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auravsingh/Downloads/Spreading/Client Examples/"/>
    </mc:Choice>
  </mc:AlternateContent>
  <xr:revisionPtr revIDLastSave="0" documentId="13_ncr:1_{56625F3D-E037-804E-9FEE-ED5AF2542635}" xr6:coauthVersionLast="47" xr6:coauthVersionMax="47" xr10:uidLastSave="{00000000-0000-0000-0000-000000000000}"/>
  <bookViews>
    <workbookView xWindow="30240" yWindow="500" windowWidth="38400" windowHeight="21100" tabRatio="869" activeTab="14" xr2:uid="{7F83B7AA-3A6B-46B9-94A3-82837AB4B78E}"/>
  </bookViews>
  <sheets>
    <sheet name="Checks" sheetId="217" state="hidden" r:id="rId1"/>
    <sheet name="FY25 Budget&gt;&gt;&gt;" sheetId="250" state="hidden" r:id="rId2"/>
    <sheet name="Budget Notes" sheetId="262" state="hidden" r:id="rId3"/>
    <sheet name="FY25 Full Year" sheetId="260" state="hidden" r:id="rId4"/>
    <sheet name="FY25 Monthly P&amp;L" sheetId="251" state="hidden" r:id="rId5"/>
    <sheet name="FY25 Monthly Mature Sites" sheetId="252" state="hidden" r:id="rId6"/>
    <sheet name="FY25 Monthly Non Mature Sites" sheetId="253" state="hidden" r:id="rId7"/>
    <sheet name="FY25 Restaurants" sheetId="261" state="hidden" r:id="rId8"/>
    <sheet name="FY25 Mature EBITDA" sheetId="254" state="hidden" r:id="rId9"/>
    <sheet name="FY25 Non Mature EBITDA" sheetId="255" state="hidden" r:id="rId10"/>
    <sheet name="FY25 Capex" sheetId="256" state="hidden" r:id="rId11"/>
    <sheet name="FY25 Balance Sheet" sheetId="257" state="hidden" r:id="rId12"/>
    <sheet name="FY25 Cashflow" sheetId="258" state="hidden" r:id="rId13"/>
    <sheet name="FY25 Covenants" sheetId="259" state="hidden" r:id="rId14"/>
    <sheet name="Profit &amp; Loss" sheetId="193" r:id="rId15"/>
    <sheet name="Commentary" sheetId="224" state="hidden" r:id="rId16"/>
    <sheet name="Mature Sites" sheetId="215" r:id="rId17"/>
    <sheet name="Non Mature Sites" sheetId="218" r:id="rId18"/>
    <sheet name="Monthly P&amp;L" sheetId="22" r:id="rId19"/>
    <sheet name="Monthly Mature Sites" sheetId="226" r:id="rId20"/>
    <sheet name="Monthly Non Mature Sites" sheetId="235" r:id="rId21"/>
    <sheet name="Restaurant P&amp;L" sheetId="195" r:id="rId22"/>
    <sheet name="Restaurant Metrics" sheetId="248" r:id="rId23"/>
    <sheet name="Restaurant Sales" sheetId="219" r:id="rId24"/>
    <sheet name="Restaurant GP" sheetId="197" r:id="rId25"/>
    <sheet name="Restaurant Labour" sheetId="220" r:id="rId26"/>
    <sheet name="Restaurant Overheads" sheetId="221" r:id="rId27"/>
    <sheet name="Overheads by Category" sheetId="263" r:id="rId28"/>
    <sheet name="Chambers" sheetId="223" r:id="rId29"/>
    <sheet name="Exceptionals" sheetId="200" r:id="rId30"/>
    <sheet name="Capex" sheetId="201" r:id="rId31"/>
    <sheet name="Capex Facility Drawdowns" sheetId="227" state="hidden" r:id="rId32"/>
    <sheet name="Financing" sheetId="188" r:id="rId33"/>
    <sheet name="Group BS Summary" sheetId="239" r:id="rId34"/>
    <sheet name="Group Balance Sheet" sheetId="186" r:id="rId35"/>
    <sheet name="Group Cashflow" sheetId="187" r:id="rId36"/>
    <sheet name="OakNorth Covenants" sheetId="185" r:id="rId37"/>
    <sheet name="TrispanReports&gt;&gt;&gt;" sheetId="202" state="hidden" r:id="rId38"/>
    <sheet name="Tearsheet" sheetId="203" state="hidden" r:id="rId39"/>
    <sheet name="Unit Detail" sheetId="204" state="hidden" r:id="rId40"/>
    <sheet name="YTD Summary" sheetId="205" state="hidden" r:id="rId41"/>
    <sheet name="P&amp;L Summary" sheetId="207" state="hidden" r:id="rId42"/>
    <sheet name="Dashboard Trispan" sheetId="206" state="hidden" r:id="rId43"/>
    <sheet name="Cash Flow 2023" sheetId="209" state="hidden" r:id="rId44"/>
    <sheet name="Site by Site Output" sheetId="210" state="hidden" r:id="rId45"/>
    <sheet name="HeadCount" sheetId="211" state="hidden" r:id="rId46"/>
    <sheet name="Backup tables" sheetId="212" state="hidden" r:id="rId47"/>
  </sheets>
  <externalReferences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" localSheetId="27" hidden="1">#REF!</definedName>
    <definedName name="_" hidden="1">#REF!</definedName>
    <definedName name="____________________________ww2" localSheetId="27" hidden="1">{#N/A,#N/A,FALSE,"Admin";#N/A,#N/A,FALSE,"Other"}</definedName>
    <definedName name="____________________________ww2" hidden="1">{#N/A,#N/A,FALSE,"Admin";#N/A,#N/A,FALSE,"Other"}</definedName>
    <definedName name="____________________________ww2_1" localSheetId="27" hidden="1">{#N/A,#N/A,FALSE,"Admin";#N/A,#N/A,FALSE,"Other"}</definedName>
    <definedName name="____________________________ww2_1" hidden="1">{#N/A,#N/A,FALSE,"Admin";#N/A,#N/A,FALSE,"Other"}</definedName>
    <definedName name="______________ww2" localSheetId="27" hidden="1">{#N/A,#N/A,FALSE,"Admin";#N/A,#N/A,FALSE,"Other"}</definedName>
    <definedName name="______________ww2" hidden="1">{#N/A,#N/A,FALSE,"Admin";#N/A,#N/A,FALSE,"Other"}</definedName>
    <definedName name="______________ww2_1" localSheetId="27" hidden="1">{#N/A,#N/A,FALSE,"Admin";#N/A,#N/A,FALSE,"Other"}</definedName>
    <definedName name="______________ww2_1" hidden="1">{#N/A,#N/A,FALSE,"Admin";#N/A,#N/A,FALSE,"Other"}</definedName>
    <definedName name="_____________t2" localSheetId="27" hidden="1">{"'Sheet1'!$A$5:$G$42"}</definedName>
    <definedName name="_____________t2" hidden="1">{"'Sheet1'!$A$5:$G$42"}</definedName>
    <definedName name="_____________t2_1" localSheetId="27" hidden="1">{"'Sheet1'!$A$5:$G$42"}</definedName>
    <definedName name="_____________t2_1" hidden="1">{"'Sheet1'!$A$5:$G$42"}</definedName>
    <definedName name="______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_ww2" localSheetId="27" hidden="1">{#N/A,#N/A,FALSE,"Admin";#N/A,#N/A,FALSE,"Other"}</definedName>
    <definedName name="_____________ww2" hidden="1">{#N/A,#N/A,FALSE,"Admin";#N/A,#N/A,FALSE,"Other"}</definedName>
    <definedName name="_____________ww2_1" localSheetId="27" hidden="1">{#N/A,#N/A,FALSE,"Admin";#N/A,#N/A,FALSE,"Other"}</definedName>
    <definedName name="_____________ww2_1" hidden="1">{#N/A,#N/A,FALSE,"Admin";#N/A,#N/A,FALSE,"Other"}</definedName>
    <definedName name="____________t2" localSheetId="27" hidden="1">{"'Sheet1'!$A$5:$G$42"}</definedName>
    <definedName name="____________t2" hidden="1">{"'Sheet1'!$A$5:$G$42"}</definedName>
    <definedName name="____________t2_1" localSheetId="27" hidden="1">{"'Sheet1'!$A$5:$G$42"}</definedName>
    <definedName name="____________t2_1" hidden="1">{"'Sheet1'!$A$5:$G$42"}</definedName>
    <definedName name="_____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__ww2" localSheetId="27" hidden="1">{#N/A,#N/A,FALSE,"Admin";#N/A,#N/A,FALSE,"Other"}</definedName>
    <definedName name="____________ww2" hidden="1">{#N/A,#N/A,FALSE,"Admin";#N/A,#N/A,FALSE,"Other"}</definedName>
    <definedName name="____________ww2_1" localSheetId="27" hidden="1">{#N/A,#N/A,FALSE,"Admin";#N/A,#N/A,FALSE,"Other"}</definedName>
    <definedName name="____________ww2_1" hidden="1">{#N/A,#N/A,FALSE,"Admin";#N/A,#N/A,FALSE,"Other"}</definedName>
    <definedName name="____________z2" localSheetId="27" hidden="1">{"Sch00",#N/A,FALSE,"1";"Contents",#N/A,FALSE,"1"}</definedName>
    <definedName name="____________z2" hidden="1">{"Sch00",#N/A,FALSE,"1";"Contents",#N/A,FALSE,"1"}</definedName>
    <definedName name="____________z2_1" localSheetId="27" hidden="1">{"Sch00",#N/A,FALSE,"1";"Contents",#N/A,FALSE,"1"}</definedName>
    <definedName name="____________z2_1" hidden="1">{"Sch00",#N/A,FALSE,"1";"Contents",#N/A,FALSE,"1"}</definedName>
    <definedName name="_____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ww2" localSheetId="27" hidden="1">{#N/A,#N/A,FALSE,"Admin";#N/A,#N/A,FALSE,"Other"}</definedName>
    <definedName name="___________ww2" hidden="1">{#N/A,#N/A,FALSE,"Admin";#N/A,#N/A,FALSE,"Other"}</definedName>
    <definedName name="___________ww2_1" localSheetId="27" hidden="1">{#N/A,#N/A,FALSE,"Admin";#N/A,#N/A,FALSE,"Other"}</definedName>
    <definedName name="___________ww2_1" hidden="1">{#N/A,#N/A,FALSE,"Admin";#N/A,#N/A,FALSE,"Other"}</definedName>
    <definedName name="___________z2" localSheetId="27" hidden="1">{"Sch00",#N/A,FALSE,"1";"Contents",#N/A,FALSE,"1"}</definedName>
    <definedName name="___________z2" hidden="1">{"Sch00",#N/A,FALSE,"1";"Contents",#N/A,FALSE,"1"}</definedName>
    <definedName name="___________z2_1" localSheetId="27" hidden="1">{"Sch00",#N/A,FALSE,"1";"Contents",#N/A,FALSE,"1"}</definedName>
    <definedName name="___________z2_1" hidden="1">{"Sch00",#N/A,FALSE,"1";"Contents",#N/A,FALSE,"1"}</definedName>
    <definedName name="____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t2" localSheetId="27" hidden="1">{"'Sheet1'!$A$5:$G$42"}</definedName>
    <definedName name="__________t2" hidden="1">{"'Sheet1'!$A$5:$G$42"}</definedName>
    <definedName name="__________t2_1" localSheetId="27" hidden="1">{"'Sheet1'!$A$5:$G$42"}</definedName>
    <definedName name="__________t2_1" hidden="1">{"'Sheet1'!$A$5:$G$42"}</definedName>
    <definedName name="___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_ww2" localSheetId="27" hidden="1">{#N/A,#N/A,FALSE,"Admin";#N/A,#N/A,FALSE,"Other"}</definedName>
    <definedName name="__________ww2" hidden="1">{#N/A,#N/A,FALSE,"Admin";#N/A,#N/A,FALSE,"Other"}</definedName>
    <definedName name="__________ww2_1" localSheetId="27" hidden="1">{#N/A,#N/A,FALSE,"Admin";#N/A,#N/A,FALSE,"Other"}</definedName>
    <definedName name="__________ww2_1" hidden="1">{#N/A,#N/A,FALSE,"Admin";#N/A,#N/A,FALSE,"Other"}</definedName>
    <definedName name="__________z2" localSheetId="27" hidden="1">{"Sch00",#N/A,FALSE,"1";"Contents",#N/A,FALSE,"1"}</definedName>
    <definedName name="__________z2" hidden="1">{"Sch00",#N/A,FALSE,"1";"Contents",#N/A,FALSE,"1"}</definedName>
    <definedName name="__________z2_1" localSheetId="27" hidden="1">{"Sch00",#N/A,FALSE,"1";"Contents",#N/A,FALSE,"1"}</definedName>
    <definedName name="__________z2_1" hidden="1">{"Sch00",#N/A,FALSE,"1";"Contents",#N/A,FALSE,"1"}</definedName>
    <definedName name="___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t2" localSheetId="27" hidden="1">{"'Sheet1'!$A$5:$G$42"}</definedName>
    <definedName name="_________t2" hidden="1">{"'Sheet1'!$A$5:$G$42"}</definedName>
    <definedName name="_________t2_1" localSheetId="27" hidden="1">{"'Sheet1'!$A$5:$G$42"}</definedName>
    <definedName name="_________t2_1" hidden="1">{"'Sheet1'!$A$5:$G$42"}</definedName>
    <definedName name="__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_ww2" localSheetId="27" hidden="1">{#N/A,#N/A,FALSE,"Admin";#N/A,#N/A,FALSE,"Other"}</definedName>
    <definedName name="_________ww2" hidden="1">{#N/A,#N/A,FALSE,"Admin";#N/A,#N/A,FALSE,"Other"}</definedName>
    <definedName name="_________ww2_1" localSheetId="27" hidden="1">{#N/A,#N/A,FALSE,"Admin";#N/A,#N/A,FALSE,"Other"}</definedName>
    <definedName name="_________ww2_1" hidden="1">{#N/A,#N/A,FALSE,"Admin";#N/A,#N/A,FALSE,"Other"}</definedName>
    <definedName name="_________z2" localSheetId="27" hidden="1">{"Sch00",#N/A,FALSE,"1";"Contents",#N/A,FALSE,"1"}</definedName>
    <definedName name="_________z2" hidden="1">{"Sch00",#N/A,FALSE,"1";"Contents",#N/A,FALSE,"1"}</definedName>
    <definedName name="_________z2_1" localSheetId="27" hidden="1">{"Sch00",#N/A,FALSE,"1";"Contents",#N/A,FALSE,"1"}</definedName>
    <definedName name="_________z2_1" hidden="1">{"Sch00",#N/A,FALSE,"1";"Contents",#N/A,FALSE,"1"}</definedName>
    <definedName name="__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t2" localSheetId="27" hidden="1">{"'Sheet1'!$A$5:$G$42"}</definedName>
    <definedName name="________t2" hidden="1">{"'Sheet1'!$A$5:$G$42"}</definedName>
    <definedName name="________t2_1" localSheetId="27" hidden="1">{"'Sheet1'!$A$5:$G$42"}</definedName>
    <definedName name="________t2_1" hidden="1">{"'Sheet1'!$A$5:$G$42"}</definedName>
    <definedName name="_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_ww2" localSheetId="27" hidden="1">{#N/A,#N/A,FALSE,"Admin";#N/A,#N/A,FALSE,"Other"}</definedName>
    <definedName name="________ww2" hidden="1">{#N/A,#N/A,FALSE,"Admin";#N/A,#N/A,FALSE,"Other"}</definedName>
    <definedName name="________ww2_1" localSheetId="27" hidden="1">{#N/A,#N/A,FALSE,"Admin";#N/A,#N/A,FALSE,"Other"}</definedName>
    <definedName name="________ww2_1" hidden="1">{#N/A,#N/A,FALSE,"Admin";#N/A,#N/A,FALSE,"Other"}</definedName>
    <definedName name="________z2" localSheetId="27" hidden="1">{"Sch00",#N/A,FALSE,"1";"Contents",#N/A,FALSE,"1"}</definedName>
    <definedName name="________z2" hidden="1">{"Sch00",#N/A,FALSE,"1";"Contents",#N/A,FALSE,"1"}</definedName>
    <definedName name="________z2_1" localSheetId="27" hidden="1">{"Sch00",#N/A,FALSE,"1";"Contents",#N/A,FALSE,"1"}</definedName>
    <definedName name="________z2_1" hidden="1">{"Sch00",#N/A,FALSE,"1";"Contents",#N/A,FALSE,"1"}</definedName>
    <definedName name="_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t2" localSheetId="27" hidden="1">{"'Sheet1'!$A$5:$G$42"}</definedName>
    <definedName name="_______t2" hidden="1">{"'Sheet1'!$A$5:$G$42"}</definedName>
    <definedName name="_______t2_1" localSheetId="27" hidden="1">{"'Sheet1'!$A$5:$G$42"}</definedName>
    <definedName name="_______t2_1" hidden="1">{"'Sheet1'!$A$5:$G$42"}</definedName>
    <definedName name="_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_ww2" localSheetId="27" hidden="1">{#N/A,#N/A,FALSE,"Admin";#N/A,#N/A,FALSE,"Other"}</definedName>
    <definedName name="_______ww2" hidden="1">{#N/A,#N/A,FALSE,"Admin";#N/A,#N/A,FALSE,"Other"}</definedName>
    <definedName name="_______ww2_1" localSheetId="27" hidden="1">{#N/A,#N/A,FALSE,"Admin";#N/A,#N/A,FALSE,"Other"}</definedName>
    <definedName name="_______ww2_1" hidden="1">{#N/A,#N/A,FALSE,"Admin";#N/A,#N/A,FALSE,"Other"}</definedName>
    <definedName name="______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_z2" localSheetId="27" hidden="1">{"Sch00",#N/A,FALSE,"1";"Contents",#N/A,FALSE,"1"}</definedName>
    <definedName name="_______z2" hidden="1">{"Sch00",#N/A,FALSE,"1";"Contents",#N/A,FALSE,"1"}</definedName>
    <definedName name="_______z2_1" localSheetId="27" hidden="1">{"Sch00",#N/A,FALSE,"1";"Contents",#N/A,FALSE,"1"}</definedName>
    <definedName name="_______z2_1" hidden="1">{"Sch00",#N/A,FALSE,"1";"Contents",#N/A,FALSE,"1"}</definedName>
    <definedName name="_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t2" localSheetId="27" hidden="1">{"'Sheet1'!$A$5:$G$42"}</definedName>
    <definedName name="______t2" hidden="1">{"'Sheet1'!$A$5:$G$42"}</definedName>
    <definedName name="______t2_1" localSheetId="27" hidden="1">{"'Sheet1'!$A$5:$G$42"}</definedName>
    <definedName name="______t2_1" hidden="1">{"'Sheet1'!$A$5:$G$42"}</definedName>
    <definedName name="______WHO2" localSheetId="27" hidden="1">{#N/A,#N/A,FALSE,"SUMMARY";#N/A,#N/A,FALSE,"DETAIL";#N/A,#N/A,FALSE,"VARIANCE"}</definedName>
    <definedName name="______WHO2" hidden="1">{#N/A,#N/A,FALSE,"SUMMARY";#N/A,#N/A,FALSE,"DETAIL";#N/A,#N/A,FALSE,"VARIANCE"}</definedName>
    <definedName name="______WHO2_1" localSheetId="27" hidden="1">{#N/A,#N/A,FALSE,"SUMMARY";#N/A,#N/A,FALSE,"DETAIL";#N/A,#N/A,FALSE,"VARIANCE"}</definedName>
    <definedName name="______WHO2_1" hidden="1">{#N/A,#N/A,FALSE,"SUMMARY";#N/A,#N/A,FALSE,"DETAIL";#N/A,#N/A,FALSE,"VARIANCE"}</definedName>
    <definedName name="______wrn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wrn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wrn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wrn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____ww2" localSheetId="27" hidden="1">{#N/A,#N/A,FALSE,"Admin";#N/A,#N/A,FALSE,"Other"}</definedName>
    <definedName name="______ww2" hidden="1">{#N/A,#N/A,FALSE,"Admin";#N/A,#N/A,FALSE,"Other"}</definedName>
    <definedName name="______ww2_1" localSheetId="27" hidden="1">{#N/A,#N/A,FALSE,"Admin";#N/A,#N/A,FALSE,"Other"}</definedName>
    <definedName name="______ww2_1" hidden="1">{#N/A,#N/A,FALSE,"Admin";#N/A,#N/A,FALSE,"Other"}</definedName>
    <definedName name="_____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__z2" localSheetId="27" hidden="1">{"Sch00",#N/A,FALSE,"1";"Contents",#N/A,FALSE,"1"}</definedName>
    <definedName name="______z2" hidden="1">{"Sch00",#N/A,FALSE,"1";"Contents",#N/A,FALSE,"1"}</definedName>
    <definedName name="______z2_1" localSheetId="27" hidden="1">{"Sch00",#N/A,FALSE,"1";"Contents",#N/A,FALSE,"1"}</definedName>
    <definedName name="______z2_1" hidden="1">{"Sch00",#N/A,FALSE,"1";"Contents",#N/A,FALSE,"1"}</definedName>
    <definedName name="_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dc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t2" localSheetId="27" hidden="1">{"'Sheet1'!$A$5:$G$42"}</definedName>
    <definedName name="_____t2" hidden="1">{"'Sheet1'!$A$5:$G$42"}</definedName>
    <definedName name="_____t2_1" localSheetId="27" hidden="1">{"'Sheet1'!$A$5:$G$42"}</definedName>
    <definedName name="_____t2_1" hidden="1">{"'Sheet1'!$A$5:$G$42"}</definedName>
    <definedName name="_____wrn2" localSheetId="27" hidden="1">{#N/A,#N/A,FALSE,"ASSUMPTIONS";#N/A,#N/A,FALSE,"Valuation Summary";"page1",#N/A,FALSE,"PRESENTATION";"page2",#N/A,FALSE,"PRESENTATION";#N/A,#N/A,FALSE,"ORIGINAL_ROLLBACK"}</definedName>
    <definedName name="_____wrn2" hidden="1">{#N/A,#N/A,FALSE,"ASSUMPTIONS";#N/A,#N/A,FALSE,"Valuation Summary";"page1",#N/A,FALSE,"PRESENTATION";"page2",#N/A,FALSE,"PRESENTATION";#N/A,#N/A,FALSE,"ORIGINAL_ROLLBACK"}</definedName>
    <definedName name="_____wrn2_1" localSheetId="27" hidden="1">{#N/A,#N/A,FALSE,"ASSUMPTIONS";#N/A,#N/A,FALSE,"Valuation Summary";"page1",#N/A,FALSE,"PRESENTATION";"page2",#N/A,FALSE,"PRESENTATION";#N/A,#N/A,FALSE,"ORIGINAL_ROLLBACK"}</definedName>
    <definedName name="_____wrn2_1" hidden="1">{#N/A,#N/A,FALSE,"ASSUMPTIONS";#N/A,#N/A,FALSE,"Valuation Summary";"page1",#N/A,FALSE,"PRESENTATION";"page2",#N/A,FALSE,"PRESENTATION";#N/A,#N/A,FALSE,"ORIGINAL_ROLLBACK"}</definedName>
    <definedName name="_____wrn3" localSheetId="27" hidden="1">{#N/A,#N/A,FALSE,"ASSUMPTIONS";#N/A,#N/A,FALSE,"Valuation Summary";"page1",#N/A,FALSE,"PRESENTATION";"page2",#N/A,FALSE,"PRESENTATION";#N/A,#N/A,FALSE,"ORIGINAL_ROLLBACK"}</definedName>
    <definedName name="_____wrn3" hidden="1">{#N/A,#N/A,FALSE,"ASSUMPTIONS";#N/A,#N/A,FALSE,"Valuation Summary";"page1",#N/A,FALSE,"PRESENTATION";"page2",#N/A,FALSE,"PRESENTATION";#N/A,#N/A,FALSE,"ORIGINAL_ROLLBACK"}</definedName>
    <definedName name="_____wrn3_1" localSheetId="27" hidden="1">{#N/A,#N/A,FALSE,"ASSUMPTIONS";#N/A,#N/A,FALSE,"Valuation Summary";"page1",#N/A,FALSE,"PRESENTATION";"page2",#N/A,FALSE,"PRESENTATION";#N/A,#N/A,FALSE,"ORIGINAL_ROLLBACK"}</definedName>
    <definedName name="_____wrn3_1" hidden="1">{#N/A,#N/A,FALSE,"ASSUMPTIONS";#N/A,#N/A,FALSE,"Valuation Summary";"page1",#N/A,FALSE,"PRESENTATION";"page2",#N/A,FALSE,"PRESENTATION";#N/A,#N/A,FALSE,"ORIGINAL_ROLLBACK"}</definedName>
    <definedName name="_____ww2" localSheetId="27" hidden="1">{#N/A,#N/A,FALSE,"Admin";#N/A,#N/A,FALSE,"Other"}</definedName>
    <definedName name="_____ww2" hidden="1">{#N/A,#N/A,FALSE,"Admin";#N/A,#N/A,FALSE,"Other"}</definedName>
    <definedName name="_____ww2_1" localSheetId="27" hidden="1">{#N/A,#N/A,FALSE,"Admin";#N/A,#N/A,FALSE,"Other"}</definedName>
    <definedName name="_____ww2_1" hidden="1">{#N/A,#N/A,FALSE,"Admin";#N/A,#N/A,FALSE,"Other"}</definedName>
    <definedName name="_____z2" localSheetId="27" hidden="1">{"Sch00",#N/A,FALSE,"1";"Contents",#N/A,FALSE,"1"}</definedName>
    <definedName name="_____z2" hidden="1">{"Sch00",#N/A,FALSE,"1";"Contents",#N/A,FALSE,"1"}</definedName>
    <definedName name="_____z2_1" localSheetId="27" hidden="1">{"Sch00",#N/A,FALSE,"1";"Contents",#N/A,FALSE,"1"}</definedName>
    <definedName name="_____z2_1" hidden="1">{"Sch00",#N/A,FALSE,"1";"Contents",#N/A,FALSE,"1"}</definedName>
    <definedName name="_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rob2" localSheetId="27" hidden="1">{"GLI-Income Statement",#N/A,FALSE,"gli";"GLI - Balance Sheet Wksht",#N/A,FALSE,"gli";"GLI-Cash Flow",#N/A,FALSE,"gli";"GLI Qtrly Stats",#N/A,FALSE,"gli"}</definedName>
    <definedName name="____rob2" hidden="1">{"GLI-Income Statement",#N/A,FALSE,"gli";"GLI - Balance Sheet Wksht",#N/A,FALSE,"gli";"GLI-Cash Flow",#N/A,FALSE,"gli";"GLI Qtrly Stats",#N/A,FALSE,"gli"}</definedName>
    <definedName name="____rob2_1" localSheetId="27" hidden="1">{"GLI-Income Statement",#N/A,FALSE,"gli";"GLI - Balance Sheet Wksht",#N/A,FALSE,"gli";"GLI-Cash Flow",#N/A,FALSE,"gli";"GLI Qtrly Stats",#N/A,FALSE,"gli"}</definedName>
    <definedName name="____rob2_1" hidden="1">{"GLI-Income Statement",#N/A,FALSE,"gli";"GLI - Balance Sheet Wksht",#N/A,FALSE,"gli";"GLI-Cash Flow",#N/A,FALSE,"gli";"GLI Qtrly Stats",#N/A,FALSE,"gli"}</definedName>
    <definedName name="____t2" localSheetId="27" hidden="1">{"'Sheet1'!$A$5:$G$42"}</definedName>
    <definedName name="____t2" hidden="1">{"'Sheet1'!$A$5:$G$42"}</definedName>
    <definedName name="____t2_1" localSheetId="27" hidden="1">{"'Sheet1'!$A$5:$G$42"}</definedName>
    <definedName name="____t2_1" hidden="1">{"'Sheet1'!$A$5:$G$42"}</definedName>
    <definedName name="____WHO2" localSheetId="27" hidden="1">{#N/A,#N/A,FALSE,"SUMMARY";#N/A,#N/A,FALSE,"DETAIL";#N/A,#N/A,FALSE,"VARIANCE"}</definedName>
    <definedName name="____WHO2" hidden="1">{#N/A,#N/A,FALSE,"SUMMARY";#N/A,#N/A,FALSE,"DETAIL";#N/A,#N/A,FALSE,"VARIANCE"}</definedName>
    <definedName name="____WHO2_1" localSheetId="27" hidden="1">{#N/A,#N/A,FALSE,"SUMMARY";#N/A,#N/A,FALSE,"DETAIL";#N/A,#N/A,FALSE,"VARIANCE"}</definedName>
    <definedName name="____WHO2_1" hidden="1">{#N/A,#N/A,FALSE,"SUMMARY";#N/A,#N/A,FALSE,"DETAIL";#N/A,#N/A,FALSE,"VARIANCE"}</definedName>
    <definedName name="____wr3" localSheetId="27" hidden="1">{#N/A,#N/A,FALSE,"ASSUMPTIONS";#N/A,#N/A,FALSE,"Valuation Summary";"page1",#N/A,FALSE,"PRESENTATION";"page2",#N/A,FALSE,"PRESENTATION";#N/A,#N/A,FALSE,"ORIGINAL_ROLLBACK"}</definedName>
    <definedName name="____wr3" hidden="1">{#N/A,#N/A,FALSE,"ASSUMPTIONS";#N/A,#N/A,FALSE,"Valuation Summary";"page1",#N/A,FALSE,"PRESENTATION";"page2",#N/A,FALSE,"PRESENTATION";#N/A,#N/A,FALSE,"ORIGINAL_ROLLBACK"}</definedName>
    <definedName name="____wr3_1" localSheetId="27" hidden="1">{#N/A,#N/A,FALSE,"ASSUMPTIONS";#N/A,#N/A,FALSE,"Valuation Summary";"page1",#N/A,FALSE,"PRESENTATION";"page2",#N/A,FALSE,"PRESENTATION";#N/A,#N/A,FALSE,"ORIGINAL_ROLLBACK"}</definedName>
    <definedName name="____wr3_1" hidden="1">{#N/A,#N/A,FALSE,"ASSUMPTIONS";#N/A,#N/A,FALSE,"Valuation Summary";"page1",#N/A,FALSE,"PRESENTATION";"page2",#N/A,FALSE,"PRESENTATION";#N/A,#N/A,FALSE,"ORIGINAL_ROLLBACK"}</definedName>
    <definedName name="____wrn2" localSheetId="27" hidden="1">{#N/A,#N/A,FALSE,"ASSUMPTIONS";#N/A,#N/A,FALSE,"Valuation Summary";"page1",#N/A,FALSE,"PRESENTATION";"page2",#N/A,FALSE,"PRESENTATION";#N/A,#N/A,FALSE,"ORIGINAL_ROLLBACK"}</definedName>
    <definedName name="____wrn2" hidden="1">{#N/A,#N/A,FALSE,"ASSUMPTIONS";#N/A,#N/A,FALSE,"Valuation Summary";"page1",#N/A,FALSE,"PRESENTATION";"page2",#N/A,FALSE,"PRESENTATION";#N/A,#N/A,FALSE,"ORIGINAL_ROLLBACK"}</definedName>
    <definedName name="____wrn2_1" localSheetId="27" hidden="1">{#N/A,#N/A,FALSE,"ASSUMPTIONS";#N/A,#N/A,FALSE,"Valuation Summary";"page1",#N/A,FALSE,"PRESENTATION";"page2",#N/A,FALSE,"PRESENTATION";#N/A,#N/A,FALSE,"ORIGINAL_ROLLBACK"}</definedName>
    <definedName name="____wrn2_1" hidden="1">{#N/A,#N/A,FALSE,"ASSUMPTIONS";#N/A,#N/A,FALSE,"Valuation Summary";"page1",#N/A,FALSE,"PRESENTATION";"page2",#N/A,FALSE,"PRESENTATION";#N/A,#N/A,FALSE,"ORIGINAL_ROLLBACK"}</definedName>
    <definedName name="____wrn3" localSheetId="27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3_1" localSheetId="27" hidden="1">{#N/A,#N/A,FALSE,"ASSUMPTIONS";#N/A,#N/A,FALSE,"Valuation Summary";"page1",#N/A,FALSE,"PRESENTATION";"page2",#N/A,FALSE,"PRESENTATION";#N/A,#N/A,FALSE,"ORIGINAL_ROLLBACK"}</definedName>
    <definedName name="____wrn3_1" hidden="1">{#N/A,#N/A,FALSE,"ASSUMPTIONS";#N/A,#N/A,FALSE,"Valuation Summary";"page1",#N/A,FALSE,"PRESENTATION";"page2",#N/A,FALSE,"PRESENTATION";#N/A,#N/A,FALSE,"ORIGINAL_ROLLBACK"}</definedName>
    <definedName name="____ww2" localSheetId="27" hidden="1">{#N/A,#N/A,FALSE,"Admin";#N/A,#N/A,FALSE,"Other"}</definedName>
    <definedName name="____ww2" hidden="1">{#N/A,#N/A,FALSE,"Admin";#N/A,#N/A,FALSE,"Other"}</definedName>
    <definedName name="____ww2_1" localSheetId="27" hidden="1">{#N/A,#N/A,FALSE,"Admin";#N/A,#N/A,FALSE,"Other"}</definedName>
    <definedName name="____ww2_1" hidden="1">{#N/A,#N/A,FALSE,"Admin";#N/A,#N/A,FALSE,"Other"}</definedName>
    <definedName name="___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_z2" localSheetId="27" hidden="1">{"Sch00",#N/A,FALSE,"1";"Contents",#N/A,FALSE,"1"}</definedName>
    <definedName name="____z2" hidden="1">{"Sch00",#N/A,FALSE,"1";"Contents",#N/A,FALSE,"1"}</definedName>
    <definedName name="____z2_1" localSheetId="27" hidden="1">{"Sch00",#N/A,FALSE,"1";"Contents",#N/A,FALSE,"1"}</definedName>
    <definedName name="____z2_1" hidden="1">{"Sch00",#N/A,FALSE,"1";"Contents",#N/A,FALSE,"1"}</definedName>
    <definedName name="_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key2" localSheetId="27" hidden="1">#REF!</definedName>
    <definedName name="___key2" hidden="1">#REF!</definedName>
    <definedName name="___s1" localSheetId="27" hidden="1">#REF!</definedName>
    <definedName name="___s1" hidden="1">#REF!</definedName>
    <definedName name="___s2" localSheetId="27" hidden="1">#REF!</definedName>
    <definedName name="___s2" hidden="1">#REF!</definedName>
    <definedName name="___s3" localSheetId="27" hidden="1">#REF!</definedName>
    <definedName name="___s3" hidden="1">#REF!</definedName>
    <definedName name="___s4" localSheetId="27" hidden="1">#REF!</definedName>
    <definedName name="___s4" hidden="1">#REF!</definedName>
    <definedName name="___s5" localSheetId="27" hidden="1">#REF!</definedName>
    <definedName name="___s5" hidden="1">#REF!</definedName>
    <definedName name="___s6" localSheetId="27" hidden="1">#REF!</definedName>
    <definedName name="___s6" hidden="1">#REF!</definedName>
    <definedName name="___t2" localSheetId="27" hidden="1">{"'Sheet1'!$A$5:$G$42"}</definedName>
    <definedName name="___t2" hidden="1">{"'Sheet1'!$A$5:$G$42"}</definedName>
    <definedName name="___t2_1" localSheetId="27" hidden="1">{"'Sheet1'!$A$5:$G$42"}</definedName>
    <definedName name="___t2_1" hidden="1">{"'Sheet1'!$A$5:$G$42"}</definedName>
    <definedName name="___thinkcell6Bbgen_PiU.J9pqRTAGwLQ" localSheetId="27" hidden="1">#REF!</definedName>
    <definedName name="___thinkcell6Bbgen_PiU.J9pqRTAGwLQ" hidden="1">#REF!</definedName>
    <definedName name="___thinkcellDEYAAAAAAAADAAAA4HmMUoWatkKNdsfvSWaazQ" localSheetId="27" hidden="1">#REF!</definedName>
    <definedName name="___thinkcellDEYAAAAAAAADAAAA4HmMUoWatkKNdsfvSWaazQ" hidden="1">#REF!</definedName>
    <definedName name="___thinkcellDEYAAAAAAAADAAAAb9Orvc6QsE278ZxrWbUg6A" localSheetId="27" hidden="1">#REF!</definedName>
    <definedName name="___thinkcellDEYAAAAAAAADAAAAb9Orvc6QsE278ZxrWbUg6A" hidden="1">#REF!</definedName>
    <definedName name="___thinkcellNUYAAAAAAAAAAAAA_ieJzSlUW02KmRxpFiPJjw" localSheetId="27" hidden="1">#REF!</definedName>
    <definedName name="___thinkcellNUYAAAAAAAAAAAAA_ieJzSlUW02KmRxpFiPJjw" hidden="1">#REF!</definedName>
    <definedName name="___thinkcellNUYAAAAAAAAAAAAA07UfBNNiokmt0APwOL34SQ" localSheetId="27" hidden="1">#REF!</definedName>
    <definedName name="___thinkcellNUYAAAAAAAAAAAAA07UfBNNiokmt0APwOL34SQ" hidden="1">#REF!</definedName>
    <definedName name="___thinkcellNUYAAAAAAAAAAAAA0MN229XbXEemgbKfAzg.GA" localSheetId="27" hidden="1">#REF!</definedName>
    <definedName name="___thinkcellNUYAAAAAAAAAAAAA0MN229XbXEemgbKfAzg.GA" hidden="1">#REF!</definedName>
    <definedName name="___thinkcellNUYAAAAAAAAAAAAA0TBoIyvcmEiptW4xe6VPmQ" localSheetId="27" hidden="1">#REF!</definedName>
    <definedName name="___thinkcellNUYAAAAAAAAAAAAA0TBoIyvcmEiptW4xe6VPmQ" hidden="1">#REF!</definedName>
    <definedName name="___thinkcellNUYAAAAAAAAAAAAA1qT4GsuCdka33sNi4gNUrQ" localSheetId="27" hidden="1">#REF!</definedName>
    <definedName name="___thinkcellNUYAAAAAAAAAAAAA1qT4GsuCdka33sNi4gNUrQ" hidden="1">#REF!</definedName>
    <definedName name="___thinkcellNUYAAAAAAAAAAAAA2clV5qJrzE6yji5IvI_oCA" localSheetId="27" hidden="1">#REF!</definedName>
    <definedName name="___thinkcellNUYAAAAAAAAAAAAA2clV5qJrzE6yji5IvI_oCA" hidden="1">#REF!</definedName>
    <definedName name="___thinkcellNUYAAAAAAAAAAAAA3qbgbsWDNUC1AS.svTxWWw" localSheetId="27" hidden="1">#REF!</definedName>
    <definedName name="___thinkcellNUYAAAAAAAAAAAAA3qbgbsWDNUC1AS.svTxWWw" hidden="1">#REF!</definedName>
    <definedName name="___thinkcellNUYAAAAAAAAAAAAA8EHaUtOdgE.H9sXoKsp.ww" localSheetId="27" hidden="1">#REF!</definedName>
    <definedName name="___thinkcellNUYAAAAAAAAAAAAA8EHaUtOdgE.H9sXoKsp.ww" hidden="1">#REF!</definedName>
    <definedName name="___thinkcellNUYAAAAAAAAAAAAA9LfcAP8tVkmxUvKJ7xchqQ" localSheetId="27" hidden="1">#REF!</definedName>
    <definedName name="___thinkcellNUYAAAAAAAAAAAAA9LfcAP8tVkmxUvKJ7xchqQ" hidden="1">#REF!</definedName>
    <definedName name="___thinkcellNUYAAAAAAAAAAAAABYNIlIVpoUm1Pz7sv1.bWg" localSheetId="27" hidden="1">#REF!</definedName>
    <definedName name="___thinkcellNUYAAAAAAAAAAAAABYNIlIVpoUm1Pz7sv1.bWg" hidden="1">#REF!</definedName>
    <definedName name="___thinkcellNUYAAAAAAAAAAAAAd0lkZyH8t0KPsY0f0xqaEA" localSheetId="27" hidden="1">#REF!</definedName>
    <definedName name="___thinkcellNUYAAAAAAAAAAAAAd0lkZyH8t0KPsY0f0xqaEA" hidden="1">#REF!</definedName>
    <definedName name="___thinkcellNUYAAAAAAAAAAAAAdJ3.s9bk3kWMQ_HcZ6ZteQ" localSheetId="27" hidden="1">#REF!</definedName>
    <definedName name="___thinkcellNUYAAAAAAAAAAAAAdJ3.s9bk3kWMQ_HcZ6ZteQ" hidden="1">#REF!</definedName>
    <definedName name="___thinkcellNUYAAAAAAAAAAAAAFe2LgNKw_USaECloDHiypw" localSheetId="27" hidden="1">#REF!</definedName>
    <definedName name="___thinkcellNUYAAAAAAAAAAAAAFe2LgNKw_USaECloDHiypw" hidden="1">#REF!</definedName>
    <definedName name="___thinkcellNUYAAAAAAAAAAAAAJrGFZB9jNku.Pady.ATuJw" localSheetId="27" hidden="1">#REF!</definedName>
    <definedName name="___thinkcellNUYAAAAAAAAAAAAAJrGFZB9jNku.Pady.ATuJw" hidden="1">#REF!</definedName>
    <definedName name="___thinkcellNUYAAAAAAAAAAAAAmrxC5k0fOUaNzjVoFWSUlA" localSheetId="27" hidden="1">#REF!</definedName>
    <definedName name="___thinkcellNUYAAAAAAAAAAAAAmrxC5k0fOUaNzjVoFWSUlA" hidden="1">#REF!</definedName>
    <definedName name="___thinkcellNUYAAAAAAAAAAAAAoF0tKtecnUGmSrnNM8NIiA" localSheetId="27" hidden="1">#REF!</definedName>
    <definedName name="___thinkcellNUYAAAAAAAAAAAAAoF0tKtecnUGmSrnNM8NIiA" hidden="1">#REF!</definedName>
    <definedName name="___thinkcellNUYAAAAAAAAAAAAAQDsTE1h3NkWspUfla6Dk6Q" localSheetId="27" hidden="1">#REF!</definedName>
    <definedName name="___thinkcellNUYAAAAAAAAAAAAAQDsTE1h3NkWspUfla6Dk6Q" hidden="1">#REF!</definedName>
    <definedName name="___thinkcellNUYAAAAAAAAAAAAAryBHc4mJF0iJw18FBj.pFg" localSheetId="27" hidden="1">#REF!</definedName>
    <definedName name="___thinkcellNUYAAAAAAAAAAAAAryBHc4mJF0iJw18FBj.pFg" hidden="1">#REF!</definedName>
    <definedName name="___thinkcellNUYAAAAAAAAAAAAAYXbXxdW3p0mMT2.gjRnPaQ" localSheetId="27" hidden="1">#REF!</definedName>
    <definedName name="___thinkcellNUYAAAAAAAAAAAAAYXbXxdW3p0mMT2.gjRnPaQ" hidden="1">#REF!</definedName>
    <definedName name="___thinkcellNUYAAAAAAAAEAAAAAJbArHmkQUS6_21SFiNPnQ" localSheetId="27" hidden="1">#REF!</definedName>
    <definedName name="___thinkcellNUYAAAAAAAAEAAAAAJbArHmkQUS6_21SFiNPnQ" hidden="1">#REF!</definedName>
    <definedName name="___thinkcellNUYAAAAAAAAEAAAAG04SlbDefkSSj_ZFiFd9tQ" localSheetId="27" hidden="1">#REF!</definedName>
    <definedName name="___thinkcellNUYAAAAAAAAEAAAAG04SlbDefkSSj_ZFiFd9tQ" hidden="1">#REF!</definedName>
    <definedName name="___thinkcellPEYAAAAAAAANAAAA.T92tzsHJEqwr1tz4GzaJA" localSheetId="27" hidden="1">#REF!</definedName>
    <definedName name="___thinkcellPEYAAAAAAAANAAAA.T92tzsHJEqwr1tz4GzaJA" hidden="1">#REF!</definedName>
    <definedName name="___thinkcellPEYAAAAAAAANAAAA2Wzj5qw3BkGxFFu5L4E8IA" localSheetId="27" hidden="1">#REF!</definedName>
    <definedName name="___thinkcellPEYAAAAAAAANAAAA2Wzj5qw3BkGxFFu5L4E8IA" hidden="1">#REF!</definedName>
    <definedName name="___thinkcellPEYAAAAAAAANAAAA3ilAC.E0wkKFSxQDMcP2uw" localSheetId="27" hidden="1">#REF!</definedName>
    <definedName name="___thinkcellPEYAAAAAAAANAAAA3ilAC.E0wkKFSxQDMcP2uw" hidden="1">#REF!</definedName>
    <definedName name="___thinkcellPEYAAAAAAAANAAAAb9ZnhyY0TUGptyKdicOoxg" localSheetId="27" hidden="1">#REF!</definedName>
    <definedName name="___thinkcellPEYAAAAAAAANAAAAb9ZnhyY0TUGptyKdicOoxg" hidden="1">#REF!</definedName>
    <definedName name="___thinkcellPEYAAAAAAAANAAAAJmFPfkV23Uais1Kr1kRMkA" localSheetId="27" hidden="1">#REF!</definedName>
    <definedName name="___thinkcellPEYAAAAAAAANAAAAJmFPfkV23Uais1Kr1kRMkA" hidden="1">#REF!</definedName>
    <definedName name="___thinkcellPEYAAAAAAAANAAAAlIvJM7FK90.jFrsnHeL3dw" localSheetId="27" hidden="1">#REF!</definedName>
    <definedName name="___thinkcellPEYAAAAAAAANAAAAlIvJM7FK90.jFrsnHeL3dw" hidden="1">#REF!</definedName>
    <definedName name="___thinkcellPEYAAAAAAAANAAAAmIlPNo2vFUic1psuK.sLJQ" localSheetId="27" hidden="1">#REF!</definedName>
    <definedName name="___thinkcellPEYAAAAAAAANAAAAmIlPNo2vFUic1psuK.sLJQ" hidden="1">#REF!</definedName>
    <definedName name="___thinkcellPEYAAAAAAAANAAAAMMi01MO1R0W741NksCtNaA" localSheetId="27" hidden="1">#REF!</definedName>
    <definedName name="___thinkcellPEYAAAAAAAANAAAAMMi01MO1R0W741NksCtNaA" hidden="1">#REF!</definedName>
    <definedName name="___thinkcellPEYAAAAAAAANAAAAo.Pe2KJTGUKaqKP8TxxoHw" localSheetId="27" hidden="1">#REF!</definedName>
    <definedName name="___thinkcellPEYAAAAAAAANAAAAo.Pe2KJTGUKaqKP8TxxoHw" hidden="1">#REF!</definedName>
    <definedName name="___thinkcellPEYAAAAAAAANAAAAOc0xg0ilS0iM24VLf8LL4A" localSheetId="27" hidden="1">#REF!</definedName>
    <definedName name="___thinkcellPEYAAAAAAAANAAAAOc0xg0ilS0iM24VLf8LL4A" hidden="1">#REF!</definedName>
    <definedName name="___thinkcellPEYAAAAAAAANAAAAoIsYZDa9VkaUN5gZLhYiqg" localSheetId="27" hidden="1">#REF!</definedName>
    <definedName name="___thinkcellPEYAAAAAAAANAAAAoIsYZDa9VkaUN5gZLhYiqg" hidden="1">#REF!</definedName>
    <definedName name="___thinkcellPEYAAAAAAAANAAAASfVZaTwoAk6hcsI5T6sWKA" localSheetId="27" hidden="1">#REF!</definedName>
    <definedName name="___thinkcellPEYAAAAAAAANAAAASfVZaTwoAk6hcsI5T6sWKA" hidden="1">#REF!</definedName>
    <definedName name="___thinkcellPEYAAAAAAAANAAAAxUPjI5GGgUi_uAxhsaDb4w" localSheetId="27" hidden="1">#REF!</definedName>
    <definedName name="___thinkcellPEYAAAAAAAANAAAAxUPjI5GGgUi_uAxhsaDb4w" hidden="1">#REF!</definedName>
    <definedName name="___wrn2" localSheetId="27" hidden="1">{#N/A,#N/A,FALSE,"ASSUMPTIONS";#N/A,#N/A,FALSE,"Valuation Summary";"page1",#N/A,FALSE,"PRESENTATION";"page2",#N/A,FALSE,"PRESENTATION";#N/A,#N/A,FALSE,"ORIGINAL_ROLLBACK"}</definedName>
    <definedName name="___wrn2" hidden="1">{#N/A,#N/A,FALSE,"ASSUMPTIONS";#N/A,#N/A,FALSE,"Valuation Summary";"page1",#N/A,FALSE,"PRESENTATION";"page2",#N/A,FALSE,"PRESENTATION";#N/A,#N/A,FALSE,"ORIGINAL_ROLLBACK"}</definedName>
    <definedName name="___wrn2_1" localSheetId="27" hidden="1">{#N/A,#N/A,FALSE,"ASSUMPTIONS";#N/A,#N/A,FALSE,"Valuation Summary";"page1",#N/A,FALSE,"PRESENTATION";"page2",#N/A,FALSE,"PRESENTATION";#N/A,#N/A,FALSE,"ORIGINAL_ROLLBACK"}</definedName>
    <definedName name="___wrn2_1" hidden="1">{#N/A,#N/A,FALSE,"ASSUMPTIONS";#N/A,#N/A,FALSE,"Valuation Summary";"page1",#N/A,FALSE,"PRESENTATION";"page2",#N/A,FALSE,"PRESENTATION";#N/A,#N/A,FALSE,"ORIGINAL_ROLLBACK"}</definedName>
    <definedName name="___wrn3" localSheetId="27" hidden="1">{#N/A,#N/A,FALSE,"ASSUMPTIONS";#N/A,#N/A,FALSE,"Valuation Summary";"page1",#N/A,FALSE,"PRESENTATION";"page2",#N/A,FALSE,"PRESENTATION";#N/A,#N/A,FALSE,"ORIGINAL_ROLLBACK"}</definedName>
    <definedName name="___wrn3" hidden="1">{#N/A,#N/A,FALSE,"ASSUMPTIONS";#N/A,#N/A,FALSE,"Valuation Summary";"page1",#N/A,FALSE,"PRESENTATION";"page2",#N/A,FALSE,"PRESENTATION";#N/A,#N/A,FALSE,"ORIGINAL_ROLLBACK"}</definedName>
    <definedName name="___wrn3_1" localSheetId="27" hidden="1">{#N/A,#N/A,FALSE,"ASSUMPTIONS";#N/A,#N/A,FALSE,"Valuation Summary";"page1",#N/A,FALSE,"PRESENTATION";"page2",#N/A,FALSE,"PRESENTATION";#N/A,#N/A,FALSE,"ORIGINAL_ROLLBACK"}</definedName>
    <definedName name="___wrn3_1" hidden="1">{#N/A,#N/A,FALSE,"ASSUMPTIONS";#N/A,#N/A,FALSE,"Valuation Summary";"page1",#N/A,FALSE,"PRESENTATION";"page2",#N/A,FALSE,"PRESENTATION";#N/A,#N/A,FALSE,"ORIGINAL_ROLLBACK"}</definedName>
    <definedName name="___ww2" localSheetId="27" hidden="1">{#N/A,#N/A,FALSE,"Admin";#N/A,#N/A,FALSE,"Other"}</definedName>
    <definedName name="___ww2" hidden="1">{#N/A,#N/A,FALSE,"Admin";#N/A,#N/A,FALSE,"Other"}</definedName>
    <definedName name="___ww2_1" localSheetId="27" hidden="1">{#N/A,#N/A,FALSE,"Admin";#N/A,#N/A,FALSE,"Other"}</definedName>
    <definedName name="___ww2_1" hidden="1">{#N/A,#N/A,FALSE,"Admin";#N/A,#N/A,FALSE,"Other"}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FALSE</definedName>
    <definedName name="___xlc_SuppressZerosOnDrill___" hidden="1">FALSE</definedName>
    <definedName name="__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_z2" localSheetId="27" hidden="1">{"Sch00",#N/A,FALSE,"1";"Contents",#N/A,FALSE,"1"}</definedName>
    <definedName name="___z2" hidden="1">{"Sch00",#N/A,FALSE,"1";"Contents",#N/A,FALSE,"1"}</definedName>
    <definedName name="___z2_1" localSheetId="27" hidden="1">{"Sch00",#N/A,FALSE,"1";"Contents",#N/A,FALSE,"1"}</definedName>
    <definedName name="___z2_1" hidden="1">{"Sch00",#N/A,FALSE,"1";"Contents",#N/A,FALSE,"1"}</definedName>
    <definedName name="_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123Graph_BSPLICE_95" localSheetId="27" hidden="1">#REF!</definedName>
    <definedName name="__1__123Graph_BSPLICE_95" hidden="1">#REF!</definedName>
    <definedName name="__1_0__123Grap" localSheetId="27" hidden="1">#REF!</definedName>
    <definedName name="__1_0__123Grap" hidden="1">#REF!</definedName>
    <definedName name="__123Graph_A" localSheetId="27" hidden="1">#REF!</definedName>
    <definedName name="__123Graph_A" hidden="1">#REF!</definedName>
    <definedName name="__123Graph_A91" localSheetId="27" hidden="1">#REF!</definedName>
    <definedName name="__123Graph_A91" hidden="1">#REF!</definedName>
    <definedName name="__123Graph_AB06" localSheetId="27" hidden="1">#REF!</definedName>
    <definedName name="__123Graph_AB06" hidden="1">#REF!</definedName>
    <definedName name="__123Graph_AB92DET" localSheetId="27" hidden="1">#REF!</definedName>
    <definedName name="__123Graph_AB92DET" hidden="1">#REF!</definedName>
    <definedName name="__123Graph_AB92STEP" localSheetId="27" hidden="1">#REF!</definedName>
    <definedName name="__123Graph_AB92STEP" hidden="1">#REF!</definedName>
    <definedName name="__123Graph_AB93STEP" localSheetId="27" hidden="1">#REF!</definedName>
    <definedName name="__123Graph_AB93STEP" hidden="1">#REF!</definedName>
    <definedName name="__123Graph_AB94STEP" localSheetId="27" hidden="1">#REF!</definedName>
    <definedName name="__123Graph_AB94STEP" hidden="1">#REF!</definedName>
    <definedName name="__123Graph_ACOMP" localSheetId="27" hidden="1">#REF!</definedName>
    <definedName name="__123Graph_ACOMP" hidden="1">#REF!</definedName>
    <definedName name="__123Graph_ACurrent" localSheetId="27" hidden="1">#REF!</definedName>
    <definedName name="__123Graph_ACurrent" hidden="1">#REF!</definedName>
    <definedName name="__123Graph_ADELCODET" localSheetId="27" hidden="1">#REF!</definedName>
    <definedName name="__123Graph_ADELCODET" hidden="1">#REF!</definedName>
    <definedName name="__123Graph_ADELCOSTE" localSheetId="27" hidden="1">#REF!</definedName>
    <definedName name="__123Graph_ADELCOSTE" hidden="1">#REF!</definedName>
    <definedName name="__123Graph_ADELDET" localSheetId="27" hidden="1">#REF!</definedName>
    <definedName name="__123Graph_ADELDET" hidden="1">#REF!</definedName>
    <definedName name="__123Graph_ADETSTEP" localSheetId="27" hidden="1">#REF!</definedName>
    <definedName name="__123Graph_ADETSTEP" hidden="1">#REF!</definedName>
    <definedName name="__123Graph_AGraph1" localSheetId="27" hidden="1">#REF!</definedName>
    <definedName name="__123Graph_AGraph1" hidden="1">#REF!</definedName>
    <definedName name="__123Graph_AGraph10" localSheetId="27" hidden="1">#REF!</definedName>
    <definedName name="__123Graph_AGraph10" hidden="1">#REF!</definedName>
    <definedName name="__123Graph_AGraph11" localSheetId="27" hidden="1">#REF!</definedName>
    <definedName name="__123Graph_AGraph11" hidden="1">#REF!</definedName>
    <definedName name="__123Graph_AGRAPH1A" localSheetId="27" hidden="1">#REF!</definedName>
    <definedName name="__123Graph_AGRAPH1A" hidden="1">#REF!</definedName>
    <definedName name="__123Graph_AGRAPH1B" localSheetId="27" hidden="1">#REF!</definedName>
    <definedName name="__123Graph_AGRAPH1B" hidden="1">#REF!</definedName>
    <definedName name="__123Graph_AGraph3" localSheetId="27" hidden="1">#REF!</definedName>
    <definedName name="__123Graph_AGraph3" hidden="1">#REF!</definedName>
    <definedName name="__123Graph_AGraph5" localSheetId="27" hidden="1">#REF!</definedName>
    <definedName name="__123Graph_AGraph5" hidden="1">#REF!</definedName>
    <definedName name="__123Graph_AGraph6" localSheetId="27" hidden="1">#REF!</definedName>
    <definedName name="__123Graph_AGraph6" hidden="1">#REF!</definedName>
    <definedName name="__123Graph_AGraph7" localSheetId="27" hidden="1">#REF!</definedName>
    <definedName name="__123Graph_AGraph7" hidden="1">#REF!</definedName>
    <definedName name="__123Graph_AGraph8" localSheetId="27" hidden="1">#REF!</definedName>
    <definedName name="__123Graph_AGraph8" hidden="1">#REF!</definedName>
    <definedName name="__123Graph_AHISTORY" localSheetId="27" hidden="1">#REF!</definedName>
    <definedName name="__123Graph_AHISTORY" hidden="1">#REF!</definedName>
    <definedName name="__123Graph_AMEMBER" localSheetId="27" hidden="1">#REF!</definedName>
    <definedName name="__123Graph_AMEMBER" hidden="1">#REF!</definedName>
    <definedName name="__123Graph_AMEMGROW" localSheetId="27" hidden="1">#REF!</definedName>
    <definedName name="__123Graph_AMEMGROW" hidden="1">#REF!</definedName>
    <definedName name="__123Graph_APROCEEDS" localSheetId="27" hidden="1">#REF!</definedName>
    <definedName name="__123Graph_APROCEEDS" hidden="1">#REF!</definedName>
    <definedName name="__123Graph_ASALES" localSheetId="27" hidden="1">#REF!</definedName>
    <definedName name="__123Graph_ASALES" hidden="1">#REF!</definedName>
    <definedName name="__123Graph_AST92" localSheetId="27" hidden="1">#REF!</definedName>
    <definedName name="__123Graph_AST92" hidden="1">#REF!</definedName>
    <definedName name="__123Graph_AST94" localSheetId="27" hidden="1">#REF!</definedName>
    <definedName name="__123Graph_AST94" hidden="1">#REF!</definedName>
    <definedName name="__123Graph_ASTGLOBE" localSheetId="27" hidden="1">#REF!</definedName>
    <definedName name="__123Graph_ASTGLOBE" hidden="1">#REF!</definedName>
    <definedName name="__123Graph_ATURN" localSheetId="27" hidden="1">#REF!</definedName>
    <definedName name="__123Graph_ATURN" hidden="1">#REF!</definedName>
    <definedName name="__123Graph_B" hidden="1">[1]T1!#REF!</definedName>
    <definedName name="__123Graph_BCOMP" localSheetId="27" hidden="1">#REF!</definedName>
    <definedName name="__123Graph_BCOMP" hidden="1">#REF!</definedName>
    <definedName name="__123Graph_BCURINV" localSheetId="27" hidden="1">#REF!</definedName>
    <definedName name="__123Graph_BCURINV" hidden="1">#REF!</definedName>
    <definedName name="__123Graph_BCurrent" localSheetId="27" hidden="1">#REF!</definedName>
    <definedName name="__123Graph_BCurrent" hidden="1">#REF!</definedName>
    <definedName name="__123Graph_BFUEL" localSheetId="27" hidden="1">#REF!</definedName>
    <definedName name="__123Graph_BFUEL" hidden="1">#REF!</definedName>
    <definedName name="__123Graph_BGRAPH1" localSheetId="27" hidden="1">#REF!</definedName>
    <definedName name="__123Graph_BGRAPH1" hidden="1">#REF!</definedName>
    <definedName name="__123Graph_BGRAPH1A" localSheetId="27" hidden="1">#REF!</definedName>
    <definedName name="__123Graph_BGRAPH1A" hidden="1">#REF!</definedName>
    <definedName name="__123Graph_BGRAPH1B" localSheetId="27" hidden="1">#REF!</definedName>
    <definedName name="__123Graph_BGRAPH1B" hidden="1">#REF!</definedName>
    <definedName name="__123Graph_BGraph8" localSheetId="27" hidden="1">#REF!</definedName>
    <definedName name="__123Graph_BGraph8" hidden="1">#REF!</definedName>
    <definedName name="__123Graph_BPRIORINV" localSheetId="27" hidden="1">#REF!</definedName>
    <definedName name="__123Graph_BPRIORINV" hidden="1">#REF!</definedName>
    <definedName name="__123Graph_BPROCEEDS" localSheetId="27" hidden="1">#REF!</definedName>
    <definedName name="__123Graph_BPROCEEDS" hidden="1">#REF!</definedName>
    <definedName name="__123Graph_BSALES" localSheetId="27" hidden="1">#REF!</definedName>
    <definedName name="__123Graph_BSALES" hidden="1">#REF!</definedName>
    <definedName name="__123Graph_BST91" localSheetId="27" hidden="1">#REF!</definedName>
    <definedName name="__123Graph_BST91" hidden="1">#REF!</definedName>
    <definedName name="__123Graph_BST92" localSheetId="27" hidden="1">#REF!</definedName>
    <definedName name="__123Graph_BST92" hidden="1">#REF!</definedName>
    <definedName name="__123Graph_BST94" localSheetId="27" hidden="1">#REF!</definedName>
    <definedName name="__123Graph_BST94" hidden="1">#REF!</definedName>
    <definedName name="__123Graph_BSTGLOBE" localSheetId="27" hidden="1">#REF!</definedName>
    <definedName name="__123Graph_BSTGLOBE" hidden="1">#REF!</definedName>
    <definedName name="__123Graph_BTURN" localSheetId="27" hidden="1">#REF!</definedName>
    <definedName name="__123Graph_BTURN" hidden="1">#REF!</definedName>
    <definedName name="__123Graph_C" localSheetId="27" hidden="1">#REF!</definedName>
    <definedName name="__123Graph_C" hidden="1">#REF!</definedName>
    <definedName name="__123Graph_CCOMP" localSheetId="27" hidden="1">#REF!</definedName>
    <definedName name="__123Graph_CCOMP" hidden="1">#REF!</definedName>
    <definedName name="__123Graph_CCurrent" localSheetId="27" hidden="1">#REF!</definedName>
    <definedName name="__123Graph_CCurrent" hidden="1">#REF!</definedName>
    <definedName name="__123Graph_CGRAPH1" localSheetId="27" hidden="1">#REF!</definedName>
    <definedName name="__123Graph_CGRAPH1" hidden="1">#REF!</definedName>
    <definedName name="__123Graph_CGRAPH1A" localSheetId="27" hidden="1">#REF!</definedName>
    <definedName name="__123Graph_CGRAPH1A" hidden="1">#REF!</definedName>
    <definedName name="__123Graph_CGRAPH1B" localSheetId="27" hidden="1">#REF!</definedName>
    <definedName name="__123Graph_CGRAPH1B" hidden="1">#REF!</definedName>
    <definedName name="__123Graph_CGraph8" localSheetId="27" hidden="1">#REF!</definedName>
    <definedName name="__123Graph_CGraph8" hidden="1">#REF!</definedName>
    <definedName name="__123Graph_CPROCEEDS" localSheetId="27" hidden="1">#REF!</definedName>
    <definedName name="__123Graph_CPROCEEDS" hidden="1">#REF!</definedName>
    <definedName name="__123Graph_CST91" localSheetId="27" hidden="1">#REF!</definedName>
    <definedName name="__123Graph_CST91" hidden="1">#REF!</definedName>
    <definedName name="__123Graph_CST92" localSheetId="27" hidden="1">#REF!</definedName>
    <definedName name="__123Graph_CST92" hidden="1">#REF!</definedName>
    <definedName name="__123Graph_CST94" localSheetId="27" hidden="1">#REF!</definedName>
    <definedName name="__123Graph_CST94" hidden="1">#REF!</definedName>
    <definedName name="__123Graph_CSTGLOBE" localSheetId="27" hidden="1">#REF!</definedName>
    <definedName name="__123Graph_CSTGLOBE" hidden="1">#REF!</definedName>
    <definedName name="__123Graph_D" localSheetId="27" hidden="1">#REF!</definedName>
    <definedName name="__123Graph_D" hidden="1">#REF!</definedName>
    <definedName name="__123Graph_DCOMP" localSheetId="27" hidden="1">#REF!</definedName>
    <definedName name="__123Graph_DCOMP" hidden="1">#REF!</definedName>
    <definedName name="__123Graph_DCurrent" localSheetId="27" hidden="1">#REF!</definedName>
    <definedName name="__123Graph_DCurrent" hidden="1">#REF!</definedName>
    <definedName name="__123Graph_DGraph8" localSheetId="27" hidden="1">#REF!</definedName>
    <definedName name="__123Graph_DGraph8" hidden="1">#REF!</definedName>
    <definedName name="__123Graph_DST91" localSheetId="27" hidden="1">#REF!</definedName>
    <definedName name="__123Graph_DST91" hidden="1">#REF!</definedName>
    <definedName name="__123Graph_DST92" localSheetId="27" hidden="1">#REF!</definedName>
    <definedName name="__123Graph_DST92" hidden="1">#REF!</definedName>
    <definedName name="__123Graph_DST94" localSheetId="27" hidden="1">#REF!</definedName>
    <definedName name="__123Graph_DST94" hidden="1">#REF!</definedName>
    <definedName name="__123Graph_E" localSheetId="27" hidden="1">#REF!</definedName>
    <definedName name="__123Graph_E" hidden="1">#REF!</definedName>
    <definedName name="__123Graph_ECOMP" localSheetId="27" hidden="1">#REF!</definedName>
    <definedName name="__123Graph_ECOMP" hidden="1">#REF!</definedName>
    <definedName name="__123Graph_ECurrent" localSheetId="27" hidden="1">#REF!</definedName>
    <definedName name="__123Graph_ECurrent" hidden="1">#REF!</definedName>
    <definedName name="__123Graph_EST92" localSheetId="27" hidden="1">#REF!</definedName>
    <definedName name="__123Graph_EST92" hidden="1">#REF!</definedName>
    <definedName name="__123Graph_EST94" localSheetId="27" hidden="1">#REF!</definedName>
    <definedName name="__123Graph_EST94" hidden="1">#REF!</definedName>
    <definedName name="__123Graph_F" localSheetId="27" hidden="1">#REF!</definedName>
    <definedName name="__123Graph_F" hidden="1">#REF!</definedName>
    <definedName name="__123Graph_FCurrent" localSheetId="27" hidden="1">#REF!</definedName>
    <definedName name="__123Graph_FCurrent" hidden="1">#REF!</definedName>
    <definedName name="__123Graph_LBL_A" localSheetId="27" hidden="1">#REF!</definedName>
    <definedName name="__123Graph_LBL_A" hidden="1">#REF!</definedName>
    <definedName name="__123Graph_LBL_AB94STEP" localSheetId="27" hidden="1">#REF!</definedName>
    <definedName name="__123Graph_LBL_AB94STEP" hidden="1">#REF!</definedName>
    <definedName name="__123Graph_LBL_ACOMP" localSheetId="27" hidden="1">#REF!</definedName>
    <definedName name="__123Graph_LBL_ACOMP" hidden="1">#REF!</definedName>
    <definedName name="__123Graph_LBL_AHISTORY" localSheetId="27" hidden="1">#REF!</definedName>
    <definedName name="__123Graph_LBL_AHISTORY" hidden="1">#REF!</definedName>
    <definedName name="__123Graph_LBL_B" localSheetId="27" hidden="1">#REF!</definedName>
    <definedName name="__123Graph_LBL_B" hidden="1">#REF!</definedName>
    <definedName name="__123Graph_LBL_BCOMP" localSheetId="27" hidden="1">#REF!</definedName>
    <definedName name="__123Graph_LBL_BCOMP" hidden="1">#REF!</definedName>
    <definedName name="__123Graph_LBL_C" localSheetId="27" hidden="1">#REF!</definedName>
    <definedName name="__123Graph_LBL_C" hidden="1">#REF!</definedName>
    <definedName name="__123Graph_LBL_CCOMP" localSheetId="27" hidden="1">#REF!</definedName>
    <definedName name="__123Graph_LBL_CCOMP" hidden="1">#REF!</definedName>
    <definedName name="__123Graph_LBL_D" localSheetId="27" hidden="1">#REF!</definedName>
    <definedName name="__123Graph_LBL_D" hidden="1">#REF!</definedName>
    <definedName name="__123Graph_LBL_DCOMP" localSheetId="27" hidden="1">#REF!</definedName>
    <definedName name="__123Graph_LBL_DCOMP" hidden="1">#REF!</definedName>
    <definedName name="__123Graph_LBL_E" localSheetId="27" hidden="1">#REF!</definedName>
    <definedName name="__123Graph_LBL_E" hidden="1">#REF!</definedName>
    <definedName name="__123Graph_LBL_ECOMP" localSheetId="27" hidden="1">#REF!</definedName>
    <definedName name="__123Graph_LBL_ECOMP" hidden="1">#REF!</definedName>
    <definedName name="__123Graph_LBL_F" localSheetId="27" hidden="1">#REF!</definedName>
    <definedName name="__123Graph_LBL_F" hidden="1">#REF!</definedName>
    <definedName name="__123Graph_X" hidden="1">[1]T1!#REF!</definedName>
    <definedName name="__123Graph_X91" localSheetId="27" hidden="1">#REF!</definedName>
    <definedName name="__123Graph_X91" hidden="1">#REF!</definedName>
    <definedName name="__123Graph_XB92DET" localSheetId="27" hidden="1">#REF!</definedName>
    <definedName name="__123Graph_XB92DET" hidden="1">#REF!</definedName>
    <definedName name="__123Graph_XB92STEP" localSheetId="27" hidden="1">#REF!</definedName>
    <definedName name="__123Graph_XB92STEP" hidden="1">#REF!</definedName>
    <definedName name="__123Graph_XB93STEP" localSheetId="27" hidden="1">#REF!</definedName>
    <definedName name="__123Graph_XB93STEP" hidden="1">#REF!</definedName>
    <definedName name="__123Graph_XB94STEP" localSheetId="27" hidden="1">#REF!</definedName>
    <definedName name="__123Graph_XB94STEP" hidden="1">#REF!</definedName>
    <definedName name="__123Graph_XCOMP" localSheetId="27" hidden="1">#REF!</definedName>
    <definedName name="__123Graph_XCOMP" hidden="1">#REF!</definedName>
    <definedName name="__123Graph_XCURINV" localSheetId="27" hidden="1">#REF!</definedName>
    <definedName name="__123Graph_XCURINV" hidden="1">#REF!</definedName>
    <definedName name="__123Graph_XDELCODET" localSheetId="27" hidden="1">#REF!</definedName>
    <definedName name="__123Graph_XDELCODET" hidden="1">#REF!</definedName>
    <definedName name="__123Graph_XDELCOSTE" localSheetId="27" hidden="1">#REF!</definedName>
    <definedName name="__123Graph_XDELCOSTE" hidden="1">#REF!</definedName>
    <definedName name="__123Graph_XDELDET" localSheetId="27" hidden="1">#REF!</definedName>
    <definedName name="__123Graph_XDELDET" hidden="1">#REF!</definedName>
    <definedName name="__123Graph_XDETSTEP" localSheetId="27" hidden="1">#REF!</definedName>
    <definedName name="__123Graph_XDETSTEP" hidden="1">#REF!</definedName>
    <definedName name="__123Graph_XGRAPH1" localSheetId="27" hidden="1">#REF!</definedName>
    <definedName name="__123Graph_XGRAPH1" hidden="1">#REF!</definedName>
    <definedName name="__123Graph_XGraph11" localSheetId="27" hidden="1">#REF!</definedName>
    <definedName name="__123Graph_XGraph11" hidden="1">#REF!</definedName>
    <definedName name="__123Graph_XGRAPH1A" localSheetId="27" hidden="1">#REF!</definedName>
    <definedName name="__123Graph_XGRAPH1A" hidden="1">#REF!</definedName>
    <definedName name="__123Graph_XGRAPH1B" localSheetId="27" hidden="1">#REF!</definedName>
    <definedName name="__123Graph_XGRAPH1B" hidden="1">#REF!</definedName>
    <definedName name="__123Graph_XGraph3" localSheetId="27" hidden="1">#REF!</definedName>
    <definedName name="__123Graph_XGraph3" hidden="1">#REF!</definedName>
    <definedName name="__123Graph_XGraph5" localSheetId="27" hidden="1">#REF!</definedName>
    <definedName name="__123Graph_XGraph5" hidden="1">#REF!</definedName>
    <definedName name="__123Graph_XHISTORY" localSheetId="27" hidden="1">#REF!</definedName>
    <definedName name="__123Graph_XHISTORY" hidden="1">#REF!</definedName>
    <definedName name="__123Graph_XMEMBER" localSheetId="27" hidden="1">#REF!</definedName>
    <definedName name="__123Graph_XMEMBER" hidden="1">#REF!</definedName>
    <definedName name="__123Graph_XMEMGROW" localSheetId="27" hidden="1">#REF!</definedName>
    <definedName name="__123Graph_XMEMGROW" hidden="1">#REF!</definedName>
    <definedName name="__123Graph_XPRIORINV" localSheetId="27" hidden="1">#REF!</definedName>
    <definedName name="__123Graph_XPRIORINV" hidden="1">#REF!</definedName>
    <definedName name="__123Graph_XPROCEEDS" localSheetId="27" hidden="1">#REF!</definedName>
    <definedName name="__123Graph_XPROCEEDS" hidden="1">#REF!</definedName>
    <definedName name="__123Graph_XSALES" localSheetId="27" hidden="1">#REF!</definedName>
    <definedName name="__123Graph_XSALES" hidden="1">#REF!</definedName>
    <definedName name="__123Graph_XST91" localSheetId="27" hidden="1">#REF!</definedName>
    <definedName name="__123Graph_XST91" hidden="1">#REF!</definedName>
    <definedName name="__123Graph_XST92" localSheetId="27" hidden="1">#REF!</definedName>
    <definedName name="__123Graph_XST92" hidden="1">#REF!</definedName>
    <definedName name="__123Graph_XST94" localSheetId="27" hidden="1">#REF!</definedName>
    <definedName name="__123Graph_XST94" hidden="1">#REF!</definedName>
    <definedName name="__123Graph_XSTGLOBE" localSheetId="27" hidden="1">#REF!</definedName>
    <definedName name="__123Graph_XSTGLOBE" hidden="1">#REF!</definedName>
    <definedName name="__123Graph_XTURN" localSheetId="27" hidden="1">#REF!</definedName>
    <definedName name="__123Graph_XTURN" hidden="1">#REF!</definedName>
    <definedName name="__2__123Graph_ESPLICE_95" localSheetId="27" hidden="1">#REF!</definedName>
    <definedName name="__2__123Graph_ESPLICE_95" hidden="1">#REF!</definedName>
    <definedName name="__2_0_0__123Grap" localSheetId="27" hidden="1">#REF!</definedName>
    <definedName name="__2_0_0__123Grap" hidden="1">#REF!</definedName>
    <definedName name="__3__123Graph_FSPLICE_95" localSheetId="27" hidden="1">#REF!</definedName>
    <definedName name="__3__123Graph_FSPLICE_95" hidden="1">#REF!</definedName>
    <definedName name="__4__123Graph_ACHART_1" localSheetId="27" hidden="1">#REF!</definedName>
    <definedName name="__4__123Graph_ACHART_1" hidden="1">#REF!</definedName>
    <definedName name="__7__123Graph_ACHART_1" localSheetId="27" hidden="1">#REF!</definedName>
    <definedName name="__7__123Graph_ACHART_1" hidden="1">#REF!</definedName>
    <definedName name="__a2" localSheetId="27" hidden="1">{#N/A,#N/A,FALSE,"Sheet1"}</definedName>
    <definedName name="__a2" hidden="1">{#N/A,#N/A,FALSE,"Sheet1"}</definedName>
    <definedName name="__a2_1" localSheetId="27" hidden="1">{#N/A,#N/A,FALSE,"Sheet1"}</definedName>
    <definedName name="__a2_1" hidden="1">{#N/A,#N/A,FALSE,"Sheet1"}</definedName>
    <definedName name="__a3" localSheetId="27" hidden="1">{#N/A,#N/A,FALSE,"Sheet1"}</definedName>
    <definedName name="__a3" hidden="1">{#N/A,#N/A,FALSE,"Sheet1"}</definedName>
    <definedName name="__a3_1" localSheetId="27" hidden="1">{#N/A,#N/A,FALSE,"Sheet1"}</definedName>
    <definedName name="__a3_1" hidden="1">{#N/A,#N/A,FALSE,"Sheet1"}</definedName>
    <definedName name="__dc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ff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f1" localSheetId="27" hidden="1">{"incomemth",#N/A,TRUE,"forecast00";"incomepercentmth",#N/A,TRUE,"forecast00";"balancemth",#N/A,TRUE,"forecast00";"cashmth",#N/A,TRUE,"forecast00";"covenantmth",#N/A,TRUE,"forecast00"}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f1_1" localSheetId="27" hidden="1">{"incomemth",#N/A,TRUE,"forecast00";"incomepercentmth",#N/A,TRUE,"forecast00";"balancemth",#N/A,TRUE,"forecast00";"cashmth",#N/A,TRUE,"forecast00";"covenantmth",#N/A,TRUE,"forecast00"}</definedName>
    <definedName name="__fdf1_1" hidden="1">{"incomemth",#N/A,TRUE,"forecast00";"incomepercentmth",#N/A,TRUE,"forecast00";"balancemth",#N/A,TRUE,"forecast00";"cashmth",#N/A,TRUE,"forecast00";"covenantmth",#N/A,TRUE,"forecast00"}</definedName>
    <definedName name="__fdg1" localSheetId="27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g1_1" localSheetId="27" hidden="1">{"incomemth",#N/A,TRUE,"forecast00";"incomepercentmth",#N/A,TRUE,"forecast00";"balancemth",#N/A,TRUE,"forecast00";"cashmth",#N/A,TRUE,"forecast00";"covenantmth",#N/A,TRUE,"forecast00"}</definedName>
    <definedName name="__fdg1_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gf1" localSheetId="27" hidden="1">{"incomemth",#N/A,TRUE,"forecast00";"incomepercentmth",#N/A,TRUE,"forecast00";"balancemth",#N/A,TRUE,"forecast00";"cashmth",#N/A,TRUE,"forecast00";"covenantmth",#N/A,TRUE,"forecast00"}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f1_1" localSheetId="27" hidden="1">{"incomemth",#N/A,TRUE,"forecast00";"incomepercentmth",#N/A,TRUE,"forecast00";"balancemth",#N/A,TRUE,"forecast00";"cashmth",#N/A,TRUE,"forecast00";"covenantmth",#N/A,TRUE,"forecast00"}</definedName>
    <definedName name="__gf1_1" hidden="1">{"incomemth",#N/A,TRUE,"forecast00";"incomepercentmth",#N/A,TRUE,"forecast00";"balancemth",#N/A,TRUE,"forecast00";"cashmth",#N/A,TRUE,"forecast00";"covenantmth",#N/A,TRUE,"forecast00"}</definedName>
    <definedName name="__IntlFixup" hidden="1">TRUE</definedName>
    <definedName name="__key2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key2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key2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key2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na2" hidden="1">"100"</definedName>
    <definedName name="__na3" hidden="1">"50"</definedName>
    <definedName name="__na4" hidden="1">"IQ_LTM_DATE"</definedName>
    <definedName name="__p1" localSheetId="27" hidden="1">{"SUM",#N/A,FALSE,"Details (2)"}</definedName>
    <definedName name="__p1" hidden="1">{"SUM",#N/A,FALSE,"Details (2)"}</definedName>
    <definedName name="__p1_1" localSheetId="27" hidden="1">{"SUM",#N/A,FALSE,"Details (2)"}</definedName>
    <definedName name="__p1_1" hidden="1">{"SUM",#N/A,FALSE,"Details (2)"}</definedName>
    <definedName name="__pp2" localSheetId="27" hidden="1">{"Summary",#N/A,FALSE,"Details (2)"}</definedName>
    <definedName name="__pp2" hidden="1">{"Summary",#N/A,FALSE,"Details (2)"}</definedName>
    <definedName name="__pp2_1" localSheetId="27" hidden="1">{"Summary",#N/A,FALSE,"Details (2)"}</definedName>
    <definedName name="__pp2_1" hidden="1">{"Summary",#N/A,FALSE,"Details (2)"}</definedName>
    <definedName name="__ppp1" localSheetId="27" hidden="1">{"SUM",#N/A,FALSE,"Details (2)"}</definedName>
    <definedName name="__ppp1" hidden="1">{"SUM",#N/A,FALSE,"Details (2)"}</definedName>
    <definedName name="__ppp1_1" localSheetId="27" hidden="1">{"SUM",#N/A,FALSE,"Details (2)"}</definedName>
    <definedName name="__ppp1_1" hidden="1">{"SUM",#N/A,FALSE,"Details (2)"}</definedName>
    <definedName name="__q2" localSheetId="27" hidden="1">{"Summary",#N/A,FALSE,"Details (2)"}</definedName>
    <definedName name="__q2" hidden="1">{"Summary",#N/A,FALSE,"Details (2)"}</definedName>
    <definedName name="__q2_1" localSheetId="27" hidden="1">{"Summary",#N/A,FALSE,"Details (2)"}</definedName>
    <definedName name="__q2_1" hidden="1">{"Summary",#N/A,FALSE,"Details (2)"}</definedName>
    <definedName name="__q3" localSheetId="27" hidden="1">{"SUM",#N/A,FALSE,"Details (2)"}</definedName>
    <definedName name="__q3" hidden="1">{"SUM",#N/A,FALSE,"Details (2)"}</definedName>
    <definedName name="__q3_1" localSheetId="27" hidden="1">{"SUM",#N/A,FALSE,"Details (2)"}</definedName>
    <definedName name="__q3_1" hidden="1">{"SUM",#N/A,FALSE,"Details (2)"}</definedName>
    <definedName name="__q4" localSheetId="27" hidden="1">{"Summary",#N/A,FALSE,"Details (2)"}</definedName>
    <definedName name="__q4" hidden="1">{"Summary",#N/A,FALSE,"Details (2)"}</definedName>
    <definedName name="__q4_1" localSheetId="27" hidden="1">{"Summary",#N/A,FALSE,"Details (2)"}</definedName>
    <definedName name="__q4_1" hidden="1">{"Summary",#N/A,FALSE,"Details (2)"}</definedName>
    <definedName name="__q5" localSheetId="27" hidden="1">{"SUM",#N/A,FALSE,"Details (2)"}</definedName>
    <definedName name="__q5" hidden="1">{"SUM",#N/A,FALSE,"Details (2)"}</definedName>
    <definedName name="__q5_1" localSheetId="27" hidden="1">{"SUM",#N/A,FALSE,"Details (2)"}</definedName>
    <definedName name="__q5_1" hidden="1">{"SUM",#N/A,FALSE,"Details (2)"}</definedName>
    <definedName name="__rob2" localSheetId="27" hidden="1">{"GLI-Income Statement",#N/A,FALSE,"gli";"GLI - Balance Sheet Wksht",#N/A,FALSE,"gli";"GLI-Cash Flow",#N/A,FALSE,"gli";"GLI Qtrly Stats",#N/A,FALSE,"gli"}</definedName>
    <definedName name="__rob2" hidden="1">{"GLI-Income Statement",#N/A,FALSE,"gli";"GLI - Balance Sheet Wksht",#N/A,FALSE,"gli";"GLI-Cash Flow",#N/A,FALSE,"gli";"GLI Qtrly Stats",#N/A,FALSE,"gli"}</definedName>
    <definedName name="__rob2_1" localSheetId="27" hidden="1">{"GLI-Income Statement",#N/A,FALSE,"gli";"GLI - Balance Sheet Wksht",#N/A,FALSE,"gli";"GLI-Cash Flow",#N/A,FALSE,"gli";"GLI Qtrly Stats",#N/A,FALSE,"gli"}</definedName>
    <definedName name="__rob2_1" hidden="1">{"GLI-Income Statement",#N/A,FALSE,"gli";"GLI - Balance Sheet Wksht",#N/A,FALSE,"gli";"GLI-Cash Flow",#N/A,FALSE,"gli";"GLI Qtrly Stats",#N/A,FALSE,"gli"}</definedName>
    <definedName name="__s1" localSheetId="27" hidden="1">#REF!</definedName>
    <definedName name="__s1" hidden="1">#REF!</definedName>
    <definedName name="__s2" localSheetId="27" hidden="1">#REF!</definedName>
    <definedName name="__s2" hidden="1">#REF!</definedName>
    <definedName name="__s3" localSheetId="27" hidden="1">#REF!</definedName>
    <definedName name="__s3" hidden="1">#REF!</definedName>
    <definedName name="__s4" localSheetId="27" hidden="1">#REF!</definedName>
    <definedName name="__s4" hidden="1">#REF!</definedName>
    <definedName name="__s5" localSheetId="27" hidden="1">#REF!</definedName>
    <definedName name="__s5" hidden="1">#REF!</definedName>
    <definedName name="__s6" localSheetId="27" hidden="1">#REF!</definedName>
    <definedName name="__s6" hidden="1">#REF!</definedName>
    <definedName name="__t2" localSheetId="27" hidden="1">{"'Sheet1'!$A$5:$G$42"}</definedName>
    <definedName name="__t2" hidden="1">{"'Sheet1'!$A$5:$G$42"}</definedName>
    <definedName name="__t2_1" localSheetId="27" hidden="1">{"'Sheet1'!$A$5:$G$42"}</definedName>
    <definedName name="__t2_1" hidden="1">{"'Sheet1'!$A$5:$G$42"}</definedName>
    <definedName name="__v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v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v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v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_WHO2" localSheetId="27" hidden="1">{#N/A,#N/A,FALSE,"SUMMARY";#N/A,#N/A,FALSE,"DETAIL";#N/A,#N/A,FALSE,"VARIANCE"}</definedName>
    <definedName name="__WHO2" hidden="1">{#N/A,#N/A,FALSE,"SUMMARY";#N/A,#N/A,FALSE,"DETAIL";#N/A,#N/A,FALSE,"VARIANCE"}</definedName>
    <definedName name="__WHO2_1" localSheetId="27" hidden="1">{#N/A,#N/A,FALSE,"SUMMARY";#N/A,#N/A,FALSE,"DETAIL";#N/A,#N/A,FALSE,"VARIANCE"}</definedName>
    <definedName name="__WHO2_1" hidden="1">{#N/A,#N/A,FALSE,"SUMMARY";#N/A,#N/A,FALSE,"DETAIL";#N/A,#N/A,FALSE,"VARIANCE"}</definedName>
    <definedName name="__wrn2" localSheetId="27" hidden="1">{#N/A,#N/A,FALSE,"ASSUMPTIONS";#N/A,#N/A,FALSE,"Valuation Summary";"page1",#N/A,FALSE,"PRESENTATION";"page2",#N/A,FALSE,"PRESENTATION";#N/A,#N/A,FALSE,"ORIGINAL_ROLLBACK"}</definedName>
    <definedName name="__wrn2" hidden="1">{#N/A,#N/A,FALSE,"ASSUMPTIONS";#N/A,#N/A,FALSE,"Valuation Summary";"page1",#N/A,FALSE,"PRESENTATION";"page2",#N/A,FALSE,"PRESENTATION";#N/A,#N/A,FALSE,"ORIGINAL_ROLLBACK"}</definedName>
    <definedName name="__wrn2_1" localSheetId="27" hidden="1">{#N/A,#N/A,FALSE,"ASSUMPTIONS";#N/A,#N/A,FALSE,"Valuation Summary";"page1",#N/A,FALSE,"PRESENTATION";"page2",#N/A,FALSE,"PRESENTATION";#N/A,#N/A,FALSE,"ORIGINAL_ROLLBACK"}</definedName>
    <definedName name="__wrn2_1" hidden="1">{#N/A,#N/A,FALSE,"ASSUMPTIONS";#N/A,#N/A,FALSE,"Valuation Summary";"page1",#N/A,FALSE,"PRESENTATION";"page2",#N/A,FALSE,"PRESENTATION";#N/A,#N/A,FALSE,"ORIGINAL_ROLLBACK"}</definedName>
    <definedName name="__wrn3" localSheetId="27" hidden="1">{#N/A,#N/A,FALSE,"ASSUMPTIONS";#N/A,#N/A,FALSE,"Valuation Summary";"page1",#N/A,FALSE,"PRESENTATION";"page2",#N/A,FALSE,"PRESENTATION";#N/A,#N/A,FALSE,"ORIGINAL_ROLLBACK"}</definedName>
    <definedName name="__wrn3" hidden="1">{#N/A,#N/A,FALSE,"ASSUMPTIONS";#N/A,#N/A,FALSE,"Valuation Summary";"page1",#N/A,FALSE,"PRESENTATION";"page2",#N/A,FALSE,"PRESENTATION";#N/A,#N/A,FALSE,"ORIGINAL_ROLLBACK"}</definedName>
    <definedName name="__wrn3_1" localSheetId="27" hidden="1">{#N/A,#N/A,FALSE,"ASSUMPTIONS";#N/A,#N/A,FALSE,"Valuation Summary";"page1",#N/A,FALSE,"PRESENTATION";"page2",#N/A,FALSE,"PRESENTATION";#N/A,#N/A,FALSE,"ORIGINAL_ROLLBACK"}</definedName>
    <definedName name="__wrn3_1" hidden="1">{#N/A,#N/A,FALSE,"ASSUMPTIONS";#N/A,#N/A,FALSE,"Valuation Summary";"page1",#N/A,FALSE,"PRESENTATION";"page2",#N/A,FALSE,"PRESENTATION";#N/A,#N/A,FALSE,"ORIGINAL_ROLLBACK"}</definedName>
    <definedName name="__ww2" localSheetId="27" hidden="1">{#N/A,#N/A,FALSE,"Admin";#N/A,#N/A,FALSE,"Other"}</definedName>
    <definedName name="__ww2" hidden="1">{#N/A,#N/A,FALSE,"Admin";#N/A,#N/A,FALSE,"Other"}</definedName>
    <definedName name="__ww2_1" localSheetId="27" hidden="1">{#N/A,#N/A,FALSE,"Admin";#N/A,#N/A,FALSE,"Other"}</definedName>
    <definedName name="__ww2_1" hidden="1">{#N/A,#N/A,FALSE,"Admin";#N/A,#N/A,FALSE,"Other"}</definedName>
    <definedName name="__X1" localSheetId="27" hidden="1">{"Summary",#N/A,FALSE,"Details (2)"}</definedName>
    <definedName name="__X1" hidden="1">{"Summary",#N/A,FALSE,"Details (2)"}</definedName>
    <definedName name="__X1_1" localSheetId="27" hidden="1">{"Summary",#N/A,FALSE,"Details (2)"}</definedName>
    <definedName name="__X1_1" hidden="1">{"Summary",#N/A,FALSE,"Details (2)"}</definedName>
    <definedName name="__xlfn.AVERAGEIF" hidden="1">#NAME?</definedName>
    <definedName name="__xlfn.BAHTTEXT" hidden="1">#NAME?</definedName>
    <definedName name="__xlfn.COUNTIFS" hidden="1">#NAME?</definedName>
    <definedName name="__xlfn.IFERROR" hidden="1">#NAME?</definedName>
    <definedName name="__xlfn.SUMIFS" hidden="1">#NAME?</definedName>
    <definedName name="_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_z2" localSheetId="27" hidden="1">{"Sch00",#N/A,FALSE,"1";"Contents",#N/A,FALSE,"1"}</definedName>
    <definedName name="__z2" hidden="1">{"Sch00",#N/A,FALSE,"1";"Contents",#N/A,FALSE,"1"}</definedName>
    <definedName name="__z2_1" localSheetId="27" hidden="1">{"Sch00",#N/A,FALSE,"1";"Contents",#N/A,FALSE,"1"}</definedName>
    <definedName name="__z2_1" hidden="1">{"Sch00",#N/A,FALSE,"1";"Contents",#N/A,FALSE,"1"}</definedName>
    <definedName name="_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__123Graph_A07_CUSTOM" localSheetId="27" hidden="1">#REF!</definedName>
    <definedName name="_1__123Graph_A07_CUSTOM" hidden="1">#REF!</definedName>
    <definedName name="_1__123Graph_ACHART_1" localSheetId="27" hidden="1">#REF!</definedName>
    <definedName name="_1__123Graph_ACHART_1" hidden="1">#REF!</definedName>
    <definedName name="_1__123Graph_BCHART_1" localSheetId="27" hidden="1">#REF!</definedName>
    <definedName name="_1__123Graph_BCHART_1" hidden="1">#REF!</definedName>
    <definedName name="_1__123Graph_BCHART_10" localSheetId="27" hidden="1">#REF!</definedName>
    <definedName name="_1__123Graph_BCHART_10" hidden="1">#REF!</definedName>
    <definedName name="_1__123Graph_BSPLICE_95" localSheetId="27" hidden="1">#REF!</definedName>
    <definedName name="_1__123Graph_BSPLICE_95" hidden="1">#REF!</definedName>
    <definedName name="_1_0__123Grap" localSheetId="27" hidden="1">#REF!</definedName>
    <definedName name="_1_0__123Grap" hidden="1">#REF!</definedName>
    <definedName name="_1_0_Dist_Val" localSheetId="27" hidden="1">#REF!</definedName>
    <definedName name="_1_0_Dist_Val" hidden="1">#REF!</definedName>
    <definedName name="_10__123Graph_ACHART_16" localSheetId="27" hidden="1">#REF!</definedName>
    <definedName name="_10__123Graph_ACHART_16" hidden="1">#REF!</definedName>
    <definedName name="_10__123Graph_AChart_2A" localSheetId="27" hidden="1">#REF!</definedName>
    <definedName name="_10__123Graph_AChart_2A" hidden="1">#REF!</definedName>
    <definedName name="_10_0__123Graph_ACHAR" localSheetId="27" hidden="1">#REF!</definedName>
    <definedName name="_10_0__123Graph_ACHAR" hidden="1">#REF!</definedName>
    <definedName name="_10_123Graph_LB" localSheetId="27" hidden="1">#REF!</definedName>
    <definedName name="_10_123Graph_LB" hidden="1">#REF!</definedName>
    <definedName name="_100__123Graph_ACHART_4" localSheetId="27" hidden="1">#REF!</definedName>
    <definedName name="_100__123Graph_ACHART_4" hidden="1">#REF!</definedName>
    <definedName name="_105__123Graph_A_Chart_1A" localSheetId="27" hidden="1">#REF!</definedName>
    <definedName name="_105__123Graph_A_Chart_1A" hidden="1">#REF!</definedName>
    <definedName name="_106__123Graph_AChart_1" localSheetId="27" hidden="1">#REF!</definedName>
    <definedName name="_106__123Graph_AChart_1" hidden="1">#REF!</definedName>
    <definedName name="_107__123Graph_AChart_2" localSheetId="27" hidden="1">#REF!</definedName>
    <definedName name="_107__123Graph_AChart_2" hidden="1">#REF!</definedName>
    <definedName name="_108__123Graph_AChart_3" localSheetId="27" hidden="1">#REF!</definedName>
    <definedName name="_108__123Graph_AChart_3" hidden="1">#REF!</definedName>
    <definedName name="_109__123Graph_AChart_4" localSheetId="27" hidden="1">#REF!</definedName>
    <definedName name="_109__123Graph_AChart_4" hidden="1">#REF!</definedName>
    <definedName name="_11__123Graph_ACHART_1" localSheetId="27" hidden="1">#REF!</definedName>
    <definedName name="_11__123Graph_ACHART_1" hidden="1">#REF!</definedName>
    <definedName name="_11__123Graph_ACHART_17" localSheetId="27" hidden="1">#REF!</definedName>
    <definedName name="_11__123Graph_ACHART_17" hidden="1">#REF!</definedName>
    <definedName name="_11__123Graph_ACHART_3" localSheetId="27" hidden="1">#REF!</definedName>
    <definedName name="_11__123Graph_ACHART_3" hidden="1">#REF!</definedName>
    <definedName name="_11_123Graph_LBL_AB94S" localSheetId="27" hidden="1">#REF!</definedName>
    <definedName name="_11_123Graph_LBL_AB94S" hidden="1">#REF!</definedName>
    <definedName name="_110__123Graph_AChart_5" localSheetId="27" hidden="1">#REF!</definedName>
    <definedName name="_110__123Graph_AChart_5" hidden="1">#REF!</definedName>
    <definedName name="_111__123Graph_AChart_6" localSheetId="27" hidden="1">#REF!</definedName>
    <definedName name="_111__123Graph_AChart_6" hidden="1">#REF!</definedName>
    <definedName name="_112__123Graph_B_Chart_1A" localSheetId="27" hidden="1">#REF!</definedName>
    <definedName name="_112__123Graph_B_Chart_1A" hidden="1">#REF!</definedName>
    <definedName name="_113__123Graph_C_Chart_1A" localSheetId="27" hidden="1">#REF!</definedName>
    <definedName name="_113__123Graph_C_Chart_1A" hidden="1">#REF!</definedName>
    <definedName name="_114__123Graph_D_Chart_1A" localSheetId="27" hidden="1">#REF!</definedName>
    <definedName name="_114__123Graph_D_Chart_1A" hidden="1">#REF!</definedName>
    <definedName name="_115__123Graph_E_Chart_1A" localSheetId="27" hidden="1">#REF!</definedName>
    <definedName name="_115__123Graph_E_Chart_1A" hidden="1">#REF!</definedName>
    <definedName name="_116__123Graph_F_Chart_1A" localSheetId="27" hidden="1">#REF!</definedName>
    <definedName name="_116__123Graph_F_Chart_1A" hidden="1">#REF!</definedName>
    <definedName name="_117__123Graph_X_Chart_1A" localSheetId="27" hidden="1">#REF!</definedName>
    <definedName name="_117__123Graph_X_Chart_1A" hidden="1">#REF!</definedName>
    <definedName name="_118__123Graph_XChart_1" localSheetId="27" hidden="1">#REF!</definedName>
    <definedName name="_118__123Graph_XChart_1" hidden="1">#REF!</definedName>
    <definedName name="_119__123Graph_XChart_2" localSheetId="27" hidden="1">#REF!</definedName>
    <definedName name="_119__123Graph_XChart_2" hidden="1">#REF!</definedName>
    <definedName name="_12__123Graph_ACHART_18" localSheetId="27" hidden="1">#REF!</definedName>
    <definedName name="_12__123Graph_ACHART_18" hidden="1">#REF!</definedName>
    <definedName name="_12__123Graph_ACHART_4" localSheetId="27" hidden="1">#REF!</definedName>
    <definedName name="_12__123Graph_ACHART_4" hidden="1">#REF!</definedName>
    <definedName name="_12__123Graph_BCHART_1" localSheetId="27" hidden="1">#REF!</definedName>
    <definedName name="_12__123Graph_BCHART_1" hidden="1">#REF!</definedName>
    <definedName name="_12__123Graph_BCHART_4" localSheetId="27" hidden="1">#REF!</definedName>
    <definedName name="_12__123Graph_BCHART_4" hidden="1">#REF!</definedName>
    <definedName name="_12__123Graph_ESPLICE_95" localSheetId="27" hidden="1">#REF!</definedName>
    <definedName name="_12__123Graph_ESPLICE_95" hidden="1">#REF!</definedName>
    <definedName name="_12_0__123Graph_BCHAR" localSheetId="27" hidden="1">#REF!</definedName>
    <definedName name="_12_0__123Graph_BCHAR" hidden="1">#REF!</definedName>
    <definedName name="_12_123Graph_XB92" localSheetId="27" hidden="1">#REF!</definedName>
    <definedName name="_12_123Graph_XB92" hidden="1">#REF!</definedName>
    <definedName name="_120__123Graph_XChart_3" localSheetId="27" hidden="1">#REF!</definedName>
    <definedName name="_120__123Graph_XChart_3" hidden="1">#REF!</definedName>
    <definedName name="_121__123Graph_XChart_4" localSheetId="27" hidden="1">#REF!</definedName>
    <definedName name="_121__123Graph_XChart_4" hidden="1">#REF!</definedName>
    <definedName name="_122__123Graph_XChart_5" localSheetId="27" hidden="1">#REF!</definedName>
    <definedName name="_122__123Graph_XChart_5" hidden="1">#REF!</definedName>
    <definedName name="_123" localSheetId="27" hidden="1">#REF!</definedName>
    <definedName name="_123" hidden="1">#REF!</definedName>
    <definedName name="_123__123Graph_XChart_6" localSheetId="27" hidden="1">#REF!</definedName>
    <definedName name="_123__123Graph_XChart_6" hidden="1">#REF!</definedName>
    <definedName name="_123Graph" localSheetId="27" hidden="1">#REF!</definedName>
    <definedName name="_123Graph" hidden="1">#REF!</definedName>
    <definedName name="_123Graph_C" localSheetId="27" hidden="1">#REF!</definedName>
    <definedName name="_123Graph_C" hidden="1">#REF!</definedName>
    <definedName name="_123Graph_C1" localSheetId="27" hidden="1">#REF!</definedName>
    <definedName name="_123Graph_C1" hidden="1">#REF!</definedName>
    <definedName name="_123Graph_X" localSheetId="27" hidden="1">#REF!</definedName>
    <definedName name="_123Graph_X" hidden="1">#REF!</definedName>
    <definedName name="_124__123Graph_A_Chart_1A" localSheetId="27" hidden="1">#REF!</definedName>
    <definedName name="_124__123Graph_A_Chart_1A" hidden="1">#REF!</definedName>
    <definedName name="_124Graph_D" localSheetId="27" hidden="1">#REF!</definedName>
    <definedName name="_124Graph_D" hidden="1">#REF!</definedName>
    <definedName name="_125__123Graph_AChart_1" localSheetId="27" hidden="1">#REF!</definedName>
    <definedName name="_125__123Graph_AChart_1" hidden="1">#REF!</definedName>
    <definedName name="_125__123Graph_BCHART_1" localSheetId="27" hidden="1">#REF!</definedName>
    <definedName name="_125__123Graph_BCHART_1" hidden="1">#REF!</definedName>
    <definedName name="_126__123Graph_AChart_2" localSheetId="27" hidden="1">#REF!</definedName>
    <definedName name="_126__123Graph_AChart_2" hidden="1">#REF!</definedName>
    <definedName name="_127__123Graph_AChart_3" localSheetId="27" hidden="1">#REF!</definedName>
    <definedName name="_127__123Graph_AChart_3" hidden="1">#REF!</definedName>
    <definedName name="_128__123Graph_AChart_4" localSheetId="27" hidden="1">#REF!</definedName>
    <definedName name="_128__123Graph_AChart_4" hidden="1">#REF!</definedName>
    <definedName name="_129__123Graph_AChart_5" localSheetId="27" hidden="1">#REF!</definedName>
    <definedName name="_129__123Graph_AChart_5" hidden="1">#REF!</definedName>
    <definedName name="_13__123Graph_ACHART_1" localSheetId="27" hidden="1">#REF!</definedName>
    <definedName name="_13__123Graph_ACHART_1" hidden="1">#REF!</definedName>
    <definedName name="_13__123Graph_ACHART_19" localSheetId="27" hidden="1">#REF!</definedName>
    <definedName name="_13__123Graph_ACHART_19" hidden="1">#REF!</definedName>
    <definedName name="_13__123Graph_ACHART_5" localSheetId="27" hidden="1">#REF!</definedName>
    <definedName name="_13__123Graph_ACHART_5" hidden="1">#REF!</definedName>
    <definedName name="_13__123Graph_CCHART_1" localSheetId="27" hidden="1">#REF!</definedName>
    <definedName name="_13__123Graph_CCHART_1" hidden="1">#REF!</definedName>
    <definedName name="_13__123Graph_XCHART_1" localSheetId="27" hidden="1">#REF!</definedName>
    <definedName name="_13__123Graph_XCHART_1" hidden="1">#REF!</definedName>
    <definedName name="_13_123Graph_XB92S" localSheetId="27" hidden="1">#REF!</definedName>
    <definedName name="_13_123Graph_XB92S" hidden="1">#REF!</definedName>
    <definedName name="_130__123Graph_AChart_6" localSheetId="27" hidden="1">#REF!</definedName>
    <definedName name="_130__123Graph_AChart_6" hidden="1">#REF!</definedName>
    <definedName name="_131__123Graph_B_Chart_1A" localSheetId="27" hidden="1">#REF!</definedName>
    <definedName name="_131__123Graph_B_Chart_1A" hidden="1">#REF!</definedName>
    <definedName name="_132__123Graph_C_Chart_1A" localSheetId="27" hidden="1">#REF!</definedName>
    <definedName name="_132__123Graph_C_Chart_1A" hidden="1">#REF!</definedName>
    <definedName name="_133__123Graph_D_Chart_1A" localSheetId="27" hidden="1">#REF!</definedName>
    <definedName name="_133__123Graph_D_Chart_1A" hidden="1">#REF!</definedName>
    <definedName name="_133_0_S" localSheetId="27" hidden="1">#REF!</definedName>
    <definedName name="_133_0_S" hidden="1">#REF!</definedName>
    <definedName name="_134__123Graph_E_Chart_1A" localSheetId="27" hidden="1">#REF!</definedName>
    <definedName name="_134__123Graph_E_Chart_1A" hidden="1">#REF!</definedName>
    <definedName name="_135__123Graph_F_Chart_1A" localSheetId="27" hidden="1">#REF!</definedName>
    <definedName name="_135__123Graph_F_Chart_1A" hidden="1">#REF!</definedName>
    <definedName name="_136__123Graph_X_Chart_1A" localSheetId="27" hidden="1">#REF!</definedName>
    <definedName name="_136__123Graph_X_Chart_1A" hidden="1">#REF!</definedName>
    <definedName name="_136_0_Table2_" localSheetId="27" hidden="1">#REF!</definedName>
    <definedName name="_136_0_Table2_" hidden="1">#REF!</definedName>
    <definedName name="_137__123Graph_XChart_1" localSheetId="27" hidden="1">#REF!</definedName>
    <definedName name="_137__123Graph_XChart_1" hidden="1">#REF!</definedName>
    <definedName name="_138__123Graph_XChart_2" localSheetId="27" hidden="1">#REF!</definedName>
    <definedName name="_138__123Graph_XChart_2" hidden="1">#REF!</definedName>
    <definedName name="_139__123Graph_XChart_3" localSheetId="27" hidden="1">#REF!</definedName>
    <definedName name="_139__123Graph_XChart_3" hidden="1">#REF!</definedName>
    <definedName name="_139_0_Table2_" localSheetId="27" hidden="1">#REF!</definedName>
    <definedName name="_139_0_Table2_" hidden="1">#REF!</definedName>
    <definedName name="_14__123Graph_ACHART_1" localSheetId="27" hidden="1">#REF!</definedName>
    <definedName name="_14__123Graph_ACHART_1" hidden="1">#REF!</definedName>
    <definedName name="_14__123Graph_ACHART_2" localSheetId="27" hidden="1">#REF!</definedName>
    <definedName name="_14__123Graph_ACHART_2" hidden="1">#REF!</definedName>
    <definedName name="_14__123Graph_BCHART_1" localSheetId="27" hidden="1">#REF!</definedName>
    <definedName name="_14__123Graph_BCHART_1" hidden="1">#REF!</definedName>
    <definedName name="_14__123Graph_CCHART_2" localSheetId="27" hidden="1">#REF!</definedName>
    <definedName name="_14__123Graph_CCHART_2" hidden="1">#REF!</definedName>
    <definedName name="_14__123Graph_LBL_ACHART_1" localSheetId="27" hidden="1">#REF!</definedName>
    <definedName name="_14__123Graph_LBL_ACHART_1" hidden="1">#REF!</definedName>
    <definedName name="_14_0__123Graph_CCHAR" localSheetId="27" hidden="1">#REF!</definedName>
    <definedName name="_14_0__123Graph_CCHAR" hidden="1">#REF!</definedName>
    <definedName name="_14_123Graph_XB93S" localSheetId="27" hidden="1">#REF!</definedName>
    <definedName name="_14_123Graph_XB93S" hidden="1">#REF!</definedName>
    <definedName name="_140__123Graph_XChart_4" localSheetId="27" hidden="1">#REF!</definedName>
    <definedName name="_140__123Graph_XChart_4" hidden="1">#REF!</definedName>
    <definedName name="_141__123Graph_XChart_5" localSheetId="27" hidden="1">#REF!</definedName>
    <definedName name="_141__123Graph_XChart_5" hidden="1">#REF!</definedName>
    <definedName name="_142__123Graph_XChart_6" localSheetId="27" hidden="1">#REF!</definedName>
    <definedName name="_142__123Graph_XChart_6" hidden="1">#REF!</definedName>
    <definedName name="_15__123Graph_ACHART_20" localSheetId="27" hidden="1">#REF!</definedName>
    <definedName name="_15__123Graph_ACHART_20" hidden="1">#REF!</definedName>
    <definedName name="_15__123Graph_CCHART_1" localSheetId="27" hidden="1">#REF!</definedName>
    <definedName name="_15__123Graph_CCHART_1" hidden="1">#REF!</definedName>
    <definedName name="_15__123Graph_CCHART_3" localSheetId="27" hidden="1">#REF!</definedName>
    <definedName name="_15__123Graph_CCHART_3" hidden="1">#REF!</definedName>
    <definedName name="_15__123Graph_LBL_ACHART_2" localSheetId="27" hidden="1">#REF!</definedName>
    <definedName name="_15__123Graph_LBL_ACHART_2" hidden="1">#REF!</definedName>
    <definedName name="_15_123Graph_XB94S" localSheetId="27" hidden="1">#REF!</definedName>
    <definedName name="_15_123Graph_XB94S" hidden="1">#REF!</definedName>
    <definedName name="_150__123Graph_BCHART_2" localSheetId="27" hidden="1">#REF!</definedName>
    <definedName name="_150__123Graph_BCHART_2" hidden="1">#REF!</definedName>
    <definedName name="_156_0_S" localSheetId="27" hidden="1">#REF!</definedName>
    <definedName name="_156_0_S" hidden="1">#REF!</definedName>
    <definedName name="_159_0_Table2_" localSheetId="27" hidden="1">#REF!</definedName>
    <definedName name="_159_0_Table2_" hidden="1">#REF!</definedName>
    <definedName name="_16__123Graph_ACHART_21" localSheetId="27" hidden="1">#REF!</definedName>
    <definedName name="_16__123Graph_ACHART_21" hidden="1">#REF!</definedName>
    <definedName name="_16__123Graph_BCHART_1" localSheetId="27" hidden="1">#REF!</definedName>
    <definedName name="_16__123Graph_BCHART_1" hidden="1">#REF!</definedName>
    <definedName name="_16__123Graph_LBL_ACHART_1" localSheetId="27" hidden="1">#REF!</definedName>
    <definedName name="_16__123Graph_LBL_ACHART_1" hidden="1">#REF!</definedName>
    <definedName name="_16__123Graph_LBL_ACHART_3" localSheetId="27" hidden="1">#REF!</definedName>
    <definedName name="_16__123Graph_LBL_ACHART_3" hidden="1">#REF!</definedName>
    <definedName name="_16_0__123Graph_LBL_ACHAR" localSheetId="27" hidden="1">#REF!</definedName>
    <definedName name="_16_0__123Graph_LBL_ACHAR" hidden="1">#REF!</definedName>
    <definedName name="_16_123Graph_XDEL" localSheetId="27" hidden="1">#REF!</definedName>
    <definedName name="_16_123Graph_XDEL" hidden="1">#REF!</definedName>
    <definedName name="_162_0_Table2_" localSheetId="27" hidden="1">#REF!</definedName>
    <definedName name="_162_0_Table2_" hidden="1">#REF!</definedName>
    <definedName name="_17__123Graph_A_Chart_1A" localSheetId="27" hidden="1">#REF!</definedName>
    <definedName name="_17__123Graph_A_Chart_1A" hidden="1">#REF!</definedName>
    <definedName name="_17__123Graph_ACHART_22" localSheetId="27" hidden="1">#REF!</definedName>
    <definedName name="_17__123Graph_ACHART_22" hidden="1">#REF!</definedName>
    <definedName name="_17__123Graph_BEXPORTS_HEAVY1" localSheetId="27" hidden="1">#REF!</definedName>
    <definedName name="_17__123Graph_BEXPORTS_HEAVY1" hidden="1">#REF!</definedName>
    <definedName name="_17__123Graph_LBL_ACHART_4" localSheetId="27" hidden="1">#REF!</definedName>
    <definedName name="_17__123Graph_LBL_ACHART_4" hidden="1">#REF!</definedName>
    <definedName name="_17_123Graph_XDELCO" localSheetId="27" hidden="1">#REF!</definedName>
    <definedName name="_17_123Graph_XDELCO" hidden="1">#REF!</definedName>
    <definedName name="_175__123Graph_BCHART_3" localSheetId="27" hidden="1">#REF!</definedName>
    <definedName name="_175__123Graph_BCHART_3" hidden="1">#REF!</definedName>
    <definedName name="_18__123Graph_ACHART_23" localSheetId="27" hidden="1">#REF!</definedName>
    <definedName name="_18__123Graph_ACHART_23" hidden="1">#REF!</definedName>
    <definedName name="_18__123Graph_CCHART_1" localSheetId="27" hidden="1">#REF!</definedName>
    <definedName name="_18__123Graph_CCHART_1" hidden="1">#REF!</definedName>
    <definedName name="_18__123Graph_CCHART_4" localSheetId="27" hidden="1">#REF!</definedName>
    <definedName name="_18__123Graph_CCHART_4" hidden="1">#REF!</definedName>
    <definedName name="_18__123Graph_FSPLICE_95" localSheetId="27" hidden="1">#REF!</definedName>
    <definedName name="_18__123Graph_FSPLICE_95" hidden="1">#REF!</definedName>
    <definedName name="_18__123Graph_LBL_ACHART_5" localSheetId="27" hidden="1">#REF!</definedName>
    <definedName name="_18__123Graph_LBL_ACHART_5" hidden="1">#REF!</definedName>
    <definedName name="_18_0__123Graph_ACHAR" localSheetId="27" hidden="1">#REF!</definedName>
    <definedName name="_18_0__123Graph_ACHAR" hidden="1">#REF!</definedName>
    <definedName name="_18_123Graph_XDETS" localSheetId="27" hidden="1">#REF!</definedName>
    <definedName name="_18_123Graph_XDETS" hidden="1">#REF!</definedName>
    <definedName name="_19__123Graph_ACHART_1" localSheetId="27" hidden="1">#REF!</definedName>
    <definedName name="_19__123Graph_ACHART_1" hidden="1">#REF!</definedName>
    <definedName name="_19__123Graph_AChart_2" localSheetId="27" hidden="1">#REF!</definedName>
    <definedName name="_19__123Graph_AChart_2" hidden="1">#REF!</definedName>
    <definedName name="_19__123Graph_ACHART_24" localSheetId="27" hidden="1">#REF!</definedName>
    <definedName name="_19__123Graph_ACHART_24" hidden="1">#REF!</definedName>
    <definedName name="_19__123Graph_DCHART_1" localSheetId="27" hidden="1">#REF!</definedName>
    <definedName name="_19__123Graph_DCHART_1" hidden="1">#REF!</definedName>
    <definedName name="_19__123Graph_XCHART_1" localSheetId="27" hidden="1">#REF!</definedName>
    <definedName name="_19__123Graph_XCHART_1" hidden="1">#REF!</definedName>
    <definedName name="_19_0__123Graph_ACHAR" localSheetId="27" hidden="1">#REF!</definedName>
    <definedName name="_19_0__123Graph_ACHAR" hidden="1">#REF!</definedName>
    <definedName name="_19_0__123Graph_BCHAR" localSheetId="27" hidden="1">#REF!</definedName>
    <definedName name="_19_0__123Graph_BCHAR" hidden="1">#REF!</definedName>
    <definedName name="_2" localSheetId="27" hidden="1">#REF!</definedName>
    <definedName name="_2" hidden="1">#REF!</definedName>
    <definedName name="_2__123Graph_ACHART_1" localSheetId="27" hidden="1">#REF!</definedName>
    <definedName name="_2__123Graph_ACHART_1" hidden="1">#REF!</definedName>
    <definedName name="_2__123Graph_ACHART_2" localSheetId="27" hidden="1">#REF!</definedName>
    <definedName name="_2__123Graph_ACHART_2" hidden="1">#REF!</definedName>
    <definedName name="_2__123Graph_BSPLICE_95" localSheetId="27" hidden="1">#REF!</definedName>
    <definedName name="_2__123Graph_BSPLICE_95" hidden="1">#REF!</definedName>
    <definedName name="_2__123Graph_ESPLICE_95" localSheetId="27" hidden="1">#REF!</definedName>
    <definedName name="_2__123Graph_ESPLICE_95" hidden="1">#REF!</definedName>
    <definedName name="_2__123Graph_X07_CUSTOM" localSheetId="27" hidden="1">#REF!</definedName>
    <definedName name="_2__123Graph_X07_CUSTOM" hidden="1">#REF!</definedName>
    <definedName name="_2_0_0__123Grap" localSheetId="27" hidden="1">#REF!</definedName>
    <definedName name="_2_0_0__123Grap" hidden="1">#REF!</definedName>
    <definedName name="_2_123Grap" localSheetId="27" hidden="1">#REF!</definedName>
    <definedName name="_2_123Grap" hidden="1">#REF!</definedName>
    <definedName name="_20__123Graph_ACHART_3" localSheetId="27" hidden="1">#REF!</definedName>
    <definedName name="_20__123Graph_ACHART_3" hidden="1">#REF!</definedName>
    <definedName name="_20__123Graph_LBL_ACHART_1" localSheetId="27" hidden="1">#REF!</definedName>
    <definedName name="_20__123Graph_LBL_ACHART_1" hidden="1">#REF!</definedName>
    <definedName name="_20__123Graph_XChart_1A" localSheetId="27" hidden="1">#REF!</definedName>
    <definedName name="_20__123Graph_XChart_1A" hidden="1">#REF!</definedName>
    <definedName name="_20_0__123Graph_BCHAR" localSheetId="27" hidden="1">#REF!</definedName>
    <definedName name="_20_0__123Graph_BCHAR" hidden="1">#REF!</definedName>
    <definedName name="_20_0__123Graph_CCHAR" localSheetId="27" hidden="1">#REF!</definedName>
    <definedName name="_20_0__123Graph_CCHAR" hidden="1">#REF!</definedName>
    <definedName name="_200__123Graph_LBL_ACHART_1" localSheetId="27" hidden="1">#REF!</definedName>
    <definedName name="_200__123Graph_LBL_ACHART_1" hidden="1">#REF!</definedName>
    <definedName name="_21__123Graph_ACHART_4" localSheetId="27" hidden="1">#REF!</definedName>
    <definedName name="_21__123Graph_ACHART_4" hidden="1">#REF!</definedName>
    <definedName name="_21__123Graph_XCHART_2" localSheetId="27" hidden="1">#REF!</definedName>
    <definedName name="_21__123Graph_XCHART_2" hidden="1">#REF!</definedName>
    <definedName name="_21_0__123Graph_CCHAR" localSheetId="27" hidden="1">#REF!</definedName>
    <definedName name="_21_0__123Graph_CCHAR" hidden="1">#REF!</definedName>
    <definedName name="_21_0__123Graph_LBL_ACHAR" localSheetId="27" hidden="1">#REF!</definedName>
    <definedName name="_21_0__123Graph_LBL_ACHAR" hidden="1">#REF!</definedName>
    <definedName name="_22__123Graph_ACHART_5" localSheetId="27" hidden="1">#REF!</definedName>
    <definedName name="_22__123Graph_ACHART_5" hidden="1">#REF!</definedName>
    <definedName name="_22__123Graph_DCHART_2" localSheetId="27" hidden="1">#REF!</definedName>
    <definedName name="_22__123Graph_DCHART_2" hidden="1">#REF!</definedName>
    <definedName name="_22__123Graph_XChart_2A" localSheetId="27" hidden="1">#REF!</definedName>
    <definedName name="_22__123Graph_XChart_2A" hidden="1">#REF!</definedName>
    <definedName name="_22_0__123Graph_LBL_ACHAR" localSheetId="27" hidden="1">#REF!</definedName>
    <definedName name="_22_0__123Graph_LBL_ACHAR" hidden="1">#REF!</definedName>
    <definedName name="_225__123Graph_LBL_ACHART_2" localSheetId="27" hidden="1">#REF!</definedName>
    <definedName name="_225__123Graph_LBL_ACHART_2" hidden="1">#REF!</definedName>
    <definedName name="_23__123Graph_ACHART_6" localSheetId="27" hidden="1">#REF!</definedName>
    <definedName name="_23__123Graph_ACHART_6" hidden="1">#REF!</definedName>
    <definedName name="_23__123Graph_BEXPORTS_HEAVY1" localSheetId="27" hidden="1">#REF!</definedName>
    <definedName name="_23__123Graph_BEXPORTS_HEAVY1" hidden="1">#REF!</definedName>
    <definedName name="_23__123Graph_DCHART_3" localSheetId="27" hidden="1">#REF!</definedName>
    <definedName name="_23__123Graph_DCHART_3" hidden="1">#REF!</definedName>
    <definedName name="_23__123Graph_XCHART_3" localSheetId="27" hidden="1">#REF!</definedName>
    <definedName name="_23__123Graph_XCHART_3" hidden="1">#REF!</definedName>
    <definedName name="_24__123Graph_ACHART_7" localSheetId="27" hidden="1">#REF!</definedName>
    <definedName name="_24__123Graph_ACHART_7" hidden="1">#REF!</definedName>
    <definedName name="_24__123Graph_B_Chart_1A" localSheetId="27" hidden="1">#REF!</definedName>
    <definedName name="_24__123Graph_B_Chart_1A" hidden="1">#REF!</definedName>
    <definedName name="_24__123Graph_XCHART_4" localSheetId="27" hidden="1">#REF!</definedName>
    <definedName name="_24__123Graph_XCHART_4" hidden="1">#REF!</definedName>
    <definedName name="_24_0__123Graph_ACHAR" localSheetId="27" hidden="1">#REF!</definedName>
    <definedName name="_24_0__123Graph_ACHAR" hidden="1">#REF!</definedName>
    <definedName name="_25__123Graph_ACHART_1" localSheetId="27" hidden="1">#REF!</definedName>
    <definedName name="_25__123Graph_ACHART_1" hidden="1">#REF!</definedName>
    <definedName name="_25__123Graph_ACHART_8" localSheetId="27" hidden="1">#REF!</definedName>
    <definedName name="_25__123Graph_ACHART_8" hidden="1">#REF!</definedName>
    <definedName name="_25__123Graph_C_Chart_1A" localSheetId="27" hidden="1">#REF!</definedName>
    <definedName name="_25__123Graph_C_Chart_1A" hidden="1">#REF!</definedName>
    <definedName name="_25__123Graph_XCHART_5" localSheetId="27" hidden="1">#REF!</definedName>
    <definedName name="_25__123Graph_XCHART_5" hidden="1">#REF!</definedName>
    <definedName name="_25_0_0__123Grap" localSheetId="27" hidden="1">#REF!</definedName>
    <definedName name="_25_0_0__123Grap" hidden="1">#REF!</definedName>
    <definedName name="_250__123Graph_LBL_ACHART_3" localSheetId="27" hidden="1">#REF!</definedName>
    <definedName name="_250__123Graph_LBL_ACHART_3" hidden="1">#REF!</definedName>
    <definedName name="_26__123Graph_ACHART_1" localSheetId="27" hidden="1">#REF!</definedName>
    <definedName name="_26__123Graph_ACHART_1" hidden="1">#REF!</definedName>
    <definedName name="_26__123Graph_ACHART_9" localSheetId="27" hidden="1">#REF!</definedName>
    <definedName name="_26__123Graph_ACHART_9" hidden="1">#REF!</definedName>
    <definedName name="_26__123Graph_D_Chart_1A" localSheetId="27" hidden="1">#REF!</definedName>
    <definedName name="_26__123Graph_D_Chart_1A" hidden="1">#REF!</definedName>
    <definedName name="_26__123Graph_DCHART_4" localSheetId="27" hidden="1">#REF!</definedName>
    <definedName name="_26__123Graph_DCHART_4" hidden="1">#REF!</definedName>
    <definedName name="_26_0__123Graph_BCHAR" localSheetId="27" hidden="1">#REF!</definedName>
    <definedName name="_26_0__123Graph_BCHAR" hidden="1">#REF!</definedName>
    <definedName name="_26_0_0__123Graph_AB92" localSheetId="27" hidden="1">#REF!</definedName>
    <definedName name="_26_0_0__123Graph_AB92" hidden="1">#REF!</definedName>
    <definedName name="_27__123Graph_BCHART_1" localSheetId="27" hidden="1">#REF!</definedName>
    <definedName name="_27__123Graph_BCHART_1" hidden="1">#REF!</definedName>
    <definedName name="_27__123Graph_E_Chart_1A" localSheetId="27" hidden="1">#REF!</definedName>
    <definedName name="_27__123Graph_E_Chart_1A" hidden="1">#REF!</definedName>
    <definedName name="_27__123Graph_ECHART_1" localSheetId="27" hidden="1">#REF!</definedName>
    <definedName name="_27__123Graph_ECHART_1" hidden="1">#REF!</definedName>
    <definedName name="_27_0_0__123Graph_AB92S" localSheetId="27" hidden="1">#REF!</definedName>
    <definedName name="_27_0_0__123Graph_AB92S" hidden="1">#REF!</definedName>
    <definedName name="_275__123Graph_LBL_ACHART_4" localSheetId="27" hidden="1">#REF!</definedName>
    <definedName name="_275__123Graph_LBL_ACHART_4" hidden="1">#REF!</definedName>
    <definedName name="_28__123Graph_BCHART_1" localSheetId="27" hidden="1">#REF!</definedName>
    <definedName name="_28__123Graph_BCHART_1" hidden="1">#REF!</definedName>
    <definedName name="_28__123Graph_BCHART_10" localSheetId="27" hidden="1">#REF!</definedName>
    <definedName name="_28__123Graph_BCHART_10" hidden="1">#REF!</definedName>
    <definedName name="_28__123Graph_F_Chart_1A" localSheetId="27" hidden="1">#REF!</definedName>
    <definedName name="_28__123Graph_F_Chart_1A" hidden="1">#REF!</definedName>
    <definedName name="_28_0__123Graph_CCHAR" localSheetId="27" hidden="1">#REF!</definedName>
    <definedName name="_28_0__123Graph_CCHAR" hidden="1">#REF!</definedName>
    <definedName name="_28_0_0__123Graph_AB93S" localSheetId="27" hidden="1">#REF!</definedName>
    <definedName name="_28_0_0__123Graph_AB93S" hidden="1">#REF!</definedName>
    <definedName name="_29__123Graph_BCHART_13" localSheetId="27" hidden="1">#REF!</definedName>
    <definedName name="_29__123Graph_BCHART_13" hidden="1">#REF!</definedName>
    <definedName name="_29__123Graph_X_Chart_1A" localSheetId="27" hidden="1">#REF!</definedName>
    <definedName name="_29__123Graph_X_Chart_1A" hidden="1">#REF!</definedName>
    <definedName name="_29_0_0__123Graph_AB94S" localSheetId="27" hidden="1">#REF!</definedName>
    <definedName name="_29_0_0__123Graph_AB94S" hidden="1">#REF!</definedName>
    <definedName name="_3" localSheetId="27" hidden="1">#REF!</definedName>
    <definedName name="_3" hidden="1">#REF!</definedName>
    <definedName name="_3__123Graph_ACHART_1" localSheetId="27" hidden="1">#REF!</definedName>
    <definedName name="_3__123Graph_ACHART_1" hidden="1">#REF!</definedName>
    <definedName name="_3__123Graph_ACHART_3" localSheetId="27" hidden="1">#REF!</definedName>
    <definedName name="_3__123Graph_ACHART_3" hidden="1">#REF!</definedName>
    <definedName name="_3__123Graph_BSPLICE_95" localSheetId="27" hidden="1">#REF!</definedName>
    <definedName name="_3__123Graph_BSPLICE_95" hidden="1">#REF!</definedName>
    <definedName name="_3__123Graph_FSPLICE_95" localSheetId="27" hidden="1">#REF!</definedName>
    <definedName name="_3__123Graph_FSPLICE_95" hidden="1">#REF!</definedName>
    <definedName name="_3_0_Table2_" localSheetId="27" hidden="1">#REF!</definedName>
    <definedName name="_3_0_Table2_" hidden="1">#REF!</definedName>
    <definedName name="_3_123Graph_AB92" localSheetId="27" hidden="1">#REF!</definedName>
    <definedName name="_3_123Graph_AB92" hidden="1">#REF!</definedName>
    <definedName name="_30__123Graph_BCHART_14" localSheetId="27" hidden="1">#REF!</definedName>
    <definedName name="_30__123Graph_BCHART_14" hidden="1">#REF!</definedName>
    <definedName name="_30__123Graph_CCHART_1" localSheetId="27" hidden="1">#REF!</definedName>
    <definedName name="_30__123Graph_CCHART_1" hidden="1">#REF!</definedName>
    <definedName name="_30__123Graph_ECHART_2" localSheetId="27" hidden="1">#REF!</definedName>
    <definedName name="_30__123Graph_ECHART_2" hidden="1">#REF!</definedName>
    <definedName name="_30_0__123Graph_LBL_ACHAR" localSheetId="27" hidden="1">#REF!</definedName>
    <definedName name="_30_0__123Graph_LBL_ACHAR" hidden="1">#REF!</definedName>
    <definedName name="_30_0_0__123Graph_ADEL" localSheetId="27" hidden="1">#REF!</definedName>
    <definedName name="_30_0_0__123Graph_ADEL" hidden="1">#REF!</definedName>
    <definedName name="_300__123Graph_LBL_BCHART_1" localSheetId="27" hidden="1">#REF!</definedName>
    <definedName name="_300__123Graph_LBL_BCHART_1" hidden="1">#REF!</definedName>
    <definedName name="_31__123Graph_BCHART_16" localSheetId="27" hidden="1">#REF!</definedName>
    <definedName name="_31__123Graph_BCHART_16" hidden="1">#REF!</definedName>
    <definedName name="_31__123Graph_ECHART_3" localSheetId="27" hidden="1">#REF!</definedName>
    <definedName name="_31__123Graph_ECHART_3" hidden="1">#REF!</definedName>
    <definedName name="_31__123Graph_XChart_2" localSheetId="27" hidden="1">#REF!</definedName>
    <definedName name="_31__123Graph_XChart_2" hidden="1">#REF!</definedName>
    <definedName name="_31_0_0__123Graph_ADELCO" localSheetId="27" hidden="1">#REF!</definedName>
    <definedName name="_31_0_0__123Graph_ADELCO" hidden="1">#REF!</definedName>
    <definedName name="_32__123Graph_BCHART_17" localSheetId="27" hidden="1">#REF!</definedName>
    <definedName name="_32__123Graph_BCHART_17" hidden="1">#REF!</definedName>
    <definedName name="_32__123Graph_LBL_ACHART_1" localSheetId="27" hidden="1">#REF!</definedName>
    <definedName name="_32__123Graph_LBL_ACHART_1" hidden="1">#REF!</definedName>
    <definedName name="_32__123Graph_XChart_3" localSheetId="27" hidden="1">#REF!</definedName>
    <definedName name="_32__123Graph_XChart_3" hidden="1">#REF!</definedName>
    <definedName name="_32_0_0__123Graph_ADETS" localSheetId="27" hidden="1">#REF!</definedName>
    <definedName name="_32_0_0__123Graph_ADETS" hidden="1">#REF!</definedName>
    <definedName name="_325__123Graph_LBL_BCHART_2" localSheetId="27" hidden="1">#REF!</definedName>
    <definedName name="_325__123Graph_LBL_BCHART_2" hidden="1">#REF!</definedName>
    <definedName name="_33__123Graph_BCHART_19" localSheetId="27" hidden="1">#REF!</definedName>
    <definedName name="_33__123Graph_BCHART_19" hidden="1">#REF!</definedName>
    <definedName name="_33__123Graph_XChart_4" localSheetId="27" hidden="1">#REF!</definedName>
    <definedName name="_33__123Graph_XChart_4" hidden="1">#REF!</definedName>
    <definedName name="_33_0_0__123Graph_LB" localSheetId="27" hidden="1">#REF!</definedName>
    <definedName name="_33_0_0__123Graph_LB" hidden="1">#REF!</definedName>
    <definedName name="_34__123Graph_BCHART_2" localSheetId="27" hidden="1">#REF!</definedName>
    <definedName name="_34__123Graph_BCHART_2" hidden="1">#REF!</definedName>
    <definedName name="_34__123Graph_ECHART_4" localSheetId="27" hidden="1">#REF!</definedName>
    <definedName name="_34__123Graph_ECHART_4" hidden="1">#REF!</definedName>
    <definedName name="_34__123Graph_XChart_5" localSheetId="27" hidden="1">#REF!</definedName>
    <definedName name="_34__123Graph_XChart_5" hidden="1">#REF!</definedName>
    <definedName name="_34_0_0__123Graph_LBL_AB94S" localSheetId="27" hidden="1">#REF!</definedName>
    <definedName name="_34_0_0__123Graph_LBL_AB94S" hidden="1">#REF!</definedName>
    <definedName name="_35__123Graph_BCHART_20" localSheetId="27" hidden="1">#REF!</definedName>
    <definedName name="_35__123Graph_BCHART_20" hidden="1">#REF!</definedName>
    <definedName name="_35__123Graph_XCHART_2" localSheetId="27" hidden="1">#REF!</definedName>
    <definedName name="_35__123Graph_XCHART_2" hidden="1">#REF!</definedName>
    <definedName name="_35__123Graph_XChart_6" localSheetId="27" hidden="1">#REF!</definedName>
    <definedName name="_35__123Graph_XChart_6" hidden="1">#REF!</definedName>
    <definedName name="_35_0_0__123Graph_XB92" localSheetId="27" hidden="1">#REF!</definedName>
    <definedName name="_35_0_0__123Graph_XB92" hidden="1">#REF!</definedName>
    <definedName name="_350__123Graph_LBL_BCHART_3" localSheetId="27" hidden="1">#REF!</definedName>
    <definedName name="_350__123Graph_LBL_BCHART_3" hidden="1">#REF!</definedName>
    <definedName name="_36__123Graph_BCHART_22" localSheetId="27" hidden="1">#REF!</definedName>
    <definedName name="_36__123Graph_BCHART_22" hidden="1">#REF!</definedName>
    <definedName name="_36_0__123Graph_ACHAR" localSheetId="27" hidden="1">#REF!</definedName>
    <definedName name="_36_0__123Graph_ACHAR" hidden="1">#REF!</definedName>
    <definedName name="_36_0_0__123Graph_XB92S" localSheetId="27" hidden="1">#REF!</definedName>
    <definedName name="_36_0_0__123Graph_XB92S" hidden="1">#REF!</definedName>
    <definedName name="_37__123Graph_BCHART_23" localSheetId="27" hidden="1">#REF!</definedName>
    <definedName name="_37__123Graph_BCHART_23" hidden="1">#REF!</definedName>
    <definedName name="_37_0_0__123Graph_XB93S" localSheetId="27" hidden="1">#REF!</definedName>
    <definedName name="_37_0_0__123Graph_XB93S" hidden="1">#REF!</definedName>
    <definedName name="_375__123Graph_XCHART_1" localSheetId="27" hidden="1">#REF!</definedName>
    <definedName name="_375__123Graph_XCHART_1" hidden="1">#REF!</definedName>
    <definedName name="_38__123Graph_BCHART_4" localSheetId="27" hidden="1">#REF!</definedName>
    <definedName name="_38__123Graph_BCHART_4" hidden="1">#REF!</definedName>
    <definedName name="_38__123Graph_XCHART_4" localSheetId="27" hidden="1">#REF!</definedName>
    <definedName name="_38__123Graph_XCHART_4" hidden="1">#REF!</definedName>
    <definedName name="_38_0__123Graph_BCHAR" localSheetId="27" hidden="1">#REF!</definedName>
    <definedName name="_38_0__123Graph_BCHAR" hidden="1">#REF!</definedName>
    <definedName name="_38_0_0__123Graph_XB94S" localSheetId="27" hidden="1">#REF!</definedName>
    <definedName name="_38_0_0__123Graph_XB94S" hidden="1">#REF!</definedName>
    <definedName name="_39__123Graph_BCHART_5" localSheetId="27" hidden="1">#REF!</definedName>
    <definedName name="_39__123Graph_BCHART_5" hidden="1">#REF!</definedName>
    <definedName name="_39_0_0__123Graph_XDEL" localSheetId="27" hidden="1">#REF!</definedName>
    <definedName name="_39_0_0__123Graph_XDEL" hidden="1">#REF!</definedName>
    <definedName name="_4__123Graph_ACHART_1" localSheetId="27" hidden="1">#REF!</definedName>
    <definedName name="_4__123Graph_ACHART_1" hidden="1">#REF!</definedName>
    <definedName name="_4__123Graph_ACHART_10" localSheetId="27" hidden="1">#REF!</definedName>
    <definedName name="_4__123Graph_ACHART_10" hidden="1">#REF!</definedName>
    <definedName name="_4__123Graph_BCHART_1" localSheetId="27" hidden="1">#REF!</definedName>
    <definedName name="_4__123Graph_BCHART_1" hidden="1">#REF!</definedName>
    <definedName name="_4__123Graph_ESPLICE_95" localSheetId="27" hidden="1">#REF!</definedName>
    <definedName name="_4__123Graph_ESPLICE_95" hidden="1">#REF!</definedName>
    <definedName name="_4_0_Table2_" localSheetId="27" hidden="1">#REF!</definedName>
    <definedName name="_4_0_Table2_" hidden="1">#REF!</definedName>
    <definedName name="_4_123Graph_AB92S" localSheetId="27" hidden="1">#REF!</definedName>
    <definedName name="_4_123Graph_AB92S" hidden="1">#REF!</definedName>
    <definedName name="_40__123Graph_BCHART_7" localSheetId="27" hidden="1">#REF!</definedName>
    <definedName name="_40__123Graph_BCHART_7" hidden="1">#REF!</definedName>
    <definedName name="_40_0__123Graph_CCHAR" localSheetId="27" hidden="1">#REF!</definedName>
    <definedName name="_40_0__123Graph_CCHAR" hidden="1">#REF!</definedName>
    <definedName name="_40_0_0__123Graph_XDELCO" localSheetId="27" hidden="1">#REF!</definedName>
    <definedName name="_40_0_0__123Graph_XDELCO" hidden="1">#REF!</definedName>
    <definedName name="_400__123Graph_XCHART_2" localSheetId="27" hidden="1">#REF!</definedName>
    <definedName name="_400__123Graph_XCHART_2" hidden="1">#REF!</definedName>
    <definedName name="_41__123Graph_BCHART_8" localSheetId="27" hidden="1">#REF!</definedName>
    <definedName name="_41__123Graph_BCHART_8" hidden="1">#REF!</definedName>
    <definedName name="_41_0_0__123Graph_XDETS" localSheetId="27" hidden="1">#REF!</definedName>
    <definedName name="_41_0_0__123Graph_XDETS" hidden="1">#REF!</definedName>
    <definedName name="_42__123Graph_BCHART_9" localSheetId="27" hidden="1">#REF!</definedName>
    <definedName name="_42__123Graph_BCHART_9" hidden="1">#REF!</definedName>
    <definedName name="_42_0__123Grap" localSheetId="27" hidden="1">#REF!</definedName>
    <definedName name="_42_0__123Grap" hidden="1">#REF!</definedName>
    <definedName name="_42_0__123Graph_LBL_ACHAR" localSheetId="27" hidden="1">#REF!</definedName>
    <definedName name="_42_0__123Graph_LBL_ACHAR" hidden="1">#REF!</definedName>
    <definedName name="_425__123Graph_XCHART_3" localSheetId="27" hidden="1">#REF!</definedName>
    <definedName name="_425__123Graph_XCHART_3" hidden="1">#REF!</definedName>
    <definedName name="_43__123Graph_CCHART_10" localSheetId="27" hidden="1">#REF!</definedName>
    <definedName name="_43__123Graph_CCHART_10" hidden="1">#REF!</definedName>
    <definedName name="_44__123Graph_CCHART_14" localSheetId="27" hidden="1">#REF!</definedName>
    <definedName name="_44__123Graph_CCHART_14" hidden="1">#REF!</definedName>
    <definedName name="_44_0_0__123Grap" localSheetId="27" hidden="1">#REF!</definedName>
    <definedName name="_44_0_0__123Grap" hidden="1">#REF!</definedName>
    <definedName name="_45__123Graph_CCHART_17" localSheetId="27" hidden="1">#REF!</definedName>
    <definedName name="_45__123Graph_CCHART_17" hidden="1">#REF!</definedName>
    <definedName name="_450__123Graph_XCHART_4" localSheetId="27" hidden="1">#REF!</definedName>
    <definedName name="_450__123Graph_XCHART_4" hidden="1">#REF!</definedName>
    <definedName name="_456GRAPH_B" localSheetId="27" hidden="1">#REF!</definedName>
    <definedName name="_456GRAPH_B" hidden="1">#REF!</definedName>
    <definedName name="_46__123Graph_CCHART_2" localSheetId="27" hidden="1">#REF!</definedName>
    <definedName name="_46__123Graph_CCHART_2" hidden="1">#REF!</definedName>
    <definedName name="_47__123Graph_A_Chart_1A" localSheetId="27" hidden="1">#REF!</definedName>
    <definedName name="_47__123Graph_A_Chart_1A" hidden="1">#REF!</definedName>
    <definedName name="_47__123Graph_CCHART_20" localSheetId="27" hidden="1">#REF!</definedName>
    <definedName name="_47__123Graph_CCHART_20" hidden="1">#REF!</definedName>
    <definedName name="_48__123Graph_AChart_1" localSheetId="27" hidden="1">#REF!</definedName>
    <definedName name="_48__123Graph_AChart_1" hidden="1">#REF!</definedName>
    <definedName name="_48__123Graph_CCHART_23" localSheetId="27" hidden="1">#REF!</definedName>
    <definedName name="_48__123Graph_CCHART_23" hidden="1">#REF!</definedName>
    <definedName name="_49__123Graph_AChart_2" localSheetId="27" hidden="1">#REF!</definedName>
    <definedName name="_49__123Graph_AChart_2" hidden="1">#REF!</definedName>
    <definedName name="_49__123Graph_CCHART_5" localSheetId="27" hidden="1">#REF!</definedName>
    <definedName name="_49__123Graph_CCHART_5" hidden="1">#REF!</definedName>
    <definedName name="_5__123Graph_ACHART_11" localSheetId="27" hidden="1">#REF!</definedName>
    <definedName name="_5__123Graph_ACHART_11" hidden="1">#REF!</definedName>
    <definedName name="_5_123Graph_AB93S" localSheetId="27" hidden="1">#REF!</definedName>
    <definedName name="_5_123Graph_AB93S" hidden="1">#REF!</definedName>
    <definedName name="_50__123Graph_ACHART_1" localSheetId="27" hidden="1">#REF!</definedName>
    <definedName name="_50__123Graph_ACHART_1" hidden="1">#REF!</definedName>
    <definedName name="_50__123Graph_ACHART_2" localSheetId="27" hidden="1">#REF!</definedName>
    <definedName name="_50__123Graph_ACHART_2" hidden="1">#REF!</definedName>
    <definedName name="_50__123Graph_AChart_3" localSheetId="27" hidden="1">#REF!</definedName>
    <definedName name="_50__123Graph_AChart_3" hidden="1">#REF!</definedName>
    <definedName name="_50__123Graph_CCHART_8" localSheetId="27" hidden="1">#REF!</definedName>
    <definedName name="_50__123Graph_CCHART_8" hidden="1">#REF!</definedName>
    <definedName name="_51__123Graph_AChart_4" localSheetId="27" hidden="1">#REF!</definedName>
    <definedName name="_51__123Graph_AChart_4" hidden="1">#REF!</definedName>
    <definedName name="_51__123Graph_XCHART_10" localSheetId="27" hidden="1">#REF!</definedName>
    <definedName name="_51__123Graph_XCHART_10" hidden="1">#REF!</definedName>
    <definedName name="_52__123Graph_AChart_5" localSheetId="27" hidden="1">#REF!</definedName>
    <definedName name="_52__123Graph_AChart_5" hidden="1">#REF!</definedName>
    <definedName name="_52__123Graph_BCHART_1" localSheetId="27" hidden="1">#REF!</definedName>
    <definedName name="_52__123Graph_BCHART_1" hidden="1">#REF!</definedName>
    <definedName name="_52__123Graph_XCHART_11" localSheetId="27" hidden="1">#REF!</definedName>
    <definedName name="_52__123Graph_XCHART_11" hidden="1">#REF!</definedName>
    <definedName name="_53__123Graph_AChart_6" localSheetId="27" hidden="1">#REF!</definedName>
    <definedName name="_53__123Graph_AChart_6" hidden="1">#REF!</definedName>
    <definedName name="_53__123Graph_XCHART_14" localSheetId="27" hidden="1">#REF!</definedName>
    <definedName name="_53__123Graph_XCHART_14" hidden="1">#REF!</definedName>
    <definedName name="_54__123Graph_B_Chart_1A" localSheetId="27" hidden="1">#REF!</definedName>
    <definedName name="_54__123Graph_B_Chart_1A" hidden="1">#REF!</definedName>
    <definedName name="_54__123Graph_CCHART_1" localSheetId="27" hidden="1">#REF!</definedName>
    <definedName name="_54__123Graph_CCHART_1" hidden="1">#REF!</definedName>
    <definedName name="_54__123Graph_XCHART_15" localSheetId="27" hidden="1">#REF!</definedName>
    <definedName name="_54__123Graph_XCHART_15" hidden="1">#REF!</definedName>
    <definedName name="_55__123Graph_C_Chart_1A" localSheetId="27" hidden="1">#REF!</definedName>
    <definedName name="_55__123Graph_C_Chart_1A" hidden="1">#REF!</definedName>
    <definedName name="_55__123Graph_XCHART_17" localSheetId="27" hidden="1">#REF!</definedName>
    <definedName name="_55__123Graph_XCHART_17" hidden="1">#REF!</definedName>
    <definedName name="_56__123Graph_D_Chart_1A" localSheetId="27" hidden="1">#REF!</definedName>
    <definedName name="_56__123Graph_D_Chart_1A" hidden="1">#REF!</definedName>
    <definedName name="_56__123Graph_LBL_ACHART_1" localSheetId="27" hidden="1">#REF!</definedName>
    <definedName name="_56__123Graph_LBL_ACHART_1" hidden="1">#REF!</definedName>
    <definedName name="_56__123Graph_XCHART_18" localSheetId="27" hidden="1">#REF!</definedName>
    <definedName name="_56__123Graph_XCHART_18" hidden="1">#REF!</definedName>
    <definedName name="_57__123Graph_E_Chart_1A" localSheetId="27" hidden="1">#REF!</definedName>
    <definedName name="_57__123Graph_E_Chart_1A" hidden="1">#REF!</definedName>
    <definedName name="_57__123Graph_XCHART_2" localSheetId="27" hidden="1">#REF!</definedName>
    <definedName name="_57__123Graph_XCHART_2" hidden="1">#REF!</definedName>
    <definedName name="_58__123Graph_F_Chart_1A" localSheetId="27" hidden="1">#REF!</definedName>
    <definedName name="_58__123Graph_F_Chart_1A" hidden="1">#REF!</definedName>
    <definedName name="_58__123Graph_XCHART_20" localSheetId="27" hidden="1">#REF!</definedName>
    <definedName name="_58__123Graph_XCHART_20" hidden="1">#REF!</definedName>
    <definedName name="_59__123Graph_X_Chart_1A" localSheetId="27" hidden="1">#REF!</definedName>
    <definedName name="_59__123Graph_X_Chart_1A" hidden="1">#REF!</definedName>
    <definedName name="_59__123Graph_XCHART_21" localSheetId="27" hidden="1">#REF!</definedName>
    <definedName name="_59__123Graph_XCHART_21" hidden="1">#REF!</definedName>
    <definedName name="_6__123Graph_ACHART_12" localSheetId="27" hidden="1">#REF!</definedName>
    <definedName name="_6__123Graph_ACHART_12" hidden="1">#REF!</definedName>
    <definedName name="_6__123Graph_ACHART_4" localSheetId="27" hidden="1">#REF!</definedName>
    <definedName name="_6__123Graph_ACHART_4" hidden="1">#REF!</definedName>
    <definedName name="_6__123Graph_BSPLICE_95" localSheetId="27" hidden="1">#REF!</definedName>
    <definedName name="_6__123Graph_BSPLICE_95" hidden="1">#REF!</definedName>
    <definedName name="_6__123Graph_CCHART_1" localSheetId="27" hidden="1">#REF!</definedName>
    <definedName name="_6__123Graph_CCHART_1" hidden="1">#REF!</definedName>
    <definedName name="_6__123Graph_ESPLICE_95" localSheetId="27" hidden="1">#REF!</definedName>
    <definedName name="_6__123Graph_ESPLICE_95" hidden="1">#REF!</definedName>
    <definedName name="_6__123Graph_FSPLICE_95" localSheetId="27" hidden="1">#REF!</definedName>
    <definedName name="_6__123Graph_FSPLICE_95" hidden="1">#REF!</definedName>
    <definedName name="_6_123Graph_AB94S" localSheetId="27" hidden="1">#REF!</definedName>
    <definedName name="_6_123Graph_AB94S" hidden="1">#REF!</definedName>
    <definedName name="_60__123Graph_XChart_1" localSheetId="27" hidden="1">#REF!</definedName>
    <definedName name="_60__123Graph_XChart_1" hidden="1">#REF!</definedName>
    <definedName name="_60__123Graph_XCHART_23" localSheetId="27" hidden="1">#REF!</definedName>
    <definedName name="_60__123Graph_XCHART_23" hidden="1">#REF!</definedName>
    <definedName name="_60_0__123Graph_ACHAR" localSheetId="27" hidden="1">#REF!</definedName>
    <definedName name="_60_0__123Graph_ACHAR" hidden="1">#REF!</definedName>
    <definedName name="_61__123Graph_XChart_2" localSheetId="27" hidden="1">#REF!</definedName>
    <definedName name="_61__123Graph_XChart_2" hidden="1">#REF!</definedName>
    <definedName name="_61__123Graph_XCHART_24" localSheetId="27" hidden="1">#REF!</definedName>
    <definedName name="_61__123Graph_XCHART_24" hidden="1">#REF!</definedName>
    <definedName name="_62__123Graph_XChart_3" localSheetId="27" hidden="1">#REF!</definedName>
    <definedName name="_62__123Graph_XChart_3" hidden="1">#REF!</definedName>
    <definedName name="_62_0__123Graph_BCHAR" localSheetId="27" hidden="1">#REF!</definedName>
    <definedName name="_62_0__123Graph_BCHAR" hidden="1">#REF!</definedName>
    <definedName name="_63__123Graph_XChart_4" localSheetId="27" hidden="1">#REF!</definedName>
    <definedName name="_63__123Graph_XChart_4" hidden="1">#REF!</definedName>
    <definedName name="_63__123Graph_XCHART_5" localSheetId="27" hidden="1">#REF!</definedName>
    <definedName name="_63__123Graph_XCHART_5" hidden="1">#REF!</definedName>
    <definedName name="_64__123Graph_XChart_5" localSheetId="27" hidden="1">#REF!</definedName>
    <definedName name="_64__123Graph_XChart_5" hidden="1">#REF!</definedName>
    <definedName name="_64__123Graph_XCHART_6" localSheetId="27" hidden="1">#REF!</definedName>
    <definedName name="_64__123Graph_XCHART_6" hidden="1">#REF!</definedName>
    <definedName name="_64_0__123Graph_CCHAR" localSheetId="27" hidden="1">#REF!</definedName>
    <definedName name="_64_0__123Graph_CCHAR" hidden="1">#REF!</definedName>
    <definedName name="_65__123Graph_XChart_6" localSheetId="27" hidden="1">#REF!</definedName>
    <definedName name="_65__123Graph_XChart_6" hidden="1">#REF!</definedName>
    <definedName name="_65__123Graph_XCHART_8" localSheetId="27" hidden="1">#REF!</definedName>
    <definedName name="_65__123Graph_XCHART_8" hidden="1">#REF!</definedName>
    <definedName name="_66_0__123Graph_LBL_ACHAR" localSheetId="27" hidden="1">#REF!</definedName>
    <definedName name="_66_0__123Graph_LBL_ACHAR" hidden="1">#REF!</definedName>
    <definedName name="_68_0_0Cwvu.GREY_A" localSheetId="27" hidden="1">#REF!</definedName>
    <definedName name="_68_0_0Cwvu.GREY_A" hidden="1">#REF!</definedName>
    <definedName name="_7__123Graph_ACHART_1" localSheetId="27" hidden="1">#REF!</definedName>
    <definedName name="_7__123Graph_ACHART_1" hidden="1">#REF!</definedName>
    <definedName name="_7__123Graph_ACHART_13" localSheetId="27" hidden="1">#REF!</definedName>
    <definedName name="_7__123Graph_ACHART_13" hidden="1">#REF!</definedName>
    <definedName name="_7__123Graph_BCHART_1" localSheetId="27" hidden="1">#REF!</definedName>
    <definedName name="_7__123Graph_BCHART_1" hidden="1">#REF!</definedName>
    <definedName name="_7_123Graph_ADEL" localSheetId="27" hidden="1">#REF!</definedName>
    <definedName name="_7_123Graph_ADEL" hidden="1">#REF!</definedName>
    <definedName name="_75__123Graph_ACHART_3" localSheetId="27" hidden="1">#REF!</definedName>
    <definedName name="_75__123Graph_ACHART_3" hidden="1">#REF!</definedName>
    <definedName name="_8__123Graph_ACHART_14" localSheetId="27" hidden="1">#REF!</definedName>
    <definedName name="_8__123Graph_ACHART_14" hidden="1">#REF!</definedName>
    <definedName name="_8__123Graph_AChart_1A" localSheetId="27" hidden="1">#REF!</definedName>
    <definedName name="_8__123Graph_AChart_1A" hidden="1">#REF!</definedName>
    <definedName name="_8__123Graph_BCHART_2" localSheetId="27" hidden="1">#REF!</definedName>
    <definedName name="_8__123Graph_BCHART_2" hidden="1">#REF!</definedName>
    <definedName name="_8__123Graph_LBL_ACHART_1" localSheetId="27" hidden="1">#REF!</definedName>
    <definedName name="_8__123Graph_LBL_ACHART_1" hidden="1">#REF!</definedName>
    <definedName name="_8_123Graph_ADELCO" localSheetId="27" hidden="1">#REF!</definedName>
    <definedName name="_8_123Graph_ADELCO" hidden="1">#REF!</definedName>
    <definedName name="_9__123Graph_ACHART_15" localSheetId="27" hidden="1">#REF!</definedName>
    <definedName name="_9__123Graph_ACHART_15" hidden="1">#REF!</definedName>
    <definedName name="_9__123Graph_ACHART_2" localSheetId="27" hidden="1">#REF!</definedName>
    <definedName name="_9__123Graph_ACHART_2" hidden="1">#REF!</definedName>
    <definedName name="_9__123Graph_BCHART_3" localSheetId="27" hidden="1">#REF!</definedName>
    <definedName name="_9__123Graph_BCHART_3" hidden="1">#REF!</definedName>
    <definedName name="_9__123Graph_FSPLICE_95" localSheetId="27" hidden="1">#REF!</definedName>
    <definedName name="_9__123Graph_FSPLICE_95" hidden="1">#REF!</definedName>
    <definedName name="_9_123Graph_ADETS" localSheetId="27" hidden="1">#REF!</definedName>
    <definedName name="_9_123Graph_ADETS" hidden="1">#REF!</definedName>
    <definedName name="_a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a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a1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a1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a2" localSheetId="27" hidden="1">{#N/A,#N/A,FALSE,"Sheet1"}</definedName>
    <definedName name="_a2" hidden="1">{#N/A,#N/A,FALSE,"Sheet1"}</definedName>
    <definedName name="_a2_1" localSheetId="27" hidden="1">{#N/A,#N/A,FALSE,"Sheet1"}</definedName>
    <definedName name="_a2_1" hidden="1">{#N/A,#N/A,FALSE,"Sheet1"}</definedName>
    <definedName name="_a3" localSheetId="27" hidden="1">{#N/A,#N/A,FALSE,"Sheet1"}</definedName>
    <definedName name="_a3" hidden="1">{#N/A,#N/A,FALSE,"Sheet1"}</definedName>
    <definedName name="_a3_1" localSheetId="27" hidden="1">{#N/A,#N/A,FALSE,"Sheet1"}</definedName>
    <definedName name="_a3_1" hidden="1">{#N/A,#N/A,FALSE,"Sheet1"}</definedName>
    <definedName name="_Actual_for_2004_Measure" localSheetId="27" hidden="1">#REF!</definedName>
    <definedName name="_Actual_for_2004_Measure" hidden="1">#REF!</definedName>
    <definedName name="_ADS1" localSheetId="27" hidden="1">{"FCB_ALL",#N/A,FALSE,"FCB"}</definedName>
    <definedName name="_ADS1" hidden="1">{"FCB_ALL",#N/A,FALSE,"FCB"}</definedName>
    <definedName name="_ADS1_1" localSheetId="27" hidden="1">{"FCB_ALL",#N/A,FALSE,"FCB"}</definedName>
    <definedName name="_ADS1_1" hidden="1">{"FCB_ALL",#N/A,FALSE,"FCB"}</definedName>
    <definedName name="_AMO_SingleObject_938900364_PivotTable_938900364" localSheetId="27" hidden="1">#REF!</definedName>
    <definedName name="_AMO_SingleObject_938900364_PivotTable_938900364" hidden="1">#REF!</definedName>
    <definedName name="_AMO_XmlVersion" hidden="1">"'1'"</definedName>
    <definedName name="_Apr03" localSheetId="27" hidden="1">{"Statement of Income",#N/A,TRUE,"Mar99";"Balance Sheet",#N/A,TRUE,"Mar99"}</definedName>
    <definedName name="_Apr03" hidden="1">{"Statement of Income",#N/A,TRUE,"Mar99";"Balance Sheet",#N/A,TRUE,"Mar99"}</definedName>
    <definedName name="_Apr03_1" localSheetId="27" hidden="1">{"Statement of Income",#N/A,TRUE,"Mar99";"Balance Sheet",#N/A,TRUE,"Mar99"}</definedName>
    <definedName name="_Apr03_1" hidden="1">{"Statement of Income",#N/A,TRUE,"Mar99";"Balance Sheet",#N/A,TRUE,"Mar99"}</definedName>
    <definedName name="_Apr04" localSheetId="27" hidden="1">{"Statement of Income",#N/A,TRUE,"Mar99";"Balance Sheet",#N/A,TRUE,"Mar99"}</definedName>
    <definedName name="_Apr04" hidden="1">{"Statement of Income",#N/A,TRUE,"Mar99";"Balance Sheet",#N/A,TRUE,"Mar99"}</definedName>
    <definedName name="_Apr04_1" localSheetId="27" hidden="1">{"Statement of Income",#N/A,TRUE,"Mar99";"Balance Sheet",#N/A,TRUE,"Mar99"}</definedName>
    <definedName name="_Apr04_1" hidden="1">{"Statement of Income",#N/A,TRUE,"Mar99";"Balance Sheet",#N/A,TRUE,"Mar99"}</definedName>
    <definedName name="_as1" localSheetId="27" hidden="1">{"FCB_ALL",#N/A,FALSE,"FCB"}</definedName>
    <definedName name="_as1" hidden="1">{"FCB_ALL",#N/A,FALSE,"FCB"}</definedName>
    <definedName name="_as1_1" localSheetId="27" hidden="1">{"FCB_ALL",#N/A,FALSE,"FCB"}</definedName>
    <definedName name="_as1_1" hidden="1">{"FCB_ALL",#N/A,FALSE,"FCB"}</definedName>
    <definedName name="_AS2" localSheetId="27" hidden="1">{"FCB_ALL",#N/A,FALSE,"FCB"}</definedName>
    <definedName name="_AS2" hidden="1">{"FCB_ALL",#N/A,FALSE,"FCB"}</definedName>
    <definedName name="_AS2_1" localSheetId="27" hidden="1">{"FCB_ALL",#N/A,FALSE,"FCB"}</definedName>
    <definedName name="_AS2_1" hidden="1">{"FCB_ALL",#N/A,FALSE,"FCB"}</definedName>
    <definedName name="_as3" localSheetId="27" hidden="1">{"FCB_ALL",#N/A,FALSE,"FCB"}</definedName>
    <definedName name="_as3" hidden="1">{"FCB_ALL",#N/A,FALSE,"FCB"}</definedName>
    <definedName name="_as3_1" localSheetId="27" hidden="1">{"FCB_ALL",#N/A,FALSE,"FCB"}</definedName>
    <definedName name="_as3_1" hidden="1">{"FCB_ALL",#N/A,FALSE,"FCB"}</definedName>
    <definedName name="_AS4" localSheetId="27" hidden="1">{"FCB_ALL",#N/A,FALSE,"FCB"}</definedName>
    <definedName name="_AS4" hidden="1">{"FCB_ALL",#N/A,FALSE,"FCB"}</definedName>
    <definedName name="_AS4_1" localSheetId="27" hidden="1">{"FCB_ALL",#N/A,FALSE,"FCB"}</definedName>
    <definedName name="_AS4_1" hidden="1">{"FCB_ALL",#N/A,FALSE,"FCB"}</definedName>
    <definedName name="_as6" localSheetId="27" hidden="1">{"FCB_ALL",#N/A,FALSE,"FCB"}</definedName>
    <definedName name="_as6" hidden="1">{"FCB_ALL",#N/A,FALSE,"FCB"}</definedName>
    <definedName name="_as6_1" localSheetId="27" hidden="1">{"FCB_ALL",#N/A,FALSE,"FCB"}</definedName>
    <definedName name="_as6_1" hidden="1">{"FCB_ALL",#N/A,FALSE,"FCB"}</definedName>
    <definedName name="_AS7" localSheetId="27" hidden="1">{"FCB_ALL",#N/A,FALSE,"FCB"}</definedName>
    <definedName name="_AS7" hidden="1">{"FCB_ALL",#N/A,FALSE,"FCB"}</definedName>
    <definedName name="_AS7_1" localSheetId="27" hidden="1">{"FCB_ALL",#N/A,FALSE,"FCB"}</definedName>
    <definedName name="_AS7_1" hidden="1">{"FCB_ALL",#N/A,FALSE,"FCB"}</definedName>
    <definedName name="_AtRisk_SimSetting_StatisticFunctionUpdating" hidden="1">1</definedName>
    <definedName name="_aug04" localSheetId="27" hidden="1">{"Statement of Income",#N/A,TRUE,"Mar99";"Balance Sheet",#N/A,TRUE,"Mar99"}</definedName>
    <definedName name="_aug04" hidden="1">{"Statement of Income",#N/A,TRUE,"Mar99";"Balance Sheet",#N/A,TRUE,"Mar99"}</definedName>
    <definedName name="_aug04_1" localSheetId="27" hidden="1">{"Statement of Income",#N/A,TRUE,"Mar99";"Balance Sheet",#N/A,TRUE,"Mar99"}</definedName>
    <definedName name="_aug04_1" hidden="1">{"Statement of Income",#N/A,TRUE,"Mar99";"Balance Sheet",#N/A,TRUE,"Mar99"}</definedName>
    <definedName name="_b2" localSheetId="27" hidden="1">{"PVGraph2",#N/A,FALSE,"PV Data"}</definedName>
    <definedName name="_b2" hidden="1">{"PVGraph2",#N/A,FALSE,"PV Data"}</definedName>
    <definedName name="_b2_1" localSheetId="27" hidden="1">{"PVGraph2",#N/A,FALSE,"PV Data"}</definedName>
    <definedName name="_b2_1" hidden="1">{"PVGraph2",#N/A,FALSE,"PV Data"}</definedName>
    <definedName name="_bdm.000149C2167C41E9B55E3FCB326813F2.edm" localSheetId="27" hidden="1">#REF!</definedName>
    <definedName name="_bdm.000149C2167C41E9B55E3FCB326813F2.edm" hidden="1">#REF!</definedName>
    <definedName name="_bdm.00220E9FEFDA40B8AEA0CB3224E45063.edm" localSheetId="27" hidden="1">#REF!</definedName>
    <definedName name="_bdm.00220E9FEFDA40B8AEA0CB3224E45063.edm" hidden="1">#REF!</definedName>
    <definedName name="_bdm.008E3276261649E2A271C4712BBAD6F0.edm" localSheetId="27" hidden="1">#REF!</definedName>
    <definedName name="_bdm.008E3276261649E2A271C4712BBAD6F0.edm" hidden="1">#REF!</definedName>
    <definedName name="_bdm.0108B2604C1F46EEA61E89AEAE6D8A0F.edm" localSheetId="27" hidden="1">#REF!</definedName>
    <definedName name="_bdm.0108B2604C1F46EEA61E89AEAE6D8A0F.edm" hidden="1">#REF!</definedName>
    <definedName name="_bdm.01672E6FB7334AAF82C615F4DD359FBF.edm" localSheetId="27" hidden="1">#REF!</definedName>
    <definedName name="_bdm.01672E6FB7334AAF82C615F4DD359FBF.edm" hidden="1">#REF!</definedName>
    <definedName name="_bdm.019D86CC9B5F4A438ECE0F5A68BFB1B6.edm" localSheetId="27" hidden="1">#REF!</definedName>
    <definedName name="_bdm.019D86CC9B5F4A438ECE0F5A68BFB1B6.edm" hidden="1">#REF!</definedName>
    <definedName name="_bdm.01DE11FA90C349DBAA0EF1525B742AED.edm" localSheetId="27" hidden="1">#REF!</definedName>
    <definedName name="_bdm.01DE11FA90C349DBAA0EF1525B742AED.edm" hidden="1">#REF!</definedName>
    <definedName name="_bdm.03D87D66EE9C4708BEA523340DDB1D70.edm" localSheetId="27" hidden="1">#REF!</definedName>
    <definedName name="_bdm.03D87D66EE9C4708BEA523340DDB1D70.edm" hidden="1">#REF!</definedName>
    <definedName name="_bdm.03DE683328E849E3BF44D1CE1BD0CB55.edm" localSheetId="27" hidden="1">#REF!</definedName>
    <definedName name="_bdm.03DE683328E849E3BF44D1CE1BD0CB55.edm" hidden="1">#REF!</definedName>
    <definedName name="_bdm.03E9E0782F8B432BB804A0886F875093.edm" localSheetId="27" hidden="1">#REF!</definedName>
    <definedName name="_bdm.03E9E0782F8B432BB804A0886F875093.edm" hidden="1">#REF!</definedName>
    <definedName name="_bdm.057BBD2217374FE4AB160E13229D080F.edm" localSheetId="27" hidden="1">#REF!</definedName>
    <definedName name="_bdm.057BBD2217374FE4AB160E13229D080F.edm" hidden="1">#REF!</definedName>
    <definedName name="_bdm.05906B188E6A444082AB012DF78D1B67.edm" localSheetId="27" hidden="1">#REF!</definedName>
    <definedName name="_bdm.05906B188E6A444082AB012DF78D1B67.edm" hidden="1">#REF!</definedName>
    <definedName name="_bdm.059A04CEAB6841FD8376385191BA7A2B.edm" localSheetId="27" hidden="1">#REF!</definedName>
    <definedName name="_bdm.059A04CEAB6841FD8376385191BA7A2B.edm" hidden="1">#REF!</definedName>
    <definedName name="_bdm.0615E7C6B216476990E6B1668880423B.edm" localSheetId="27" hidden="1">#REF!</definedName>
    <definedName name="_bdm.0615E7C6B216476990E6B1668880423B.edm" hidden="1">#REF!</definedName>
    <definedName name="_bdm.06E5010190C04085BB7DF691B93AEFBB.edm" localSheetId="27" hidden="1">#REF!</definedName>
    <definedName name="_bdm.06E5010190C04085BB7DF691B93AEFBB.edm" hidden="1">#REF!</definedName>
    <definedName name="_bdm.074B34DF101F45EC9B6F9ADFF46BA88F.edm" localSheetId="27" hidden="1">#REF!</definedName>
    <definedName name="_bdm.074B34DF101F45EC9B6F9ADFF46BA88F.edm" hidden="1">#REF!</definedName>
    <definedName name="_bdm.07E00CA0196F42B6BE973B0CBDC4EA04.edm" localSheetId="27" hidden="1">#REF!</definedName>
    <definedName name="_bdm.07E00CA0196F42B6BE973B0CBDC4EA04.edm" hidden="1">#REF!</definedName>
    <definedName name="_bdm.08ED4FA6B75744A299D0109409ABDDB2.edm" localSheetId="27" hidden="1">#REF!</definedName>
    <definedName name="_bdm.08ED4FA6B75744A299D0109409ABDDB2.edm" hidden="1">#REF!</definedName>
    <definedName name="_bdm.097982C59514460D9166EF5A364752EE.edm" localSheetId="27" hidden="1">#REF!</definedName>
    <definedName name="_bdm.097982C59514460D9166EF5A364752EE.edm" hidden="1">#REF!</definedName>
    <definedName name="_bdm.09BC332E7B564202B176B48D54B905EF.edm" localSheetId="27" hidden="1">#REF!</definedName>
    <definedName name="_bdm.09BC332E7B564202B176B48D54B905EF.edm" hidden="1">#REF!</definedName>
    <definedName name="_bdm.0A7FCE01396546258E3BF2486B0EB921.edm" localSheetId="27" hidden="1">#REF!</definedName>
    <definedName name="_bdm.0A7FCE01396546258E3BF2486B0EB921.edm" hidden="1">#REF!</definedName>
    <definedName name="_bdm.0B4E7C16708143ABB997E9DB54FE61B7.edm" localSheetId="27" hidden="1">#REF!</definedName>
    <definedName name="_bdm.0B4E7C16708143ABB997E9DB54FE61B7.edm" hidden="1">#REF!</definedName>
    <definedName name="_bdm.0C5EC3F98C524542AC5B36848CDEAD3F.edm" localSheetId="27" hidden="1">#REF!</definedName>
    <definedName name="_bdm.0C5EC3F98C524542AC5B36848CDEAD3F.edm" hidden="1">#REF!</definedName>
    <definedName name="_bdm.0CE515F768C944B1B7DC26B5138956EC.edm" localSheetId="27" hidden="1">#REF!</definedName>
    <definedName name="_bdm.0CE515F768C944B1B7DC26B5138956EC.edm" hidden="1">#REF!</definedName>
    <definedName name="_bdm.0D7A3C7141BA469B8044991ABAA0B7D7.edm" localSheetId="27" hidden="1">#REF!</definedName>
    <definedName name="_bdm.0D7A3C7141BA469B8044991ABAA0B7D7.edm" hidden="1">#REF!</definedName>
    <definedName name="_bdm.0D9406D4DF7248D891E65992B6EED3C4.edm" localSheetId="27" hidden="1">#REF!</definedName>
    <definedName name="_bdm.0D9406D4DF7248D891E65992B6EED3C4.edm" hidden="1">#REF!</definedName>
    <definedName name="_bdm.0DBFF7C0C2D94F60B9F54617CA5E347F.edm" localSheetId="27" hidden="1">#REF!</definedName>
    <definedName name="_bdm.0DBFF7C0C2D94F60B9F54617CA5E347F.edm" hidden="1">#REF!</definedName>
    <definedName name="_bdm.0F32E5EA91DA4561B70A945F3DCFCD5C.edm" localSheetId="27" hidden="1">#REF!</definedName>
    <definedName name="_bdm.0F32E5EA91DA4561B70A945F3DCFCD5C.edm" hidden="1">#REF!</definedName>
    <definedName name="_bdm.0F9C06B7D3BB4D5DA957BA5664F6B0BD.edm" localSheetId="27" hidden="1">#REF!</definedName>
    <definedName name="_bdm.0F9C06B7D3BB4D5DA957BA5664F6B0BD.edm" hidden="1">#REF!</definedName>
    <definedName name="_bdm.0FCCD82E92174F49BA510BC58EA65A32.edm" localSheetId="27" hidden="1">#REF!</definedName>
    <definedName name="_bdm.0FCCD82E92174F49BA510BC58EA65A32.edm" hidden="1">#REF!</definedName>
    <definedName name="_bdm.0FD510396F7944CCA68FAECF0DB2CD2E.edm" localSheetId="27" hidden="1">#REF!</definedName>
    <definedName name="_bdm.0FD510396F7944CCA68FAECF0DB2CD2E.edm" hidden="1">#REF!</definedName>
    <definedName name="_bdm.10854289810F4908A25A7AEECCB6F162.edm" localSheetId="27" hidden="1">#REF!</definedName>
    <definedName name="_bdm.10854289810F4908A25A7AEECCB6F162.edm" hidden="1">#REF!</definedName>
    <definedName name="_bdm.1158452D44A846DEA9D02002E1CB1963.edm" localSheetId="27" hidden="1">#REF!</definedName>
    <definedName name="_bdm.1158452D44A846DEA9D02002E1CB1963.edm" hidden="1">#REF!</definedName>
    <definedName name="_bdm.11AB4E1B27B64A2EB7C100F32889D03E.edm" localSheetId="27" hidden="1">#REF!</definedName>
    <definedName name="_bdm.11AB4E1B27B64A2EB7C100F32889D03E.edm" hidden="1">#REF!</definedName>
    <definedName name="_bdm.1299E3C52BC942B685A0EC24DD305DC1.edm" localSheetId="27" hidden="1">#REF!</definedName>
    <definedName name="_bdm.1299E3C52BC942B685A0EC24DD305DC1.edm" hidden="1">#REF!</definedName>
    <definedName name="_bdm.12D3DFC78DB140BE8452B119A36FDD74.edm" localSheetId="27" hidden="1">#REF!</definedName>
    <definedName name="_bdm.12D3DFC78DB140BE8452B119A36FDD74.edm" hidden="1">#REF!</definedName>
    <definedName name="_bdm.12D9E426EBF545758EAA5A996D741CC4.edm" localSheetId="27" hidden="1">#REF!</definedName>
    <definedName name="_bdm.12D9E426EBF545758EAA5A996D741CC4.edm" hidden="1">#REF!</definedName>
    <definedName name="_bdm.1342FBAC436D49058A60BB38DB85549F.edm" localSheetId="27" hidden="1">#REF!</definedName>
    <definedName name="_bdm.1342FBAC436D49058A60BB38DB85549F.edm" hidden="1">#REF!</definedName>
    <definedName name="_bdm.1375E687755E462EA86C6ABBAF0A95D4.edm" localSheetId="27" hidden="1">#REF!</definedName>
    <definedName name="_bdm.1375E687755E462EA86C6ABBAF0A95D4.edm" hidden="1">#REF!</definedName>
    <definedName name="_bdm.13854F83437D4F3AA5DF93A98777AEA2.edm" localSheetId="27" hidden="1">#REF!</definedName>
    <definedName name="_bdm.13854F83437D4F3AA5DF93A98777AEA2.edm" hidden="1">#REF!</definedName>
    <definedName name="_bdm.13DDB2E78C0247C88D1DFFC76BEBBDF0.edm" localSheetId="27" hidden="1">#REF!</definedName>
    <definedName name="_bdm.13DDB2E78C0247C88D1DFFC76BEBBDF0.edm" hidden="1">#REF!</definedName>
    <definedName name="_bdm.149914AF909B4BFE8FF2A6A24E27951F.edm" localSheetId="27" hidden="1">#REF!</definedName>
    <definedName name="_bdm.149914AF909B4BFE8FF2A6A24E27951F.edm" hidden="1">#REF!</definedName>
    <definedName name="_bdm.14D650A9568545CDA455DBB05600EB1A.edm" localSheetId="27" hidden="1">#REF!</definedName>
    <definedName name="_bdm.14D650A9568545CDA455DBB05600EB1A.edm" hidden="1">#REF!</definedName>
    <definedName name="_bdm.15FE907E1D2A493792154510A6B1C9F9.edm" localSheetId="27" hidden="1">#REF!</definedName>
    <definedName name="_bdm.15FE907E1D2A493792154510A6B1C9F9.edm" hidden="1">#REF!</definedName>
    <definedName name="_bdm.171C68A1357D4142B702A3D76BDC8AFD.edm" localSheetId="27" hidden="1">#REF!</definedName>
    <definedName name="_bdm.171C68A1357D4142B702A3D76BDC8AFD.edm" hidden="1">#REF!</definedName>
    <definedName name="_bdm.171DB9927CB04DA0A34634F5C57D2EDB.edm" localSheetId="27" hidden="1">#REF!</definedName>
    <definedName name="_bdm.171DB9927CB04DA0A34634F5C57D2EDB.edm" hidden="1">#REF!</definedName>
    <definedName name="_bdm.17551312101A4146BB6A742AC6B7730B.edm" localSheetId="27" hidden="1">#REF!</definedName>
    <definedName name="_bdm.17551312101A4146BB6A742AC6B7730B.edm" hidden="1">#REF!</definedName>
    <definedName name="_bdm.17BDBAFA96E3414AADD23A3AB8ADB20D.edm" localSheetId="27" hidden="1">#REF!</definedName>
    <definedName name="_bdm.17BDBAFA96E3414AADD23A3AB8ADB20D.edm" hidden="1">#REF!</definedName>
    <definedName name="_bdm.182E22C13B9C4F58BF066CB9A62F0692.edm" localSheetId="27" hidden="1">#REF!</definedName>
    <definedName name="_bdm.182E22C13B9C4F58BF066CB9A62F0692.edm" hidden="1">#REF!</definedName>
    <definedName name="_bdm.186443C3410E41C7AD13B6CC16FAC3DE.edm" localSheetId="27" hidden="1">#REF!</definedName>
    <definedName name="_bdm.186443C3410E41C7AD13B6CC16FAC3DE.edm" hidden="1">#REF!</definedName>
    <definedName name="_bdm.190943B2114747A6969561BC54156186.edm" localSheetId="27" hidden="1">#REF!</definedName>
    <definedName name="_bdm.190943B2114747A6969561BC54156186.edm" hidden="1">#REF!</definedName>
    <definedName name="_bdm.19DAB0D4C207482E9D76B5A396521792.edm" localSheetId="27" hidden="1">#REF!</definedName>
    <definedName name="_bdm.19DAB0D4C207482E9D76B5A396521792.edm" hidden="1">#REF!</definedName>
    <definedName name="_bdm.1A0F74F416E84363A342474C0C51096B.edm" localSheetId="27" hidden="1">#REF!</definedName>
    <definedName name="_bdm.1A0F74F416E84363A342474C0C51096B.edm" hidden="1">#REF!</definedName>
    <definedName name="_bdm.1AEA78CBDF4C4DAC8E32E61EF1B11F6E.edm" localSheetId="27" hidden="1">#REF!</definedName>
    <definedName name="_bdm.1AEA78CBDF4C4DAC8E32E61EF1B11F6E.edm" hidden="1">#REF!</definedName>
    <definedName name="_bdm.1AF3FEE39B244891BB39A613E5EDE96C.edm" localSheetId="27" hidden="1">#REF!</definedName>
    <definedName name="_bdm.1AF3FEE39B244891BB39A613E5EDE96C.edm" hidden="1">#REF!</definedName>
    <definedName name="_bdm.1B0AC81D6080410395D414073E96136E.edm" localSheetId="27" hidden="1">#REF!</definedName>
    <definedName name="_bdm.1B0AC81D6080410395D414073E96136E.edm" hidden="1">#REF!</definedName>
    <definedName name="_bdm.1BDFBBA213EB4285949C716D88478A09.edm" localSheetId="27" hidden="1">#REF!</definedName>
    <definedName name="_bdm.1BDFBBA213EB4285949C716D88478A09.edm" hidden="1">#REF!</definedName>
    <definedName name="_bdm.1C0980E7FBEF47EBBC1F714F915B70D8.edm" localSheetId="27" hidden="1">#REF!</definedName>
    <definedName name="_bdm.1C0980E7FBEF47EBBC1F714F915B70D8.edm" hidden="1">#REF!</definedName>
    <definedName name="_bdm.1C4CDBCDEB4F4FCE99D86434D5186E25.edm" localSheetId="27" hidden="1">#REF!</definedName>
    <definedName name="_bdm.1C4CDBCDEB4F4FCE99D86434D5186E25.edm" hidden="1">#REF!</definedName>
    <definedName name="_bdm.1D0905FDE8084E09A80349C6242E548A.edm" localSheetId="27" hidden="1">#REF!</definedName>
    <definedName name="_bdm.1D0905FDE8084E09A80349C6242E548A.edm" hidden="1">#REF!</definedName>
    <definedName name="_bdm.1E0DF615475E4418A26657425AC7BE51.edm" localSheetId="27" hidden="1">#REF!</definedName>
    <definedName name="_bdm.1E0DF615475E4418A26657425AC7BE51.edm" hidden="1">#REF!</definedName>
    <definedName name="_bdm.1E5CF825F68F48F3B16D0508E60BC484.edm" localSheetId="27" hidden="1">#REF!</definedName>
    <definedName name="_bdm.1E5CF825F68F48F3B16D0508E60BC484.edm" hidden="1">#REF!</definedName>
    <definedName name="_bdm.1E978051F71841AB88DBFD5F9C9014EA.edm" localSheetId="27" hidden="1">#REF!</definedName>
    <definedName name="_bdm.1E978051F71841AB88DBFD5F9C9014EA.edm" hidden="1">#REF!</definedName>
    <definedName name="_bdm.1EFA6E5F736544CC9E170A4836210CBC.edm" localSheetId="27" hidden="1">#REF!</definedName>
    <definedName name="_bdm.1EFA6E5F736544CC9E170A4836210CBC.edm" hidden="1">#REF!</definedName>
    <definedName name="_bdm.1F2E4FC8DF08484182C16648ECF57F69.edm" localSheetId="27" hidden="1">#REF!</definedName>
    <definedName name="_bdm.1F2E4FC8DF08484182C16648ECF57F69.edm" hidden="1">#REF!</definedName>
    <definedName name="_bdm.206C2DBCAA3711D6B64A0010A494EFA8.edm" localSheetId="27" hidden="1">#REF!</definedName>
    <definedName name="_bdm.206C2DBCAA3711D6B64A0010A494EFA8.edm" hidden="1">#REF!</definedName>
    <definedName name="_bdm.218FC2502F2042DBAA48A34C2C2E472A.edm" localSheetId="27" hidden="1">#REF!</definedName>
    <definedName name="_bdm.218FC2502F2042DBAA48A34C2C2E472A.edm" hidden="1">#REF!</definedName>
    <definedName name="_bdm.21A4E7E5E7DA459897F5393DC3017A0C.edm" localSheetId="27" hidden="1">#REF!</definedName>
    <definedName name="_bdm.21A4E7E5E7DA459897F5393DC3017A0C.edm" hidden="1">#REF!</definedName>
    <definedName name="_bdm.21AAD65AAFA54CED85FAEC2BFF1A9B66.edm" localSheetId="27" hidden="1">#REF!</definedName>
    <definedName name="_bdm.21AAD65AAFA54CED85FAEC2BFF1A9B66.edm" hidden="1">#REF!</definedName>
    <definedName name="_bdm.21BD3C68137B432897A83FDAA840A4F7.edm" localSheetId="27" hidden="1">#REF!</definedName>
    <definedName name="_bdm.21BD3C68137B432897A83FDAA840A4F7.edm" hidden="1">#REF!</definedName>
    <definedName name="_bdm.21F6A454388643188DDBA6B8208D6875.edm" localSheetId="27" hidden="1">#REF!</definedName>
    <definedName name="_bdm.21F6A454388643188DDBA6B8208D6875.edm" hidden="1">#REF!</definedName>
    <definedName name="_bdm.223D2616BD9244AB92BE2FEBEAFB570C.edm" localSheetId="27" hidden="1">#REF!</definedName>
    <definedName name="_bdm.223D2616BD9244AB92BE2FEBEAFB570C.edm" hidden="1">#REF!</definedName>
    <definedName name="_bdm.226EE3270C8749F2B19A5867E085E28F.edm" localSheetId="27" hidden="1">#REF!</definedName>
    <definedName name="_bdm.226EE3270C8749F2B19A5867E085E28F.edm" hidden="1">#REF!</definedName>
    <definedName name="_bdm.22ECC8B0302A4CE383E089487D232A26.edm" localSheetId="27" hidden="1">#REF!</definedName>
    <definedName name="_bdm.22ECC8B0302A4CE383E089487D232A26.edm" hidden="1">#REF!</definedName>
    <definedName name="_bdm.243A2999D4E642808487D781DFF4DDF4.edm" localSheetId="27" hidden="1">#REF!</definedName>
    <definedName name="_bdm.243A2999D4E642808487D781DFF4DDF4.edm" hidden="1">#REF!</definedName>
    <definedName name="_bdm.25029F5B8D594E3DB459EE6D26BB9561.edm" localSheetId="27" hidden="1">#REF!</definedName>
    <definedName name="_bdm.25029F5B8D594E3DB459EE6D26BB9561.edm" hidden="1">#REF!</definedName>
    <definedName name="_bdm.25A9C63C58E0417DB5AA529D4513182D.edm" localSheetId="27" hidden="1">#REF!</definedName>
    <definedName name="_bdm.25A9C63C58E0417DB5AA529D4513182D.edm" hidden="1">#REF!</definedName>
    <definedName name="_bdm.260EA7EBAF6D4A7B87C981AEF9A40A2B.edm" localSheetId="27" hidden="1">#REF!</definedName>
    <definedName name="_bdm.260EA7EBAF6D4A7B87C981AEF9A40A2B.edm" hidden="1">#REF!</definedName>
    <definedName name="_bdm.2684887D20E34B868BB1C1562FECD8F1.edm" localSheetId="27" hidden="1">#REF!</definedName>
    <definedName name="_bdm.2684887D20E34B868BB1C1562FECD8F1.edm" hidden="1">#REF!</definedName>
    <definedName name="_bdm.26D1229A7B22423A8DE138C4B2894B20.edm" localSheetId="27" hidden="1">#REF!</definedName>
    <definedName name="_bdm.26D1229A7B22423A8DE138C4B2894B20.edm" hidden="1">#REF!</definedName>
    <definedName name="_bdm.274B0D3A6F384C2EBB51DA0832E6C5F3.edm" localSheetId="27" hidden="1">#REF!</definedName>
    <definedName name="_bdm.274B0D3A6F384C2EBB51DA0832E6C5F3.edm" hidden="1">#REF!</definedName>
    <definedName name="_bdm.275DD63216034BDD8B172C76696FEF73.edm" localSheetId="27" hidden="1">#REF!</definedName>
    <definedName name="_bdm.275DD63216034BDD8B172C76696FEF73.edm" hidden="1">#REF!</definedName>
    <definedName name="_bdm.27904B4DF6A74A119EACCBC498052D25.edm" localSheetId="27" hidden="1">#REF!</definedName>
    <definedName name="_bdm.27904B4DF6A74A119EACCBC498052D25.edm" hidden="1">#REF!</definedName>
    <definedName name="_bdm.27AF6D5BF45F4FA6A484C424DED4890F.edm" localSheetId="27" hidden="1">#REF!</definedName>
    <definedName name="_bdm.27AF6D5BF45F4FA6A484C424DED4890F.edm" hidden="1">#REF!</definedName>
    <definedName name="_bdm.28F3C3B79E43484AA41A87D12ADB61B5.edm" localSheetId="27" hidden="1">#REF!</definedName>
    <definedName name="_bdm.28F3C3B79E43484AA41A87D12ADB61B5.edm" hidden="1">#REF!</definedName>
    <definedName name="_bdm.299635CADA3347AA9F4E28229D24C0AA.edm" localSheetId="27" hidden="1">#REF!</definedName>
    <definedName name="_bdm.299635CADA3347AA9F4E28229D24C0AA.edm" hidden="1">#REF!</definedName>
    <definedName name="_bdm.29B0110651EC41F8AA7D00F490BD88A3.edm" localSheetId="27" hidden="1">#REF!</definedName>
    <definedName name="_bdm.29B0110651EC41F8AA7D00F490BD88A3.edm" hidden="1">#REF!</definedName>
    <definedName name="_bdm.2B0A22FAB8AB4A16A21754CFC9FA1DF5.edm" localSheetId="27" hidden="1">#REF!</definedName>
    <definedName name="_bdm.2B0A22FAB8AB4A16A21754CFC9FA1DF5.edm" hidden="1">#REF!</definedName>
    <definedName name="_bdm.2B5A178FEE714CA79B67DBFDE4BE9860.edm" localSheetId="27" hidden="1">#REF!</definedName>
    <definedName name="_bdm.2B5A178FEE714CA79B67DBFDE4BE9860.edm" hidden="1">#REF!</definedName>
    <definedName name="_bdm.2BC48BF8A723432AA9016D86DBF2E92D.edm" localSheetId="27" hidden="1">#REF!</definedName>
    <definedName name="_bdm.2BC48BF8A723432AA9016D86DBF2E92D.edm" hidden="1">#REF!</definedName>
    <definedName name="_bdm.2C62F0F9A76D482C81350F72E774BA90.edm" localSheetId="27" hidden="1">#REF!</definedName>
    <definedName name="_bdm.2C62F0F9A76D482C81350F72E774BA90.edm" hidden="1">#REF!</definedName>
    <definedName name="_bdm.2CDC3921B7E94B7D9E3BD68E93556040.edm" localSheetId="27" hidden="1">#REF!</definedName>
    <definedName name="_bdm.2CDC3921B7E94B7D9E3BD68E93556040.edm" hidden="1">#REF!</definedName>
    <definedName name="_bdm.2D3ED91B0D414F248586145BD08192EC.edm" localSheetId="27" hidden="1">#REF!</definedName>
    <definedName name="_bdm.2D3ED91B0D414F248586145BD08192EC.edm" hidden="1">#REF!</definedName>
    <definedName name="_bdm.2D6B2CD0CDB8435E9CA1FC73360AFA8A.edm" localSheetId="27" hidden="1">#REF!</definedName>
    <definedName name="_bdm.2D6B2CD0CDB8435E9CA1FC73360AFA8A.edm" hidden="1">#REF!</definedName>
    <definedName name="_bdm.2DA86893C7B0489FB92D791F9536EE03.edm" localSheetId="27" hidden="1">#REF!</definedName>
    <definedName name="_bdm.2DA86893C7B0489FB92D791F9536EE03.edm" hidden="1">#REF!</definedName>
    <definedName name="_bdm.2DA9B0C09026420689DBA407C1175013.edm" localSheetId="27" hidden="1">#REF!</definedName>
    <definedName name="_bdm.2DA9B0C09026420689DBA407C1175013.edm" hidden="1">#REF!</definedName>
    <definedName name="_bdm.2DB520859F9F4716AE0EB5B978C3FCCF.edm" localSheetId="27" hidden="1">#REF!</definedName>
    <definedName name="_bdm.2DB520859F9F4716AE0EB5B978C3FCCF.edm" hidden="1">#REF!</definedName>
    <definedName name="_bdm.2E428D2EC9814B68ADCCB9B19DB22E22.edm" localSheetId="27" hidden="1">#REF!</definedName>
    <definedName name="_bdm.2E428D2EC9814B68ADCCB9B19DB22E22.edm" hidden="1">#REF!</definedName>
    <definedName name="_bdm.2F27BB94C070456CA7A2B5CADFA5D872.edm" localSheetId="27" hidden="1">#REF!</definedName>
    <definedName name="_bdm.2F27BB94C070456CA7A2B5CADFA5D872.edm" hidden="1">#REF!</definedName>
    <definedName name="_bdm.2F81116E52134147B9C0A47EA702BC9B.edm" localSheetId="27" hidden="1">#REF!</definedName>
    <definedName name="_bdm.2F81116E52134147B9C0A47EA702BC9B.edm" hidden="1">#REF!</definedName>
    <definedName name="_bdm.2FDFBF0EBFB648DBA7942CF3DD0D5723.edm" localSheetId="27" hidden="1">#REF!</definedName>
    <definedName name="_bdm.2FDFBF0EBFB648DBA7942CF3DD0D5723.edm" hidden="1">#REF!</definedName>
    <definedName name="_bdm.31045FDB070C4B7B955DA288E0536ECF.edm" localSheetId="27" hidden="1">#REF!</definedName>
    <definedName name="_bdm.31045FDB070C4B7B955DA288E0536ECF.edm" hidden="1">#REF!</definedName>
    <definedName name="_bdm.316CB69A5349467DBF24C32C2691F41A.edm" localSheetId="27" hidden="1">#REF!</definedName>
    <definedName name="_bdm.316CB69A5349467DBF24C32C2691F41A.edm" hidden="1">#REF!</definedName>
    <definedName name="_bdm.321461BAC40D4545B76FDBACCB2D1F7F.edm" localSheetId="27" hidden="1">#REF!</definedName>
    <definedName name="_bdm.321461BAC40D4545B76FDBACCB2D1F7F.edm" hidden="1">#REF!</definedName>
    <definedName name="_bdm.321B399DBF3746749CD595BE232B38EE.edm" localSheetId="27" hidden="1">#REF!</definedName>
    <definedName name="_bdm.321B399DBF3746749CD595BE232B38EE.edm" hidden="1">#REF!</definedName>
    <definedName name="_bdm.327C600634DB461DA572D3017DFAF420.edm" localSheetId="27" hidden="1">#REF!</definedName>
    <definedName name="_bdm.327C600634DB461DA572D3017DFAF420.edm" hidden="1">#REF!</definedName>
    <definedName name="_bdm.32D02C70C1AC49D1A053CA815FECFBDB.edm" localSheetId="27" hidden="1">#REF!</definedName>
    <definedName name="_bdm.32D02C70C1AC49D1A053CA815FECFBDB.edm" hidden="1">#REF!</definedName>
    <definedName name="_bdm.3302EBBDB3BC4E49B7A3AAD63CCA4EB5.edm" localSheetId="27" hidden="1">#REF!</definedName>
    <definedName name="_bdm.3302EBBDB3BC4E49B7A3AAD63CCA4EB5.edm" hidden="1">#REF!</definedName>
    <definedName name="_bdm.332B2404CFE4441796AA1544CF40DB4E.edm" localSheetId="27" hidden="1">#REF!</definedName>
    <definedName name="_bdm.332B2404CFE4441796AA1544CF40DB4E.edm" hidden="1">#REF!</definedName>
    <definedName name="_bdm.335F3336C0D14B1C965852F46F4921F6.edm" localSheetId="27" hidden="1">#REF!</definedName>
    <definedName name="_bdm.335F3336C0D14B1C965852F46F4921F6.edm" hidden="1">#REF!</definedName>
    <definedName name="_bdm.33AAEDC7ACE149FEAE9E9DFE5122EDB3.edm" localSheetId="27" hidden="1">#REF!</definedName>
    <definedName name="_bdm.33AAEDC7ACE149FEAE9E9DFE5122EDB3.edm" hidden="1">#REF!</definedName>
    <definedName name="_bdm.345ED5DB3B8B4A6CA4BC7F5D01F7D222.edm" localSheetId="27" hidden="1">#REF!</definedName>
    <definedName name="_bdm.345ED5DB3B8B4A6CA4BC7F5D01F7D222.edm" hidden="1">#REF!</definedName>
    <definedName name="_bdm.34B6689BFCD44C00A4C5B7DF979EAF8B.edm" localSheetId="27" hidden="1">#REF!</definedName>
    <definedName name="_bdm.34B6689BFCD44C00A4C5B7DF979EAF8B.edm" hidden="1">#REF!</definedName>
    <definedName name="_bdm.3540590B26A94C0A8576FDB7DB8C4AF1.edm" localSheetId="27" hidden="1">#REF!</definedName>
    <definedName name="_bdm.3540590B26A94C0A8576FDB7DB8C4AF1.edm" hidden="1">#REF!</definedName>
    <definedName name="_bdm.35D58EB8176046F390222A43716EEE48.edm" localSheetId="27" hidden="1">#REF!</definedName>
    <definedName name="_bdm.35D58EB8176046F390222A43716EEE48.edm" hidden="1">#REF!</definedName>
    <definedName name="_bdm.360D6D4C81114F2999D6281E362FE2DB.edm" localSheetId="27" hidden="1">#REF!</definedName>
    <definedName name="_bdm.360D6D4C81114F2999D6281E362FE2DB.edm" hidden="1">#REF!</definedName>
    <definedName name="_bdm.361666C641EF4D7A87DED85479E86CFF.edm" localSheetId="27" hidden="1">#REF!</definedName>
    <definedName name="_bdm.361666C641EF4D7A87DED85479E86CFF.edm" hidden="1">#REF!</definedName>
    <definedName name="_bdm.361A9A36F2BF4DC09160CE67DB22EADA.edm" localSheetId="27" hidden="1">#REF!</definedName>
    <definedName name="_bdm.361A9A36F2BF4DC09160CE67DB22EADA.edm" hidden="1">#REF!</definedName>
    <definedName name="_bdm.367EF29020F54464A604B6D1C035A4CE.edm" localSheetId="27" hidden="1">#REF!</definedName>
    <definedName name="_bdm.367EF29020F54464A604B6D1C035A4CE.edm" hidden="1">#REF!</definedName>
    <definedName name="_bdm.370DE0D4930C46529FACBDAB3CB72FA1.edm" localSheetId="27" hidden="1">#REF!</definedName>
    <definedName name="_bdm.370DE0D4930C46529FACBDAB3CB72FA1.edm" hidden="1">#REF!</definedName>
    <definedName name="_bdm.3942946838DB410486EB4BCAE1F96045.edm" localSheetId="27" hidden="1">#REF!</definedName>
    <definedName name="_bdm.3942946838DB410486EB4BCAE1F96045.edm" hidden="1">#REF!</definedName>
    <definedName name="_bdm.39C076DDFCD04004872F42564BA2E7B9.edm" localSheetId="27" hidden="1">#REF!</definedName>
    <definedName name="_bdm.39C076DDFCD04004872F42564BA2E7B9.edm" hidden="1">#REF!</definedName>
    <definedName name="_bdm.3A977DF542184CCC9CDDA6AA5D0BF61F.edm" localSheetId="27" hidden="1">#REF!</definedName>
    <definedName name="_bdm.3A977DF542184CCC9CDDA6AA5D0BF61F.edm" hidden="1">#REF!</definedName>
    <definedName name="_bdm.3AAEA1B972FD4854B6D588497CA07013.edm" localSheetId="27" hidden="1">#REF!</definedName>
    <definedName name="_bdm.3AAEA1B972FD4854B6D588497CA07013.edm" hidden="1">#REF!</definedName>
    <definedName name="_bdm.3AF2E5D9117A443F8D013643FA2ED498.edm" localSheetId="27" hidden="1">#REF!</definedName>
    <definedName name="_bdm.3AF2E5D9117A443F8D013643FA2ED498.edm" hidden="1">#REF!</definedName>
    <definedName name="_bdm.3B5D081BE6484E5BADA12A83DBF194ED.edm" localSheetId="27" hidden="1">#REF!</definedName>
    <definedName name="_bdm.3B5D081BE6484E5BADA12A83DBF194ED.edm" hidden="1">#REF!</definedName>
    <definedName name="_bdm.3BF02697DA304138918568B20CFDB4B0.edm" localSheetId="27" hidden="1">#REF!</definedName>
    <definedName name="_bdm.3BF02697DA304138918568B20CFDB4B0.edm" hidden="1">#REF!</definedName>
    <definedName name="_bdm.3CE6D2282B954DDDB3CE50AC741CB398.edm" localSheetId="27" hidden="1">#REF!</definedName>
    <definedName name="_bdm.3CE6D2282B954DDDB3CE50AC741CB398.edm" hidden="1">#REF!</definedName>
    <definedName name="_bdm.3CEA6569C8E343FA99AA03396582BDAA.edm" localSheetId="27" hidden="1">#REF!</definedName>
    <definedName name="_bdm.3CEA6569C8E343FA99AA03396582BDAA.edm" hidden="1">#REF!</definedName>
    <definedName name="_bdm.3D8DD8A196234B238B135DBBF4C005CA.edm" localSheetId="27" hidden="1">#REF!</definedName>
    <definedName name="_bdm.3D8DD8A196234B238B135DBBF4C005CA.edm" hidden="1">#REF!</definedName>
    <definedName name="_bdm.3DC51FFAE5B34A9B9CEF2C84F70CC02A.edm" localSheetId="27" hidden="1">#REF!</definedName>
    <definedName name="_bdm.3DC51FFAE5B34A9B9CEF2C84F70CC02A.edm" hidden="1">#REF!</definedName>
    <definedName name="_bdm.3E81DCF9D45E40219213506658CDB0FB.edm" localSheetId="27" hidden="1">#REF!</definedName>
    <definedName name="_bdm.3E81DCF9D45E40219213506658CDB0FB.edm" hidden="1">#REF!</definedName>
    <definedName name="_bdm.40007D5D40F74A8AAAA78F502D9A0882.edm" localSheetId="27" hidden="1">#REF!</definedName>
    <definedName name="_bdm.40007D5D40F74A8AAAA78F502D9A0882.edm" hidden="1">#REF!</definedName>
    <definedName name="_bdm.40268F9D0C414050B956A1D8EAEEFD35.edm" localSheetId="27" hidden="1">#REF!</definedName>
    <definedName name="_bdm.40268F9D0C414050B956A1D8EAEEFD35.edm" hidden="1">#REF!</definedName>
    <definedName name="_bdm.411EE77F3685454E8822D29C00A41408.edm" localSheetId="27" hidden="1">#REF!</definedName>
    <definedName name="_bdm.411EE77F3685454E8822D29C00A41408.edm" hidden="1">#REF!</definedName>
    <definedName name="_bdm.419061665DC94399AA0DD775ACC7B82F.edm" localSheetId="27" hidden="1">#REF!</definedName>
    <definedName name="_bdm.419061665DC94399AA0DD775ACC7B82F.edm" hidden="1">#REF!</definedName>
    <definedName name="_bdm.41D9A5FA07314A20828BD69D1E0D315D.edm" localSheetId="27" hidden="1">#REF!</definedName>
    <definedName name="_bdm.41D9A5FA07314A20828BD69D1E0D315D.edm" hidden="1">#REF!</definedName>
    <definedName name="_bdm.42623E4AE1BF4C6089A8D15AFAE40DB0.edm" localSheetId="27" hidden="1">#REF!</definedName>
    <definedName name="_bdm.42623E4AE1BF4C6089A8D15AFAE40DB0.edm" hidden="1">#REF!</definedName>
    <definedName name="_bdm.428FF87F51FC456AB35E7F344E4EBA9F.edm" localSheetId="27" hidden="1">#REF!</definedName>
    <definedName name="_bdm.428FF87F51FC456AB35E7F344E4EBA9F.edm" hidden="1">#REF!</definedName>
    <definedName name="_bdm.42C40459A4C34E0AA6250D465EAC2F88.edm" localSheetId="27" hidden="1">#REF!</definedName>
    <definedName name="_bdm.42C40459A4C34E0AA6250D465EAC2F88.edm" hidden="1">#REF!</definedName>
    <definedName name="_bdm.42C66F6F5A854AED8E805FE23E32B731.edm" localSheetId="27" hidden="1">#REF!</definedName>
    <definedName name="_bdm.42C66F6F5A854AED8E805FE23E32B731.edm" hidden="1">#REF!</definedName>
    <definedName name="_bdm.431872109BAF42B3A0714FE8C585E876.edm" localSheetId="27" hidden="1">#REF!</definedName>
    <definedName name="_bdm.431872109BAF42B3A0714FE8C585E876.edm" hidden="1">#REF!</definedName>
    <definedName name="_bdm.439F92B752CE4140AA16328E16839C0C.edm" localSheetId="27" hidden="1">#REF!</definedName>
    <definedName name="_bdm.439F92B752CE4140AA16328E16839C0C.edm" hidden="1">#REF!</definedName>
    <definedName name="_bdm.44BD11009E7C4888B27672FD70DACB78.edm" localSheetId="27" hidden="1">#REF!</definedName>
    <definedName name="_bdm.44BD11009E7C4888B27672FD70DACB78.edm" hidden="1">#REF!</definedName>
    <definedName name="_bdm.450A21FA75A34F8A874D99D18FC1293C.edm" localSheetId="27" hidden="1">#REF!</definedName>
    <definedName name="_bdm.450A21FA75A34F8A874D99D18FC1293C.edm" hidden="1">#REF!</definedName>
    <definedName name="_bdm.463C66133BDB431A82694F54184626B6.edm" localSheetId="27" hidden="1">#REF!</definedName>
    <definedName name="_bdm.463C66133BDB431A82694F54184626B6.edm" hidden="1">#REF!</definedName>
    <definedName name="_bdm.46A1D7BAF5794FF89F45344C7D9DEEAB.edm" localSheetId="27" hidden="1">#REF!</definedName>
    <definedName name="_bdm.46A1D7BAF5794FF89F45344C7D9DEEAB.edm" hidden="1">#REF!</definedName>
    <definedName name="_bdm.4735976A139745F79B17E462A6D17679.edm" localSheetId="27" hidden="1">#REF!</definedName>
    <definedName name="_bdm.4735976A139745F79B17E462A6D17679.edm" hidden="1">#REF!</definedName>
    <definedName name="_bdm.479675BA8C4D495DBE75011ED53CF4E3.edm" localSheetId="27" hidden="1">#REF!</definedName>
    <definedName name="_bdm.479675BA8C4D495DBE75011ED53CF4E3.edm" hidden="1">#REF!</definedName>
    <definedName name="_bdm.47CFBD6EFAB8460790AAD0DB0D03BC4E.edm" localSheetId="27" hidden="1">#REF!</definedName>
    <definedName name="_bdm.47CFBD6EFAB8460790AAD0DB0D03BC4E.edm" hidden="1">#REF!</definedName>
    <definedName name="_bdm.47E87260E0C04823963C45D9CEF6DD6D.edm" localSheetId="27" hidden="1">#REF!</definedName>
    <definedName name="_bdm.47E87260E0C04823963C45D9CEF6DD6D.edm" hidden="1">#REF!</definedName>
    <definedName name="_bdm.48B72D2E794D41CEADD80C30956F1E99.edm" localSheetId="27" hidden="1">#REF!</definedName>
    <definedName name="_bdm.48B72D2E794D41CEADD80C30956F1E99.edm" hidden="1">#REF!</definedName>
    <definedName name="_bdm.48C2DD8FBB3D458298712FC252B4C5D6.edm" localSheetId="27" hidden="1">#REF!</definedName>
    <definedName name="_bdm.48C2DD8FBB3D458298712FC252B4C5D6.edm" hidden="1">#REF!</definedName>
    <definedName name="_bdm.49354E02FA0D4244A4242718045BCC20.edm" localSheetId="27" hidden="1">#REF!</definedName>
    <definedName name="_bdm.49354E02FA0D4244A4242718045BCC20.edm" hidden="1">#REF!</definedName>
    <definedName name="_bdm.494429C835544C20841E2E54BE079CD4.edm" localSheetId="27" hidden="1">#REF!</definedName>
    <definedName name="_bdm.494429C835544C20841E2E54BE079CD4.edm" hidden="1">#REF!</definedName>
    <definedName name="_bdm.496E188A00A54886B5B5A794D075250E.edm" localSheetId="27" hidden="1">#REF!</definedName>
    <definedName name="_bdm.496E188A00A54886B5B5A794D075250E.edm" hidden="1">#REF!</definedName>
    <definedName name="_bdm.4978DEBA7ADE448EB563D89389745330.edm" localSheetId="27" hidden="1">#REF!</definedName>
    <definedName name="_bdm.4978DEBA7ADE448EB563D89389745330.edm" hidden="1">#REF!</definedName>
    <definedName name="_bdm.4A3B8D41C25A4F8B96EEFFE5E13E852B.edm" localSheetId="27" hidden="1">#REF!</definedName>
    <definedName name="_bdm.4A3B8D41C25A4F8B96EEFFE5E13E852B.edm" hidden="1">#REF!</definedName>
    <definedName name="_bdm.4B1641015FF641B28EB1619CCB381BCC.edm" localSheetId="27" hidden="1">#REF!</definedName>
    <definedName name="_bdm.4B1641015FF641B28EB1619CCB381BCC.edm" hidden="1">#REF!</definedName>
    <definedName name="_bdm.4B42AB0B6BCC4F958F9E879B2A757EFA.edm" localSheetId="27" hidden="1">#REF!</definedName>
    <definedName name="_bdm.4B42AB0B6BCC4F958F9E879B2A757EFA.edm" hidden="1">#REF!</definedName>
    <definedName name="_bdm.4C13F1BEC3534CB1970CAE653D74DCCA.edm" localSheetId="27" hidden="1">#REF!</definedName>
    <definedName name="_bdm.4C13F1BEC3534CB1970CAE653D74DCCA.edm" hidden="1">#REF!</definedName>
    <definedName name="_bdm.4C87B574343F428DA8BD3B29525CF893.edm" localSheetId="27" hidden="1">#REF!</definedName>
    <definedName name="_bdm.4C87B574343F428DA8BD3B29525CF893.edm" hidden="1">#REF!</definedName>
    <definedName name="_bdm.4C8895223A2B4FE1AFD882B9A5D94BB4.edm" localSheetId="27" hidden="1">#REF!</definedName>
    <definedName name="_bdm.4C8895223A2B4FE1AFD882B9A5D94BB4.edm" hidden="1">#REF!</definedName>
    <definedName name="_bdm.4D1DF6688C6B4514B4493796134C1017.edm" localSheetId="27" hidden="1">#REF!</definedName>
    <definedName name="_bdm.4D1DF6688C6B4514B4493796134C1017.edm" hidden="1">#REF!</definedName>
    <definedName name="_bdm.4D3E16DB19C5488FBA540F19461C6273.edm" localSheetId="27" hidden="1">#REF!</definedName>
    <definedName name="_bdm.4D3E16DB19C5488FBA540F19461C6273.edm" hidden="1">#REF!</definedName>
    <definedName name="_bdm.4D5ACA3626934C22B0E00805FD6C2BCC.edm" localSheetId="27" hidden="1">#REF!</definedName>
    <definedName name="_bdm.4D5ACA3626934C22B0E00805FD6C2BCC.edm" hidden="1">#REF!</definedName>
    <definedName name="_bdm.4DF2996285A242DC92901A7B866B6F89.edm" localSheetId="27" hidden="1">#REF!</definedName>
    <definedName name="_bdm.4DF2996285A242DC92901A7B866B6F89.edm" hidden="1">#REF!</definedName>
    <definedName name="_bdm.4E4FB6E88C9D4584AE5D04BCA60CE68B.edm" localSheetId="27" hidden="1">#REF!</definedName>
    <definedName name="_bdm.4E4FB6E88C9D4584AE5D04BCA60CE68B.edm" hidden="1">#REF!</definedName>
    <definedName name="_bdm.4ED3D97946CA4947BA5560CC72781062.edm" localSheetId="27" hidden="1">#REF!</definedName>
    <definedName name="_bdm.4ED3D97946CA4947BA5560CC72781062.edm" hidden="1">#REF!</definedName>
    <definedName name="_bdm.50553AD1FFFB441A8C7A349481F9E45E.edm" localSheetId="27" hidden="1">#REF!</definedName>
    <definedName name="_bdm.50553AD1FFFB441A8C7A349481F9E45E.edm" hidden="1">#REF!</definedName>
    <definedName name="_bdm.515B329D21B94004BC9D2839AEA09C9F.edm" localSheetId="27" hidden="1">#REF!</definedName>
    <definedName name="_bdm.515B329D21B94004BC9D2839AEA09C9F.edm" hidden="1">#REF!</definedName>
    <definedName name="_bdm.52D07BF78B6A4374AEFFF1768349FFED.edm" localSheetId="27" hidden="1">#REF!</definedName>
    <definedName name="_bdm.52D07BF78B6A4374AEFFF1768349FFED.edm" hidden="1">#REF!</definedName>
    <definedName name="_bdm.53858AC19DB64104B5273AC102946B37.edm" localSheetId="27" hidden="1">#REF!</definedName>
    <definedName name="_bdm.53858AC19DB64104B5273AC102946B37.edm" hidden="1">#REF!</definedName>
    <definedName name="_bdm.5396CB5824984BD1A40D7DB71618CC4A.edm" localSheetId="27" hidden="1">#REF!</definedName>
    <definedName name="_bdm.5396CB5824984BD1A40D7DB71618CC4A.edm" hidden="1">#REF!</definedName>
    <definedName name="_bdm.5407FED322AD4343AE2C06DB09C66943.edm" localSheetId="27" hidden="1">#REF!</definedName>
    <definedName name="_bdm.5407FED322AD4343AE2C06DB09C66943.edm" hidden="1">#REF!</definedName>
    <definedName name="_bdm.547D9667B7E84455B755D2FCD87B5A92.edm" localSheetId="27" hidden="1">#REF!</definedName>
    <definedName name="_bdm.547D9667B7E84455B755D2FCD87B5A92.edm" hidden="1">#REF!</definedName>
    <definedName name="_bdm.552C26A17B5F443795E09FDBA6BCACC7.edm" localSheetId="27" hidden="1">#REF!</definedName>
    <definedName name="_bdm.552C26A17B5F443795E09FDBA6BCACC7.edm" hidden="1">#REF!</definedName>
    <definedName name="_bdm.5558DE87FE724F46A833942B5EA69FD1.edm" localSheetId="27" hidden="1">#REF!</definedName>
    <definedName name="_bdm.5558DE87FE724F46A833942B5EA69FD1.edm" hidden="1">#REF!</definedName>
    <definedName name="_bdm.5619EB96553A4DB5B39FE63D4E61D008.edm" localSheetId="27" hidden="1">#REF!</definedName>
    <definedName name="_bdm.5619EB96553A4DB5B39FE63D4E61D008.edm" hidden="1">#REF!</definedName>
    <definedName name="_bdm.5645A9D36D8546D5B4448AD4C3B4E2DA.edm" localSheetId="27" hidden="1">#REF!</definedName>
    <definedName name="_bdm.5645A9D36D8546D5B4448AD4C3B4E2DA.edm" hidden="1">#REF!</definedName>
    <definedName name="_bdm.568294A31DBC46B68C244BCE1CABEECE.edm" localSheetId="27" hidden="1">#REF!</definedName>
    <definedName name="_bdm.568294A31DBC46B68C244BCE1CABEECE.edm" hidden="1">#REF!</definedName>
    <definedName name="_bdm.569146926F054C3DA8B5418DD66ADBCC.edm" localSheetId="27" hidden="1">#REF!</definedName>
    <definedName name="_bdm.569146926F054C3DA8B5418DD66ADBCC.edm" hidden="1">#REF!</definedName>
    <definedName name="_bdm.569E8C2573594C14B99895AC8EF131A3.edm" localSheetId="27" hidden="1">#REF!</definedName>
    <definedName name="_bdm.569E8C2573594C14B99895AC8EF131A3.edm" hidden="1">#REF!</definedName>
    <definedName name="_bdm.56BB0E6F3FF1452CA463337553786794.edm" localSheetId="27" hidden="1">#REF!</definedName>
    <definedName name="_bdm.56BB0E6F3FF1452CA463337553786794.edm" hidden="1">#REF!</definedName>
    <definedName name="_bdm.57FAF79DDB26488CBF6F468AAD102F27.edm" localSheetId="27" hidden="1">#REF!</definedName>
    <definedName name="_bdm.57FAF79DDB26488CBF6F468AAD102F27.edm" hidden="1">#REF!</definedName>
    <definedName name="_bdm.59022673AAD842A0B66FC0681DB35A9C.edm" localSheetId="27" hidden="1">#REF!</definedName>
    <definedName name="_bdm.59022673AAD842A0B66FC0681DB35A9C.edm" hidden="1">#REF!</definedName>
    <definedName name="_bdm.593F268FE8B74DFFAEE7731B3E01A9D1.edm" localSheetId="27" hidden="1">#REF!</definedName>
    <definedName name="_bdm.593F268FE8B74DFFAEE7731B3E01A9D1.edm" hidden="1">#REF!</definedName>
    <definedName name="_bdm.597C4247D09643169406737F0F26C438.edm" localSheetId="27" hidden="1">#REF!</definedName>
    <definedName name="_bdm.597C4247D09643169406737F0F26C438.edm" hidden="1">#REF!</definedName>
    <definedName name="_bdm.598E752717D443759028F8AC128F48D5.edm" localSheetId="27" hidden="1">#REF!</definedName>
    <definedName name="_bdm.598E752717D443759028F8AC128F48D5.edm" hidden="1">#REF!</definedName>
    <definedName name="_bdm.5A04ECE0D0564824BCBF65944AC5692F.edm" localSheetId="27" hidden="1">#REF!</definedName>
    <definedName name="_bdm.5A04ECE0D0564824BCBF65944AC5692F.edm" hidden="1">#REF!</definedName>
    <definedName name="_bdm.5AC4F688EF9B46FA952C1B5B39AC8F59.edm" localSheetId="27" hidden="1">#REF!</definedName>
    <definedName name="_bdm.5AC4F688EF9B46FA952C1B5B39AC8F59.edm" hidden="1">#REF!</definedName>
    <definedName name="_bdm.5B61145DA3BF4A62BA04F83EE8543301.edm" localSheetId="27" hidden="1">#REF!</definedName>
    <definedName name="_bdm.5B61145DA3BF4A62BA04F83EE8543301.edm" hidden="1">#REF!</definedName>
    <definedName name="_bdm.5B90ED6E65414BC98D7DB6D6A80AE2AA.edm" localSheetId="27" hidden="1">#REF!</definedName>
    <definedName name="_bdm.5B90ED6E65414BC98D7DB6D6A80AE2AA.edm" hidden="1">#REF!</definedName>
    <definedName name="_bdm.5BE61D6AA7B14B4580BF010F36DBE046.edm" localSheetId="27" hidden="1">#REF!</definedName>
    <definedName name="_bdm.5BE61D6AA7B14B4580BF010F36DBE046.edm" hidden="1">#REF!</definedName>
    <definedName name="_bdm.5C2F16D04DB641429C2ECC2FD4C1CF38.edm" localSheetId="27" hidden="1">#REF!</definedName>
    <definedName name="_bdm.5C2F16D04DB641429C2ECC2FD4C1CF38.edm" hidden="1">#REF!</definedName>
    <definedName name="_bdm.5C515283C3844DE7B59A1A3C7E357272.edm" localSheetId="27" hidden="1">#REF!</definedName>
    <definedName name="_bdm.5C515283C3844DE7B59A1A3C7E357272.edm" hidden="1">#REF!</definedName>
    <definedName name="_bdm.5CB97DDBD8B04992BBEEE01D4E5D4153.edm" localSheetId="27" hidden="1">#REF!</definedName>
    <definedName name="_bdm.5CB97DDBD8B04992BBEEE01D4E5D4153.edm" hidden="1">#REF!</definedName>
    <definedName name="_bdm.5CD28223F5C44141A46E86A4A8FF4778.edm" localSheetId="27" hidden="1">#REF!</definedName>
    <definedName name="_bdm.5CD28223F5C44141A46E86A4A8FF4778.edm" hidden="1">#REF!</definedName>
    <definedName name="_bdm.5D476653CC2F47B28FDD049BFB077EB3.edm" localSheetId="27" hidden="1">#REF!</definedName>
    <definedName name="_bdm.5D476653CC2F47B28FDD049BFB077EB3.edm" hidden="1">#REF!</definedName>
    <definedName name="_bdm.5DB964F708F7494C97ED464D4564975A.edm" localSheetId="27" hidden="1">#REF!</definedName>
    <definedName name="_bdm.5DB964F708F7494C97ED464D4564975A.edm" hidden="1">#REF!</definedName>
    <definedName name="_bdm.5E53A581DBA5465189E3F86D6F558BBE.edm" localSheetId="27" hidden="1">#REF!</definedName>
    <definedName name="_bdm.5E53A581DBA5465189E3F86D6F558BBE.edm" hidden="1">#REF!</definedName>
    <definedName name="_bdm.5EAF8BD543754B25B0ADADC51651A7EF.edm" localSheetId="27" hidden="1">#REF!</definedName>
    <definedName name="_bdm.5EAF8BD543754B25B0ADADC51651A7EF.edm" hidden="1">#REF!</definedName>
    <definedName name="_bdm.5EF220C07FF1443B9B267B77045D113A.edm" localSheetId="27" hidden="1">#REF!</definedName>
    <definedName name="_bdm.5EF220C07FF1443B9B267B77045D113A.edm" hidden="1">#REF!</definedName>
    <definedName name="_bdm.602DC12F93FE4F89ABE069FF6A211F78.edm" localSheetId="27" hidden="1">#REF!</definedName>
    <definedName name="_bdm.602DC12F93FE4F89ABE069FF6A211F78.edm" hidden="1">#REF!</definedName>
    <definedName name="_bdm.60347E02768C4A9898B4F9F8E4487C68.edm" localSheetId="27" hidden="1">#REF!</definedName>
    <definedName name="_bdm.60347E02768C4A9898B4F9F8E4487C68.edm" hidden="1">#REF!</definedName>
    <definedName name="_bdm.603CF7641E404ACD818BF75DB4611AD4.edm" localSheetId="27" hidden="1">#REF!</definedName>
    <definedName name="_bdm.603CF7641E404ACD818BF75DB4611AD4.edm" hidden="1">#REF!</definedName>
    <definedName name="_bdm.60B4A304B7DC478E935951700C8D7062.edm" localSheetId="27" hidden="1">#REF!</definedName>
    <definedName name="_bdm.60B4A304B7DC478E935951700C8D7062.edm" hidden="1">#REF!</definedName>
    <definedName name="_bdm.619BB932F96848DAA9B97F454448FD5C.edm" localSheetId="27" hidden="1">#REF!</definedName>
    <definedName name="_bdm.619BB932F96848DAA9B97F454448FD5C.edm" hidden="1">#REF!</definedName>
    <definedName name="_bdm.61CF0F5FEFBB48F9835220A128252BDD.edm" localSheetId="27" hidden="1">#REF!</definedName>
    <definedName name="_bdm.61CF0F5FEFBB48F9835220A128252BDD.edm" hidden="1">#REF!</definedName>
    <definedName name="_bdm.61FDC56C2DB947B397EE506E7EB2C706.edm" localSheetId="27" hidden="1">#REF!</definedName>
    <definedName name="_bdm.61FDC56C2DB947B397EE506E7EB2C706.edm" hidden="1">#REF!</definedName>
    <definedName name="_bdm.624E92CD4D4A427988E90E9C14DEEB67.edm" localSheetId="27" hidden="1">#REF!</definedName>
    <definedName name="_bdm.624E92CD4D4A427988E90E9C14DEEB67.edm" hidden="1">#REF!</definedName>
    <definedName name="_bdm.628E1299FA844D6EBCC33CD26DF718DD.edm" localSheetId="27" hidden="1">#REF!</definedName>
    <definedName name="_bdm.628E1299FA844D6EBCC33CD26DF718DD.edm" hidden="1">#REF!</definedName>
    <definedName name="_bdm.634E55053E494700A86064F5C19441A5.edm" localSheetId="27" hidden="1">#REF!</definedName>
    <definedName name="_bdm.634E55053E494700A86064F5C19441A5.edm" hidden="1">#REF!</definedName>
    <definedName name="_bdm.635C911DB72B44ADA5E5C2AFC4E58E98.edm" localSheetId="27" hidden="1">#REF!</definedName>
    <definedName name="_bdm.635C911DB72B44ADA5E5C2AFC4E58E98.edm" hidden="1">#REF!</definedName>
    <definedName name="_bdm.6439EF6C1B7947B697BEA44180D08C14.edm" localSheetId="27" hidden="1">#REF!</definedName>
    <definedName name="_bdm.6439EF6C1B7947B697BEA44180D08C14.edm" hidden="1">#REF!</definedName>
    <definedName name="_bdm.64682A3FEBB948A0BEA0E585CB85F888.edm" localSheetId="27" hidden="1">#REF!</definedName>
    <definedName name="_bdm.64682A3FEBB948A0BEA0E585CB85F888.edm" hidden="1">#REF!</definedName>
    <definedName name="_bdm.64BAB34749FD400EB053008C00D754AD.edm" localSheetId="27" hidden="1">#REF!</definedName>
    <definedName name="_bdm.64BAB34749FD400EB053008C00D754AD.edm" hidden="1">#REF!</definedName>
    <definedName name="_bdm.651A4162E1AE4A47B078E661F1A2C149.edm" localSheetId="27" hidden="1">#REF!</definedName>
    <definedName name="_bdm.651A4162E1AE4A47B078E661F1A2C149.edm" hidden="1">#REF!</definedName>
    <definedName name="_bdm.651E8228C7BF4AABA43E0EA2632234D9.edm" localSheetId="27" hidden="1">#REF!</definedName>
    <definedName name="_bdm.651E8228C7BF4AABA43E0EA2632234D9.edm" hidden="1">#REF!</definedName>
    <definedName name="_bdm.65373AD568DB4A689A9FF50C872FD59C.edm" localSheetId="27" hidden="1">#REF!</definedName>
    <definedName name="_bdm.65373AD568DB4A689A9FF50C872FD59C.edm" hidden="1">#REF!</definedName>
    <definedName name="_bdm.6598F473D5DB4BB5B5EC52A04FFCDC12.edm" localSheetId="27" hidden="1">#REF!</definedName>
    <definedName name="_bdm.6598F473D5DB4BB5B5EC52A04FFCDC12.edm" hidden="1">#REF!</definedName>
    <definedName name="_bdm.65CCB4D45AD24719B036F883C374E470.edm" localSheetId="27" hidden="1">#REF!</definedName>
    <definedName name="_bdm.65CCB4D45AD24719B036F883C374E470.edm" hidden="1">#REF!</definedName>
    <definedName name="_bdm.65E45162282845EDBAC926617876E467.edm" localSheetId="27" hidden="1">#REF!</definedName>
    <definedName name="_bdm.65E45162282845EDBAC926617876E467.edm" hidden="1">#REF!</definedName>
    <definedName name="_bdm.65EE466136DC4D80982C80CD12E002A4.edm" localSheetId="27" hidden="1">#REF!</definedName>
    <definedName name="_bdm.65EE466136DC4D80982C80CD12E002A4.edm" hidden="1">#REF!</definedName>
    <definedName name="_bdm.665A67D6F8C6430589846DEE15408F95.edm" localSheetId="27" hidden="1">#REF!</definedName>
    <definedName name="_bdm.665A67D6F8C6430589846DEE15408F95.edm" hidden="1">#REF!</definedName>
    <definedName name="_bdm.668967EF1F364ACAAC31DD93E530B8EE.edm" localSheetId="27" hidden="1">#REF!</definedName>
    <definedName name="_bdm.668967EF1F364ACAAC31DD93E530B8EE.edm" hidden="1">#REF!</definedName>
    <definedName name="_bdm.669E03D999FC49EB993534F9A826F1DB.edm" localSheetId="27" hidden="1">#REF!</definedName>
    <definedName name="_bdm.669E03D999FC49EB993534F9A826F1DB.edm" hidden="1">#REF!</definedName>
    <definedName name="_bdm.66BE816396184F71BC418A8CF42B5A89.edm" localSheetId="27" hidden="1">#REF!</definedName>
    <definedName name="_bdm.66BE816396184F71BC418A8CF42B5A89.edm" hidden="1">#REF!</definedName>
    <definedName name="_bdm.67436B83C309477C8B11A15B83C95ED5.edm" localSheetId="27" hidden="1">#REF!</definedName>
    <definedName name="_bdm.67436B83C309477C8B11A15B83C95ED5.edm" hidden="1">#REF!</definedName>
    <definedName name="_bdm.67735DD73BFE44CFA608DA2783C8BA11.edm" localSheetId="27" hidden="1">#REF!</definedName>
    <definedName name="_bdm.67735DD73BFE44CFA608DA2783C8BA11.edm" hidden="1">#REF!</definedName>
    <definedName name="_bdm.67CB7F9D719A4F04A58857EA2D0994D5.edm" localSheetId="27" hidden="1">#REF!</definedName>
    <definedName name="_bdm.67CB7F9D719A4F04A58857EA2D0994D5.edm" hidden="1">#REF!</definedName>
    <definedName name="_bdm.68D584133926487BA70949C25ABE29DF.edm" localSheetId="27" hidden="1">#REF!</definedName>
    <definedName name="_bdm.68D584133926487BA70949C25ABE29DF.edm" hidden="1">#REF!</definedName>
    <definedName name="_bdm.693940DB865843CEB1FA0F17A1C91E29.edm" localSheetId="27" hidden="1">#REF!</definedName>
    <definedName name="_bdm.693940DB865843CEB1FA0F17A1C91E29.edm" hidden="1">#REF!</definedName>
    <definedName name="_bdm.6A4FF9AD28A3454AA22A1468D4A9750A.edm" localSheetId="27" hidden="1">#REF!</definedName>
    <definedName name="_bdm.6A4FF9AD28A3454AA22A1468D4A9750A.edm" hidden="1">#REF!</definedName>
    <definedName name="_bdm.6A5E7BA654DF41109A0AD1F002DB7F2E.edm" localSheetId="27" hidden="1">#REF!</definedName>
    <definedName name="_bdm.6A5E7BA654DF41109A0AD1F002DB7F2E.edm" hidden="1">#REF!</definedName>
    <definedName name="_bdm.6AA14E3980B64F76A20FA9CB5126B296.edm" localSheetId="27" hidden="1">#REF!</definedName>
    <definedName name="_bdm.6AA14E3980B64F76A20FA9CB5126B296.edm" hidden="1">#REF!</definedName>
    <definedName name="_bdm.6ADBF63E715F43C2A9A0CBA21ED98CA9.edm" localSheetId="27" hidden="1">#REF!</definedName>
    <definedName name="_bdm.6ADBF63E715F43C2A9A0CBA21ED98CA9.edm" hidden="1">#REF!</definedName>
    <definedName name="_bdm.6ADF736214764BA28B477645936E6CA7.edm" localSheetId="27" hidden="1">#REF!</definedName>
    <definedName name="_bdm.6ADF736214764BA28B477645936E6CA7.edm" hidden="1">#REF!</definedName>
    <definedName name="_bdm.6B287C83082B427D820083F9080E79B9.edm" localSheetId="27" hidden="1">#REF!</definedName>
    <definedName name="_bdm.6B287C83082B427D820083F9080E79B9.edm" hidden="1">#REF!</definedName>
    <definedName name="_bdm.6B93DC17073148DCB5B12F9DC9711371.edm" localSheetId="27" hidden="1">#REF!</definedName>
    <definedName name="_bdm.6B93DC17073148DCB5B12F9DC9711371.edm" hidden="1">#REF!</definedName>
    <definedName name="_bdm.6BBA6A240B07425DB739544B714D4CAE.edm" localSheetId="27" hidden="1">#REF!</definedName>
    <definedName name="_bdm.6BBA6A240B07425DB739544B714D4CAE.edm" hidden="1">#REF!</definedName>
    <definedName name="_bdm.6BC20ED5EDB44283BB02A6C047A59D4E.edm" localSheetId="27" hidden="1">#REF!</definedName>
    <definedName name="_bdm.6BC20ED5EDB44283BB02A6C047A59D4E.edm" hidden="1">#REF!</definedName>
    <definedName name="_bdm.6D80109B25D5424383004604AEA9BDF5.edm" localSheetId="27" hidden="1">#REF!</definedName>
    <definedName name="_bdm.6D80109B25D5424383004604AEA9BDF5.edm" hidden="1">#REF!</definedName>
    <definedName name="_bdm.6DBA0D5EB72E4A3A8DC84AB4F2E37B94.edm" localSheetId="27" hidden="1">#REF!</definedName>
    <definedName name="_bdm.6DBA0D5EB72E4A3A8DC84AB4F2E37B94.edm" hidden="1">#REF!</definedName>
    <definedName name="_bdm.6E0547F9C2BF4BC7937E18FAB50C7409.edm" localSheetId="27" hidden="1">#REF!</definedName>
    <definedName name="_bdm.6E0547F9C2BF4BC7937E18FAB50C7409.edm" hidden="1">#REF!</definedName>
    <definedName name="_bdm.6F3F1A8C268C466CB5758BE84D2F0D22.edm" localSheetId="27" hidden="1">#REF!</definedName>
    <definedName name="_bdm.6F3F1A8C268C466CB5758BE84D2F0D22.edm" hidden="1">#REF!</definedName>
    <definedName name="_bdm.703449D680A44B3689FACFBD68A1B0C4.edm" localSheetId="27" hidden="1">#REF!</definedName>
    <definedName name="_bdm.703449D680A44B3689FACFBD68A1B0C4.edm" hidden="1">#REF!</definedName>
    <definedName name="_bdm.703B908213E0443E9BF084AB7C4F0DAD.edm" localSheetId="27" hidden="1">#REF!</definedName>
    <definedName name="_bdm.703B908213E0443E9BF084AB7C4F0DAD.edm" hidden="1">#REF!</definedName>
    <definedName name="_bdm.703DCCA3EC1F471B86ED2F21DB610B58.edm" localSheetId="27" hidden="1">#REF!</definedName>
    <definedName name="_bdm.703DCCA3EC1F471B86ED2F21DB610B58.edm" hidden="1">#REF!</definedName>
    <definedName name="_bdm.70C38F52E55045CBBD4198E9D3CDDCD3.edm" localSheetId="27" hidden="1">#REF!</definedName>
    <definedName name="_bdm.70C38F52E55045CBBD4198E9D3CDDCD3.edm" hidden="1">#REF!</definedName>
    <definedName name="_bdm.70D3981DBD2D450FBDA763DA2AAB5505.edm" localSheetId="27" hidden="1">#REF!</definedName>
    <definedName name="_bdm.70D3981DBD2D450FBDA763DA2AAB5505.edm" hidden="1">#REF!</definedName>
    <definedName name="_bdm.716F6C2637BC4ACB8424715CBA3C945C.edm" localSheetId="27" hidden="1">#REF!</definedName>
    <definedName name="_bdm.716F6C2637BC4ACB8424715CBA3C945C.edm" hidden="1">#REF!</definedName>
    <definedName name="_bdm.71DA018E51BA4650BCC51E6E68D5E532.edm" localSheetId="27" hidden="1">#REF!</definedName>
    <definedName name="_bdm.71DA018E51BA4650BCC51E6E68D5E532.edm" hidden="1">#REF!</definedName>
    <definedName name="_bdm.7281F6A5FAA1459CA054B0A9014DFCCB.edm" localSheetId="27" hidden="1">#REF!</definedName>
    <definedName name="_bdm.7281F6A5FAA1459CA054B0A9014DFCCB.edm" hidden="1">#REF!</definedName>
    <definedName name="_bdm.72EB89E721A1448DBD4A0575D5040E5B.edm" localSheetId="27" hidden="1">#REF!</definedName>
    <definedName name="_bdm.72EB89E721A1448DBD4A0575D5040E5B.edm" hidden="1">#REF!</definedName>
    <definedName name="_bdm.72F06F28F1F74B5A8A3C0A5F3635F65F.edm" localSheetId="27" hidden="1">#REF!</definedName>
    <definedName name="_bdm.72F06F28F1F74B5A8A3C0A5F3635F65F.edm" hidden="1">#REF!</definedName>
    <definedName name="_bdm.739FF18B64784DBB8FB754B1DFCCC0B4.edm" localSheetId="27" hidden="1">#REF!</definedName>
    <definedName name="_bdm.739FF18B64784DBB8FB754B1DFCCC0B4.edm" hidden="1">#REF!</definedName>
    <definedName name="_bdm.73BDE23904204C3F874CE215B48ED097.edm" localSheetId="27" hidden="1">#REF!</definedName>
    <definedName name="_bdm.73BDE23904204C3F874CE215B48ED097.edm" hidden="1">#REF!</definedName>
    <definedName name="_bdm.7519AA28CF16499ABE61E7E5409AC2A4.edm" localSheetId="27" hidden="1">#REF!</definedName>
    <definedName name="_bdm.7519AA28CF16499ABE61E7E5409AC2A4.edm" hidden="1">#REF!</definedName>
    <definedName name="_bdm.7545A3E4EBE84D48B97656FEB295DB7C.edm" localSheetId="27" hidden="1">#REF!</definedName>
    <definedName name="_bdm.7545A3E4EBE84D48B97656FEB295DB7C.edm" hidden="1">#REF!</definedName>
    <definedName name="_bdm.7632579755CA49338BABD8085642D373.edm" localSheetId="27" hidden="1">#REF!</definedName>
    <definedName name="_bdm.7632579755CA49338BABD8085642D373.edm" hidden="1">#REF!</definedName>
    <definedName name="_bdm.7642D67D3A4649329119F37E5AF35977.edm" localSheetId="27" hidden="1">#REF!</definedName>
    <definedName name="_bdm.7642D67D3A4649329119F37E5AF35977.edm" hidden="1">#REF!</definedName>
    <definedName name="_bdm.7693C24B3849486AA847B3D76890FE86.edm" localSheetId="27" hidden="1">#REF!</definedName>
    <definedName name="_bdm.7693C24B3849486AA847B3D76890FE86.edm" hidden="1">#REF!</definedName>
    <definedName name="_bdm.76C1C8601913451D838B60DF8F2FEDB6.edm" localSheetId="27" hidden="1">#REF!</definedName>
    <definedName name="_bdm.76C1C8601913451D838B60DF8F2FEDB6.edm" hidden="1">#REF!</definedName>
    <definedName name="_bdm.774CA2B3C2B64D309817DB37C4E08D09.edm" localSheetId="27" hidden="1">#REF!</definedName>
    <definedName name="_bdm.774CA2B3C2B64D309817DB37C4E08D09.edm" hidden="1">#REF!</definedName>
    <definedName name="_bdm.77CA350A03D2489DBB902CDB2CC7E9F3.edm" localSheetId="27" hidden="1">#REF!</definedName>
    <definedName name="_bdm.77CA350A03D2489DBB902CDB2CC7E9F3.edm" hidden="1">#REF!</definedName>
    <definedName name="_bdm.77E3DB1B6A6448A88B71EC33708EDC78.edm" localSheetId="27" hidden="1">#REF!</definedName>
    <definedName name="_bdm.77E3DB1B6A6448A88B71EC33708EDC78.edm" hidden="1">#REF!</definedName>
    <definedName name="_bdm.77E5CB23C3F94E8C8999FBCDC16C3AA2.edm" localSheetId="27" hidden="1">#REF!</definedName>
    <definedName name="_bdm.77E5CB23C3F94E8C8999FBCDC16C3AA2.edm" hidden="1">#REF!</definedName>
    <definedName name="_bdm.77ED16C170524866A3660FA5811F03E8.edm" localSheetId="27" hidden="1">#REF!</definedName>
    <definedName name="_bdm.77ED16C170524866A3660FA5811F03E8.edm" hidden="1">#REF!</definedName>
    <definedName name="_bdm.78804488822445B39661E40662BABD6F.edm" localSheetId="27" hidden="1">#REF!</definedName>
    <definedName name="_bdm.78804488822445B39661E40662BABD6F.edm" hidden="1">#REF!</definedName>
    <definedName name="_bdm.79048CB2734E42A1813A19AF346D6F3B.edm" localSheetId="27" hidden="1">#REF!</definedName>
    <definedName name="_bdm.79048CB2734E42A1813A19AF346D6F3B.edm" hidden="1">#REF!</definedName>
    <definedName name="_bdm.79AD2C070999482987DB025332C1B5B0.edm" localSheetId="27" hidden="1">#REF!</definedName>
    <definedName name="_bdm.79AD2C070999482987DB025332C1B5B0.edm" hidden="1">#REF!</definedName>
    <definedName name="_bdm.79B2F1DABFD2444F88AF3F7C813E64E3.edm" localSheetId="27" hidden="1">#REF!</definedName>
    <definedName name="_bdm.79B2F1DABFD2444F88AF3F7C813E64E3.edm" hidden="1">#REF!</definedName>
    <definedName name="_bdm.7A0A0738951843F39F2AA6E5D9239D65.edm" localSheetId="27" hidden="1">#REF!</definedName>
    <definedName name="_bdm.7A0A0738951843F39F2AA6E5D9239D65.edm" hidden="1">#REF!</definedName>
    <definedName name="_bdm.7B53532906594AFB8B474609BA50A333.edm" localSheetId="27" hidden="1">#REF!</definedName>
    <definedName name="_bdm.7B53532906594AFB8B474609BA50A333.edm" hidden="1">#REF!</definedName>
    <definedName name="_bdm.7D729205DB694D19A2767BA00813525E.edm" localSheetId="27" hidden="1">#REF!</definedName>
    <definedName name="_bdm.7D729205DB694D19A2767BA00813525E.edm" hidden="1">#REF!</definedName>
    <definedName name="_bdm.7D7A3B6354074BE1BA4FC4696582EADC.edm" localSheetId="27" hidden="1">#REF!</definedName>
    <definedName name="_bdm.7D7A3B6354074BE1BA4FC4696582EADC.edm" hidden="1">#REF!</definedName>
    <definedName name="_bdm.7E1F869AD2E2493A8E3723BF028DB57F.edm" localSheetId="27" hidden="1">#REF!</definedName>
    <definedName name="_bdm.7E1F869AD2E2493A8E3723BF028DB57F.edm" hidden="1">#REF!</definedName>
    <definedName name="_bdm.7E3894D65DD14A0B8C5B4B72DCBCD86C.edm" localSheetId="27" hidden="1">#REF!</definedName>
    <definedName name="_bdm.7E3894D65DD14A0B8C5B4B72DCBCD86C.edm" hidden="1">#REF!</definedName>
    <definedName name="_bdm.7FEF9344A97347EFBA3B3D00578B2768.edm" localSheetId="27" hidden="1">#REF!</definedName>
    <definedName name="_bdm.7FEF9344A97347EFBA3B3D00578B2768.edm" hidden="1">#REF!</definedName>
    <definedName name="_bdm.8005B3135C654FA4BCC2F80E9033D4BC.edm" localSheetId="27" hidden="1">#REF!</definedName>
    <definedName name="_bdm.8005B3135C654FA4BCC2F80E9033D4BC.edm" hidden="1">#REF!</definedName>
    <definedName name="_bdm.8102F6EFBC44462EA051D935085C4AF8.edm" localSheetId="27" hidden="1">#REF!</definedName>
    <definedName name="_bdm.8102F6EFBC44462EA051D935085C4AF8.edm" hidden="1">#REF!</definedName>
    <definedName name="_bdm.81D73AFAFCD5419EA306D9BB6551825C.edm" localSheetId="27" hidden="1">#REF!</definedName>
    <definedName name="_bdm.81D73AFAFCD5419EA306D9BB6551825C.edm" hidden="1">#REF!</definedName>
    <definedName name="_bdm.81EE23756CDF438E83BE331BDBE5B4FF.edm" localSheetId="27" hidden="1">#REF!</definedName>
    <definedName name="_bdm.81EE23756CDF438E83BE331BDBE5B4FF.edm" hidden="1">#REF!</definedName>
    <definedName name="_bdm.82C4A5D790A1400CB250B4EC8B731491.edm" localSheetId="27" hidden="1">#REF!</definedName>
    <definedName name="_bdm.82C4A5D790A1400CB250B4EC8B731491.edm" hidden="1">#REF!</definedName>
    <definedName name="_bdm.849EE48FD1B14D24857694A3289BE768.edm" localSheetId="27" hidden="1">#REF!</definedName>
    <definedName name="_bdm.849EE48FD1B14D24857694A3289BE768.edm" hidden="1">#REF!</definedName>
    <definedName name="_bdm.85A091D5714B41568AB974CFF2841C1D.edm" localSheetId="27" hidden="1">#REF!</definedName>
    <definedName name="_bdm.85A091D5714B41568AB974CFF2841C1D.edm" hidden="1">#REF!</definedName>
    <definedName name="_bdm.86178254898C4E2FAAA5D69D2572FC67.edm" localSheetId="27" hidden="1">#REF!</definedName>
    <definedName name="_bdm.86178254898C4E2FAAA5D69D2572FC67.edm" hidden="1">#REF!</definedName>
    <definedName name="_bdm.86743DCB9C8D4CBFA83D68C9702D09FA.edm" localSheetId="27" hidden="1">#REF!</definedName>
    <definedName name="_bdm.86743DCB9C8D4CBFA83D68C9702D09FA.edm" hidden="1">#REF!</definedName>
    <definedName name="_bdm.869445BD67824B8F95D43996B675F16B.edm" localSheetId="27" hidden="1">#REF!</definedName>
    <definedName name="_bdm.869445BD67824B8F95D43996B675F16B.edm" hidden="1">#REF!</definedName>
    <definedName name="_bdm.86B2BB07D370498881610918A967DEEA.edm" localSheetId="27" hidden="1">#REF!</definedName>
    <definedName name="_bdm.86B2BB07D370498881610918A967DEEA.edm" hidden="1">#REF!</definedName>
    <definedName name="_bdm.86D0CAF7072E486284E0697461F2E2D8.edm" localSheetId="27" hidden="1">#REF!</definedName>
    <definedName name="_bdm.86D0CAF7072E486284E0697461F2E2D8.edm" hidden="1">#REF!</definedName>
    <definedName name="_bdm.87B961DA449147019B127CB030FB395D.edm" localSheetId="27" hidden="1">#REF!</definedName>
    <definedName name="_bdm.87B961DA449147019B127CB030FB395D.edm" hidden="1">#REF!</definedName>
    <definedName name="_bdm.8930E481E048458AAAD7E9DED1A29170.edm" localSheetId="27" hidden="1">#REF!</definedName>
    <definedName name="_bdm.8930E481E048458AAAD7E9DED1A29170.edm" hidden="1">#REF!</definedName>
    <definedName name="_bdm.894EA07169684B0C9564611C91486B22.edm" localSheetId="27" hidden="1">#REF!</definedName>
    <definedName name="_bdm.894EA07169684B0C9564611C91486B22.edm" hidden="1">#REF!</definedName>
    <definedName name="_bdm.8A19FE10CC2D4EED9D623CECD65B898F.edm" localSheetId="27" hidden="1">#REF!</definedName>
    <definedName name="_bdm.8A19FE10CC2D4EED9D623CECD65B898F.edm" hidden="1">#REF!</definedName>
    <definedName name="_bdm.8AF2A4E84070480EBC56FC9141DBC24E.edm" localSheetId="27" hidden="1">#REF!</definedName>
    <definedName name="_bdm.8AF2A4E84070480EBC56FC9141DBC24E.edm" hidden="1">#REF!</definedName>
    <definedName name="_bdm.8AF2CC9501CD418195C5AAF6469D5BF0.edm" localSheetId="27" hidden="1">#REF!</definedName>
    <definedName name="_bdm.8AF2CC9501CD418195C5AAF6469D5BF0.edm" hidden="1">#REF!</definedName>
    <definedName name="_bdm.8B7B69BE71F941AE86CBFE44374839D0.edm" localSheetId="27" hidden="1">#REF!</definedName>
    <definedName name="_bdm.8B7B69BE71F941AE86CBFE44374839D0.edm" hidden="1">#REF!</definedName>
    <definedName name="_bdm.8BF2AEA7EF6D48A08BF046805387368F.edm" localSheetId="27" hidden="1">#REF!</definedName>
    <definedName name="_bdm.8BF2AEA7EF6D48A08BF046805387368F.edm" hidden="1">#REF!</definedName>
    <definedName name="_bdm.8C64398EC2A642C58A59617BEF83145C.edm" localSheetId="27" hidden="1">#REF!</definedName>
    <definedName name="_bdm.8C64398EC2A642C58A59617BEF83145C.edm" hidden="1">#REF!</definedName>
    <definedName name="_bdm.8D1F6BA5FE2F464FB92AA4F90CDEB27C.edm" localSheetId="27" hidden="1">#REF!</definedName>
    <definedName name="_bdm.8D1F6BA5FE2F464FB92AA4F90CDEB27C.edm" hidden="1">#REF!</definedName>
    <definedName name="_bdm.8D795D3AFC9A4269B2679E2F490A3974.edm" localSheetId="27" hidden="1">#REF!</definedName>
    <definedName name="_bdm.8D795D3AFC9A4269B2679E2F490A3974.edm" hidden="1">#REF!</definedName>
    <definedName name="_bdm.8DB5495F314B4390B7640FE8A875C628.edm" localSheetId="27" hidden="1">#REF!</definedName>
    <definedName name="_bdm.8DB5495F314B4390B7640FE8A875C628.edm" hidden="1">#REF!</definedName>
    <definedName name="_bdm.8E062CAA109B4B17BE7453DF9760AE34.edm" localSheetId="27" hidden="1">#REF!</definedName>
    <definedName name="_bdm.8E062CAA109B4B17BE7453DF9760AE34.edm" hidden="1">#REF!</definedName>
    <definedName name="_bdm.8E2DF08400E947FF925837C56BBE1CF1.edm" localSheetId="27" hidden="1">#REF!</definedName>
    <definedName name="_bdm.8E2DF08400E947FF925837C56BBE1CF1.edm" hidden="1">#REF!</definedName>
    <definedName name="_bdm.8EDB28874E7740DAB3588584BA6B3AC0.edm" localSheetId="27" hidden="1">#REF!</definedName>
    <definedName name="_bdm.8EDB28874E7740DAB3588584BA6B3AC0.edm" hidden="1">#REF!</definedName>
    <definedName name="_bdm.8F7CC7AC0DB04A63889E7AEA72029DD5.edm" localSheetId="27" hidden="1">#REF!</definedName>
    <definedName name="_bdm.8F7CC7AC0DB04A63889E7AEA72029DD5.edm" hidden="1">#REF!</definedName>
    <definedName name="_bdm.8F7EA46C2AF44FD8B9853320F4C1D308.edm" localSheetId="27" hidden="1">#REF!</definedName>
    <definedName name="_bdm.8F7EA46C2AF44FD8B9853320F4C1D308.edm" hidden="1">#REF!</definedName>
    <definedName name="_bdm.9001A051BE39498C898B9C755B4B3C1C.edm" localSheetId="27" hidden="1">#REF!</definedName>
    <definedName name="_bdm.9001A051BE39498C898B9C755B4B3C1C.edm" hidden="1">#REF!</definedName>
    <definedName name="_bdm.918F928495404B77BA6D946EA538C847.edm" localSheetId="27" hidden="1">#REF!</definedName>
    <definedName name="_bdm.918F928495404B77BA6D946EA538C847.edm" hidden="1">#REF!</definedName>
    <definedName name="_bdm.91B626968B664985A07767FB9C4E6508.edm" localSheetId="27" hidden="1">#REF!</definedName>
    <definedName name="_bdm.91B626968B664985A07767FB9C4E6508.edm" hidden="1">#REF!</definedName>
    <definedName name="_bdm.91C8DCF4999C46759F86BA666726AD5E.edm" localSheetId="27" hidden="1">#REF!</definedName>
    <definedName name="_bdm.91C8DCF4999C46759F86BA666726AD5E.edm" hidden="1">#REF!</definedName>
    <definedName name="_bdm.92AA97F875254D8EB2847E154A9A09DE.edm" localSheetId="27" hidden="1">#REF!</definedName>
    <definedName name="_bdm.92AA97F875254D8EB2847E154A9A09DE.edm" hidden="1">#REF!</definedName>
    <definedName name="_bdm.94005ADBF8FF4691B3A04E32A009AF4A.edm" localSheetId="27" hidden="1">#REF!</definedName>
    <definedName name="_bdm.94005ADBF8FF4691B3A04E32A009AF4A.edm" hidden="1">#REF!</definedName>
    <definedName name="_bdm.95FE1E00E9E84CC4B00B2BCF64E839F9.edm" localSheetId="27" hidden="1">#REF!</definedName>
    <definedName name="_bdm.95FE1E00E9E84CC4B00B2BCF64E839F9.edm" hidden="1">#REF!</definedName>
    <definedName name="_bdm.9632FA047B6C4BD6A9EC28180C36ECC2.edm" localSheetId="27" hidden="1">#REF!</definedName>
    <definedName name="_bdm.9632FA047B6C4BD6A9EC28180C36ECC2.edm" hidden="1">#REF!</definedName>
    <definedName name="_bdm.967C861DFF6F4466AFD5B1B633425083.edm" localSheetId="27" hidden="1">#REF!</definedName>
    <definedName name="_bdm.967C861DFF6F4466AFD5B1B633425083.edm" hidden="1">#REF!</definedName>
    <definedName name="_bdm.96D7D253E6B6416DB436AC50EA1091F0.edm" localSheetId="27" hidden="1">#REF!</definedName>
    <definedName name="_bdm.96D7D253E6B6416DB436AC50EA1091F0.edm" hidden="1">#REF!</definedName>
    <definedName name="_bdm.970A06C5E77B41F29BCFF792C30B73E4.edm" localSheetId="27" hidden="1">#REF!</definedName>
    <definedName name="_bdm.970A06C5E77B41F29BCFF792C30B73E4.edm" hidden="1">#REF!</definedName>
    <definedName name="_bdm.97ABDBB01F61442A9582086BBCB95867.edm" localSheetId="27" hidden="1">#REF!</definedName>
    <definedName name="_bdm.97ABDBB01F61442A9582086BBCB95867.edm" hidden="1">#REF!</definedName>
    <definedName name="_bdm.980200BB3D7E43C5AF650CEB24F8CEF7.edm" localSheetId="27" hidden="1">#REF!</definedName>
    <definedName name="_bdm.980200BB3D7E43C5AF650CEB24F8CEF7.edm" hidden="1">#REF!</definedName>
    <definedName name="_bdm.98509675FE304640BD0099E41768A4DB.edm" localSheetId="27" hidden="1">#REF!</definedName>
    <definedName name="_bdm.98509675FE304640BD0099E41768A4DB.edm" hidden="1">#REF!</definedName>
    <definedName name="_bdm.99172AA5CED74240BA6B51C225076D3E.edm" localSheetId="27" hidden="1">#REF!</definedName>
    <definedName name="_bdm.99172AA5CED74240BA6B51C225076D3E.edm" hidden="1">#REF!</definedName>
    <definedName name="_bdm.99360D89E3C540ADBF0AA7B20E277903.edm" localSheetId="27" hidden="1">#REF!</definedName>
    <definedName name="_bdm.99360D89E3C540ADBF0AA7B20E277903.edm" hidden="1">#REF!</definedName>
    <definedName name="_bdm.9939764B0FEF41EC9D0BB1E176EEDAB8.edm" localSheetId="27" hidden="1">#REF!</definedName>
    <definedName name="_bdm.9939764B0FEF41EC9D0BB1E176EEDAB8.edm" hidden="1">#REF!</definedName>
    <definedName name="_bdm.9952B504292548508F2B744D8FB54F18.edm" localSheetId="27" hidden="1">#REF!</definedName>
    <definedName name="_bdm.9952B504292548508F2B744D8FB54F18.edm" hidden="1">#REF!</definedName>
    <definedName name="_bdm.99D25071176349DF9DBCD692266E3E9E.edm" localSheetId="27" hidden="1">#REF!</definedName>
    <definedName name="_bdm.99D25071176349DF9DBCD692266E3E9E.edm" hidden="1">#REF!</definedName>
    <definedName name="_bdm.9AD008A5AFE1475892A544DA45418392.edm" localSheetId="27" hidden="1">#REF!</definedName>
    <definedName name="_bdm.9AD008A5AFE1475892A544DA45418392.edm" hidden="1">#REF!</definedName>
    <definedName name="_bdm.9AD6B69603B7489AADB8B69EB68D4A8E.edm" localSheetId="27" hidden="1">#REF!</definedName>
    <definedName name="_bdm.9AD6B69603B7489AADB8B69EB68D4A8E.edm" hidden="1">#REF!</definedName>
    <definedName name="_bdm.9B27B749CAE34269875494A45E4DFC70.edm" localSheetId="27" hidden="1">#REF!</definedName>
    <definedName name="_bdm.9B27B749CAE34269875494A45E4DFC70.edm" hidden="1">#REF!</definedName>
    <definedName name="_bdm.9B27B749CAE34269875494A45EADFC70" localSheetId="27" hidden="1">#REF!</definedName>
    <definedName name="_bdm.9B27B749CAE34269875494A45EADFC70" hidden="1">#REF!</definedName>
    <definedName name="_bdm.9BC143DF971E44559310B4E576EAB1ED.edm" localSheetId="27" hidden="1">#REF!</definedName>
    <definedName name="_bdm.9BC143DF971E44559310B4E576EAB1ED.edm" hidden="1">#REF!</definedName>
    <definedName name="_bdm.9CC7787391C94A8BA19A9CC51BD9F207.edm" localSheetId="27" hidden="1">#REF!</definedName>
    <definedName name="_bdm.9CC7787391C94A8BA19A9CC51BD9F207.edm" hidden="1">#REF!</definedName>
    <definedName name="_bdm.9CDC35CDB7B143079762F320F757C403.edm" localSheetId="27" hidden="1">#REF!</definedName>
    <definedName name="_bdm.9CDC35CDB7B143079762F320F757C403.edm" hidden="1">#REF!</definedName>
    <definedName name="_bdm.9D05AF9DF7824466BA6DE1B2CC7C1F2D.edm" localSheetId="27" hidden="1">#REF!</definedName>
    <definedName name="_bdm.9D05AF9DF7824466BA6DE1B2CC7C1F2D.edm" hidden="1">#REF!</definedName>
    <definedName name="_bdm.9DA169C413B74723B84B724E0A74AFAB.edm" localSheetId="27" hidden="1">#REF!</definedName>
    <definedName name="_bdm.9DA169C413B74723B84B724E0A74AFAB.edm" hidden="1">#REF!</definedName>
    <definedName name="_bdm.9DB6D950B8724AB8B978090C751D010F.edm" localSheetId="27" hidden="1">#REF!</definedName>
    <definedName name="_bdm.9DB6D950B8724AB8B978090C751D010F.edm" hidden="1">#REF!</definedName>
    <definedName name="_bdm.9DFAD3700F9E4DFAAD3CF01E2124C525.edm" localSheetId="27" hidden="1">#REF!</definedName>
    <definedName name="_bdm.9DFAD3700F9E4DFAAD3CF01E2124C525.edm" hidden="1">#REF!</definedName>
    <definedName name="_bdm.9EF4A578A7BC4DF198F9E7FE200EA5A6.edm" localSheetId="27" hidden="1">#REF!</definedName>
    <definedName name="_bdm.9EF4A578A7BC4DF198F9E7FE200EA5A6.edm" hidden="1">#REF!</definedName>
    <definedName name="_bdm.9F0252780E654B45930895EDF654058F.edm" localSheetId="27" hidden="1">#REF!</definedName>
    <definedName name="_bdm.9F0252780E654B45930895EDF654058F.edm" hidden="1">#REF!</definedName>
    <definedName name="_bdm.9F431FF176694D088241118CB30B26D3.edm" localSheetId="27" hidden="1">#REF!</definedName>
    <definedName name="_bdm.9F431FF176694D088241118CB30B26D3.edm" hidden="1">#REF!</definedName>
    <definedName name="_bdm.9F49B659818E4F8DB537CBAD556706A7.edm" localSheetId="27" hidden="1">#REF!</definedName>
    <definedName name="_bdm.9F49B659818E4F8DB537CBAD556706A7.edm" hidden="1">#REF!</definedName>
    <definedName name="_bdm.9FF87A4F187841A5BC157D689CF32ACE.edm" localSheetId="27" hidden="1">#REF!</definedName>
    <definedName name="_bdm.9FF87A4F187841A5BC157D689CF32ACE.edm" hidden="1">#REF!</definedName>
    <definedName name="_bdm.A0FC95D084484F4CB0DB8065802DAEC2.edm" localSheetId="27" hidden="1">#REF!</definedName>
    <definedName name="_bdm.A0FC95D084484F4CB0DB8065802DAEC2.edm" hidden="1">#REF!</definedName>
    <definedName name="_bdm.A1028BBA4FEF4C34B98694F254A2AF41.edm" localSheetId="27" hidden="1">#REF!</definedName>
    <definedName name="_bdm.A1028BBA4FEF4C34B98694F254A2AF41.edm" hidden="1">#REF!</definedName>
    <definedName name="_bdm.A1185A8D0CA2459EB8A7CFEC229528D3.edm" localSheetId="27" hidden="1">#REF!</definedName>
    <definedName name="_bdm.A1185A8D0CA2459EB8A7CFEC229528D3.edm" hidden="1">#REF!</definedName>
    <definedName name="_bdm.A1859D2E6DBB47C4A96DDC21DF00B18C.edm" localSheetId="27" hidden="1">#REF!</definedName>
    <definedName name="_bdm.A1859D2E6DBB47C4A96DDC21DF00B18C.edm" hidden="1">#REF!</definedName>
    <definedName name="_bdm.A1BAEFE926DB458297B8F72F3198289D.edm" localSheetId="27" hidden="1">#REF!</definedName>
    <definedName name="_bdm.A1BAEFE926DB458297B8F72F3198289D.edm" hidden="1">#REF!</definedName>
    <definedName name="_bdm.A1CB2BAD2DCF4602ABF442E9884A30B5.edm" localSheetId="27" hidden="1">#REF!</definedName>
    <definedName name="_bdm.A1CB2BAD2DCF4602ABF442E9884A30B5.edm" hidden="1">#REF!</definedName>
    <definedName name="_bdm.A1D1AD1571BE424290E846A33A7E4C10.edm" localSheetId="27" hidden="1">#REF!</definedName>
    <definedName name="_bdm.A1D1AD1571BE424290E846A33A7E4C10.edm" hidden="1">#REF!</definedName>
    <definedName name="_bdm.A25963B7CC944B83800F95DB87EDC8EE.edm" localSheetId="27" hidden="1">#REF!</definedName>
    <definedName name="_bdm.A25963B7CC944B83800F95DB87EDC8EE.edm" hidden="1">#REF!</definedName>
    <definedName name="_bdm.A299BEEB3FAE40A1A0AD3459A19626FA.edm" localSheetId="27" hidden="1">#REF!</definedName>
    <definedName name="_bdm.A299BEEB3FAE40A1A0AD3459A19626FA.edm" hidden="1">#REF!</definedName>
    <definedName name="_bdm.A2BEF47025AA4A2F92ACEDC9089F94C1.edm" localSheetId="27" hidden="1">#REF!</definedName>
    <definedName name="_bdm.A2BEF47025AA4A2F92ACEDC9089F94C1.edm" hidden="1">#REF!</definedName>
    <definedName name="_bdm.A350F1950F5F48B8AFAC3F04217878F3.edm" localSheetId="27" hidden="1">#REF!</definedName>
    <definedName name="_bdm.A350F1950F5F48B8AFAC3F04217878F3.edm" hidden="1">#REF!</definedName>
    <definedName name="_bdm.A40EC8A60DE94918B4D588790F19D18F.edm" localSheetId="27" hidden="1">#REF!</definedName>
    <definedName name="_bdm.A40EC8A60DE94918B4D588790F19D18F.edm" hidden="1">#REF!</definedName>
    <definedName name="_bdm.A4847A84AF1D4B269D8378ED51F8F142.edm" localSheetId="27" hidden="1">#REF!</definedName>
    <definedName name="_bdm.A4847A84AF1D4B269D8378ED51F8F142.edm" hidden="1">#REF!</definedName>
    <definedName name="_bdm.A556B070621B4F5388A5F2AB20A5CEAA.edm" localSheetId="27" hidden="1">#REF!</definedName>
    <definedName name="_bdm.A556B070621B4F5388A5F2AB20A5CEAA.edm" hidden="1">#REF!</definedName>
    <definedName name="_bdm.A694A878831F4213AFF2B0748B50DCE1.edm" localSheetId="27" hidden="1">#REF!</definedName>
    <definedName name="_bdm.A694A878831F4213AFF2B0748B50DCE1.edm" hidden="1">#REF!</definedName>
    <definedName name="_bdm.A7D567BEB5464BFCA9460F24123A5BF9.edm" localSheetId="27" hidden="1">#REF!</definedName>
    <definedName name="_bdm.A7D567BEB5464BFCA9460F24123A5BF9.edm" hidden="1">#REF!</definedName>
    <definedName name="_bdm.A847EBE60DB44A82A7499FE41394FEEB.edm" localSheetId="27" hidden="1">#REF!</definedName>
    <definedName name="_bdm.A847EBE60DB44A82A7499FE41394FEEB.edm" hidden="1">#REF!</definedName>
    <definedName name="_bdm.A9B1C771C59C4AD590329BBC18EB68A0.edm" localSheetId="27" hidden="1">#REF!</definedName>
    <definedName name="_bdm.A9B1C771C59C4AD590329BBC18EB68A0.edm" hidden="1">#REF!</definedName>
    <definedName name="_bdm.AA18AC00CDA14213ADD21F202BB67BF3.edm" localSheetId="27" hidden="1">#REF!</definedName>
    <definedName name="_bdm.AA18AC00CDA14213ADD21F202BB67BF3.edm" hidden="1">#REF!</definedName>
    <definedName name="_bdm.AB246678DC234898B769ECDB226B561E.edm" localSheetId="27" hidden="1">#REF!</definedName>
    <definedName name="_bdm.AB246678DC234898B769ECDB226B561E.edm" hidden="1">#REF!</definedName>
    <definedName name="_bdm.ABB251D7DDC5490DAE0D57CD114A7E08.edm" localSheetId="27" hidden="1">#REF!</definedName>
    <definedName name="_bdm.ABB251D7DDC5490DAE0D57CD114A7E08.edm" hidden="1">#REF!</definedName>
    <definedName name="_bdm.AC07B3BA28D749E7AAAB4E92E10A6BB2.edm" localSheetId="27" hidden="1">#REF!</definedName>
    <definedName name="_bdm.AC07B3BA28D749E7AAAB4E92E10A6BB2.edm" hidden="1">#REF!</definedName>
    <definedName name="_bdm.AD016E0AAB1748DF9526FDBBAF1A4B76.edm" localSheetId="27" hidden="1">#REF!</definedName>
    <definedName name="_bdm.AD016E0AAB1748DF9526FDBBAF1A4B76.edm" hidden="1">#REF!</definedName>
    <definedName name="_bdm.AD1FA59CCCCF4FDB84EF3B5F34B0BBDC.edm" localSheetId="27" hidden="1">#REF!</definedName>
    <definedName name="_bdm.AD1FA59CCCCF4FDB84EF3B5F34B0BBDC.edm" hidden="1">#REF!</definedName>
    <definedName name="_bdm.ADB7D3013F70400CBF89579543BDD551.edm" localSheetId="27" hidden="1">#REF!</definedName>
    <definedName name="_bdm.ADB7D3013F70400CBF89579543BDD551.edm" hidden="1">#REF!</definedName>
    <definedName name="_bdm.ADF7D6B86AE34A3C966C5CF8B2266100.edm" localSheetId="27" hidden="1">#REF!</definedName>
    <definedName name="_bdm.ADF7D6B86AE34A3C966C5CF8B2266100.edm" hidden="1">#REF!</definedName>
    <definedName name="_bdm.AE2103BDA5104C62953A3DA41318F7A4.edm" localSheetId="27" hidden="1">#REF!</definedName>
    <definedName name="_bdm.AE2103BDA5104C62953A3DA41318F7A4.edm" hidden="1">#REF!</definedName>
    <definedName name="_bdm.AE61EDD50C67442099755723E527ED8D.edm" localSheetId="27" hidden="1">#REF!</definedName>
    <definedName name="_bdm.AE61EDD50C67442099755723E527ED8D.edm" hidden="1">#REF!</definedName>
    <definedName name="_bdm.AE7238D470464D368D995DB59851B6C5.edm" localSheetId="27" hidden="1">#REF!</definedName>
    <definedName name="_bdm.AE7238D470464D368D995DB59851B6C5.edm" hidden="1">#REF!</definedName>
    <definedName name="_bdm.AE9DB05639844170A3B334497EDE4213.edm" localSheetId="27" hidden="1">#REF!</definedName>
    <definedName name="_bdm.AE9DB05639844170A3B334497EDE4213.edm" hidden="1">#REF!</definedName>
    <definedName name="_bdm.AEBFD5DBB2194FFAAEA35CC33AD6FACF.edm" localSheetId="27" hidden="1">#REF!</definedName>
    <definedName name="_bdm.AEBFD5DBB2194FFAAEA35CC33AD6FACF.edm" hidden="1">#REF!</definedName>
    <definedName name="_bdm.AF10BA963A224D28B54098C72425C75B.edm" localSheetId="27" hidden="1">#REF!</definedName>
    <definedName name="_bdm.AF10BA963A224D28B54098C72425C75B.edm" hidden="1">#REF!</definedName>
    <definedName name="_bdm.AFA5325CABEF411D973B2A96C516455C.edm" localSheetId="27" hidden="1">#REF!</definedName>
    <definedName name="_bdm.AFA5325CABEF411D973B2A96C516455C.edm" hidden="1">#REF!</definedName>
    <definedName name="_bdm.AFDC4CA438C64FC4A880D818A90175EF.edm" localSheetId="27" hidden="1">#REF!</definedName>
    <definedName name="_bdm.AFDC4CA438C64FC4A880D818A90175EF.edm" hidden="1">#REF!</definedName>
    <definedName name="_bdm.B098F9F87DB74CBEA0BB152934FA8FCF.edm" localSheetId="27" hidden="1">#REF!</definedName>
    <definedName name="_bdm.B098F9F87DB74CBEA0BB152934FA8FCF.edm" hidden="1">#REF!</definedName>
    <definedName name="_bdm.B131DE0E4B0D4E6886A3F87C0269FABE.edm" localSheetId="27" hidden="1">#REF!</definedName>
    <definedName name="_bdm.B131DE0E4B0D4E6886A3F87C0269FABE.edm" hidden="1">#REF!</definedName>
    <definedName name="_bdm.B1F6F797AAE9430A81115F658EEF8940.edm" localSheetId="27" hidden="1">#REF!</definedName>
    <definedName name="_bdm.B1F6F797AAE9430A81115F658EEF8940.edm" hidden="1">#REF!</definedName>
    <definedName name="_bdm.B2929F5C0802411099ECD14122E9FF0B.edm" localSheetId="27" hidden="1">#REF!</definedName>
    <definedName name="_bdm.B2929F5C0802411099ECD14122E9FF0B.edm" hidden="1">#REF!</definedName>
    <definedName name="_bdm.B296C550B3B04761BE7BC7E68C98FAEB.edm" localSheetId="27" hidden="1">#REF!</definedName>
    <definedName name="_bdm.B296C550B3B04761BE7BC7E68C98FAEB.edm" hidden="1">#REF!</definedName>
    <definedName name="_bdm.B4367CE3B149429698EFDB6B3E697924.edm" localSheetId="27" hidden="1">#REF!</definedName>
    <definedName name="_bdm.B4367CE3B149429698EFDB6B3E697924.edm" hidden="1">#REF!</definedName>
    <definedName name="_bdm.B47F2B432EAA4566BDA80970C57797B2.edm" localSheetId="27" hidden="1">#REF!</definedName>
    <definedName name="_bdm.B47F2B432EAA4566BDA80970C57797B2.edm" hidden="1">#REF!</definedName>
    <definedName name="_bdm.B51CB6333167488690E78A8209CF83E6.edm" localSheetId="27" hidden="1">#REF!</definedName>
    <definedName name="_bdm.B51CB6333167488690E78A8209CF83E6.edm" hidden="1">#REF!</definedName>
    <definedName name="_bdm.B5637F213E89450389A6B13F1DB2F883.edm" localSheetId="27" hidden="1">#REF!</definedName>
    <definedName name="_bdm.B5637F213E89450389A6B13F1DB2F883.edm" hidden="1">#REF!</definedName>
    <definedName name="_bdm.B5AA4D493B8F4944831CC7956F823060.edm" localSheetId="27" hidden="1">#REF!</definedName>
    <definedName name="_bdm.B5AA4D493B8F4944831CC7956F823060.edm" hidden="1">#REF!</definedName>
    <definedName name="_bdm.B5B627AA18474125A98E46D784B3890F.edm" localSheetId="27" hidden="1">#REF!</definedName>
    <definedName name="_bdm.B5B627AA18474125A98E46D784B3890F.edm" hidden="1">#REF!</definedName>
    <definedName name="_bdm.B5E1CE290D664EC9908CE120B7DDB7AD.edm" localSheetId="27" hidden="1">#REF!</definedName>
    <definedName name="_bdm.B5E1CE290D664EC9908CE120B7DDB7AD.edm" hidden="1">#REF!</definedName>
    <definedName name="_bdm.B5EE3489FBDF4B229C6FC9C36401DCA0.edm" localSheetId="27" hidden="1">#REF!</definedName>
    <definedName name="_bdm.B5EE3489FBDF4B229C6FC9C36401DCA0.edm" hidden="1">#REF!</definedName>
    <definedName name="_bdm.B6844972EF3F42D0AB18B1571666C4E7.edm" localSheetId="27" hidden="1">#REF!</definedName>
    <definedName name="_bdm.B6844972EF3F42D0AB18B1571666C4E7.edm" hidden="1">#REF!</definedName>
    <definedName name="_bdm.B6A1AAA4249246C3ABA115CF5AF8A91C.edm" localSheetId="27" hidden="1">#REF!</definedName>
    <definedName name="_bdm.B6A1AAA4249246C3ABA115CF5AF8A91C.edm" hidden="1">#REF!</definedName>
    <definedName name="_bdm.B6F5EC6CD0E248B38CEDA6979AEA2BD2.edm" localSheetId="27" hidden="1">#REF!</definedName>
    <definedName name="_bdm.B6F5EC6CD0E248B38CEDA6979AEA2BD2.edm" hidden="1">#REF!</definedName>
    <definedName name="_bdm.B71E0E2E18AB4EE1BDB505653DE2F393.edm" localSheetId="27" hidden="1">#REF!</definedName>
    <definedName name="_bdm.B71E0E2E18AB4EE1BDB505653DE2F393.edm" hidden="1">#REF!</definedName>
    <definedName name="_bdm.B7DFBD22485E47999D366578A653E092.edm" localSheetId="27" hidden="1">#REF!</definedName>
    <definedName name="_bdm.B7DFBD22485E47999D366578A653E092.edm" hidden="1">#REF!</definedName>
    <definedName name="_bdm.B7DFBD22485E47999D366578A653E092.edm1" localSheetId="27" hidden="1">#REF!</definedName>
    <definedName name="_bdm.B7DFBD22485E47999D366578A653E092.edm1" hidden="1">#REF!</definedName>
    <definedName name="_bdm.B861D090EC3F489BA0CA25929B6D2D05.edm" localSheetId="27" hidden="1">#REF!</definedName>
    <definedName name="_bdm.B861D090EC3F489BA0CA25929B6D2D05.edm" hidden="1">#REF!</definedName>
    <definedName name="_bdm.B8CD78F88B614B549059AAE299870792.edm" localSheetId="27" hidden="1">#REF!</definedName>
    <definedName name="_bdm.B8CD78F88B614B549059AAE299870792.edm" hidden="1">#REF!</definedName>
    <definedName name="_bdm.B92E826B1D914EB38BFE649665E36105.edm" localSheetId="27" hidden="1">#REF!</definedName>
    <definedName name="_bdm.B92E826B1D914EB38BFE649665E36105.edm" hidden="1">#REF!</definedName>
    <definedName name="_bdm.B9A660B732094214BD8FD30C78D1832C.edm" localSheetId="27" hidden="1">#REF!</definedName>
    <definedName name="_bdm.B9A660B732094214BD8FD30C78D1832C.edm" hidden="1">#REF!</definedName>
    <definedName name="_bdm.BA764B64A88442D0B2478F3FE7C7A722.edm" localSheetId="27" hidden="1">#REF!</definedName>
    <definedName name="_bdm.BA764B64A88442D0B2478F3FE7C7A722.edm" hidden="1">#REF!</definedName>
    <definedName name="_bdm.BB158240E7EF44349A06940C06F79083.edm" localSheetId="27" hidden="1">#REF!</definedName>
    <definedName name="_bdm.BB158240E7EF44349A06940C06F79083.edm" hidden="1">#REF!</definedName>
    <definedName name="_bdm.BB9248E35B4A42E1809D97CB07DB4F53.edm" localSheetId="27" hidden="1">#REF!</definedName>
    <definedName name="_bdm.BB9248E35B4A42E1809D97CB07DB4F53.edm" hidden="1">#REF!</definedName>
    <definedName name="_bdm.BBDF2B0158AF498FABA62CB27DFB7822.edm" localSheetId="27" hidden="1">#REF!</definedName>
    <definedName name="_bdm.BBDF2B0158AF498FABA62CB27DFB7822.edm" hidden="1">#REF!</definedName>
    <definedName name="_bdm.BD39BB7AC1224A079EA0DD2F311F674F.edm" localSheetId="27" hidden="1">#REF!</definedName>
    <definedName name="_bdm.BD39BB7AC1224A079EA0DD2F311F674F.edm" hidden="1">#REF!</definedName>
    <definedName name="_bdm.BDB3CD82C2DE4655B26CE0194783B2A4.edm" localSheetId="27" hidden="1">#REF!</definedName>
    <definedName name="_bdm.BDB3CD82C2DE4655B26CE0194783B2A4.edm" hidden="1">#REF!</definedName>
    <definedName name="_bdm.BE1138ED4F2C4D458D42DB1603A7BEBC.edm" localSheetId="27" hidden="1">#REF!</definedName>
    <definedName name="_bdm.BE1138ED4F2C4D458D42DB1603A7BEBC.edm" hidden="1">#REF!</definedName>
    <definedName name="_bdm.BE299F0D8559477CA9347853A5297F77.edm" localSheetId="27" hidden="1">#REF!</definedName>
    <definedName name="_bdm.BE299F0D8559477CA9347853A5297F77.edm" hidden="1">#REF!</definedName>
    <definedName name="_bdm.BEA3F4532E1C482EA09BDBCB36562AA8.edm" localSheetId="27" hidden="1">#REF!</definedName>
    <definedName name="_bdm.BEA3F4532E1C482EA09BDBCB36562AA8.edm" hidden="1">#REF!</definedName>
    <definedName name="_bdm.BF287DABCEF24D6CABDC00780FA1B36B.edm" localSheetId="27" hidden="1">#REF!</definedName>
    <definedName name="_bdm.BF287DABCEF24D6CABDC00780FA1B36B.edm" hidden="1">#REF!</definedName>
    <definedName name="_bdm.BF3A870BCD0E48ED9E36FCB095E60AD7.edm" localSheetId="27" hidden="1">#REF!</definedName>
    <definedName name="_bdm.BF3A870BCD0E48ED9E36FCB095E60AD7.edm" hidden="1">#REF!</definedName>
    <definedName name="_bdm.C09553EF20F54B21AA63DB66CCF93AC6.edm" localSheetId="27" hidden="1">#REF!</definedName>
    <definedName name="_bdm.C09553EF20F54B21AA63DB66CCF93AC6.edm" hidden="1">#REF!</definedName>
    <definedName name="_bdm.C152CC4385C64DCDA1150BC66534B2C0.edm" localSheetId="27" hidden="1">#REF!</definedName>
    <definedName name="_bdm.C152CC4385C64DCDA1150BC66534B2C0.edm" hidden="1">#REF!</definedName>
    <definedName name="_bdm.C188DEB9EA794D2B9424146E2B96FFB1.edm" localSheetId="27" hidden="1">#REF!</definedName>
    <definedName name="_bdm.C188DEB9EA794D2B9424146E2B96FFB1.edm" hidden="1">#REF!</definedName>
    <definedName name="_bdm.C1B7DAD93E944E84B482DB66C949A63E.edm" localSheetId="27" hidden="1">#REF!</definedName>
    <definedName name="_bdm.C1B7DAD93E944E84B482DB66C949A63E.edm" hidden="1">#REF!</definedName>
    <definedName name="_bdm.C1C9DB90A90F4EDEADC2020181064055.edm" localSheetId="27" hidden="1">#REF!</definedName>
    <definedName name="_bdm.C1C9DB90A90F4EDEADC2020181064055.edm" hidden="1">#REF!</definedName>
    <definedName name="_bdm.C1CB2F364E584B21BE9100309D7A9EB1.edm" localSheetId="27" hidden="1">#REF!</definedName>
    <definedName name="_bdm.C1CB2F364E584B21BE9100309D7A9EB1.edm" hidden="1">#REF!</definedName>
    <definedName name="_bdm.C2CB32F5FE14439B9FA81F62BD347AFD.edm" localSheetId="27" hidden="1">#REF!</definedName>
    <definedName name="_bdm.C2CB32F5FE14439B9FA81F62BD347AFD.edm" hidden="1">#REF!</definedName>
    <definedName name="_bdm.C2F5E19E41364CA698867609E6952E75.edm" localSheetId="27" hidden="1">#REF!</definedName>
    <definedName name="_bdm.C2F5E19E41364CA698867609E6952E75.edm" hidden="1">#REF!</definedName>
    <definedName name="_bdm.C396501E45A94741B1EB6607D31A1016.edm" localSheetId="27" hidden="1">#REF!</definedName>
    <definedName name="_bdm.C396501E45A94741B1EB6607D31A1016.edm" hidden="1">#REF!</definedName>
    <definedName name="_bdm.C44E31DF6C60426E880C72CDF290FE31.edm" localSheetId="27" hidden="1">#REF!</definedName>
    <definedName name="_bdm.C44E31DF6C60426E880C72CDF290FE31.edm" hidden="1">#REF!</definedName>
    <definedName name="_bdm.C4B8454115804806B71A13003DC18E4E.edm" localSheetId="27" hidden="1">#REF!</definedName>
    <definedName name="_bdm.C4B8454115804806B71A13003DC18E4E.edm" hidden="1">#REF!</definedName>
    <definedName name="_bdm.C4D48A00EDF14216B868DB7C388192A3.edm" localSheetId="27" hidden="1">#REF!</definedName>
    <definedName name="_bdm.C4D48A00EDF14216B868DB7C388192A3.edm" hidden="1">#REF!</definedName>
    <definedName name="_bdm.C4D687EEE62440E18DD4EAED347459BE.edm" localSheetId="27" hidden="1">#REF!</definedName>
    <definedName name="_bdm.C4D687EEE62440E18DD4EAED347459BE.edm" hidden="1">#REF!</definedName>
    <definedName name="_bdm.C4D87501EB8D4F529BF6D6E187C446B2.edm" localSheetId="27" hidden="1">#REF!</definedName>
    <definedName name="_bdm.C4D87501EB8D4F529BF6D6E187C446B2.edm" hidden="1">#REF!</definedName>
    <definedName name="_bdm.C5A3D26BA1D24E8DB76551E7C9DD4202.edm" localSheetId="27" hidden="1">#REF!</definedName>
    <definedName name="_bdm.C5A3D26BA1D24E8DB76551E7C9DD4202.edm" hidden="1">#REF!</definedName>
    <definedName name="_bdm.C5EDB231EACF4933A91709BEAB7F261C.edm" localSheetId="27" hidden="1">#REF!</definedName>
    <definedName name="_bdm.C5EDB231EACF4933A91709BEAB7F261C.edm" hidden="1">#REF!</definedName>
    <definedName name="_bdm.C5F8ADB560E74F4CB96A2EB8339069EC.edm" localSheetId="27" hidden="1">#REF!</definedName>
    <definedName name="_bdm.C5F8ADB560E74F4CB96A2EB8339069EC.edm" hidden="1">#REF!</definedName>
    <definedName name="_bdm.C63F07B43E9043C3A41505423865A163.edm" localSheetId="27" hidden="1">#REF!</definedName>
    <definedName name="_bdm.C63F07B43E9043C3A41505423865A163.edm" hidden="1">#REF!</definedName>
    <definedName name="_bdm.C672B14A3880441F97FBEEC36D025671.edm" localSheetId="27" hidden="1">#REF!</definedName>
    <definedName name="_bdm.C672B14A3880441F97FBEEC36D025671.edm" hidden="1">#REF!</definedName>
    <definedName name="_bdm.C6F47B22DCBF439EB6B2211A976C9932.edm" localSheetId="27" hidden="1">#REF!</definedName>
    <definedName name="_bdm.C6F47B22DCBF439EB6B2211A976C9932.edm" hidden="1">#REF!</definedName>
    <definedName name="_bdm.C6F79AFD93C446BF8943EEA3AAE90C31.edm" localSheetId="27" hidden="1">#REF!</definedName>
    <definedName name="_bdm.C6F79AFD93C446BF8943EEA3AAE90C31.edm" hidden="1">#REF!</definedName>
    <definedName name="_bdm.C71A5F309EE4490CA65D08C18C15A019.edm" localSheetId="27" hidden="1">#REF!</definedName>
    <definedName name="_bdm.C71A5F309EE4490CA65D08C18C15A019.edm" hidden="1">#REF!</definedName>
    <definedName name="_bdm.C7CC55C9ABCC45E884F97F9F2E3F4C20.edm" localSheetId="27" hidden="1">#REF!</definedName>
    <definedName name="_bdm.C7CC55C9ABCC45E884F97F9F2E3F4C20.edm" hidden="1">#REF!</definedName>
    <definedName name="_bdm.C89DEFACA29A4517A7B77420FFE3D2A7.edm" localSheetId="27" hidden="1">#REF!</definedName>
    <definedName name="_bdm.C89DEFACA29A4517A7B77420FFE3D2A7.edm" hidden="1">#REF!</definedName>
    <definedName name="_bdm.C8A0D37526D64E019C14844D20647990.edm" localSheetId="27" hidden="1">#REF!</definedName>
    <definedName name="_bdm.C8A0D37526D64E019C14844D20647990.edm" hidden="1">#REF!</definedName>
    <definedName name="_bdm.C8DDE54DC0E04D76AB329B8884DB8F3D.edm" localSheetId="27" hidden="1">#REF!</definedName>
    <definedName name="_bdm.C8DDE54DC0E04D76AB329B8884DB8F3D.edm" hidden="1">#REF!</definedName>
    <definedName name="_bdm.C90264F185D948C99A1FD2DB37275B78.edm" localSheetId="27" hidden="1">#REF!</definedName>
    <definedName name="_bdm.C90264F185D948C99A1FD2DB37275B78.edm" hidden="1">#REF!</definedName>
    <definedName name="_bdm.C91F5F3D079A4D32A04223D4D2D0D2EF.edm" localSheetId="27" hidden="1">#REF!</definedName>
    <definedName name="_bdm.C91F5F3D079A4D32A04223D4D2D0D2EF.edm" hidden="1">#REF!</definedName>
    <definedName name="_bdm.C9958E9530ED4CCDAC70379EF0987E45.edm" localSheetId="27" hidden="1">#REF!</definedName>
    <definedName name="_bdm.C9958E9530ED4CCDAC70379EF0987E45.edm" hidden="1">#REF!</definedName>
    <definedName name="_bdm.CA5EED578C6F439697AAF67C9A2EDB36.edm" localSheetId="27" hidden="1">#REF!</definedName>
    <definedName name="_bdm.CA5EED578C6F439697AAF67C9A2EDB36.edm" hidden="1">#REF!</definedName>
    <definedName name="_bdm.CAAD75B892744DA7A396804116BF19C2.edm" localSheetId="27" hidden="1">#REF!</definedName>
    <definedName name="_bdm.CAAD75B892744DA7A396804116BF19C2.edm" hidden="1">#REF!</definedName>
    <definedName name="_bdm.CB11E00FDD8848DDADCC6BB323865A35.edm" localSheetId="27" hidden="1">#REF!</definedName>
    <definedName name="_bdm.CB11E00FDD8848DDADCC6BB323865A35.edm" hidden="1">#REF!</definedName>
    <definedName name="_bdm.CB259BD4849049109A20B61D26E7B3A1.edm" localSheetId="27" hidden="1">#REF!</definedName>
    <definedName name="_bdm.CB259BD4849049109A20B61D26E7B3A1.edm" hidden="1">#REF!</definedName>
    <definedName name="_bdm.CCC5524DF3E344678FEAC886533BDB5E.edm" localSheetId="27" hidden="1">#REF!</definedName>
    <definedName name="_bdm.CCC5524DF3E344678FEAC886533BDB5E.edm" hidden="1">#REF!</definedName>
    <definedName name="_bdm.CCD7E4EFF54E4A20BF2027CDB6FBCE63.edm" localSheetId="27" hidden="1">#REF!</definedName>
    <definedName name="_bdm.CCD7E4EFF54E4A20BF2027CDB6FBCE63.edm" hidden="1">#REF!</definedName>
    <definedName name="_bdm.CCEAF1C7CD844F1680C21E598238AD7E.edm" localSheetId="27" hidden="1">#REF!</definedName>
    <definedName name="_bdm.CCEAF1C7CD844F1680C21E598238AD7E.edm" hidden="1">#REF!</definedName>
    <definedName name="_bdm.CD0045EDECDC4D989456EECB28AA4B6F.edm" localSheetId="27" hidden="1">#REF!</definedName>
    <definedName name="_bdm.CD0045EDECDC4D989456EECB28AA4B6F.edm" hidden="1">#REF!</definedName>
    <definedName name="_bdm.CD68F174392445A1AAD2D748A8B8E2DA.edm" localSheetId="27" hidden="1">#REF!</definedName>
    <definedName name="_bdm.CD68F174392445A1AAD2D748A8B8E2DA.edm" hidden="1">#REF!</definedName>
    <definedName name="_bdm.CD6A3CC16F094EFD8C487C6852B80310.edm" localSheetId="27" hidden="1">#REF!</definedName>
    <definedName name="_bdm.CD6A3CC16F094EFD8C487C6852B80310.edm" hidden="1">#REF!</definedName>
    <definedName name="_bdm.CD7D288B5176451BBC3359C071E017A8.edm" localSheetId="27" hidden="1">#REF!</definedName>
    <definedName name="_bdm.CD7D288B5176451BBC3359C071E017A8.edm" hidden="1">#REF!</definedName>
    <definedName name="_bdm.CE09E2743BB84A9CB308426E2B57BD1F.edm" localSheetId="27" hidden="1">#REF!</definedName>
    <definedName name="_bdm.CE09E2743BB84A9CB308426E2B57BD1F.edm" hidden="1">#REF!</definedName>
    <definedName name="_bdm.CE0F7FA3B0234ECA8906E383D7D6F3DB.edm" localSheetId="27" hidden="1">#REF!</definedName>
    <definedName name="_bdm.CE0F7FA3B0234ECA8906E383D7D6F3DB.edm" hidden="1">#REF!</definedName>
    <definedName name="_bdm.CE25B96F6E914B8DB13D2A00AF08C2FD.edm" localSheetId="27" hidden="1">#REF!</definedName>
    <definedName name="_bdm.CE25B96F6E914B8DB13D2A00AF08C2FD.edm" hidden="1">#REF!</definedName>
    <definedName name="_bdm.CFBDF5A60D4F45978B624A4FDBDBD150.edm" localSheetId="27" hidden="1">#REF!</definedName>
    <definedName name="_bdm.CFBDF5A60D4F45978B624A4FDBDBD150.edm" hidden="1">#REF!</definedName>
    <definedName name="_bdm.D0008D4E150A49C4A91FE6572142E2E9.edm" localSheetId="27" hidden="1">#REF!</definedName>
    <definedName name="_bdm.D0008D4E150A49C4A91FE6572142E2E9.edm" hidden="1">#REF!</definedName>
    <definedName name="_bdm.D0E4B4437D604E51B4015A7F13AF9A75.edm" localSheetId="27" hidden="1">#REF!</definedName>
    <definedName name="_bdm.D0E4B4437D604E51B4015A7F13AF9A75.edm" hidden="1">#REF!</definedName>
    <definedName name="_bdm.D17EBEC32F5D4DF99B2B1BD0E2416DDA.edm" localSheetId="27" hidden="1">#REF!</definedName>
    <definedName name="_bdm.D17EBEC32F5D4DF99B2B1BD0E2416DDA.edm" hidden="1">#REF!</definedName>
    <definedName name="_bdm.D22757C8C8DF45518136188139C38B74.edm" localSheetId="27" hidden="1">#REF!</definedName>
    <definedName name="_bdm.D22757C8C8DF45518136188139C38B74.edm" hidden="1">#REF!</definedName>
    <definedName name="_bdm.D2B98AEE1ACD424E8BD5D2A7363BC3F0.edm" localSheetId="27" hidden="1">#REF!</definedName>
    <definedName name="_bdm.D2B98AEE1ACD424E8BD5D2A7363BC3F0.edm" hidden="1">#REF!</definedName>
    <definedName name="_bdm.D36D726655004665A13BAE16C8FB4BE2.edm" localSheetId="27" hidden="1">#REF!</definedName>
    <definedName name="_bdm.D36D726655004665A13BAE16C8FB4BE2.edm" hidden="1">#REF!</definedName>
    <definedName name="_bdm.D3C9DD751CE740ECBB7340DB894B1482.edm" localSheetId="27" hidden="1">#REF!</definedName>
    <definedName name="_bdm.D3C9DD751CE740ECBB7340DB894B1482.edm" hidden="1">#REF!</definedName>
    <definedName name="_bdm.D46855DF652F42BE89C491E9A6869A75.edm" localSheetId="27" hidden="1">#REF!</definedName>
    <definedName name="_bdm.D46855DF652F42BE89C491E9A6869A75.edm" hidden="1">#REF!</definedName>
    <definedName name="_bdm.D518E94C1F2E4FD6B7A8548530B4815B.edm" localSheetId="27" hidden="1">#REF!</definedName>
    <definedName name="_bdm.D518E94C1F2E4FD6B7A8548530B4815B.edm" hidden="1">#REF!</definedName>
    <definedName name="_bdm.D52EBE00006546DBAEE8780A52B290FB.edm" localSheetId="27" hidden="1">#REF!</definedName>
    <definedName name="_bdm.D52EBE00006546DBAEE8780A52B290FB.edm" hidden="1">#REF!</definedName>
    <definedName name="_bdm.D57768EEDC0748A1A4261D9F6964F29A.edm" localSheetId="27" hidden="1">#REF!</definedName>
    <definedName name="_bdm.D57768EEDC0748A1A4261D9F6964F29A.edm" hidden="1">#REF!</definedName>
    <definedName name="_bdm.D5BDD5347348473781389E757B17B07A.edm" localSheetId="27" hidden="1">#REF!</definedName>
    <definedName name="_bdm.D5BDD5347348473781389E757B17B07A.edm" hidden="1">#REF!</definedName>
    <definedName name="_bdm.D5E05C2051544E1BBBCD4738FFC0DD06.edm" localSheetId="27" hidden="1">#REF!</definedName>
    <definedName name="_bdm.D5E05C2051544E1BBBCD4738FFC0DD06.edm" hidden="1">#REF!</definedName>
    <definedName name="_bdm.D62E5C31CBF1463EAC255F9335E425E5.edm" localSheetId="27" hidden="1">#REF!</definedName>
    <definedName name="_bdm.D62E5C31CBF1463EAC255F9335E425E5.edm" hidden="1">#REF!</definedName>
    <definedName name="_bdm.D774AB0006584CD993318BF8BD7F5258.edm" localSheetId="27" hidden="1">#REF!</definedName>
    <definedName name="_bdm.D774AB0006584CD993318BF8BD7F5258.edm" hidden="1">#REF!</definedName>
    <definedName name="_bdm.D7CF62FA13F945DEB5F57E1DB777E922.edm" localSheetId="27" hidden="1">#REF!</definedName>
    <definedName name="_bdm.D7CF62FA13F945DEB5F57E1DB777E922.edm" hidden="1">#REF!</definedName>
    <definedName name="_bdm.D7D23A2E11FE417997F459ABCBA6D247.edm" localSheetId="27" hidden="1">#REF!</definedName>
    <definedName name="_bdm.D7D23A2E11FE417997F459ABCBA6D247.edm" hidden="1">#REF!</definedName>
    <definedName name="_bdm.D8A8AED6C35A451DBD164C72F71E65B2.edm" localSheetId="27" hidden="1">#REF!</definedName>
    <definedName name="_bdm.D8A8AED6C35A451DBD164C72F71E65B2.edm" hidden="1">#REF!</definedName>
    <definedName name="_bdm.DA1B4B6C97584E3BA0D5F5393F9BEDE2.edm" localSheetId="27" hidden="1">#REF!</definedName>
    <definedName name="_bdm.DA1B4B6C97584E3BA0D5F5393F9BEDE2.edm" hidden="1">#REF!</definedName>
    <definedName name="_bdm.DA269E5A07DE4282AB21703200BD76AF.edm" localSheetId="27" hidden="1">#REF!</definedName>
    <definedName name="_bdm.DA269E5A07DE4282AB21703200BD76AF.edm" hidden="1">#REF!</definedName>
    <definedName name="_bdm.DA8E0B155CD04C76B2198CC3682E73F4.edm" localSheetId="27" hidden="1">#REF!</definedName>
    <definedName name="_bdm.DA8E0B155CD04C76B2198CC3682E73F4.edm" hidden="1">#REF!</definedName>
    <definedName name="_bdm.DABC74680ED04854BE84D3C72D208A71.edm" localSheetId="27" hidden="1">#REF!</definedName>
    <definedName name="_bdm.DABC74680ED04854BE84D3C72D208A71.edm" hidden="1">#REF!</definedName>
    <definedName name="_bdm.DB0F4730808B4E39972176CA04F3389D.edm" localSheetId="27" hidden="1">#REF!</definedName>
    <definedName name="_bdm.DB0F4730808B4E39972176CA04F3389D.edm" hidden="1">#REF!</definedName>
    <definedName name="_bdm.DB605B37F9B841669618E7C663239E8A.edm" localSheetId="27" hidden="1">#REF!</definedName>
    <definedName name="_bdm.DB605B37F9B841669618E7C663239E8A.edm" hidden="1">#REF!</definedName>
    <definedName name="_bdm.DBB48143F45048CCBFD4DA6394DBE336.edm" localSheetId="27" hidden="1">#REF!</definedName>
    <definedName name="_bdm.DBB48143F45048CCBFD4DA6394DBE336.edm" hidden="1">#REF!</definedName>
    <definedName name="_bdm.DC59E11096EA46E583147B64C93DB116.edm" localSheetId="27" hidden="1">#REF!</definedName>
    <definedName name="_bdm.DC59E11096EA46E583147B64C93DB116.edm" hidden="1">#REF!</definedName>
    <definedName name="_bdm.DCB06C74F1A54262A898247CF9FDC37B.edm" localSheetId="27" hidden="1">#REF!</definedName>
    <definedName name="_bdm.DCB06C74F1A54262A898247CF9FDC37B.edm" hidden="1">#REF!</definedName>
    <definedName name="_bdm.DD067FE759B547C8B4972DF828188544.edm" localSheetId="27" hidden="1">#REF!</definedName>
    <definedName name="_bdm.DD067FE759B547C8B4972DF828188544.edm" hidden="1">#REF!</definedName>
    <definedName name="_bdm.DD1DEE0534424DA49947DDA9530A0368.edm" localSheetId="27" hidden="1">#REF!</definedName>
    <definedName name="_bdm.DD1DEE0534424DA49947DDA9530A0368.edm" hidden="1">#REF!</definedName>
    <definedName name="_bdm.DDB5CB573643446A980413F5587958A7.edm" localSheetId="27" hidden="1">#REF!</definedName>
    <definedName name="_bdm.DDB5CB573643446A980413F5587958A7.edm" hidden="1">#REF!</definedName>
    <definedName name="_bdm.DDC14BBC0CF8407EA0423E89E2AC8335.edm" localSheetId="27" hidden="1">#REF!</definedName>
    <definedName name="_bdm.DDC14BBC0CF8407EA0423E89E2AC8335.edm" hidden="1">#REF!</definedName>
    <definedName name="_bdm.DDDCDFBC3B90449099D84F4CE659324E.edm" localSheetId="27" hidden="1">#REF!</definedName>
    <definedName name="_bdm.DDDCDFBC3B90449099D84F4CE659324E.edm" hidden="1">#REF!</definedName>
    <definedName name="_bdm.DDFD186977C3490DB27E6BDB784C088E.edm" localSheetId="27" hidden="1">#REF!</definedName>
    <definedName name="_bdm.DDFD186977C3490DB27E6BDB784C088E.edm" hidden="1">#REF!</definedName>
    <definedName name="_bdm.DFA364F47AC9452CAADC2CE3C3A3B841.edm" localSheetId="27" hidden="1">#REF!</definedName>
    <definedName name="_bdm.DFA364F47AC9452CAADC2CE3C3A3B841.edm" hidden="1">#REF!</definedName>
    <definedName name="_bdm.DFDC38C5F56941BC8F029D8799181430.edm" localSheetId="27" hidden="1">#REF!</definedName>
    <definedName name="_bdm.DFDC38C5F56941BC8F029D8799181430.edm" hidden="1">#REF!</definedName>
    <definedName name="_bdm.E1A69C89EBB24F4D952BDB6180BBA079.edm" localSheetId="27" hidden="1">#REF!</definedName>
    <definedName name="_bdm.E1A69C89EBB24F4D952BDB6180BBA079.edm" hidden="1">#REF!</definedName>
    <definedName name="_bdm.E25DFB2D5F7348FAA986B280A4191B95.edm" localSheetId="27" hidden="1">#REF!</definedName>
    <definedName name="_bdm.E25DFB2D5F7348FAA986B280A4191B95.edm" hidden="1">#REF!</definedName>
    <definedName name="_bdm.E281F4DB11574CBDBFA8D43C67F442A2.edm" localSheetId="27" hidden="1">#REF!</definedName>
    <definedName name="_bdm.E281F4DB11574CBDBFA8D43C67F442A2.edm" hidden="1">#REF!</definedName>
    <definedName name="_bdm.E2E45B57F5494B7BAECDBAA7BC1B8059.edm" localSheetId="27" hidden="1">#REF!</definedName>
    <definedName name="_bdm.E2E45B57F5494B7BAECDBAA7BC1B8059.edm" hidden="1">#REF!</definedName>
    <definedName name="_bdm.E301D10B88FE49F2B5A5CEFC37657D97.edm" localSheetId="27" hidden="1">#REF!</definedName>
    <definedName name="_bdm.E301D10B88FE49F2B5A5CEFC37657D97.edm" hidden="1">#REF!</definedName>
    <definedName name="_bdm.E4EACF2F9B1D411DB6CD9999843D5FFF.edm" localSheetId="27" hidden="1">#REF!</definedName>
    <definedName name="_bdm.E4EACF2F9B1D411DB6CD9999843D5FFF.edm" hidden="1">#REF!</definedName>
    <definedName name="_bdm.E50C0F3ADF93438E9CF42B06323499F2.edm" localSheetId="27" hidden="1">#REF!</definedName>
    <definedName name="_bdm.E50C0F3ADF93438E9CF42B06323499F2.edm" hidden="1">#REF!</definedName>
    <definedName name="_bdm.E576996971784DA5BDA30CAB4378208D.edm" localSheetId="27" hidden="1">#REF!</definedName>
    <definedName name="_bdm.E576996971784DA5BDA30CAB4378208D.edm" hidden="1">#REF!</definedName>
    <definedName name="_bdm.E579CDB658EA4EDABA1988CF7FD163E6.edm" localSheetId="27" hidden="1">#REF!</definedName>
    <definedName name="_bdm.E579CDB658EA4EDABA1988CF7FD163E6.edm" hidden="1">#REF!</definedName>
    <definedName name="_bdm.E64AAE0B73294C9096BD67FA1B1DBAC2.edm" localSheetId="27" hidden="1">#REF!</definedName>
    <definedName name="_bdm.E64AAE0B73294C9096BD67FA1B1DBAC2.edm" hidden="1">#REF!</definedName>
    <definedName name="_bdm.E69A3EEB583F457C97A8CDB76AB1A85B.edm" localSheetId="27" hidden="1">#REF!</definedName>
    <definedName name="_bdm.E69A3EEB583F457C97A8CDB76AB1A85B.edm" hidden="1">#REF!</definedName>
    <definedName name="_bdm.E7010911E549458CB973A32F4D97EBB9.edm" localSheetId="27" hidden="1">#REF!</definedName>
    <definedName name="_bdm.E7010911E549458CB973A32F4D97EBB9.edm" hidden="1">#REF!</definedName>
    <definedName name="_bdm.E74A80ABEC474939A6F66E8098D617C1.edm" localSheetId="27" hidden="1">#REF!</definedName>
    <definedName name="_bdm.E74A80ABEC474939A6F66E8098D617C1.edm" hidden="1">#REF!</definedName>
    <definedName name="_bdm.E753A15E33E84DC790E05E9E35F80D8C.edm" localSheetId="27" hidden="1">#REF!</definedName>
    <definedName name="_bdm.E753A15E33E84DC790E05E9E35F80D8C.edm" hidden="1">#REF!</definedName>
    <definedName name="_bdm.E76580D065BB40C1878FFABE9E90B249.edm" localSheetId="27" hidden="1">#REF!</definedName>
    <definedName name="_bdm.E76580D065BB40C1878FFABE9E90B249.edm" hidden="1">#REF!</definedName>
    <definedName name="_bdm.E76A9B3ED0434D30838E372D690D40D8.edm" localSheetId="27" hidden="1">#REF!</definedName>
    <definedName name="_bdm.E76A9B3ED0434D30838E372D690D40D8.edm" hidden="1">#REF!</definedName>
    <definedName name="_bdm.E871C32F753E446698C12201DE2D87B4.edm" localSheetId="27" hidden="1">#REF!</definedName>
    <definedName name="_bdm.E871C32F753E446698C12201DE2D87B4.edm" hidden="1">#REF!</definedName>
    <definedName name="_bdm.E8BF6D4E6AD7496CB21A542E34D139D2.edm" localSheetId="27" hidden="1">#REF!</definedName>
    <definedName name="_bdm.E8BF6D4E6AD7496CB21A542E34D139D2.edm" hidden="1">#REF!</definedName>
    <definedName name="_bdm.E8FF7E7CCA3A44D8AA1D894BC587A2A3.edm" localSheetId="27" hidden="1">#REF!</definedName>
    <definedName name="_bdm.E8FF7E7CCA3A44D8AA1D894BC587A2A3.edm" hidden="1">#REF!</definedName>
    <definedName name="_bdm.E937EE7248F84D859F21599AD1D57D1F.edm" localSheetId="27" hidden="1">#REF!</definedName>
    <definedName name="_bdm.E937EE7248F84D859F21599AD1D57D1F.edm" hidden="1">#REF!</definedName>
    <definedName name="_bdm.E99B2DFE0F9C4E7F95021A087B8D83CD.edm" localSheetId="27" hidden="1">#REF!</definedName>
    <definedName name="_bdm.E99B2DFE0F9C4E7F95021A087B8D83CD.edm" hidden="1">#REF!</definedName>
    <definedName name="_bdm.E9D45B746AD742B09BB2628271A67CB3.edm" localSheetId="27" hidden="1">#REF!</definedName>
    <definedName name="_bdm.E9D45B746AD742B09BB2628271A67CB3.edm" hidden="1">#REF!</definedName>
    <definedName name="_bdm.EA3767DAA0A74A5882F1B6E57C2932A4.edm" localSheetId="27" hidden="1">#REF!</definedName>
    <definedName name="_bdm.EA3767DAA0A74A5882F1B6E57C2932A4.edm" hidden="1">#REF!</definedName>
    <definedName name="_bdm.EB0EF95B174A4E97A3C7A9BFB7916D88.edm" localSheetId="27" hidden="1">#REF!</definedName>
    <definedName name="_bdm.EB0EF95B174A4E97A3C7A9BFB7916D88.edm" hidden="1">#REF!</definedName>
    <definedName name="_bdm.EBB3165DC5834E14A26D2C27FA80B834.edm" localSheetId="27" hidden="1">#REF!</definedName>
    <definedName name="_bdm.EBB3165DC5834E14A26D2C27FA80B834.edm" hidden="1">#REF!</definedName>
    <definedName name="_bdm.EC55C3F42DAF4DA18A6E2240692E3588.edm" localSheetId="27" hidden="1">#REF!</definedName>
    <definedName name="_bdm.EC55C3F42DAF4DA18A6E2240692E3588.edm" hidden="1">#REF!</definedName>
    <definedName name="_bdm.EC90B2DB50C04ADB8B1BE6E20AA6CAAC.edm" localSheetId="27" hidden="1">#REF!</definedName>
    <definedName name="_bdm.EC90B2DB50C04ADB8B1BE6E20AA6CAAC.edm" hidden="1">#REF!</definedName>
    <definedName name="_bdm.ECA3CA02B5ED4F24BEC15EE10924B9C1.edm" localSheetId="27" hidden="1">#REF!</definedName>
    <definedName name="_bdm.ECA3CA02B5ED4F24BEC15EE10924B9C1.edm" hidden="1">#REF!</definedName>
    <definedName name="_bdm.ECA3EEF5A32B48259C38B458C8020119.edm" localSheetId="27" hidden="1">#REF!</definedName>
    <definedName name="_bdm.ECA3EEF5A32B48259C38B458C8020119.edm" hidden="1">#REF!</definedName>
    <definedName name="_bdm.ED5C45D4EBCF42AAA574E7F83783DB16.edm" localSheetId="27" hidden="1">#REF!</definedName>
    <definedName name="_bdm.ED5C45D4EBCF42AAA574E7F83783DB16.edm" hidden="1">#REF!</definedName>
    <definedName name="_bdm.ED7C571EEFC14F9584076B9304F560B4.edm" localSheetId="27" hidden="1">#REF!</definedName>
    <definedName name="_bdm.ED7C571EEFC14F9584076B9304F560B4.edm" hidden="1">#REF!</definedName>
    <definedName name="_bdm.EDC29D1FE1F344DBAC6A7BE40BFC88FB.edm" localSheetId="27" hidden="1">#REF!</definedName>
    <definedName name="_bdm.EDC29D1FE1F344DBAC6A7BE40BFC88FB.edm" hidden="1">#REF!</definedName>
    <definedName name="_bdm.EDD4D6580B864EBD968C2B7A3EB8070D.edm" localSheetId="27" hidden="1">#REF!</definedName>
    <definedName name="_bdm.EDD4D6580B864EBD968C2B7A3EB8070D.edm" hidden="1">#REF!</definedName>
    <definedName name="_bdm.EE0A682B780D49099E09B121BBE7571A.edm" localSheetId="27" hidden="1">#REF!</definedName>
    <definedName name="_bdm.EE0A682B780D49099E09B121BBE7571A.edm" hidden="1">#REF!</definedName>
    <definedName name="_bdm.EE54FFB826EE404F9E91348E24A430FF.edm" localSheetId="27" hidden="1">#REF!</definedName>
    <definedName name="_bdm.EE54FFB826EE404F9E91348E24A430FF.edm" hidden="1">#REF!</definedName>
    <definedName name="_bdm.EECF0B3F672641E0861270A4B8BE56FC.edm" localSheetId="27" hidden="1">#REF!</definedName>
    <definedName name="_bdm.EECF0B3F672641E0861270A4B8BE56FC.edm" hidden="1">#REF!</definedName>
    <definedName name="_bdm.EF04E9344B5F4A0B814AADBD0AD95363.edm" localSheetId="27" hidden="1">#REF!</definedName>
    <definedName name="_bdm.EF04E9344B5F4A0B814AADBD0AD95363.edm" hidden="1">#REF!</definedName>
    <definedName name="_bdm.EF3DF8188EA64E628739BB270A3D163B.edm" localSheetId="27" hidden="1">#REF!</definedName>
    <definedName name="_bdm.EF3DF8188EA64E628739BB270A3D163B.edm" hidden="1">#REF!</definedName>
    <definedName name="_bdm.EFAB5D7C40E7474E9C80E2C5FDBF65C7.edm" localSheetId="27" hidden="1">#REF!</definedName>
    <definedName name="_bdm.EFAB5D7C40E7474E9C80E2C5FDBF65C7.edm" hidden="1">#REF!</definedName>
    <definedName name="_bdm.EFBF36B19F3D40E5AA9B1AE4BBF25B0C.edm" localSheetId="27" hidden="1">#REF!</definedName>
    <definedName name="_bdm.EFBF36B19F3D40E5AA9B1AE4BBF25B0C.edm" hidden="1">#REF!</definedName>
    <definedName name="_bdm.EFFE85B69881429E82FC98B1A1AD2365.edm" localSheetId="27" hidden="1">#REF!</definedName>
    <definedName name="_bdm.EFFE85B69881429E82FC98B1A1AD2365.edm" hidden="1">#REF!</definedName>
    <definedName name="_bdm.F0E8B3AA36434C88A050E249D68F9290.edm" localSheetId="27" hidden="1">#REF!</definedName>
    <definedName name="_bdm.F0E8B3AA36434C88A050E249D68F9290.edm" hidden="1">#REF!</definedName>
    <definedName name="_bdm.F1CC71DB0ABD45E79622486C7591ECBF.edm" localSheetId="27" hidden="1">#REF!</definedName>
    <definedName name="_bdm.F1CC71DB0ABD45E79622486C7591ECBF.edm" hidden="1">#REF!</definedName>
    <definedName name="_bdm.F2BA1AC816734F6DB2CB1813D06AF67A.edm" localSheetId="27" hidden="1">#REF!</definedName>
    <definedName name="_bdm.F2BA1AC816734F6DB2CB1813D06AF67A.edm" hidden="1">#REF!</definedName>
    <definedName name="_bdm.F2D99B50814C40EB837CED3B5A158C09.edm" localSheetId="27" hidden="1">#REF!</definedName>
    <definedName name="_bdm.F2D99B50814C40EB837CED3B5A158C09.edm" hidden="1">#REF!</definedName>
    <definedName name="_bdm.F2DB89BE62CC409980CB013651416C5F.edm" localSheetId="27" hidden="1">#REF!</definedName>
    <definedName name="_bdm.F2DB89BE62CC409980CB013651416C5F.edm" hidden="1">#REF!</definedName>
    <definedName name="_bdm.F35283313FC542F98F601554FE71EFA4.edm" localSheetId="27" hidden="1">#REF!</definedName>
    <definedName name="_bdm.F35283313FC542F98F601554FE71EFA4.edm" hidden="1">#REF!</definedName>
    <definedName name="_bdm.F37FB7CDF45249E1818933B22D1D206D.edm" localSheetId="27" hidden="1">#REF!</definedName>
    <definedName name="_bdm.F37FB7CDF45249E1818933B22D1D206D.edm" hidden="1">#REF!</definedName>
    <definedName name="_bdm.F41350DB082445418FA45E9BCA653131.edm" localSheetId="27" hidden="1">#REF!</definedName>
    <definedName name="_bdm.F41350DB082445418FA45E9BCA653131.edm" hidden="1">#REF!</definedName>
    <definedName name="_bdm.F462BF77F8554E6C96A7A8AF3AD6FA02.edm" localSheetId="27" hidden="1">#REF!</definedName>
    <definedName name="_bdm.F462BF77F8554E6C96A7A8AF3AD6FA02.edm" hidden="1">#REF!</definedName>
    <definedName name="_bdm.F46785555DA945DAB8E99323095AEADB.edm" localSheetId="27" hidden="1">#REF!</definedName>
    <definedName name="_bdm.F46785555DA945DAB8E99323095AEADB.edm" hidden="1">#REF!</definedName>
    <definedName name="_bdm.F46E017D074143C9B9D28C6A9CDB3133.edm" localSheetId="27" hidden="1">#REF!</definedName>
    <definedName name="_bdm.F46E017D074143C9B9D28C6A9CDB3133.edm" hidden="1">#REF!</definedName>
    <definedName name="_bdm.F4985BF27CF34BE09809D9D4637A50C6.edm" localSheetId="27" hidden="1">#REF!</definedName>
    <definedName name="_bdm.F4985BF27CF34BE09809D9D4637A50C6.edm" hidden="1">#REF!</definedName>
    <definedName name="_bdm.F4BAA608324149CDBA81AD9250AD0847.edm" localSheetId="27" hidden="1">#REF!</definedName>
    <definedName name="_bdm.F4BAA608324149CDBA81AD9250AD0847.edm" hidden="1">#REF!</definedName>
    <definedName name="_bdm.F4DAB2FEF6D940019C155E824FF6F374.edm" localSheetId="27" hidden="1">#REF!</definedName>
    <definedName name="_bdm.F4DAB2FEF6D940019C155E824FF6F374.edm" hidden="1">#REF!</definedName>
    <definedName name="_bdm.F52D112DB8DF469F890973278C701DD1.edm" localSheetId="27" hidden="1">#REF!</definedName>
    <definedName name="_bdm.F52D112DB8DF469F890973278C701DD1.edm" hidden="1">#REF!</definedName>
    <definedName name="_bdm.F58B819E41E24C2B99216BCC9154DBD9.edm" localSheetId="27" hidden="1">#REF!</definedName>
    <definedName name="_bdm.F58B819E41E24C2B99216BCC9154DBD9.edm" hidden="1">#REF!</definedName>
    <definedName name="_bdm.F5D2E35AAEBD432DB25543ABA8C05ADF.edm" localSheetId="27" hidden="1">#REF!</definedName>
    <definedName name="_bdm.F5D2E35AAEBD432DB25543ABA8C05ADF.edm" hidden="1">#REF!</definedName>
    <definedName name="_bdm.F5DA86D929E94E7FA9933D09010782AD.edm" localSheetId="27" hidden="1">#REF!</definedName>
    <definedName name="_bdm.F5DA86D929E94E7FA9933D09010782AD.edm" hidden="1">#REF!</definedName>
    <definedName name="_bdm.F60AB98A3B3146D28625E1239A015C36.edm" localSheetId="27" hidden="1">#REF!</definedName>
    <definedName name="_bdm.F60AB98A3B3146D28625E1239A015C36.edm" hidden="1">#REF!</definedName>
    <definedName name="_bdm.F69FBDB7BCA94DF0A522DE00D0BB7ED9.edm" localSheetId="27" hidden="1">#REF!</definedName>
    <definedName name="_bdm.F69FBDB7BCA94DF0A522DE00D0BB7ED9.edm" hidden="1">#REF!</definedName>
    <definedName name="_bdm.F6AB1E7E95D547DBB2DCB027145A2DB0.edm" localSheetId="27" hidden="1">#REF!</definedName>
    <definedName name="_bdm.F6AB1E7E95D547DBB2DCB027145A2DB0.edm" hidden="1">#REF!</definedName>
    <definedName name="_bdm.F848A28F624047A9B448DE8F0847A61D.edm" localSheetId="27" hidden="1">#REF!</definedName>
    <definedName name="_bdm.F848A28F624047A9B448DE8F0847A61D.edm" hidden="1">#REF!</definedName>
    <definedName name="_bdm.F863108CAD4044B8964737A3A3F1FEAA.edm" localSheetId="27" hidden="1">#REF!</definedName>
    <definedName name="_bdm.F863108CAD4044B8964737A3A3F1FEAA.edm" hidden="1">#REF!</definedName>
    <definedName name="_bdm.F8895031A91E47308F2D9D5BCE72442D.edm" localSheetId="27" hidden="1">#REF!</definedName>
    <definedName name="_bdm.F8895031A91E47308F2D9D5BCE72442D.edm" hidden="1">#REF!</definedName>
    <definedName name="_bdm.F8AB60488883426D87055020BCDF6932.edm" localSheetId="27" hidden="1">#REF!</definedName>
    <definedName name="_bdm.F8AB60488883426D87055020BCDF6932.edm" hidden="1">#REF!</definedName>
    <definedName name="_bdm.F92277C17C604507824E7D09151BA3D8.edm" localSheetId="27" hidden="1">#REF!</definedName>
    <definedName name="_bdm.F92277C17C604507824E7D09151BA3D8.edm" hidden="1">#REF!</definedName>
    <definedName name="_bdm.F995C78138A94336A592DCF5EAFBB556.edm" localSheetId="27" hidden="1">#REF!</definedName>
    <definedName name="_bdm.F995C78138A94336A592DCF5EAFBB556.edm" hidden="1">#REF!</definedName>
    <definedName name="_bdm.FA4784962DB845C28C35A22EF9035963.edm" localSheetId="27" hidden="1">#REF!</definedName>
    <definedName name="_bdm.FA4784962DB845C28C35A22EF9035963.edm" hidden="1">#REF!</definedName>
    <definedName name="_bdm.FAB13876AF2E44A3AAE6D9E36271BE48.edm" localSheetId="27" hidden="1">#REF!</definedName>
    <definedName name="_bdm.FAB13876AF2E44A3AAE6D9E36271BE48.edm" hidden="1">#REF!</definedName>
    <definedName name="_bdm.FACD4BB3B08344F3803C2F35EEDFF86D.edm" localSheetId="27" hidden="1">#REF!</definedName>
    <definedName name="_bdm.FACD4BB3B08344F3803C2F35EEDFF86D.edm" hidden="1">#REF!</definedName>
    <definedName name="_bdm.FADF7C44AECD427A9A1F571F1D1B1EF2.edm" localSheetId="27" hidden="1">#REF!</definedName>
    <definedName name="_bdm.FADF7C44AECD427A9A1F571F1D1B1EF2.edm" hidden="1">#REF!</definedName>
    <definedName name="_bdm.FastTrackBookmark.5_27_2008_3_58_07_PM.edm" localSheetId="27" hidden="1">#REF!</definedName>
    <definedName name="_bdm.FastTrackBookmark.5_27_2008_3_58_07_PM.edm" hidden="1">#REF!</definedName>
    <definedName name="_bdm.FB3981731E9245E795F67891C6443AF7.edm" localSheetId="27" hidden="1">#REF!</definedName>
    <definedName name="_bdm.FB3981731E9245E795F67891C6443AF7.edm" hidden="1">#REF!</definedName>
    <definedName name="_bdm.FB6B6B0B926D469B8BBDD9047465E091.edm" localSheetId="27" hidden="1">#REF!</definedName>
    <definedName name="_bdm.FB6B6B0B926D469B8BBDD9047465E091.edm" hidden="1">#REF!</definedName>
    <definedName name="_bdm.FB6DA15B276D470B8F2B4C3D470D0363.edm" localSheetId="27" hidden="1">#REF!</definedName>
    <definedName name="_bdm.FB6DA15B276D470B8F2B4C3D470D0363.edm" hidden="1">#REF!</definedName>
    <definedName name="_bdm.FB8D8AB244B64BB9B4F5F5A4C5205085.edm" localSheetId="27" hidden="1">#REF!</definedName>
    <definedName name="_bdm.FB8D8AB244B64BB9B4F5F5A4C5205085.edm" hidden="1">#REF!</definedName>
    <definedName name="_bdm.FBB94E881A9C4EBD9D11FE0A4FB116DF.edm" localSheetId="27" hidden="1">#REF!</definedName>
    <definedName name="_bdm.FBB94E881A9C4EBD9D11FE0A4FB116DF.edm" hidden="1">#REF!</definedName>
    <definedName name="_bdm.FBE734C104284D648858023569E79886.edm" localSheetId="27" hidden="1">#REF!</definedName>
    <definedName name="_bdm.FBE734C104284D648858023569E79886.edm" hidden="1">#REF!</definedName>
    <definedName name="_bdm.FC034FC5B1DE43CB92858014720DE50C.edm" localSheetId="27" hidden="1">#REF!</definedName>
    <definedName name="_bdm.FC034FC5B1DE43CB92858014720DE50C.edm" hidden="1">#REF!</definedName>
    <definedName name="_bdm.FCC6B18BE7004556877909E70B057CC2.edm" localSheetId="27" hidden="1">#REF!</definedName>
    <definedName name="_bdm.FCC6B18BE7004556877909E70B057CC2.edm" hidden="1">#REF!</definedName>
    <definedName name="_bdm.FD9D9076A91948A7AFE436D102A778D7.edm" localSheetId="27" hidden="1">#REF!</definedName>
    <definedName name="_bdm.FD9D9076A91948A7AFE436D102A778D7.edm" hidden="1">#REF!</definedName>
    <definedName name="_bdm.FDFDFE3A9ABF46CCBB7BB4C0EA2AD145.edm" localSheetId="27" hidden="1">#REF!</definedName>
    <definedName name="_bdm.FDFDFE3A9ABF46CCBB7BB4C0EA2AD145.edm" hidden="1">#REF!</definedName>
    <definedName name="_bdm.FE6DACE115B946B68CC03F7624BE505E.edm" localSheetId="27" hidden="1">#REF!</definedName>
    <definedName name="_bdm.FE6DACE115B946B68CC03F7624BE505E.edm" hidden="1">#REF!</definedName>
    <definedName name="_bdm.FE87379B9A304CDFBD48F5FD1F46C3EF.edm" localSheetId="27" hidden="1">#REF!</definedName>
    <definedName name="_bdm.FE87379B9A304CDFBD48F5FD1F46C3EF.edm" hidden="1">#REF!</definedName>
    <definedName name="_bdm.FEDB395C3009431FA3FF5CEEBC0B1187.edm" localSheetId="27" hidden="1">#REF!</definedName>
    <definedName name="_bdm.FEDB395C3009431FA3FF5CEEBC0B1187.edm" hidden="1">#REF!</definedName>
    <definedName name="_bdm.FF8557EECB3B4FE7BC2F40A2EA189D4B.edm" localSheetId="27" hidden="1">#REF!</definedName>
    <definedName name="_bdm.FF8557EECB3B4FE7BC2F40A2EA189D4B.edm" hidden="1">#REF!</definedName>
    <definedName name="_bdm.FF88BDBC4CA84B57915ED861DFD8A533.edm" localSheetId="27" hidden="1">#REF!</definedName>
    <definedName name="_bdm.FF88BDBC4CA84B57915ED861DFD8A533.edm" hidden="1">#REF!</definedName>
    <definedName name="_bm" localSheetId="27" hidden="1">#REF!</definedName>
    <definedName name="_bm" hidden="1">#REF!</definedName>
    <definedName name="_Budget_for_Measure" localSheetId="27" hidden="1">#REF!</definedName>
    <definedName name="_Budget_for_Measure" hidden="1">#REF!</definedName>
    <definedName name="_cd1" localSheetId="27" hidden="1">{#N/A,#N/A,FALSE,"Job Sched"}</definedName>
    <definedName name="_cd1" hidden="1">{#N/A,#N/A,FALSE,"Job Sched"}</definedName>
    <definedName name="_cd1_1" localSheetId="27" hidden="1">{#N/A,#N/A,FALSE,"Job Sched"}</definedName>
    <definedName name="_cd1_1" hidden="1">{#N/A,#N/A,FALSE,"Job Sched"}</definedName>
    <definedName name="_cd2" localSheetId="27" hidden="1">{#N/A,#N/A,FALSE,"Job Sched"}</definedName>
    <definedName name="_cd2" hidden="1">{#N/A,#N/A,FALSE,"Job Sched"}</definedName>
    <definedName name="_cd2_1" localSheetId="27" hidden="1">{#N/A,#N/A,FALSE,"Job Sched"}</definedName>
    <definedName name="_cd2_1" hidden="1">{#N/A,#N/A,FALSE,"Job Sched"}</definedName>
    <definedName name="_CD3" localSheetId="27" hidden="1">{#N/A,#N/A,FALSE,"Job Sched"}</definedName>
    <definedName name="_CD3" hidden="1">{#N/A,#N/A,FALSE,"Job Sched"}</definedName>
    <definedName name="_CD3_1" localSheetId="27" hidden="1">{#N/A,#N/A,FALSE,"Job Sched"}</definedName>
    <definedName name="_CD3_1" hidden="1">{#N/A,#N/A,FALSE,"Job Sched"}</definedName>
    <definedName name="_cd4" localSheetId="27" hidden="1">{#N/A,#N/A,FALSE,"Job Sched"}</definedName>
    <definedName name="_cd4" hidden="1">{#N/A,#N/A,FALSE,"Job Sched"}</definedName>
    <definedName name="_cd4_1" localSheetId="27" hidden="1">{#N/A,#N/A,FALSE,"Job Sched"}</definedName>
    <definedName name="_cd4_1" hidden="1">{#N/A,#N/A,FALSE,"Job Sched"}</definedName>
    <definedName name="_Cd5" localSheetId="27" hidden="1">{#N/A,#N/A,FALSE,"A"}</definedName>
    <definedName name="_Cd5" hidden="1">{#N/A,#N/A,FALSE,"A"}</definedName>
    <definedName name="_Cd5_1" localSheetId="27" hidden="1">{#N/A,#N/A,FALSE,"A"}</definedName>
    <definedName name="_Cd5_1" hidden="1">{#N/A,#N/A,FALSE,"A"}</definedName>
    <definedName name="_cd8" localSheetId="27" hidden="1">{#N/A,#N/A,FALSE,"Job Sched"}</definedName>
    <definedName name="_cd8" hidden="1">{#N/A,#N/A,FALSE,"Job Sched"}</definedName>
    <definedName name="_cd8_1" localSheetId="27" hidden="1">{#N/A,#N/A,FALSE,"Job Sched"}</definedName>
    <definedName name="_cd8_1" hidden="1">{#N/A,#N/A,FALSE,"Job Sched"}</definedName>
    <definedName name="_david" localSheetId="27" hidden="1">#REF!</definedName>
    <definedName name="_david" hidden="1">#REF!</definedName>
    <definedName name="_Dec01" localSheetId="27" hidden="1">{"Statement of Income",#N/A,TRUE,"Mar99";"Balance Sheet",#N/A,TRUE,"Mar99"}</definedName>
    <definedName name="_Dec01" hidden="1">{"Statement of Income",#N/A,TRUE,"Mar99";"Balance Sheet",#N/A,TRUE,"Mar99"}</definedName>
    <definedName name="_Dec01_1" localSheetId="27" hidden="1">{"Statement of Income",#N/A,TRUE,"Mar99";"Balance Sheet",#N/A,TRUE,"Mar99"}</definedName>
    <definedName name="_Dec01_1" hidden="1">{"Statement of Income",#N/A,TRUE,"Mar99";"Balance Sheet",#N/A,TRUE,"Mar99"}</definedName>
    <definedName name="_df1" localSheetId="27" hidden="1">{#N/A,#N/A,FALSE,"Calc";#N/A,#N/A,FALSE,"Sensitivity";#N/A,#N/A,FALSE,"LT Earn.Dil.";#N/A,#N/A,FALSE,"Dil. AVP"}</definedName>
    <definedName name="_df1" hidden="1">{#N/A,#N/A,FALSE,"Calc";#N/A,#N/A,FALSE,"Sensitivity";#N/A,#N/A,FALSE,"LT Earn.Dil.";#N/A,#N/A,FALSE,"Dil. AVP"}</definedName>
    <definedName name="_df1_1" localSheetId="27" hidden="1">{#N/A,#N/A,FALSE,"Calc";#N/A,#N/A,FALSE,"Sensitivity";#N/A,#N/A,FALSE,"LT Earn.Dil.";#N/A,#N/A,FALSE,"Dil. AVP"}</definedName>
    <definedName name="_df1_1" hidden="1">{#N/A,#N/A,FALSE,"Calc";#N/A,#N/A,FALSE,"Sensitivity";#N/A,#N/A,FALSE,"LT Earn.Dil.";#N/A,#N/A,FALSE,"Dil. AVP"}</definedName>
    <definedName name="_df2" localSheetId="27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2_1" localSheetId="27" hidden="1">{#N/A,#N/A,FALSE,"Calc";#N/A,#N/A,FALSE,"Sensitivity";#N/A,#N/A,FALSE,"LT Earn.Dil.";#N/A,#N/A,FALSE,"Dil. AVP"}</definedName>
    <definedName name="_df2_1" hidden="1">{#N/A,#N/A,FALSE,"Calc";#N/A,#N/A,FALSE,"Sensitivity";#N/A,#N/A,FALSE,"LT Earn.Dil.";#N/A,#N/A,FALSE,"Dil. AVP"}</definedName>
    <definedName name="_dfd1" localSheetId="27" hidden="1">{"FCB_ALL",#N/A,FALSE,"FCB";"GREY_ALL",#N/A,FALSE,"GREY"}</definedName>
    <definedName name="_dfd1" hidden="1">{"FCB_ALL",#N/A,FALSE,"FCB";"GREY_ALL",#N/A,FALSE,"GREY"}</definedName>
    <definedName name="_dfd1_1" localSheetId="27" hidden="1">{"FCB_ALL",#N/A,FALSE,"FCB";"GREY_ALL",#N/A,FALSE,"GREY"}</definedName>
    <definedName name="_dfd1_1" hidden="1">{"FCB_ALL",#N/A,FALSE,"FCB";"GREY_ALL",#N/A,FALSE,"GREY"}</definedName>
    <definedName name="_dff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ist_Bin" localSheetId="27" hidden="1">#REF!</definedName>
    <definedName name="_Dist_Bin" hidden="1">#REF!</definedName>
    <definedName name="_Dist_Values" localSheetId="27" hidden="1">#REF!</definedName>
    <definedName name="_Dist_Values" hidden="1">#REF!</definedName>
    <definedName name="_e2" localSheetId="27" hidden="1">{"vo1",#N/A,FALSE,"JOURNAL";"vo2",#N/A,FALSE,"JOURNAL";"vo3",#N/A,FALSE,"JOURNAL";"vo4",#N/A,FALSE,"JOURNAL";"vo5",#N/A,FALSE,"JOURNAL";"vo6",#N/A,FALSE,"JOURNAL"}</definedName>
    <definedName name="_e2" hidden="1">{"vo1",#N/A,FALSE,"JOURNAL";"vo2",#N/A,FALSE,"JOURNAL";"vo3",#N/A,FALSE,"JOURNAL";"vo4",#N/A,FALSE,"JOURNAL";"vo5",#N/A,FALSE,"JOURNAL";"vo6",#N/A,FALSE,"JOURNAL"}</definedName>
    <definedName name="_e2_1" localSheetId="27" hidden="1">{"vo1",#N/A,FALSE,"JOURNAL";"vo2",#N/A,FALSE,"JOURNAL";"vo3",#N/A,FALSE,"JOURNAL";"vo4",#N/A,FALSE,"JOURNAL";"vo5",#N/A,FALSE,"JOURNAL";"vo6",#N/A,FALSE,"JOURNAL"}</definedName>
    <definedName name="_e2_1" hidden="1">{"vo1",#N/A,FALSE,"JOURNAL";"vo2",#N/A,FALSE,"JOURNAL";"vo3",#N/A,FALSE,"JOURNAL";"vo4",#N/A,FALSE,"JOURNAL";"vo5",#N/A,FALSE,"JOURNAL";"vo6",#N/A,FALSE,"JOURNAL"}</definedName>
    <definedName name="_fdf1" localSheetId="27" hidden="1">{"incomemth",#N/A,TRUE,"forecast00";"incomepercentmth",#N/A,TRUE,"forecast00";"balancemth",#N/A,TRUE,"forecast00";"cashmth",#N/A,TRUE,"forecast00";"covenantmth",#N/A,TRUE,"forecast00"}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f1_1" localSheetId="27" hidden="1">{"incomemth",#N/A,TRUE,"forecast00";"incomepercentmth",#N/A,TRUE,"forecast00";"balancemth",#N/A,TRUE,"forecast00";"cashmth",#N/A,TRUE,"forecast00";"covenantmth",#N/A,TRUE,"forecast00"}</definedName>
    <definedName name="_fdf1_1" hidden="1">{"incomemth",#N/A,TRUE,"forecast00";"incomepercentmth",#N/A,TRUE,"forecast00";"balancemth",#N/A,TRUE,"forecast00";"cashmth",#N/A,TRUE,"forecast00";"covenantmth",#N/A,TRUE,"forecast00"}</definedName>
    <definedName name="_fdg1" localSheetId="27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g1_1" localSheetId="27" hidden="1">{"incomemth",#N/A,TRUE,"forecast00";"incomepercentmth",#N/A,TRUE,"forecast00";"balancemth",#N/A,TRUE,"forecast00";"cashmth",#N/A,TRUE,"forecast00";"covenantmth",#N/A,TRUE,"forecast00"}</definedName>
    <definedName name="_fdg1_1" hidden="1">{"incomemth",#N/A,TRUE,"forecast00";"incomepercentmth",#N/A,TRUE,"forecast00";"balancemth",#N/A,TRUE,"forecast00";"cashmth",#N/A,TRUE,"forecast00";"covenantmth",#N/A,TRUE,"forecast00"}</definedName>
    <definedName name="_fds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localSheetId="27" hidden="1">{"Statement of Income",#N/A,TRUE,"Mar99";"Balance Sheet",#N/A,TRUE,"Mar99"}</definedName>
    <definedName name="_feb01" hidden="1">{"Statement of Income",#N/A,TRUE,"Mar99";"Balance Sheet",#N/A,TRUE,"Mar99"}</definedName>
    <definedName name="_feb01_1" localSheetId="27" hidden="1">{"Statement of Income",#N/A,TRUE,"Mar99";"Balance Sheet",#N/A,TRUE,"Mar99"}</definedName>
    <definedName name="_feb01_1" hidden="1">{"Statement of Income",#N/A,TRUE,"Mar99";"Balance Sheet",#N/A,TRUE,"Mar99"}</definedName>
    <definedName name="_feb02" localSheetId="27" hidden="1">{"Statement of Income",#N/A,TRUE,"Mar99";"Balance Sheet",#N/A,TRUE,"Mar99"}</definedName>
    <definedName name="_feb02" hidden="1">{"Statement of Income",#N/A,TRUE,"Mar99";"Balance Sheet",#N/A,TRUE,"Mar99"}</definedName>
    <definedName name="_feb02_1" localSheetId="27" hidden="1">{"Statement of Income",#N/A,TRUE,"Mar99";"Balance Sheet",#N/A,TRUE,"Mar99"}</definedName>
    <definedName name="_feb02_1" hidden="1">{"Statement of Income",#N/A,TRUE,"Mar99";"Balance Sheet",#N/A,TRUE,"Mar99"}</definedName>
    <definedName name="_Fill" localSheetId="27" hidden="1">#REF!</definedName>
    <definedName name="_Fill" hidden="1">#REF!</definedName>
    <definedName name="_Fill_1" localSheetId="27" hidden="1">#REF!</definedName>
    <definedName name="_Fill_1" hidden="1">#REF!</definedName>
    <definedName name="_Fill2" localSheetId="27" hidden="1">#REF!</definedName>
    <definedName name="_Fill2" hidden="1">#REF!</definedName>
    <definedName name="_xlnm._FilterDatabase" localSheetId="27" hidden="1">#REF!</definedName>
    <definedName name="_xlnm._FilterDatabase" hidden="1">#REF!</definedName>
    <definedName name="_fkjsgf" localSheetId="27" hidden="1">#REF!</definedName>
    <definedName name="_fkjsgf" hidden="1">#REF!</definedName>
    <definedName name="_for_YTD_Year" localSheetId="27" hidden="1">#REF!</definedName>
    <definedName name="_for_YTD_Year" hidden="1">#REF!</definedName>
    <definedName name="_g3" localSheetId="27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3_1" localSheetId="27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3_1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localSheetId="27" hidden="1">{"Line Efficiency",#N/A,FALSE,"Benchmarking"}</definedName>
    <definedName name="_g4" hidden="1">{"Line Efficiency",#N/A,FALSE,"Benchmarking"}</definedName>
    <definedName name="_g4_1" localSheetId="27" hidden="1">{"Line Efficiency",#N/A,FALSE,"Benchmarking"}</definedName>
    <definedName name="_g4_1" hidden="1">{"Line Efficiency",#N/A,FALSE,"Benchmarking"}</definedName>
    <definedName name="_g5" localSheetId="27" hidden="1">{"print 1",#N/A,FALSE,"PrimeCo PCS";"print 2",#N/A,FALSE,"PrimeCo PCS";"valuation",#N/A,FALSE,"PrimeCo PCS"}</definedName>
    <definedName name="_g5" hidden="1">{"print 1",#N/A,FALSE,"PrimeCo PCS";"print 2",#N/A,FALSE,"PrimeCo PCS";"valuation",#N/A,FALSE,"PrimeCo PCS"}</definedName>
    <definedName name="_g5_1" localSheetId="27" hidden="1">{"print 1",#N/A,FALSE,"PrimeCo PCS";"print 2",#N/A,FALSE,"PrimeCo PCS";"valuation",#N/A,FALSE,"PrimeCo PCS"}</definedName>
    <definedName name="_g5_1" hidden="1">{"print 1",#N/A,FALSE,"PrimeCo PCS";"print 2",#N/A,FALSE,"PrimeCo PCS";"valuation",#N/A,FALSE,"PrimeCo PCS"}</definedName>
    <definedName name="_g6" localSheetId="27" hidden="1">{#N/A,#N/A,FALSE,"Spain MKT";#N/A,#N/A,FALSE,"Assumptions";#N/A,#N/A,FALSE,"Adve";#N/A,#N/A,FALSE,"E-Commerce";#N/A,#N/A,FALSE,"Opex";#N/A,#N/A,FALSE,"P&amp;L";#N/A,#N/A,FALSE,"FCF &amp; DCF"}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6_1" localSheetId="27" hidden="1">{#N/A,#N/A,FALSE,"Spain MKT";#N/A,#N/A,FALSE,"Assumptions";#N/A,#N/A,FALSE,"Adve";#N/A,#N/A,FALSE,"E-Commerce";#N/A,#N/A,FALSE,"Opex";#N/A,#N/A,FALSE,"P&amp;L";#N/A,#N/A,FALSE,"FCF &amp; DCF"}</definedName>
    <definedName name="_g6_1" hidden="1">{#N/A,#N/A,FALSE,"Spain MKT";#N/A,#N/A,FALSE,"Assumptions";#N/A,#N/A,FALSE,"Adve";#N/A,#N/A,FALSE,"E-Commerce";#N/A,#N/A,FALSE,"Opex";#N/A,#N/A,FALSE,"P&amp;L";#N/A,#N/A,FALSE,"FCF &amp; DCF"}</definedName>
    <definedName name="_g7" localSheetId="27" hidden="1">{"Tarifica91",#N/A,FALSE,"Tariffs";"Tarifica92",#N/A,FALSE,"Tariffs";"Tarifica93",#N/A,FALSE,"Tariffs";"Tarifica94",#N/A,FALSE,"Tariffs";"Tarifica95",#N/A,FALSE,"Tariffs";"Tarifica96",#N/A,FALSE,"Tariffs"}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7_1" localSheetId="27" hidden="1">{"Tarifica91",#N/A,FALSE,"Tariffs";"Tarifica92",#N/A,FALSE,"Tariffs";"Tarifica93",#N/A,FALSE,"Tariffs";"Tarifica94",#N/A,FALSE,"Tariffs";"Tarifica95",#N/A,FALSE,"Tariffs";"Tarifica96",#N/A,FALSE,"Tariffs"}</definedName>
    <definedName name="_g7_1" hidden="1">{"Tarifica91",#N/A,FALSE,"Tariffs";"Tarifica92",#N/A,FALSE,"Tariffs";"Tarifica93",#N/A,FALSE,"Tariffs";"Tarifica94",#N/A,FALSE,"Tariffs";"Tarifica95",#N/A,FALSE,"Tariffs";"Tarifica96",#N/A,FALSE,"Tariffs"}</definedName>
    <definedName name="_g8" localSheetId="27" hidden="1">{"Tariff Comparison",#N/A,FALSE,"Benchmarking";"Tariff Comparison 2",#N/A,FALSE,"Benchmarking";"Tariff Comparison 3",#N/A,FALSE,"Benchmarking"}</definedName>
    <definedName name="_g8" hidden="1">{"Tariff Comparison",#N/A,FALSE,"Benchmarking";"Tariff Comparison 2",#N/A,FALSE,"Benchmarking";"Tariff Comparison 3",#N/A,FALSE,"Benchmarking"}</definedName>
    <definedName name="_g8_1" localSheetId="27" hidden="1">{"Tariff Comparison",#N/A,FALSE,"Benchmarking";"Tariff Comparison 2",#N/A,FALSE,"Benchmarking";"Tariff Comparison 3",#N/A,FALSE,"Benchmarking"}</definedName>
    <definedName name="_g8_1" hidden="1">{"Tariff Comparison",#N/A,FALSE,"Benchmarking";"Tariff Comparison 2",#N/A,FALSE,"Benchmarking";"Tariff Comparison 3",#N/A,FALSE,"Benchmarking"}</definedName>
    <definedName name="_gf1" localSheetId="27" hidden="1">{"incomemth",#N/A,TRUE,"forecast00";"incomepercentmth",#N/A,TRUE,"forecast00";"balancemth",#N/A,TRUE,"forecast00";"cashmth",#N/A,TRUE,"forecast00";"covenantmth",#N/A,TRUE,"forecast00"}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f1_1" localSheetId="27" hidden="1">{"incomemth",#N/A,TRUE,"forecast00";"incomepercentmth",#N/A,TRUE,"forecast00";"balancemth",#N/A,TRUE,"forecast00";"cashmth",#N/A,TRUE,"forecast00";"covenantmth",#N/A,TRUE,"forecast00"}</definedName>
    <definedName name="_gf1_1" hidden="1">{"incomemth",#N/A,TRUE,"forecast00";"incomepercentmth",#N/A,TRUE,"forecast00";"balancemth",#N/A,TRUE,"forecast00";"cashmth",#N/A,TRUE,"forecast00";"covenantmth",#N/A,TRUE,"forecast00"}</definedName>
    <definedName name="_GSRATES_1" hidden="1">"CT30000120060921        "</definedName>
    <definedName name="_GSRATES_COUNT" hidden="1">1</definedName>
    <definedName name="_h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h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h1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h1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hd1" localSheetId="27" hidden="1">{#N/A,#N/A,FALSE,"Calc";#N/A,#N/A,FALSE,"Sensitivity";#N/A,#N/A,FALSE,"LT Earn.Dil.";#N/A,#N/A,FALSE,"Dil. AVP"}</definedName>
    <definedName name="_hd1" hidden="1">{#N/A,#N/A,FALSE,"Calc";#N/A,#N/A,FALSE,"Sensitivity";#N/A,#N/A,FALSE,"LT Earn.Dil.";#N/A,#N/A,FALSE,"Dil. AVP"}</definedName>
    <definedName name="_hd1_1" localSheetId="27" hidden="1">{#N/A,#N/A,FALSE,"Calc";#N/A,#N/A,FALSE,"Sensitivity";#N/A,#N/A,FALSE,"LT Earn.Dil.";#N/A,#N/A,FALSE,"Dil. AVP"}</definedName>
    <definedName name="_hd1_1" hidden="1">{#N/A,#N/A,FALSE,"Calc";#N/A,#N/A,FALSE,"Sensitivity";#N/A,#N/A,FALSE,"LT Earn.Dil.";#N/A,#N/A,FALSE,"Dil. AVP"}</definedName>
    <definedName name="_hd2" localSheetId="27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d2_1" localSheetId="27" hidden="1">{#N/A,#N/A,FALSE,"Calc";#N/A,#N/A,FALSE,"Sensitivity";#N/A,#N/A,FALSE,"LT Earn.Dil.";#N/A,#N/A,FALSE,"Dil. AVP"}</definedName>
    <definedName name="_hd2_1" hidden="1">{#N/A,#N/A,FALSE,"Calc";#N/A,#N/A,FALSE,"Sensitivity";#N/A,#N/A,FALSE,"LT Earn.Dil.";#N/A,#N/A,FALSE,"Dil. AVP"}</definedName>
    <definedName name="_hdr1">[2]Setup!$B$1</definedName>
    <definedName name="_i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i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i1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i1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I2" localSheetId="27" hidden="1">{"PVGraph2",#N/A,FALSE,"PV Data"}</definedName>
    <definedName name="_I2" hidden="1">{"PVGraph2",#N/A,FALSE,"PV Data"}</definedName>
    <definedName name="_I2_1" localSheetId="27" hidden="1">{"PVGraph2",#N/A,FALSE,"PV Data"}</definedName>
    <definedName name="_I2_1" hidden="1">{"PVGraph2",#N/A,FALSE,"PV Data"}</definedName>
    <definedName name="_I22" localSheetId="27" hidden="1">{"PVGraph2",#N/A,FALSE,"PV Data"}</definedName>
    <definedName name="_I22" hidden="1">{"PVGraph2",#N/A,FALSE,"PV Data"}</definedName>
    <definedName name="_I22_1" localSheetId="27" hidden="1">{"PVGraph2",#N/A,FALSE,"PV Data"}</definedName>
    <definedName name="_I22_1" hidden="1">{"PVGraph2",#N/A,FALSE,"PV Data"}</definedName>
    <definedName name="_I3" localSheetId="27" hidden="1">{"PVGraph2",#N/A,FALSE,"PV Data"}</definedName>
    <definedName name="_I3" hidden="1">{"PVGraph2",#N/A,FALSE,"PV Data"}</definedName>
    <definedName name="_I3_1" localSheetId="27" hidden="1">{"PVGraph2",#N/A,FALSE,"PV Data"}</definedName>
    <definedName name="_I3_1" hidden="1">{"PVGraph2",#N/A,FALSE,"PV Data"}</definedName>
    <definedName name="_II2" localSheetId="27" hidden="1">{"PVGraph2",#N/A,FALSE,"PV Data"}</definedName>
    <definedName name="_II2" hidden="1">{"PVGraph2",#N/A,FALSE,"PV Data"}</definedName>
    <definedName name="_II2_1" localSheetId="27" hidden="1">{"PVGraph2",#N/A,FALSE,"PV Data"}</definedName>
    <definedName name="_II2_1" hidden="1">{"PVGraph2",#N/A,FALSE,"PV Data"}</definedName>
    <definedName name="_j2" localSheetId="27" hidden="1">{"aeoc",#N/A,FALSE,"FORM1020";"aebu",#N/A,FALSE,"FORM1020";"webg",#N/A,FALSE,"FORM1020";"aegc",#N/A,FALSE,"FORM1020"}</definedName>
    <definedName name="_j2" hidden="1">{"aeoc",#N/A,FALSE,"FORM1020";"aebu",#N/A,FALSE,"FORM1020";"webg",#N/A,FALSE,"FORM1020";"aegc",#N/A,FALSE,"FORM1020"}</definedName>
    <definedName name="_j2_1" localSheetId="27" hidden="1">{"aeoc",#N/A,FALSE,"FORM1020";"aebu",#N/A,FALSE,"FORM1020";"webg",#N/A,FALSE,"FORM1020";"aegc",#N/A,FALSE,"FORM1020"}</definedName>
    <definedName name="_j2_1" hidden="1">{"aeoc",#N/A,FALSE,"FORM1020";"aebu",#N/A,FALSE,"FORM1020";"webg",#N/A,FALSE,"FORM1020";"aegc",#N/A,FALSE,"FORM1020"}</definedName>
    <definedName name="_Jun02" localSheetId="27" hidden="1">{"Statement of Income",#N/A,TRUE,"Mar99";"Balance Sheet",#N/A,TRUE,"Mar99"}</definedName>
    <definedName name="_Jun02" hidden="1">{"Statement of Income",#N/A,TRUE,"Mar99";"Balance Sheet",#N/A,TRUE,"Mar99"}</definedName>
    <definedName name="_Jun02_1" localSheetId="27" hidden="1">{"Statement of Income",#N/A,TRUE,"Mar99";"Balance Sheet",#N/A,TRUE,"Mar99"}</definedName>
    <definedName name="_Jun02_1" hidden="1">{"Statement of Income",#N/A,TRUE,"Mar99";"Balance Sheet",#N/A,TRUE,"Mar99"}</definedName>
    <definedName name="_k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k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k1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k1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Key1" localSheetId="27" hidden="1">#REF!</definedName>
    <definedName name="_Key1" hidden="1">#REF!</definedName>
    <definedName name="_Key2" localSheetId="27" hidden="1">#REF!</definedName>
    <definedName name="_Key2" hidden="1">#REF!</definedName>
    <definedName name="_Key21" localSheetId="27" hidden="1">#REF!</definedName>
    <definedName name="_Key21" hidden="1">#REF!</definedName>
    <definedName name="_Key3" localSheetId="27" hidden="1">#REF!</definedName>
    <definedName name="_Key3" hidden="1">#REF!</definedName>
    <definedName name="_key4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5" localSheetId="27" hidden="1">#REF!</definedName>
    <definedName name="_Key5" hidden="1">#REF!</definedName>
    <definedName name="_key9" localSheetId="27" hidden="1">#REF!</definedName>
    <definedName name="_key9" hidden="1">#REF!</definedName>
    <definedName name="_Mar03" localSheetId="27" hidden="1">{"Statement of Income",#N/A,TRUE,"Mar99";"Balance Sheet",#N/A,TRUE,"Mar99"}</definedName>
    <definedName name="_Mar03" hidden="1">{"Statement of Income",#N/A,TRUE,"Mar99";"Balance Sheet",#N/A,TRUE,"Mar99"}</definedName>
    <definedName name="_Mar03_1" localSheetId="27" hidden="1">{"Statement of Income",#N/A,TRUE,"Mar99";"Balance Sheet",#N/A,TRUE,"Mar99"}</definedName>
    <definedName name="_Mar03_1" hidden="1">{"Statement of Income",#N/A,TRUE,"Mar99";"Balance Sheet",#N/A,TRUE,"Mar99"}</definedName>
    <definedName name="_Mar04" localSheetId="27" hidden="1">{"Statement of Income",#N/A,TRUE,"Mar99";"Balance Sheet",#N/A,TRUE,"Mar99"}</definedName>
    <definedName name="_Mar04" hidden="1">{"Statement of Income",#N/A,TRUE,"Mar99";"Balance Sheet",#N/A,TRUE,"Mar99"}</definedName>
    <definedName name="_Mar04_1" localSheetId="27" hidden="1">{"Statement of Income",#N/A,TRUE,"Mar99";"Balance Sheet",#N/A,TRUE,"Mar99"}</definedName>
    <definedName name="_Mar04_1" hidden="1">{"Statement of Income",#N/A,TRUE,"Mar99";"Balance Sheet",#N/A,TRUE,"Mar99"}</definedName>
    <definedName name="_mfg2" localSheetId="27" hidden="1">{"PAGE 1",#N/A,FALSE,"WEST_OT"}</definedName>
    <definedName name="_mfg2" hidden="1">{"PAGE 1",#N/A,FALSE,"WEST_OT"}</definedName>
    <definedName name="_mfg2_1" localSheetId="27" hidden="1">{"PAGE 1",#N/A,FALSE,"WEST_OT"}</definedName>
    <definedName name="_mfg2_1" hidden="1">{"PAGE 1",#N/A,FALSE,"WEST_OT"}</definedName>
    <definedName name="_mfg3" localSheetId="27" hidden="1">{"PAGE 1",#N/A,FALSE,"WEST_OT"}</definedName>
    <definedName name="_mfg3" hidden="1">{"PAGE 1",#N/A,FALSE,"WEST_OT"}</definedName>
    <definedName name="_mfg3_1" localSheetId="27" hidden="1">{"PAGE 1",#N/A,FALSE,"WEST_OT"}</definedName>
    <definedName name="_mfg3_1" hidden="1">{"PAGE 1",#N/A,FALSE,"WEST_OT"}</definedName>
    <definedName name="_mfg4" localSheetId="27" hidden="1">{"PAGE 1",#N/A,FALSE,"WEST_OT"}</definedName>
    <definedName name="_mfg4" hidden="1">{"PAGE 1",#N/A,FALSE,"WEST_OT"}</definedName>
    <definedName name="_mfg4_1" localSheetId="27" hidden="1">{"PAGE 1",#N/A,FALSE,"WEST_OT"}</definedName>
    <definedName name="_mfg4_1" hidden="1">{"PAGE 1",#N/A,FALSE,"WEST_OT"}</definedName>
    <definedName name="_mfg5" localSheetId="27" hidden="1">{"PAGE 1",#N/A,FALSE,"WEST_OT"}</definedName>
    <definedName name="_mfg5" hidden="1">{"PAGE 1",#N/A,FALSE,"WEST_OT"}</definedName>
    <definedName name="_mfg5_1" localSheetId="27" hidden="1">{"PAGE 1",#N/A,FALSE,"WEST_OT"}</definedName>
    <definedName name="_mfg5_1" hidden="1">{"PAGE 1",#N/A,FALSE,"WEST_OT"}</definedName>
    <definedName name="_mon1" localSheetId="27">#REF!</definedName>
    <definedName name="_mon1">#REF!</definedName>
    <definedName name="_mon10" localSheetId="27">#REF!</definedName>
    <definedName name="_mon10">#REF!</definedName>
    <definedName name="_mon11" localSheetId="27">#REF!</definedName>
    <definedName name="_mon11">#REF!</definedName>
    <definedName name="_mon12" localSheetId="27">#REF!</definedName>
    <definedName name="_mon12">#REF!</definedName>
    <definedName name="_mon2" localSheetId="27">#REF!</definedName>
    <definedName name="_mon2">#REF!</definedName>
    <definedName name="_mon3" localSheetId="27">#REF!</definedName>
    <definedName name="_mon3">#REF!</definedName>
    <definedName name="_mon4" localSheetId="27">#REF!</definedName>
    <definedName name="_mon4">#REF!</definedName>
    <definedName name="_mon5" localSheetId="27">#REF!</definedName>
    <definedName name="_mon5">#REF!</definedName>
    <definedName name="_mon6" localSheetId="27">#REF!</definedName>
    <definedName name="_mon6">#REF!</definedName>
    <definedName name="_mon7" localSheetId="27">#REF!</definedName>
    <definedName name="_mon7">#REF!</definedName>
    <definedName name="_mon8" localSheetId="27">#REF!</definedName>
    <definedName name="_mon8">#REF!</definedName>
    <definedName name="_mon9" localSheetId="27">#REF!</definedName>
    <definedName name="_mon9">#REF!</definedName>
    <definedName name="_n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n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n1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n1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_na2" hidden="1">"100"</definedName>
    <definedName name="_na3" hidden="1">"50"</definedName>
    <definedName name="_na4" hidden="1">"IQ_LTM_DATE"</definedName>
    <definedName name="_name1" localSheetId="27" hidden="1">#REF!</definedName>
    <definedName name="_name1" hidden="1">#REF!</definedName>
    <definedName name="_new1" localSheetId="27" hidden="1">{#N/A,#N/A,TRUE,"Sheet5 (4)";#N/A,#N/A,TRUE,"Sheet10 (2)";#N/A,#N/A,TRUE,"Sheet16 (2)"}</definedName>
    <definedName name="_new1" hidden="1">{#N/A,#N/A,TRUE,"Sheet5 (4)";#N/A,#N/A,TRUE,"Sheet10 (2)";#N/A,#N/A,TRUE,"Sheet16 (2)"}</definedName>
    <definedName name="_new1_1" localSheetId="27" hidden="1">{#N/A,#N/A,TRUE,"Sheet5 (4)";#N/A,#N/A,TRUE,"Sheet10 (2)";#N/A,#N/A,TRUE,"Sheet16 (2)"}</definedName>
    <definedName name="_new1_1" hidden="1">{#N/A,#N/A,TRUE,"Sheet5 (4)";#N/A,#N/A,TRUE,"Sheet10 (2)";#N/A,#N/A,TRUE,"Sheet16 (2)"}</definedName>
    <definedName name="_NOI2" localSheetId="27" hidden="1">{#N/A,#N/A,FALSE,"NOI"}</definedName>
    <definedName name="_NOI2" hidden="1">{#N/A,#N/A,FALSE,"NOI"}</definedName>
    <definedName name="_NOI2_1" localSheetId="27" hidden="1">{#N/A,#N/A,FALSE,"NOI"}</definedName>
    <definedName name="_NOI2_1" hidden="1">{#N/A,#N/A,FALSE,"NOI"}</definedName>
    <definedName name="_NYI2" localSheetId="27" hidden="1">{#N/A,#N/A,FALSE,"NYI"}</definedName>
    <definedName name="_NYI2" hidden="1">{#N/A,#N/A,FALSE,"NYI"}</definedName>
    <definedName name="_NYI2_1" localSheetId="27" hidden="1">{#N/A,#N/A,FALSE,"NYI"}</definedName>
    <definedName name="_NYI2_1" hidden="1">{#N/A,#N/A,FALSE,"NYI"}</definedName>
    <definedName name="_OCT01" localSheetId="27" hidden="1">{"Statement of Income",#N/A,TRUE,"Mar99";"Balance Sheet",#N/A,TRUE,"Mar99"}</definedName>
    <definedName name="_OCT01" hidden="1">{"Statement of Income",#N/A,TRUE,"Mar99";"Balance Sheet",#N/A,TRUE,"Mar99"}</definedName>
    <definedName name="_OCT01_1" localSheetId="27" hidden="1">{"Statement of Income",#N/A,TRUE,"Mar99";"Balance Sheet",#N/A,TRUE,"Mar99"}</definedName>
    <definedName name="_OCT01_1" hidden="1">{"Statement of Income",#N/A,TRUE,"Mar99";"Balance Sheet",#N/A,TRUE,"Mar99"}</definedName>
    <definedName name="_OCT03" localSheetId="27" hidden="1">{"Statement of Income",#N/A,TRUE,"Mar99";"Balance Sheet",#N/A,TRUE,"Mar99"}</definedName>
    <definedName name="_OCT03" hidden="1">{"Statement of Income",#N/A,TRUE,"Mar99";"Balance Sheet",#N/A,TRUE,"Mar99"}</definedName>
    <definedName name="_OCT03_1" localSheetId="27" hidden="1">{"Statement of Income",#N/A,TRUE,"Mar99";"Balance Sheet",#N/A,TRUE,"Mar99"}</definedName>
    <definedName name="_OCT03_1" hidden="1">{"Statement of Income",#N/A,TRUE,"Mar99";"Balance Sheet",#N/A,TRUE,"Mar99"}</definedName>
    <definedName name="_OK2" localSheetId="27" hidden="1">{#N/A,#N/A,FALSE,"Cover";#N/A,#N/A,FALSE,"LUMI";#N/A,#N/A,FALSE,"COMD";#N/A,#N/A,FALSE,"Valuation";#N/A,#N/A,FALSE,"Assumptions";#N/A,#N/A,FALSE,"Pooling";#N/A,#N/A,FALSE,"BalanceSheet"}</definedName>
    <definedName name="_OK2" hidden="1">{#N/A,#N/A,FALSE,"Cover";#N/A,#N/A,FALSE,"LUMI";#N/A,#N/A,FALSE,"COMD";#N/A,#N/A,FALSE,"Valuation";#N/A,#N/A,FALSE,"Assumptions";#N/A,#N/A,FALSE,"Pooling";#N/A,#N/A,FALSE,"BalanceSheet"}</definedName>
    <definedName name="_OK2_1" localSheetId="27" hidden="1">{#N/A,#N/A,FALSE,"Cover";#N/A,#N/A,FALSE,"LUMI";#N/A,#N/A,FALSE,"COMD";#N/A,#N/A,FALSE,"Valuation";#N/A,#N/A,FALSE,"Assumptions";#N/A,#N/A,FALSE,"Pooling";#N/A,#N/A,FALSE,"BalanceSheet"}</definedName>
    <definedName name="_OK2_1" hidden="1">{#N/A,#N/A,FALSE,"Cover";#N/A,#N/A,FALSE,"LUMI";#N/A,#N/A,FALSE,"COMD";#N/A,#N/A,FALSE,"Valuation";#N/A,#N/A,FALSE,"Assumptions";#N/A,#N/A,FALSE,"Pooling";#N/A,#N/A,FALSE,"BalanceSheet"}</definedName>
    <definedName name="_Order1" hidden="1">255</definedName>
    <definedName name="_Order2" hidden="1">0</definedName>
    <definedName name="_P00comps1" localSheetId="27" hidden="1">#REF!</definedName>
    <definedName name="_P00comps1" hidden="1">#REF!</definedName>
    <definedName name="_P00comps2" localSheetId="27" hidden="1">#REF!</definedName>
    <definedName name="_P00comps2" hidden="1">#REF!</definedName>
    <definedName name="_p1" localSheetId="27" hidden="1">{"SUM",#N/A,FALSE,"Details (2)"}</definedName>
    <definedName name="_p1" hidden="1">{"SUM",#N/A,FALSE,"Details (2)"}</definedName>
    <definedName name="_p1_1" localSheetId="27" hidden="1">{"SUM",#N/A,FALSE,"Details (2)"}</definedName>
    <definedName name="_p1_1" hidden="1">{"SUM",#N/A,FALSE,"Details (2)"}</definedName>
    <definedName name="_Parse_In" localSheetId="27" hidden="1">#REF!</definedName>
    <definedName name="_Parse_In" hidden="1">#REF!</definedName>
    <definedName name="_Parse_Out" localSheetId="27" hidden="1">#REF!</definedName>
    <definedName name="_Parse_Out" hidden="1">#REF!</definedName>
    <definedName name="_PL2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4" localSheetId="27" hidden="1">{#N/A,#N/A,FALSE,"Report Data";#N/A,#N/A,FALSE,"COMP POOL";#N/A,#N/A,FALSE,"COMP POOL NB95";#N/A,#N/A,FALSE,"COMP POOL NB94"}</definedName>
    <definedName name="_PL4" hidden="1">{#N/A,#N/A,FALSE,"Report Data";#N/A,#N/A,FALSE,"COMP POOL";#N/A,#N/A,FALSE,"COMP POOL NB95";#N/A,#N/A,FALSE,"COMP POOL NB94"}</definedName>
    <definedName name="_PL4_1" localSheetId="27" hidden="1">{#N/A,#N/A,FALSE,"Report Data";#N/A,#N/A,FALSE,"COMP POOL";#N/A,#N/A,FALSE,"COMP POOL NB95";#N/A,#N/A,FALSE,"COMP POOL NB94"}</definedName>
    <definedName name="_PL4_1" hidden="1">{#N/A,#N/A,FALSE,"Report Data";#N/A,#N/A,FALSE,"COMP POOL";#N/A,#N/A,FALSE,"COMP POOL NB95";#N/A,#N/A,FALSE,"COMP POOL NB94"}</definedName>
    <definedName name="_PL5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p2" localSheetId="27" hidden="1">{"Summary",#N/A,FALSE,"Details (2)"}</definedName>
    <definedName name="_pp2" hidden="1">{"Summary",#N/A,FALSE,"Details (2)"}</definedName>
    <definedName name="_pp2_1" localSheetId="27" hidden="1">{"Summary",#N/A,FALSE,"Details (2)"}</definedName>
    <definedName name="_pp2_1" hidden="1">{"Summary",#N/A,FALSE,"Details (2)"}</definedName>
    <definedName name="_ppp1" localSheetId="27" hidden="1">{"SUM",#N/A,FALSE,"Details (2)"}</definedName>
    <definedName name="_ppp1" hidden="1">{"SUM",#N/A,FALSE,"Details (2)"}</definedName>
    <definedName name="_ppp1_1" localSheetId="27" hidden="1">{"SUM",#N/A,FALSE,"Details (2)"}</definedName>
    <definedName name="_ppp1_1" hidden="1">{"SUM",#N/A,FALSE,"Details (2)"}</definedName>
    <definedName name="_q2" localSheetId="27" hidden="1">{"Summary",#N/A,FALSE,"Details (2)"}</definedName>
    <definedName name="_q2" hidden="1">{"Summary",#N/A,FALSE,"Details (2)"}</definedName>
    <definedName name="_q2_1" localSheetId="27" hidden="1">{"Summary",#N/A,FALSE,"Details (2)"}</definedName>
    <definedName name="_q2_1" hidden="1">{"Summary",#N/A,FALSE,"Details (2)"}</definedName>
    <definedName name="_q234" localSheetId="27" hidden="1">#REF!</definedName>
    <definedName name="_q234" hidden="1">#REF!</definedName>
    <definedName name="_q3" localSheetId="27" hidden="1">{"SUM",#N/A,FALSE,"Details (2)"}</definedName>
    <definedName name="_q3" hidden="1">{"SUM",#N/A,FALSE,"Details (2)"}</definedName>
    <definedName name="_q3_1" localSheetId="27" hidden="1">{"SUM",#N/A,FALSE,"Details (2)"}</definedName>
    <definedName name="_q3_1" hidden="1">{"SUM",#N/A,FALSE,"Details (2)"}</definedName>
    <definedName name="_q4" localSheetId="27" hidden="1">{"Summary",#N/A,FALSE,"Details (2)"}</definedName>
    <definedName name="_q4" hidden="1">{"Summary",#N/A,FALSE,"Details (2)"}</definedName>
    <definedName name="_q4_1" localSheetId="27" hidden="1">{"Summary",#N/A,FALSE,"Details (2)"}</definedName>
    <definedName name="_q4_1" hidden="1">{"Summary",#N/A,FALSE,"Details (2)"}</definedName>
    <definedName name="_q5" localSheetId="27" hidden="1">{"SUM",#N/A,FALSE,"Details (2)"}</definedName>
    <definedName name="_q5" hidden="1">{"SUM",#N/A,FALSE,"Details (2)"}</definedName>
    <definedName name="_q5_1" localSheetId="27" hidden="1">{"SUM",#N/A,FALSE,"Details (2)"}</definedName>
    <definedName name="_q5_1" hidden="1">{"SUM",#N/A,FALSE,"Details (2)"}</definedName>
    <definedName name="_Regression_Int" hidden="1">1</definedName>
    <definedName name="_Regression_Out" localSheetId="27" hidden="1">#REF!</definedName>
    <definedName name="_Regression_Out" hidden="1">#REF!</definedName>
    <definedName name="_regression_out1" localSheetId="27" hidden="1">#REF!</definedName>
    <definedName name="_regression_out1" hidden="1">#REF!</definedName>
    <definedName name="_Regression_X" localSheetId="27" hidden="1">#REF!</definedName>
    <definedName name="_Regression_X" hidden="1">#REF!</definedName>
    <definedName name="_regression_x1" localSheetId="27" hidden="1">#REF!</definedName>
    <definedName name="_regression_x1" hidden="1">#REF!</definedName>
    <definedName name="_Regression_Y" localSheetId="27" hidden="1">#REF!</definedName>
    <definedName name="_Regression_Y" hidden="1">#REF!</definedName>
    <definedName name="_regression_y1" localSheetId="27" hidden="1">#REF!</definedName>
    <definedName name="_regression_y1" hidden="1">#REF!</definedName>
    <definedName name="_Rf_Feb_Act_for_YTD" localSheetId="27" hidden="1">#REF!</definedName>
    <definedName name="_Rf_Feb_Act_for_YTD" hidden="1">#REF!</definedName>
    <definedName name="_Rf_Oct_Act_for_2003_YTD" localSheetId="27" hidden="1">#REF!</definedName>
    <definedName name="_Rf_Oct_Act_for_2003_YTD" hidden="1">#REF!</definedName>
    <definedName name="_s1" localSheetId="27" hidden="1">#REF!</definedName>
    <definedName name="_s1" hidden="1">#REF!</definedName>
    <definedName name="_s2" localSheetId="27" hidden="1">#REF!</definedName>
    <definedName name="_s2" hidden="1">#REF!</definedName>
    <definedName name="_s3" localSheetId="27" hidden="1">#REF!</definedName>
    <definedName name="_s3" hidden="1">#REF!</definedName>
    <definedName name="_s4" localSheetId="27" hidden="1">#REF!</definedName>
    <definedName name="_s4" hidden="1">#REF!</definedName>
    <definedName name="_s5" localSheetId="27" hidden="1">#REF!</definedName>
    <definedName name="_s5" hidden="1">#REF!</definedName>
    <definedName name="_s6" localSheetId="27" hidden="1">#REF!</definedName>
    <definedName name="_s6" hidden="1">#REF!</definedName>
    <definedName name="_SEP01" localSheetId="27" hidden="1">{"Statement of Income",#N/A,TRUE,"Mar99";"Balance Sheet",#N/A,TRUE,"Mar99"}</definedName>
    <definedName name="_SEP01" hidden="1">{"Statement of Income",#N/A,TRUE,"Mar99";"Balance Sheet",#N/A,TRUE,"Mar99"}</definedName>
    <definedName name="_SEP01_1" localSheetId="27" hidden="1">{"Statement of Income",#N/A,TRUE,"Mar99";"Balance Sheet",#N/A,TRUE,"Mar99"}</definedName>
    <definedName name="_SEP01_1" hidden="1">{"Statement of Income",#N/A,TRUE,"Mar99";"Balance Sheet",#N/A,TRUE,"Mar99"}</definedName>
    <definedName name="_Sep03" localSheetId="27" hidden="1">{"Statement of Income",#N/A,TRUE,"Mar99";"Balance Sheet",#N/A,TRUE,"Mar99"}</definedName>
    <definedName name="_Sep03" hidden="1">{"Statement of Income",#N/A,TRUE,"Mar99";"Balance Sheet",#N/A,TRUE,"Mar99"}</definedName>
    <definedName name="_Sep03_1" localSheetId="27" hidden="1">{"Statement of Income",#N/A,TRUE,"Mar99";"Balance Sheet",#N/A,TRUE,"Mar99"}</definedName>
    <definedName name="_Sep03_1" hidden="1">{"Statement of Income",#N/A,TRUE,"Mar99";"Balance Sheet",#N/A,TRUE,"Mar99"}</definedName>
    <definedName name="_sop3" localSheetId="27" hidden="1">{"data",#N/A,FALSE,"client (3)";"margins",#N/A,FALSE,"client (3)";"multiple",#N/A,FALSE,"client (3)"}</definedName>
    <definedName name="_sop3" hidden="1">{"data",#N/A,FALSE,"client (3)";"margins",#N/A,FALSE,"client (3)";"multiple",#N/A,FALSE,"client (3)"}</definedName>
    <definedName name="_sop3_1" localSheetId="27" hidden="1">{"data",#N/A,FALSE,"client (3)";"margins",#N/A,FALSE,"client (3)";"multiple",#N/A,FALSE,"client (3)"}</definedName>
    <definedName name="_sop3_1" hidden="1">{"data",#N/A,FALSE,"client (3)";"margins",#N/A,FALSE,"client (3)";"multiple",#N/A,FALSE,"client (3)"}</definedName>
    <definedName name="_Sort" localSheetId="27" hidden="1">#REF!</definedName>
    <definedName name="_Sort" hidden="1">#REF!</definedName>
    <definedName name="_Sort23" localSheetId="27" hidden="1">#REF!</definedName>
    <definedName name="_Sort23" hidden="1">#REF!</definedName>
    <definedName name="_t2" localSheetId="27" hidden="1">{"'Sheet1'!$A$5:$G$42"}</definedName>
    <definedName name="_t2" hidden="1">{"'Sheet1'!$A$5:$G$42"}</definedName>
    <definedName name="_t2_1" localSheetId="27" hidden="1">{"'Sheet1'!$A$5:$G$42"}</definedName>
    <definedName name="_t2_1" hidden="1">{"'Sheet1'!$A$5:$G$42"}</definedName>
    <definedName name="_t9" localSheetId="27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localSheetId="27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1_In1" localSheetId="27" hidden="1">#REF!</definedName>
    <definedName name="_Table1_In1" hidden="1">#REF!</definedName>
    <definedName name="_Table1_Out" localSheetId="27" hidden="1">#REF!</definedName>
    <definedName name="_Table1_Out" hidden="1">#REF!</definedName>
    <definedName name="_Table2_In1" localSheetId="27" hidden="1">#REF!</definedName>
    <definedName name="_Table2_In1" hidden="1">#REF!</definedName>
    <definedName name="_Table2_In2" localSheetId="27" hidden="1">#REF!</definedName>
    <definedName name="_Table2_In2" hidden="1">#REF!</definedName>
    <definedName name="_Table2_Out" localSheetId="27" hidden="1">#REF!</definedName>
    <definedName name="_Table2_Out" hidden="1">#REF!</definedName>
    <definedName name="_Table3_In2" localSheetId="27" hidden="1">#REF!</definedName>
    <definedName name="_Table3_In2" hidden="1">#REF!</definedName>
    <definedName name="_TMAutoChart1Names" localSheetId="27" hidden="1">{"Timeline","Chart 6","Timeline Chart 6"}</definedName>
    <definedName name="_TMAutoChart1Names" hidden="1">{"Timeline","Chart 6","Timeline Chart 6"}</definedName>
    <definedName name="_TMAutoChart1Names_1" localSheetId="27" hidden="1">{"Timeline","Chart 6","Timeline Chart 6"}</definedName>
    <definedName name="_TMAutoChart1Names_1" hidden="1">{"Timeline","Chart 6","Timeline Chart 6"}</definedName>
    <definedName name="_TMAutoChart1Refs" localSheetId="27" hidden="1">{"","","'Timeline'!$F$16","'Timeline'!$F$25","","","","","",""}</definedName>
    <definedName name="_TMAutoChart1Refs" hidden="1">{"","","'Timeline'!$F$16","'Timeline'!$F$25","","","","","",""}</definedName>
    <definedName name="_TMAutoChart1Refs_1" localSheetId="27" hidden="1">{"","","'Timeline'!$F$16","'Timeline'!$F$25","","","","","",""}</definedName>
    <definedName name="_TMAutoChart1Refs_1" hidden="1">{"","","'Timeline'!$F$16","'Timeline'!$F$25","","","","","",""}</definedName>
    <definedName name="_TMAutoChart2Names" localSheetId="27" hidden="1">{"Timeline","Chart 6","Timeline Chart 6"}</definedName>
    <definedName name="_TMAutoChart2Names" hidden="1">{"Timeline","Chart 6","Timeline Chart 6"}</definedName>
    <definedName name="_TMAutoChart2Names_1" localSheetId="27" hidden="1">{"Timeline","Chart 6","Timeline Chart 6"}</definedName>
    <definedName name="_TMAutoChart2Names_1" hidden="1">{"Timeline","Chart 6","Timeline Chart 6"}</definedName>
    <definedName name="_TMAutoChart2Refs" localSheetId="27" hidden="1">{"","","'Timeline'!$F$16","'Timeline'!$H$25","","","","","",""}</definedName>
    <definedName name="_TMAutoChart2Refs" hidden="1">{"","","'Timeline'!$F$16","'Timeline'!$H$25","","","","","",""}</definedName>
    <definedName name="_TMAutoChart2Refs_1" localSheetId="27" hidden="1">{"","","'Timeline'!$F$16","'Timeline'!$H$25","","","","","",""}</definedName>
    <definedName name="_TMAutoChart2Refs_1" hidden="1">{"","","'Timeline'!$F$16","'Timeline'!$H$25","","","","","",""}</definedName>
    <definedName name="_TMAutoChartCount" hidden="1">2</definedName>
    <definedName name="_UNDO_UPS_" localSheetId="27" hidden="1">#REF!</definedName>
    <definedName name="_UNDO_UPS_" hidden="1">#REF!</definedName>
    <definedName name="_UNDO_UPS_SEL_" localSheetId="27" hidden="1">#REF!</definedName>
    <definedName name="_UNDO_UPS_SEL_" hidden="1">#REF!</definedName>
    <definedName name="_UNDO31X31X_" localSheetId="27" hidden="1">#REF!</definedName>
    <definedName name="_UNDO31X31X_" hidden="1">#REF!</definedName>
    <definedName name="_v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v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v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v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_ver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w1" localSheetId="27" hidden="1">{"PVGraph2",#N/A,FALSE,"PV Data"}</definedName>
    <definedName name="_w1" hidden="1">{"PVGraph2",#N/A,FALSE,"PV Data"}</definedName>
    <definedName name="_w1_1" localSheetId="27" hidden="1">{"PVGraph2",#N/A,FALSE,"PV Data"}</definedName>
    <definedName name="_w1_1" hidden="1">{"PVGraph2",#N/A,FALSE,"PV Data"}</definedName>
    <definedName name="_w2" localSheetId="27" hidden="1">{"PVGraph2",#N/A,FALSE,"PV Data"}</definedName>
    <definedName name="_w2" hidden="1">{"PVGraph2",#N/A,FALSE,"PV Data"}</definedName>
    <definedName name="_w2_1" localSheetId="27" hidden="1">{"PVGraph2",#N/A,FALSE,"PV Data"}</definedName>
    <definedName name="_w2_1" hidden="1">{"PVGraph2",#N/A,FALSE,"PV Data"}</definedName>
    <definedName name="_w3" localSheetId="27" hidden="1">{"PVGraph2",#N/A,FALSE,"PV Data"}</definedName>
    <definedName name="_w3" hidden="1">{"PVGraph2",#N/A,FALSE,"PV Data"}</definedName>
    <definedName name="_w3_1" localSheetId="27" hidden="1">{"PVGraph2",#N/A,FALSE,"PV Data"}</definedName>
    <definedName name="_w3_1" hidden="1">{"PVGraph2",#N/A,FALSE,"PV Data"}</definedName>
    <definedName name="_w9" localSheetId="27" hidden="1">{"PVGraph2",#N/A,FALSE,"PV Data"}</definedName>
    <definedName name="_w9" hidden="1">{"PVGraph2",#N/A,FALSE,"PV Data"}</definedName>
    <definedName name="_w9_1" localSheetId="27" hidden="1">{"PVGraph2",#N/A,FALSE,"PV Data"}</definedName>
    <definedName name="_w9_1" hidden="1">{"PVGraph2",#N/A,FALSE,"PV Data"}</definedName>
    <definedName name="_wer33" localSheetId="27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_1" localSheetId="27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_1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rn1" localSheetId="27" hidden="1">{"FCB_ALL",#N/A,FALSE,"FCB"}</definedName>
    <definedName name="_wrn1" hidden="1">{"FCB_ALL",#N/A,FALSE,"FCB"}</definedName>
    <definedName name="_wrn1_1" localSheetId="27" hidden="1">{"FCB_ALL",#N/A,FALSE,"FCB"}</definedName>
    <definedName name="_wrn1_1" hidden="1">{"FCB_ALL",#N/A,FALSE,"FCB"}</definedName>
    <definedName name="_wrn2" localSheetId="27" hidden="1">{#N/A,#N/A,FALSE,"ASSUMPTIONS";#N/A,#N/A,FALSE,"Valuation Summary";"page1",#N/A,FALSE,"PRESENTATION";"page2",#N/A,FALSE,"PRESENTATION";#N/A,#N/A,FALSE,"ORIGINAL_ROLLBACK"}</definedName>
    <definedName name="_wrn2" hidden="1">{#N/A,#N/A,FALSE,"ASSUMPTIONS";#N/A,#N/A,FALSE,"Valuation Summary";"page1",#N/A,FALSE,"PRESENTATION";"page2",#N/A,FALSE,"PRESENTATION";#N/A,#N/A,FALSE,"ORIGINAL_ROLLBACK"}</definedName>
    <definedName name="_wrn2_1" localSheetId="27" hidden="1">{#N/A,#N/A,FALSE,"ASSUMPTIONS";#N/A,#N/A,FALSE,"Valuation Summary";"page1",#N/A,FALSE,"PRESENTATION";"page2",#N/A,FALSE,"PRESENTATION";#N/A,#N/A,FALSE,"ORIGINAL_ROLLBACK"}</definedName>
    <definedName name="_wrn2_1" hidden="1">{#N/A,#N/A,FALSE,"ASSUMPTIONS";#N/A,#N/A,FALSE,"Valuation Summary";"page1",#N/A,FALSE,"PRESENTATION";"page2",#N/A,FALSE,"PRESENTATION";#N/A,#N/A,FALSE,"ORIGINAL_ROLLBACK"}</definedName>
    <definedName name="_wrn3" localSheetId="27" hidden="1">{#N/A,#N/A,FALSE,"ASSUMPTIONS";#N/A,#N/A,FALSE,"Valuation Summary";"page1",#N/A,FALSE,"PRESENTATION";"page2",#N/A,FALSE,"PRESENTATION";#N/A,#N/A,FALSE,"ORIGINAL_ROLLBACK"}</definedName>
    <definedName name="_wrn3" hidden="1">{#N/A,#N/A,FALSE,"ASSUMPTIONS";#N/A,#N/A,FALSE,"Valuation Summary";"page1",#N/A,FALSE,"PRESENTATION";"page2",#N/A,FALSE,"PRESENTATION";#N/A,#N/A,FALSE,"ORIGINAL_ROLLBACK"}</definedName>
    <definedName name="_wrn3_1" localSheetId="27" hidden="1">{#N/A,#N/A,FALSE,"ASSUMPTIONS";#N/A,#N/A,FALSE,"Valuation Summary";"page1",#N/A,FALSE,"PRESENTATION";"page2",#N/A,FALSE,"PRESENTATION";#N/A,#N/A,FALSE,"ORIGINAL_ROLLBACK"}</definedName>
    <definedName name="_wrn3_1" hidden="1">{#N/A,#N/A,FALSE,"ASSUMPTIONS";#N/A,#N/A,FALSE,"Valuation Summary";"page1",#N/A,FALSE,"PRESENTATION";"page2",#N/A,FALSE,"PRESENTATION";#N/A,#N/A,FALSE,"ORIGINAL_ROLLBACK"}</definedName>
    <definedName name="_wrn9" localSheetId="27" hidden="1">{"FCB_ALL",#N/A,FALSE,"FCB"}</definedName>
    <definedName name="_wrn9" hidden="1">{"FCB_ALL",#N/A,FALSE,"FCB"}</definedName>
    <definedName name="_wrn9_1" localSheetId="27" hidden="1">{"FCB_ALL",#N/A,FALSE,"FCB"}</definedName>
    <definedName name="_wrn9_1" hidden="1">{"FCB_ALL",#N/A,FALSE,"FCB"}</definedName>
    <definedName name="_ww2" localSheetId="27" hidden="1">{#N/A,#N/A,FALSE,"Admin";#N/A,#N/A,FALSE,"Other"}</definedName>
    <definedName name="_ww2" hidden="1">{#N/A,#N/A,FALSE,"Admin";#N/A,#N/A,FALSE,"Other"}</definedName>
    <definedName name="_ww2_1" localSheetId="27" hidden="1">{#N/A,#N/A,FALSE,"Admin";#N/A,#N/A,FALSE,"Other"}</definedName>
    <definedName name="_ww2_1" hidden="1">{#N/A,#N/A,FALSE,"Admin";#N/A,#N/A,FALSE,"Other"}</definedName>
    <definedName name="_X1" localSheetId="27" hidden="1">{"Summary",#N/A,FALSE,"Details (2)"}</definedName>
    <definedName name="_X1" hidden="1">{"Summary",#N/A,FALSE,"Details (2)"}</definedName>
    <definedName name="_X1_1" localSheetId="27" hidden="1">{"Summary",#N/A,FALSE,"Details (2)"}</definedName>
    <definedName name="_X1_1" hidden="1">{"Summary",#N/A,FALSE,"Details (2)"}</definedName>
    <definedName name="_x2" localSheetId="27" hidden="1">{"PVGraph2",#N/A,FALSE,"PV Data"}</definedName>
    <definedName name="_x2" hidden="1">{"PVGraph2",#N/A,FALSE,"PV Data"}</definedName>
    <definedName name="_x2_1" localSheetId="27" hidden="1">{"PVGraph2",#N/A,FALSE,"PV Data"}</definedName>
    <definedName name="_x2_1" hidden="1">{"PVGraph2",#N/A,FALSE,"PV Data"}</definedName>
    <definedName name="_xlcn.LinkedTable_LineRank1" localSheetId="27" hidden="1">#REF!</definedName>
    <definedName name="_xlcn.LinkedTable_LineRank1" hidden="1">#REF!</definedName>
    <definedName name="_xlcn.LinkedTable_Table1" localSheetId="27" hidden="1">#REF!</definedName>
    <definedName name="_xlcn.LinkedTable_Table1" hidden="1">#REF!</definedName>
    <definedName name="_xlcn.LinkedTable_Table11" localSheetId="27" hidden="1">#REF!</definedName>
    <definedName name="_xlcn.LinkedTable_Table11" hidden="1">#REF!</definedName>
    <definedName name="_xlcn.LinkedTable_Table2" localSheetId="27" hidden="1">#REF!</definedName>
    <definedName name="_xlcn.LinkedTable_Table2" hidden="1">#REF!</definedName>
    <definedName name="_xlcn.LinkedTable_Table3" localSheetId="27" hidden="1">#REF!</definedName>
    <definedName name="_xlcn.LinkedTable_Table3" hidden="1">#REF!</definedName>
    <definedName name="_xlcn.LinkedTable_Table4" localSheetId="27" hidden="1">#REF!</definedName>
    <definedName name="_xlcn.LinkedTable_Table4" hidden="1">#REF!</definedName>
    <definedName name="_xlcn.LinkedTable_Table5" localSheetId="27" hidden="1">#REF!</definedName>
    <definedName name="_xlcn.LinkedTable_Table5" hidden="1">#REF!</definedName>
    <definedName name="_xlcn.LinkedTable_Table6" localSheetId="27" hidden="1">#REF!</definedName>
    <definedName name="_xlcn.LinkedTable_Table6" hidden="1">#REF!</definedName>
    <definedName name="_xlcn.LinkedTable_Table7" localSheetId="27" hidden="1">#REF!</definedName>
    <definedName name="_xlcn.LinkedTable_Table7" hidden="1">#REF!</definedName>
    <definedName name="_xlcn.LinkedTable_Table8" localSheetId="27" hidden="1">#REF!</definedName>
    <definedName name="_xlcn.LinkedTable_Table8" hidden="1">#REF!</definedName>
    <definedName name="_xlcn.LinkedTable_Table9" localSheetId="27" hidden="1">#REF!</definedName>
    <definedName name="_xlcn.LinkedTable_Table9" hidden="1">#REF!</definedName>
    <definedName name="_xlcn.WorksheetConnection_Sheet2A2G3211" hidden="1">[3]Draft!$A$1:$M$24</definedName>
    <definedName name="_xlcn.WorksheetConnection_Table11" localSheetId="27" hidden="1">#REF!</definedName>
    <definedName name="_xlcn.WorksheetConnection_Table11" hidden="1">#REF!</definedName>
    <definedName name="_y2" localSheetId="27" hidden="1">{"PVGraph2",#N/A,FALSE,"PV Data"}</definedName>
    <definedName name="_y2" hidden="1">{"PVGraph2",#N/A,FALSE,"PV Data"}</definedName>
    <definedName name="_y2_1" localSheetId="27" hidden="1">{"PVGraph2",#N/A,FALSE,"PV Data"}</definedName>
    <definedName name="_y2_1" hidden="1">{"PVGraph2",#N/A,FALSE,"PV Data"}</definedName>
    <definedName name="_Z04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4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4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4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5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5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5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05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_z2" localSheetId="27" hidden="1">{"Sch00",#N/A,FALSE,"1";"Contents",#N/A,FALSE,"1"}</definedName>
    <definedName name="_z2" hidden="1">{"Sch00",#N/A,FALSE,"1";"Contents",#N/A,FALSE,"1"}</definedName>
    <definedName name="_z2_1" localSheetId="27" hidden="1">{"Sch00",#N/A,FALSE,"1";"Contents",#N/A,FALSE,"1"}</definedName>
    <definedName name="_z2_1" hidden="1">{"Sch00",#N/A,FALSE,"1";"Contents",#N/A,FALSE,"1"}</definedName>
    <definedName name="_z3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3_1" localSheetId="27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3_1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1" localSheetId="27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1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1_1" localSheetId="27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1_1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2" localSheetId="27" hidden="1">{0,0,0,0,1,-4105,28.3464566929134,28.3464566929134,28.346456664,28.3464566929134,2,TRUE,TRUE,FALSE,FALSE,FALSE,#N/A,1,85,1,2,"","","","&amp;""Kennerly,Roman Bold""&amp;14L&amp;12EHMAN &amp;14 B&amp;12ROTHERS","","",FALSE}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comps2_1" localSheetId="27" hidden="1">{0,0,0,0,1,-4105,28.3464566929134,28.3464566929134,28.346456664,28.3464566929134,2,TRUE,TRUE,FALSE,FALSE,FALSE,#N/A,1,85,1,2,"","","","&amp;""Kennerly,Roman Bold""&amp;14L&amp;12EHMAN &amp;14 B&amp;12ROTHERS","","",FALSE}</definedName>
    <definedName name="_Zcomps2_1" hidden="1">{0,0,0,0,1,-4105,28.3464566929134,28.3464566929134,28.346456664,28.3464566929134,2,TRUE,TRUE,FALSE,FALSE,FALSE,#N/A,1,85,1,2,"","","","&amp;""Kennerly,Roman Bold""&amp;14L&amp;12EHMAN &amp;14 B&amp;12ROTHERS","","",FALSE}</definedName>
    <definedName name="_zz3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zz3_1" localSheetId="27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zz3_1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\" localSheetId="27" hidden="1">{"kricash",#N/A,FALSE,"INC";"kriinc",#N/A,FALSE,"INC";"krimiami",#N/A,FALSE,"INC";"kriother",#N/A,FALSE,"INC";"kripapers",#N/A,FALSE,"INC"}</definedName>
    <definedName name="\" hidden="1">{"kricash",#N/A,FALSE,"INC";"kriinc",#N/A,FALSE,"INC";"krimiami",#N/A,FALSE,"INC";"kriother",#N/A,FALSE,"INC";"kripapers",#N/A,FALSE,"INC"}</definedName>
    <definedName name="\_1" localSheetId="27" hidden="1">{"kricash",#N/A,FALSE,"INC";"kriinc",#N/A,FALSE,"INC";"krimiami",#N/A,FALSE,"INC";"kriother",#N/A,FALSE,"INC";"kripapers",#N/A,FALSE,"INC"}</definedName>
    <definedName name="\_1" hidden="1">{"kricash",#N/A,FALSE,"INC";"kriinc",#N/A,FALSE,"INC";"krimiami",#N/A,FALSE,"INC";"kriother",#N/A,FALSE,"INC";"kripapers",#N/A,FALSE,"INC"}</definedName>
    <definedName name="\11" localSheetId="27" hidden="1">#REF!</definedName>
    <definedName name="\11" hidden="1">#REF!</definedName>
    <definedName name="\P" localSheetId="28">#REF!</definedName>
    <definedName name="\P" localSheetId="3">#REF!</definedName>
    <definedName name="\P" localSheetId="5">#REF!</definedName>
    <definedName name="\P" localSheetId="6">#REF!</definedName>
    <definedName name="\P" localSheetId="4">#REF!</definedName>
    <definedName name="\P" localSheetId="19">#REF!</definedName>
    <definedName name="\P" localSheetId="20">#REF!</definedName>
    <definedName name="\P" localSheetId="18">#REF!</definedName>
    <definedName name="\P" localSheetId="27">#REF!</definedName>
    <definedName name="\P" localSheetId="14">#REF!</definedName>
    <definedName name="\P" localSheetId="23">#REF!</definedName>
    <definedName name="\P">#REF!</definedName>
    <definedName name="\PRINT" localSheetId="27">#REF!</definedName>
    <definedName name="\PRINT">#REF!</definedName>
    <definedName name="a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a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a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a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aa" localSheetId="27" hidden="1">{#N/A,#N/A,FALSE,"Sheet1"}</definedName>
    <definedName name="aa" hidden="1">{#N/A,#N/A,FALSE,"Sheet1"}</definedName>
    <definedName name="aa_1" localSheetId="27" hidden="1">{#N/A,#N/A,FALSE,"Sheet1"}</definedName>
    <definedName name="aa_1" hidden="1">{#N/A,#N/A,FALSE,"Sheet1"}</definedName>
    <definedName name="aa.2" localSheetId="27" hidden="1">{#N/A,#N/A,FALSE,"Cashflow Analysis";#N/A,#N/A,FALSE,"Sensitivity Analysis";#N/A,#N/A,FALSE,"PV";#N/A,#N/A,FALSE,"Pro Forma"}</definedName>
    <definedName name="aa.2" hidden="1">{#N/A,#N/A,FALSE,"Cashflow Analysis";#N/A,#N/A,FALSE,"Sensitivity Analysis";#N/A,#N/A,FALSE,"PV";#N/A,#N/A,FALSE,"Pro Forma"}</definedName>
    <definedName name="aa.2_1" localSheetId="27" hidden="1">{#N/A,#N/A,FALSE,"Cashflow Analysis";#N/A,#N/A,FALSE,"Sensitivity Analysis";#N/A,#N/A,FALSE,"PV";#N/A,#N/A,FALSE,"Pro Forma"}</definedName>
    <definedName name="aa.2_1" hidden="1">{#N/A,#N/A,FALSE,"Cashflow Analysis";#N/A,#N/A,FALSE,"Sensitivity Analysis";#N/A,#N/A,FALSE,"PV";#N/A,#N/A,FALSE,"Pro Forma"}</definedName>
    <definedName name="aaa" localSheetId="27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aaa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aaa_1" localSheetId="27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aaa_1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AAA_DOCTOPS" hidden="1">"AAA_SET"</definedName>
    <definedName name="AAA_duser" hidden="1">"OFF"</definedName>
    <definedName name="aaaa" localSheetId="27" hidden="1">{"'Edit'!$A$1:$V$2277"}</definedName>
    <definedName name="aaaa" hidden="1">{"'Edit'!$A$1:$V$2277"}</definedName>
    <definedName name="aaaa_1" localSheetId="27" hidden="1">{"'Edit'!$A$1:$V$2277"}</definedName>
    <definedName name="aaaa_1" hidden="1">{"'Edit'!$A$1:$V$2277"}</definedName>
    <definedName name="aaaaaa" localSheetId="27" hidden="1">{"Report",#N/A,FALSE,"March Details"}</definedName>
    <definedName name="aaaaaa" hidden="1">{"Report",#N/A,FALSE,"March Details"}</definedName>
    <definedName name="aaaaaa_1" localSheetId="27" hidden="1">{"Report",#N/A,FALSE,"March Details"}</definedName>
    <definedName name="aaaaaa_1" hidden="1">{"Report",#N/A,FALSE,"March Details"}</definedName>
    <definedName name="aaaaaaaaaa" localSheetId="27" hidden="1">{"FCB_ALL",#N/A,FALSE,"FCB";"GREY_ALL",#N/A,FALSE,"GREY"}</definedName>
    <definedName name="aaaaaaaaaa" hidden="1">{"FCB_ALL",#N/A,FALSE,"FCB";"GREY_ALL",#N/A,FALSE,"GREY"}</definedName>
    <definedName name="aaaaaaaaaa_1" localSheetId="27" hidden="1">{"FCB_ALL",#N/A,FALSE,"FCB";"GREY_ALL",#N/A,FALSE,"GREY"}</definedName>
    <definedName name="aaaaaaaaaa_1" hidden="1">{"FCB_ALL",#N/A,FALSE,"FCB";"GREY_ALL",#N/A,FALSE,"GREY"}</definedName>
    <definedName name="aab" localSheetId="27" hidden="1">{#N/A,#N/A,FALSE,"sum (2)";#N/A,#N/A,FALSE,"bs";#N/A,#N/A,FALSE,"is";#N/A,#N/A,FALSE,"cf";#N/A,#N/A,FALSE,"ltd";#N/A,#N/A,FALSE,"irr (2)"}</definedName>
    <definedName name="aab" hidden="1">{#N/A,#N/A,FALSE,"sum (2)";#N/A,#N/A,FALSE,"bs";#N/A,#N/A,FALSE,"is";#N/A,#N/A,FALSE,"cf";#N/A,#N/A,FALSE,"ltd";#N/A,#N/A,FALSE,"irr (2)"}</definedName>
    <definedName name="aab_1" localSheetId="27" hidden="1">{#N/A,#N/A,FALSE,"sum (2)";#N/A,#N/A,FALSE,"bs";#N/A,#N/A,FALSE,"is";#N/A,#N/A,FALSE,"cf";#N/A,#N/A,FALSE,"ltd";#N/A,#N/A,FALSE,"irr (2)"}</definedName>
    <definedName name="aab_1" hidden="1">{#N/A,#N/A,FALSE,"sum (2)";#N/A,#N/A,FALSE,"bs";#N/A,#N/A,FALSE,"is";#N/A,#N/A,FALSE,"cf";#N/A,#N/A,FALSE,"ltd";#N/A,#N/A,FALSE,"irr (2)"}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ssas" localSheetId="27" hidden="1">{"PR1","pr1",TRUE,"Sch PR-1"}</definedName>
    <definedName name="aassas" hidden="1">{"PR1","pr1",TRUE,"Sch PR-1"}</definedName>
    <definedName name="aassas_1" localSheetId="27" hidden="1">{"PR1","pr1",TRUE,"Sch PR-1"}</definedName>
    <definedName name="aassas_1" hidden="1">{"PR1","pr1",TRUE,"Sch PR-1"}</definedName>
    <definedName name="abc" localSheetId="27" hidden="1">{#N/A,#N/A,FALSE,"Sheet1";#N/A,#N/A,FALSE,"Sheet2";#N/A,#N/A,FALSE,"Sheet3";#N/A,#N/A,FALSE,"Sheet4";#N/A,#N/A,FALSE,"Sheet5";#N/A,#N/A,FALSE,"Sheet6"}</definedName>
    <definedName name="abc" hidden="1">{#N/A,#N/A,FALSE,"Sheet1";#N/A,#N/A,FALSE,"Sheet2";#N/A,#N/A,FALSE,"Sheet3";#N/A,#N/A,FALSE,"Sheet4";#N/A,#N/A,FALSE,"Sheet5";#N/A,#N/A,FALSE,"Sheet6"}</definedName>
    <definedName name="abc_1" localSheetId="27" hidden="1">{#N/A,#N/A,FALSE,"Sheet1";#N/A,#N/A,FALSE,"Sheet2";#N/A,#N/A,FALSE,"Sheet3";#N/A,#N/A,FALSE,"Sheet4";#N/A,#N/A,FALSE,"Sheet5";#N/A,#N/A,FALSE,"Sheet6"}</definedName>
    <definedName name="abc_1" hidden="1">{#N/A,#N/A,FALSE,"Sheet1";#N/A,#N/A,FALSE,"Sheet2";#N/A,#N/A,FALSE,"Sheet3";#N/A,#N/A,FALSE,"Sheet4";#N/A,#N/A,FALSE,"Sheet5";#N/A,#N/A,FALSE,"Sheet6"}</definedName>
    <definedName name="abcd" localSheetId="27" hidden="1">#REF!</definedName>
    <definedName name="abcd" hidden="1">#REF!</definedName>
    <definedName name="abv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" localSheetId="27" hidden="1">{"Accretion",#N/A,FALSE,"Assum"}</definedName>
    <definedName name="acc" hidden="1">{"Accretion",#N/A,FALSE,"Assum"}</definedName>
    <definedName name="acc_1" localSheetId="27" hidden="1">{"Accretion",#N/A,FALSE,"Assum"}</definedName>
    <definedName name="acc_1" hidden="1">{"Accretion",#N/A,FALSE,"Assum"}</definedName>
    <definedName name="accc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"CONSOL_SIM_List"</definedName>
    <definedName name="AccessDatabase" hidden="1">"G:\account\96CONSOL\CONSOL.mdb"</definedName>
    <definedName name="Accessforecast" localSheetId="27" hidden="1">{"SUM",#N/A,FALSE,"Details (2)"}</definedName>
    <definedName name="Accessforecast" hidden="1">{"SUM",#N/A,FALSE,"Details (2)"}</definedName>
    <definedName name="Accessforecast_1" localSheetId="27" hidden="1">{"SUM",#N/A,FALSE,"Details (2)"}</definedName>
    <definedName name="Accessforecast_1" hidden="1">{"SUM",#N/A,FALSE,"Details (2)"}</definedName>
    <definedName name="Accretion.Dilution2" localSheetId="27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_1" localSheetId="27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_1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tual" localSheetId="27" hidden="1">#REF!</definedName>
    <definedName name="actual" hidden="1">#REF!</definedName>
    <definedName name="ActualsLY1Start" localSheetId="27" hidden="1">#REF!</definedName>
    <definedName name="ActualsLY1Start" hidden="1">#REF!</definedName>
    <definedName name="ActualsLYStart" localSheetId="27" hidden="1">#REF!</definedName>
    <definedName name="ActualsLYStart" hidden="1">#REF!</definedName>
    <definedName name="ActualsTYStart" localSheetId="27" hidden="1">#REF!</definedName>
    <definedName name="ActualsTYStart" hidden="1">#REF!</definedName>
    <definedName name="ACwvu.inputs._.raw._.data." localSheetId="27" hidden="1">#REF!</definedName>
    <definedName name="ACwvu.inputs._.raw._.data." hidden="1">#REF!</definedName>
    <definedName name="ACwvu.summary1." localSheetId="27" hidden="1">#REF!</definedName>
    <definedName name="ACwvu.summary1." hidden="1">#REF!</definedName>
    <definedName name="ACwvu.summary2." localSheetId="27" hidden="1">#REF!</definedName>
    <definedName name="ACwvu.summary2." hidden="1">#REF!</definedName>
    <definedName name="ACwvu.summary3." localSheetId="27" hidden="1">#REF!</definedName>
    <definedName name="ACwvu.summary3." hidden="1">#REF!</definedName>
    <definedName name="adasdasdasdasd" localSheetId="27" hidden="1">{"PR1","pr1",TRUE,"Sch PR-1"}</definedName>
    <definedName name="adasdasdasdasd" hidden="1">{"PR1","pr1",TRUE,"Sch PR-1"}</definedName>
    <definedName name="adasdasdasdasd_1" localSheetId="27" hidden="1">{"PR1","pr1",TRUE,"Sch PR-1"}</definedName>
    <definedName name="adasdasdasdasd_1" hidden="1">{"PR1","pr1",TRUE,"Sch PR-1"}</definedName>
    <definedName name="adcd" localSheetId="27" hidden="1">{#N/A,#N/A,FALSE,"Sheet8";#N/A,#N/A,FALSE,"Sheet7"}</definedName>
    <definedName name="adcd" hidden="1">{#N/A,#N/A,FALSE,"Sheet8";#N/A,#N/A,FALSE,"Sheet7"}</definedName>
    <definedName name="adcd_1" localSheetId="27" hidden="1">{#N/A,#N/A,FALSE,"Sheet8";#N/A,#N/A,FALSE,"Sheet7"}</definedName>
    <definedName name="adcd_1" hidden="1">{#N/A,#N/A,FALSE,"Sheet8";#N/A,#N/A,FALSE,"Sheet7"}</definedName>
    <definedName name="Additional_Centre_1_CF" localSheetId="27">#REF!,#REF!,#REF!,#REF!,#REF!,#REF!</definedName>
    <definedName name="Additional_Centre_1_CF">#REF!,#REF!,#REF!,#REF!,#REF!,#REF!</definedName>
    <definedName name="Additional_Centre_1_DF" localSheetId="27">#REF!</definedName>
    <definedName name="Additional_Centre_1_DF">#REF!</definedName>
    <definedName name="Additional_Centre_1_List">[4]Summary!#REF!</definedName>
    <definedName name="Additional_Centre_10_CF" localSheetId="27">#REF!,#REF!,#REF!,#REF!,#REF!,#REF!</definedName>
    <definedName name="Additional_Centre_10_CF">#REF!,#REF!,#REF!,#REF!,#REF!,#REF!</definedName>
    <definedName name="Additional_Centre_10_DF" localSheetId="27">#REF!</definedName>
    <definedName name="Additional_Centre_10_DF">#REF!</definedName>
    <definedName name="Additional_Centre_10_List">[4]Summary!$F$96</definedName>
    <definedName name="Additional_Centre_2_CF" localSheetId="27">#REF!,#REF!,#REF!,#REF!,#REF!,#REF!</definedName>
    <definedName name="Additional_Centre_2_CF">#REF!,#REF!,#REF!,#REF!,#REF!,#REF!</definedName>
    <definedName name="Additional_Centre_2_DF" localSheetId="27">#REF!</definedName>
    <definedName name="Additional_Centre_2_DF">#REF!</definedName>
    <definedName name="Additional_Centre_2_List">[4]Summary!#REF!</definedName>
    <definedName name="Additional_Centre_3_CF" localSheetId="27">#REF!,#REF!,#REF!,#REF!,#REF!,#REF!</definedName>
    <definedName name="Additional_Centre_3_CF">#REF!,#REF!,#REF!,#REF!,#REF!,#REF!</definedName>
    <definedName name="Additional_Centre_3_DF" localSheetId="27">#REF!</definedName>
    <definedName name="Additional_Centre_3_DF">#REF!</definedName>
    <definedName name="Additional_Centre_3_List">[4]Summary!#REF!</definedName>
    <definedName name="Additional_Centre_4_CF" localSheetId="27">#REF!,#REF!,#REF!,#REF!,#REF!,#REF!</definedName>
    <definedName name="Additional_Centre_4_CF">#REF!,#REF!,#REF!,#REF!,#REF!,#REF!</definedName>
    <definedName name="Additional_Centre_4_DF" localSheetId="27">#REF!</definedName>
    <definedName name="Additional_Centre_4_DF">#REF!</definedName>
    <definedName name="Additional_Centre_4_List">[4]Summary!#REF!</definedName>
    <definedName name="Additional_Centre_5_CF" localSheetId="27">#REF!,#REF!,#REF!,#REF!,#REF!,#REF!</definedName>
    <definedName name="Additional_Centre_5_CF">#REF!,#REF!,#REF!,#REF!,#REF!,#REF!</definedName>
    <definedName name="Additional_Centre_5_DF" localSheetId="27">#REF!</definedName>
    <definedName name="Additional_Centre_5_DF">#REF!</definedName>
    <definedName name="Additional_Centre_5_List">[4]Summary!$F$91</definedName>
    <definedName name="Additional_Centre_6_CF" localSheetId="27">#REF!,#REF!,#REF!,#REF!,#REF!,#REF!</definedName>
    <definedName name="Additional_Centre_6_CF">#REF!,#REF!,#REF!,#REF!,#REF!,#REF!</definedName>
    <definedName name="Additional_Centre_6_DF" localSheetId="27">#REF!</definedName>
    <definedName name="Additional_Centre_6_DF">#REF!</definedName>
    <definedName name="Additional_Centre_6_List">[4]Summary!$F$92</definedName>
    <definedName name="Additional_Centre_7_CF" localSheetId="27">#REF!,#REF!,#REF!,#REF!,#REF!,#REF!</definedName>
    <definedName name="Additional_Centre_7_CF">#REF!,#REF!,#REF!,#REF!,#REF!,#REF!</definedName>
    <definedName name="Additional_Centre_7_DF" localSheetId="27">#REF!</definedName>
    <definedName name="Additional_Centre_7_DF">#REF!</definedName>
    <definedName name="Additional_Centre_7_List">[4]Summary!$F$93</definedName>
    <definedName name="Additional_Centre_8_CF" localSheetId="27">#REF!,#REF!,#REF!,#REF!,#REF!,#REF!</definedName>
    <definedName name="Additional_Centre_8_CF">#REF!,#REF!,#REF!,#REF!,#REF!,#REF!</definedName>
    <definedName name="Additional_Centre_8_DF" localSheetId="27">#REF!</definedName>
    <definedName name="Additional_Centre_8_DF">#REF!</definedName>
    <definedName name="Additional_Centre_8_List">[4]Summary!$F$94</definedName>
    <definedName name="Additional_Centre_9_CF" localSheetId="27">#REF!,#REF!,#REF!,#REF!,#REF!,#REF!</definedName>
    <definedName name="Additional_Centre_9_CF">#REF!,#REF!,#REF!,#REF!,#REF!,#REF!</definedName>
    <definedName name="Additional_Centre_9_DF" localSheetId="27">#REF!</definedName>
    <definedName name="Additional_Centre_9_DF">#REF!</definedName>
    <definedName name="Additional_Centre_9_List">[4]Summary!$F$95</definedName>
    <definedName name="aDfa" localSheetId="27" hidden="1">{#N/A,#N/A,FALSE,"Aging Summary";#N/A,#N/A,FALSE,"Ratio Analysis";#N/A,#N/A,FALSE,"Test 120 Day Accts";#N/A,#N/A,FALSE,"Tickmarks"}</definedName>
    <definedName name="aDfa" hidden="1">{#N/A,#N/A,FALSE,"Aging Summary";#N/A,#N/A,FALSE,"Ratio Analysis";#N/A,#N/A,FALSE,"Test 120 Day Accts";#N/A,#N/A,FALSE,"Tickmarks"}</definedName>
    <definedName name="aDfa_1" localSheetId="27" hidden="1">{#N/A,#N/A,FALSE,"Aging Summary";#N/A,#N/A,FALSE,"Ratio Analysis";#N/A,#N/A,FALSE,"Test 120 Day Accts";#N/A,#N/A,FALSE,"Tickmarks"}</definedName>
    <definedName name="aDfa_1" hidden="1">{#N/A,#N/A,FALSE,"Aging Summary";#N/A,#N/A,FALSE,"Ratio Analysis";#N/A,#N/A,FALSE,"Test 120 Day Accts";#N/A,#N/A,FALSE,"Tickmarks"}</definedName>
    <definedName name="adfadf" localSheetId="27" hidden="1">{"'Sheet1'!$A$1:$J$121"}</definedName>
    <definedName name="adfadf" hidden="1">{"'Sheet1'!$A$1:$J$121"}</definedName>
    <definedName name="adfadf_1" localSheetId="27" hidden="1">{"'Sheet1'!$A$1:$J$121"}</definedName>
    <definedName name="adfadf_1" hidden="1">{"'Sheet1'!$A$1:$J$121"}</definedName>
    <definedName name="adfj" localSheetId="27" hidden="1">{"bs",#N/A,FALSE,"SCF"}</definedName>
    <definedName name="adfj" hidden="1">{"bs",#N/A,FALSE,"SCF"}</definedName>
    <definedName name="adfj_1" localSheetId="27" hidden="1">{"bs",#N/A,FALSE,"SCF"}</definedName>
    <definedName name="adfj_1" hidden="1">{"bs",#N/A,FALSE,"SCF"}</definedName>
    <definedName name="ADFWAE" localSheetId="27" hidden="1">{"summary1",#N/A,TRUE,"Comps";"summary2",#N/A,TRUE,"Comps";"summary3",#N/A,TRUE,"Comps"}</definedName>
    <definedName name="ADFWAE" hidden="1">{"summary1",#N/A,TRUE,"Comps";"summary2",#N/A,TRUE,"Comps";"summary3",#N/A,TRUE,"Comps"}</definedName>
    <definedName name="ADFWAE_1" localSheetId="27" hidden="1">{"summary1",#N/A,TRUE,"Comps";"summary2",#N/A,TRUE,"Comps";"summary3",#N/A,TRUE,"Comps"}</definedName>
    <definedName name="ADFWAE_1" hidden="1">{"summary1",#N/A,TRUE,"Comps";"summary2",#N/A,TRUE,"Comps";"summary3",#N/A,TRUE,"Comps"}</definedName>
    <definedName name="adgad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min" localSheetId="27" hidden="1">#REF!</definedName>
    <definedName name="Admin" hidden="1">#REF!</definedName>
    <definedName name="ads" localSheetId="27" hidden="1">{#N/A,#N/A,FALSE,"AD_Purch";#N/A,#N/A,FALSE,"Projections";#N/A,#N/A,FALSE,"DCF";#N/A,#N/A,FALSE,"Mkt Val"}</definedName>
    <definedName name="ads" hidden="1">{#N/A,#N/A,FALSE,"AD_Purch";#N/A,#N/A,FALSE,"Projections";#N/A,#N/A,FALSE,"DCF";#N/A,#N/A,FALSE,"Mkt Val"}</definedName>
    <definedName name="ads_1" localSheetId="27" hidden="1">{#N/A,#N/A,FALSE,"AD_Purch";#N/A,#N/A,FALSE,"Projections";#N/A,#N/A,FALSE,"DCF";#N/A,#N/A,FALSE,"Mkt Val"}</definedName>
    <definedName name="ads_1" hidden="1">{#N/A,#N/A,FALSE,"AD_Purch";#N/A,#N/A,FALSE,"Projections";#N/A,#N/A,FALSE,"DCF";#N/A,#N/A,FALSE,"Mkt Val"}</definedName>
    <definedName name="adsew" localSheetId="27" hidden="1">{"FCB_ALL",#N/A,FALSE,"FCB"}</definedName>
    <definedName name="adsew" hidden="1">{"FCB_ALL",#N/A,FALSE,"FCB"}</definedName>
    <definedName name="adsew_1" localSheetId="27" hidden="1">{"FCB_ALL",#N/A,FALSE,"FCB"}</definedName>
    <definedName name="adsew_1" hidden="1">{"FCB_ALL",#N/A,FALSE,"FCB"}</definedName>
    <definedName name="adsf" localSheetId="27" hidden="1">{#N/A,#N/A,FALSE,"Job Sched"}</definedName>
    <definedName name="adsf" hidden="1">{#N/A,#N/A,FALSE,"Job Sched"}</definedName>
    <definedName name="adsf_1" localSheetId="27" hidden="1">{#N/A,#N/A,FALSE,"Job Sched"}</definedName>
    <definedName name="adsf_1" hidden="1">{#N/A,#N/A,FALSE,"Job Sched"}</definedName>
    <definedName name="ADSFA" localSheetId="27" hidden="1">{"inputs raw data",#N/A,TRUE,"INPUT"}</definedName>
    <definedName name="ADSFA" hidden="1">{"inputs raw data",#N/A,TRUE,"INPUT"}</definedName>
    <definedName name="ADSFA_1" localSheetId="27" hidden="1">{"inputs raw data",#N/A,TRUE,"INPUT"}</definedName>
    <definedName name="ADSFA_1" hidden="1">{"inputs raw data",#N/A,TRUE,"INPUT"}</definedName>
    <definedName name="adsfaw" localSheetId="27" hidden="1">{"FCB_ALL",#N/A,FALSE,"FCB";"GREY_ALL",#N/A,FALSE,"GREY"}</definedName>
    <definedName name="adsfaw" hidden="1">{"FCB_ALL",#N/A,FALSE,"FCB";"GREY_ALL",#N/A,FALSE,"GREY"}</definedName>
    <definedName name="adsfaw_1" localSheetId="27" hidden="1">{"FCB_ALL",#N/A,FALSE,"FCB";"GREY_ALL",#N/A,FALSE,"GREY"}</definedName>
    <definedName name="adsfaw_1" hidden="1">{"FCB_ALL",#N/A,FALSE,"FCB";"GREY_ALL",#N/A,FALSE,"GREY"}</definedName>
    <definedName name="adsfca" localSheetId="27" hidden="1">{"FCB_ALL",#N/A,FALSE,"FCB";"GREY_ALL",#N/A,FALSE,"GREY"}</definedName>
    <definedName name="adsfca" hidden="1">{"FCB_ALL",#N/A,FALSE,"FCB";"GREY_ALL",#N/A,FALSE,"GREY"}</definedName>
    <definedName name="adsfca_1" localSheetId="27" hidden="1">{"FCB_ALL",#N/A,FALSE,"FCB";"GREY_ALL",#N/A,FALSE,"GREY"}</definedName>
    <definedName name="adsfca_1" hidden="1">{"FCB_ALL",#N/A,FALSE,"FCB";"GREY_ALL",#N/A,FALSE,"GREY"}</definedName>
    <definedName name="adsfeklj" localSheetId="27" hidden="1">{"FCB_ALL",#N/A,FALSE,"FCB"}</definedName>
    <definedName name="adsfeklj" hidden="1">{"FCB_ALL",#N/A,FALSE,"FCB"}</definedName>
    <definedName name="adsfeklj_1" localSheetId="27" hidden="1">{"FCB_ALL",#N/A,FALSE,"FCB"}</definedName>
    <definedName name="adsfeklj_1" hidden="1">{"FCB_ALL",#N/A,FALSE,"FCB"}</definedName>
    <definedName name="adsfkl" localSheetId="27" hidden="1">{"FCB_ALL",#N/A,FALSE,"FCB";"GREY_ALL",#N/A,FALSE,"GREY"}</definedName>
    <definedName name="adsfkl" hidden="1">{"FCB_ALL",#N/A,FALSE,"FCB";"GREY_ALL",#N/A,FALSE,"GREY"}</definedName>
    <definedName name="adsfkl_1" localSheetId="27" hidden="1">{"FCB_ALL",#N/A,FALSE,"FCB";"GREY_ALL",#N/A,FALSE,"GREY"}</definedName>
    <definedName name="adsfkl_1" hidden="1">{"FCB_ALL",#N/A,FALSE,"FCB";"GREY_ALL",#N/A,FALSE,"GREY"}</definedName>
    <definedName name="adsga" localSheetId="27" hidden="1">{"FCB_ALL",#N/A,FALSE,"FCB"}</definedName>
    <definedName name="adsga" hidden="1">{"FCB_ALL",#N/A,FALSE,"FCB"}</definedName>
    <definedName name="adsga_1" localSheetId="27" hidden="1">{"FCB_ALL",#N/A,FALSE,"FCB"}</definedName>
    <definedName name="adsga_1" hidden="1">{"FCB_ALL",#N/A,FALSE,"FCB"}</definedName>
    <definedName name="adsgawe" localSheetId="27" hidden="1">{"FCB_ALL",#N/A,FALSE,"FCB"}</definedName>
    <definedName name="adsgawe" hidden="1">{"FCB_ALL",#N/A,FALSE,"FCB"}</definedName>
    <definedName name="adsgawe_1" localSheetId="27" hidden="1">{"FCB_ALL",#N/A,FALSE,"FCB"}</definedName>
    <definedName name="adsgawe_1" hidden="1">{"FCB_ALL",#N/A,FALSE,"FCB"}</definedName>
    <definedName name="adwdlkj" localSheetId="27" hidden="1">{"FCB_ALL",#N/A,FALSE,"FCB"}</definedName>
    <definedName name="adwdlkj" hidden="1">{"FCB_ALL",#N/A,FALSE,"FCB"}</definedName>
    <definedName name="adwdlkj_1" localSheetId="27" hidden="1">{"FCB_ALL",#N/A,FALSE,"FCB"}</definedName>
    <definedName name="adwdlkj_1" hidden="1">{"FCB_ALL",#N/A,FALSE,"FCB"}</definedName>
    <definedName name="adwsfklj" localSheetId="27" hidden="1">{"bs",#N/A,FALSE,"SCF"}</definedName>
    <definedName name="adwsfklj" hidden="1">{"bs",#N/A,FALSE,"SCF"}</definedName>
    <definedName name="adwsfklj_1" localSheetId="27" hidden="1">{"bs",#N/A,FALSE,"SCF"}</definedName>
    <definedName name="adwsfklj_1" hidden="1">{"bs",#N/A,FALSE,"SCF"}</definedName>
    <definedName name="ae" localSheetId="27" hidden="1">{"'Edit'!$A$1:$V$2277"}</definedName>
    <definedName name="ae" hidden="1">{"'Edit'!$A$1:$V$2277"}</definedName>
    <definedName name="ae_1" localSheetId="27" hidden="1">{"'Edit'!$A$1:$V$2277"}</definedName>
    <definedName name="ae_1" hidden="1">{"'Edit'!$A$1:$V$2277"}</definedName>
    <definedName name="aeradfaereawt" localSheetId="27" hidden="1">{"var_page",#N/A,FALSE,"template"}</definedName>
    <definedName name="aeradfaereawt" hidden="1">{"var_page",#N/A,FALSE,"template"}</definedName>
    <definedName name="aeradfaereawt_1" localSheetId="27" hidden="1">{"var_page",#N/A,FALSE,"template"}</definedName>
    <definedName name="aeradfaereawt_1" hidden="1">{"var_page",#N/A,FALSE,"template"}</definedName>
    <definedName name="AEWEW" localSheetId="27" hidden="1">{"inputs raw data",#N/A,TRUE,"INPUT"}</definedName>
    <definedName name="AEWEW" hidden="1">{"inputs raw data",#N/A,TRUE,"INPUT"}</definedName>
    <definedName name="AEWEW_1" localSheetId="27" hidden="1">{"inputs raw data",#N/A,TRUE,"INPUT"}</definedName>
    <definedName name="AEWEW_1" hidden="1">{"inputs raw data",#N/A,TRUE,"INPUT"}</definedName>
    <definedName name="aewfwe" localSheetId="27" hidden="1">{#N/A,#N/A,FALSE,"Brad_DCFM";#N/A,#N/A,FALSE,"Nick_DCFM";#N/A,#N/A,FALSE,"Mobile_DCFM"}</definedName>
    <definedName name="aewfwe" hidden="1">{#N/A,#N/A,FALSE,"Brad_DCFM";#N/A,#N/A,FALSE,"Nick_DCFM";#N/A,#N/A,FALSE,"Mobile_DCFM"}</definedName>
    <definedName name="aewfwe_1" localSheetId="27" hidden="1">{#N/A,#N/A,FALSE,"Brad_DCFM";#N/A,#N/A,FALSE,"Nick_DCFM";#N/A,#N/A,FALSE,"Mobile_DCFM"}</definedName>
    <definedName name="aewfwe_1" hidden="1">{#N/A,#N/A,FALSE,"Brad_DCFM";#N/A,#N/A,FALSE,"Nick_DCFM";#N/A,#N/A,FALSE,"Mobile_DCFM"}</definedName>
    <definedName name="afge" localSheetId="27" hidden="1">{"FCB_ALL",#N/A,FALSE,"FCB";"GREY_ALL",#N/A,FALSE,"GREY"}</definedName>
    <definedName name="afge" hidden="1">{"FCB_ALL",#N/A,FALSE,"FCB";"GREY_ALL",#N/A,FALSE,"GREY"}</definedName>
    <definedName name="afge_1" localSheetId="27" hidden="1">{"FCB_ALL",#N/A,FALSE,"FCB";"GREY_ALL",#N/A,FALSE,"GREY"}</definedName>
    <definedName name="afge_1" hidden="1">{"FCB_ALL",#N/A,FALSE,"FCB";"GREY_ALL",#N/A,FALSE,"GREY"}</definedName>
    <definedName name="ag" localSheetId="27" hidden="1">{"incomemth",#N/A,TRUE,"forecast00";"incomepercentmth",#N/A,TRUE,"forecast00";"balancemth",#N/A,TRUE,"forecast00";"cashmth",#N/A,TRUE,"forecast00";"covenantmth",#N/A,TRUE,"forecast00"}</definedName>
    <definedName name="ag" hidden="1">{"incomemth",#N/A,TRUE,"forecast00";"incomepercentmth",#N/A,TRUE,"forecast00";"balancemth",#N/A,TRUE,"forecast00";"cashmth",#N/A,TRUE,"forecast00";"covenantmth",#N/A,TRUE,"forecast00"}</definedName>
    <definedName name="ag_1" localSheetId="27" hidden="1">{"incomemth",#N/A,TRUE,"forecast00";"incomepercentmth",#N/A,TRUE,"forecast00";"balancemth",#N/A,TRUE,"forecast00";"cashmth",#N/A,TRUE,"forecast00";"covenantmth",#N/A,TRUE,"forecast00"}</definedName>
    <definedName name="ag_1" hidden="1">{"incomemth",#N/A,TRUE,"forecast00";"incomepercentmth",#N/A,TRUE,"forecast00";"balancemth",#N/A,TRUE,"forecast00";"cashmth",#N/A,TRUE,"forecast00";"covenantmth",#N/A,TRUE,"forecast00"}</definedName>
    <definedName name="agne" localSheetId="27" hidden="1">{"FCB_ALL",#N/A,FALSE,"FCB";"GREY_ALL",#N/A,FALSE,"GREY"}</definedName>
    <definedName name="agne" hidden="1">{"FCB_ALL",#N/A,FALSE,"FCB";"GREY_ALL",#N/A,FALSE,"GREY"}</definedName>
    <definedName name="agne_1" localSheetId="27" hidden="1">{"FCB_ALL",#N/A,FALSE,"FCB";"GREY_ALL",#N/A,FALSE,"GREY"}</definedName>
    <definedName name="agne_1" hidden="1">{"FCB_ALL",#N/A,FALSE,"FCB";"GREY_ALL",#N/A,FALSE,"GREY"}</definedName>
    <definedName name="ahge" localSheetId="27" hidden="1">{"FCB_ALL",#N/A,FALSE,"FCB";"GREY_ALL",#N/A,FALSE,"GREY"}</definedName>
    <definedName name="ahge" hidden="1">{"FCB_ALL",#N/A,FALSE,"FCB";"GREY_ALL",#N/A,FALSE,"GREY"}</definedName>
    <definedName name="ahge_1" localSheetId="27" hidden="1">{"FCB_ALL",#N/A,FALSE,"FCB";"GREY_ALL",#N/A,FALSE,"GREY"}</definedName>
    <definedName name="ahge_1" hidden="1">{"FCB_ALL",#N/A,FALSE,"FCB";"GREY_ALL",#N/A,FALSE,"GREY"}</definedName>
    <definedName name="akl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b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_1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_1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fredo" localSheetId="27" hidden="1">{#N/A,#N/A,FALSE,"CNS_ADJ";"Balance Consolidado",#N/A,FALSE,"BCEC_CNS";#N/A,#N/A,FALSE,"USGAAP_ADJ"}</definedName>
    <definedName name="alfredo" hidden="1">{#N/A,#N/A,FALSE,"CNS_ADJ";"Balance Consolidado",#N/A,FALSE,"BCEC_CNS";#N/A,#N/A,FALSE,"USGAAP_ADJ"}</definedName>
    <definedName name="alfredo_1" localSheetId="27" hidden="1">{#N/A,#N/A,FALSE,"CNS_ADJ";"Balance Consolidado",#N/A,FALSE,"BCEC_CNS";#N/A,#N/A,FALSE,"USGAAP_ADJ"}</definedName>
    <definedName name="alfredo_1" hidden="1">{#N/A,#N/A,FALSE,"CNS_ADJ";"Balance Consolidado",#N/A,FALSE,"BCEC_CNS";#N/A,#N/A,FALSE,"USGAAP_ADJ"}</definedName>
    <definedName name="all" localSheetId="27" hidden="1">{#N/A,#N/A,TRUE,"Gross Revenue";#N/A,#N/A,TRUE,"CURRENCY";#N/A,#N/A,TRUE,"EXOTICS";#N/A,#N/A,TRUE,"EM OPTIONS";#N/A,#N/A,TRUE,"MEX  FWD NDF";#N/A,#N/A,TRUE,"FE ASIA SPOT";#N/A,#N/A,TRUE,"INT RATE SWP";#N/A,#N/A,TRUE,"NON-LATIN";#N/A,#N/A,TRUE,"NON-MEX NDF";#N/A,#N/A,TRUE,"ENERGY";#N/A,#N/A,TRUE,"METALS";#N/A,#N/A,TRUE,"BONDS";#N/A,#N/A,TRUE,"HY BONDS";#N/A,#N/A,TRUE,"LA-ASIAN";#N/A,#N/A,TRUE,"EMG REPO";#N/A,#N/A,TRUE,"TREASURY REPO";#N/A,#N/A,TRUE,"EMG BONDS";#N/A,#N/A,TRUE,"CREDIT DERIV";#N/A,#N/A,TRUE,"CORP DERIV";#N/A,#N/A,TRUE,"LDN-BOND";#N/A,#N/A,TRUE,"LDN-EEC";#N/A,#N/A,TRUE,"LDN-DOLLAR";#N/A,#N/A,TRUE,"LDN-CROSS";#N/A,#N/A,TRUE,"LDN-EXOTICS";#N/A,#N/A,TRUE,"LDN-EM REPO";#N/A,#N/A,TRUE,"LDN-T REPO";#N/A,#N/A,TRUE,"LDN-NDF";#N/A,#N/A,TRUE,"LDN-EM BOND";#N/A,#N/A,TRUE,"LDN-DERIV";#N/A,#N/A,TRUE,"LDN-ELEC";#N/A,#N/A,TRUE,"LDN-ENERGY";#N/A,#N/A,TRUE,"LDN-GOLD SPOT";#N/A,#N/A,TRUE,"LDN-GOLD FWD-OPT";#N/A,#N/A,TRUE,"LDN-GAS";#N/A,#N/A,TRUE,"LDN-ILLIQUID BD";#N/A,#N/A,TRUE,"LDN-EQUITY";#N/A,#N/A,TRUE,"LDN-ASSET SWP";#N/A,#N/A,TRUE,"LDN-HY BOND";#N/A,#N/A,TRUE,"LDN-INV GRD BD"}</definedName>
    <definedName name="all" hidden="1">{#N/A,#N/A,TRUE,"Gross Revenue";#N/A,#N/A,TRUE,"CURRENCY";#N/A,#N/A,TRUE,"EXOTICS";#N/A,#N/A,TRUE,"EM OPTIONS";#N/A,#N/A,TRUE,"MEX  FWD NDF";#N/A,#N/A,TRUE,"FE ASIA SPOT";#N/A,#N/A,TRUE,"INT RATE SWP";#N/A,#N/A,TRUE,"NON-LATIN";#N/A,#N/A,TRUE,"NON-MEX NDF";#N/A,#N/A,TRUE,"ENERGY";#N/A,#N/A,TRUE,"METALS";#N/A,#N/A,TRUE,"BONDS";#N/A,#N/A,TRUE,"HY BONDS";#N/A,#N/A,TRUE,"LA-ASIAN";#N/A,#N/A,TRUE,"EMG REPO";#N/A,#N/A,TRUE,"TREASURY REPO";#N/A,#N/A,TRUE,"EMG BONDS";#N/A,#N/A,TRUE,"CREDIT DERIV";#N/A,#N/A,TRUE,"CORP DERIV";#N/A,#N/A,TRUE,"LDN-BOND";#N/A,#N/A,TRUE,"LDN-EEC";#N/A,#N/A,TRUE,"LDN-DOLLAR";#N/A,#N/A,TRUE,"LDN-CROSS";#N/A,#N/A,TRUE,"LDN-EXOTICS";#N/A,#N/A,TRUE,"LDN-EM REPO";#N/A,#N/A,TRUE,"LDN-T REPO";#N/A,#N/A,TRUE,"LDN-NDF";#N/A,#N/A,TRUE,"LDN-EM BOND";#N/A,#N/A,TRUE,"LDN-DERIV";#N/A,#N/A,TRUE,"LDN-ELEC";#N/A,#N/A,TRUE,"LDN-ENERGY";#N/A,#N/A,TRUE,"LDN-GOLD SPOT";#N/A,#N/A,TRUE,"LDN-GOLD FWD-OPT";#N/A,#N/A,TRUE,"LDN-GAS";#N/A,#N/A,TRUE,"LDN-ILLIQUID BD";#N/A,#N/A,TRUE,"LDN-EQUITY";#N/A,#N/A,TRUE,"LDN-ASSET SWP";#N/A,#N/A,TRUE,"LDN-HY BOND";#N/A,#N/A,TRUE,"LDN-INV GRD BD"}</definedName>
    <definedName name="all_1" localSheetId="27" hidden="1">{#N/A,#N/A,TRUE,"Gross Revenue";#N/A,#N/A,TRUE,"CURRENCY";#N/A,#N/A,TRUE,"EXOTICS";#N/A,#N/A,TRUE,"EM OPTIONS";#N/A,#N/A,TRUE,"MEX  FWD NDF";#N/A,#N/A,TRUE,"FE ASIA SPOT";#N/A,#N/A,TRUE,"INT RATE SWP";#N/A,#N/A,TRUE,"NON-LATIN";#N/A,#N/A,TRUE,"NON-MEX NDF";#N/A,#N/A,TRUE,"ENERGY";#N/A,#N/A,TRUE,"METALS";#N/A,#N/A,TRUE,"BONDS";#N/A,#N/A,TRUE,"HY BONDS";#N/A,#N/A,TRUE,"LA-ASIAN";#N/A,#N/A,TRUE,"EMG REPO";#N/A,#N/A,TRUE,"TREASURY REPO";#N/A,#N/A,TRUE,"EMG BONDS";#N/A,#N/A,TRUE,"CREDIT DERIV";#N/A,#N/A,TRUE,"CORP DERIV";#N/A,#N/A,TRUE,"LDN-BOND";#N/A,#N/A,TRUE,"LDN-EEC";#N/A,#N/A,TRUE,"LDN-DOLLAR";#N/A,#N/A,TRUE,"LDN-CROSS";#N/A,#N/A,TRUE,"LDN-EXOTICS";#N/A,#N/A,TRUE,"LDN-EM REPO";#N/A,#N/A,TRUE,"LDN-T REPO";#N/A,#N/A,TRUE,"LDN-NDF";#N/A,#N/A,TRUE,"LDN-EM BOND";#N/A,#N/A,TRUE,"LDN-DERIV";#N/A,#N/A,TRUE,"LDN-ELEC";#N/A,#N/A,TRUE,"LDN-ENERGY";#N/A,#N/A,TRUE,"LDN-GOLD SPOT";#N/A,#N/A,TRUE,"LDN-GOLD FWD-OPT";#N/A,#N/A,TRUE,"LDN-GAS";#N/A,#N/A,TRUE,"LDN-ILLIQUID BD";#N/A,#N/A,TRUE,"LDN-EQUITY";#N/A,#N/A,TRUE,"LDN-ASSET SWP";#N/A,#N/A,TRUE,"LDN-HY BOND";#N/A,#N/A,TRUE,"LDN-INV GRD BD"}</definedName>
    <definedName name="all_1" hidden="1">{#N/A,#N/A,TRUE,"Gross Revenue";#N/A,#N/A,TRUE,"CURRENCY";#N/A,#N/A,TRUE,"EXOTICS";#N/A,#N/A,TRUE,"EM OPTIONS";#N/A,#N/A,TRUE,"MEX  FWD NDF";#N/A,#N/A,TRUE,"FE ASIA SPOT";#N/A,#N/A,TRUE,"INT RATE SWP";#N/A,#N/A,TRUE,"NON-LATIN";#N/A,#N/A,TRUE,"NON-MEX NDF";#N/A,#N/A,TRUE,"ENERGY";#N/A,#N/A,TRUE,"METALS";#N/A,#N/A,TRUE,"BONDS";#N/A,#N/A,TRUE,"HY BONDS";#N/A,#N/A,TRUE,"LA-ASIAN";#N/A,#N/A,TRUE,"EMG REPO";#N/A,#N/A,TRUE,"TREASURY REPO";#N/A,#N/A,TRUE,"EMG BONDS";#N/A,#N/A,TRUE,"CREDIT DERIV";#N/A,#N/A,TRUE,"CORP DERIV";#N/A,#N/A,TRUE,"LDN-BOND";#N/A,#N/A,TRUE,"LDN-EEC";#N/A,#N/A,TRUE,"LDN-DOLLAR";#N/A,#N/A,TRUE,"LDN-CROSS";#N/A,#N/A,TRUE,"LDN-EXOTICS";#N/A,#N/A,TRUE,"LDN-EM REPO";#N/A,#N/A,TRUE,"LDN-T REPO";#N/A,#N/A,TRUE,"LDN-NDF";#N/A,#N/A,TRUE,"LDN-EM BOND";#N/A,#N/A,TRUE,"LDN-DERIV";#N/A,#N/A,TRUE,"LDN-ELEC";#N/A,#N/A,TRUE,"LDN-ENERGY";#N/A,#N/A,TRUE,"LDN-GOLD SPOT";#N/A,#N/A,TRUE,"LDN-GOLD FWD-OPT";#N/A,#N/A,TRUE,"LDN-GAS";#N/A,#N/A,TRUE,"LDN-ILLIQUID BD";#N/A,#N/A,TRUE,"LDN-EQUITY";#N/A,#N/A,TRUE,"LDN-ASSET SWP";#N/A,#N/A,TRUE,"LDN-HY BOND";#N/A,#N/A,TRUE,"LDN-INV GRD BD"}</definedName>
    <definedName name="AllCols" localSheetId="27">#REF!</definedName>
    <definedName name="AllCols">#REF!</definedName>
    <definedName name="alyson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alyson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alyson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alyson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ana" localSheetId="27" hidden="1">{#N/A,#N/A,FALSE,"Sheet1";#N/A,#N/A,FALSE,"Sheet2";#N/A,#N/A,FALSE,"Sheet3";#N/A,#N/A,FALSE,"Sheet4";#N/A,#N/A,FALSE,"Sheet5";#N/A,#N/A,FALSE,"Sheet6"}</definedName>
    <definedName name="ana" hidden="1">{#N/A,#N/A,FALSE,"Sheet1";#N/A,#N/A,FALSE,"Sheet2";#N/A,#N/A,FALSE,"Sheet3";#N/A,#N/A,FALSE,"Sheet4";#N/A,#N/A,FALSE,"Sheet5";#N/A,#N/A,FALSE,"Sheet6"}</definedName>
    <definedName name="ana_1" localSheetId="27" hidden="1">{#N/A,#N/A,FALSE,"Sheet1";#N/A,#N/A,FALSE,"Sheet2";#N/A,#N/A,FALSE,"Sheet3";#N/A,#N/A,FALSE,"Sheet4";#N/A,#N/A,FALSE,"Sheet5";#N/A,#N/A,FALSE,"Sheet6"}</definedName>
    <definedName name="ana_1" hidden="1">{#N/A,#N/A,FALSE,"Sheet1";#N/A,#N/A,FALSE,"Sheet2";#N/A,#N/A,FALSE,"Sheet3";#N/A,#N/A,FALSE,"Sheet4";#N/A,#N/A,FALSE,"Sheet5";#N/A,#N/A,FALSE,"Sheet6"}</definedName>
    <definedName name="analyst" localSheetId="27" hidden="1">{#N/A,#N/A,FALSE,"Sheet1";#N/A,#N/A,FALSE,"Sheet2";#N/A,#N/A,FALSE,"Sheet3";#N/A,#N/A,FALSE,"Sheet4";#N/A,#N/A,FALSE,"Sheet5";#N/A,#N/A,FALSE,"Sheet6"}</definedName>
    <definedName name="analyst" hidden="1">{#N/A,#N/A,FALSE,"Sheet1";#N/A,#N/A,FALSE,"Sheet2";#N/A,#N/A,FALSE,"Sheet3";#N/A,#N/A,FALSE,"Sheet4";#N/A,#N/A,FALSE,"Sheet5";#N/A,#N/A,FALSE,"Sheet6"}</definedName>
    <definedName name="analyst_1" localSheetId="27" hidden="1">{#N/A,#N/A,FALSE,"Sheet1";#N/A,#N/A,FALSE,"Sheet2";#N/A,#N/A,FALSE,"Sheet3";#N/A,#N/A,FALSE,"Sheet4";#N/A,#N/A,FALSE,"Sheet5";#N/A,#N/A,FALSE,"Sheet6"}</definedName>
    <definedName name="analyst_1" hidden="1">{#N/A,#N/A,FALSE,"Sheet1";#N/A,#N/A,FALSE,"Sheet2";#N/A,#N/A,FALSE,"Sheet3";#N/A,#N/A,FALSE,"Sheet4";#N/A,#N/A,FALSE,"Sheet5";#N/A,#N/A,FALSE,"Sheet6"}</definedName>
    <definedName name="annualforc" localSheetId="27" hidden="1">{#N/A,#N/A,FALSE,"FAB VENDORS";"BUD SUM",#N/A,FALSE,"BUD SUM WO TEX"}</definedName>
    <definedName name="annualforc" hidden="1">{#N/A,#N/A,FALSE,"FAB VENDORS";"BUD SUM",#N/A,FALSE,"BUD SUM WO TEX"}</definedName>
    <definedName name="annualforc_1" localSheetId="27" hidden="1">{#N/A,#N/A,FALSE,"FAB VENDORS";"BUD SUM",#N/A,FALSE,"BUD SUM WO TEX"}</definedName>
    <definedName name="annualforc_1" hidden="1">{#N/A,#N/A,FALSE,"FAB VENDORS";"BUD SUM",#N/A,FALSE,"BUD SUM WO TEX"}</definedName>
    <definedName name="anscount" hidden="1">1</definedName>
    <definedName name="anthony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_1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ything" localSheetId="27" hidden="1">{#N/A,#N/A,FALSE,"Output";#N/A,#N/A,FALSE,"Cover Sheet";#N/A,#N/A,FALSE,"Current Mkt. Projections"}</definedName>
    <definedName name="anything" hidden="1">{#N/A,#N/A,FALSE,"Output";#N/A,#N/A,FALSE,"Cover Sheet";#N/A,#N/A,FALSE,"Current Mkt. Projections"}</definedName>
    <definedName name="anything_1" localSheetId="27" hidden="1">{#N/A,#N/A,FALSE,"Output";#N/A,#N/A,FALSE,"Cover Sheet";#N/A,#N/A,FALSE,"Current Mkt. Projections"}</definedName>
    <definedName name="anything_1" hidden="1">{#N/A,#N/A,FALSE,"Output";#N/A,#N/A,FALSE,"Cover Sheet";#N/A,#N/A,FALSE,"Current Mkt. Projections"}</definedName>
    <definedName name="AOV_2015" localSheetId="27">#REF!</definedName>
    <definedName name="AOV_2015">#REF!</definedName>
    <definedName name="AOV_2016" localSheetId="27">#REF!</definedName>
    <definedName name="AOV_2016">#REF!</definedName>
    <definedName name="AOV_2017" localSheetId="27">#REF!</definedName>
    <definedName name="AOV_2017">#REF!</definedName>
    <definedName name="AOV_2018" localSheetId="27">#REF!</definedName>
    <definedName name="AOV_2018">#REF!</definedName>
    <definedName name="AOV_2019" localSheetId="27">#REF!</definedName>
    <definedName name="AOV_2019">#REF!</definedName>
    <definedName name="AOV_2020" localSheetId="27">#REF!</definedName>
    <definedName name="AOV_2020">#REF!</definedName>
    <definedName name="app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lyGrowth">[5]Master!#REF!</definedName>
    <definedName name="Apr00" localSheetId="27" hidden="1">{"Statement of Income",#N/A,TRUE,"Mar99";"Balance Sheet",#N/A,TRUE,"Mar99"}</definedName>
    <definedName name="Apr00" hidden="1">{"Statement of Income",#N/A,TRUE,"Mar99";"Balance Sheet",#N/A,TRUE,"Mar99"}</definedName>
    <definedName name="Apr00_1" localSheetId="27" hidden="1">{"Statement of Income",#N/A,TRUE,"Mar99";"Balance Sheet",#N/A,TRUE,"Mar99"}</definedName>
    <definedName name="Apr00_1" hidden="1">{"Statement of Income",#N/A,TRUE,"Mar99";"Balance Sheet",#N/A,TRUE,"Mar99"}</definedName>
    <definedName name="Apr00TB" localSheetId="27" hidden="1">{"Statement of Income",#N/A,TRUE,"Mar99";"Balance Sheet",#N/A,TRUE,"Mar99"}</definedName>
    <definedName name="Apr00TB" hidden="1">{"Statement of Income",#N/A,TRUE,"Mar99";"Balance Sheet",#N/A,TRUE,"Mar99"}</definedName>
    <definedName name="Apr00TB_1" localSheetId="27" hidden="1">{"Statement of Income",#N/A,TRUE,"Mar99";"Balance Sheet",#N/A,TRUE,"Mar99"}</definedName>
    <definedName name="Apr00TB_1" hidden="1">{"Statement of Income",#N/A,TRUE,"Mar99";"Balance Sheet",#N/A,TRUE,"Mar99"}</definedName>
    <definedName name="aq" localSheetId="27" hidden="1">{"'Edit'!$A$1:$V$2277"}</definedName>
    <definedName name="aq" hidden="1">{"'Edit'!$A$1:$V$2277"}</definedName>
    <definedName name="aq_1" localSheetId="27" hidden="1">{"'Edit'!$A$1:$V$2277"}</definedName>
    <definedName name="aq_1" hidden="1">{"'Edit'!$A$1:$V$2277"}</definedName>
    <definedName name="ardoutput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ardoutput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ardoutput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ardoutput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arew" localSheetId="27" hidden="1">{"cap_structure",#N/A,FALSE,"Graph-Mkt Cap";"price",#N/A,FALSE,"Graph-Price";"ebit",#N/A,FALSE,"Graph-EBITDA";"ebitda",#N/A,FALSE,"Graph-EBITDA"}</definedName>
    <definedName name="arew" hidden="1">{"cap_structure",#N/A,FALSE,"Graph-Mkt Cap";"price",#N/A,FALSE,"Graph-Price";"ebit",#N/A,FALSE,"Graph-EBITDA";"ebitda",#N/A,FALSE,"Graph-EBITDA"}</definedName>
    <definedName name="arew_1" localSheetId="27" hidden="1">{"cap_structure",#N/A,FALSE,"Graph-Mkt Cap";"price",#N/A,FALSE,"Graph-Price";"ebit",#N/A,FALSE,"Graph-EBITDA";"ebitda",#N/A,FALSE,"Graph-EBITDA"}</definedName>
    <definedName name="arew_1" hidden="1">{"cap_structure",#N/A,FALSE,"Graph-Mkt Cap";"price",#N/A,FALSE,"Graph-Price";"ebit",#N/A,FALSE,"Graph-EBITDA";"ebitda",#N/A,FALSE,"Graph-EBITDA"}</definedName>
    <definedName name="arg" localSheetId="27" hidden="1">{"inputs raw data",#N/A,TRUE,"INPUT"}</definedName>
    <definedName name="arg" hidden="1">{"inputs raw data",#N/A,TRUE,"INPUT"}</definedName>
    <definedName name="arg_1" localSheetId="27" hidden="1">{"inputs raw data",#N/A,TRUE,"INPUT"}</definedName>
    <definedName name="arg_1" hidden="1">{"inputs raw data",#N/A,TRUE,"INPUT"}</definedName>
    <definedName name="arihant" localSheetId="27" hidden="1">{"Sch00",#N/A,FALSE,"1";"Contents",#N/A,FALSE,"1"}</definedName>
    <definedName name="arihant" hidden="1">{"Sch00",#N/A,FALSE,"1";"Contents",#N/A,FALSE,"1"}</definedName>
    <definedName name="arihant_1" localSheetId="27" hidden="1">{"Sch00",#N/A,FALSE,"1";"Contents",#N/A,FALSE,"1"}</definedName>
    <definedName name="arihant_1" hidden="1">{"Sch00",#N/A,FALSE,"1";"Contents",#N/A,FALSE,"1"}</definedName>
    <definedName name="as" localSheetId="27" hidden="1">{"FCB_ALL",#N/A,FALSE,"FCB"}</definedName>
    <definedName name="as" hidden="1">{"FCB_ALL",#N/A,FALSE,"FCB"}</definedName>
    <definedName name="as_1" localSheetId="27" hidden="1">{"FCB_ALL",#N/A,FALSE,"FCB"}</definedName>
    <definedName name="as_1" hidden="1">{"FCB_ALL",#N/A,FALSE,"FCB"}</definedName>
    <definedName name="AS2DocOpenMode" hidden="1">"AS2DocumentEdit"</definedName>
    <definedName name="AS2HasNoAutoHeaderFooter" hidden="1">" "</definedName>
    <definedName name="AS2NamedRange" hidden="1">6</definedName>
    <definedName name="AS2ReportLS" hidden="1">1</definedName>
    <definedName name="AS2StaticLS" localSheetId="27" hidden="1">#REF!</definedName>
    <definedName name="AS2StaticLS" hidden="1">#REF!</definedName>
    <definedName name="AS2SyncStepLS" hidden="1">0</definedName>
    <definedName name="AS2TickmarkLS" localSheetId="27" hidden="1">#REF!</definedName>
    <definedName name="AS2TickmarkLS" hidden="1">#REF!</definedName>
    <definedName name="AS2VersionLS" hidden="1">300</definedName>
    <definedName name="asa" localSheetId="27" hidden="1">{"FCB_ALL",#N/A,FALSE,"FCB"}</definedName>
    <definedName name="asa" hidden="1">{"FCB_ALL",#N/A,FALSE,"FCB"}</definedName>
    <definedName name="asa_1" localSheetId="27" hidden="1">{"FCB_ALL",#N/A,FALSE,"FCB"}</definedName>
    <definedName name="asa_1" hidden="1">{"FCB_ALL",#N/A,FALSE,"FCB"}</definedName>
    <definedName name="asasasasas" localSheetId="27" hidden="1">{"PR1","pr1",TRUE,"Sch PR-1"}</definedName>
    <definedName name="asasasasas" hidden="1">{"PR1","pr1",TRUE,"Sch PR-1"}</definedName>
    <definedName name="asasasasas_1" localSheetId="27" hidden="1">{"PR1","pr1",TRUE,"Sch PR-1"}</definedName>
    <definedName name="asasasasas_1" hidden="1">{"PR1","pr1",TRUE,"Sch PR-1"}</definedName>
    <definedName name="AsAtYr" localSheetId="27">#REF!</definedName>
    <definedName name="AsAtYr">#REF!</definedName>
    <definedName name="ASD" localSheetId="27" hidden="1">{"bs",#N/A,FALSE,"SCF"}</definedName>
    <definedName name="ASD" hidden="1">{"bs",#N/A,FALSE,"SCF"}</definedName>
    <definedName name="ASD_1" localSheetId="27" hidden="1">{"bs",#N/A,FALSE,"SCF"}</definedName>
    <definedName name="ASD_1" hidden="1">{"bs",#N/A,FALSE,"SCF"}</definedName>
    <definedName name="asdasd" localSheetId="27" hidden="1">{"toc1",#N/A,FALSE,"TOC";"cover",#N/A,FALSE,"Cover";"ts1",#N/A,FALSE,"Transaction Summary";"ei3",#N/A,FALSE,"Earnings Impact";"ad3",#N/A,FALSE,"accretion dilution"}</definedName>
    <definedName name="asdasd" hidden="1">{"toc1",#N/A,FALSE,"TOC";"cover",#N/A,FALSE,"Cover";"ts1",#N/A,FALSE,"Transaction Summary";"ei3",#N/A,FALSE,"Earnings Impact";"ad3",#N/A,FALSE,"accretion dilution"}</definedName>
    <definedName name="asdasd_1" localSheetId="27" hidden="1">{"toc1",#N/A,FALSE,"TOC";"cover",#N/A,FALSE,"Cover";"ts1",#N/A,FALSE,"Transaction Summary";"ei3",#N/A,FALSE,"Earnings Impact";"ad3",#N/A,FALSE,"accretion dilution"}</definedName>
    <definedName name="asdasd_1" hidden="1">{"toc1",#N/A,FALSE,"TOC";"cover",#N/A,FALSE,"Cover";"ts1",#N/A,FALSE,"Transaction Summary";"ei3",#N/A,FALSE,"Earnings Impact";"ad3",#N/A,FALSE,"accretion dilution"}</definedName>
    <definedName name="asdasda" localSheetId="27" hidden="1">#REF!</definedName>
    <definedName name="asdasda" hidden="1">#REF!</definedName>
    <definedName name="asdaw" localSheetId="27" hidden="1">{"FCB_ALL",#N/A,FALSE,"FCB"}</definedName>
    <definedName name="asdaw" hidden="1">{"FCB_ALL",#N/A,FALSE,"FCB"}</definedName>
    <definedName name="asdaw_1" localSheetId="27" hidden="1">{"FCB_ALL",#N/A,FALSE,"FCB"}</definedName>
    <definedName name="asdaw_1" hidden="1">{"FCB_ALL",#N/A,FALSE,"FCB"}</definedName>
    <definedName name="asdf" localSheetId="27" hidden="1">#REF!</definedName>
    <definedName name="asdf" hidden="1">#REF!</definedName>
    <definedName name="asdfadsf" localSheetId="27" hidden="1">{"'Sheet1'!$A$1:$J$121"}</definedName>
    <definedName name="asdfadsf" hidden="1">{"'Sheet1'!$A$1:$J$121"}</definedName>
    <definedName name="asdfadsf_1" localSheetId="27" hidden="1">{"'Sheet1'!$A$1:$J$121"}</definedName>
    <definedName name="asdfadsf_1" hidden="1">{"'Sheet1'!$A$1:$J$121"}</definedName>
    <definedName name="asdfag" localSheetId="27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asdfag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asdfag_1" localSheetId="27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asdfag_1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asdfasdf" localSheetId="27" hidden="1">{"'Edit'!$A$1:$V$2277"}</definedName>
    <definedName name="asdfasdf" hidden="1">{"'Edit'!$A$1:$V$2277"}</definedName>
    <definedName name="asdfasdf_1" localSheetId="27" hidden="1">{"'Edit'!$A$1:$V$2277"}</definedName>
    <definedName name="asdfasdf_1" hidden="1">{"'Edit'!$A$1:$V$2277"}</definedName>
    <definedName name="asdfasdfas" localSheetId="27" hidden="1">{#N/A,#N/A,FALSE,"Sheet1";#N/A,#N/A,FALSE,"Sheet2";#N/A,#N/A,FALSE,"Sheet3";#N/A,#N/A,FALSE,"Sheet4";#N/A,#N/A,FALSE,"Sheet5";#N/A,#N/A,FALSE,"Sheet6"}</definedName>
    <definedName name="asdfasdfas" hidden="1">{#N/A,#N/A,FALSE,"Sheet1";#N/A,#N/A,FALSE,"Sheet2";#N/A,#N/A,FALSE,"Sheet3";#N/A,#N/A,FALSE,"Sheet4";#N/A,#N/A,FALSE,"Sheet5";#N/A,#N/A,FALSE,"Sheet6"}</definedName>
    <definedName name="asdfasdfas_1" localSheetId="27" hidden="1">{#N/A,#N/A,FALSE,"Sheet1";#N/A,#N/A,FALSE,"Sheet2";#N/A,#N/A,FALSE,"Sheet3";#N/A,#N/A,FALSE,"Sheet4";#N/A,#N/A,FALSE,"Sheet5";#N/A,#N/A,FALSE,"Sheet6"}</definedName>
    <definedName name="asdfasdfas_1" hidden="1">{#N/A,#N/A,FALSE,"Sheet1";#N/A,#N/A,FALSE,"Sheet2";#N/A,#N/A,FALSE,"Sheet3";#N/A,#N/A,FALSE,"Sheet4";#N/A,#N/A,FALSE,"Sheet5";#N/A,#N/A,FALSE,"Sheet6"}</definedName>
    <definedName name="asdfasdfasdfas" localSheetId="27" hidden="1">#REF!</definedName>
    <definedName name="asdfasdfasdfas" hidden="1">#REF!</definedName>
    <definedName name="asdfasf" hidden="1">38939.6653819444</definedName>
    <definedName name="asdfe" localSheetId="27" hidden="1">{"FCB_ALL",#N/A,FALSE,"FCB"}</definedName>
    <definedName name="asdfe" hidden="1">{"FCB_ALL",#N/A,FALSE,"FCB"}</definedName>
    <definedName name="asdfe_1" localSheetId="27" hidden="1">{"FCB_ALL",#N/A,FALSE,"FCB"}</definedName>
    <definedName name="asdfe_1" hidden="1">{"FCB_ALL",#N/A,FALSE,"FCB"}</definedName>
    <definedName name="asdfff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jkl" localSheetId="27" hidden="1">{"bs",#N/A,FALSE,"SCF"}</definedName>
    <definedName name="asdfjkl" hidden="1">{"bs",#N/A,FALSE,"SCF"}</definedName>
    <definedName name="asdfjkl_1" localSheetId="27" hidden="1">{"bs",#N/A,FALSE,"SCF"}</definedName>
    <definedName name="asdfjkl_1" hidden="1">{"bs",#N/A,FALSE,"SCF"}</definedName>
    <definedName name="asdfn" localSheetId="27" hidden="1">{"FCB_ALL",#N/A,FALSE,"FCB";"GREY_ALL",#N/A,FALSE,"GREY"}</definedName>
    <definedName name="asdfn" hidden="1">{"FCB_ALL",#N/A,FALSE,"FCB";"GREY_ALL",#N/A,FALSE,"GREY"}</definedName>
    <definedName name="asdfn_1" localSheetId="27" hidden="1">{"FCB_ALL",#N/A,FALSE,"FCB";"GREY_ALL",#N/A,FALSE,"GREY"}</definedName>
    <definedName name="asdfn_1" hidden="1">{"FCB_ALL",#N/A,FALSE,"FCB";"GREY_ALL",#N/A,FALSE,"GREY"}</definedName>
    <definedName name="asdfSDF" localSheetId="27" hidden="1">{#N/A,#N/A,FALSE,"Sheet1";#N/A,#N/A,FALSE,"Sheet2";#N/A,#N/A,FALSE,"Sheet3";#N/A,#N/A,FALSE,"Sheet4";#N/A,#N/A,FALSE,"Sheet5";#N/A,#N/A,FALSE,"Sheet6"}</definedName>
    <definedName name="asdfSDF" hidden="1">{#N/A,#N/A,FALSE,"Sheet1";#N/A,#N/A,FALSE,"Sheet2";#N/A,#N/A,FALSE,"Sheet3";#N/A,#N/A,FALSE,"Sheet4";#N/A,#N/A,FALSE,"Sheet5";#N/A,#N/A,FALSE,"Sheet6"}</definedName>
    <definedName name="asdfSDF_1" localSheetId="27" hidden="1">{#N/A,#N/A,FALSE,"Sheet1";#N/A,#N/A,FALSE,"Sheet2";#N/A,#N/A,FALSE,"Sheet3";#N/A,#N/A,FALSE,"Sheet4";#N/A,#N/A,FALSE,"Sheet5";#N/A,#N/A,FALSE,"Sheet6"}</definedName>
    <definedName name="asdfSDF_1" hidden="1">{#N/A,#N/A,FALSE,"Sheet1";#N/A,#N/A,FALSE,"Sheet2";#N/A,#N/A,FALSE,"Sheet3";#N/A,#N/A,FALSE,"Sheet4";#N/A,#N/A,FALSE,"Sheet5";#N/A,#N/A,FALSE,"Sheet6"}</definedName>
    <definedName name="asdgaew" localSheetId="27" hidden="1">{"FCB_ALL",#N/A,FALSE,"FCB"}</definedName>
    <definedName name="asdgaew" hidden="1">{"FCB_ALL",#N/A,FALSE,"FCB"}</definedName>
    <definedName name="asdgaew_1" localSheetId="27" hidden="1">{"FCB_ALL",#N/A,FALSE,"FCB"}</definedName>
    <definedName name="asdgaew_1" hidden="1">{"FCB_ALL",#N/A,FALSE,"FCB"}</definedName>
    <definedName name="asdr5" localSheetId="27" hidden="1">{"FCB_ALL",#N/A,FALSE,"FCB";"GREY_ALL",#N/A,FALSE,"GREY"}</definedName>
    <definedName name="asdr5" hidden="1">{"FCB_ALL",#N/A,FALSE,"FCB";"GREY_ALL",#N/A,FALSE,"GREY"}</definedName>
    <definedName name="asdr5_1" localSheetId="27" hidden="1">{"FCB_ALL",#N/A,FALSE,"FCB";"GREY_ALL",#N/A,FALSE,"GREY"}</definedName>
    <definedName name="asdr5_1" hidden="1">{"FCB_ALL",#N/A,FALSE,"FCB";"GREY_ALL",#N/A,FALSE,"GREY"}</definedName>
    <definedName name="ASEDTGrh" localSheetId="27" hidden="1">#REF!</definedName>
    <definedName name="ASEDTGrh" hidden="1">#REF!</definedName>
    <definedName name="asfa" localSheetId="27" hidden="1">{#N/A,#N/A,FALSE,"MKTSUM95";#N/A,#N/A,FALSE,"MKTADM95";#N/A,#N/A,FALSE,"MKTD&amp;C95";#N/A,#N/A,FALSE,"MKTPRD95";#N/A,#N/A,FALSE,"MKTCHL95"}</definedName>
    <definedName name="asfa" hidden="1">{#N/A,#N/A,FALSE,"MKTSUM95";#N/A,#N/A,FALSE,"MKTADM95";#N/A,#N/A,FALSE,"MKTD&amp;C95";#N/A,#N/A,FALSE,"MKTPRD95";#N/A,#N/A,FALSE,"MKTCHL95"}</definedName>
    <definedName name="asfa_1" localSheetId="27" hidden="1">{#N/A,#N/A,FALSE,"MKTSUM95";#N/A,#N/A,FALSE,"MKTADM95";#N/A,#N/A,FALSE,"MKTD&amp;C95";#N/A,#N/A,FALSE,"MKTPRD95";#N/A,#N/A,FALSE,"MKTCHL95"}</definedName>
    <definedName name="asfa_1" hidden="1">{#N/A,#N/A,FALSE,"MKTSUM95";#N/A,#N/A,FALSE,"MKTADM95";#N/A,#N/A,FALSE,"MKTD&amp;C95";#N/A,#N/A,FALSE,"MKTPRD95";#N/A,#N/A,FALSE,"MKTCHL95"}</definedName>
    <definedName name="asfa1" localSheetId="27" hidden="1">{#N/A,#N/A,FALSE,"MKTSUM95";#N/A,#N/A,FALSE,"MKTADM95";#N/A,#N/A,FALSE,"MKTD&amp;C95";#N/A,#N/A,FALSE,"MKTPRD95";#N/A,#N/A,FALSE,"MKTCHL95"}</definedName>
    <definedName name="asfa1" hidden="1">{#N/A,#N/A,FALSE,"MKTSUM95";#N/A,#N/A,FALSE,"MKTADM95";#N/A,#N/A,FALSE,"MKTD&amp;C95";#N/A,#N/A,FALSE,"MKTPRD95";#N/A,#N/A,FALSE,"MKTCHL95"}</definedName>
    <definedName name="asfa1_1" localSheetId="27" hidden="1">{#N/A,#N/A,FALSE,"MKTSUM95";#N/A,#N/A,FALSE,"MKTADM95";#N/A,#N/A,FALSE,"MKTD&amp;C95";#N/A,#N/A,FALSE,"MKTPRD95";#N/A,#N/A,FALSE,"MKTCHL95"}</definedName>
    <definedName name="asfa1_1" hidden="1">{#N/A,#N/A,FALSE,"MKTSUM95";#N/A,#N/A,FALSE,"MKTADM95";#N/A,#N/A,FALSE,"MKTD&amp;C95";#N/A,#N/A,FALSE,"MKTPRD95";#N/A,#N/A,FALSE,"MKTCHL95"}</definedName>
    <definedName name="asfasdf" localSheetId="27" hidden="1">#REF!</definedName>
    <definedName name="asfasdf" hidden="1">#REF!</definedName>
    <definedName name="asfd" localSheetId="27" hidden="1">{"FCB_ALL",#N/A,FALSE,"FCB"}</definedName>
    <definedName name="asfd" hidden="1">{"FCB_ALL",#N/A,FALSE,"FCB"}</definedName>
    <definedName name="asfd_1" localSheetId="27" hidden="1">{"FCB_ALL",#N/A,FALSE,"FCB"}</definedName>
    <definedName name="asfd_1" hidden="1">{"FCB_ALL",#N/A,FALSE,"FCB"}</definedName>
    <definedName name="asgg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s" localSheetId="27" hidden="1">{"'Edit'!$A$1:$V$2277"}</definedName>
    <definedName name="ass" hidden="1">{"'Edit'!$A$1:$V$2277"}</definedName>
    <definedName name="ass_1" localSheetId="27" hidden="1">{"'Edit'!$A$1:$V$2277"}</definedName>
    <definedName name="ass_1" hidden="1">{"'Edit'!$A$1:$V$2277"}</definedName>
    <definedName name="assasdafsda" localSheetId="27" hidden="1">{"PR1","pr1",TRUE,"Sch PR-1"}</definedName>
    <definedName name="assasdafsda" hidden="1">{"PR1","pr1",TRUE,"Sch PR-1"}</definedName>
    <definedName name="assasdafsda_1" localSheetId="27" hidden="1">{"PR1","pr1",TRUE,"Sch PR-1"}</definedName>
    <definedName name="assasdafsda_1" hidden="1">{"PR1","pr1",TRUE,"Sch PR-1"}</definedName>
    <definedName name="ASSS" localSheetId="27" hidden="1">{"FCB_ALL",#N/A,FALSE,"FCB"}</definedName>
    <definedName name="ASSS" hidden="1">{"FCB_ALL",#N/A,FALSE,"FCB"}</definedName>
    <definedName name="ASSS_1" localSheetId="27" hidden="1">{"FCB_ALL",#N/A,FALSE,"FCB"}</definedName>
    <definedName name="ASSS_1" hidden="1">{"FCB_ALL",#N/A,FALSE,"FCB"}</definedName>
    <definedName name="assssss" localSheetId="27" hidden="1">{"FCB_ALL",#N/A,FALSE,"FCB"}</definedName>
    <definedName name="assssss" hidden="1">{"FCB_ALL",#N/A,FALSE,"FCB"}</definedName>
    <definedName name="assssss_1" localSheetId="27" hidden="1">{"FCB_ALL",#N/A,FALSE,"FCB"}</definedName>
    <definedName name="assssss_1" hidden="1">{"FCB_ALL",#N/A,FALSE,"FCB"}</definedName>
    <definedName name="assum" localSheetId="27" hidden="1">{"'Sheet1'!$A$5:$G$42"}</definedName>
    <definedName name="assum" hidden="1">{"'Sheet1'!$A$5:$G$42"}</definedName>
    <definedName name="assum_1" localSheetId="27" hidden="1">{"'Sheet1'!$A$5:$G$42"}</definedName>
    <definedName name="assum_1" hidden="1">{"'Sheet1'!$A$5:$G$42"}</definedName>
    <definedName name="att" localSheetId="27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_1" localSheetId="27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_1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we" localSheetId="27" hidden="1">{"FCB_ALL",#N/A,FALSE,"FCB"}</definedName>
    <definedName name="awe" hidden="1">{"FCB_ALL",#N/A,FALSE,"FCB"}</definedName>
    <definedName name="awe_1" localSheetId="27" hidden="1">{"FCB_ALL",#N/A,FALSE,"FCB"}</definedName>
    <definedName name="awe_1" hidden="1">{"FCB_ALL",#N/A,FALSE,"FCB"}</definedName>
    <definedName name="awea" localSheetId="27" hidden="1">{"FCB_ALL",#N/A,FALSE,"FCB";"GREY_ALL",#N/A,FALSE,"GREY"}</definedName>
    <definedName name="awea" hidden="1">{"FCB_ALL",#N/A,FALSE,"FCB";"GREY_ALL",#N/A,FALSE,"GREY"}</definedName>
    <definedName name="awea_1" localSheetId="27" hidden="1">{"FCB_ALL",#N/A,FALSE,"FCB";"GREY_ALL",#N/A,FALSE,"GREY"}</definedName>
    <definedName name="awea_1" hidden="1">{"FCB_ALL",#N/A,FALSE,"FCB";"GREY_ALL",#N/A,FALSE,"GREY"}</definedName>
    <definedName name="aweruio" localSheetId="27" hidden="1">{"bs",#N/A,FALSE,"SCF"}</definedName>
    <definedName name="aweruio" hidden="1">{"bs",#N/A,FALSE,"SCF"}</definedName>
    <definedName name="aweruio_1" localSheetId="27" hidden="1">{"bs",#N/A,FALSE,"SCF"}</definedName>
    <definedName name="aweruio_1" hidden="1">{"bs",#N/A,FALSE,"SCF"}</definedName>
    <definedName name="az" localSheetId="27" hidden="1">{"'Edit'!$A$1:$V$2277"}</definedName>
    <definedName name="az" hidden="1">{"'Edit'!$A$1:$V$2277"}</definedName>
    <definedName name="az_1" localSheetId="27" hidden="1">{"'Edit'!$A$1:$V$2277"}</definedName>
    <definedName name="az_1" hidden="1">{"'Edit'!$A$1:$V$2277"}</definedName>
    <definedName name="B" localSheetId="27" hidden="1">{"PAGE1",#N/A,FALSE,"BID (3)";"PAGE2",#N/A,FALSE,"BID (3)"}</definedName>
    <definedName name="B" hidden="1">{"PAGE1",#N/A,FALSE,"BID (3)";"PAGE2",#N/A,FALSE,"BID (3)"}</definedName>
    <definedName name="B_1" localSheetId="27" hidden="1">{"PAGE1",#N/A,FALSE,"BID (3)";"PAGE2",#N/A,FALSE,"BID (3)"}</definedName>
    <definedName name="B_1" hidden="1">{"PAGE1",#N/A,FALSE,"BID (3)";"PAGE2",#N/A,FALSE,"BID (3)"}</definedName>
    <definedName name="b.s" localSheetId="27" hidden="1">{"bs",#N/A,FALSE,"SCF"}</definedName>
    <definedName name="b.s" hidden="1">{"bs",#N/A,FALSE,"SCF"}</definedName>
    <definedName name="b.s_1" localSheetId="27" hidden="1">{"bs",#N/A,FALSE,"SCF"}</definedName>
    <definedName name="b.s_1" hidden="1">{"bs",#N/A,FALSE,"SCF"}</definedName>
    <definedName name="ba" localSheetId="27" hidden="1">{"FCB_ALL",#N/A,FALSE,"FCB";"GREY_ALL",#N/A,FALSE,"GREY"}</definedName>
    <definedName name="ba" hidden="1">{"FCB_ALL",#N/A,FALSE,"FCB";"GREY_ALL",#N/A,FALSE,"GREY"}</definedName>
    <definedName name="ba_1" localSheetId="27" hidden="1">{"FCB_ALL",#N/A,FALSE,"FCB";"GREY_ALL",#N/A,FALSE,"GREY"}</definedName>
    <definedName name="ba_1" hidden="1">{"FCB_ALL",#N/A,FALSE,"FCB";"GREY_ALL",#N/A,FALSE,"GREY"}</definedName>
    <definedName name="backlog_Plan_1" localSheetId="27" hidden="1">{#N/A,#N/A,FALSE,"GROUPBAL"}</definedName>
    <definedName name="backlog_Plan_1" hidden="1">{#N/A,#N/A,FALSE,"GROUPBAL"}</definedName>
    <definedName name="backlog_Plan_1_1" localSheetId="27" hidden="1">{#N/A,#N/A,FALSE,"GROUPBAL"}</definedName>
    <definedName name="backlog_Plan_1_1" hidden="1">{#N/A,#N/A,FALSE,"GROUPBAL"}</definedName>
    <definedName name="backlog." localSheetId="27" hidden="1">{#N/A,#N/A,FALSE,"GROUPBAL"}</definedName>
    <definedName name="backlog." hidden="1">{#N/A,#N/A,FALSE,"GROUPBAL"}</definedName>
    <definedName name="backlog._1" localSheetId="27" hidden="1">{#N/A,#N/A,FALSE,"GROUPBAL"}</definedName>
    <definedName name="backlog._1" hidden="1">{#N/A,#N/A,FALSE,"GROUPBAL"}</definedName>
    <definedName name="backlog2" localSheetId="27" hidden="1">{#N/A,#N/A,FALSE,"GROUPBAL"}</definedName>
    <definedName name="backlog2" hidden="1">{#N/A,#N/A,FALSE,"GROUPBAL"}</definedName>
    <definedName name="backlog2_1" localSheetId="27" hidden="1">{#N/A,#N/A,FALSE,"GROUPBAL"}</definedName>
    <definedName name="backlog2_1" hidden="1">{#N/A,#N/A,FALSE,"GROUPBAL"}</definedName>
    <definedName name="bal.sh" localSheetId="27" hidden="1">{"bs",#N/A,FALSE,"SCF"}</definedName>
    <definedName name="bal.sh" hidden="1">{"bs",#N/A,FALSE,"SCF"}</definedName>
    <definedName name="bal.sh_1" localSheetId="27" hidden="1">{"bs",#N/A,FALSE,"SCF"}</definedName>
    <definedName name="bal.sh_1" hidden="1">{"bs",#N/A,FALSE,"SCF"}</definedName>
    <definedName name="BALANCE_SHEET" localSheetId="27">#REF!</definedName>
    <definedName name="BALANCE_SHEET">#REF!</definedName>
    <definedName name="balancesheet" localSheetId="27" hidden="1">{"bs",#N/A,FALSE,"SCF"}</definedName>
    <definedName name="balancesheet" hidden="1">{"bs",#N/A,FALSE,"SCF"}</definedName>
    <definedName name="balancesheet_1" localSheetId="27" hidden="1">{"bs",#N/A,FALSE,"SCF"}</definedName>
    <definedName name="balancesheet_1" hidden="1">{"bs",#N/A,FALSE,"SCF"}</definedName>
    <definedName name="bam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_1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_1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nk" localSheetId="27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localSheetId="27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rera" localSheetId="27" hidden="1">{#N/A,#N/A,FALSE,"RESUMEN ECON.";#N/A,#N/A,FALSE,"Costos de R.H.";#N/A,#N/A,FALSE,"COSTO HW";#N/A,#N/A,FALSE,"CUADROS";#N/A,#N/A,FALSE,"SCADA´s";#N/A,#N/A,FALSE,"PRECIOS EQUIPOS"}</definedName>
    <definedName name="barrera" hidden="1">{#N/A,#N/A,FALSE,"RESUMEN ECON.";#N/A,#N/A,FALSE,"Costos de R.H.";#N/A,#N/A,FALSE,"COSTO HW";#N/A,#N/A,FALSE,"CUADROS";#N/A,#N/A,FALSE,"SCADA´s";#N/A,#N/A,FALSE,"PRECIOS EQUIPOS"}</definedName>
    <definedName name="barrera_1" localSheetId="27" hidden="1">{#N/A,#N/A,FALSE,"RESUMEN ECON.";#N/A,#N/A,FALSE,"Costos de R.H.";#N/A,#N/A,FALSE,"COSTO HW";#N/A,#N/A,FALSE,"CUADROS";#N/A,#N/A,FALSE,"SCADA´s";#N/A,#N/A,FALSE,"PRECIOS EQUIPOS"}</definedName>
    <definedName name="barrera_1" hidden="1">{#N/A,#N/A,FALSE,"RESUMEN ECON.";#N/A,#N/A,FALSE,"Costos de R.H.";#N/A,#N/A,FALSE,"COSTO HW";#N/A,#N/A,FALSE,"CUADROS";#N/A,#N/A,FALSE,"SCADA´s";#N/A,#N/A,FALSE,"PRECIOS EQUIPOS"}</definedName>
    <definedName name="BaseRate">[6]Assumptions!$C$10</definedName>
    <definedName name="baw" localSheetId="27" hidden="1">{#N/A,#N/A,FALSE,"NEWS12"}</definedName>
    <definedName name="baw" hidden="1">{#N/A,#N/A,FALSE,"NEWS12"}</definedName>
    <definedName name="baw_1" localSheetId="27" hidden="1">{#N/A,#N/A,FALSE,"NEWS12"}</definedName>
    <definedName name="baw_1" hidden="1">{#N/A,#N/A,FALSE,"NEWS12"}</definedName>
    <definedName name="bb" localSheetId="27" hidden="1">{#N/A,#N/A,FALSE,"CONSOL"}</definedName>
    <definedName name="bb" hidden="1">{#N/A,#N/A,FALSE,"CONSOL"}</definedName>
    <definedName name="bb_1" localSheetId="27" hidden="1">{#N/A,#N/A,FALSE,"CONSOL"}</definedName>
    <definedName name="bb_1" hidden="1">{#N/A,#N/A,FALSE,"CONSOL"}</definedName>
    <definedName name="bbb" localSheetId="27" hidden="1">{"'NWC03'!$C$81"}</definedName>
    <definedName name="bbb" hidden="1">{"'NWC03'!$C$81"}</definedName>
    <definedName name="bbb_1" localSheetId="27" hidden="1">{"bs",#N/A,FALSE,"SCF"}</definedName>
    <definedName name="bbb_1" hidden="1">{"bs",#N/A,FALSE,"SCF"}</definedName>
    <definedName name="bbbbb" localSheetId="27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bbbbb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bbbbb_1" localSheetId="27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bbbbb_1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BBURN" localSheetId="28">#REF!</definedName>
    <definedName name="BBURN" localSheetId="3">#REF!</definedName>
    <definedName name="BBURN" localSheetId="5">#REF!</definedName>
    <definedName name="BBURN" localSheetId="6">#REF!</definedName>
    <definedName name="BBURN" localSheetId="4">#REF!</definedName>
    <definedName name="BBURN" localSheetId="19">#REF!</definedName>
    <definedName name="BBURN" localSheetId="20">#REF!</definedName>
    <definedName name="BBURN" localSheetId="18">#REF!</definedName>
    <definedName name="BBURN" localSheetId="27">#REF!</definedName>
    <definedName name="BBURN" localSheetId="14">#REF!</definedName>
    <definedName name="BBURN" localSheetId="23">#REF!</definedName>
    <definedName name="BBURN">#REF!</definedName>
    <definedName name="BBURN1" localSheetId="28">#REF!</definedName>
    <definedName name="BBURN1" localSheetId="3">#REF!</definedName>
    <definedName name="BBURN1" localSheetId="5">#REF!</definedName>
    <definedName name="BBURN1" localSheetId="6">#REF!</definedName>
    <definedName name="BBURN1" localSheetId="4">#REF!</definedName>
    <definedName name="BBURN1" localSheetId="19">#REF!</definedName>
    <definedName name="BBURN1" localSheetId="20">#REF!</definedName>
    <definedName name="BBURN1" localSheetId="18">#REF!</definedName>
    <definedName name="BBURN1" localSheetId="27">#REF!</definedName>
    <definedName name="BBURN1" localSheetId="14">#REF!</definedName>
    <definedName name="BBURN1" localSheetId="23">#REF!</definedName>
    <definedName name="BBURN1">#REF!</definedName>
    <definedName name="Bear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befits" localSheetId="27" hidden="1">{"summary",#N/A,FALSE,"3 yr average";"comps",#N/A,FALSE,"3 yr average"}</definedName>
    <definedName name="Bebefits" hidden="1">{"summary",#N/A,FALSE,"3 yr average";"comps",#N/A,FALSE,"3 yr average"}</definedName>
    <definedName name="Bebefits_1" localSheetId="27" hidden="1">{"summary",#N/A,FALSE,"3 yr average";"comps",#N/A,FALSE,"3 yr average"}</definedName>
    <definedName name="Bebefits_1" hidden="1">{"summary",#N/A,FALSE,"3 yr average";"comps",#N/A,FALSE,"3 yr average"}</definedName>
    <definedName name="Beg_Bal" localSheetId="28">#REF!</definedName>
    <definedName name="Beg_Bal" localSheetId="3">#REF!</definedName>
    <definedName name="Beg_Bal" localSheetId="5">#REF!</definedName>
    <definedName name="Beg_Bal" localSheetId="6">#REF!</definedName>
    <definedName name="Beg_Bal" localSheetId="4">#REF!</definedName>
    <definedName name="Beg_Bal" localSheetId="19">#REF!</definedName>
    <definedName name="Beg_Bal" localSheetId="20">#REF!</definedName>
    <definedName name="Beg_Bal" localSheetId="18">#REF!</definedName>
    <definedName name="Beg_Bal" localSheetId="27">#REF!</definedName>
    <definedName name="Beg_Bal" localSheetId="14">#REF!</definedName>
    <definedName name="Beg_Bal" localSheetId="23">#REF!</definedName>
    <definedName name="Beg_Bal">#REF!</definedName>
    <definedName name="Beginning_Balance" localSheetId="28">-FV(Chambers!Interest_Rate/12,Chambers!Payment_Number-1,-Chambers!Monthly_Payment,Chambers!Loan_Amount)</definedName>
    <definedName name="Beginning_Balance" localSheetId="3">-FV('FY25 Full Year'!Interest_Rate/12,'FY25 Full Year'!Payment_Number-1,-'FY25 Full Year'!Monthly_Payment,'FY25 Full Year'!Loan_Amount)</definedName>
    <definedName name="Beginning_Balance" localSheetId="5">-FV('FY25 Monthly Mature Sites'!Interest_Rate/12,'FY25 Monthly Mature Sites'!Payment_Number-1,-'FY25 Monthly Mature Sites'!Monthly_Payment,'FY25 Monthly Mature Sites'!Loan_Amount)</definedName>
    <definedName name="Beginning_Balance" localSheetId="6">-FV('FY25 Monthly Non Mature Sites'!Interest_Rate/12,'FY25 Monthly Non Mature Sites'!Payment_Number-1,-'FY25 Monthly Non Mature Sites'!Monthly_Payment,'FY25 Monthly Non Mature Sites'!Loan_Amount)</definedName>
    <definedName name="Beginning_Balance" localSheetId="4">-FV('FY25 Monthly P&amp;L'!Interest_Rate/12,'FY25 Monthly P&amp;L'!Payment_Number-1,-'FY25 Monthly P&amp;L'!Monthly_Payment,'FY25 Monthly P&amp;L'!Loan_Amount)</definedName>
    <definedName name="Beginning_Balance" localSheetId="19">-FV('Monthly Mature Sites'!Interest_Rate/12,'Monthly Mature Sites'!Payment_Number-1,-'Monthly Mature Sites'!Monthly_Payment,'Monthly Mature Sites'!Loan_Amount)</definedName>
    <definedName name="Beginning_Balance" localSheetId="20">-FV('Monthly Non Mature Sites'!Interest_Rate/12,'Monthly Non Mature Sites'!Payment_Number-1,-'Monthly Non Mature Sites'!Monthly_Payment,'Monthly Non Mature Sites'!Loan_Amount)</definedName>
    <definedName name="Beginning_Balance" localSheetId="18">-FV('Monthly P&amp;L'!Interest_Rate/12,'Monthly P&amp;L'!Payment_Number-1,-'Monthly P&amp;L'!Monthly_Payment,'Monthly P&amp;L'!Loan_Amount)</definedName>
    <definedName name="Beginning_Balance" localSheetId="14">-FV('Profit &amp; Loss'!Interest_Rate/12,'Profit &amp; Loss'!Payment_Number-1,-'Profit &amp; Loss'!Monthly_Payment,'Profit &amp; Loss'!Loan_Amount)</definedName>
    <definedName name="Beginning_Balance" localSheetId="23">-FV('Restaurant Sales'!Interest_Rate/12,'Restaurant Sales'!Payment_Number-1,-'Restaurant Sales'!Monthly_Payment,'Restaurant Sales'!Loan_Amount)</definedName>
    <definedName name="Beginning_Balance">#N/A</definedName>
    <definedName name="berry" localSheetId="27" hidden="1">{#N/A,#N/A,FALSE,"Taxblinc";#N/A,#N/A,FALSE,"Rsvsacls"}</definedName>
    <definedName name="berry" hidden="1">{#N/A,#N/A,FALSE,"Taxblinc";#N/A,#N/A,FALSE,"Rsvsacls"}</definedName>
    <definedName name="berry_1" localSheetId="27" hidden="1">{#N/A,#N/A,FALSE,"Taxblinc";#N/A,#N/A,FALSE,"Rsvsacls"}</definedName>
    <definedName name="berry_1" hidden="1">{#N/A,#N/A,FALSE,"Taxblinc";#N/A,#N/A,FALSE,"Rsvsacls"}</definedName>
    <definedName name="BetaFreqOptions">[7]Constants!$F$9:$F$11</definedName>
    <definedName name="BetaFrequency">'[7]4. Beta Data'!$E$9</definedName>
    <definedName name="BetaOptions">[7]Constants!$F$14:$F$19</definedName>
    <definedName name="BEx3HMSEFOP6DBM4R97XA6B7NFG6" localSheetId="27" hidden="1">#REF!</definedName>
    <definedName name="BEx3HMSEFOP6DBM4R97XA6B7NFG6" hidden="1">#REF!</definedName>
    <definedName name="BEx3N38TDB645P8KI1L0G9BT1MD9" localSheetId="27" hidden="1">#REF!</definedName>
    <definedName name="BEx3N38TDB645P8KI1L0G9BT1MD9" hidden="1">#REF!</definedName>
    <definedName name="BEx5C5XE6DBTJAYFLKZTM0VZ9BBC" localSheetId="27" hidden="1">#REF!</definedName>
    <definedName name="BEx5C5XE6DBTJAYFLKZTM0VZ9BBC" hidden="1">#REF!</definedName>
    <definedName name="BEx5OSPXAKHCW18DBSESETTTB27R" localSheetId="27" hidden="1">#REF!</definedName>
    <definedName name="BEx5OSPXAKHCW18DBSESETTTB27R" hidden="1">#REF!</definedName>
    <definedName name="BEx90MM3LYEQHP212TVNSOIVDB13" localSheetId="27" hidden="1">#REF!</definedName>
    <definedName name="BEx90MM3LYEQHP212TVNSOIVDB13" hidden="1">#REF!</definedName>
    <definedName name="BEx91OTVH9ZDBC3QTORU8RZX4EOC" localSheetId="27" hidden="1">#REF!</definedName>
    <definedName name="BEx91OTVH9ZDBC3QTORU8RZX4EOC" hidden="1">#REF!</definedName>
    <definedName name="BEx93TJUX3U0FJDBG6DDSNQ91R5J" localSheetId="27" hidden="1">#REF!</definedName>
    <definedName name="BEx93TJUX3U0FJDBG6DDSNQ91R5J" hidden="1">#REF!</definedName>
    <definedName name="BEx9D1BC9FT19KY0INAABNDBAMR1" localSheetId="27" hidden="1">#REF!</definedName>
    <definedName name="BEx9D1BC9FT19KY0INAABNDBAMR1" hidden="1">#REF!</definedName>
    <definedName name="BExBDBZQLTX3OGFYGULQFK5WEZU5" localSheetId="27" hidden="1">#REF!</definedName>
    <definedName name="BExBDBZQLTX3OGFYGULQFK5WEZU5" hidden="1">#REF!</definedName>
    <definedName name="BExCWD3DB7D198DYLSZ3JJ1BU7H6" localSheetId="27" hidden="1">#REF!</definedName>
    <definedName name="BExCWD3DB7D198DYLSZ3JJ1BU7H6" hidden="1">#REF!</definedName>
    <definedName name="BExD3F368X5S25MWSUNIV57RDB57" localSheetId="27" hidden="1">#REF!</definedName>
    <definedName name="BExD3F368X5S25MWSUNIV57RDB57" hidden="1">#REF!</definedName>
    <definedName name="BExD4JJSS3QDBLABCJCHD45SRNPI" localSheetId="27" hidden="1">#REF!</definedName>
    <definedName name="BExD4JJSS3QDBLABCJCHD45SRNPI" hidden="1">#REF!</definedName>
    <definedName name="BExDBDR1XR0FV0CYUCB2OJ7CJCZU" localSheetId="27" hidden="1">#REF!</definedName>
    <definedName name="BExDBDR1XR0FV0CYUCB2OJ7CJCZU" hidden="1">#REF!</definedName>
    <definedName name="BExF2DYO1WQ7GMXSTAQRDBW1NSFG" localSheetId="27" hidden="1">#REF!</definedName>
    <definedName name="BExF2DYO1WQ7GMXSTAQRDBW1NSFG" hidden="1">#REF!</definedName>
    <definedName name="BExGNSS0CKRPKHO25R3TDBEL2NHX" localSheetId="27" hidden="1">#REF!</definedName>
    <definedName name="BExGNSS0CKRPKHO25R3TDBEL2NHX" hidden="1">#REF!</definedName>
    <definedName name="BExGODAZKJ9EXMQZNQR5YDBSS525" localSheetId="27" hidden="1">#REF!</definedName>
    <definedName name="BExGODAZKJ9EXMQZNQR5YDBSS525" hidden="1">#REF!</definedName>
    <definedName name="BExGU6HTKLRZO8UOI3DTAM5RFDBA" localSheetId="27" hidden="1">#REF!</definedName>
    <definedName name="BExGU6HTKLRZO8UOI3DTAM5RFDBA" hidden="1">#REF!</definedName>
    <definedName name="BExH1FDTQXR9QQ31WDB7OPXU7MPT" localSheetId="27" hidden="1">#REF!</definedName>
    <definedName name="BExH1FDTQXR9QQ31WDB7OPXU7MPT" hidden="1">#REF!</definedName>
    <definedName name="BExIM9DBUB7ZGF4B20FVUO9QGOX2" localSheetId="27" hidden="1">#REF!</definedName>
    <definedName name="BExIM9DBUB7ZGF4B20FVUO9QGOX2" hidden="1">#REF!</definedName>
    <definedName name="BExIR8FQETPTQYW37DBVDWG3J4JW" localSheetId="27" hidden="1">#REF!</definedName>
    <definedName name="BExIR8FQETPTQYW37DBVDWG3J4JW" hidden="1">#REF!</definedName>
    <definedName name="BExIWB3SY3WRIVIOF988DNNODBOA" localSheetId="27" hidden="1">#REF!</definedName>
    <definedName name="BExIWB3SY3WRIVIOF988DNNODBOA" hidden="1">#REF!</definedName>
    <definedName name="BExIX34PM5DBTRHRQWP6PL6WIX88" localSheetId="27" hidden="1">#REF!</definedName>
    <definedName name="BExIX34PM5DBTRHRQWP6PL6WIX88" hidden="1">#REF!</definedName>
    <definedName name="BExKQJGAAWNM3NT19E9I0CQDBTU0" localSheetId="27" hidden="1">#REF!</definedName>
    <definedName name="BExKQJGAAWNM3NT19E9I0CQDBTU0" hidden="1">#REF!</definedName>
    <definedName name="BExMCFSQFSEMPY5IXDIRKZDASDBR" localSheetId="27" hidden="1">#REF!</definedName>
    <definedName name="BExMCFSQFSEMPY5IXDIRKZDASDBR" hidden="1">#REF!</definedName>
    <definedName name="BExO8UTAGQWDBQZEEF4HUNMLQCVU" localSheetId="27" hidden="1">#REF!</definedName>
    <definedName name="BExO8UTAGQWDBQZEEF4HUNMLQCVU" hidden="1">#REF!</definedName>
    <definedName name="BExOG4QYM8HNN0S9SRNX0M6RF6DB" localSheetId="27" hidden="1">#REF!</definedName>
    <definedName name="BExOG4QYM8HNN0S9SRNX0M6RF6DB" hidden="1">#REF!</definedName>
    <definedName name="BExQ8ZCEDBOBJA3D9LDP5TU2WYGR" localSheetId="27" hidden="1">#REF!</definedName>
    <definedName name="BExQ8ZCEDBOBJA3D9LDP5TU2WYGR" hidden="1">#REF!</definedName>
    <definedName name="BExQDB6VCHN8PNX8EA6JNIEQ2JC2" localSheetId="27" hidden="1">#REF!</definedName>
    <definedName name="BExQDB6VCHN8PNX8EA6JNIEQ2JC2" hidden="1">#REF!</definedName>
    <definedName name="BExQFC0M9KKFMQKPLPEO2RQDB7MM" localSheetId="27" hidden="1">#REF!</definedName>
    <definedName name="BExQFC0M9KKFMQKPLPEO2RQDB7MM" hidden="1">#REF!</definedName>
    <definedName name="BExS6WRDBF3ST86ZOBBUL3GTCR11" localSheetId="27" hidden="1">#REF!</definedName>
    <definedName name="BExS6WRDBF3ST86ZOBBUL3GTCR11" hidden="1">#REF!</definedName>
    <definedName name="BExTUSQCFFYZCDNHWHADBC2E1ZP1" localSheetId="27" hidden="1">#REF!</definedName>
    <definedName name="BExTUSQCFFYZCDNHWHADBC2E1ZP1" hidden="1">#REF!</definedName>
    <definedName name="BExUC623BDYEODBN0N4DO6PJQ7NU" localSheetId="27" hidden="1">#REF!</definedName>
    <definedName name="BExUC623BDYEODBN0N4DO6PJQ7NU" hidden="1">#REF!</definedName>
    <definedName name="BExUDBEUJH9IACZDBL1VAUWPG0QW" localSheetId="27" hidden="1">#REF!</definedName>
    <definedName name="BExUDBEUJH9IACZDBL1VAUWPG0QW" hidden="1">#REF!</definedName>
    <definedName name="BExVX3XN2DRJKL8EDBIG58RYQ36R" localSheetId="27" hidden="1">#REF!</definedName>
    <definedName name="BExVX3XN2DRJKL8EDBIG58RYQ36R" hidden="1">#REF!</definedName>
    <definedName name="BExXXBM521DL8R4ZX7NZ3DBCUOR5" localSheetId="27" hidden="1">#REF!</definedName>
    <definedName name="BExXXBM521DL8R4ZX7NZ3DBCUOR5" hidden="1">#REF!</definedName>
    <definedName name="BExY5QM0Y1RDHQLSM10DN0G4DBQP" localSheetId="27" hidden="1">#REF!</definedName>
    <definedName name="BExY5QM0Y1RDHQLSM10DN0G4DBQP" hidden="1">#REF!</definedName>
    <definedName name="BFORD" localSheetId="28">#REF!</definedName>
    <definedName name="BFORD" localSheetId="3">#REF!</definedName>
    <definedName name="BFORD" localSheetId="5">#REF!</definedName>
    <definedName name="BFORD" localSheetId="6">#REF!</definedName>
    <definedName name="BFORD" localSheetId="4">#REF!</definedName>
    <definedName name="BFORD" localSheetId="19">#REF!</definedName>
    <definedName name="BFORD" localSheetId="20">#REF!</definedName>
    <definedName name="BFORD" localSheetId="18">#REF!</definedName>
    <definedName name="BFORD" localSheetId="27">#REF!</definedName>
    <definedName name="BFORD" localSheetId="14">#REF!</definedName>
    <definedName name="BFORD" localSheetId="23">#REF!</definedName>
    <definedName name="BFORD">#REF!</definedName>
    <definedName name="BFORD1" localSheetId="28">#REF!</definedName>
    <definedName name="BFORD1" localSheetId="3">#REF!</definedName>
    <definedName name="BFORD1" localSheetId="5">#REF!</definedName>
    <definedName name="BFORD1" localSheetId="6">#REF!</definedName>
    <definedName name="BFORD1" localSheetId="4">#REF!</definedName>
    <definedName name="BFORD1" localSheetId="19">#REF!</definedName>
    <definedName name="BFORD1" localSheetId="20">#REF!</definedName>
    <definedName name="BFORD1" localSheetId="18">#REF!</definedName>
    <definedName name="BFORD1" localSheetId="27">#REF!</definedName>
    <definedName name="BFORD1" localSheetId="14">#REF!</definedName>
    <definedName name="BFORD1" localSheetId="23">#REF!</definedName>
    <definedName name="BFORD1">#REF!</definedName>
    <definedName name="BFRTWUEFARHPEOFRXJLYXXRUSW3" localSheetId="27" hidden="1">#REF!</definedName>
    <definedName name="BFRTWUEFARHPEOFRXJLYXXRUSW3" hidden="1">#REF!</definedName>
    <definedName name="BG_Del" hidden="1">15</definedName>
    <definedName name="BG_Ins" hidden="1">4</definedName>
    <definedName name="BG_Mod" hidden="1">6</definedName>
    <definedName name="bill" localSheetId="27" hidden="1">{"PAGE 1",#N/A,FALSE,"WEST_OT"}</definedName>
    <definedName name="bill" hidden="1">{"PAGE 1",#N/A,FALSE,"WEST_OT"}</definedName>
    <definedName name="bill_1" localSheetId="27" hidden="1">{"PAGE 1",#N/A,FALSE,"WEST_OT"}</definedName>
    <definedName name="bill_1" hidden="1">{"PAGE 1",#N/A,FALSE,"WEST_OT"}</definedName>
    <definedName name="bill1" localSheetId="27" hidden="1">{"PAGE 1",#N/A,FALSE,"WEST_OT"}</definedName>
    <definedName name="bill1" hidden="1">{"PAGE 1",#N/A,FALSE,"WEST_OT"}</definedName>
    <definedName name="bill1_1" localSheetId="27" hidden="1">{"PAGE 1",#N/A,FALSE,"WEST_OT"}</definedName>
    <definedName name="bill1_1" hidden="1">{"PAGE 1",#N/A,FALSE,"WEST_OT"}</definedName>
    <definedName name="bill2" localSheetId="27" hidden="1">{"PAGE 1",#N/A,FALSE,"WEST_OT"}</definedName>
    <definedName name="bill2" hidden="1">{"PAGE 1",#N/A,FALSE,"WEST_OT"}</definedName>
    <definedName name="bill2_1" localSheetId="27" hidden="1">{"PAGE 1",#N/A,FALSE,"WEST_OT"}</definedName>
    <definedName name="bill2_1" hidden="1">{"PAGE 1",#N/A,FALSE,"WEST_OT"}</definedName>
    <definedName name="bill3" localSheetId="27" hidden="1">{"PAGE 1",#N/A,FALSE,"WEST_OT"}</definedName>
    <definedName name="bill3" hidden="1">{"PAGE 1",#N/A,FALSE,"WEST_OT"}</definedName>
    <definedName name="bill3_1" localSheetId="27" hidden="1">{"PAGE 1",#N/A,FALSE,"WEST_OT"}</definedName>
    <definedName name="bill3_1" hidden="1">{"PAGE 1",#N/A,FALSE,"WEST_OT"}</definedName>
    <definedName name="billrev2" localSheetId="27" hidden="1">{"PAGE 1",#N/A,FALSE,"WEST_OT"}</definedName>
    <definedName name="billrev2" hidden="1">{"PAGE 1",#N/A,FALSE,"WEST_OT"}</definedName>
    <definedName name="billrev2_1" localSheetId="27" hidden="1">{"PAGE 1",#N/A,FALSE,"WEST_OT"}</definedName>
    <definedName name="billrev2_1" hidden="1">{"PAGE 1",#N/A,FALSE,"WEST_OT"}</definedName>
    <definedName name="bj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lah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blah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blah_1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blah_1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BLANK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localSheetId="27" hidden="1">#REF!</definedName>
    <definedName name="blank1" hidden="1">#REF!</definedName>
    <definedName name="BLPB17" localSheetId="27" hidden="1">#REF!</definedName>
    <definedName name="BLPB17" hidden="1">#REF!</definedName>
    <definedName name="BLPB3" localSheetId="27" hidden="1">#REF!</definedName>
    <definedName name="BLPB3" hidden="1">#REF!</definedName>
    <definedName name="BLPB4" localSheetId="27" hidden="1">#REF!</definedName>
    <definedName name="BLPB4" hidden="1">#REF!</definedName>
    <definedName name="BLPB6" localSheetId="27" hidden="1">#REF!</definedName>
    <definedName name="BLPB6" hidden="1">#REF!</definedName>
    <definedName name="BLPH1" localSheetId="27" hidden="1">#REF!</definedName>
    <definedName name="BLPH1" hidden="1">#REF!</definedName>
    <definedName name="BLPH10" localSheetId="27" hidden="1">#REF!</definedName>
    <definedName name="BLPH10" hidden="1">#REF!</definedName>
    <definedName name="BLPH1001" localSheetId="27" hidden="1">#REF!</definedName>
    <definedName name="BLPH1001" hidden="1">#REF!</definedName>
    <definedName name="BLPH1002" localSheetId="27" hidden="1">#REF!</definedName>
    <definedName name="BLPH1002" hidden="1">#REF!</definedName>
    <definedName name="BLPH1003" localSheetId="27" hidden="1">#REF!</definedName>
    <definedName name="BLPH1003" hidden="1">#REF!</definedName>
    <definedName name="BLPH11" localSheetId="27" hidden="1">#REF!</definedName>
    <definedName name="BLPH11" hidden="1">#REF!</definedName>
    <definedName name="BLPH12" localSheetId="27" hidden="1">#REF!</definedName>
    <definedName name="BLPH12" hidden="1">#REF!</definedName>
    <definedName name="BLPH13" localSheetId="27" hidden="1">#REF!</definedName>
    <definedName name="BLPH13" hidden="1">#REF!</definedName>
    <definedName name="BLPH135" localSheetId="27" hidden="1">#REF!</definedName>
    <definedName name="BLPH135" hidden="1">#REF!</definedName>
    <definedName name="BLPH136" localSheetId="27" hidden="1">#REF!</definedName>
    <definedName name="BLPH136" hidden="1">#REF!</definedName>
    <definedName name="BLPH137" localSheetId="27" hidden="1">#REF!</definedName>
    <definedName name="BLPH137" hidden="1">#REF!</definedName>
    <definedName name="BLPH138" localSheetId="27" hidden="1">#REF!</definedName>
    <definedName name="BLPH138" hidden="1">#REF!</definedName>
    <definedName name="BLPH14" localSheetId="27" hidden="1">#REF!</definedName>
    <definedName name="BLPH14" hidden="1">#REF!</definedName>
    <definedName name="BLPH15" localSheetId="27" hidden="1">#REF!</definedName>
    <definedName name="BLPH15" hidden="1">#REF!</definedName>
    <definedName name="BLPH17" localSheetId="27" hidden="1">#REF!</definedName>
    <definedName name="BLPH17" hidden="1">#REF!</definedName>
    <definedName name="BLPH18" localSheetId="27" hidden="1">#REF!</definedName>
    <definedName name="BLPH18" hidden="1">#REF!</definedName>
    <definedName name="BLPH19" localSheetId="27" hidden="1">#REF!</definedName>
    <definedName name="BLPH19" hidden="1">#REF!</definedName>
    <definedName name="BLPH2" localSheetId="27" hidden="1">#REF!</definedName>
    <definedName name="BLPH2" hidden="1">#REF!</definedName>
    <definedName name="BLPH22" localSheetId="27" hidden="1">#REF!</definedName>
    <definedName name="BLPH22" hidden="1">#REF!</definedName>
    <definedName name="BLPH261" localSheetId="27" hidden="1">#REF!</definedName>
    <definedName name="BLPH261" hidden="1">#REF!</definedName>
    <definedName name="BLPH262" localSheetId="27" hidden="1">#REF!</definedName>
    <definedName name="BLPH262" hidden="1">#REF!</definedName>
    <definedName name="BLPH263" localSheetId="27" hidden="1">#REF!</definedName>
    <definedName name="BLPH263" hidden="1">#REF!</definedName>
    <definedName name="BLPH264" localSheetId="27" hidden="1">#REF!</definedName>
    <definedName name="BLPH264" hidden="1">#REF!</definedName>
    <definedName name="BLPH265" localSheetId="27" hidden="1">#REF!</definedName>
    <definedName name="BLPH265" hidden="1">#REF!</definedName>
    <definedName name="BLPH266" localSheetId="27" hidden="1">#REF!</definedName>
    <definedName name="BLPH266" hidden="1">#REF!</definedName>
    <definedName name="BLPH267" localSheetId="27" hidden="1">#REF!</definedName>
    <definedName name="BLPH267" hidden="1">#REF!</definedName>
    <definedName name="BLPH268" localSheetId="27" hidden="1">#REF!</definedName>
    <definedName name="BLPH268" hidden="1">#REF!</definedName>
    <definedName name="BLPH3" localSheetId="27" hidden="1">#REF!</definedName>
    <definedName name="BLPH3" hidden="1">#REF!</definedName>
    <definedName name="BLPH4" localSheetId="27" hidden="1">#REF!</definedName>
    <definedName name="BLPH4" hidden="1">#REF!</definedName>
    <definedName name="BLPH43" localSheetId="27" hidden="1">#REF!</definedName>
    <definedName name="BLPH43" hidden="1">#REF!</definedName>
    <definedName name="BLPH44" localSheetId="27" hidden="1">#REF!</definedName>
    <definedName name="BLPH44" hidden="1">#REF!</definedName>
    <definedName name="BLPH45" localSheetId="27" hidden="1">#REF!</definedName>
    <definedName name="BLPH45" hidden="1">#REF!</definedName>
    <definedName name="BLPH46" localSheetId="27" hidden="1">#REF!</definedName>
    <definedName name="BLPH46" hidden="1">#REF!</definedName>
    <definedName name="BLPH47" localSheetId="27" hidden="1">#REF!</definedName>
    <definedName name="BLPH47" hidden="1">#REF!</definedName>
    <definedName name="BLPH48" localSheetId="27" hidden="1">#REF!</definedName>
    <definedName name="BLPH48" hidden="1">#REF!</definedName>
    <definedName name="BLPH49" localSheetId="27" hidden="1">#REF!</definedName>
    <definedName name="BLPH49" hidden="1">#REF!</definedName>
    <definedName name="BLPH5" localSheetId="27" hidden="1">#REF!</definedName>
    <definedName name="BLPH5" hidden="1">#REF!</definedName>
    <definedName name="BLPH50" localSheetId="27" hidden="1">#REF!</definedName>
    <definedName name="BLPH50" hidden="1">#REF!</definedName>
    <definedName name="BLPH51" localSheetId="27" hidden="1">#REF!</definedName>
    <definedName name="BLPH51" hidden="1">#REF!</definedName>
    <definedName name="BLPH52" localSheetId="27" hidden="1">#REF!</definedName>
    <definedName name="BLPH52" hidden="1">#REF!</definedName>
    <definedName name="BLPH520" localSheetId="27" hidden="1">#REF!</definedName>
    <definedName name="BLPH520" hidden="1">#REF!</definedName>
    <definedName name="BLPH523" localSheetId="27" hidden="1">#REF!</definedName>
    <definedName name="BLPH523" hidden="1">#REF!</definedName>
    <definedName name="BLPH524" localSheetId="27" hidden="1">#REF!</definedName>
    <definedName name="BLPH524" hidden="1">#REF!</definedName>
    <definedName name="BLPH525" localSheetId="27" hidden="1">#REF!</definedName>
    <definedName name="BLPH525" hidden="1">#REF!</definedName>
    <definedName name="BLPH526" localSheetId="27" hidden="1">#REF!</definedName>
    <definedName name="BLPH526" hidden="1">#REF!</definedName>
    <definedName name="BLPH527" localSheetId="27" hidden="1">#REF!</definedName>
    <definedName name="BLPH527" hidden="1">#REF!</definedName>
    <definedName name="BLPH528" localSheetId="27" hidden="1">#REF!</definedName>
    <definedName name="BLPH528" hidden="1">#REF!</definedName>
    <definedName name="BLPH529" localSheetId="27" hidden="1">#REF!</definedName>
    <definedName name="BLPH529" hidden="1">#REF!</definedName>
    <definedName name="BLPH53" localSheetId="27" hidden="1">#REF!</definedName>
    <definedName name="BLPH53" hidden="1">#REF!</definedName>
    <definedName name="BLPH530" localSheetId="27" hidden="1">#REF!</definedName>
    <definedName name="BLPH530" hidden="1">#REF!</definedName>
    <definedName name="BLPH531" localSheetId="27" hidden="1">#REF!</definedName>
    <definedName name="BLPH531" hidden="1">#REF!</definedName>
    <definedName name="BLPH532" localSheetId="27" hidden="1">#REF!</definedName>
    <definedName name="BLPH532" hidden="1">#REF!</definedName>
    <definedName name="BLPH533" localSheetId="27" hidden="1">#REF!</definedName>
    <definedName name="BLPH533" hidden="1">#REF!</definedName>
    <definedName name="BLPH534" localSheetId="27" hidden="1">#REF!</definedName>
    <definedName name="BLPH534" hidden="1">#REF!</definedName>
    <definedName name="BLPH535" localSheetId="27" hidden="1">#REF!</definedName>
    <definedName name="BLPH535" hidden="1">#REF!</definedName>
    <definedName name="BLPH536" localSheetId="27" hidden="1">#REF!</definedName>
    <definedName name="BLPH536" hidden="1">#REF!</definedName>
    <definedName name="BLPH537" localSheetId="27" hidden="1">#REF!</definedName>
    <definedName name="BLPH537" hidden="1">#REF!</definedName>
    <definedName name="BLPH538" localSheetId="27" hidden="1">#REF!</definedName>
    <definedName name="BLPH538" hidden="1">#REF!</definedName>
    <definedName name="BLPH539" localSheetId="27" hidden="1">#REF!</definedName>
    <definedName name="BLPH539" hidden="1">#REF!</definedName>
    <definedName name="BLPH54" localSheetId="27" hidden="1">#REF!</definedName>
    <definedName name="BLPH54" hidden="1">#REF!</definedName>
    <definedName name="BLPH540" localSheetId="27" hidden="1">#REF!</definedName>
    <definedName name="BLPH540" hidden="1">#REF!</definedName>
    <definedName name="BLPH55" localSheetId="27" hidden="1">#REF!</definedName>
    <definedName name="BLPH55" hidden="1">#REF!</definedName>
    <definedName name="BLPH56" localSheetId="27" hidden="1">#REF!</definedName>
    <definedName name="BLPH56" hidden="1">#REF!</definedName>
    <definedName name="BLPH57" localSheetId="27" hidden="1">#REF!</definedName>
    <definedName name="BLPH57" hidden="1">#REF!</definedName>
    <definedName name="BLPH58" localSheetId="27" hidden="1">#REF!</definedName>
    <definedName name="BLPH58" hidden="1">#REF!</definedName>
    <definedName name="BLPH59" localSheetId="27" hidden="1">#REF!</definedName>
    <definedName name="BLPH59" hidden="1">#REF!</definedName>
    <definedName name="BLPH6" localSheetId="27" hidden="1">#REF!</definedName>
    <definedName name="BLPH6" hidden="1">#REF!</definedName>
    <definedName name="BLPH60" localSheetId="27" hidden="1">#REF!</definedName>
    <definedName name="BLPH60" hidden="1">#REF!</definedName>
    <definedName name="BLPH61" localSheetId="27" hidden="1">#REF!</definedName>
    <definedName name="BLPH61" hidden="1">#REF!</definedName>
    <definedName name="BLPH62" localSheetId="27" hidden="1">#REF!</definedName>
    <definedName name="BLPH62" hidden="1">#REF!</definedName>
    <definedName name="BLPH63" localSheetId="27" hidden="1">#REF!</definedName>
    <definedName name="BLPH63" hidden="1">#REF!</definedName>
    <definedName name="BLPH7" localSheetId="27" hidden="1">#REF!</definedName>
    <definedName name="BLPH7" hidden="1">#REF!</definedName>
    <definedName name="BLPH8" localSheetId="27" hidden="1">#REF!</definedName>
    <definedName name="BLPH8" hidden="1">#REF!</definedName>
    <definedName name="BLPH9" localSheetId="27" hidden="1">#REF!</definedName>
    <definedName name="BLPH9" hidden="1">#REF!</definedName>
    <definedName name="blsm" localSheetId="27" hidden="1">{#N/A,#N/A,FALSE,"UTIL Monthly Inc ";#N/A,#N/A,FALSE,"Capital";#N/A,#N/A,FALSE,"UTIL REVENUE";#N/A,#N/A,FALSE,"RM REVENUE";#N/A,#N/A,FALSE,"Manpower";#N/A,#N/A,FALSE,"SI - UTIL";#N/A,#N/A,FALSE,"Sales - Utili"}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sm_1" localSheetId="27" hidden="1">{#N/A,#N/A,FALSE,"UTIL Monthly Inc ";#N/A,#N/A,FALSE,"Capital";#N/A,#N/A,FALSE,"UTIL REVENUE";#N/A,#N/A,FALSE,"RM REVENUE";#N/A,#N/A,FALSE,"Manpower";#N/A,#N/A,FALSE,"SI - UTIL";#N/A,#N/A,FALSE,"Sales - Utili"}</definedName>
    <definedName name="blsm_1" hidden="1">{#N/A,#N/A,FALSE,"UTIL Monthly Inc ";#N/A,#N/A,FALSE,"Capital";#N/A,#N/A,FALSE,"UTIL REVENUE";#N/A,#N/A,FALSE,"RM REVENUE";#N/A,#N/A,FALSE,"Manpower";#N/A,#N/A,FALSE,"SI - UTIL";#N/A,#N/A,FALSE,"Sales - Utili"}</definedName>
    <definedName name="BLUE" localSheetId="27" hidden="1">{#N/A,#N/A,FALSE,"Barranca"}</definedName>
    <definedName name="BLUE" hidden="1">{#N/A,#N/A,FALSE,"Barranca"}</definedName>
    <definedName name="BLUE_1" localSheetId="27" hidden="1">{#N/A,#N/A,FALSE,"Barranca"}</definedName>
    <definedName name="BLUE_1" hidden="1">{#N/A,#N/A,FALSE,"Barranca"}</definedName>
    <definedName name="BLUE1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BLUE1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BLUE1_1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BLUE1_1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BM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GHIndex" hidden="1">"O"</definedName>
    <definedName name="BNE_MESSAGES_HIDDEN" localSheetId="27" hidden="1">#REF!</definedName>
    <definedName name="BNE_MESSAGES_HIDDEN" hidden="1">#REF!</definedName>
    <definedName name="bnn" localSheetId="27" hidden="1">{#N/A,#N/A,FALSE,"INPUTS";#N/A,#N/A,FALSE,"PROFORMA BSHEET";#N/A,#N/A,FALSE,"COMBINED";#N/A,#N/A,FALSE,"ACQUIROR";#N/A,#N/A,FALSE,"TARGET 1";#N/A,#N/A,FALSE,"TARGET 2";#N/A,#N/A,FALSE,"HIGH YIELD";#N/A,#N/A,FALSE,"OVERFUND"}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_1" localSheetId="27" hidden="1">{#N/A,#N/A,FALSE,"INPUTS";#N/A,#N/A,FALSE,"PROFORMA BSHEET";#N/A,#N/A,FALSE,"COMBINED";#N/A,#N/A,FALSE,"ACQUIROR";#N/A,#N/A,FALSE,"TARGET 1";#N/A,#N/A,FALSE,"TARGET 2";#N/A,#N/A,FALSE,"HIGH YIELD";#N/A,#N/A,FALSE,"OVERFUND"}</definedName>
    <definedName name="bnn_1" hidden="1">{#N/A,#N/A,FALSE,"INPUTS";#N/A,#N/A,FALSE,"PROFORMA BSHEET";#N/A,#N/A,FALSE,"COMBINED";#N/A,#N/A,FALSE,"ACQUIROR";#N/A,#N/A,FALSE,"TARGET 1";#N/A,#N/A,FALSE,"TARGET 2";#N/A,#N/A,FALSE,"HIGH YIELD";#N/A,#N/A,FALSE,"OVERFUND"}</definedName>
    <definedName name="Brightline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ghtline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ghtline_1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ghtline_1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__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__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___1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___1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1" localSheetId="27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iteline_1" hidden="1">{"Curr Month",#N/A,FALSE,"Curr Mo";"Total West",#N/A,FALSE,"Curr Mo";"YTD",#N/A,FALSE,"Curr Mo";"12 Months",#N/A,FALSE,"Curr Mo";"13 Months",#N/A,FALSE,"Curr Mo";"14 Months",#N/A,FALSE,"Curr Mo";"15 Months",#N/A,FALSE,"Curr Mo";"43 Months",#N/A,FALSE,"Curr Mo";"45 Months",#N/A,FALSE,"Curr Mo";"63 Months",#N/A,FALSE,"Curr Mo"}</definedName>
    <definedName name="BROWN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s" localSheetId="27" hidden="1">{#N/A,#N/A,FALSE,"Job Sched"}</definedName>
    <definedName name="bs" hidden="1">{#N/A,#N/A,FALSE,"Job Sched"}</definedName>
    <definedName name="bs_1" localSheetId="27" hidden="1">{#N/A,#N/A,FALSE,"Job Sched"}</definedName>
    <definedName name="bs_1" hidden="1">{#N/A,#N/A,FALSE,"Job Sched"}</definedName>
    <definedName name="bskdfj" localSheetId="27" hidden="1">{"bs",#N/A,FALSE,"SCF"}</definedName>
    <definedName name="bskdfj" hidden="1">{"bs",#N/A,FALSE,"SCF"}</definedName>
    <definedName name="bskdfj_1" localSheetId="27" hidden="1">{"bs",#N/A,FALSE,"SCF"}</definedName>
    <definedName name="bskdfj_1" hidden="1">{"bs",#N/A,FALSE,"SCF"}</definedName>
    <definedName name="bsl" localSheetId="27" hidden="1">{"bs",#N/A,FALSE,"SCF"}</definedName>
    <definedName name="bsl" hidden="1">{"bs",#N/A,FALSE,"SCF"}</definedName>
    <definedName name="bsl_1" localSheetId="27" hidden="1">{"bs",#N/A,FALSE,"SCF"}</definedName>
    <definedName name="bsl_1" hidden="1">{"bs",#N/A,FALSE,"SCF"}</definedName>
    <definedName name="bss" localSheetId="27" hidden="1">{"bs",#N/A,FALSE,"SCF"}</definedName>
    <definedName name="bss" hidden="1">{"bs",#N/A,FALSE,"SCF"}</definedName>
    <definedName name="bss_1" localSheetId="27" hidden="1">{"bs",#N/A,FALSE,"SCF"}</definedName>
    <definedName name="bss_1" hidden="1">{"bs",#N/A,FALSE,"SCF"}</definedName>
    <definedName name="bst" localSheetId="27" hidden="1">{"bs",#N/A,FALSE,"SCF"}</definedName>
    <definedName name="bst" hidden="1">{"bs",#N/A,FALSE,"SCF"}</definedName>
    <definedName name="bst_1" localSheetId="27" hidden="1">{"bs",#N/A,FALSE,"SCF"}</definedName>
    <definedName name="bst_1" hidden="1">{"bs",#N/A,FALSE,"SCF"}</definedName>
    <definedName name="bsth" localSheetId="27" hidden="1">{"bs",#N/A,FALSE,"SCF"}</definedName>
    <definedName name="bsth" hidden="1">{"bs",#N/A,FALSE,"SCF"}</definedName>
    <definedName name="bsth_1" localSheetId="27" hidden="1">{"bs",#N/A,FALSE,"SCF"}</definedName>
    <definedName name="bsth_1" hidden="1">{"bs",#N/A,FALSE,"SCF"}</definedName>
    <definedName name="budget1" localSheetId="27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1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1_1" localSheetId="27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1_1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Start" localSheetId="27" hidden="1">#REF!</definedName>
    <definedName name="BudgetStart" hidden="1">#REF!</definedName>
    <definedName name="BudgetSumm" localSheetId="27" hidden="1">{#N/A,#N/A,FALSE,"Cashflow Analysis";#N/A,#N/A,FALSE,"Sensitivity Analysis";#N/A,#N/A,FALSE,"PV";#N/A,#N/A,FALSE,"Pro Forma"}</definedName>
    <definedName name="BudgetSumm" hidden="1">{#N/A,#N/A,FALSE,"Cashflow Analysis";#N/A,#N/A,FALSE,"Sensitivity Analysis";#N/A,#N/A,FALSE,"PV";#N/A,#N/A,FALSE,"Pro Forma"}</definedName>
    <definedName name="BudgetSumm_1" localSheetId="27" hidden="1">{#N/A,#N/A,FALSE,"Cashflow Analysis";#N/A,#N/A,FALSE,"Sensitivity Analysis";#N/A,#N/A,FALSE,"PV";#N/A,#N/A,FALSE,"Pro Forma"}</definedName>
    <definedName name="BudgetSumm_1" hidden="1">{#N/A,#N/A,FALSE,"Cashflow Analysis";#N/A,#N/A,FALSE,"Sensitivity Analysis";#N/A,#N/A,FALSE,"PV";#N/A,#N/A,FALSE,"Pro Forma"}</definedName>
    <definedName name="BudgetSumm.2" localSheetId="27" hidden="1">{#N/A,#N/A,FALSE,"Cashflow Analysis";#N/A,#N/A,FALSE,"Sensitivity Analysis";#N/A,#N/A,FALSE,"PV";#N/A,#N/A,FALSE,"Pro Forma"}</definedName>
    <definedName name="BudgetSumm.2" hidden="1">{#N/A,#N/A,FALSE,"Cashflow Analysis";#N/A,#N/A,FALSE,"Sensitivity Analysis";#N/A,#N/A,FALSE,"PV";#N/A,#N/A,FALSE,"Pro Forma"}</definedName>
    <definedName name="BudgetSumm.2_1" localSheetId="27" hidden="1">{#N/A,#N/A,FALSE,"Cashflow Analysis";#N/A,#N/A,FALSE,"Sensitivity Analysis";#N/A,#N/A,FALSE,"PV";#N/A,#N/A,FALSE,"Pro Forma"}</definedName>
    <definedName name="BudgetSumm.2_1" hidden="1">{#N/A,#N/A,FALSE,"Cashflow Analysis";#N/A,#N/A,FALSE,"Sensitivity Analysis";#N/A,#N/A,FALSE,"PV";#N/A,#N/A,FALSE,"Pro Forma"}</definedName>
    <definedName name="cade" localSheetId="27" hidden="1">{"FCB_ALL",#N/A,FALSE,"FCB"}</definedName>
    <definedName name="cade" hidden="1">{"FCB_ALL",#N/A,FALSE,"FCB"}</definedName>
    <definedName name="cade_1" localSheetId="27" hidden="1">{"FCB_ALL",#N/A,FALSE,"FCB"}</definedName>
    <definedName name="cade_1" hidden="1">{"FCB_ALL",#N/A,FALSE,"FCB"}</definedName>
    <definedName name="cads" localSheetId="27" hidden="1">{"FCB_ALL",#N/A,FALSE,"FCB"}</definedName>
    <definedName name="cads" hidden="1">{"FCB_ALL",#N/A,FALSE,"FCB"}</definedName>
    <definedName name="cads_1" localSheetId="27" hidden="1">{"FCB_ALL",#N/A,FALSE,"FCB"}</definedName>
    <definedName name="cads_1" hidden="1">{"FCB_ALL",#N/A,FALSE,"FCB"}</definedName>
    <definedName name="cadsf" localSheetId="27" hidden="1">{"FCB_ALL",#N/A,FALSE,"FCB"}</definedName>
    <definedName name="cadsf" hidden="1">{"FCB_ALL",#N/A,FALSE,"FCB"}</definedName>
    <definedName name="cadsf_1" localSheetId="27" hidden="1">{"FCB_ALL",#N/A,FALSE,"FCB"}</definedName>
    <definedName name="cadsf_1" hidden="1">{"FCB_ALL",#N/A,FALSE,"FCB"}</definedName>
    <definedName name="caega" localSheetId="27" hidden="1">{"FCB_ALL",#N/A,FALSE,"FCB"}</definedName>
    <definedName name="caega" hidden="1">{"FCB_ALL",#N/A,FALSE,"FCB"}</definedName>
    <definedName name="caega_1" localSheetId="27" hidden="1">{"FCB_ALL",#N/A,FALSE,"FCB"}</definedName>
    <definedName name="caega_1" hidden="1">{"FCB_ALL",#N/A,FALSE,"FCB"}</definedName>
    <definedName name="caer" localSheetId="27" hidden="1">{"FCB_ALL",#N/A,FALSE,"FCB"}</definedName>
    <definedName name="caer" hidden="1">{"FCB_ALL",#N/A,FALSE,"FCB"}</definedName>
    <definedName name="caer_1" localSheetId="27" hidden="1">{"FCB_ALL",#N/A,FALSE,"FCB"}</definedName>
    <definedName name="caer_1" hidden="1">{"FCB_ALL",#N/A,FALSE,"FCB"}</definedName>
    <definedName name="cagare" localSheetId="27" hidden="1">{"FCB_ALL",#N/A,FALSE,"FCB"}</definedName>
    <definedName name="cagare" hidden="1">{"FCB_ALL",#N/A,FALSE,"FCB"}</definedName>
    <definedName name="cagare_1" localSheetId="27" hidden="1">{"FCB_ALL",#N/A,FALSE,"FCB"}</definedName>
    <definedName name="cagare_1" hidden="1">{"FCB_ALL",#N/A,FALSE,"FCB"}</definedName>
    <definedName name="CalculatedPrice" localSheetId="27">#REF!</definedName>
    <definedName name="CalculatedPrice">#REF!</definedName>
    <definedName name="cancel" localSheetId="27" hidden="1">{"CSheet",#N/A,FALSE,"C";"SmCap",#N/A,FALSE,"VAL1";"GulfCoast",#N/A,FALSE,"VAL1";"nav",#N/A,FALSE,"NAV";"Summary",#N/A,FALSE,"NAV"}</definedName>
    <definedName name="cancel" hidden="1">{"CSheet",#N/A,FALSE,"C";"SmCap",#N/A,FALSE,"VAL1";"GulfCoast",#N/A,FALSE,"VAL1";"nav",#N/A,FALSE,"NAV";"Summary",#N/A,FALSE,"NAV"}</definedName>
    <definedName name="cancel_1" localSheetId="27" hidden="1">{"CSheet",#N/A,FALSE,"C";"SmCap",#N/A,FALSE,"VAL1";"GulfCoast",#N/A,FALSE,"VAL1";"nav",#N/A,FALSE,"NAV";"Summary",#N/A,FALSE,"NAV"}</definedName>
    <definedName name="cancel_1" hidden="1">{"CSheet",#N/A,FALSE,"C";"SmCap",#N/A,FALSE,"VAL1";"GulfCoast",#N/A,FALSE,"VAL1";"nav",#N/A,FALSE,"NAV";"Summary",#N/A,FALSE,"NAV"}</definedName>
    <definedName name="Cap" localSheetId="27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 localSheetId="27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city" localSheetId="27" hidden="1">{#N/A,#N/A,FALSE,"IPO";#N/A,#N/A,FALSE,"DCF";#N/A,#N/A,FALSE,"LBO";#N/A,#N/A,FALSE,"MULT_VAL";#N/A,#N/A,FALSE,"Status Quo";#N/A,#N/A,FALSE,"Recap"}</definedName>
    <definedName name="Capacity" hidden="1">{#N/A,#N/A,FALSE,"IPO";#N/A,#N/A,FALSE,"DCF";#N/A,#N/A,FALSE,"LBO";#N/A,#N/A,FALSE,"MULT_VAL";#N/A,#N/A,FALSE,"Status Quo";#N/A,#N/A,FALSE,"Recap"}</definedName>
    <definedName name="Capacity_1" localSheetId="27" hidden="1">{#N/A,#N/A,FALSE,"IPO";#N/A,#N/A,FALSE,"DCF";#N/A,#N/A,FALSE,"LBO";#N/A,#N/A,FALSE,"MULT_VAL";#N/A,#N/A,FALSE,"Status Quo";#N/A,#N/A,FALSE,"Recap"}</definedName>
    <definedName name="Capacity_1" hidden="1">{#N/A,#N/A,FALSE,"IPO";#N/A,#N/A,FALSE,"DCF";#N/A,#N/A,FALSE,"LBO";#N/A,#N/A,FALSE,"MULT_VAL";#N/A,#N/A,FALSE,"Status Quo";#N/A,#N/A,FALSE,"Recap"}</definedName>
    <definedName name="Cash_beginning" localSheetId="27">#REF!</definedName>
    <definedName name="Cash_beginning">#REF!</definedName>
    <definedName name="Cash_minimum" localSheetId="27">#REF!</definedName>
    <definedName name="Cash_minimum">#REF!</definedName>
    <definedName name="CASHFLOW" localSheetId="27">#REF!</definedName>
    <definedName name="CASHFLOW">#REF!</definedName>
    <definedName name="cat" localSheetId="27" hidden="1">{#N/A,#N/A,FALSE,"Taxblinc";#N/A,#N/A,FALSE,"Rsvsacls"}</definedName>
    <definedName name="cat" hidden="1">{#N/A,#N/A,FALSE,"Taxblinc";#N/A,#N/A,FALSE,"Rsvsacls"}</definedName>
    <definedName name="cat_1" localSheetId="27" hidden="1">{#N/A,#N/A,FALSE,"Taxblinc";#N/A,#N/A,FALSE,"Rsvsacls"}</definedName>
    <definedName name="cat_1" hidden="1">{#N/A,#N/A,FALSE,"Taxblinc";#N/A,#N/A,FALSE,"Rsvsacls"}</definedName>
    <definedName name="cavde" localSheetId="27" hidden="1">{"FCB_ALL",#N/A,FALSE,"FCB"}</definedName>
    <definedName name="cavde" hidden="1">{"FCB_ALL",#N/A,FALSE,"FCB"}</definedName>
    <definedName name="cavde_1" localSheetId="27" hidden="1">{"FCB_ALL",#N/A,FALSE,"FCB"}</definedName>
    <definedName name="cavde_1" hidden="1">{"FCB_ALL",#N/A,FALSE,"FCB"}</definedName>
    <definedName name="cb_Chart_24" localSheetId="27" hidden="1">#REF!</definedName>
    <definedName name="cb_Chart_24" hidden="1">#REF!</definedName>
    <definedName name="cb_Chart_26" localSheetId="27" hidden="1">#REF!</definedName>
    <definedName name="cb_Chart_26" hidden="1">#REF!</definedName>
    <definedName name="cb_Chart_5" localSheetId="27" hidden="1">#REF!</definedName>
    <definedName name="cb_Chart_5" hidden="1">#REF!</definedName>
    <definedName name="cb_Chart_6" localSheetId="27" hidden="1">#REF!</definedName>
    <definedName name="cb_Chart_6" hidden="1">#REF!</definedName>
    <definedName name="cb_Chart_7" localSheetId="27" hidden="1">#REF!</definedName>
    <definedName name="cb_Chart_7" hidden="1">#REF!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F46DBE_opts" hidden="1">"2, 1, 1, True, 2, False, False, , 0, False, True, 1, 2"</definedName>
    <definedName name="cb_sChart34654DB_opts" hidden="1">"1, 8, 1, False, 2, False, False, , 0, False, False, 1, 2"</definedName>
    <definedName name="cb_sChartEEDEDB8_opts" hidden="1">"1, 1, 1, False, 2, False, False, , 0, False, True,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FDB9_opts" hidden="1">"1, 1, 1, False, 2, True, False, , 0, False, False, 1, 1"</definedName>
    <definedName name="CBRIA" localSheetId="28">#REF!</definedName>
    <definedName name="CBRIA" localSheetId="3">#REF!</definedName>
    <definedName name="CBRIA" localSheetId="5">#REF!</definedName>
    <definedName name="CBRIA" localSheetId="6">#REF!</definedName>
    <definedName name="CBRIA" localSheetId="4">#REF!</definedName>
    <definedName name="CBRIA" localSheetId="19">#REF!</definedName>
    <definedName name="CBRIA" localSheetId="20">#REF!</definedName>
    <definedName name="CBRIA" localSheetId="18">#REF!</definedName>
    <definedName name="CBRIA" localSheetId="27">#REF!</definedName>
    <definedName name="CBRIA" localSheetId="14">#REF!</definedName>
    <definedName name="CBRIA" localSheetId="23">#REF!</definedName>
    <definedName name="CBRIA">#REF!</definedName>
    <definedName name="CBRIA1" localSheetId="28">#REF!</definedName>
    <definedName name="CBRIA1" localSheetId="3">#REF!</definedName>
    <definedName name="CBRIA1" localSheetId="5">#REF!</definedName>
    <definedName name="CBRIA1" localSheetId="6">#REF!</definedName>
    <definedName name="CBRIA1" localSheetId="4">#REF!</definedName>
    <definedName name="CBRIA1" localSheetId="19">#REF!</definedName>
    <definedName name="CBRIA1" localSheetId="20">#REF!</definedName>
    <definedName name="CBRIA1" localSheetId="18">#REF!</definedName>
    <definedName name="CBRIA1" localSheetId="27">#REF!</definedName>
    <definedName name="CBRIA1" localSheetId="14">#REF!</definedName>
    <definedName name="CBRIA1" localSheetId="23">#REF!</definedName>
    <definedName name="CBRIA1">#REF!</definedName>
    <definedName name="CBWorkbookPriority" hidden="1">-703460413</definedName>
    <definedName name="CBWorkbookPriority1" hidden="1">-1222926411</definedName>
    <definedName name="ccc" localSheetId="27" hidden="1">{"1999MONTHLY",#N/A,FALSE,"MONTHLY";"2000MONTHLY",#N/A,FALSE,"MONTHLY";"2001MONTHLY",#N/A,FALSE,"MONTHLY"}</definedName>
    <definedName name="ccc" hidden="1">{"1999MONTHLY",#N/A,FALSE,"MONTHLY";"2000MONTHLY",#N/A,FALSE,"MONTHLY";"2001MONTHLY",#N/A,FALSE,"MONTHLY"}</definedName>
    <definedName name="ccc_1" localSheetId="27" hidden="1">{"1999MONTHLY",#N/A,FALSE,"MONTHLY";"2000MONTHLY",#N/A,FALSE,"MONTHLY";"2001MONTHLY",#N/A,FALSE,"MONTHLY"}</definedName>
    <definedName name="ccc_1" hidden="1">{"1999MONTHLY",#N/A,FALSE,"MONTHLY";"2000MONTHLY",#N/A,FALSE,"MONTHLY";"2001MONTHLY",#N/A,FALSE,"MONTHLY"}</definedName>
    <definedName name="CCOmps" localSheetId="27" hidden="1">{"page1",#N/A,TRUE,"PRICING";"page2",#N/A,TRUE,"PRICING"}</definedName>
    <definedName name="CCOmps" hidden="1">{"page1",#N/A,TRUE,"PRICING";"page2",#N/A,TRUE,"PRICING"}</definedName>
    <definedName name="CCOmps_1" localSheetId="27" hidden="1">{"page1",#N/A,TRUE,"PRICING";"page2",#N/A,TRUE,"PRICING"}</definedName>
    <definedName name="CCOmps_1" hidden="1">{"page1",#N/A,TRUE,"PRICING";"page2",#N/A,TRUE,"PRICING"}</definedName>
    <definedName name="Ccy" localSheetId="27">#REF!</definedName>
    <definedName name="Ccy">#REF!</definedName>
    <definedName name="cd0" localSheetId="27" hidden="1">{#N/A,#N/A,FALSE,"Job Sched"}</definedName>
    <definedName name="cd0" hidden="1">{#N/A,#N/A,FALSE,"Job Sched"}</definedName>
    <definedName name="cd0_1" localSheetId="27" hidden="1">{#N/A,#N/A,FALSE,"Job Sched"}</definedName>
    <definedName name="cd0_1" hidden="1">{#N/A,#N/A,FALSE,"Job Sched"}</definedName>
    <definedName name="CDW" localSheetId="27" hidden="1">{#N/A,#N/A,FALSE,"Job Sched"}</definedName>
    <definedName name="CDW" hidden="1">{#N/A,#N/A,FALSE,"Job Sched"}</definedName>
    <definedName name="CDW_1" localSheetId="27" hidden="1">{#N/A,#N/A,FALSE,"Job Sched"}</definedName>
    <definedName name="CDW_1" hidden="1">{#N/A,#N/A,FALSE,"Job Sched"}</definedName>
    <definedName name="cert" localSheetId="27" hidden="1">{"fis.dbo.r1_datasum"}</definedName>
    <definedName name="cert" hidden="1">{"fis.dbo.r1_datasum"}</definedName>
    <definedName name="cert_1" localSheetId="27" hidden="1">{"fis.dbo.r1_datasum"}</definedName>
    <definedName name="cert_1" hidden="1">{"fis.dbo.r1_datasum"}</definedName>
    <definedName name="cert1" localSheetId="27" hidden="1">{"fis.dbo.r1_datasum"}</definedName>
    <definedName name="cert1" hidden="1">{"fis.dbo.r1_datasum"}</definedName>
    <definedName name="cert1_1" localSheetId="27" hidden="1">{"fis.dbo.r1_datasum"}</definedName>
    <definedName name="cert1_1" hidden="1">{"fis.dbo.r1_datasum"}</definedName>
    <definedName name="cfef" localSheetId="27" hidden="1">{#N/A,#N/A,FALSE,"Admin";#N/A,#N/A,FALSE,"Other"}</definedName>
    <definedName name="cfef" hidden="1">{#N/A,#N/A,FALSE,"Admin";#N/A,#N/A,FALSE,"Other"}</definedName>
    <definedName name="cfef_1" localSheetId="27" hidden="1">{#N/A,#N/A,FALSE,"Admin";#N/A,#N/A,FALSE,"Other"}</definedName>
    <definedName name="cfef_1" hidden="1">{#N/A,#N/A,FALSE,"Admin";#N/A,#N/A,FALSE,"Other"}</definedName>
    <definedName name="CFFleet" localSheetId="27" hidden="1">{#N/A,#N/A,FALSE,"Cover";#N/A,#N/A,FALSE,"TOC";#N/A,#N/A,FALSE,"IS";#N/A,#N/A,FALSE,"Mo. IS";#N/A,#N/A,FALSE,"Cont By Div";#N/A,#N/A,FALSE,"BS";#N/A,#N/A,FALSE,"CF";#N/A,#N/A,FALSE,"Inventory"}</definedName>
    <definedName name="CFFleet" hidden="1">{#N/A,#N/A,FALSE,"Cover";#N/A,#N/A,FALSE,"TOC";#N/A,#N/A,FALSE,"IS";#N/A,#N/A,FALSE,"Mo. IS";#N/A,#N/A,FALSE,"Cont By Div";#N/A,#N/A,FALSE,"BS";#N/A,#N/A,FALSE,"CF";#N/A,#N/A,FALSE,"Inventory"}</definedName>
    <definedName name="CFFleet_1" localSheetId="27" hidden="1">{#N/A,#N/A,FALSE,"Cover";#N/A,#N/A,FALSE,"TOC";#N/A,#N/A,FALSE,"IS";#N/A,#N/A,FALSE,"Mo. IS";#N/A,#N/A,FALSE,"Cont By Div";#N/A,#N/A,FALSE,"BS";#N/A,#N/A,FALSE,"CF";#N/A,#N/A,FALSE,"Inventory"}</definedName>
    <definedName name="CFFleet_1" hidden="1">{#N/A,#N/A,FALSE,"Cover";#N/A,#N/A,FALSE,"TOC";#N/A,#N/A,FALSE,"IS";#N/A,#N/A,FALSE,"Mo. IS";#N/A,#N/A,FALSE,"Cont By Div";#N/A,#N/A,FALSE,"BS";#N/A,#N/A,FALSE,"CF";#N/A,#N/A,FALSE,"Inventory"}</definedName>
    <definedName name="CFinterest">[5]Master!#REF!</definedName>
    <definedName name="CFsiteVATrow" localSheetId="27">#REF!</definedName>
    <definedName name="CFsiteVATrow">#REF!</definedName>
    <definedName name="CFVATrecoveryRow" localSheetId="27">#REF!</definedName>
    <definedName name="CFVATrecoveryRow">#REF!</definedName>
    <definedName name="cgaf" localSheetId="27" hidden="1">{"FCB_ALL",#N/A,FALSE,"FCB"}</definedName>
    <definedName name="cgaf" hidden="1">{"FCB_ALL",#N/A,FALSE,"FCB"}</definedName>
    <definedName name="cgaf_1" localSheetId="27" hidden="1">{"FCB_ALL",#N/A,FALSE,"FCB"}</definedName>
    <definedName name="cgaf_1" hidden="1">{"FCB_ALL",#N/A,FALSE,"FCB"}</definedName>
    <definedName name="cgafde" localSheetId="27" hidden="1">{"FCB_ALL",#N/A,FALSE,"FCB"}</definedName>
    <definedName name="cgafde" hidden="1">{"FCB_ALL",#N/A,FALSE,"FCB"}</definedName>
    <definedName name="cgafde_1" localSheetId="27" hidden="1">{"FCB_ALL",#N/A,FALSE,"FCB"}</definedName>
    <definedName name="cgafde_1" hidden="1">{"FCB_ALL",#N/A,FALSE,"FCB"}</definedName>
    <definedName name="ch" localSheetId="27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ch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ch_1" localSheetId="27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ch_1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ChangeRange" localSheetId="27" hidden="1">#REF!</definedName>
    <definedName name="ChangeRange" hidden="1">#REF!</definedName>
    <definedName name="ChartSubtitle" localSheetId="27" hidden="1">#REF!</definedName>
    <definedName name="ChartSubtitle" hidden="1">#REF!</definedName>
    <definedName name="ChartTitle" localSheetId="27" hidden="1">#REF!</definedName>
    <definedName name="ChartTitle" hidden="1">#REF!</definedName>
    <definedName name="check2" localSheetId="27" hidden="1">{#N/A,#N/A,FALSE,"Cashflow Analysis";#N/A,#N/A,FALSE,"Sensitivity Analysis";#N/A,#N/A,FALSE,"PV";#N/A,#N/A,FALSE,"Pro Forma"}</definedName>
    <definedName name="check2" hidden="1">{#N/A,#N/A,FALSE,"Cashflow Analysis";#N/A,#N/A,FALSE,"Sensitivity Analysis";#N/A,#N/A,FALSE,"PV";#N/A,#N/A,FALSE,"Pro Forma"}</definedName>
    <definedName name="check2_1" localSheetId="27" hidden="1">{#N/A,#N/A,FALSE,"Cashflow Analysis";#N/A,#N/A,FALSE,"Sensitivity Analysis";#N/A,#N/A,FALSE,"PV";#N/A,#N/A,FALSE,"Pro Forma"}</definedName>
    <definedName name="check2_1" hidden="1">{#N/A,#N/A,FALSE,"Cashflow Analysis";#N/A,#N/A,FALSE,"Sensitivity Analysis";#N/A,#N/A,FALSE,"PV";#N/A,#N/A,FALSE,"Pro Forma"}</definedName>
    <definedName name="cheryl" localSheetId="27" hidden="1">{#N/A,#N/A,FALSE,"Barranca"}</definedName>
    <definedName name="cheryl" hidden="1">{#N/A,#N/A,FALSE,"Barranca"}</definedName>
    <definedName name="cheryl_1" localSheetId="27" hidden="1">{#N/A,#N/A,FALSE,"Barranca"}</definedName>
    <definedName name="cheryl_1" hidden="1">{#N/A,#N/A,FALSE,"Barranca"}</definedName>
    <definedName name="chgeas" localSheetId="27" hidden="1">{"FCB_ALL",#N/A,FALSE,"FCB"}</definedName>
    <definedName name="chgeas" hidden="1">{"FCB_ALL",#N/A,FALSE,"FCB"}</definedName>
    <definedName name="chgeas_1" localSheetId="27" hidden="1">{"FCB_ALL",#N/A,FALSE,"FCB"}</definedName>
    <definedName name="chgeas_1" hidden="1">{"FCB_ALL",#N/A,FALSE,"FCB"}</definedName>
    <definedName name="chik" localSheetId="27" hidden="1">{#N/A,#N/A,FALSE,"Summary";#N/A,#N/A,FALSE,"1991";#N/A,#N/A,FALSE,"91 AMT";#N/A,#N/A,FALSE,"1992";#N/A,#N/A,FALSE,"92 AMT";#N/A,#N/A,FALSE,"1993";#N/A,#N/A,FALSE,"93 AMT"}</definedName>
    <definedName name="chik" hidden="1">{#N/A,#N/A,FALSE,"Summary";#N/A,#N/A,FALSE,"1991";#N/A,#N/A,FALSE,"91 AMT";#N/A,#N/A,FALSE,"1992";#N/A,#N/A,FALSE,"92 AMT";#N/A,#N/A,FALSE,"1993";#N/A,#N/A,FALSE,"93 AMT"}</definedName>
    <definedName name="chik_1" localSheetId="27" hidden="1">{#N/A,#N/A,FALSE,"Summary";#N/A,#N/A,FALSE,"1991";#N/A,#N/A,FALSE,"91 AMT";#N/A,#N/A,FALSE,"1992";#N/A,#N/A,FALSE,"92 AMT";#N/A,#N/A,FALSE,"1993";#N/A,#N/A,FALSE,"93 AMT"}</definedName>
    <definedName name="chik_1" hidden="1">{#N/A,#N/A,FALSE,"Summary";#N/A,#N/A,FALSE,"1991";#N/A,#N/A,FALSE,"91 AMT";#N/A,#N/A,FALSE,"1992";#N/A,#N/A,FALSE,"92 AMT";#N/A,#N/A,FALSE,"1993";#N/A,#N/A,FALSE,"93 AMT"}</definedName>
    <definedName name="CIQANR_05565bd37b114283b8d6bba68732f02b" localSheetId="27" hidden="1">#REF!</definedName>
    <definedName name="CIQANR_05565bd37b114283b8d6bba68732f02b" hidden="1">#REF!</definedName>
    <definedName name="CIQANR_084fed4942fe422f81abc48d4e323e83" localSheetId="27" hidden="1">#REF!</definedName>
    <definedName name="CIQANR_084fed4942fe422f81abc48d4e323e83" hidden="1">#REF!</definedName>
    <definedName name="CIQANR_0bf4c93a20034b45a3e030226b176cd4" localSheetId="27" hidden="1">#REF!</definedName>
    <definedName name="CIQANR_0bf4c93a20034b45a3e030226b176cd4" hidden="1">'Backup tables'!#REF!</definedName>
    <definedName name="CIQANR_357d7635a0114d66adc9086dfef3a962" localSheetId="27" hidden="1">#REF!</definedName>
    <definedName name="CIQANR_357d7635a0114d66adc9086dfef3a962" hidden="1">#REF!</definedName>
    <definedName name="CIQANR_35bd2690e03845338338d57112aa6dcb" localSheetId="27" hidden="1">#REF!</definedName>
    <definedName name="CIQANR_35bd2690e03845338338d57112aa6dcb" hidden="1">#REF!</definedName>
    <definedName name="CIQANR_3b21223479b04ee4b5b5ea88798c5753" localSheetId="27" hidden="1">#REF!</definedName>
    <definedName name="CIQANR_3b21223479b04ee4b5b5ea88798c5753" hidden="1">#REF!</definedName>
    <definedName name="CIQANR_3be7360ce65e435fac400ac9e48f7145" localSheetId="27" hidden="1">#REF!</definedName>
    <definedName name="CIQANR_3be7360ce65e435fac400ac9e48f7145" hidden="1">#REF!</definedName>
    <definedName name="CIQANR_4288ce65232746428cc5d544d3ee801e" localSheetId="27" hidden="1">#REF!</definedName>
    <definedName name="CIQANR_4288ce65232746428cc5d544d3ee801e" hidden="1">#REF!</definedName>
    <definedName name="CIQANR_4747e7f31cf848bd8778cb7a6c9b1d14" localSheetId="27" hidden="1">#REF!</definedName>
    <definedName name="CIQANR_4747e7f31cf848bd8778cb7a6c9b1d14" hidden="1">#REF!</definedName>
    <definedName name="CIQANR_498d5feb21b54cd8bce7849897977846" localSheetId="27" hidden="1">#REF!</definedName>
    <definedName name="CIQANR_498d5feb21b54cd8bce7849897977846" hidden="1">#REF!</definedName>
    <definedName name="CIQANR_6c2d367696dd45f6b154126d53354790" localSheetId="27" hidden="1">#REF!</definedName>
    <definedName name="CIQANR_6c2d367696dd45f6b154126d53354790" hidden="1">#REF!</definedName>
    <definedName name="CIQANR_7ae729fdf1f84c428329881f67b10669" localSheetId="27" hidden="1">#REF!</definedName>
    <definedName name="CIQANR_7ae729fdf1f84c428329881f67b10669" hidden="1">#REF!</definedName>
    <definedName name="CIQANR_86093f9fda0a48babfca279672c4a3d9" localSheetId="27" hidden="1">#REF!</definedName>
    <definedName name="CIQANR_86093f9fda0a48babfca279672c4a3d9" hidden="1">#REF!</definedName>
    <definedName name="CIQANR_b040c651a81d481f94ec8059c23ab653" localSheetId="27" hidden="1">#REF!</definedName>
    <definedName name="CIQANR_b040c651a81d481f94ec8059c23ab653" hidden="1">#REF!</definedName>
    <definedName name="CIQANR_b0421cdd6b9041da84e7c907ae576986" localSheetId="27" hidden="1">#REF!</definedName>
    <definedName name="CIQANR_b0421cdd6b9041da84e7c907ae576986" hidden="1">#REF!</definedName>
    <definedName name="CIQANR_b139e29097b44bd5bec767d7e453055c" localSheetId="27" hidden="1">#REF!</definedName>
    <definedName name="CIQANR_b139e29097b44bd5bec767d7e453055c" hidden="1">#REF!</definedName>
    <definedName name="CIQANR_b4fa58d3497040c5927265199256e8de" localSheetId="27" hidden="1">#REF!</definedName>
    <definedName name="CIQANR_b4fa58d3497040c5927265199256e8de" hidden="1">#REF!</definedName>
    <definedName name="CIQANR_be117f2aa3ab40ef9c2252eff454c38e" localSheetId="27" hidden="1">#REF!</definedName>
    <definedName name="CIQANR_be117f2aa3ab40ef9c2252eff454c38e" hidden="1">#REF!</definedName>
    <definedName name="CIQANR_c1f7e617e5fa42e8bef6f4e9a1a38271" localSheetId="27" hidden="1">#REF!</definedName>
    <definedName name="CIQANR_c1f7e617e5fa42e8bef6f4e9a1a38271" hidden="1">#REF!</definedName>
    <definedName name="CIQANR_c9480a53b13140b8906d81e93340ca3c" localSheetId="27" hidden="1">#REF!</definedName>
    <definedName name="CIQANR_c9480a53b13140b8906d81e93340ca3c" hidden="1">#REF!</definedName>
    <definedName name="CIQANR_d24e3d7e29d94a19bd970da3619cb136" localSheetId="27" hidden="1">#REF!</definedName>
    <definedName name="CIQANR_d24e3d7e29d94a19bd970da3619cb136" hidden="1">#REF!</definedName>
    <definedName name="CIQANR_d7e764ef79544501836b9387e44bc88e" localSheetId="27" hidden="1">#REF!</definedName>
    <definedName name="CIQANR_d7e764ef79544501836b9387e44bc88e" hidden="1">#REF!</definedName>
    <definedName name="CIQANR_f5b0720642fc4c43ae846eaa4caca360" localSheetId="27" hidden="1">#REF!</definedName>
    <definedName name="CIQANR_f5b0720642fc4c43ae846eaa4caca360" hidden="1">#REF!</definedName>
    <definedName name="CIQWBGuid" localSheetId="43" hidden="1">"1907e46f-1662-4404-80ef-5c996baeebd0"</definedName>
    <definedName name="CIQWBGuid" hidden="1">"da1bca6a-ea52-4b0b-99d8-47424fc1437e"</definedName>
    <definedName name="CIQWBGuid_1" hidden="1">"eca2c82a-3eaa-4e5a-a92c-15042b209a94"</definedName>
    <definedName name="CIQWBGuid_bis" hidden="1">"99e1df6e-c769-47f7-8017-7cacef03fe2a"</definedName>
    <definedName name="CIQWBInfo" hidden="1">"{ ""CIQVersion"":""9.45.614.5792"" }"</definedName>
    <definedName name="Code" localSheetId="27" hidden="1">#REF!</definedName>
    <definedName name="Code" hidden="1">#REF!</definedName>
    <definedName name="Column" localSheetId="27">#REF!</definedName>
    <definedName name="Column">#REF!</definedName>
    <definedName name="comm" localSheetId="27" hidden="1">{"PAGE 1",#N/A,FALSE,"WEST_OT"}</definedName>
    <definedName name="comm" hidden="1">{"PAGE 1",#N/A,FALSE,"WEST_OT"}</definedName>
    <definedName name="comm_1" localSheetId="27" hidden="1">{"PAGE 1",#N/A,FALSE,"WEST_OT"}</definedName>
    <definedName name="comm_1" hidden="1">{"PAGE 1",#N/A,FALSE,"WEST_OT"}</definedName>
    <definedName name="comm2" localSheetId="27" hidden="1">{"PAGE 1",#N/A,FALSE,"WEST_OT"}</definedName>
    <definedName name="comm2" hidden="1">{"PAGE 1",#N/A,FALSE,"WEST_OT"}</definedName>
    <definedName name="comm2_1" localSheetId="27" hidden="1">{"PAGE 1",#N/A,FALSE,"WEST_OT"}</definedName>
    <definedName name="comm2_1" hidden="1">{"PAGE 1",#N/A,FALSE,"WEST_OT"}</definedName>
    <definedName name="comm3" localSheetId="27" hidden="1">{"PAGE 1",#N/A,FALSE,"WEST_OT"}</definedName>
    <definedName name="comm3" hidden="1">{"PAGE 1",#N/A,FALSE,"WEST_OT"}</definedName>
    <definedName name="comm3_1" localSheetId="27" hidden="1">{"PAGE 1",#N/A,FALSE,"WEST_OT"}</definedName>
    <definedName name="comm3_1" hidden="1">{"PAGE 1",#N/A,FALSE,"WEST_OT"}</definedName>
    <definedName name="commrev2" localSheetId="27" hidden="1">{"PAGE 1",#N/A,FALSE,"WEST_OT"}</definedName>
    <definedName name="commrev2" hidden="1">{"PAGE 1",#N/A,FALSE,"WEST_OT"}</definedName>
    <definedName name="commrev2_1" localSheetId="27" hidden="1">{"PAGE 1",#N/A,FALSE,"WEST_OT"}</definedName>
    <definedName name="commrev2_1" hidden="1">{"PAGE 1",#N/A,FALSE,"WEST_OT"}</definedName>
    <definedName name="comp" localSheetId="27" hidden="1">{#N/A,#N/A,FALSE,"Sheet1"}</definedName>
    <definedName name="comp" hidden="1">{#N/A,#N/A,FALSE,"Sheet1"}</definedName>
    <definedName name="comp_1" localSheetId="27" hidden="1">{#N/A,#N/A,FALSE,"Sheet1"}</definedName>
    <definedName name="comp_1" hidden="1">{#N/A,#N/A,FALSE,"Sheet1"}</definedName>
    <definedName name="comp1" localSheetId="27" hidden="1">{#N/A,#N/A,FALSE,"Sheet1"}</definedName>
    <definedName name="comp1" hidden="1">{#N/A,#N/A,FALSE,"Sheet1"}</definedName>
    <definedName name="comp1_1" localSheetId="27" hidden="1">{#N/A,#N/A,FALSE,"Sheet1"}</definedName>
    <definedName name="comp1_1" hidden="1">{#N/A,#N/A,FALSE,"Sheet1"}</definedName>
    <definedName name="comp7" localSheetId="27" hidden="1">{#N/A,#N/A,FALSE,"Sheet1"}</definedName>
    <definedName name="comp7" hidden="1">{#N/A,#N/A,FALSE,"Sheet1"}</definedName>
    <definedName name="comp7_1" localSheetId="27" hidden="1">{#N/A,#N/A,FALSE,"Sheet1"}</definedName>
    <definedName name="comp7_1" hidden="1">{#N/A,#N/A,FALSE,"Sheet1"}</definedName>
    <definedName name="comp9" localSheetId="27" hidden="1">{#N/A,#N/A,FALSE,"Sheet1"}</definedName>
    <definedName name="comp9" hidden="1">{#N/A,#N/A,FALSE,"Sheet1"}</definedName>
    <definedName name="comp9_1" localSheetId="27" hidden="1">{#N/A,#N/A,FALSE,"Sheet1"}</definedName>
    <definedName name="comp9_1" hidden="1">{#N/A,#N/A,FALSE,"Sheet1"}</definedName>
    <definedName name="Company" localSheetId="27">#REF!</definedName>
    <definedName name="Company">#REF!</definedName>
    <definedName name="Company_name" localSheetId="27">#REF!</definedName>
    <definedName name="Company_name">#REF!</definedName>
    <definedName name="Comparative_Period" hidden="1">[8]Settings!$C$58</definedName>
    <definedName name="comparison" localSheetId="27" hidden="1">{"bs",#N/A,FALSE,"SCF"}</definedName>
    <definedName name="comparison" hidden="1">{"bs",#N/A,FALSE,"SCF"}</definedName>
    <definedName name="comparison_1" localSheetId="27" hidden="1">{"bs",#N/A,FALSE,"SCF"}</definedName>
    <definedName name="comparison_1" hidden="1">{"bs",#N/A,FALSE,"SCF"}</definedName>
    <definedName name="Compco1" localSheetId="27" hidden="1">{"Page1",#N/A,FALSE,"CompCo";"Page2",#N/A,FALSE,"CompCo"}</definedName>
    <definedName name="Compco1" hidden="1">{"Page1",#N/A,FALSE,"CompCo";"Page2",#N/A,FALSE,"CompCo"}</definedName>
    <definedName name="Compco1_1" localSheetId="27" hidden="1">{"Page1",#N/A,FALSE,"CompCo";"Page2",#N/A,FALSE,"CompCo"}</definedName>
    <definedName name="Compco1_1" hidden="1">{"Page1",#N/A,FALSE,"CompCo";"Page2",#N/A,FALSE,"CompCo"}</definedName>
    <definedName name="Compco2" localSheetId="27" hidden="1">{"Page1",#N/A,FALSE,"CompCo";"Page2",#N/A,FALSE,"CompCo"}</definedName>
    <definedName name="Compco2" hidden="1">{"Page1",#N/A,FALSE,"CompCo";"Page2",#N/A,FALSE,"CompCo"}</definedName>
    <definedName name="Compco2_1" localSheetId="27" hidden="1">{"Page1",#N/A,FALSE,"CompCo";"Page2",#N/A,FALSE,"CompCo"}</definedName>
    <definedName name="Compco2_1" hidden="1">{"Page1",#N/A,FALSE,"CompCo";"Page2",#N/A,FALSE,"CompCo"}</definedName>
    <definedName name="Compliance" localSheetId="28">#REF!</definedName>
    <definedName name="Compliance" localSheetId="3">#REF!</definedName>
    <definedName name="Compliance" localSheetId="5">#REF!</definedName>
    <definedName name="Compliance" localSheetId="6">#REF!</definedName>
    <definedName name="Compliance" localSheetId="4">#REF!</definedName>
    <definedName name="Compliance" localSheetId="19">#REF!</definedName>
    <definedName name="Compliance" localSheetId="20">#REF!</definedName>
    <definedName name="Compliance" localSheetId="18">#REF!</definedName>
    <definedName name="Compliance" localSheetId="27">#REF!</definedName>
    <definedName name="Compliance" localSheetId="14">#REF!</definedName>
    <definedName name="Compliance" localSheetId="23">#REF!</definedName>
    <definedName name="Compliance">#REF!</definedName>
    <definedName name="compresults" localSheetId="27" hidden="1">{"FCB_ALL",#N/A,FALSE,"FCB"}</definedName>
    <definedName name="compresults" hidden="1">{"FCB_ALL",#N/A,FALSE,"FCB"}</definedName>
    <definedName name="compresults_1" localSheetId="27" hidden="1">{"FCB_ALL",#N/A,FALSE,"FCB"}</definedName>
    <definedName name="compresults_1" hidden="1">{"FCB_ALL",#N/A,FALSE,"FCB"}</definedName>
    <definedName name="Confidentiality" localSheetId="27" hidden="1">#REF!</definedName>
    <definedName name="Confidentiality" hidden="1">#REF!</definedName>
    <definedName name="conflict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conflict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conflict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conflict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CONSmargin" localSheetId="28">#REF!</definedName>
    <definedName name="CONSmargin" localSheetId="3">#REF!</definedName>
    <definedName name="CONSmargin" localSheetId="5">#REF!</definedName>
    <definedName name="CONSmargin" localSheetId="6">#REF!</definedName>
    <definedName name="CONSmargin" localSheetId="4">#REF!</definedName>
    <definedName name="CONSmargin" localSheetId="19">#REF!</definedName>
    <definedName name="CONSmargin" localSheetId="20">#REF!</definedName>
    <definedName name="CONSmargin" localSheetId="18">#REF!</definedName>
    <definedName name="CONSmargin" localSheetId="27">#REF!</definedName>
    <definedName name="CONSmargin" localSheetId="14">#REF!</definedName>
    <definedName name="CONSmargin" localSheetId="23">#REF!</definedName>
    <definedName name="CONSmargin">#REF!</definedName>
    <definedName name="CONSOL" localSheetId="28">#REF!</definedName>
    <definedName name="CONSOL" localSheetId="3">#REF!</definedName>
    <definedName name="CONSOL" localSheetId="5">#REF!</definedName>
    <definedName name="CONSOL" localSheetId="6">#REF!</definedName>
    <definedName name="CONSOL" localSheetId="4">#REF!</definedName>
    <definedName name="CONSOL" localSheetId="19">#REF!</definedName>
    <definedName name="CONSOL" localSheetId="20">#REF!</definedName>
    <definedName name="CONSOL" localSheetId="18">#REF!</definedName>
    <definedName name="CONSOL" localSheetId="27">#REF!</definedName>
    <definedName name="CONSOL" localSheetId="14">#REF!</definedName>
    <definedName name="CONSOL" localSheetId="23">#REF!</definedName>
    <definedName name="CONSOL">#REF!</definedName>
    <definedName name="ConstrIndex" localSheetId="27">#REF!</definedName>
    <definedName name="ConstrIndex">#REF!</definedName>
    <definedName name="consumer" localSheetId="27" hidden="1">{"'Sheet1'!$A$5:$G$42"}</definedName>
    <definedName name="consumer" hidden="1">{"'Sheet1'!$A$5:$G$42"}</definedName>
    <definedName name="consumer_1" localSheetId="27" hidden="1">{"'Sheet1'!$A$5:$G$42"}</definedName>
    <definedName name="consumer_1" hidden="1">{"'Sheet1'!$A$5:$G$42"}</definedName>
    <definedName name="contact" localSheetId="27" hidden="1">{"bs",#N/A,FALSE,"SCF"}</definedName>
    <definedName name="contact" hidden="1">{"bs",#N/A,FALSE,"SCF"}</definedName>
    <definedName name="contact_1" localSheetId="27" hidden="1">{"bs",#N/A,FALSE,"SCF"}</definedName>
    <definedName name="contact_1" hidden="1">{"bs",#N/A,FALSE,"SCF"}</definedName>
    <definedName name="ContentsHelp" localSheetId="27" hidden="1">#REF!</definedName>
    <definedName name="ContentsHelp" hidden="1">#REF!</definedName>
    <definedName name="Control_Period">[9]Control!$B$1</definedName>
    <definedName name="Control_PeriodEnd">[9]Control!$B$2</definedName>
    <definedName name="Control_Revision">[9]Control!$B$4</definedName>
    <definedName name="Control_Revision2">[9]Control!$B$5</definedName>
    <definedName name="Control_Year">[9]Control!$B$3</definedName>
    <definedName name="Conv" localSheetId="27">#REF!</definedName>
    <definedName name="Conv">#REF!</definedName>
    <definedName name="copin" localSheetId="27" hidden="1">{#N/A,#N/A,TRUE,"RESUMEN ECON.";#N/A,#N/A,TRUE,"Costos de R.H.";#N/A,#N/A,TRUE,"COSTO HW";#N/A,#N/A,TRUE,"CUADROS";#N/A,#N/A,TRUE,"SCADA´s";#N/A,#N/A,TRUE,"PRECIOS EQUIPOS"}</definedName>
    <definedName name="copin" hidden="1">{#N/A,#N/A,TRUE,"RESUMEN ECON.";#N/A,#N/A,TRUE,"Costos de R.H.";#N/A,#N/A,TRUE,"COSTO HW";#N/A,#N/A,TRUE,"CUADROS";#N/A,#N/A,TRUE,"SCADA´s";#N/A,#N/A,TRUE,"PRECIOS EQUIPOS"}</definedName>
    <definedName name="copin_1" localSheetId="27" hidden="1">{#N/A,#N/A,TRUE,"RESUMEN ECON.";#N/A,#N/A,TRUE,"Costos de R.H.";#N/A,#N/A,TRUE,"COSTO HW";#N/A,#N/A,TRUE,"CUADROS";#N/A,#N/A,TRUE,"SCADA´s";#N/A,#N/A,TRUE,"PRECIOS EQUIPOS"}</definedName>
    <definedName name="copin_1" hidden="1">{#N/A,#N/A,TRUE,"RESUMEN ECON.";#N/A,#N/A,TRUE,"Costos de R.H.";#N/A,#N/A,TRUE,"COSTO HW";#N/A,#N/A,TRUE,"CUADROS";#N/A,#N/A,TRUE,"SCADA´s";#N/A,#N/A,TRUE,"PRECIOS EQUIPOS"}</definedName>
    <definedName name="copon" localSheetId="27" hidden="1">{#N/A,#N/A,FALSE,"RESUMEN ECON.";#N/A,#N/A,FALSE,"Costos de R.H.";#N/A,#N/A,FALSE,"COSTO HW";#N/A,#N/A,FALSE,"CUADROS";#N/A,#N/A,FALSE,"SCADA´s";#N/A,#N/A,FALSE,"PRECIOS EQUIPOS"}</definedName>
    <definedName name="copon" hidden="1">{#N/A,#N/A,FALSE,"RESUMEN ECON.";#N/A,#N/A,FALSE,"Costos de R.H.";#N/A,#N/A,FALSE,"COSTO HW";#N/A,#N/A,FALSE,"CUADROS";#N/A,#N/A,FALSE,"SCADA´s";#N/A,#N/A,FALSE,"PRECIOS EQUIPOS"}</definedName>
    <definedName name="copon_1" localSheetId="27" hidden="1">{#N/A,#N/A,FALSE,"RESUMEN ECON.";#N/A,#N/A,FALSE,"Costos de R.H.";#N/A,#N/A,FALSE,"COSTO HW";#N/A,#N/A,FALSE,"CUADROS";#N/A,#N/A,FALSE,"SCADA´s";#N/A,#N/A,FALSE,"PRECIOS EQUIPOS"}</definedName>
    <definedName name="copon_1" hidden="1">{#N/A,#N/A,FALSE,"RESUMEN ECON.";#N/A,#N/A,FALSE,"Costos de R.H.";#N/A,#N/A,FALSE,"COSTO HW";#N/A,#N/A,FALSE,"CUADROS";#N/A,#N/A,FALSE,"SCADA´s";#N/A,#N/A,FALSE,"PRECIOS EQUIPOS"}</definedName>
    <definedName name="Corner" localSheetId="27">#REF!</definedName>
    <definedName name="Corner">#REF!</definedName>
    <definedName name="Corporate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stes" localSheetId="27" hidden="1">{#N/A,#N/A,TRUE,"RESUMEN ECON.";#N/A,#N/A,TRUE,"Costos de R.H.";#N/A,#N/A,TRUE,"COSTO HW";#N/A,#N/A,TRUE,"CUADROS";#N/A,#N/A,TRUE,"SCADA´s";#N/A,#N/A,TRUE,"PRECIOS EQUIPOS"}</definedName>
    <definedName name="Costes" hidden="1">{#N/A,#N/A,TRUE,"RESUMEN ECON.";#N/A,#N/A,TRUE,"Costos de R.H.";#N/A,#N/A,TRUE,"COSTO HW";#N/A,#N/A,TRUE,"CUADROS";#N/A,#N/A,TRUE,"SCADA´s";#N/A,#N/A,TRUE,"PRECIOS EQUIPOS"}</definedName>
    <definedName name="Costes_1" localSheetId="27" hidden="1">{#N/A,#N/A,TRUE,"RESUMEN ECON.";#N/A,#N/A,TRUE,"Costos de R.H.";#N/A,#N/A,TRUE,"COSTO HW";#N/A,#N/A,TRUE,"CUADROS";#N/A,#N/A,TRUE,"SCADA´s";#N/A,#N/A,TRUE,"PRECIOS EQUIPOS"}</definedName>
    <definedName name="Costes_1" hidden="1">{#N/A,#N/A,TRUE,"RESUMEN ECON.";#N/A,#N/A,TRUE,"Costos de R.H.";#N/A,#N/A,TRUE,"COSTO HW";#N/A,#N/A,TRUE,"CUADROS";#N/A,#N/A,TRUE,"SCADA´s";#N/A,#N/A,TRUE,"PRECIOS EQUIPOS"}</definedName>
    <definedName name="CountAChildrenswear" localSheetId="27" hidden="1">#REF!</definedName>
    <definedName name="CountAChildrenswear" hidden="1">#REF!</definedName>
    <definedName name="CountAChildrenswearx" localSheetId="27" hidden="1">#REF!</definedName>
    <definedName name="CountAChildrenswearx" hidden="1">#REF!</definedName>
    <definedName name="CountACommunicationTech" localSheetId="27" hidden="1">#REF!</definedName>
    <definedName name="CountACommunicationTech" hidden="1">#REF!</definedName>
    <definedName name="CountACommunicationTechx" localSheetId="27" hidden="1">#REF!</definedName>
    <definedName name="CountACommunicationTechx" hidden="1">#REF!</definedName>
    <definedName name="CountACookingDining" localSheetId="27" hidden="1">#REF!</definedName>
    <definedName name="CountACookingDining" hidden="1">#REF!</definedName>
    <definedName name="CountACookingDiningx" localSheetId="27" hidden="1">#REF!</definedName>
    <definedName name="CountACookingDiningx" hidden="1">#REF!</definedName>
    <definedName name="CountAEHT" localSheetId="27" hidden="1">#REF!</definedName>
    <definedName name="CountAEHT" hidden="1">#REF!</definedName>
    <definedName name="CountAElectricals" localSheetId="27" hidden="1">#REF!</definedName>
    <definedName name="CountAElectricals" hidden="1">#REF!</definedName>
    <definedName name="CountAElectricalsx" localSheetId="27" hidden="1">#REF!</definedName>
    <definedName name="CountAElectricalsx" hidden="1">#REF!</definedName>
    <definedName name="CountAFashion" localSheetId="27" hidden="1">#REF!</definedName>
    <definedName name="CountAFashion" hidden="1">#REF!</definedName>
    <definedName name="CountAFurniture" localSheetId="27" hidden="1">#REF!</definedName>
    <definedName name="CountAFurniture" hidden="1">#REF!</definedName>
    <definedName name="CountAFurniturex" localSheetId="27" hidden="1">#REF!</definedName>
    <definedName name="CountAFurniturex" hidden="1">#REF!</definedName>
    <definedName name="CountAHome" localSheetId="27" hidden="1">#REF!</definedName>
    <definedName name="CountAHome" hidden="1">#REF!</definedName>
    <definedName name="CountAHomeAccsGifts" localSheetId="27" hidden="1">#REF!</definedName>
    <definedName name="CountAHomeAccsGifts" hidden="1">#REF!</definedName>
    <definedName name="CountAHomeAccsGiftsx" localSheetId="27" hidden="1">#REF!</definedName>
    <definedName name="CountAHomeAccsGiftsx" hidden="1">#REF!</definedName>
    <definedName name="CountAMenswearSports" localSheetId="27" hidden="1">#REF!</definedName>
    <definedName name="CountAMenswearSports" hidden="1">#REF!</definedName>
    <definedName name="CountAMenswearSportsx" localSheetId="27" hidden="1">#REF!</definedName>
    <definedName name="CountAMenswearSportsx" hidden="1">#REF!</definedName>
    <definedName name="CountAOddments" localSheetId="27" hidden="1">#REF!</definedName>
    <definedName name="CountAOddments" hidden="1">#REF!</definedName>
    <definedName name="CountAOddmentsx" localSheetId="27" hidden="1">#REF!</definedName>
    <definedName name="CountAOddmentsx" hidden="1">#REF!</definedName>
    <definedName name="CountATextilesCarpets" localSheetId="27" hidden="1">#REF!</definedName>
    <definedName name="CountATextilesCarpets" hidden="1">#REF!</definedName>
    <definedName name="CountATextilesCarpetsx" localSheetId="27" hidden="1">#REF!</definedName>
    <definedName name="CountATextilesCarpetsx" hidden="1">#REF!</definedName>
    <definedName name="CountAToysNurseryHaby" localSheetId="27" hidden="1">#REF!</definedName>
    <definedName name="CountAToysNurseryHaby" hidden="1">#REF!</definedName>
    <definedName name="CountAToysNurseryHabyx" localSheetId="27" hidden="1">#REF!</definedName>
    <definedName name="CountAToysNurseryHabyx" hidden="1">#REF!</definedName>
    <definedName name="CountAWomensAccsBeauty" localSheetId="27" hidden="1">#REF!</definedName>
    <definedName name="CountAWomensAccsBeauty" hidden="1">#REF!</definedName>
    <definedName name="CountAWomensAccsBeautyx" localSheetId="27" hidden="1">#REF!</definedName>
    <definedName name="CountAWomensAccsBeautyx" hidden="1">#REF!</definedName>
    <definedName name="CountAWomenswear" localSheetId="27" hidden="1">#REF!</definedName>
    <definedName name="CountAWomenswear" hidden="1">#REF!</definedName>
    <definedName name="CountAWomenswearx" localSheetId="27" hidden="1">#REF!</definedName>
    <definedName name="CountAWomenswearx" hidden="1">#REF!</definedName>
    <definedName name="CountBudChildrenswear" localSheetId="27" hidden="1">#REF!</definedName>
    <definedName name="CountBudChildrenswear" hidden="1">#REF!</definedName>
    <definedName name="CountBudChildrenswearx" localSheetId="27" hidden="1">#REF!</definedName>
    <definedName name="CountBudChildrenswearx" hidden="1">#REF!</definedName>
    <definedName name="CountBudCommunicationTech" localSheetId="27" hidden="1">#REF!</definedName>
    <definedName name="CountBudCommunicationTech" hidden="1">#REF!</definedName>
    <definedName name="CountBudCommunicationTechx" localSheetId="27" hidden="1">#REF!</definedName>
    <definedName name="CountBudCommunicationTechx" hidden="1">#REF!</definedName>
    <definedName name="CountBudCookingDining" localSheetId="27" hidden="1">#REF!</definedName>
    <definedName name="CountBudCookingDining" hidden="1">#REF!</definedName>
    <definedName name="CountBudCookingDiningx" localSheetId="27" hidden="1">#REF!</definedName>
    <definedName name="CountBudCookingDiningx" hidden="1">#REF!</definedName>
    <definedName name="CountBudEHT" localSheetId="27" hidden="1">#REF!</definedName>
    <definedName name="CountBudEHT" hidden="1">#REF!</definedName>
    <definedName name="CountBudElectricals" localSheetId="27" hidden="1">#REF!</definedName>
    <definedName name="CountBudElectricals" hidden="1">#REF!</definedName>
    <definedName name="CountBudElectricalsx" localSheetId="27" hidden="1">#REF!</definedName>
    <definedName name="CountBudElectricalsx" hidden="1">#REF!</definedName>
    <definedName name="CountBudFashion" localSheetId="27" hidden="1">#REF!</definedName>
    <definedName name="CountBudFashion" hidden="1">#REF!</definedName>
    <definedName name="CountBudFurniture" localSheetId="27" hidden="1">#REF!</definedName>
    <definedName name="CountBudFurniture" hidden="1">#REF!</definedName>
    <definedName name="CountBudFurniturex" localSheetId="27" hidden="1">#REF!</definedName>
    <definedName name="CountBudFurniturex" hidden="1">#REF!</definedName>
    <definedName name="CountBudHome" localSheetId="27" hidden="1">#REF!</definedName>
    <definedName name="CountBudHome" hidden="1">#REF!</definedName>
    <definedName name="CountBudHomeAccsGifts" localSheetId="27" hidden="1">#REF!</definedName>
    <definedName name="CountBudHomeAccsGifts" hidden="1">#REF!</definedName>
    <definedName name="CountBudHomeAccsGiftsx" localSheetId="27" hidden="1">#REF!</definedName>
    <definedName name="CountBudHomeAccsGiftsx" hidden="1">#REF!</definedName>
    <definedName name="CountBudMenswearSports" localSheetId="27" hidden="1">#REF!</definedName>
    <definedName name="CountBudMenswearSports" hidden="1">#REF!</definedName>
    <definedName name="CountBudMenswearSportsx" localSheetId="27" hidden="1">#REF!</definedName>
    <definedName name="CountBudMenswearSportsx" hidden="1">#REF!</definedName>
    <definedName name="CountBudOddments" localSheetId="27" hidden="1">#REF!</definedName>
    <definedName name="CountBudOddments" hidden="1">#REF!</definedName>
    <definedName name="CountBudOddmentsx" localSheetId="27" hidden="1">#REF!</definedName>
    <definedName name="CountBudOddmentsx" hidden="1">#REF!</definedName>
    <definedName name="CountBudTextilesCarpets" localSheetId="27" hidden="1">#REF!</definedName>
    <definedName name="CountBudTextilesCarpets" hidden="1">#REF!</definedName>
    <definedName name="CountBudTextilesCarpetsx" localSheetId="27" hidden="1">#REF!</definedName>
    <definedName name="CountBudTextilesCarpetsx" hidden="1">#REF!</definedName>
    <definedName name="CountBudToysNurseryHaby" localSheetId="27" hidden="1">#REF!</definedName>
    <definedName name="CountBudToysNurseryHaby" hidden="1">#REF!</definedName>
    <definedName name="CountBudToysNurseryHabyx" localSheetId="27" hidden="1">#REF!</definedName>
    <definedName name="CountBudToysNurseryHabyx" hidden="1">#REF!</definedName>
    <definedName name="CountBudWomensAccsBeauty" localSheetId="27" hidden="1">#REF!</definedName>
    <definedName name="CountBudWomensAccsBeauty" hidden="1">#REF!</definedName>
    <definedName name="CountBudWomensAccsBeautyx" localSheetId="27" hidden="1">#REF!</definedName>
    <definedName name="CountBudWomensAccsBeautyx" hidden="1">#REF!</definedName>
    <definedName name="CountBudWomenswear" localSheetId="27" hidden="1">#REF!</definedName>
    <definedName name="CountBudWomenswear" hidden="1">#REF!</definedName>
    <definedName name="CountBudWomenswearx" localSheetId="27" hidden="1">#REF!</definedName>
    <definedName name="CountBudWomenswearx" hidden="1">#REF!</definedName>
    <definedName name="CountDBud" localSheetId="27" hidden="1">#REF!</definedName>
    <definedName name="CountDBud" hidden="1">#REF!</definedName>
    <definedName name="CountDLY" localSheetId="27" hidden="1">#REF!</definedName>
    <definedName name="CountDLY" hidden="1">#REF!</definedName>
    <definedName name="CountDLY1" localSheetId="27" hidden="1">#REF!</definedName>
    <definedName name="CountDLY1" hidden="1">#REF!</definedName>
    <definedName name="CountDTY" localSheetId="27" hidden="1">#REF!</definedName>
    <definedName name="CountDTY" hidden="1">#REF!</definedName>
    <definedName name="CountLY1Childrenswear" localSheetId="27" hidden="1">#REF!</definedName>
    <definedName name="CountLY1Childrenswear" hidden="1">#REF!</definedName>
    <definedName name="CountLY1Childrenswearx" localSheetId="27" hidden="1">#REF!</definedName>
    <definedName name="CountLY1Childrenswearx" hidden="1">#REF!</definedName>
    <definedName name="CountLY1CommunicationTech" localSheetId="27" hidden="1">#REF!</definedName>
    <definedName name="CountLY1CommunicationTech" hidden="1">#REF!</definedName>
    <definedName name="CountLY1CommunicationTechx" localSheetId="27" hidden="1">#REF!</definedName>
    <definedName name="CountLY1CommunicationTechx" hidden="1">#REF!</definedName>
    <definedName name="CountLY1CookingDining" localSheetId="27" hidden="1">#REF!</definedName>
    <definedName name="CountLY1CookingDining" hidden="1">#REF!</definedName>
    <definedName name="CountLY1CookingDiningx" localSheetId="27" hidden="1">#REF!</definedName>
    <definedName name="CountLY1CookingDiningx" hidden="1">#REF!</definedName>
    <definedName name="CountLY1EHT" localSheetId="27" hidden="1">#REF!</definedName>
    <definedName name="CountLY1EHT" hidden="1">#REF!</definedName>
    <definedName name="CountLY1Electricals" localSheetId="27" hidden="1">#REF!</definedName>
    <definedName name="CountLY1Electricals" hidden="1">#REF!</definedName>
    <definedName name="CountLY1Electricalsx" localSheetId="27" hidden="1">#REF!</definedName>
    <definedName name="CountLY1Electricalsx" hidden="1">#REF!</definedName>
    <definedName name="CountLY1Fashion" localSheetId="27" hidden="1">#REF!</definedName>
    <definedName name="CountLY1Fashion" hidden="1">#REF!</definedName>
    <definedName name="CountLY1Furniture" localSheetId="27" hidden="1">#REF!</definedName>
    <definedName name="CountLY1Furniture" hidden="1">#REF!</definedName>
    <definedName name="CountLY1Furniturex" localSheetId="27" hidden="1">#REF!</definedName>
    <definedName name="CountLY1Furniturex" hidden="1">#REF!</definedName>
    <definedName name="CountLY1Home" localSheetId="27" hidden="1">#REF!</definedName>
    <definedName name="CountLY1Home" hidden="1">#REF!</definedName>
    <definedName name="CountLY1HomeAccsGifts" localSheetId="27" hidden="1">#REF!</definedName>
    <definedName name="CountLY1HomeAccsGifts" hidden="1">#REF!</definedName>
    <definedName name="CountLY1HomeAccsGiftsx" localSheetId="27" hidden="1">#REF!</definedName>
    <definedName name="CountLY1HomeAccsGiftsx" hidden="1">#REF!</definedName>
    <definedName name="CountLY1MenswearSports" localSheetId="27" hidden="1">#REF!</definedName>
    <definedName name="CountLY1MenswearSports" hidden="1">#REF!</definedName>
    <definedName name="CountLY1MenswearSportsx" localSheetId="27" hidden="1">#REF!</definedName>
    <definedName name="CountLY1MenswearSportsx" hidden="1">#REF!</definedName>
    <definedName name="CountLY1Oddments" localSheetId="27" hidden="1">#REF!</definedName>
    <definedName name="CountLY1Oddments" hidden="1">#REF!</definedName>
    <definedName name="CountLY1Oddmentsx" localSheetId="27" hidden="1">#REF!</definedName>
    <definedName name="CountLY1Oddmentsx" hidden="1">#REF!</definedName>
    <definedName name="CountLY1TextilesCarpets" localSheetId="27" hidden="1">#REF!</definedName>
    <definedName name="CountLY1TextilesCarpets" hidden="1">#REF!</definedName>
    <definedName name="CountLY1TextilesCarpetsx" localSheetId="27" hidden="1">#REF!</definedName>
    <definedName name="CountLY1TextilesCarpetsx" hidden="1">#REF!</definedName>
    <definedName name="CountLY1ToysNurseryHaby" localSheetId="27" hidden="1">#REF!</definedName>
    <definedName name="CountLY1ToysNurseryHaby" hidden="1">#REF!</definedName>
    <definedName name="CountLY1ToysNurseryHabyx" localSheetId="27" hidden="1">#REF!</definedName>
    <definedName name="CountLY1ToysNurseryHabyx" hidden="1">#REF!</definedName>
    <definedName name="CountLY1WomensAccsBeauty" localSheetId="27" hidden="1">#REF!</definedName>
    <definedName name="CountLY1WomensAccsBeauty" hidden="1">#REF!</definedName>
    <definedName name="CountLY1WomensAccsBeautyx" localSheetId="27" hidden="1">#REF!</definedName>
    <definedName name="CountLY1WomensAccsBeautyx" hidden="1">#REF!</definedName>
    <definedName name="CountLY1Womenswear" localSheetId="27" hidden="1">#REF!</definedName>
    <definedName name="CountLY1Womenswear" hidden="1">#REF!</definedName>
    <definedName name="CountLY1Womenswearx" localSheetId="27" hidden="1">#REF!</definedName>
    <definedName name="CountLY1Womenswearx" hidden="1">#REF!</definedName>
    <definedName name="CountLYChildrenswear" localSheetId="27" hidden="1">#REF!</definedName>
    <definedName name="CountLYChildrenswear" hidden="1">#REF!</definedName>
    <definedName name="CountLYChildrenswearx" localSheetId="27" hidden="1">#REF!</definedName>
    <definedName name="CountLYChildrenswearx" hidden="1">#REF!</definedName>
    <definedName name="CountLYCommunicationTech" localSheetId="27" hidden="1">#REF!</definedName>
    <definedName name="CountLYCommunicationTech" hidden="1">#REF!</definedName>
    <definedName name="CountLYCommunicationTechx" localSheetId="27" hidden="1">#REF!</definedName>
    <definedName name="CountLYCommunicationTechx" hidden="1">#REF!</definedName>
    <definedName name="CountLYCookingDining" localSheetId="27" hidden="1">#REF!</definedName>
    <definedName name="CountLYCookingDining" hidden="1">#REF!</definedName>
    <definedName name="CountLYCookingDiningx" localSheetId="27" hidden="1">#REF!</definedName>
    <definedName name="CountLYCookingDiningx" hidden="1">#REF!</definedName>
    <definedName name="CountLYEHT" localSheetId="27" hidden="1">#REF!</definedName>
    <definedName name="CountLYEHT" hidden="1">#REF!</definedName>
    <definedName name="CountLYElectricals" localSheetId="27" hidden="1">#REF!</definedName>
    <definedName name="CountLYElectricals" hidden="1">#REF!</definedName>
    <definedName name="CountLYElectricalsx" localSheetId="27" hidden="1">#REF!</definedName>
    <definedName name="CountLYElectricalsx" hidden="1">#REF!</definedName>
    <definedName name="CountLYFashion" localSheetId="27" hidden="1">#REF!</definedName>
    <definedName name="CountLYFashion" hidden="1">#REF!</definedName>
    <definedName name="CountLYFurniture" localSheetId="27" hidden="1">#REF!</definedName>
    <definedName name="CountLYFurniture" hidden="1">#REF!</definedName>
    <definedName name="CountLYFurniturex" localSheetId="27" hidden="1">#REF!</definedName>
    <definedName name="CountLYFurniturex" hidden="1">#REF!</definedName>
    <definedName name="CountLYHome" localSheetId="27" hidden="1">#REF!</definedName>
    <definedName name="CountLYHome" hidden="1">#REF!</definedName>
    <definedName name="CountLYHomeAccsGifts" localSheetId="27" hidden="1">#REF!</definedName>
    <definedName name="CountLYHomeAccsGifts" hidden="1">#REF!</definedName>
    <definedName name="CountLYHomeAccsGiftsx" localSheetId="27" hidden="1">#REF!</definedName>
    <definedName name="CountLYHomeAccsGiftsx" hidden="1">#REF!</definedName>
    <definedName name="CountLYMenswearSports" localSheetId="27" hidden="1">#REF!</definedName>
    <definedName name="CountLYMenswearSports" hidden="1">#REF!</definedName>
    <definedName name="CountLYMenswearSportsx" localSheetId="27" hidden="1">#REF!</definedName>
    <definedName name="CountLYMenswearSportsx" hidden="1">#REF!</definedName>
    <definedName name="CountLYOddments" localSheetId="27" hidden="1">#REF!</definedName>
    <definedName name="CountLYOddments" hidden="1">#REF!</definedName>
    <definedName name="CountLYOddmentsx" localSheetId="27" hidden="1">#REF!</definedName>
    <definedName name="CountLYOddmentsx" hidden="1">#REF!</definedName>
    <definedName name="CountLYTextilesCarpets" localSheetId="27" hidden="1">#REF!</definedName>
    <definedName name="CountLYTextilesCarpets" hidden="1">#REF!</definedName>
    <definedName name="CountLYTextilesCarpetsx" localSheetId="27" hidden="1">#REF!</definedName>
    <definedName name="CountLYTextilesCarpetsx" hidden="1">#REF!</definedName>
    <definedName name="CountLYToysNurseryHaby" localSheetId="27" hidden="1">#REF!</definedName>
    <definedName name="CountLYToysNurseryHaby" hidden="1">#REF!</definedName>
    <definedName name="CountLYToysNurseryHabyx" localSheetId="27" hidden="1">#REF!</definedName>
    <definedName name="CountLYToysNurseryHabyx" hidden="1">#REF!</definedName>
    <definedName name="CountLYWomensAccsBeauty" localSheetId="27" hidden="1">#REF!</definedName>
    <definedName name="CountLYWomensAccsBeauty" hidden="1">#REF!</definedName>
    <definedName name="CountLYWomensAccsBeautyx" localSheetId="27" hidden="1">#REF!</definedName>
    <definedName name="CountLYWomensAccsBeautyx" hidden="1">#REF!</definedName>
    <definedName name="CountLYWomenswear" localSheetId="27" hidden="1">#REF!</definedName>
    <definedName name="CountLYWomenswear" hidden="1">#REF!</definedName>
    <definedName name="CountLYWomenswearx" localSheetId="27" hidden="1">#REF!</definedName>
    <definedName name="CountLYWomenswearx" hidden="1">#REF!</definedName>
    <definedName name="coyname">[2]Setup!$D$7</definedName>
    <definedName name="cpvs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eateTable" localSheetId="27" hidden="1">#REF!</definedName>
    <definedName name="CreateTable" hidden="1">#REF!</definedName>
    <definedName name="credit1" localSheetId="27" hidden="1">{#N/A,#N/A,TRUE,"Overview";#N/A,#N/A,TRUE,"New Gen"}</definedName>
    <definedName name="credit1" hidden="1">{#N/A,#N/A,TRUE,"Overview";#N/A,#N/A,TRUE,"New Gen"}</definedName>
    <definedName name="credit1_1" localSheetId="27" hidden="1">{#N/A,#N/A,TRUE,"Overview";#N/A,#N/A,TRUE,"New Gen"}</definedName>
    <definedName name="credit1_1" hidden="1">{#N/A,#N/A,TRUE,"Overview";#N/A,#N/A,TRUE,"New Gen"}</definedName>
    <definedName name="Creditor30">[6]Assumptions!$C$56</definedName>
    <definedName name="Creditor60">[6]Assumptions!$C$57</definedName>
    <definedName name="Creditor90">[6]Assumptions!$C$58</definedName>
    <definedName name="CreditRate">[6]Assumptions!$E$16</definedName>
    <definedName name="CS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CS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CS_1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CS_1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CSG" localSheetId="27" hidden="1">{"cap_structure",#N/A,FALSE,"Graph-Mkt Cap";"price",#N/A,FALSE,"Graph-Price";"ebit",#N/A,FALSE,"Graph-EBITDA";"ebitda",#N/A,FALSE,"Graph-EBITDA"}</definedName>
    <definedName name="CSG" hidden="1">{"cap_structure",#N/A,FALSE,"Graph-Mkt Cap";"price",#N/A,FALSE,"Graph-Price";"ebit",#N/A,FALSE,"Graph-EBITDA";"ebitda",#N/A,FALSE,"Graph-EBITDA"}</definedName>
    <definedName name="CSG_1" localSheetId="27" hidden="1">{"cap_structure",#N/A,FALSE,"Graph-Mkt Cap";"price",#N/A,FALSE,"Graph-Price";"ebit",#N/A,FALSE,"Graph-EBITDA";"ebitda",#N/A,FALSE,"Graph-EBITDA"}</definedName>
    <definedName name="CSG_1" hidden="1">{"cap_structure",#N/A,FALSE,"Graph-Mkt Cap";"price",#N/A,FALSE,"Graph-Price";"ebit",#N/A,FALSE,"Graph-EBITDA";"ebitda",#N/A,FALSE,"Graph-EBITDA"}</definedName>
    <definedName name="CTBand">[6]Assumptions!$B$40</definedName>
    <definedName name="CTLMargRate">[6]Assumptions!$C$38</definedName>
    <definedName name="CTLR">[6]Assumptions!$C$39</definedName>
    <definedName name="CTLRBandL">[6]Assumptions!$B$38</definedName>
    <definedName name="CTLRBandU">[6]Assumptions!$B$39</definedName>
    <definedName name="CTMargRate">[6]Assumptions!$C$40</definedName>
    <definedName name="CTNilRateBand">[6]Assumptions!$B$37</definedName>
    <definedName name="CTRate">[6]Assumptions!$C$41</definedName>
    <definedName name="Cum_Int" localSheetId="28">#REF!</definedName>
    <definedName name="Cum_Int" localSheetId="3">#REF!</definedName>
    <definedName name="Cum_Int" localSheetId="5">#REF!</definedName>
    <definedName name="Cum_Int" localSheetId="6">#REF!</definedName>
    <definedName name="Cum_Int" localSheetId="4">#REF!</definedName>
    <definedName name="Cum_Int" localSheetId="19">#REF!</definedName>
    <definedName name="Cum_Int" localSheetId="20">#REF!</definedName>
    <definedName name="Cum_Int" localSheetId="18">#REF!</definedName>
    <definedName name="Cum_Int" localSheetId="27">#REF!</definedName>
    <definedName name="Cum_Int" localSheetId="14">#REF!</definedName>
    <definedName name="Cum_Int" localSheetId="23">#REF!</definedName>
    <definedName name="Cum_Int">#REF!</definedName>
    <definedName name="CurrCode">'[7]1. Data'!$G$7</definedName>
    <definedName name="Currency">'[7]1. Data'!$E$7</definedName>
    <definedName name="CurrentMonthEnd">'[10]F1 Model'!$H$97</definedName>
    <definedName name="cursource" hidden="1">"SQLServer"</definedName>
    <definedName name="CUSTOMER" localSheetId="27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_1" localSheetId="27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_1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vade" localSheetId="27" hidden="1">{"FCB_ALL",#N/A,FALSE,"FCB"}</definedName>
    <definedName name="cvade" hidden="1">{"FCB_ALL",#N/A,FALSE,"FCB"}</definedName>
    <definedName name="cvade_1" localSheetId="27" hidden="1">{"FCB_ALL",#N/A,FALSE,"FCB"}</definedName>
    <definedName name="cvade_1" hidden="1">{"FCB_ALL",#N/A,FALSE,"FCB"}</definedName>
    <definedName name="cvb" localSheetId="27" hidden="1">{"toc1",#N/A,FALSE,"TOC";"cover",#N/A,FALSE,"Cover";"ts1",#N/A,FALSE,"Transaction Summary";"ei3",#N/A,FALSE,"Earnings Impact";"ad3",#N/A,FALSE,"accretion dilution"}</definedName>
    <definedName name="cvb" hidden="1">{"toc1",#N/A,FALSE,"TOC";"cover",#N/A,FALSE,"Cover";"ts1",#N/A,FALSE,"Transaction Summary";"ei3",#N/A,FALSE,"Earnings Impact";"ad3",#N/A,FALSE,"accretion dilution"}</definedName>
    <definedName name="cvb_1" localSheetId="27" hidden="1">{"toc1",#N/A,FALSE,"TOC";"cover",#N/A,FALSE,"Cover";"ts1",#N/A,FALSE,"Transaction Summary";"ei3",#N/A,FALSE,"Earnings Impact";"ad3",#N/A,FALSE,"accretion dilution"}</definedName>
    <definedName name="cvb_1" hidden="1">{"toc1",#N/A,FALSE,"TOC";"cover",#N/A,FALSE,"Cover";"ts1",#N/A,FALSE,"Transaction Summary";"ei3",#N/A,FALSE,"Earnings Impact";"ad3",#N/A,FALSE,"accretion dilution"}</definedName>
    <definedName name="Cwvu.GREY_ALL." localSheetId="27" hidden="1">#REF!</definedName>
    <definedName name="Cwvu.GREY_ALL." hidden="1">#REF!</definedName>
    <definedName name="Cwvy.GREY_ALL._dcf" localSheetId="27" hidden="1">#REF!</definedName>
    <definedName name="Cwvy.GREY_ALL._dcf" hidden="1">#REF!</definedName>
    <definedName name="cxgxgfgfs" localSheetId="27" hidden="1">{#N/A,#N/A,FALSE,"Cashflow Analysis";#N/A,#N/A,FALSE,"Sensitivity Analysis";#N/A,#N/A,FALSE,"PV";#N/A,#N/A,FALSE,"Pro Forma"}</definedName>
    <definedName name="cxgxgfgfs" hidden="1">{#N/A,#N/A,FALSE,"Cashflow Analysis";#N/A,#N/A,FALSE,"Sensitivity Analysis";#N/A,#N/A,FALSE,"PV";#N/A,#N/A,FALSE,"Pro Forma"}</definedName>
    <definedName name="cxgxgfgfs_1" localSheetId="27" hidden="1">{#N/A,#N/A,FALSE,"Cashflow Analysis";#N/A,#N/A,FALSE,"Sensitivity Analysis";#N/A,#N/A,FALSE,"PV";#N/A,#N/A,FALSE,"Pro Forma"}</definedName>
    <definedName name="cxgxgfgfs_1" hidden="1">{#N/A,#N/A,FALSE,"Cashflow Analysis";#N/A,#N/A,FALSE,"Sensitivity Analysis";#N/A,#N/A,FALSE,"PV";#N/A,#N/A,FALSE,"Pro Forma"}</definedName>
    <definedName name="cxgxgfgfs.2" localSheetId="27" hidden="1">{#N/A,#N/A,FALSE,"Cashflow Analysis";#N/A,#N/A,FALSE,"Sensitivity Analysis";#N/A,#N/A,FALSE,"PV";#N/A,#N/A,FALSE,"Pro Forma"}</definedName>
    <definedName name="cxgxgfgfs.2" hidden="1">{#N/A,#N/A,FALSE,"Cashflow Analysis";#N/A,#N/A,FALSE,"Sensitivity Analysis";#N/A,#N/A,FALSE,"PV";#N/A,#N/A,FALSE,"Pro Forma"}</definedName>
    <definedName name="cxgxgfgfs.2_1" localSheetId="27" hidden="1">{#N/A,#N/A,FALSE,"Cashflow Analysis";#N/A,#N/A,FALSE,"Sensitivity Analysis";#N/A,#N/A,FALSE,"PV";#N/A,#N/A,FALSE,"Pro Forma"}</definedName>
    <definedName name="cxgxgfgfs.2_1" hidden="1">{#N/A,#N/A,FALSE,"Cashflow Analysis";#N/A,#N/A,FALSE,"Sensitivity Analysis";#N/A,#N/A,FALSE,"PV";#N/A,#N/A,FALSE,"Pro Forma"}</definedName>
    <definedName name="d" localSheetId="27">#REF!</definedName>
    <definedName name="d">#REF!</definedName>
    <definedName name="d_1" localSheetId="27" hidden="1">{#N/A,#N/A,FALSE,"Job Sched"}</definedName>
    <definedName name="d_1" hidden="1">{#N/A,#N/A,FALSE,"Job Sched"}</definedName>
    <definedName name="daeklj" localSheetId="27" hidden="1">{"FCB_ALL",#N/A,FALSE,"FCB"}</definedName>
    <definedName name="daeklj" hidden="1">{"FCB_ALL",#N/A,FALSE,"FCB"}</definedName>
    <definedName name="daeklj_1" localSheetId="27" hidden="1">{"FCB_ALL",#N/A,FALSE,"FCB"}</definedName>
    <definedName name="daeklj_1" hidden="1">{"FCB_ALL",#N/A,FALSE,"FCB"}</definedName>
    <definedName name="daewkl" localSheetId="27" hidden="1">{"FCB_ALL",#N/A,FALSE,"FCB";"GREY_ALL",#N/A,FALSE,"GREY"}</definedName>
    <definedName name="daewkl" hidden="1">{"FCB_ALL",#N/A,FALSE,"FCB";"GREY_ALL",#N/A,FALSE,"GREY"}</definedName>
    <definedName name="daewkl_1" localSheetId="27" hidden="1">{"FCB_ALL",#N/A,FALSE,"FCB";"GREY_ALL",#N/A,FALSE,"GREY"}</definedName>
    <definedName name="daewkl_1" hidden="1">{"FCB_ALL",#N/A,FALSE,"FCB";"GREY_ALL",#N/A,FALSE,"GREY"}</definedName>
    <definedName name="DAFAD" localSheetId="27" hidden="1">{"cap_structure",#N/A,FALSE,"Graph-Mkt Cap";"price",#N/A,FALSE,"Graph-Price";"ebit",#N/A,FALSE,"Graph-EBITDA";"ebitda",#N/A,FALSE,"Graph-EBITDA"}</definedName>
    <definedName name="DAFAD" hidden="1">{"cap_structure",#N/A,FALSE,"Graph-Mkt Cap";"price",#N/A,FALSE,"Graph-Price";"ebit",#N/A,FALSE,"Graph-EBITDA";"ebitda",#N/A,FALSE,"Graph-EBITDA"}</definedName>
    <definedName name="DAFAD_1" localSheetId="27" hidden="1">{"cap_structure",#N/A,FALSE,"Graph-Mkt Cap";"price",#N/A,FALSE,"Graph-Price";"ebit",#N/A,FALSE,"Graph-EBITDA";"ebitda",#N/A,FALSE,"Graph-EBITDA"}</definedName>
    <definedName name="DAFAD_1" hidden="1">{"cap_structure",#N/A,FALSE,"Graph-Mkt Cap";"price",#N/A,FALSE,"Graph-Price";"ebit",#N/A,FALSE,"Graph-EBITDA";"ebitda",#N/A,FALSE,"Graph-EBITDA"}</definedName>
    <definedName name="dafdsaf" localSheetId="27" hidden="1">{"incomemth",#N/A,TRUE,"forecast00";"incomepercentmth",#N/A,TRUE,"forecast00";"balancemth",#N/A,TRUE,"forecast00";"cashmth",#N/A,TRUE,"forecast00";"covenantmth",#N/A,TRUE,"forecast00"}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af_1" localSheetId="27" hidden="1">{"incomemth",#N/A,TRUE,"forecast00";"incomepercentmth",#N/A,TRUE,"forecast00";"balancemth",#N/A,TRUE,"forecast00";"cashmth",#N/A,TRUE,"forecast00";"covenantmth",#N/A,TRUE,"forecast00"}</definedName>
    <definedName name="dafdsaf_1" hidden="1">{"incomemth",#N/A,TRUE,"forecast00";"incomepercentmth",#N/A,TRUE,"forecast00";"balancemth",#N/A,TRUE,"forecast00";"cashmth",#N/A,TRUE,"forecast00";"covenantmth",#N/A,TRUE,"forecast00"}</definedName>
    <definedName name="dafsaf1" localSheetId="27" hidden="1">{"incomemth",#N/A,TRUE,"forecast00";"incomepercentmth",#N/A,TRUE,"forecast00";"balancemth",#N/A,TRUE,"forecast00";"cashmth",#N/A,TRUE,"forecast00";"covenantmth",#N/A,TRUE,"forecast00"}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fsaf1_1" localSheetId="27" hidden="1">{"incomemth",#N/A,TRUE,"forecast00";"incomepercentmth",#N/A,TRUE,"forecast00";"balancemth",#N/A,TRUE,"forecast00";"cashmth",#N/A,TRUE,"forecast00";"covenantmth",#N/A,TRUE,"forecast00"}</definedName>
    <definedName name="dafsaf1_1" hidden="1">{"incomemth",#N/A,TRUE,"forecast00";"incomepercentmth",#N/A,TRUE,"forecast00";"balancemth",#N/A,TRUE,"forecast00";"cashmth",#N/A,TRUE,"forecast00";"covenantmth",#N/A,TRUE,"forecast00"}</definedName>
    <definedName name="das" localSheetId="27" hidden="1">{"FCB_ALL",#N/A,FALSE,"FCB";"GREY_ALL",#N/A,FALSE,"GREY"}</definedName>
    <definedName name="das" hidden="1">{"FCB_ALL",#N/A,FALSE,"FCB";"GREY_ALL",#N/A,FALSE,"GREY"}</definedName>
    <definedName name="das_1" localSheetId="27" hidden="1">{"FCB_ALL",#N/A,FALSE,"FCB";"GREY_ALL",#N/A,FALSE,"GREY"}</definedName>
    <definedName name="das_1" hidden="1">{"FCB_ALL",#N/A,FALSE,"FCB";"GREY_ALL",#N/A,FALSE,"GREY"}</definedName>
    <definedName name="dasfdsa" localSheetId="27" hidden="1">{"SUM",#N/A,FALSE,"Details (2)"}</definedName>
    <definedName name="dasfdsa" hidden="1">{"SUM",#N/A,FALSE,"Details (2)"}</definedName>
    <definedName name="dasfdsa_1" localSheetId="27" hidden="1">{"SUM",#N/A,FALSE,"Details (2)"}</definedName>
    <definedName name="dasfdsa_1" hidden="1">{"SUM",#N/A,FALSE,"Details (2)"}</definedName>
    <definedName name="dasgfdag" localSheetId="27" hidden="1">{"FCB_ALL",#N/A,FALSE,"FCB"}</definedName>
    <definedName name="dasgfdag" hidden="1">{"FCB_ALL",#N/A,FALSE,"FCB"}</definedName>
    <definedName name="dasgfdag_1" localSheetId="27" hidden="1">{"FCB_ALL",#N/A,FALSE,"FCB"}</definedName>
    <definedName name="dasgfdag_1" hidden="1">{"FCB_ALL",#N/A,FALSE,"FCB"}</definedName>
    <definedName name="dasklej" localSheetId="27" hidden="1">{"FCB_ALL",#N/A,FALSE,"FCB"}</definedName>
    <definedName name="dasklej" hidden="1">{"FCB_ALL",#N/A,FALSE,"FCB"}</definedName>
    <definedName name="dasklej_1" localSheetId="27" hidden="1">{"FCB_ALL",#N/A,FALSE,"FCB"}</definedName>
    <definedName name="dasklej_1" hidden="1">{"FCB_ALL",#N/A,FALSE,"FCB"}</definedName>
    <definedName name="Data" localSheetId="28">#REF!</definedName>
    <definedName name="Data" localSheetId="3">#REF!</definedName>
    <definedName name="Data" localSheetId="5">#REF!</definedName>
    <definedName name="Data" localSheetId="6">#REF!</definedName>
    <definedName name="Data" localSheetId="4">#REF!</definedName>
    <definedName name="Data" localSheetId="19">#REF!</definedName>
    <definedName name="Data" localSheetId="20">#REF!</definedName>
    <definedName name="Data" localSheetId="18">#REF!</definedName>
    <definedName name="Data" localSheetId="27">#REF!</definedName>
    <definedName name="Data" localSheetId="14">#REF!</definedName>
    <definedName name="Data" localSheetId="23">#REF!</definedName>
    <definedName name="Data">#REF!</definedName>
    <definedName name="DATA_01" localSheetId="27" hidden="1">#REF!</definedName>
    <definedName name="DATA_01" hidden="1">#REF!</definedName>
    <definedName name="DATA_02" localSheetId="27" hidden="1">#REF!</definedName>
    <definedName name="DATA_02" hidden="1">#REF!</definedName>
    <definedName name="DATA_03" localSheetId="27" hidden="1">#REF!</definedName>
    <definedName name="DATA_03" hidden="1">#REF!</definedName>
    <definedName name="DATA_04" localSheetId="27" hidden="1">#REF!</definedName>
    <definedName name="DATA_04" hidden="1">#REF!</definedName>
    <definedName name="DATA_05" localSheetId="27" hidden="1">#REF!</definedName>
    <definedName name="DATA_05" hidden="1">#REF!</definedName>
    <definedName name="DATA_06" localSheetId="27" hidden="1">#REF!</definedName>
    <definedName name="DATA_06" hidden="1">#REF!</definedName>
    <definedName name="DATA_07" localSheetId="27" hidden="1">#REF!</definedName>
    <definedName name="DATA_07" hidden="1">#REF!</definedName>
    <definedName name="DATA_08" localSheetId="27" hidden="1">#REF!</definedName>
    <definedName name="DATA_08" hidden="1">#REF!</definedName>
    <definedName name="Data_ACCOUNT_CODE" localSheetId="27">#REF!</definedName>
    <definedName name="Data_ACCOUNT_CODE">#REF!</definedName>
    <definedName name="Data_ACCOUNT_NAME" localSheetId="27">#REF!</definedName>
    <definedName name="Data_ACCOUNT_NAME">#REF!</definedName>
    <definedName name="Data_ACT_C_01" localSheetId="27">#REF!</definedName>
    <definedName name="Data_ACT_C_01">#REF!</definedName>
    <definedName name="Data_ACT_C_02" localSheetId="27">#REF!</definedName>
    <definedName name="Data_ACT_C_02">#REF!</definedName>
    <definedName name="Data_ACT_C_03" localSheetId="27">#REF!</definedName>
    <definedName name="Data_ACT_C_03">#REF!</definedName>
    <definedName name="Data_ACT_C_04" localSheetId="27">#REF!</definedName>
    <definedName name="Data_ACT_C_04">#REF!</definedName>
    <definedName name="Data_ACT_C_05" localSheetId="27">#REF!</definedName>
    <definedName name="Data_ACT_C_05">#REF!</definedName>
    <definedName name="Data_ACT_C_06" localSheetId="27">#REF!</definedName>
    <definedName name="Data_ACT_C_06">#REF!</definedName>
    <definedName name="Data_ACT_C_07" localSheetId="27">#REF!</definedName>
    <definedName name="Data_ACT_C_07">#REF!</definedName>
    <definedName name="Data_ACT_C_08" localSheetId="27">#REF!</definedName>
    <definedName name="Data_ACT_C_08">#REF!</definedName>
    <definedName name="Data_ACT_C_09" localSheetId="27">#REF!</definedName>
    <definedName name="Data_ACT_C_09">#REF!</definedName>
    <definedName name="Data_ACT_C_10" localSheetId="27">#REF!</definedName>
    <definedName name="Data_ACT_C_10">#REF!</definedName>
    <definedName name="Data_ACT_C_11" localSheetId="27">#REF!</definedName>
    <definedName name="Data_ACT_C_11">#REF!</definedName>
    <definedName name="Data_ACT_C_12" localSheetId="27">#REF!</definedName>
    <definedName name="Data_ACT_C_12">#REF!</definedName>
    <definedName name="Data_ACT_C_13" localSheetId="27">#REF!</definedName>
    <definedName name="Data_ACT_C_13">#REF!</definedName>
    <definedName name="Data_ACT_C_OB" localSheetId="27">#REF!</definedName>
    <definedName name="Data_ACT_C_OB">#REF!</definedName>
    <definedName name="Data_ACT_L_01" localSheetId="27">#REF!</definedName>
    <definedName name="Data_ACT_L_01">#REF!</definedName>
    <definedName name="Data_ACT_L_02" localSheetId="27">#REF!</definedName>
    <definedName name="Data_ACT_L_02">#REF!</definedName>
    <definedName name="Data_ACT_L_03" localSheetId="27">#REF!</definedName>
    <definedName name="Data_ACT_L_03">#REF!</definedName>
    <definedName name="Data_ACT_L_04" localSheetId="27">#REF!</definedName>
    <definedName name="Data_ACT_L_04">#REF!</definedName>
    <definedName name="Data_ACT_L_05" localSheetId="27">#REF!</definedName>
    <definedName name="Data_ACT_L_05">#REF!</definedName>
    <definedName name="Data_ACT_L_06" localSheetId="27">#REF!</definedName>
    <definedName name="Data_ACT_L_06">#REF!</definedName>
    <definedName name="Data_ACT_L_07" localSheetId="27">#REF!</definedName>
    <definedName name="Data_ACT_L_07">#REF!</definedName>
    <definedName name="Data_ACT_L_08" localSheetId="27">#REF!</definedName>
    <definedName name="Data_ACT_L_08">#REF!</definedName>
    <definedName name="Data_ACT_L_09" localSheetId="27">#REF!</definedName>
    <definedName name="Data_ACT_L_09">#REF!</definedName>
    <definedName name="Data_ACT_L_10" localSheetId="27">#REF!</definedName>
    <definedName name="Data_ACT_L_10">#REF!</definedName>
    <definedName name="Data_ACT_L_11" localSheetId="27">#REF!</definedName>
    <definedName name="Data_ACT_L_11">#REF!</definedName>
    <definedName name="Data_ACT_L_12" localSheetId="27">#REF!</definedName>
    <definedName name="Data_ACT_L_12">#REF!</definedName>
    <definedName name="Data_ACT_L_13" localSheetId="27">#REF!</definedName>
    <definedName name="Data_ACT_L_13">#REF!</definedName>
    <definedName name="Data_ACT_L_OB" localSheetId="27">#REF!</definedName>
    <definedName name="Data_ACT_L_OB">#REF!</definedName>
    <definedName name="Data_ACT_N_01" localSheetId="27">#REF!</definedName>
    <definedName name="Data_ACT_N_01">#REF!</definedName>
    <definedName name="Data_ACT_N_02" localSheetId="27">#REF!</definedName>
    <definedName name="Data_ACT_N_02">#REF!</definedName>
    <definedName name="Data_ACT_N_03" localSheetId="27">#REF!</definedName>
    <definedName name="Data_ACT_N_03">#REF!</definedName>
    <definedName name="Data_ACT_N_04" localSheetId="27">#REF!</definedName>
    <definedName name="Data_ACT_N_04">#REF!</definedName>
    <definedName name="Data_ACT_N_05" localSheetId="27">#REF!</definedName>
    <definedName name="Data_ACT_N_05">#REF!</definedName>
    <definedName name="Data_ACT_N_06" localSheetId="27">#REF!</definedName>
    <definedName name="Data_ACT_N_06">#REF!</definedName>
    <definedName name="Data_ACT_N_07" localSheetId="27">#REF!</definedName>
    <definedName name="Data_ACT_N_07">#REF!</definedName>
    <definedName name="Data_ACT_N_08" localSheetId="27">#REF!</definedName>
    <definedName name="Data_ACT_N_08">#REF!</definedName>
    <definedName name="Data_ACT_N_09" localSheetId="27">#REF!</definedName>
    <definedName name="Data_ACT_N_09">#REF!</definedName>
    <definedName name="Data_ACT_N_10" localSheetId="27">#REF!</definedName>
    <definedName name="Data_ACT_N_10">#REF!</definedName>
    <definedName name="Data_ACT_N_11" localSheetId="27">#REF!</definedName>
    <definedName name="Data_ACT_N_11">#REF!</definedName>
    <definedName name="Data_ACT_N_12" localSheetId="27">#REF!</definedName>
    <definedName name="Data_ACT_N_12">#REF!</definedName>
    <definedName name="Data_ACT_N_13" localSheetId="27">#REF!</definedName>
    <definedName name="Data_ACT_N_13">#REF!</definedName>
    <definedName name="Data_ACT_P_FY">[9]Data!#REF!</definedName>
    <definedName name="Data_ACT_P_FY_PY" localSheetId="27">#REF!</definedName>
    <definedName name="Data_ACT_P_FY_PY">#REF!</definedName>
    <definedName name="Data_ACT_P_PD" localSheetId="27">[9]Data!#REF!</definedName>
    <definedName name="Data_ACT_P_PD">[9]Data!#REF!</definedName>
    <definedName name="Data_ACT_P_PD_PP" localSheetId="27">#REF!</definedName>
    <definedName name="Data_ACT_P_PD_PP">#REF!</definedName>
    <definedName name="Data_ACT_P_YD" localSheetId="27">[9]Data!#REF!</definedName>
    <definedName name="Data_ACT_P_YD">[9]Data!#REF!</definedName>
    <definedName name="Data_ACT_P_YD_PY" localSheetId="27">#REF!</definedName>
    <definedName name="Data_ACT_P_YD_PY">#REF!</definedName>
    <definedName name="Data_ACT_T_FY" localSheetId="27">[9]Data!#REF!</definedName>
    <definedName name="Data_ACT_T_FY">[9]Data!#REF!</definedName>
    <definedName name="Data_ACT_T_FY_PY" localSheetId="27">#REF!</definedName>
    <definedName name="Data_ACT_T_FY_PY">#REF!</definedName>
    <definedName name="Data_ACT_T_PD" localSheetId="27">[9]Data!#REF!</definedName>
    <definedName name="Data_ACT_T_PD">[9]Data!#REF!</definedName>
    <definedName name="Data_ACT_T_PD_PP" localSheetId="27">#REF!</definedName>
    <definedName name="Data_ACT_T_PD_PP">#REF!</definedName>
    <definedName name="Data_ACT_T_YD" localSheetId="27">[9]Data!#REF!</definedName>
    <definedName name="Data_ACT_T_YD">[9]Data!#REF!</definedName>
    <definedName name="Data_ACT_T_YD_PY" localSheetId="27">#REF!</definedName>
    <definedName name="Data_ACT_T_YD_PY">#REF!</definedName>
    <definedName name="Data_AFC_T_01" localSheetId="27">#REF!</definedName>
    <definedName name="Data_AFC_T_01">#REF!</definedName>
    <definedName name="Data_AFC_T_02" localSheetId="27">#REF!</definedName>
    <definedName name="Data_AFC_T_02">#REF!</definedName>
    <definedName name="Data_AFC_T_03" localSheetId="27">#REF!</definedName>
    <definedName name="Data_AFC_T_03">#REF!</definedName>
    <definedName name="Data_AFC_T_04" localSheetId="27">#REF!</definedName>
    <definedName name="Data_AFC_T_04">#REF!</definedName>
    <definedName name="Data_AFC_T_05" localSheetId="27">#REF!</definedName>
    <definedName name="Data_AFC_T_05">#REF!</definedName>
    <definedName name="Data_AFC_T_06" localSheetId="27">#REF!</definedName>
    <definedName name="Data_AFC_T_06">#REF!</definedName>
    <definedName name="Data_AFC_T_07" localSheetId="27">#REF!</definedName>
    <definedName name="Data_AFC_T_07">#REF!</definedName>
    <definedName name="Data_AFC_T_08" localSheetId="27">#REF!</definedName>
    <definedName name="Data_AFC_T_08">#REF!</definedName>
    <definedName name="Data_AFC_T_09" localSheetId="27">#REF!</definedName>
    <definedName name="Data_AFC_T_09">#REF!</definedName>
    <definedName name="Data_AFC_T_10" localSheetId="27">#REF!</definedName>
    <definedName name="Data_AFC_T_10">#REF!</definedName>
    <definedName name="Data_AFC_T_11" localSheetId="27">#REF!</definedName>
    <definedName name="Data_AFC_T_11">#REF!</definedName>
    <definedName name="Data_AFC_T_12" localSheetId="27">#REF!</definedName>
    <definedName name="Data_AFC_T_12">#REF!</definedName>
    <definedName name="Data_AFC_T_13" localSheetId="27">#REF!</definedName>
    <definedName name="Data_AFC_T_13">#REF!</definedName>
    <definedName name="Data_AFC_T_FY" localSheetId="27">#REF!</definedName>
    <definedName name="Data_AFC_T_FY">#REF!</definedName>
    <definedName name="Data_BUD_P_FY" localSheetId="27">[9]Data!#REF!</definedName>
    <definedName name="Data_BUD_P_FY">[9]Data!#REF!</definedName>
    <definedName name="Data_BUD_P_PD">[9]Data!#REF!</definedName>
    <definedName name="Data_BUD_P_YD" localSheetId="27">[9]Data!#REF!</definedName>
    <definedName name="Data_BUD_P_YD">[9]Data!#REF!</definedName>
    <definedName name="Data_BUD_T_FY" localSheetId="27">[9]Data!#REF!</definedName>
    <definedName name="Data_BUD_T_FY">[9]Data!#REF!</definedName>
    <definedName name="Data_BUD_T_PD" localSheetId="27">[9]Data!#REF!</definedName>
    <definedName name="Data_BUD_T_PD">[9]Data!#REF!</definedName>
    <definedName name="Data_BUD_T_YD" localSheetId="27">[9]Data!#REF!</definedName>
    <definedName name="Data_BUD_T_YD">[9]Data!#REF!</definedName>
    <definedName name="Data_CATEGORY_1_CODE" localSheetId="27">[9]Data!#REF!</definedName>
    <definedName name="Data_CATEGORY_1_CODE">[9]Data!#REF!</definedName>
    <definedName name="Data_CATEGORY_1_NAME" localSheetId="27">#REF!</definedName>
    <definedName name="Data_CATEGORY_1_NAME">#REF!</definedName>
    <definedName name="Data_CATEGORY_2_CODE" localSheetId="27">[9]Data!#REF!</definedName>
    <definedName name="Data_CATEGORY_2_CODE">[9]Data!#REF!</definedName>
    <definedName name="Data_CATEGORY_2_NAME" localSheetId="27">#REF!</definedName>
    <definedName name="Data_CATEGORY_2_NAME">#REF!</definedName>
    <definedName name="Data_CATEGORY_3_CODE" localSheetId="27">[9]Data!#REF!</definedName>
    <definedName name="Data_CATEGORY_3_CODE">[9]Data!#REF!</definedName>
    <definedName name="Data_CATEGORY_3_NAME" localSheetId="27">#REF!</definedName>
    <definedName name="Data_CATEGORY_3_NAME">#REF!</definedName>
    <definedName name="Data_CATEGORY_4_CODE" localSheetId="27">[9]Data!#REF!</definedName>
    <definedName name="Data_CATEGORY_4_CODE">[9]Data!#REF!</definedName>
    <definedName name="Data_CATEGORY_4_NAME" localSheetId="27">#REF!</definedName>
    <definedName name="Data_CATEGORY_4_NAME">#REF!</definedName>
    <definedName name="Data_CATEGORY_5_CODE" localSheetId="27">#REF!</definedName>
    <definedName name="Data_CATEGORY_5_CODE">#REF!</definedName>
    <definedName name="Data_CATEGORY_5_NAME" localSheetId="27">#REF!</definedName>
    <definedName name="Data_CATEGORY_5_NAME">#REF!</definedName>
    <definedName name="Data_CATEGORY_6_CODE" localSheetId="27">#REF!</definedName>
    <definedName name="Data_CATEGORY_6_CODE">#REF!</definedName>
    <definedName name="Data_CATEGORY_6_NAME" localSheetId="27">#REF!</definedName>
    <definedName name="Data_CATEGORY_6_NAME">#REF!</definedName>
    <definedName name="Data_CATEGORY_7_CODE" localSheetId="27">[9]Data!#REF!</definedName>
    <definedName name="Data_CATEGORY_7_CODE">[9]Data!#REF!</definedName>
    <definedName name="Data_CATEGORY_7_NAME" localSheetId="27">#REF!</definedName>
    <definedName name="Data_CATEGORY_7_NAME">#REF!</definedName>
    <definedName name="Data_CATEGORY_8_CODE" localSheetId="27">#REF!</definedName>
    <definedName name="Data_CATEGORY_8_CODE">#REF!</definedName>
    <definedName name="Data_CATEGORY_8_NAME" localSheetId="27">#REF!</definedName>
    <definedName name="Data_CATEGORY_8_NAME">#REF!</definedName>
    <definedName name="Data_DATASET" localSheetId="27">[9]Data!#REF!</definedName>
    <definedName name="Data_DATASET">[9]Data!#REF!</definedName>
    <definedName name="Data_DATE_CREATED" localSheetId="27">#REF!</definedName>
    <definedName name="Data_DATE_CREATED">#REF!</definedName>
    <definedName name="Data_Filter_Columns" localSheetId="27">#REF!</definedName>
    <definedName name="Data_Filter_Columns">#REF!</definedName>
    <definedName name="Data_FR2_P_FY" localSheetId="27">[9]Data!#REF!</definedName>
    <definedName name="Data_FR2_P_FY">[9]Data!#REF!</definedName>
    <definedName name="Data_FR2_P_PD">[9]Data!#REF!</definedName>
    <definedName name="Data_FR2_P_YD" localSheetId="27">[9]Data!#REF!</definedName>
    <definedName name="Data_FR2_P_YD">[9]Data!#REF!</definedName>
    <definedName name="Data_FR2_T_FY" localSheetId="27">[9]Data!#REF!</definedName>
    <definedName name="Data_FR2_T_FY">[9]Data!#REF!</definedName>
    <definedName name="Data_FR2_T_PD" localSheetId="27">[9]Data!#REF!</definedName>
    <definedName name="Data_FR2_T_PD">[9]Data!#REF!</definedName>
    <definedName name="Data_FR2_T_YD" localSheetId="27">[9]Data!#REF!</definedName>
    <definedName name="Data_FR2_T_YD">[9]Data!#REF!</definedName>
    <definedName name="Data_FRC_1_FY" localSheetId="27">#REF!</definedName>
    <definedName name="Data_FRC_1_FY">#REF!</definedName>
    <definedName name="Data_FRC_2_FY" localSheetId="27">#REF!</definedName>
    <definedName name="Data_FRC_2_FY">#REF!</definedName>
    <definedName name="Data_FRC_3_FY" localSheetId="27">#REF!</definedName>
    <definedName name="Data_FRC_3_FY">#REF!</definedName>
    <definedName name="Data_FRC_4_FY" localSheetId="27">#REF!</definedName>
    <definedName name="Data_FRC_4_FY">#REF!</definedName>
    <definedName name="Data_FRC_5_FY" localSheetId="27">#REF!</definedName>
    <definedName name="Data_FRC_5_FY">#REF!</definedName>
    <definedName name="Data_FRC_P_FY" localSheetId="27">[9]Data!#REF!</definedName>
    <definedName name="Data_FRC_P_FY">[9]Data!#REF!</definedName>
    <definedName name="Data_FRC_P_PD">[9]Data!#REF!</definedName>
    <definedName name="Data_FRC_P_TG" localSheetId="27">#REF!</definedName>
    <definedName name="Data_FRC_P_TG">#REF!</definedName>
    <definedName name="Data_FRC_P_YD" localSheetId="27">[9]Data!#REF!</definedName>
    <definedName name="Data_FRC_P_YD">[9]Data!#REF!</definedName>
    <definedName name="Data_FRC_T_FY" localSheetId="27">[9]Data!#REF!</definedName>
    <definedName name="Data_FRC_T_FY">[9]Data!#REF!</definedName>
    <definedName name="Data_FRC_T_PD" localSheetId="27">[9]Data!#REF!</definedName>
    <definedName name="Data_FRC_T_PD">[9]Data!#REF!</definedName>
    <definedName name="Data_FRC_T_TG" localSheetId="27">#REF!</definedName>
    <definedName name="Data_FRC_T_TG">#REF!</definedName>
    <definedName name="Data_FRC_T_YD" localSheetId="27">[9]Data!#REF!</definedName>
    <definedName name="Data_FRC_T_YD">[9]Data!#REF!</definedName>
    <definedName name="Data_MAJOR_HEADING_CODE" localSheetId="27">[9]Data!#REF!</definedName>
    <definedName name="Data_MAJOR_HEADING_CODE">[9]Data!#REF!</definedName>
    <definedName name="Data_MAJOR_HEADING_NAME" localSheetId="27">#REF!</definedName>
    <definedName name="Data_MAJOR_HEADING_NAME">#REF!</definedName>
    <definedName name="Data_MAJOR_HEADING_TYPE" localSheetId="27">[9]Data!#REF!</definedName>
    <definedName name="Data_MAJOR_HEADING_TYPE">[9]Data!#REF!</definedName>
    <definedName name="Data_NBUDGET_C1" localSheetId="27">#REF!</definedName>
    <definedName name="Data_NBUDGET_C1">#REF!</definedName>
    <definedName name="Data_NBUDGET_C10" localSheetId="27">#REF!</definedName>
    <definedName name="Data_NBUDGET_C10">#REF!</definedName>
    <definedName name="Data_NBUDGET_C11" localSheetId="27">#REF!</definedName>
    <definedName name="Data_NBUDGET_C11">#REF!</definedName>
    <definedName name="Data_NBUDGET_C12" localSheetId="27">#REF!</definedName>
    <definedName name="Data_NBUDGET_C12">#REF!</definedName>
    <definedName name="Data_NBUDGET_C13" localSheetId="27">#REF!</definedName>
    <definedName name="Data_NBUDGET_C13">#REF!</definedName>
    <definedName name="Data_NBUDGET_C2" localSheetId="27">#REF!</definedName>
    <definedName name="Data_NBUDGET_C2">#REF!</definedName>
    <definedName name="Data_NBUDGET_C3" localSheetId="27">#REF!</definedName>
    <definedName name="Data_NBUDGET_C3">#REF!</definedName>
    <definedName name="Data_NBUDGET_C4" localSheetId="27">#REF!</definedName>
    <definedName name="Data_NBUDGET_C4">#REF!</definedName>
    <definedName name="Data_NBUDGET_C5" localSheetId="27">#REF!</definedName>
    <definedName name="Data_NBUDGET_C5">#REF!</definedName>
    <definedName name="Data_NBUDGET_C6" localSheetId="27">#REF!</definedName>
    <definedName name="Data_NBUDGET_C6">#REF!</definedName>
    <definedName name="Data_NBUDGET_C7" localSheetId="27">#REF!</definedName>
    <definedName name="Data_NBUDGET_C7">#REF!</definedName>
    <definedName name="Data_NBUDGET_C8" localSheetId="27">#REF!</definedName>
    <definedName name="Data_NBUDGET_C8">#REF!</definedName>
    <definedName name="Data_NBUDGET_C9" localSheetId="27">#REF!</definedName>
    <definedName name="Data_NBUDGET_C9">#REF!</definedName>
    <definedName name="Data_NBUDGET_L1" localSheetId="27">#REF!</definedName>
    <definedName name="Data_NBUDGET_L1">#REF!</definedName>
    <definedName name="Data_NBUDGET_L10" localSheetId="27">#REF!</definedName>
    <definedName name="Data_NBUDGET_L10">#REF!</definedName>
    <definedName name="Data_NBUDGET_L11" localSheetId="27">#REF!</definedName>
    <definedName name="Data_NBUDGET_L11">#REF!</definedName>
    <definedName name="Data_NBUDGET_L12" localSheetId="27">#REF!</definedName>
    <definedName name="Data_NBUDGET_L12">#REF!</definedName>
    <definedName name="Data_NBUDGET_L13" localSheetId="27">#REF!</definedName>
    <definedName name="Data_NBUDGET_L13">#REF!</definedName>
    <definedName name="Data_NBUDGET_L2" localSheetId="27">#REF!</definedName>
    <definedName name="Data_NBUDGET_L2">#REF!</definedName>
    <definedName name="Data_NBUDGET_L3" localSheetId="27">#REF!</definedName>
    <definedName name="Data_NBUDGET_L3">#REF!</definedName>
    <definedName name="Data_NBUDGET_L4" localSheetId="27">#REF!</definedName>
    <definedName name="Data_NBUDGET_L4">#REF!</definedName>
    <definedName name="Data_NBUDGET_L5" localSheetId="27">#REF!</definedName>
    <definedName name="Data_NBUDGET_L5">#REF!</definedName>
    <definedName name="Data_NBUDGET_L6" localSheetId="27">#REF!</definedName>
    <definedName name="Data_NBUDGET_L6">#REF!</definedName>
    <definedName name="Data_NBUDGET_L7" localSheetId="27">#REF!</definedName>
    <definedName name="Data_NBUDGET_L7">#REF!</definedName>
    <definedName name="Data_NBUDGET_L8" localSheetId="27">#REF!</definedName>
    <definedName name="Data_NBUDGET_L8">#REF!</definedName>
    <definedName name="Data_NBUDGET_L9" localSheetId="27">#REF!</definedName>
    <definedName name="Data_NBUDGET_L9">#REF!</definedName>
    <definedName name="Data_NBUDGET_N1" localSheetId="27">#REF!</definedName>
    <definedName name="Data_NBUDGET_N1">#REF!</definedName>
    <definedName name="Data_NBUDGET_N10" localSheetId="27">#REF!</definedName>
    <definedName name="Data_NBUDGET_N10">#REF!</definedName>
    <definedName name="Data_NBUDGET_N11" localSheetId="27">#REF!</definedName>
    <definedName name="Data_NBUDGET_N11">#REF!</definedName>
    <definedName name="Data_NBUDGET_N12" localSheetId="27">#REF!</definedName>
    <definedName name="Data_NBUDGET_N12">#REF!</definedName>
    <definedName name="Data_NBUDGET_N13" localSheetId="27">#REF!</definedName>
    <definedName name="Data_NBUDGET_N13">#REF!</definedName>
    <definedName name="Data_NBUDGET_N2" localSheetId="27">#REF!</definedName>
    <definedName name="Data_NBUDGET_N2">#REF!</definedName>
    <definedName name="Data_NBUDGET_N3" localSheetId="27">#REF!</definedName>
    <definedName name="Data_NBUDGET_N3">#REF!</definedName>
    <definedName name="Data_NBUDGET_N4" localSheetId="27">#REF!</definedName>
    <definedName name="Data_NBUDGET_N4">#REF!</definedName>
    <definedName name="Data_NBUDGET_N5" localSheetId="27">#REF!</definedName>
    <definedName name="Data_NBUDGET_N5">#REF!</definedName>
    <definedName name="Data_NBUDGET_N6" localSheetId="27">#REF!</definedName>
    <definedName name="Data_NBUDGET_N6">#REF!</definedName>
    <definedName name="Data_NBUDGET_N7" localSheetId="27">#REF!</definedName>
    <definedName name="Data_NBUDGET_N7">#REF!</definedName>
    <definedName name="Data_NBUDGET_N8" localSheetId="27">#REF!</definedName>
    <definedName name="Data_NBUDGET_N8">#REF!</definedName>
    <definedName name="Data_NBUDGET_N9" localSheetId="27">#REF!</definedName>
    <definedName name="Data_NBUDGET_N9">#REF!</definedName>
    <definedName name="Data_UNPOSTEDC" localSheetId="27">#REF!</definedName>
    <definedName name="Data_UNPOSTEDC">#REF!</definedName>
    <definedName name="Data_UNPOSTEDN" localSheetId="27">#REF!</definedName>
    <definedName name="Data_UNPOSTEDN">#REF!</definedName>
    <definedName name="Data_USER_CREATED" localSheetId="27">#REF!</definedName>
    <definedName name="Data_USER_CREATED">#REF!</definedName>
    <definedName name="Data.Dump" localSheetId="27" hidden="1">OFFSET(#REF!,1,0)</definedName>
    <definedName name="Data.Dump" hidden="1">OFFSET(#REF!,1,0)</definedName>
    <definedName name="data1" localSheetId="27" hidden="1">#REF!</definedName>
    <definedName name="data1" hidden="1">#REF!</definedName>
    <definedName name="Data2" localSheetId="27" hidden="1">{"'Demand Units'!$Z$2:$AF$53"}</definedName>
    <definedName name="Data2" hidden="1">{"'Demand Units'!$Z$2:$AF$53"}</definedName>
    <definedName name="data3" localSheetId="27" hidden="1">#REF!</definedName>
    <definedName name="data3" hidden="1">#REF!</definedName>
    <definedName name="Database.File" localSheetId="27" hidden="1">#REF!</definedName>
    <definedName name="Database.File" hidden="1">#REF!</definedName>
    <definedName name="DataRow" localSheetId="27">#REF!</definedName>
    <definedName name="DataRow">#REF!</definedName>
    <definedName name="Date" localSheetId="27">#REF!</definedName>
    <definedName name="Date">#REF!</definedName>
    <definedName name="date_text" localSheetId="27">#REF!</definedName>
    <definedName name="date_text">#REF!</definedName>
    <definedName name="date_value" localSheetId="27">#REF!</definedName>
    <definedName name="date_value">#REF!</definedName>
    <definedName name="DateRangePrice" localSheetId="27" hidden="1">OFFSET(#REF!,5,0,COUNTA(#REF!)-COUNTA(#REF!),1)</definedName>
    <definedName name="DateRangePrice" hidden="1">OFFSET(#REF!,5,0,COUNTA(#REF!)-COUNTA(#REF!),1)</definedName>
    <definedName name="DateRangePriceMain" localSheetId="27" hidden="1">#REF!</definedName>
    <definedName name="DateRangePriceMain" hidden="1">#REF!</definedName>
    <definedName name="DateStart" localSheetId="27" hidden="1">#REF!</definedName>
    <definedName name="DateStart" hidden="1">#REF!</definedName>
    <definedName name="dbase_char_set" hidden="1">1</definedName>
    <definedName name="dbase_compatibility" hidden="1">1</definedName>
    <definedName name="dbase_dflt" hidden="1">TRUE</definedName>
    <definedName name="DBEST" localSheetId="27" hidden="1">#REF!</definedName>
    <definedName name="DBEST" hidden="1">#REF!</definedName>
    <definedName name="DBOCT" localSheetId="27" hidden="1">#REF!</definedName>
    <definedName name="DBOCT" hidden="1">#REF!</definedName>
    <definedName name="dc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d" localSheetId="27" hidden="1">{"Summary",#N/A,FALSE,"Details (2)"}</definedName>
    <definedName name="dd" hidden="1">{"Summary",#N/A,FALSE,"Details (2)"}</definedName>
    <definedName name="dd_1" localSheetId="27" hidden="1">{"Summary",#N/A,FALSE,"Details (2)"}</definedName>
    <definedName name="dd_1" hidden="1">{"Summary",#N/A,FALSE,"Details (2)"}</definedName>
    <definedName name="ddd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ddd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ddd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ddd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dddd" localSheetId="27" hidden="1">{"Ratios",#N/A,FALSE,"Ratios"}</definedName>
    <definedName name="dddd" hidden="1">{"Ratios",#N/A,FALSE,"Ratios"}</definedName>
    <definedName name="dddd_1" localSheetId="27" hidden="1">{"Ratios",#N/A,FALSE,"Ratios"}</definedName>
    <definedName name="dddd_1" hidden="1">{"Ratios",#N/A,FALSE,"Ratios"}</definedName>
    <definedName name="dddddd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dddddd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dddddd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dddddd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ddddddd" localSheetId="27" hidden="1">{"Income Statement",#N/A,FALSE,"Income Statement";"Balance Sheet",#N/A,FALSE,"Balance Sheet";"Cash Flow",#N/A,FALSE,"Cash Flow";"Ratios",#N/A,FALSE,"Ratios"}</definedName>
    <definedName name="ddddddd" hidden="1">{"Income Statement",#N/A,FALSE,"Income Statement";"Balance Sheet",#N/A,FALSE,"Balance Sheet";"Cash Flow",#N/A,FALSE,"Cash Flow";"Ratios",#N/A,FALSE,"Ratios"}</definedName>
    <definedName name="ddddddd_1" localSheetId="27" hidden="1">{"Income Statement",#N/A,FALSE,"Income Statement";"Balance Sheet",#N/A,FALSE,"Balance Sheet";"Cash Flow",#N/A,FALSE,"Cash Flow";"Ratios",#N/A,FALSE,"Ratios"}</definedName>
    <definedName name="ddddddd_1" hidden="1">{"Income Statement",#N/A,FALSE,"Income Statement";"Balance Sheet",#N/A,FALSE,"Balance Sheet";"Cash Flow",#N/A,FALSE,"Cash Flow";"Ratios",#N/A,FALSE,"Ratios"}</definedName>
    <definedName name="ddde" localSheetId="27" hidden="1">#REF!</definedName>
    <definedName name="ddde" hidden="1">#REF!</definedName>
    <definedName name="DebtInt" localSheetId="27">#REF!</definedName>
    <definedName name="DebtInt">#REF!</definedName>
    <definedName name="Debtor30">[6]Assumptions!$C$50</definedName>
    <definedName name="Debtor60">[6]Assumptions!$C$51</definedName>
    <definedName name="Debtor90">[6]Assumptions!$C$52</definedName>
    <definedName name="Dec95JobSched" localSheetId="27" hidden="1">{#N/A,#N/A,FALSE,"Job Sched"}</definedName>
    <definedName name="Dec95JobSched" hidden="1">{#N/A,#N/A,FALSE,"Job Sched"}</definedName>
    <definedName name="Dec95JobSched_1" localSheetId="27" hidden="1">{#N/A,#N/A,FALSE,"Job Sched"}</definedName>
    <definedName name="Dec95JobSched_1" hidden="1">{#N/A,#N/A,FALSE,"Job Sched"}</definedName>
    <definedName name="DeleteRange" localSheetId="27" hidden="1">#REF!</definedName>
    <definedName name="DeleteRange" hidden="1">#REF!</definedName>
    <definedName name="DeleteTable" localSheetId="27" hidden="1">#REF!</definedName>
    <definedName name="DeleteTable" hidden="1">#REF!</definedName>
    <definedName name="Deletions" localSheetId="27">#REF!</definedName>
    <definedName name="Deletions">#REF!</definedName>
    <definedName name="der">[11]Assumptions!$G$37</definedName>
    <definedName name="DetailData_ACCOUNT_CODE" localSheetId="27">#REF!</definedName>
    <definedName name="DetailData_ACCOUNT_CODE">#REF!</definedName>
    <definedName name="DetailData_ACCOUNT_NAME" localSheetId="27">#REF!</definedName>
    <definedName name="DetailData_ACCOUNT_NAME">#REF!</definedName>
    <definedName name="DetailData_ACT_C_01" localSheetId="27">#REF!</definedName>
    <definedName name="DetailData_ACT_C_01">#REF!</definedName>
    <definedName name="DetailData_ACT_C_02" localSheetId="27">#REF!</definedName>
    <definedName name="DetailData_ACT_C_02">#REF!</definedName>
    <definedName name="DetailData_ACT_C_03" localSheetId="27">#REF!</definedName>
    <definedName name="DetailData_ACT_C_03">#REF!</definedName>
    <definedName name="DetailData_ACT_C_04" localSheetId="27">#REF!</definedName>
    <definedName name="DetailData_ACT_C_04">#REF!</definedName>
    <definedName name="DetailData_ACT_C_05" localSheetId="27">#REF!</definedName>
    <definedName name="DetailData_ACT_C_05">#REF!</definedName>
    <definedName name="DetailData_ACT_C_06" localSheetId="27">#REF!</definedName>
    <definedName name="DetailData_ACT_C_06">#REF!</definedName>
    <definedName name="DetailData_ACT_C_07" localSheetId="27">#REF!</definedName>
    <definedName name="DetailData_ACT_C_07">#REF!</definedName>
    <definedName name="DetailData_ACT_C_08" localSheetId="27">#REF!</definedName>
    <definedName name="DetailData_ACT_C_08">#REF!</definedName>
    <definedName name="DetailData_ACT_C_09" localSheetId="27">#REF!</definedName>
    <definedName name="DetailData_ACT_C_09">#REF!</definedName>
    <definedName name="DetailData_ACT_C_10" localSheetId="27">#REF!</definedName>
    <definedName name="DetailData_ACT_C_10">#REF!</definedName>
    <definedName name="DetailData_ACT_C_11" localSheetId="27">#REF!</definedName>
    <definedName name="DetailData_ACT_C_11">#REF!</definedName>
    <definedName name="DetailData_ACT_C_12" localSheetId="27">#REF!</definedName>
    <definedName name="DetailData_ACT_C_12">#REF!</definedName>
    <definedName name="DetailData_ACT_C_13" localSheetId="27">#REF!</definedName>
    <definedName name="DetailData_ACT_C_13">#REF!</definedName>
    <definedName name="DetailData_ACT_L_01" localSheetId="27">#REF!</definedName>
    <definedName name="DetailData_ACT_L_01">#REF!</definedName>
    <definedName name="DetailData_ACT_L_02" localSheetId="27">#REF!</definedName>
    <definedName name="DetailData_ACT_L_02">#REF!</definedName>
    <definedName name="DetailData_ACT_L_03" localSheetId="27">#REF!</definedName>
    <definedName name="DetailData_ACT_L_03">#REF!</definedName>
    <definedName name="DetailData_ACT_L_04" localSheetId="27">#REF!</definedName>
    <definedName name="DetailData_ACT_L_04">#REF!</definedName>
    <definedName name="DetailData_ACT_L_05" localSheetId="27">#REF!</definedName>
    <definedName name="DetailData_ACT_L_05">#REF!</definedName>
    <definedName name="DetailData_ACT_L_06" localSheetId="27">#REF!</definedName>
    <definedName name="DetailData_ACT_L_06">#REF!</definedName>
    <definedName name="DetailData_ACT_L_07" localSheetId="27">#REF!</definedName>
    <definedName name="DetailData_ACT_L_07">#REF!</definedName>
    <definedName name="DetailData_ACT_L_08" localSheetId="27">#REF!</definedName>
    <definedName name="DetailData_ACT_L_08">#REF!</definedName>
    <definedName name="DetailData_ACT_L_09" localSheetId="27">#REF!</definedName>
    <definedName name="DetailData_ACT_L_09">#REF!</definedName>
    <definedName name="DetailData_ACT_L_10" localSheetId="27">#REF!</definedName>
    <definedName name="DetailData_ACT_L_10">#REF!</definedName>
    <definedName name="DetailData_ACT_L_11" localSheetId="27">#REF!</definedName>
    <definedName name="DetailData_ACT_L_11">#REF!</definedName>
    <definedName name="DetailData_ACT_L_12" localSheetId="27">#REF!</definedName>
    <definedName name="DetailData_ACT_L_12">#REF!</definedName>
    <definedName name="DetailData_ACT_L_13" localSheetId="27">#REF!</definedName>
    <definedName name="DetailData_ACT_L_13">#REF!</definedName>
    <definedName name="DetailData_ACT_N_01" localSheetId="27">#REF!</definedName>
    <definedName name="DetailData_ACT_N_01">#REF!</definedName>
    <definedName name="DetailData_ACT_N_02" localSheetId="27">#REF!</definedName>
    <definedName name="DetailData_ACT_N_02">#REF!</definedName>
    <definedName name="DetailData_ACT_N_03" localSheetId="27">#REF!</definedName>
    <definedName name="DetailData_ACT_N_03">#REF!</definedName>
    <definedName name="DetailData_ACT_N_04" localSheetId="27">#REF!</definedName>
    <definedName name="DetailData_ACT_N_04">#REF!</definedName>
    <definedName name="DetailData_ACT_N_05" localSheetId="27">#REF!</definedName>
    <definedName name="DetailData_ACT_N_05">#REF!</definedName>
    <definedName name="DetailData_ACT_N_06" localSheetId="27">#REF!</definedName>
    <definedName name="DetailData_ACT_N_06">#REF!</definedName>
    <definedName name="DetailData_ACT_N_07" localSheetId="27">#REF!</definedName>
    <definedName name="DetailData_ACT_N_07">#REF!</definedName>
    <definedName name="DetailData_ACT_N_08" localSheetId="27">#REF!</definedName>
    <definedName name="DetailData_ACT_N_08">#REF!</definedName>
    <definedName name="DetailData_ACT_N_09" localSheetId="27">#REF!</definedName>
    <definedName name="DetailData_ACT_N_09">#REF!</definedName>
    <definedName name="DetailData_ACT_N_10" localSheetId="27">#REF!</definedName>
    <definedName name="DetailData_ACT_N_10">#REF!</definedName>
    <definedName name="DetailData_ACT_N_11" localSheetId="27">#REF!</definedName>
    <definedName name="DetailData_ACT_N_11">#REF!</definedName>
    <definedName name="DetailData_ACT_N_12" localSheetId="27">#REF!</definedName>
    <definedName name="DetailData_ACT_N_12">#REF!</definedName>
    <definedName name="DetailData_ACT_N_13" localSheetId="27">#REF!</definedName>
    <definedName name="DetailData_ACT_N_13">#REF!</definedName>
    <definedName name="DetailData_ACT_P_FY" localSheetId="27">#REF!</definedName>
    <definedName name="DetailData_ACT_P_FY">#REF!</definedName>
    <definedName name="DetailData_ACT_P_FY_PY" localSheetId="27">#REF!</definedName>
    <definedName name="DetailData_ACT_P_FY_PY">#REF!</definedName>
    <definedName name="DetailData_ACT_P_PD" localSheetId="27">#REF!</definedName>
    <definedName name="DetailData_ACT_P_PD">#REF!</definedName>
    <definedName name="DetailData_ACT_P_PD_PP" localSheetId="27">#REF!</definedName>
    <definedName name="DetailData_ACT_P_PD_PP">#REF!</definedName>
    <definedName name="DetailData_ACT_P_YD" localSheetId="27">#REF!</definedName>
    <definedName name="DetailData_ACT_P_YD">#REF!</definedName>
    <definedName name="DetailData_ACT_P_YD_PY" localSheetId="27">#REF!</definedName>
    <definedName name="DetailData_ACT_P_YD_PY">#REF!</definedName>
    <definedName name="DetailData_ACT_T_FY" localSheetId="27">#REF!</definedName>
    <definedName name="DetailData_ACT_T_FY">#REF!</definedName>
    <definedName name="DetailData_ACT_T_FY_PY" localSheetId="27">#REF!</definedName>
    <definedName name="DetailData_ACT_T_FY_PY">#REF!</definedName>
    <definedName name="DetailData_ACT_T_PD" localSheetId="27">#REF!</definedName>
    <definedName name="DetailData_ACT_T_PD">#REF!</definedName>
    <definedName name="DetailData_ACT_T_PD_PP" localSheetId="27">#REF!</definedName>
    <definedName name="DetailData_ACT_T_PD_PP">#REF!</definedName>
    <definedName name="DetailData_ACT_T_YD" localSheetId="27">#REF!</definedName>
    <definedName name="DetailData_ACT_T_YD">#REF!</definedName>
    <definedName name="DetailData_ACT_T_YD_PY" localSheetId="27">#REF!</definedName>
    <definedName name="DetailData_ACT_T_YD_PY">#REF!</definedName>
    <definedName name="DetailData_CATEGORY_1_CODE" localSheetId="27">#REF!</definedName>
    <definedName name="DetailData_CATEGORY_1_CODE">#REF!</definedName>
    <definedName name="DetailData_CATEGORY_1_NAME" localSheetId="27">#REF!</definedName>
    <definedName name="DetailData_CATEGORY_1_NAME">#REF!</definedName>
    <definedName name="DetailData_CATEGORY_2_CODE" localSheetId="27">#REF!</definedName>
    <definedName name="DetailData_CATEGORY_2_CODE">#REF!</definedName>
    <definedName name="DetailData_CATEGORY_2_NAME" localSheetId="27">#REF!</definedName>
    <definedName name="DetailData_CATEGORY_2_NAME">#REF!</definedName>
    <definedName name="DetailData_CATEGORY_3_CODE" localSheetId="27">#REF!</definedName>
    <definedName name="DetailData_CATEGORY_3_CODE">#REF!</definedName>
    <definedName name="DetailData_CATEGORY_3_NAME" localSheetId="27">#REF!</definedName>
    <definedName name="DetailData_CATEGORY_3_NAME">#REF!</definedName>
    <definedName name="DetailData_CATEGORY_4_CODE" localSheetId="27">#REF!</definedName>
    <definedName name="DetailData_CATEGORY_4_CODE">#REF!</definedName>
    <definedName name="DetailData_CATEGORY_4_NAME" localSheetId="27">#REF!</definedName>
    <definedName name="DetailData_CATEGORY_4_NAME">#REF!</definedName>
    <definedName name="DetailData_CATEGORY_5_CODE" localSheetId="27">#REF!</definedName>
    <definedName name="DetailData_CATEGORY_5_CODE">#REF!</definedName>
    <definedName name="DetailData_CATEGORY_5_NAME" localSheetId="27">#REF!</definedName>
    <definedName name="DetailData_CATEGORY_5_NAME">#REF!</definedName>
    <definedName name="DetailData_CATEGORY_6_CODE" localSheetId="27">#REF!</definedName>
    <definedName name="DetailData_CATEGORY_6_CODE">#REF!</definedName>
    <definedName name="DetailData_CATEGORY_6_NAME" localSheetId="27">#REF!</definedName>
    <definedName name="DetailData_CATEGORY_6_NAME">#REF!</definedName>
    <definedName name="DetailData_CATEGORY_7_CODE" localSheetId="27">#REF!</definedName>
    <definedName name="DetailData_CATEGORY_7_CODE">#REF!</definedName>
    <definedName name="DetailData_CATEGORY_7_NAME" localSheetId="27">#REF!</definedName>
    <definedName name="DetailData_CATEGORY_7_NAME">#REF!</definedName>
    <definedName name="DetailData_CATEGORY_8_CODE" localSheetId="27">#REF!</definedName>
    <definedName name="DetailData_CATEGORY_8_CODE">#REF!</definedName>
    <definedName name="DetailData_CATEGORY_8_NAME" localSheetId="27">#REF!</definedName>
    <definedName name="DetailData_CATEGORY_8_NAME">#REF!</definedName>
    <definedName name="DetailData_COST_CENTRE_CODE" localSheetId="27">#REF!</definedName>
    <definedName name="DetailData_COST_CENTRE_CODE">#REF!</definedName>
    <definedName name="DetailData_COST_CENTRE_NAME" localSheetId="27">#REF!</definedName>
    <definedName name="DetailData_COST_CENTRE_NAME">#REF!</definedName>
    <definedName name="DetailData_DATASET" localSheetId="27">#REF!</definedName>
    <definedName name="DetailData_DATASET">#REF!</definedName>
    <definedName name="DetailData_DATE_CREATED" localSheetId="27">#REF!</definedName>
    <definedName name="DetailData_DATE_CREATED">#REF!</definedName>
    <definedName name="DetailData_Filter_Columns" localSheetId="27">#REF!</definedName>
    <definedName name="DetailData_Filter_Columns">#REF!</definedName>
    <definedName name="DetailData_MAJOR_HEADING_CODE" localSheetId="27">#REF!</definedName>
    <definedName name="DetailData_MAJOR_HEADING_CODE">#REF!</definedName>
    <definedName name="DetailData_MAJOR_HEADING_NAME" localSheetId="27">#REF!</definedName>
    <definedName name="DetailData_MAJOR_HEADING_NAME">#REF!</definedName>
    <definedName name="DetailData_MAJOR_HEADING_TYPE" localSheetId="27">#REF!</definedName>
    <definedName name="DetailData_MAJOR_HEADING_TYPE">#REF!</definedName>
    <definedName name="DetailData_PROJECT_CODE" localSheetId="27">#REF!</definedName>
    <definedName name="DetailData_PROJECT_CODE">#REF!</definedName>
    <definedName name="DetailData_PROJECT_CODE_COST_CENTRE_CODE" localSheetId="27">#REF!</definedName>
    <definedName name="DetailData_PROJECT_CODE_COST_CENTRE_CODE">#REF!</definedName>
    <definedName name="DetailData_PROJECT_NAME" localSheetId="27">#REF!</definedName>
    <definedName name="DetailData_PROJECT_NAME">#REF!</definedName>
    <definedName name="DetailData_SORT_KEY" localSheetId="27">#REF!</definedName>
    <definedName name="DetailData_SORT_KEY">#REF!</definedName>
    <definedName name="DetailData_USER_CREATED" localSheetId="27">#REF!</definedName>
    <definedName name="DetailData_USER_CREATED">#REF!</definedName>
    <definedName name="DetailData_USER_KEY_1" localSheetId="27">#REF!</definedName>
    <definedName name="DetailData_USER_KEY_1">#REF!</definedName>
    <definedName name="DetailData_USER_KEY_2" localSheetId="27">#REF!</definedName>
    <definedName name="DetailData_USER_KEY_2">#REF!</definedName>
    <definedName name="DetailData_USER_KEY_3" localSheetId="27">#REF!</definedName>
    <definedName name="DetailData_USER_KEY_3">#REF!</definedName>
    <definedName name="DetailData_USER_KEY_4" localSheetId="27">#REF!</definedName>
    <definedName name="DetailData_USER_KEY_4">#REF!</definedName>
    <definedName name="DetailData_USER_KEY_5" localSheetId="27">#REF!</definedName>
    <definedName name="DetailData_USER_KEY_5">#REF!</definedName>
    <definedName name="DetailData_USER_KEY_6" localSheetId="27">#REF!</definedName>
    <definedName name="DetailData_USER_KEY_6">#REF!</definedName>
    <definedName name="dev_tech" localSheetId="27" hidden="1">#REF!</definedName>
    <definedName name="dev_tech" hidden="1">#REF!</definedName>
    <definedName name="df" localSheetId="27" hidden="1">{"toc1",#N/A,FALSE,"TOC";"cover",#N/A,FALSE,"Cover";"ts1",#N/A,FALSE,"Transaction Summary";"ei3",#N/A,FALSE,"Earnings Impact";"ad3",#N/A,FALSE,"accretion dilution"}</definedName>
    <definedName name="df" hidden="1">{"toc1",#N/A,FALSE,"TOC";"cover",#N/A,FALSE,"Cover";"ts1",#N/A,FALSE,"Transaction Summary";"ei3",#N/A,FALSE,"Earnings Impact";"ad3",#N/A,FALSE,"accretion dilution"}</definedName>
    <definedName name="df_1" localSheetId="27" hidden="1">{"toc1",#N/A,FALSE,"TOC";"cover",#N/A,FALSE,"Cover";"ts1",#N/A,FALSE,"Transaction Summary";"ei3",#N/A,FALSE,"Earnings Impact";"ad3",#N/A,FALSE,"accretion dilution"}</definedName>
    <definedName name="df_1" hidden="1">{"toc1",#N/A,FALSE,"TOC";"cover",#N/A,FALSE,"Cover";"ts1",#N/A,FALSE,"Transaction Summary";"ei3",#N/A,FALSE,"Earnings Impact";"ad3",#N/A,FALSE,"accretion dilution"}</definedName>
    <definedName name="dfasdf" localSheetId="27" hidden="1">#REF!</definedName>
    <definedName name="dfasdf" hidden="1">#REF!</definedName>
    <definedName name="dfd" localSheetId="27" hidden="1">{"FCB_ALL",#N/A,FALSE,"FCB";"GREY_ALL",#N/A,FALSE,"GREY"}</definedName>
    <definedName name="dfd" hidden="1">{"FCB_ALL",#N/A,FALSE,"FCB";"GREY_ALL",#N/A,FALSE,"GREY"}</definedName>
    <definedName name="dfd_1" localSheetId="27" hidden="1">{"FCB_ALL",#N/A,FALSE,"FCB";"GREY_ALL",#N/A,FALSE,"GREY"}</definedName>
    <definedName name="dfd_1" hidden="1">{"FCB_ALL",#N/A,FALSE,"FCB";"GREY_ALL",#N/A,FALSE,"GREY"}</definedName>
    <definedName name="dfdas" localSheetId="27" hidden="1">{"FCB_ALL",#N/A,FALSE,"FCB";"GREY_ALL",#N/A,FALSE,"GREY"}</definedName>
    <definedName name="dfdas" hidden="1">{"FCB_ALL",#N/A,FALSE,"FCB";"GREY_ALL",#N/A,FALSE,"GREY"}</definedName>
    <definedName name="dfdas_1" localSheetId="27" hidden="1">{"FCB_ALL",#N/A,FALSE,"FCB";"GREY_ALL",#N/A,FALSE,"GREY"}</definedName>
    <definedName name="dfdas_1" hidden="1">{"FCB_ALL",#N/A,FALSE,"FCB";"GREY_ALL",#N/A,FALSE,"GREY"}</definedName>
    <definedName name="dfdas1" localSheetId="27" hidden="1">{"FCB_ALL",#N/A,FALSE,"FCB";"GREY_ALL",#N/A,FALSE,"GREY"}</definedName>
    <definedName name="dfdas1" hidden="1">{"FCB_ALL",#N/A,FALSE,"FCB";"GREY_ALL",#N/A,FALSE,"GREY"}</definedName>
    <definedName name="dfdas1_1" localSheetId="27" hidden="1">{"FCB_ALL",#N/A,FALSE,"FCB";"GREY_ALL",#N/A,FALSE,"GREY"}</definedName>
    <definedName name="dfdas1_1" hidden="1">{"FCB_ALL",#N/A,FALSE,"FCB";"GREY_ALL",#N/A,FALSE,"GREY"}</definedName>
    <definedName name="dfdfd" localSheetId="27" hidden="1">{"FCB_ALL",#N/A,FALSE,"FCB";"GREY_ALL",#N/A,FALSE,"GREY"}</definedName>
    <definedName name="dfdfd" hidden="1">{"FCB_ALL",#N/A,FALSE,"FCB";"GREY_ALL",#N/A,FALSE,"GREY"}</definedName>
    <definedName name="dfdfd_1" localSheetId="27" hidden="1">{"FCB_ALL",#N/A,FALSE,"FCB";"GREY_ALL",#N/A,FALSE,"GREY"}</definedName>
    <definedName name="dfdfd_1" hidden="1">{"FCB_ALL",#N/A,FALSE,"FCB";"GREY_ALL",#N/A,FALSE,"GREY"}</definedName>
    <definedName name="dfdfdd" localSheetId="27" hidden="1">{"FCB_ALL",#N/A,FALSE,"FCB";"GREY_ALL",#N/A,FALSE,"GREY"}</definedName>
    <definedName name="dfdfdd" hidden="1">{"FCB_ALL",#N/A,FALSE,"FCB";"GREY_ALL",#N/A,FALSE,"GREY"}</definedName>
    <definedName name="dfdfdd_1" localSheetId="27" hidden="1">{"FCB_ALL",#N/A,FALSE,"FCB";"GREY_ALL",#N/A,FALSE,"GREY"}</definedName>
    <definedName name="dfdfdd_1" hidden="1">{"FCB_ALL",#N/A,FALSE,"FCB";"GREY_ALL",#N/A,FALSE,"GREY"}</definedName>
    <definedName name="dfdfdfd" localSheetId="27" hidden="1">{"FCB_ALL",#N/A,FALSE,"FCB"}</definedName>
    <definedName name="dfdfdfd" hidden="1">{"FCB_ALL",#N/A,FALSE,"FCB"}</definedName>
    <definedName name="dfdfdfd_1" localSheetId="27" hidden="1">{"FCB_ALL",#N/A,FALSE,"FCB"}</definedName>
    <definedName name="dfdfdfd_1" hidden="1">{"FCB_ALL",#N/A,FALSE,"FCB"}</definedName>
    <definedName name="dfdfdfd1" localSheetId="27" hidden="1">{"FCB_ALL",#N/A,FALSE,"FCB"}</definedName>
    <definedName name="dfdfdfd1" hidden="1">{"FCB_ALL",#N/A,FALSE,"FCB"}</definedName>
    <definedName name="dfdfdfd1_1" localSheetId="27" hidden="1">{"FCB_ALL",#N/A,FALSE,"FCB"}</definedName>
    <definedName name="dfdfdfd1_1" hidden="1">{"FCB_ALL",#N/A,FALSE,"FCB"}</definedName>
    <definedName name="dfdfdfldsjf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sf" localSheetId="27" hidden="1">{"FCB_ALL",#N/A,FALSE,"FCB";"GREY_ALL",#N/A,FALSE,"GREY"}</definedName>
    <definedName name="dfdsf" hidden="1">{"FCB_ALL",#N/A,FALSE,"FCB";"GREY_ALL",#N/A,FALSE,"GREY"}</definedName>
    <definedName name="dfdsf_1" localSheetId="27" hidden="1">{"FCB_ALL",#N/A,FALSE,"FCB";"GREY_ALL",#N/A,FALSE,"GREY"}</definedName>
    <definedName name="dfdsf_1" hidden="1">{"FCB_ALL",#N/A,FALSE,"FCB";"GREY_ALL",#N/A,FALSE,"GREY"}</definedName>
    <definedName name="dff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localSheetId="27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_1" localSheetId="27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_1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d" localSheetId="27" hidden="1">{#N/A,#N/A,FALSE,"Cashflow Analysis";#N/A,#N/A,FALSE,"Sensitivity Analysis";#N/A,#N/A,FALSE,"PV";#N/A,#N/A,FALSE,"Pro Forma"}</definedName>
    <definedName name="dfgd" hidden="1">{#N/A,#N/A,FALSE,"Cashflow Analysis";#N/A,#N/A,FALSE,"Sensitivity Analysis";#N/A,#N/A,FALSE,"PV";#N/A,#N/A,FALSE,"Pro Forma"}</definedName>
    <definedName name="dfgd_1" localSheetId="27" hidden="1">{#N/A,#N/A,FALSE,"Cashflow Analysis";#N/A,#N/A,FALSE,"Sensitivity Analysis";#N/A,#N/A,FALSE,"PV";#N/A,#N/A,FALSE,"Pro Forma"}</definedName>
    <definedName name="dfgd_1" hidden="1">{#N/A,#N/A,FALSE,"Cashflow Analysis";#N/A,#N/A,FALSE,"Sensitivity Analysis";#N/A,#N/A,FALSE,"PV";#N/A,#N/A,FALSE,"Pro Forma"}</definedName>
    <definedName name="dfgdgd" localSheetId="27" hidden="1">{"FCB_ALL",#N/A,FALSE,"FCB"}</definedName>
    <definedName name="dfgdgd" hidden="1">{"FCB_ALL",#N/A,FALSE,"FCB"}</definedName>
    <definedName name="dfgdgd_1" localSheetId="27" hidden="1">{"FCB_ALL",#N/A,FALSE,"FCB"}</definedName>
    <definedName name="dfgdgd_1" hidden="1">{"FCB_ALL",#N/A,FALSE,"FCB"}</definedName>
    <definedName name="dfgds" hidden="1">38922.8233796296</definedName>
    <definedName name="dfgdxfv" localSheetId="27" hidden="1">{"FCB_ALL",#N/A,FALSE,"FCB"}</definedName>
    <definedName name="dfgdxfv" hidden="1">{"FCB_ALL",#N/A,FALSE,"FCB"}</definedName>
    <definedName name="dfgdxfv_1" localSheetId="27" hidden="1">{"FCB_ALL",#N/A,FALSE,"FCB"}</definedName>
    <definedName name="dfgdxfv_1" hidden="1">{"FCB_ALL",#N/A,FALSE,"FCB"}</definedName>
    <definedName name="dfgsdf" localSheetId="27" hidden="1">{"FCB_ALL",#N/A,FALSE,"FCB"}</definedName>
    <definedName name="dfgsdf" hidden="1">{"FCB_ALL",#N/A,FALSE,"FCB"}</definedName>
    <definedName name="dfgsdf_1" localSheetId="27" hidden="1">{"FCB_ALL",#N/A,FALSE,"FCB"}</definedName>
    <definedName name="dfgsdf_1" hidden="1">{"FCB_ALL",#N/A,FALSE,"FCB"}</definedName>
    <definedName name="dfgt" localSheetId="27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_1" localSheetId="27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_1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hzfd" localSheetId="27" hidden="1">{"'Sheet1'!$A$5:$G$42"}</definedName>
    <definedName name="dfhzfd" hidden="1">{"'Sheet1'!$A$5:$G$42"}</definedName>
    <definedName name="dfhzfd_1" localSheetId="27" hidden="1">{"'Sheet1'!$A$5:$G$42"}</definedName>
    <definedName name="dfhzfd_1" hidden="1">{"'Sheet1'!$A$5:$G$42"}</definedName>
    <definedName name="dfj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localSheetId="27" hidden="1">{"incomemth",#N/A,TRUE,"forecast00";"incomepercentmth",#N/A,TRUE,"forecast00";"balancemth",#N/A,TRUE,"forecast00";"cashmth",#N/A,TRUE,"forecast00";"covenantmth",#N/A,TRUE,"forecast00"}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k_1" localSheetId="27" hidden="1">{"incomemth",#N/A,TRUE,"forecast00";"incomepercentmth",#N/A,TRUE,"forecast00";"balancemth",#N/A,TRUE,"forecast00";"cashmth",#N/A,TRUE,"forecast00";"covenantmth",#N/A,TRUE,"forecast00"}</definedName>
    <definedName name="dfjk_1" hidden="1">{"incomemth",#N/A,TRUE,"forecast00";"incomepercentmth",#N/A,TRUE,"forecast00";"balancemth",#N/A,TRUE,"forecast00";"cashmth",#N/A,TRUE,"forecast00";"covenantmth",#N/A,TRUE,"forecast00"}</definedName>
    <definedName name="dfjl" localSheetId="27" hidden="1">{"bs",#N/A,FALSE,"SCF"}</definedName>
    <definedName name="dfjl" hidden="1">{"bs",#N/A,FALSE,"SCF"}</definedName>
    <definedName name="dfjl_1" localSheetId="27" hidden="1">{"bs",#N/A,FALSE,"SCF"}</definedName>
    <definedName name="dfjl_1" hidden="1">{"bs",#N/A,FALSE,"SCF"}</definedName>
    <definedName name="dfjsldf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s" localSheetId="27" hidden="1">{#N/A,#N/A,FALSE,"Cover";#N/A,#N/A,FALSE,"TOC";#N/A,#N/A,FALSE,"IS";#N/A,#N/A,FALSE,"Mo. IS";#N/A,#N/A,FALSE,"Cont By Div";#N/A,#N/A,FALSE,"BS";#N/A,#N/A,FALSE,"CF";#N/A,#N/A,FALSE,"Inventory"}</definedName>
    <definedName name="dfs" hidden="1">{#N/A,#N/A,FALSE,"Cover";#N/A,#N/A,FALSE,"TOC";#N/A,#N/A,FALSE,"IS";#N/A,#N/A,FALSE,"Mo. IS";#N/A,#N/A,FALSE,"Cont By Div";#N/A,#N/A,FALSE,"BS";#N/A,#N/A,FALSE,"CF";#N/A,#N/A,FALSE,"Inventory"}</definedName>
    <definedName name="dfs_1" localSheetId="27" hidden="1">{#N/A,#N/A,FALSE,"Cover";#N/A,#N/A,FALSE,"TOC";#N/A,#N/A,FALSE,"IS";#N/A,#N/A,FALSE,"Mo. IS";#N/A,#N/A,FALSE,"Cont By Div";#N/A,#N/A,FALSE,"BS";#N/A,#N/A,FALSE,"CF";#N/A,#N/A,FALSE,"Inventory"}</definedName>
    <definedName name="dfs_1" hidden="1">{#N/A,#N/A,FALSE,"Cover";#N/A,#N/A,FALSE,"TOC";#N/A,#N/A,FALSE,"IS";#N/A,#N/A,FALSE,"Mo. IS";#N/A,#N/A,FALSE,"Cont By Div";#N/A,#N/A,FALSE,"BS";#N/A,#N/A,FALSE,"CF";#N/A,#N/A,FALSE,"Inventory"}</definedName>
    <definedName name="dfsa" localSheetId="27" hidden="1">#REF!</definedName>
    <definedName name="dfsa" hidden="1">#REF!</definedName>
    <definedName name="dfsafd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1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1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localSheetId="27" hidden="1">#REF!</definedName>
    <definedName name="dfsafdsa" hidden="1">#REF!</definedName>
    <definedName name="dfsafs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s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s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s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gsdfg" localSheetId="27" hidden="1">{#N/A,#N/A,FALSE,"Cover";#N/A,#N/A,FALSE,"TOC";#N/A,#N/A,FALSE,"IS";#N/A,#N/A,FALSE,"Mo. IS";#N/A,#N/A,FALSE,"Cont By Div";#N/A,#N/A,FALSE,"BS";#N/A,#N/A,FALSE,"CF";#N/A,#N/A,FALSE,"Inventory"}</definedName>
    <definedName name="dfsgsdfg" hidden="1">{#N/A,#N/A,FALSE,"Cover";#N/A,#N/A,FALSE,"TOC";#N/A,#N/A,FALSE,"IS";#N/A,#N/A,FALSE,"Mo. IS";#N/A,#N/A,FALSE,"Cont By Div";#N/A,#N/A,FALSE,"BS";#N/A,#N/A,FALSE,"CF";#N/A,#N/A,FALSE,"Inventory"}</definedName>
    <definedName name="dfsgsdfg_1" localSheetId="27" hidden="1">{#N/A,#N/A,FALSE,"Cover";#N/A,#N/A,FALSE,"TOC";#N/A,#N/A,FALSE,"IS";#N/A,#N/A,FALSE,"Mo. IS";#N/A,#N/A,FALSE,"Cont By Div";#N/A,#N/A,FALSE,"BS";#N/A,#N/A,FALSE,"CF";#N/A,#N/A,FALSE,"Inventory"}</definedName>
    <definedName name="dfsgsdfg_1" hidden="1">{#N/A,#N/A,FALSE,"Cover";#N/A,#N/A,FALSE,"TOC";#N/A,#N/A,FALSE,"IS";#N/A,#N/A,FALSE,"Mo. IS";#N/A,#N/A,FALSE,"Cont By Div";#N/A,#N/A,FALSE,"BS";#N/A,#N/A,FALSE,"CF";#N/A,#N/A,FALSE,"Inventory"}</definedName>
    <definedName name="dgh" localSheetId="27" hidden="1">{"summary",#N/A,FALSE,"3 yr average";"comps",#N/A,FALSE,"3 yr average"}</definedName>
    <definedName name="dgh" hidden="1">{"summary",#N/A,FALSE,"3 yr average";"comps",#N/A,FALSE,"3 yr average"}</definedName>
    <definedName name="dgh_1" localSheetId="27" hidden="1">{"summary",#N/A,FALSE,"3 yr average";"comps",#N/A,FALSE,"3 yr average"}</definedName>
    <definedName name="dgh_1" hidden="1">{"summary",#N/A,FALSE,"3 yr average";"comps",#N/A,FALSE,"3 yr average"}</definedName>
    <definedName name="dgtdf" localSheetId="27" hidden="1">{"FCB_ALL",#N/A,FALSE,"FCB"}</definedName>
    <definedName name="dgtdf" hidden="1">{"FCB_ALL",#N/A,FALSE,"FCB"}</definedName>
    <definedName name="dgtdf_1" localSheetId="27" hidden="1">{"FCB_ALL",#N/A,FALSE,"FCB"}</definedName>
    <definedName name="dgtdf_1" hidden="1">{"FCB_ALL",#N/A,FALSE,"FCB"}</definedName>
    <definedName name="DHG" localSheetId="27" hidden="1">{"cap_structure",#N/A,FALSE,"Graph-Mkt Cap";"price",#N/A,FALSE,"Graph-Price";"ebit",#N/A,FALSE,"Graph-EBITDA";"ebitda",#N/A,FALSE,"Graph-EBITDA"}</definedName>
    <definedName name="DHG" hidden="1">{"cap_structure",#N/A,FALSE,"Graph-Mkt Cap";"price",#N/A,FALSE,"Graph-Price";"ebit",#N/A,FALSE,"Graph-EBITDA";"ebitda",#N/A,FALSE,"Graph-EBITDA"}</definedName>
    <definedName name="DHG_1" localSheetId="27" hidden="1">{"cap_structure",#N/A,FALSE,"Graph-Mkt Cap";"price",#N/A,FALSE,"Graph-Price";"ebit",#N/A,FALSE,"Graph-EBITDA";"ebitda",#N/A,FALSE,"Graph-EBITDA"}</definedName>
    <definedName name="DHG_1" hidden="1">{"cap_structure",#N/A,FALSE,"Graph-Mkt Cap";"price",#N/A,FALSE,"Graph-Price";"ebit",#N/A,FALSE,"Graph-EBITDA";"ebitda",#N/A,FALSE,"Graph-EBITDA"}</definedName>
    <definedName name="dis" localSheetId="27" hidden="1">{#N/A,#N/A,FALSE,"Cashflow Analysis";#N/A,#N/A,FALSE,"Sensitivity Analysis";#N/A,#N/A,FALSE,"PV";#N/A,#N/A,FALSE,"Pro Forma"}</definedName>
    <definedName name="dis" hidden="1">{#N/A,#N/A,FALSE,"Cashflow Analysis";#N/A,#N/A,FALSE,"Sensitivity Analysis";#N/A,#N/A,FALSE,"PV";#N/A,#N/A,FALSE,"Pro Forma"}</definedName>
    <definedName name="dis_1" localSheetId="27" hidden="1">{#N/A,#N/A,FALSE,"Cashflow Analysis";#N/A,#N/A,FALSE,"Sensitivity Analysis";#N/A,#N/A,FALSE,"PV";#N/A,#N/A,FALSE,"Pro Forma"}</definedName>
    <definedName name="dis_1" hidden="1">{#N/A,#N/A,FALSE,"Cashflow Analysis";#N/A,#N/A,FALSE,"Sensitivity Analysis";#N/A,#N/A,FALSE,"PV";#N/A,#N/A,FALSE,"Pro Forma"}</definedName>
    <definedName name="dis.2" localSheetId="27" hidden="1">{#N/A,#N/A,FALSE,"Cashflow Analysis";#N/A,#N/A,FALSE,"Sensitivity Analysis";#N/A,#N/A,FALSE,"PV";#N/A,#N/A,FALSE,"Pro Forma"}</definedName>
    <definedName name="dis.2" hidden="1">{#N/A,#N/A,FALSE,"Cashflow Analysis";#N/A,#N/A,FALSE,"Sensitivity Analysis";#N/A,#N/A,FALSE,"PV";#N/A,#N/A,FALSE,"Pro Forma"}</definedName>
    <definedName name="dis.2_1" localSheetId="27" hidden="1">{#N/A,#N/A,FALSE,"Cashflow Analysis";#N/A,#N/A,FALSE,"Sensitivity Analysis";#N/A,#N/A,FALSE,"PV";#N/A,#N/A,FALSE,"Pro Forma"}</definedName>
    <definedName name="dis.2_1" hidden="1">{#N/A,#N/A,FALSE,"Cashflow Analysis";#N/A,#N/A,FALSE,"Sensitivity Analysis";#N/A,#N/A,FALSE,"PV";#N/A,#N/A,FALSE,"Pro Forma"}</definedName>
    <definedName name="Discount" localSheetId="27" hidden="1">#REF!</definedName>
    <definedName name="Discount" hidden="1">#REF!</definedName>
    <definedName name="display_area_2" localSheetId="27" hidden="1">#REF!</definedName>
    <definedName name="display_area_2" hidden="1">#REF!</definedName>
    <definedName name="divider" localSheetId="27">#REF!</definedName>
    <definedName name="divider">#REF!</definedName>
    <definedName name="divider2" localSheetId="27">#REF!</definedName>
    <definedName name="divider2">#REF!</definedName>
    <definedName name="DividerDashboard" localSheetId="27">#REF!</definedName>
    <definedName name="DividerDashboard">#REF!</definedName>
    <definedName name="dk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ME_LocalFile" hidden="1">"True"</definedName>
    <definedName name="dog" localSheetId="27" hidden="1">{#N/A,#N/A,FALSE,"91NOLCB";#N/A,#N/A,FALSE,"92NOLCB";#N/A,#N/A,FALSE,"93NOLCB"}</definedName>
    <definedName name="dog" hidden="1">{#N/A,#N/A,FALSE,"91NOLCB";#N/A,#N/A,FALSE,"92NOLCB";#N/A,#N/A,FALSE,"93NOLCB"}</definedName>
    <definedName name="dog_1" localSheetId="27" hidden="1">{#N/A,#N/A,FALSE,"91NOLCB";#N/A,#N/A,FALSE,"92NOLCB";#N/A,#N/A,FALSE,"93NOLCB"}</definedName>
    <definedName name="dog_1" hidden="1">{#N/A,#N/A,FALSE,"91NOLCB";#N/A,#N/A,FALSE,"92NOLCB";#N/A,#N/A,FALSE,"93NOLCB"}</definedName>
    <definedName name="done" localSheetId="27" hidden="1">{#N/A,#N/A,FALSE,"CONTROL"}</definedName>
    <definedName name="done" hidden="1">{#N/A,#N/A,FALSE,"CONTROL"}</definedName>
    <definedName name="done_1" localSheetId="27" hidden="1">{#N/A,#N/A,FALSE,"CONTROL"}</definedName>
    <definedName name="done_1" hidden="1">{#N/A,#N/A,FALSE,"CONTROL"}</definedName>
    <definedName name="dreyer" localSheetId="27" hidden="1">{"FCB_ALL",#N/A,FALSE,"FCB"}</definedName>
    <definedName name="dreyer" hidden="1">{"FCB_ALL",#N/A,FALSE,"FCB"}</definedName>
    <definedName name="dreyer_1" localSheetId="27" hidden="1">{"FCB_ALL",#N/A,FALSE,"FCB"}</definedName>
    <definedName name="dreyer_1" hidden="1">{"FCB_ALL",#N/A,FALSE,"FCB"}</definedName>
    <definedName name="drg" localSheetId="27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_1" localSheetId="27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_1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d" localSheetId="27" hidden="1">{"FCB_ALL",#N/A,FALSE,"FCB"}</definedName>
    <definedName name="drgd" hidden="1">{"FCB_ALL",#N/A,FALSE,"FCB"}</definedName>
    <definedName name="drgd_1" localSheetId="27" hidden="1">{"FCB_ALL",#N/A,FALSE,"FCB"}</definedName>
    <definedName name="drgd_1" hidden="1">{"FCB_ALL",#N/A,FALSE,"FCB"}</definedName>
    <definedName name="drtd" localSheetId="27" hidden="1">{"FCB_ALL",#N/A,FALSE,"FCB"}</definedName>
    <definedName name="drtd" hidden="1">{"FCB_ALL",#N/A,FALSE,"FCB"}</definedName>
    <definedName name="drtd_1" localSheetId="27" hidden="1">{"FCB_ALL",#N/A,FALSE,"FCB"}</definedName>
    <definedName name="drtd_1" hidden="1">{"FCB_ALL",#N/A,FALSE,"FCB"}</definedName>
    <definedName name="drtg" localSheetId="27" hidden="1">{"FCB_ALL",#N/A,FALSE,"FCB"}</definedName>
    <definedName name="drtg" hidden="1">{"FCB_ALL",#N/A,FALSE,"FCB"}</definedName>
    <definedName name="drtg_1" localSheetId="27" hidden="1">{"FCB_ALL",#N/A,FALSE,"FCB"}</definedName>
    <definedName name="drtg_1" hidden="1">{"FCB_ALL",#N/A,FALSE,"FCB"}</definedName>
    <definedName name="drtgdg" localSheetId="27" hidden="1">{"FCB_ALL",#N/A,FALSE,"FCB"}</definedName>
    <definedName name="drtgdg" hidden="1">{"FCB_ALL",#N/A,FALSE,"FCB"}</definedName>
    <definedName name="drtgdg_1" localSheetId="27" hidden="1">{"FCB_ALL",#N/A,FALSE,"FCB"}</definedName>
    <definedName name="drtgdg_1" hidden="1">{"FCB_ALL",#N/A,FALSE,"FCB"}</definedName>
    <definedName name="ds" localSheetId="27" hidden="1">{#N/A,#N/A,FALSE,"MP96"}</definedName>
    <definedName name="ds" hidden="1">{#N/A,#N/A,FALSE,"MP96"}</definedName>
    <definedName name="ds_1" localSheetId="27" hidden="1">{#N/A,#N/A,FALSE,"MP96"}</definedName>
    <definedName name="ds_1" hidden="1">{#N/A,#N/A,FALSE,"MP96"}</definedName>
    <definedName name="dsaf" localSheetId="27" hidden="1">#REF!</definedName>
    <definedName name="dsaf" hidden="1">#REF!</definedName>
    <definedName name="dsaf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afd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afd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aflkj" localSheetId="27" hidden="1">{"FCB_ALL",#N/A,FALSE,"FCB";"GREY_ALL",#N/A,FALSE,"GREY"}</definedName>
    <definedName name="dsaflkj" hidden="1">{"FCB_ALL",#N/A,FALSE,"FCB";"GREY_ALL",#N/A,FALSE,"GREY"}</definedName>
    <definedName name="dsaflkj_1" localSheetId="27" hidden="1">{"FCB_ALL",#N/A,FALSE,"FCB";"GREY_ALL",#N/A,FALSE,"GREY"}</definedName>
    <definedName name="dsaflkj_1" hidden="1">{"FCB_ALL",#N/A,FALSE,"FCB";"GREY_ALL",#N/A,FALSE,"GREY"}</definedName>
    <definedName name="dsaflkje" localSheetId="27" hidden="1">{"FCB_ALL",#N/A,FALSE,"FCB"}</definedName>
    <definedName name="dsaflkje" hidden="1">{"FCB_ALL",#N/A,FALSE,"FCB"}</definedName>
    <definedName name="dsaflkje_1" localSheetId="27" hidden="1">{"FCB_ALL",#N/A,FALSE,"FCB"}</definedName>
    <definedName name="dsaflkje_1" hidden="1">{"FCB_ALL",#N/A,FALSE,"FCB"}</definedName>
    <definedName name="dsafwlekj" localSheetId="27" hidden="1">{"FCB_ALL",#N/A,FALSE,"FCB";"GREY_ALL",#N/A,FALSE,"GREY"}</definedName>
    <definedName name="dsafwlekj" hidden="1">{"FCB_ALL",#N/A,FALSE,"FCB";"GREY_ALL",#N/A,FALSE,"GREY"}</definedName>
    <definedName name="dsafwlekj_1" localSheetId="27" hidden="1">{"FCB_ALL",#N/A,FALSE,"FCB";"GREY_ALL",#N/A,FALSE,"GREY"}</definedName>
    <definedName name="dsafwlekj_1" hidden="1">{"FCB_ALL",#N/A,FALSE,"FCB";"GREY_ALL",#N/A,FALSE,"GREY"}</definedName>
    <definedName name="dsd" localSheetId="27" hidden="1">#REF!</definedName>
    <definedName name="dsd" hidden="1">#REF!</definedName>
    <definedName name="dsea" localSheetId="27" hidden="1">{"FCB_ALL",#N/A,FALSE,"FCB"}</definedName>
    <definedName name="dsea" hidden="1">{"FCB_ALL",#N/A,FALSE,"FCB"}</definedName>
    <definedName name="dsea_1" localSheetId="27" hidden="1">{"FCB_ALL",#N/A,FALSE,"FCB"}</definedName>
    <definedName name="dsea_1" hidden="1">{"FCB_ALL",#N/A,FALSE,"FCB"}</definedName>
    <definedName name="dsf" localSheetId="27" hidden="1">#REF!</definedName>
    <definedName name="dsf" hidden="1">#REF!</definedName>
    <definedName name="dsfgr" localSheetId="27" hidden="1">{"FCB_ALL",#N/A,FALSE,"FCB"}</definedName>
    <definedName name="dsfgr" hidden="1">{"FCB_ALL",#N/A,FALSE,"FCB"}</definedName>
    <definedName name="dsfgr_1" localSheetId="27" hidden="1">{"FCB_ALL",#N/A,FALSE,"FCB"}</definedName>
    <definedName name="dsfgr_1" hidden="1">{"FCB_ALL",#N/A,FALSE,"FCB"}</definedName>
    <definedName name="dsfsd" localSheetId="27" hidden="1">{"Total",#N/A,FALSE,"Six Fields";"PDP",#N/A,FALSE,"Six Fields";"PNP",#N/A,FALSE,"Six Fields";"PUD",#N/A,FALSE,"Six Fields";"Prob",#N/A,FALSE,"Six Fields"}</definedName>
    <definedName name="dsfsd" hidden="1">{"Total",#N/A,FALSE,"Six Fields";"PDP",#N/A,FALSE,"Six Fields";"PNP",#N/A,FALSE,"Six Fields";"PUD",#N/A,FALSE,"Six Fields";"Prob",#N/A,FALSE,"Six Fields"}</definedName>
    <definedName name="dsfsd_1" localSheetId="27" hidden="1">{"Total",#N/A,FALSE,"Six Fields";"PDP",#N/A,FALSE,"Six Fields";"PNP",#N/A,FALSE,"Six Fields";"PUD",#N/A,FALSE,"Six Fields";"Prob",#N/A,FALSE,"Six Fields"}</definedName>
    <definedName name="dsfsd_1" hidden="1">{"Total",#N/A,FALSE,"Six Fields";"PDP",#N/A,FALSE,"Six Fields";"PNP",#N/A,FALSE,"Six Fields";"PUD",#N/A,FALSE,"Six Fields";"Prob",#N/A,FALSE,"Six Fields"}</definedName>
    <definedName name="dsfsfds" localSheetId="27" hidden="1">#REF!</definedName>
    <definedName name="dsfsfds" hidden="1">#REF!</definedName>
    <definedName name="DSHiddenYear1" localSheetId="27" hidden="1">#REF!</definedName>
    <definedName name="DSHiddenYear1" hidden="1">#REF!</definedName>
    <definedName name="DSHiddenYear2" localSheetId="27" hidden="1">#REF!</definedName>
    <definedName name="DSHiddenYear2" hidden="1">#REF!</definedName>
    <definedName name="DSHiddenYear3" localSheetId="27" hidden="1">#REF!</definedName>
    <definedName name="DSHiddenYear3" hidden="1">#REF!</definedName>
    <definedName name="DSHiddenYear4" localSheetId="27" hidden="1">#REF!</definedName>
    <definedName name="DSHiddenYear4" hidden="1">#REF!</definedName>
    <definedName name="DSIndHiddenYear1" localSheetId="27" hidden="1">#REF!</definedName>
    <definedName name="DSIndHiddenYear1" hidden="1">#REF!</definedName>
    <definedName name="DSIndHiddenYear2" localSheetId="27" hidden="1">#REF!</definedName>
    <definedName name="DSIndHiddenYear2" hidden="1">#REF!</definedName>
    <definedName name="DSIndHiddenYear3" localSheetId="27" hidden="1">#REF!</definedName>
    <definedName name="DSIndHiddenYear3" hidden="1">#REF!</definedName>
    <definedName name="DSIndHiddenYear4" localSheetId="27" hidden="1">#REF!</definedName>
    <definedName name="DSIndHiddenYear4" hidden="1">#REF!</definedName>
    <definedName name="DSIndHistHiddenYear1" localSheetId="27" hidden="1">#REF!</definedName>
    <definedName name="DSIndHistHiddenYear1" hidden="1">#REF!</definedName>
    <definedName name="DSIndHistHiddenYear2" localSheetId="27" hidden="1">#REF!</definedName>
    <definedName name="DSIndHistHiddenYear2" hidden="1">#REF!</definedName>
    <definedName name="DSIndHistHiddenYear3" localSheetId="27" hidden="1">#REF!</definedName>
    <definedName name="DSIndHistHiddenYear3" hidden="1">#REF!</definedName>
    <definedName name="DSIndHistHiddenYear4" localSheetId="27" hidden="1">#REF!</definedName>
    <definedName name="DSIndHistHiddenYear4" hidden="1">#REF!</definedName>
    <definedName name="DSIndHistHiddenYear5" localSheetId="27" hidden="1">#REF!</definedName>
    <definedName name="DSIndHistHiddenYear5" hidden="1">#REF!</definedName>
    <definedName name="dsss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ummy" localSheetId="27" hidden="1">{"Summary",#N/A,FALSE,"Summary"}</definedName>
    <definedName name="Dummy" hidden="1">{"Summary",#N/A,FALSE,"Summary"}</definedName>
    <definedName name="Dummy_1" localSheetId="27" hidden="1">{"Summary",#N/A,FALSE,"Summary"}</definedName>
    <definedName name="Dummy_1" hidden="1">{"Summary",#N/A,FALSE,"Summary"}</definedName>
    <definedName name="Dummy_1_1" localSheetId="27" hidden="1">{"Summary",#N/A,FALSE,"Summary"}</definedName>
    <definedName name="Dummy_1_1" hidden="1">{"Summary",#N/A,FALSE,"Summary"}</definedName>
    <definedName name="Dummy_1_1_1" localSheetId="27" hidden="1">{"Summary",#N/A,FALSE,"Summary"}</definedName>
    <definedName name="Dummy_1_1_1" hidden="1">{"Summary",#N/A,FALSE,"Summary"}</definedName>
    <definedName name="Dummy_1_2" localSheetId="27" hidden="1">{"Summary",#N/A,FALSE,"Summary"}</definedName>
    <definedName name="Dummy_1_2" hidden="1">{"Summary",#N/A,FALSE,"Summary"}</definedName>
    <definedName name="Dummy_1_2_1" localSheetId="27" hidden="1">{"Summary",#N/A,FALSE,"Summary"}</definedName>
    <definedName name="Dummy_1_2_1" hidden="1">{"Summary",#N/A,FALSE,"Summary"}</definedName>
    <definedName name="Dummy_1_3" localSheetId="27" hidden="1">{"Summary",#N/A,FALSE,"Summary"}</definedName>
    <definedName name="Dummy_1_3" hidden="1">{"Summary",#N/A,FALSE,"Summary"}</definedName>
    <definedName name="Dummy_1_3_1" localSheetId="27" hidden="1">{"Summary",#N/A,FALSE,"Summary"}</definedName>
    <definedName name="Dummy_1_3_1" hidden="1">{"Summary",#N/A,FALSE,"Summary"}</definedName>
    <definedName name="Dummy_1_4" localSheetId="27" hidden="1">{"Summary",#N/A,FALSE,"Summary"}</definedName>
    <definedName name="Dummy_1_4" hidden="1">{"Summary",#N/A,FALSE,"Summary"}</definedName>
    <definedName name="Dummy_1_4_1" localSheetId="27" hidden="1">{"Summary",#N/A,FALSE,"Summary"}</definedName>
    <definedName name="Dummy_1_4_1" hidden="1">{"Summary",#N/A,FALSE,"Summary"}</definedName>
    <definedName name="Dummy_1_5" localSheetId="27" hidden="1">{"Summary",#N/A,FALSE,"Summary"}</definedName>
    <definedName name="Dummy_1_5" hidden="1">{"Summary",#N/A,FALSE,"Summary"}</definedName>
    <definedName name="Dummy_2" localSheetId="27" hidden="1">{"Summary",#N/A,FALSE,"Summary"}</definedName>
    <definedName name="Dummy_2" hidden="1">{"Summary",#N/A,FALSE,"Summary"}</definedName>
    <definedName name="Dummy_2_1" localSheetId="27" hidden="1">{"Summary",#N/A,FALSE,"Summary"}</definedName>
    <definedName name="Dummy_2_1" hidden="1">{"Summary",#N/A,FALSE,"Summary"}</definedName>
    <definedName name="Dummy_3" localSheetId="27" hidden="1">{"Summary",#N/A,FALSE,"Summary"}</definedName>
    <definedName name="Dummy_3" hidden="1">{"Summary",#N/A,FALSE,"Summary"}</definedName>
    <definedName name="Dummy_3_1" localSheetId="27" hidden="1">{"Summary",#N/A,FALSE,"Summary"}</definedName>
    <definedName name="Dummy_3_1" hidden="1">{"Summary",#N/A,FALSE,"Summary"}</definedName>
    <definedName name="Dummy_4" localSheetId="27" hidden="1">{"Summary",#N/A,FALSE,"Summary"}</definedName>
    <definedName name="Dummy_4" hidden="1">{"Summary",#N/A,FALSE,"Summary"}</definedName>
    <definedName name="Dummy_4_1" localSheetId="27" hidden="1">{"Summary",#N/A,FALSE,"Summary"}</definedName>
    <definedName name="Dummy_4_1" hidden="1">{"Summary",#N/A,FALSE,"Summary"}</definedName>
    <definedName name="Dummy_5" localSheetId="27" hidden="1">{"Summary",#N/A,FALSE,"Summary"}</definedName>
    <definedName name="Dummy_5" hidden="1">{"Summary",#N/A,FALSE,"Summary"}</definedName>
    <definedName name="Dummy_5_1" localSheetId="27" hidden="1">{"Summary",#N/A,FALSE,"Summary"}</definedName>
    <definedName name="Dummy_5_1" hidden="1">{"Summary",#N/A,FALSE,"Summary"}</definedName>
    <definedName name="Dummy1" localSheetId="27" hidden="1">{"Summary",#N/A,FALSE,"Summary"}</definedName>
    <definedName name="Dummy1" hidden="1">{"Summary",#N/A,FALSE,"Summary"}</definedName>
    <definedName name="Dummy1_1" localSheetId="27" hidden="1">{"Summary",#N/A,FALSE,"Summary"}</definedName>
    <definedName name="Dummy1_1" hidden="1">{"Summary",#N/A,FALSE,"Summary"}</definedName>
    <definedName name="Dummy1_1_1" localSheetId="27" hidden="1">{"Summary",#N/A,FALSE,"Summary"}</definedName>
    <definedName name="Dummy1_1_1" hidden="1">{"Summary",#N/A,FALSE,"Summary"}</definedName>
    <definedName name="Dummy1_1_1_1" localSheetId="27" hidden="1">{"Summary",#N/A,FALSE,"Summary"}</definedName>
    <definedName name="Dummy1_1_1_1" hidden="1">{"Summary",#N/A,FALSE,"Summary"}</definedName>
    <definedName name="Dummy1_1_2" localSheetId="27" hidden="1">{"Summary",#N/A,FALSE,"Summary"}</definedName>
    <definedName name="Dummy1_1_2" hidden="1">{"Summary",#N/A,FALSE,"Summary"}</definedName>
    <definedName name="Dummy1_1_2_1" localSheetId="27" hidden="1">{"Summary",#N/A,FALSE,"Summary"}</definedName>
    <definedName name="Dummy1_1_2_1" hidden="1">{"Summary",#N/A,FALSE,"Summary"}</definedName>
    <definedName name="Dummy1_1_3" localSheetId="27" hidden="1">{"Summary",#N/A,FALSE,"Summary"}</definedName>
    <definedName name="Dummy1_1_3" hidden="1">{"Summary",#N/A,FALSE,"Summary"}</definedName>
    <definedName name="Dummy1_1_3_1" localSheetId="27" hidden="1">{"Summary",#N/A,FALSE,"Summary"}</definedName>
    <definedName name="Dummy1_1_3_1" hidden="1">{"Summary",#N/A,FALSE,"Summary"}</definedName>
    <definedName name="Dummy1_1_4" localSheetId="27" hidden="1">{"Summary",#N/A,FALSE,"Summary"}</definedName>
    <definedName name="Dummy1_1_4" hidden="1">{"Summary",#N/A,FALSE,"Summary"}</definedName>
    <definedName name="Dummy1_1_4_1" localSheetId="27" hidden="1">{"Summary",#N/A,FALSE,"Summary"}</definedName>
    <definedName name="Dummy1_1_4_1" hidden="1">{"Summary",#N/A,FALSE,"Summary"}</definedName>
    <definedName name="Dummy1_1_5" localSheetId="27" hidden="1">{"Summary",#N/A,FALSE,"Summary"}</definedName>
    <definedName name="Dummy1_1_5" hidden="1">{"Summary",#N/A,FALSE,"Summary"}</definedName>
    <definedName name="Dummy1_2" localSheetId="27" hidden="1">{"Summary",#N/A,FALSE,"Summary"}</definedName>
    <definedName name="Dummy1_2" hidden="1">{"Summary",#N/A,FALSE,"Summary"}</definedName>
    <definedName name="Dummy1_2_1" localSheetId="27" hidden="1">{"Summary",#N/A,FALSE,"Summary"}</definedName>
    <definedName name="Dummy1_2_1" hidden="1">{"Summary",#N/A,FALSE,"Summary"}</definedName>
    <definedName name="Dummy1_3" localSheetId="27" hidden="1">{"Summary",#N/A,FALSE,"Summary"}</definedName>
    <definedName name="Dummy1_3" hidden="1">{"Summary",#N/A,FALSE,"Summary"}</definedName>
    <definedName name="Dummy1_3_1" localSheetId="27" hidden="1">{"Summary",#N/A,FALSE,"Summary"}</definedName>
    <definedName name="Dummy1_3_1" hidden="1">{"Summary",#N/A,FALSE,"Summary"}</definedName>
    <definedName name="Dummy1_4" localSheetId="27" hidden="1">{"Summary",#N/A,FALSE,"Summary"}</definedName>
    <definedName name="Dummy1_4" hidden="1">{"Summary",#N/A,FALSE,"Summary"}</definedName>
    <definedName name="Dummy1_4_1" localSheetId="27" hidden="1">{"Summary",#N/A,FALSE,"Summary"}</definedName>
    <definedName name="Dummy1_4_1" hidden="1">{"Summary",#N/A,FALSE,"Summary"}</definedName>
    <definedName name="Dummy1_5" localSheetId="27" hidden="1">{"Summary",#N/A,FALSE,"Summary"}</definedName>
    <definedName name="Dummy1_5" hidden="1">{"Summary",#N/A,FALSE,"Summary"}</definedName>
    <definedName name="Dummy1_5_1" localSheetId="27" hidden="1">{"Summary",#N/A,FALSE,"Summary"}</definedName>
    <definedName name="Dummy1_5_1" hidden="1">{"Summary",#N/A,FALSE,"Summary"}</definedName>
    <definedName name="e" localSheetId="28">#REF!</definedName>
    <definedName name="e" localSheetId="3">#REF!</definedName>
    <definedName name="e" localSheetId="5">#REF!</definedName>
    <definedName name="e" localSheetId="6">#REF!</definedName>
    <definedName name="e" localSheetId="4">#REF!</definedName>
    <definedName name="e" localSheetId="19">#REF!</definedName>
    <definedName name="e" localSheetId="20">#REF!</definedName>
    <definedName name="e" localSheetId="18">#REF!</definedName>
    <definedName name="e" localSheetId="27">#REF!</definedName>
    <definedName name="e" localSheetId="14">#REF!</definedName>
    <definedName name="e" localSheetId="23">#REF!</definedName>
    <definedName name="e">#REF!</definedName>
    <definedName name="EarlyVATrow">[5]Master!#REF!</definedName>
    <definedName name="ebitda" localSheetId="27" hidden="1">#REF!</definedName>
    <definedName name="ebitda" hidden="1">#REF!</definedName>
    <definedName name="ed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_1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_1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ee" localSheetId="27" hidden="1">{#N/A,#N/A,FALSE,"NOI"}</definedName>
    <definedName name="eee" hidden="1">{#N/A,#N/A,FALSE,"NOI"}</definedName>
    <definedName name="eee_1" localSheetId="27" hidden="1">{#N/A,#N/A,FALSE,"NOI"}</definedName>
    <definedName name="eee_1" hidden="1">{#N/A,#N/A,FALSE,"NOI"}</definedName>
    <definedName name="eerr" localSheetId="27" hidden="1">{"Alle Perioden",#N/A,FALSE,"Erf";"Alle Perioden",#N/A,FALSE,"Ang";"Alle Perioden",#N/A,FALSE,"BV";"Alle Perioden",#N/A,FALSE,"BE";"Alle Perioden",#N/A,FALSE,"Re";"Alle Perioden",#N/A,FALSE,"Vol"}</definedName>
    <definedName name="eerr" hidden="1">{"Alle Perioden",#N/A,FALSE,"Erf";"Alle Perioden",#N/A,FALSE,"Ang";"Alle Perioden",#N/A,FALSE,"BV";"Alle Perioden",#N/A,FALSE,"BE";"Alle Perioden",#N/A,FALSE,"Re";"Alle Perioden",#N/A,FALSE,"Vol"}</definedName>
    <definedName name="eerr_1" localSheetId="27" hidden="1">{"Alle Perioden",#N/A,FALSE,"Erf";"Alle Perioden",#N/A,FALSE,"Ang";"Alle Perioden",#N/A,FALSE,"BV";"Alle Perioden",#N/A,FALSE,"BE";"Alle Perioden",#N/A,FALSE,"Re";"Alle Perioden",#N/A,FALSE,"Vol"}</definedName>
    <definedName name="eerr_1" hidden="1">{"Alle Perioden",#N/A,FALSE,"Erf";"Alle Perioden",#N/A,FALSE,"Ang";"Alle Perioden",#N/A,FALSE,"BV";"Alle Perioden",#N/A,FALSE,"BE";"Alle Perioden",#N/A,FALSE,"Re";"Alle Perioden",#N/A,FALSE,"Vol"}</definedName>
    <definedName name="ef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f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f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ferferfge" localSheetId="27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localSheetId="27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in" localSheetId="27" hidden="1">{#N/A,#N/A,FALSE,"Output";#N/A,#N/A,FALSE,"Cover Sheet";#N/A,#N/A,FALSE,"Current Mkt. Projections"}</definedName>
    <definedName name="efin" hidden="1">{#N/A,#N/A,FALSE,"Output";#N/A,#N/A,FALSE,"Cover Sheet";#N/A,#N/A,FALSE,"Current Mkt. Projections"}</definedName>
    <definedName name="efin_1" localSheetId="27" hidden="1">{#N/A,#N/A,FALSE,"Output";#N/A,#N/A,FALSE,"Cover Sheet";#N/A,#N/A,FALSE,"Current Mkt. Projections"}</definedName>
    <definedName name="efin_1" hidden="1">{#N/A,#N/A,FALSE,"Output";#N/A,#N/A,FALSE,"Cover Sheet";#N/A,#N/A,FALSE,"Current Mkt. Projections"}</definedName>
    <definedName name="efn" localSheetId="27" hidden="1">{#N/A,#N/A,TRUE,"DCF Summary";#N/A,#N/A,TRUE,"Casema";#N/A,#N/A,TRUE,"UK";#N/A,#N/A,TRUE,"RCF";#N/A,#N/A,TRUE,"Intercable CZ";#N/A,#N/A,TRUE,"Interkabel P";#N/A,#N/A,TRUE,"LBO-Total";#N/A,#N/A,TRUE,"LBO-Casema"}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n_1" localSheetId="27" hidden="1">{#N/A,#N/A,TRUE,"DCF Summary";#N/A,#N/A,TRUE,"Casema";#N/A,#N/A,TRUE,"UK";#N/A,#N/A,TRUE,"RCF";#N/A,#N/A,TRUE,"Intercable CZ";#N/A,#N/A,TRUE,"Interkabel P";#N/A,#N/A,TRUE,"LBO-Total";#N/A,#N/A,TRUE,"LBO-Casema"}</definedName>
    <definedName name="efn_1" hidden="1">{#N/A,#N/A,TRUE,"DCF Summary";#N/A,#N/A,TRUE,"Casema";#N/A,#N/A,TRUE,"UK";#N/A,#N/A,TRUE,"RCF";#N/A,#N/A,TRUE,"Intercable CZ";#N/A,#N/A,TRUE,"Interkabel P";#N/A,#N/A,TRUE,"LBO-Total";#N/A,#N/A,TRUE,"LBO-Casema"}</definedName>
    <definedName name="eh" localSheetId="27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_1" localSheetId="27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_1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lected">[5]Master!#REF!</definedName>
    <definedName name="End" localSheetId="27">#REF!</definedName>
    <definedName name="End">#REF!</definedName>
    <definedName name="End_Bal" localSheetId="28">#REF!</definedName>
    <definedName name="End_Bal" localSheetId="3">#REF!</definedName>
    <definedName name="End_Bal" localSheetId="5">#REF!</definedName>
    <definedName name="End_Bal" localSheetId="6">#REF!</definedName>
    <definedName name="End_Bal" localSheetId="4">#REF!</definedName>
    <definedName name="End_Bal" localSheetId="19">#REF!</definedName>
    <definedName name="End_Bal" localSheetId="20">#REF!</definedName>
    <definedName name="End_Bal" localSheetId="18">#REF!</definedName>
    <definedName name="End_Bal" localSheetId="27">#REF!</definedName>
    <definedName name="End_Bal" localSheetId="14">#REF!</definedName>
    <definedName name="End_Bal" localSheetId="23">#REF!</definedName>
    <definedName name="End_Bal">#REF!</definedName>
    <definedName name="EndDate" localSheetId="27" hidden="1">#REF!</definedName>
    <definedName name="EndDate" hidden="1">#REF!</definedName>
    <definedName name="Ending_Balance" localSheetId="28">-FV(Chambers!Interest_Rate/12,Chambers!Payment_Number,-Chambers!Monthly_Payment,Chambers!Loan_Amount)</definedName>
    <definedName name="Ending_Balance" localSheetId="3">-FV('FY25 Full Year'!Interest_Rate/12,'FY25 Full Year'!Payment_Number,-'FY25 Full Year'!Monthly_Payment,'FY25 Full Year'!Loan_Amount)</definedName>
    <definedName name="Ending_Balance" localSheetId="5">-FV('FY25 Monthly Mature Sites'!Interest_Rate/12,'FY25 Monthly Mature Sites'!Payment_Number,-'FY25 Monthly Mature Sites'!Monthly_Payment,'FY25 Monthly Mature Sites'!Loan_Amount)</definedName>
    <definedName name="Ending_Balance" localSheetId="6">-FV('FY25 Monthly Non Mature Sites'!Interest_Rate/12,'FY25 Monthly Non Mature Sites'!Payment_Number,-'FY25 Monthly Non Mature Sites'!Monthly_Payment,'FY25 Monthly Non Mature Sites'!Loan_Amount)</definedName>
    <definedName name="Ending_Balance" localSheetId="4">-FV('FY25 Monthly P&amp;L'!Interest_Rate/12,'FY25 Monthly P&amp;L'!Payment_Number,-'FY25 Monthly P&amp;L'!Monthly_Payment,'FY25 Monthly P&amp;L'!Loan_Amount)</definedName>
    <definedName name="Ending_Balance" localSheetId="19">-FV('Monthly Mature Sites'!Interest_Rate/12,'Monthly Mature Sites'!Payment_Number,-'Monthly Mature Sites'!Monthly_Payment,'Monthly Mature Sites'!Loan_Amount)</definedName>
    <definedName name="Ending_Balance" localSheetId="20">-FV('Monthly Non Mature Sites'!Interest_Rate/12,'Monthly Non Mature Sites'!Payment_Number,-'Monthly Non Mature Sites'!Monthly_Payment,'Monthly Non Mature Sites'!Loan_Amount)</definedName>
    <definedName name="Ending_Balance" localSheetId="18">-FV('Monthly P&amp;L'!Interest_Rate/12,'Monthly P&amp;L'!Payment_Number,-'Monthly P&amp;L'!Monthly_Payment,'Monthly P&amp;L'!Loan_Amount)</definedName>
    <definedName name="Ending_Balance" localSheetId="14">-FV('Profit &amp; Loss'!Interest_Rate/12,'Profit &amp; Loss'!Payment_Number,-'Profit &amp; Loss'!Monthly_Payment,'Profit &amp; Loss'!Loan_Amount)</definedName>
    <definedName name="Ending_Balance" localSheetId="23">-FV('Restaurant Sales'!Interest_Rate/12,'Restaurant Sales'!Payment_Number,-'Restaurant Sales'!Monthly_Payment,'Restaurant Sales'!Loan_Amount)</definedName>
    <definedName name="Ending_Balance">#N/A</definedName>
    <definedName name="Eng" localSheetId="27" hidden="1">{"PAGE 1",#N/A,FALSE,"WEST_OT"}</definedName>
    <definedName name="Eng" hidden="1">{"PAGE 1",#N/A,FALSE,"WEST_OT"}</definedName>
    <definedName name="Eng_1" localSheetId="27" hidden="1">{"PAGE 1",#N/A,FALSE,"WEST_OT"}</definedName>
    <definedName name="Eng_1" hidden="1">{"PAGE 1",#N/A,FALSE,"WEST_OT"}</definedName>
    <definedName name="ENG_BI_EXE_NAME" hidden="1">"BICORE.EXE"</definedName>
    <definedName name="ENG_BI_EXEC_CMD_ARGS" hidden="1">"03304607809811810611010910610803605007005005305105305405505805705404905704903305005712708707909608606508708005909212011511307211111811909811013009404709606711511411210611912107707309412612709112012010907611811011210611112209804609507211111812109711412"</definedName>
    <definedName name="ENG_BI_EXEC_CMD_ARGS_10" hidden="1">"11203803704806303601006407211111811909811013007406903708610111311711007003407007807803503604706603701006905408410112411610611611006601506009310611511106701106108809711911207307703908709711711810206603405305304905705904905205304905103803205106703201906"</definedName>
    <definedName name="ENG_BI_EXEC_CMD_ARGS_11" hidden="1">"7048084106116108067010064052069119127105118116111110105110120067125132086083068078083070073080069087065086092061053130"</definedName>
    <definedName name="ENG_BI_EXEC_CMD_ARGS_2" hidden="1">"60740690970610430710730860461260320540751240890690820700780931040670830730700620700730811301230770730850890890700620581251271001121231141181011211020690700830730870860780890620770740840840740820900740821341320951161191061191011161050730660760720850650"</definedName>
    <definedName name="ENG_BI_EXEC_CMD_ARGS_3" hidden="1">"85080072066115101108101062057048099071074078099097116117125132102113114114119098121101072071085092078082065103115102114100101113125132102113117107109106104076069083071076088068073066102111129123099117117107115106099076080078085065082094078074086069065"</definedName>
    <definedName name="ENG_BI_EXEC_CMD_ARGS_4" hidden="1">"07109810011103210911503208611811710512011103308710110810209804108211010305112612409911212110310811410606808509108307008306709306606707407712512710011311810210810910407008208509006907408308408906508608906807409306906505305003307809711412209712312803305"</definedName>
    <definedName name="ENG_BI_EXEC_CMD_ARGS_5" hidden="1">"00570500541301230991171171071171051030750740790930690690870690870750690650930700620560490360731011081101091021061150330540480530581251321021131171071091061040700770830890780740820730830690620540480530581251321021131171071091061040700770830890780740820"</definedName>
    <definedName name="ENG_BI_EXEC_CMD_ARGS_6" hidden="1">"87089066083088061054053049062132124095121118099113105103072085091091077083083085073073078072073065093076062051058033066122103121120116041059048053058126124099112121103108114106068085091083078084078088077083093074082088073066085073061052054032074124104"</definedName>
    <definedName name="ENG_BI_EXEC_CMD_ARGS_7" hidden="1">"11712411703305504805305812513210411211811011909812010108107008307608607807707407906908906909208906106907811012211011511211410910511511607101706108311011611611011111406701006909411510511906301106408511910611408207503308610610911810606103810311411011910"</definedName>
    <definedName name="ENG_BI_EXEC_CMD_ARGS_8" hidden="1">"01011130350480660100640741101081211221121250810981201151231161141090410861011131181020650340881191171100410480620190610811021151191241111231090320901021091181050610380390470710170610841231181161211011040721111191191011031211061121140320901021081261080"</definedName>
    <definedName name="ENG_BI_EXEC_CMD_ARGS_9" hidden="1">"62034093115118106034036052062019069047089120102115066010064088081085090102114127102115083097113106032095106108121106062035081065087088069091093070082043033048067010064073066087106109105037087098112117105066034124104104101062049049100066077082095106121"</definedName>
    <definedName name="ENG_BI_GEN_LIC" hidden="1">"0"</definedName>
    <definedName name="ENG_BI_GEN_LIC_WS" hidden="1">"True"</definedName>
    <definedName name="ENG_BI_LBI" hidden="1">"31T70U3BZY"</definedName>
    <definedName name="ENG_BI_PROFILE_PATH" hidden="1">"C:\ProgramData\Alchemex\AlchemexSmartReporting\MetaData\MAS\Report Designer Add-In S500 Demo 1-0-2\BICORE_profiler_20130111_145418.csv"</definedName>
    <definedName name="ENG_BI_REPOS_FILE" hidden="1">"\\sur2008files\mascustom$\MI\alchemex.svd"</definedName>
    <definedName name="ENG_BI_REPOS_PATH" hidden="1">"\\sur2008files\mascustom$\MI"</definedName>
    <definedName name="ENG_BI_TLA" hidden="1">"45;221;52;132;127;181;248;161;55;54;252;123;147;268;176;156;41;65;78;271;223;115;189;103;154;150;113;101;67;258;249;103"</definedName>
    <definedName name="ENTERPRISE_PLC" localSheetId="28">#REF!</definedName>
    <definedName name="ENTERPRISE_PLC" localSheetId="3">#REF!</definedName>
    <definedName name="ENTERPRISE_PLC" localSheetId="5">#REF!</definedName>
    <definedName name="ENTERPRISE_PLC" localSheetId="6">#REF!</definedName>
    <definedName name="ENTERPRISE_PLC" localSheetId="4">#REF!</definedName>
    <definedName name="ENTERPRISE_PLC" localSheetId="19">#REF!</definedName>
    <definedName name="ENTERPRISE_PLC" localSheetId="20">#REF!</definedName>
    <definedName name="ENTERPRISE_PLC" localSheetId="18">#REF!</definedName>
    <definedName name="ENTERPRISE_PLC" localSheetId="27">#REF!</definedName>
    <definedName name="ENTERPRISE_PLC" localSheetId="14">#REF!</definedName>
    <definedName name="ENTERPRISE_PLC" localSheetId="23">#REF!</definedName>
    <definedName name="ENTERPRISE_PLC">#REF!</definedName>
    <definedName name="Entry" localSheetId="27">#REF!</definedName>
    <definedName name="Entry">#REF!</definedName>
    <definedName name="EntryMonth" localSheetId="27">#REF!</definedName>
    <definedName name="EntryMonth">#REF!</definedName>
    <definedName name="EPC" localSheetId="27" hidden="1">{#N/A,#N/A,FALSE,"RESUMEN ECON.";#N/A,#N/A,FALSE,"Costos de R.H.";#N/A,#N/A,FALSE,"COSTO HW";#N/A,#N/A,FALSE,"CUADROS";#N/A,#N/A,FALSE,"SCADA´s";#N/A,#N/A,FALSE,"PRECIOS EQUIPOS"}</definedName>
    <definedName name="EPC" hidden="1">{#N/A,#N/A,FALSE,"RESUMEN ECON.";#N/A,#N/A,FALSE,"Costos de R.H.";#N/A,#N/A,FALSE,"COSTO HW";#N/A,#N/A,FALSE,"CUADROS";#N/A,#N/A,FALSE,"SCADA´s";#N/A,#N/A,FALSE,"PRECIOS EQUIPOS"}</definedName>
    <definedName name="EPC_1" localSheetId="27" hidden="1">{#N/A,#N/A,FALSE,"RESUMEN ECON.";#N/A,#N/A,FALSE,"Costos de R.H.";#N/A,#N/A,FALSE,"COSTO HW";#N/A,#N/A,FALSE,"CUADROS";#N/A,#N/A,FALSE,"SCADA´s";#N/A,#N/A,FALSE,"PRECIOS EQUIPOS"}</definedName>
    <definedName name="EPC_1" hidden="1">{#N/A,#N/A,FALSE,"RESUMEN ECON.";#N/A,#N/A,FALSE,"Costos de R.H.";#N/A,#N/A,FALSE,"COSTO HW";#N/A,#N/A,FALSE,"CUADROS";#N/A,#N/A,FALSE,"SCADA´s";#N/A,#N/A,FALSE,"PRECIOS EQUIPOS"}</definedName>
    <definedName name="er" localSheetId="28">#REF!</definedName>
    <definedName name="er" localSheetId="3">#REF!</definedName>
    <definedName name="er" localSheetId="5">#REF!</definedName>
    <definedName name="er" localSheetId="6">#REF!</definedName>
    <definedName name="er" localSheetId="4">#REF!</definedName>
    <definedName name="er" localSheetId="19">#REF!</definedName>
    <definedName name="er" localSheetId="20">#REF!</definedName>
    <definedName name="er" localSheetId="18">#REF!</definedName>
    <definedName name="er" localSheetId="27">#REF!</definedName>
    <definedName name="er" localSheetId="14">#REF!</definedName>
    <definedName name="er" localSheetId="23">#REF!</definedName>
    <definedName name="er">#REF!</definedName>
    <definedName name="er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aseMe" localSheetId="27" hidden="1">{#N/A,#N/A,FALSE,"Job Sched"}</definedName>
    <definedName name="EraseMe" hidden="1">{#N/A,#N/A,FALSE,"Job Sched"}</definedName>
    <definedName name="EraseMe_1" localSheetId="27" hidden="1">{#N/A,#N/A,FALSE,"Job Sched"}</definedName>
    <definedName name="EraseMe_1" hidden="1">{#N/A,#N/A,FALSE,"Job Sched"}</definedName>
    <definedName name="erere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re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wre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wre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wre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ewre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erg" localSheetId="28">#REF!</definedName>
    <definedName name="erg" localSheetId="3">#REF!</definedName>
    <definedName name="erg" localSheetId="5">#REF!</definedName>
    <definedName name="erg" localSheetId="6">#REF!</definedName>
    <definedName name="erg" localSheetId="4">#REF!</definedName>
    <definedName name="erg" localSheetId="19">#REF!</definedName>
    <definedName name="erg" localSheetId="20">#REF!</definedName>
    <definedName name="erg" localSheetId="18">#REF!</definedName>
    <definedName name="erg" localSheetId="27">#REF!</definedName>
    <definedName name="erg" localSheetId="14">#REF!</definedName>
    <definedName name="erg" localSheetId="23">#REF!</definedName>
    <definedName name="erg">#REF!</definedName>
    <definedName name="ero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s" localSheetId="27" hidden="1">{"FCB_ALL",#N/A,FALSE,"FCB";"GREY_ALL",#N/A,FALSE,"GREY"}</definedName>
    <definedName name="ers" hidden="1">{"FCB_ALL",#N/A,FALSE,"FCB";"GREY_ALL",#N/A,FALSE,"GREY"}</definedName>
    <definedName name="ers_1" localSheetId="27" hidden="1">{"FCB_ALL",#N/A,FALSE,"FCB";"GREY_ALL",#N/A,FALSE,"GREY"}</definedName>
    <definedName name="ers_1" hidden="1">{"FCB_ALL",#N/A,FALSE,"FCB";"GREY_ALL",#N/A,FALSE,"GREY"}</definedName>
    <definedName name="ersdf" localSheetId="27" hidden="1">{"FCB_ALL",#N/A,FALSE,"FCB";"GREY_ALL",#N/A,FALSE,"GREY"}</definedName>
    <definedName name="ersdf" hidden="1">{"FCB_ALL",#N/A,FALSE,"FCB";"GREY_ALL",#N/A,FALSE,"GREY"}</definedName>
    <definedName name="ersdf_1" localSheetId="27" hidden="1">{"FCB_ALL",#N/A,FALSE,"FCB";"GREY_ALL",#N/A,FALSE,"GREY"}</definedName>
    <definedName name="ersdf_1" hidden="1">{"FCB_ALL",#N/A,FALSE,"FCB";"GREY_ALL",#N/A,FALSE,"GREY"}</definedName>
    <definedName name="erser" localSheetId="27" hidden="1">{"FCB_ALL",#N/A,FALSE,"FCB"}</definedName>
    <definedName name="erser" hidden="1">{"FCB_ALL",#N/A,FALSE,"FCB"}</definedName>
    <definedName name="erser_1" localSheetId="27" hidden="1">{"FCB_ALL",#N/A,FALSE,"FCB"}</definedName>
    <definedName name="erser_1" hidden="1">{"FCB_ALL",#N/A,FALSE,"FCB"}</definedName>
    <definedName name="ErsNI">[6]Assumptions!$C$21</definedName>
    <definedName name="ert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VreversionRow">[5]Master!#REF!</definedName>
    <definedName name="es" localSheetId="27" hidden="1">{"FCB_ALL",#N/A,FALSE,"FCB"}</definedName>
    <definedName name="es" hidden="1">{"FCB_ALL",#N/A,FALSE,"FCB"}</definedName>
    <definedName name="es_1" localSheetId="27" hidden="1">{"FCB_ALL",#N/A,FALSE,"FCB"}</definedName>
    <definedName name="es_1" hidden="1">{"FCB_ALL",#N/A,FALSE,"FCB"}</definedName>
    <definedName name="esdfdas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r" localSheetId="27" hidden="1">{"FCB_ALL",#N/A,FALSE,"FCB"}</definedName>
    <definedName name="esr" hidden="1">{"FCB_ALL",#N/A,FALSE,"FCB"}</definedName>
    <definedName name="esr_1" localSheetId="27" hidden="1">{"FCB_ALL",#N/A,FALSE,"FCB"}</definedName>
    <definedName name="esr_1" hidden="1">{"FCB_ALL",#N/A,FALSE,"FCB"}</definedName>
    <definedName name="esrs" localSheetId="27" hidden="1">{"FCB_ALL",#N/A,FALSE,"FCB"}</definedName>
    <definedName name="esrs" hidden="1">{"FCB_ALL",#N/A,FALSE,"FCB"}</definedName>
    <definedName name="esrs_1" localSheetId="27" hidden="1">{"FCB_ALL",#N/A,FALSE,"FCB"}</definedName>
    <definedName name="esrs_1" hidden="1">{"FCB_ALL",#N/A,FALSE,"FCB"}</definedName>
    <definedName name="Est_List">[7]Constants!$F$4:$F$5</definedName>
    <definedName name="EstType">'[7]1. Data'!$E$9</definedName>
    <definedName name="EV__CVPARAMS__" hidden="1">"Any by Any!$B$15:$C$36;"</definedName>
    <definedName name="EV__DECIMALSYMBOL__" hidden="1">"."</definedName>
    <definedName name="EV__EVCOM_OPTIONS__" hidden="1">8</definedName>
    <definedName name="EV__EXPOPTIONS__" hidden="1">0</definedName>
    <definedName name="EV__LASTREFTIME__" hidden="1">41613.6635416666</definedName>
    <definedName name="EV__LOCKEDCVW__FINANCE" hidden="1">"INCOME_STATEMENT,ACTUAL,TOTWITHALLOC,Madras_Chem_BU,All_Interco,USD,2012.MAR,ALL_VENDORS,PERIODIC,"</definedName>
    <definedName name="EV__LOCKEDCVW__HR" hidden="1">"ALL_HR_ACCTS,ACTUAL,ALL_DATA_SOURCES,DC0000,ALL_JOB_CODES,ALL_JOB_GRADES,LR0,ALL_LOCATIONS,ALL_PEOPLE,USD,2004.TOTAL,Periodic,"</definedName>
    <definedName name="EV__LOCKEDCVW__INTERCO" hidden="1">"ACTUAL,UKGAAP,fei,PL1100,ALL,LC,2014.apr,YTD,"</definedName>
    <definedName name="EV__LOCKEDCVW__RATE" hidden="1">"ACTUAL,GBP,AVG,GLOBAL,2008.TOTAL,YTD,"</definedName>
    <definedName name="EV__LOCKEDCVW__SBU" hidden="1">"ACTUAL,UKGAAP,ULTRA,LC,SBU11000,Sales,2008.TOTAL,YTD,"</definedName>
    <definedName name="EV__LOCKSTATUS__" hidden="1">2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134217783</definedName>
    <definedName name="EV__WBVERSION__" hidden="1">0</definedName>
    <definedName name="EV__WSINFO__" hidden="1">"ULTRA"</definedName>
    <definedName name="EV_LASTREFTIME" hidden="1">38943.6463310185</definedName>
    <definedName name="ev.Calculation" hidden="1">-4135</definedName>
    <definedName name="ev.Initialized" hidden="1">FALSE</definedName>
    <definedName name="ewgw" localSheetId="27" hidden="1">{#N/A,#N/A,FALSE,"Admin";#N/A,#N/A,FALSE,"Other"}</definedName>
    <definedName name="ewgw" hidden="1">{#N/A,#N/A,FALSE,"Admin";#N/A,#N/A,FALSE,"Other"}</definedName>
    <definedName name="ewgw_1" localSheetId="27" hidden="1">{#N/A,#N/A,FALSE,"Admin";#N/A,#N/A,FALSE,"Other"}</definedName>
    <definedName name="ewgw_1" hidden="1">{#N/A,#N/A,FALSE,"Admin";#N/A,#N/A,FALSE,"Other"}</definedName>
    <definedName name="EWQRE" hidden="1">0</definedName>
    <definedName name="ewr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xactAddinConnection" hidden="1">"101"</definedName>
    <definedName name="ExactAddinConnection.050" hidden="1">"TMN_EXACT;002;6124;1"</definedName>
    <definedName name="ExactAddinConnection.101" hidden="1">"KLR-SQL01;101;jhefel;1"</definedName>
    <definedName name="ExactAddinConnection.500" hidden="1">"macola01;500;cmonro;1"</definedName>
    <definedName name="ExactAddinReports" hidden="1">1</definedName>
    <definedName name="Exh5.2" localSheetId="27" hidden="1">#REF!</definedName>
    <definedName name="Exh5.2" hidden="1">#REF!</definedName>
    <definedName name="ExitQtrs" localSheetId="27">#REF!</definedName>
    <definedName name="ExitQtrs">#REF!</definedName>
    <definedName name="ExitVATQtrs" localSheetId="27">#REF!</definedName>
    <definedName name="ExitVATQtrs">#REF!</definedName>
    <definedName name="expanded" localSheetId="27" hidden="1">{"printceo5",#N/A,FALSE,"CEO";"prints15",#N/A,FALSE,"S1";"printdepr5",#N/A,FALSE,"DEPR"}</definedName>
    <definedName name="expanded" hidden="1">{"printceo5",#N/A,FALSE,"CEO";"prints15",#N/A,FALSE,"S1";"printdepr5",#N/A,FALSE,"DEPR"}</definedName>
    <definedName name="expanded_1" localSheetId="27" hidden="1">{"printceo5",#N/A,FALSE,"CEO";"prints15",#N/A,FALSE,"S1";"printdepr5",#N/A,FALSE,"DEPR"}</definedName>
    <definedName name="expanded_1" hidden="1">{"printceo5",#N/A,FALSE,"CEO";"prints15",#N/A,FALSE,"S1";"printdepr5",#N/A,FALSE,"DEPR"}</definedName>
    <definedName name="Expenses" localSheetId="27" hidden="1">{"SUM",#N/A,FALSE,"Details (2)"}</definedName>
    <definedName name="Expenses" hidden="1">{"SUM",#N/A,FALSE,"Details (2)"}</definedName>
    <definedName name="Expenses_1" localSheetId="27" hidden="1">{"SUM",#N/A,FALSE,"Details (2)"}</definedName>
    <definedName name="Expenses_1" hidden="1">{"SUM",#N/A,FALSE,"Details (2)"}</definedName>
    <definedName name="Extra_Pay" localSheetId="28">#REF!</definedName>
    <definedName name="Extra_Pay" localSheetId="3">#REF!</definedName>
    <definedName name="Extra_Pay" localSheetId="5">#REF!</definedName>
    <definedName name="Extra_Pay" localSheetId="6">#REF!</definedName>
    <definedName name="Extra_Pay" localSheetId="4">#REF!</definedName>
    <definedName name="Extra_Pay" localSheetId="19">#REF!</definedName>
    <definedName name="Extra_Pay" localSheetId="20">#REF!</definedName>
    <definedName name="Extra_Pay" localSheetId="18">#REF!</definedName>
    <definedName name="Extra_Pay" localSheetId="27">#REF!</definedName>
    <definedName name="Extra_Pay" localSheetId="14">#REF!</definedName>
    <definedName name="Extra_Pay" localSheetId="23">#REF!</definedName>
    <definedName name="Extra_Pay">#REF!</definedName>
    <definedName name="f" localSheetId="27" hidden="1">#REF!</definedName>
    <definedName name="f" hidden="1">#REF!</definedName>
    <definedName name="fadsf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ads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adsf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adsf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afs" localSheetId="27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localSheetId="27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rrellWitchita" localSheetId="27" hidden="1">{"FCB_ALL",#N/A,FALSE,"FCB"}</definedName>
    <definedName name="FarrellWitchita" hidden="1">{"FCB_ALL",#N/A,FALSE,"FCB"}</definedName>
    <definedName name="FarrellWitchita_1" localSheetId="27" hidden="1">{"FCB_ALL",#N/A,FALSE,"FCB"}</definedName>
    <definedName name="FarrellWitchita_1" hidden="1">{"FCB_ALL",#N/A,FALSE,"FCB"}</definedName>
    <definedName name="fasdfasd" localSheetId="27" hidden="1">#REF!</definedName>
    <definedName name="fasdfasd" hidden="1">#REF!</definedName>
    <definedName name="fasdfs" localSheetId="27" hidden="1">{#N/A,#N/A,FALSE,"Aging Summary";#N/A,#N/A,FALSE,"Ratio Analysis";#N/A,#N/A,FALSE,"Test 120 Day Accts";#N/A,#N/A,FALSE,"Tickmarks"}</definedName>
    <definedName name="fasdfs" hidden="1">{#N/A,#N/A,FALSE,"Aging Summary";#N/A,#N/A,FALSE,"Ratio Analysis";#N/A,#N/A,FALSE,"Test 120 Day Accts";#N/A,#N/A,FALSE,"Tickmarks"}</definedName>
    <definedName name="fasdfs_1" localSheetId="27" hidden="1">{#N/A,#N/A,FALSE,"Aging Summary";#N/A,#N/A,FALSE,"Ratio Analysis";#N/A,#N/A,FALSE,"Test 120 Day Accts";#N/A,#N/A,FALSE,"Tickmarks"}</definedName>
    <definedName name="fasdfs_1" hidden="1">{#N/A,#N/A,FALSE,"Aging Summary";#N/A,#N/A,FALSE,"Ratio Analysis";#N/A,#N/A,FALSE,"Test 120 Day Accts";#N/A,#N/A,FALSE,"Tickmarks"}</definedName>
    <definedName name="FCG_COMPUTER_SYSTEMS_LIMITED" localSheetId="27">#REF!</definedName>
    <definedName name="FCG_COMPUTER_SYSTEMS_LIMITED">#REF!</definedName>
    <definedName name="fd" localSheetId="27" hidden="1">{"FCB_ALL",#N/A,FALSE,"FCB"}</definedName>
    <definedName name="fd" hidden="1">{"FCB_ALL",#N/A,FALSE,"FCB"}</definedName>
    <definedName name="fd_1" localSheetId="27" hidden="1">{"FCB_ALL",#N/A,FALSE,"FCB"}</definedName>
    <definedName name="fd_1" hidden="1">{"FCB_ALL",#N/A,FALSE,"FCB"}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2_0" hidden="1">"U25569"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1" hidden="1">"A34699"</definedName>
    <definedName name="FDD_58_12" hidden="1">"A35064"</definedName>
    <definedName name="FDD_58_13" hidden="1">"A35430"</definedName>
    <definedName name="FDD_58_14" hidden="1">"A35795"</definedName>
    <definedName name="FDD_58_2" hidden="1">"A31412"</definedName>
    <definedName name="FDD_58_3" hidden="1">"A31777"</definedName>
    <definedName name="FDD_58_4" hidden="1">"A32142"</definedName>
    <definedName name="FDD_58_5" hidden="1">"A32508"</definedName>
    <definedName name="FDD_58_6" hidden="1">"A32873"</definedName>
    <definedName name="FDD_58_7" hidden="1">"A33238"</definedName>
    <definedName name="FDD_58_8" hidden="1">"A33603"</definedName>
    <definedName name="FDD_58_9" hidden="1">"A33969"</definedName>
    <definedName name="FDD_59_0" hidden="1">"A30681"</definedName>
    <definedName name="FDD_59_1" hidden="1">"A31047"</definedName>
    <definedName name="FDD_59_10" hidden="1">"A34334"</definedName>
    <definedName name="FDD_59_11" hidden="1">"A34699"</definedName>
    <definedName name="FDD_59_12" hidden="1">"A35064"</definedName>
    <definedName name="FDD_59_13" hidden="1">"A35430"</definedName>
    <definedName name="FDD_59_14" hidden="1">"A35795"</definedName>
    <definedName name="FDD_59_2" hidden="1">"A31412"</definedName>
    <definedName name="FDD_59_3" hidden="1">"A31777"</definedName>
    <definedName name="FDD_59_4" hidden="1">"A32142"</definedName>
    <definedName name="FDD_59_5" hidden="1">"A32508"</definedName>
    <definedName name="FDD_59_6" hidden="1">"A32873"</definedName>
    <definedName name="FDD_59_7" hidden="1">"A33238"</definedName>
    <definedName name="FDD_59_8" hidden="1">"A33603"</definedName>
    <definedName name="FDD_59_9" hidden="1">"A33969"</definedName>
    <definedName name="FDD_6_0" hidden="1">"A25569"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f" localSheetId="27" hidden="1">{"incomemth",#N/A,TRUE,"forecast00";"incomepercentmth",#N/A,TRUE,"forecast00";"balancemth",#N/A,TRUE,"forecast00";"cashmth",#N/A,TRUE,"forecast00";"covenantmth",#N/A,TRUE,"forecast00"}</definedName>
    <definedName name="fdf" hidden="1">{"incomemth",#N/A,TRUE,"forecast00";"incomepercentmth",#N/A,TRUE,"forecast00";"balancemth",#N/A,TRUE,"forecast00";"cashmth",#N/A,TRUE,"forecast00";"covenantmth",#N/A,TRUE,"forecast00"}</definedName>
    <definedName name="fdf_1" localSheetId="27" hidden="1">{"incomemth",#N/A,TRUE,"forecast00";"incomepercentmth",#N/A,TRUE,"forecast00";"balancemth",#N/A,TRUE,"forecast00";"cashmth",#N/A,TRUE,"forecast00";"covenantmth",#N/A,TRUE,"forecast00"}</definedName>
    <definedName name="fdf_1" hidden="1">{"incomemth",#N/A,TRUE,"forecast00";"incomepercentmth",#N/A,TRUE,"forecast00";"balancemth",#N/A,TRUE,"forecast00";"cashmth",#N/A,TRUE,"forecast00";"covenantmth",#N/A,TRUE,"forecast00"}</definedName>
    <definedName name="FDF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g" localSheetId="27" hidden="1">{"incomemth",#N/A,TRUE,"forecast00";"incomepercentmth",#N/A,TRUE,"forecast00";"balancemth",#N/A,TRUE,"forecast00";"cashmth",#N/A,TRUE,"forecast00";"covenantmth",#N/A,TRUE,"forecast00"}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_1" localSheetId="27" hidden="1">{"incomemth",#N/A,TRUE,"forecast00";"incomepercentmth",#N/A,TRUE,"forecast00";"balancemth",#N/A,TRUE,"forecast00";"cashmth",#N/A,TRUE,"forecast00";"covenantmth",#N/A,TRUE,"forecast00"}</definedName>
    <definedName name="fdg_1" hidden="1">{"incomemth",#N/A,TRUE,"forecast00";"incomepercentmth",#N/A,TRUE,"forecast00";"balancemth",#N/A,TRUE,"forecast00";"cashmth",#N/A,TRUE,"forecast00";"covenantmth",#N/A,TRUE,"forecast00"}</definedName>
    <definedName name="fdgad" localSheetId="27" hidden="1">{"inputs raw data",#N/A,TRUE,"INPUT"}</definedName>
    <definedName name="fdgad" hidden="1">{"inputs raw data",#N/A,TRUE,"INPUT"}</definedName>
    <definedName name="fdgad_1" localSheetId="27" hidden="1">{"inputs raw data",#N/A,TRUE,"INPUT"}</definedName>
    <definedName name="fdgad_1" hidden="1">{"inputs raw data",#N/A,TRUE,"INPUT"}</definedName>
    <definedName name="fdgfdg" localSheetId="27" hidden="1">{"FCB_ALL",#N/A,FALSE,"FCB";"GREY_ALL",#N/A,FALSE,"GREY"}</definedName>
    <definedName name="fdgfdg" hidden="1">{"FCB_ALL",#N/A,FALSE,"FCB";"GREY_ALL",#N/A,FALSE,"GREY"}</definedName>
    <definedName name="fdgfdg_1" localSheetId="27" hidden="1">{"FCB_ALL",#N/A,FALSE,"FCB";"GREY_ALL",#N/A,FALSE,"GREY"}</definedName>
    <definedName name="fdgfdg_1" hidden="1">{"FCB_ALL",#N/A,FALSE,"FCB";"GREY_ALL",#N/A,FALSE,"GREY"}</definedName>
    <definedName name="fdjkei" localSheetId="27" hidden="1">{"bs",#N/A,FALSE,"SCF"}</definedName>
    <definedName name="fdjkei" hidden="1">{"bs",#N/A,FALSE,"SCF"}</definedName>
    <definedName name="fdjkei_1" localSheetId="27" hidden="1">{"bs",#N/A,FALSE,"SCF"}</definedName>
    <definedName name="fdjkei_1" hidden="1">{"bs",#N/A,FALSE,"SCF"}</definedName>
    <definedName name="fds" localSheetId="27" hidden="1">{"FCB_ALL",#N/A,FALSE,"FCB"}</definedName>
    <definedName name="fds" hidden="1">{"FCB_ALL",#N/A,FALSE,"FCB"}</definedName>
    <definedName name="fds_1" localSheetId="27" hidden="1">{"FCB_ALL",#N/A,FALSE,"FCB"}</definedName>
    <definedName name="fds_1" hidden="1">{"FCB_ALL",#N/A,FALSE,"FCB"}</definedName>
    <definedName name="fdsa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_1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_1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fdas" localSheetId="27" hidden="1">{"Summary",#N/A,FALSE,"Details (2)"}</definedName>
    <definedName name="fdsafdas" hidden="1">{"Summary",#N/A,FALSE,"Details (2)"}</definedName>
    <definedName name="fdsafdas_1" localSheetId="27" hidden="1">{"Summary",#N/A,FALSE,"Details (2)"}</definedName>
    <definedName name="fdsafdas_1" hidden="1">{"Summary",#N/A,FALSE,"Details (2)"}</definedName>
    <definedName name="fdsag" localSheetId="27" hidden="1">{"FCB_ALL",#N/A,FALSE,"FCB"}</definedName>
    <definedName name="fdsag" hidden="1">{"FCB_ALL",#N/A,FALSE,"FCB"}</definedName>
    <definedName name="fdsag_1" localSheetId="27" hidden="1">{"FCB_ALL",#N/A,FALSE,"FCB"}</definedName>
    <definedName name="fdsag_1" hidden="1">{"FCB_ALL",#N/A,FALSE,"FCB"}</definedName>
    <definedName name="fdsakfjds" localSheetId="27" hidden="1">{"FCB_ALL",#N/A,FALSE,"FCB";"GREY_ALL",#N/A,FALSE,"GREY"}</definedName>
    <definedName name="fdsakfjds" hidden="1">{"FCB_ALL",#N/A,FALSE,"FCB";"GREY_ALL",#N/A,FALSE,"GREY"}</definedName>
    <definedName name="fdsakfjds_1" localSheetId="27" hidden="1">{"FCB_ALL",#N/A,FALSE,"FCB";"GREY_ALL",#N/A,FALSE,"GREY"}</definedName>
    <definedName name="fdsakfjds_1" hidden="1">{"FCB_ALL",#N/A,FALSE,"FCB";"GREY_ALL",#N/A,FALSE,"GREY"}</definedName>
    <definedName name="fdsfs" localSheetId="27" hidden="1">{"GLI-Income Statement",#N/A,FALSE,"gli";"GLI - Balance Sheet Wksht",#N/A,FALSE,"gli";"GLI-Cash Flow",#N/A,FALSE,"gli";"GLI Qtrly Stats",#N/A,FALSE,"gli"}</definedName>
    <definedName name="fdsfs" hidden="1">{"GLI-Income Statement",#N/A,FALSE,"gli";"GLI - Balance Sheet Wksht",#N/A,FALSE,"gli";"GLI-Cash Flow",#N/A,FALSE,"gli";"GLI Qtrly Stats",#N/A,FALSE,"gli"}</definedName>
    <definedName name="fdsfs_1" localSheetId="27" hidden="1">{"GLI-Income Statement",#N/A,FALSE,"gli";"GLI - Balance Sheet Wksht",#N/A,FALSE,"gli";"GLI-Cash Flow",#N/A,FALSE,"gli";"GLI Qtrly Stats",#N/A,FALSE,"gli"}</definedName>
    <definedName name="fdsfs_1" hidden="1">{"GLI-Income Statement",#N/A,FALSE,"gli";"GLI - Balance Sheet Wksht",#N/A,FALSE,"gli";"GLI-Cash Flow",#N/A,FALSE,"gli";"GLI Qtrly Stats",#N/A,FALSE,"gli"}</definedName>
    <definedName name="fdsfsd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localSheetId="27" hidden="1">{"FCB_ALL",#N/A,FALSE,"FCB"}</definedName>
    <definedName name="fdsg" hidden="1">{"FCB_ALL",#N/A,FALSE,"FCB"}</definedName>
    <definedName name="fdsg_1" localSheetId="27" hidden="1">{"FCB_ALL",#N/A,FALSE,"FCB"}</definedName>
    <definedName name="fdsg_1" hidden="1">{"FCB_ALL",#N/A,FALSE,"FCB"}</definedName>
    <definedName name="fdsg1" localSheetId="27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g1_1" localSheetId="27" hidden="1">{"incomemth",#N/A,TRUE,"forecast00";"incomepercentmth",#N/A,TRUE,"forecast00";"balancemth",#N/A,TRUE,"forecast00";"cashmth",#N/A,TRUE,"forecast00";"covenantmth",#N/A,TRUE,"forecast00"}</definedName>
    <definedName name="fdsg1_1" hidden="1">{"incomemth",#N/A,TRUE,"forecast00";"incomepercentmth",#N/A,TRUE,"forecast00";"balancemth",#N/A,TRUE,"forecast00";"cashmth",#N/A,TRUE,"forecast00";"covenantmth",#N/A,TRUE,"forecast00"}</definedName>
    <definedName name="feb" localSheetId="27" hidden="1">{#N/A,#N/A,FALSE,"FAB VENDORS";"BUD SUM",#N/A,FALSE,"BUD SUM WO TEX"}</definedName>
    <definedName name="feb" hidden="1">{#N/A,#N/A,FALSE,"FAB VENDORS";"BUD SUM",#N/A,FALSE,"BUD SUM WO TEX"}</definedName>
    <definedName name="feb_1" localSheetId="27" hidden="1">{#N/A,#N/A,FALSE,"FAB VENDORS";"BUD SUM",#N/A,FALSE,"BUD SUM WO TEX"}</definedName>
    <definedName name="feb_1" hidden="1">{#N/A,#N/A,FALSE,"FAB VENDORS";"BUD SUM",#N/A,FALSE,"BUD SUM WO TEX"}</definedName>
    <definedName name="feb02tb" localSheetId="27" hidden="1">{"Statement of Income",#N/A,TRUE,"Mar99";"Balance Sheet",#N/A,TRUE,"Mar99"}</definedName>
    <definedName name="feb02tb" hidden="1">{"Statement of Income",#N/A,TRUE,"Mar99";"Balance Sheet",#N/A,TRUE,"Mar99"}</definedName>
    <definedName name="feb02tb_1" localSheetId="27" hidden="1">{"Statement of Income",#N/A,TRUE,"Mar99";"Balance Sheet",#N/A,TRUE,"Mar99"}</definedName>
    <definedName name="feb02tb_1" hidden="1">{"Statement of Income",#N/A,TRUE,"Mar99";"Balance Sheet",#N/A,TRUE,"Mar99"}</definedName>
    <definedName name="February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_1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_1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2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2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2_1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2_1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df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eRemaining" localSheetId="27">#REF!</definedName>
    <definedName name="FeeRemaining">#REF!</definedName>
    <definedName name="FeesUpFront" localSheetId="27">#REF!</definedName>
    <definedName name="FeesUpFront">#REF!</definedName>
    <definedName name="fefsf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f" localSheetId="27" hidden="1">{#N/A,#N/A,FALSE,"2003 Est";#N/A,#N/A,FALSE,"2003 Pr";#N/A,#N/A,FALSE,"2003 Plan"}</definedName>
    <definedName name="ff" hidden="1">{#N/A,#N/A,FALSE,"2003 Est";#N/A,#N/A,FALSE,"2003 Pr";#N/A,#N/A,FALSE,"2003 Plan"}</definedName>
    <definedName name="ff_1" localSheetId="27" hidden="1">{#N/A,#N/A,FALSE,"2003 Est";#N/A,#N/A,FALSE,"2003 Pr";#N/A,#N/A,FALSE,"2003 Plan"}</definedName>
    <definedName name="ff_1" hidden="1">{#N/A,#N/A,FALSE,"2003 Est";#N/A,#N/A,FALSE,"2003 Pr";#N/A,#N/A,FALSE,"2003 Plan"}</definedName>
    <definedName name="FFDFDFSD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" localSheetId="27" hidden="1">{"SUM",#N/A,FALSE,"Details (2)"}</definedName>
    <definedName name="fff" hidden="1">{"SUM",#N/A,FALSE,"Details (2)"}</definedName>
    <definedName name="fff_1" localSheetId="27" hidden="1">{"SUM",#N/A,FALSE,"Details (2)"}</definedName>
    <definedName name="fff_1" hidden="1">{"SUM",#N/A,FALSE,"Details (2)"}</definedName>
    <definedName name="ffff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f" localSheetId="27" hidden="1">{#N/A,#N/A,FALSE,"Cashflow Analysis";#N/A,#N/A,FALSE,"Sensitivity Analysis";#N/A,#N/A,FALSE,"PV";#N/A,#N/A,FALSE,"Pro Forma"}</definedName>
    <definedName name="ffffff" hidden="1">{#N/A,#N/A,FALSE,"Cashflow Analysis";#N/A,#N/A,FALSE,"Sensitivity Analysis";#N/A,#N/A,FALSE,"PV";#N/A,#N/A,FALSE,"Pro Forma"}</definedName>
    <definedName name="ffffff_1" localSheetId="27" hidden="1">{#N/A,#N/A,FALSE,"Cashflow Analysis";#N/A,#N/A,FALSE,"Sensitivity Analysis";#N/A,#N/A,FALSE,"PV";#N/A,#N/A,FALSE,"Pro Forma"}</definedName>
    <definedName name="ffffff_1" hidden="1">{#N/A,#N/A,FALSE,"Cashflow Analysis";#N/A,#N/A,FALSE,"Sensitivity Analysis";#N/A,#N/A,FALSE,"PV";#N/A,#N/A,FALSE,"Pro Forma"}</definedName>
    <definedName name="ffffff.2" localSheetId="27" hidden="1">{#N/A,#N/A,FALSE,"Cashflow Analysis";#N/A,#N/A,FALSE,"Sensitivity Analysis";#N/A,#N/A,FALSE,"PV";#N/A,#N/A,FALSE,"Pro Forma"}</definedName>
    <definedName name="ffffff.2" hidden="1">{#N/A,#N/A,FALSE,"Cashflow Analysis";#N/A,#N/A,FALSE,"Sensitivity Analysis";#N/A,#N/A,FALSE,"PV";#N/A,#N/A,FALSE,"Pro Forma"}</definedName>
    <definedName name="ffffff.2_1" localSheetId="27" hidden="1">{#N/A,#N/A,FALSE,"Cashflow Analysis";#N/A,#N/A,FALSE,"Sensitivity Analysis";#N/A,#N/A,FALSE,"PV";#N/A,#N/A,FALSE,"Pro Forma"}</definedName>
    <definedName name="ffffff.2_1" hidden="1">{#N/A,#N/A,FALSE,"Cashflow Analysis";#N/A,#N/A,FALSE,"Sensitivity Analysis";#N/A,#N/A,FALSE,"PV";#N/A,#N/A,FALSE,"Pro Forma"}</definedName>
    <definedName name="ffffffffff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gfdg" localSheetId="27" hidden="1">{"FCB_ALL",#N/A,FALSE,"FCB";"GREY_ALL",#N/A,FALSE,"GREY"}</definedName>
    <definedName name="fgfdg" hidden="1">{"FCB_ALL",#N/A,FALSE,"FCB";"GREY_ALL",#N/A,FALSE,"GREY"}</definedName>
    <definedName name="fgfdg_1" localSheetId="27" hidden="1">{"FCB_ALL",#N/A,FALSE,"FCB";"GREY_ALL",#N/A,FALSE,"GREY"}</definedName>
    <definedName name="fgfdg_1" hidden="1">{"FCB_ALL",#N/A,FALSE,"FCB";"GREY_ALL",#N/A,FALSE,"GREY"}</definedName>
    <definedName name="fh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h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h_1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h_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HDI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DI_1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DI_1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g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j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icha" localSheetId="27" hidden="1">{#N/A,#N/A,FALSE,"RESUMEN ECON.";#N/A,#N/A,FALSE,"Costos de R.H.";#N/A,#N/A,FALSE,"COSTO HW";#N/A,#N/A,FALSE,"CUADROS";#N/A,#N/A,FALSE,"SCADA´s";#N/A,#N/A,FALSE,"PRECIOS EQUIPOS"}</definedName>
    <definedName name="ficha" hidden="1">{#N/A,#N/A,FALSE,"RESUMEN ECON.";#N/A,#N/A,FALSE,"Costos de R.H.";#N/A,#N/A,FALSE,"COSTO HW";#N/A,#N/A,FALSE,"CUADROS";#N/A,#N/A,FALSE,"SCADA´s";#N/A,#N/A,FALSE,"PRECIOS EQUIPOS"}</definedName>
    <definedName name="ficha_1" localSheetId="27" hidden="1">{#N/A,#N/A,FALSE,"RESUMEN ECON.";#N/A,#N/A,FALSE,"Costos de R.H.";#N/A,#N/A,FALSE,"COSTO HW";#N/A,#N/A,FALSE,"CUADROS";#N/A,#N/A,FALSE,"SCADA´s";#N/A,#N/A,FALSE,"PRECIOS EQUIPOS"}</definedName>
    <definedName name="ficha_1" hidden="1">{#N/A,#N/A,FALSE,"RESUMEN ECON.";#N/A,#N/A,FALSE,"Costos de R.H.";#N/A,#N/A,FALSE,"COSTO HW";#N/A,#N/A,FALSE,"CUADROS";#N/A,#N/A,FALSE,"SCADA´s";#N/A,#N/A,FALSE,"PRECIOS EQUIPOS"}</definedName>
    <definedName name="Fil" localSheetId="27">#REF!</definedName>
    <definedName name="Fil">#REF!</definedName>
    <definedName name="fin" localSheetId="27" hidden="1">{"rev_history_revenueDetail",#N/A,FALSE,"historical rev us";"rev_history_minutesDetail",#N/A,FALSE,"historical rev us"}</definedName>
    <definedName name="fin" hidden="1">{"rev_history_revenueDetail",#N/A,FALSE,"historical rev us";"rev_history_minutesDetail",#N/A,FALSE,"historical rev us"}</definedName>
    <definedName name="fin_1" localSheetId="27" hidden="1">{"rev_history_revenueDetail",#N/A,FALSE,"historical rev us";"rev_history_minutesDetail",#N/A,FALSE,"historical rev us"}</definedName>
    <definedName name="fin_1" hidden="1">{"rev_history_revenueDetail",#N/A,FALSE,"historical rev us";"rev_history_minutesDetail",#N/A,FALSE,"historical rev us"}</definedName>
    <definedName name="Final_Summary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VATrow">[5]Master!#REF!</definedName>
    <definedName name="financial" localSheetId="27" hidden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" hidden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_1" localSheetId="27" hidden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_1" hidden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s" localSheetId="27" hidden="1">{"PAGE1",#N/A,FALSE,"BID (3)";"PAGE2",#N/A,FALSE,"BID (3)"}</definedName>
    <definedName name="financials" hidden="1">{"PAGE1",#N/A,FALSE,"BID (3)";"PAGE2",#N/A,FALSE,"BID (3)"}</definedName>
    <definedName name="financials_1" localSheetId="27" hidden="1">{"PAGE1",#N/A,FALSE,"BID (3)";"PAGE2",#N/A,FALSE,"BID (3)"}</definedName>
    <definedName name="financials_1" hidden="1">{"PAGE1",#N/A,FALSE,"BID (3)";"PAGE2",#N/A,FALSE,"BID (3)"}</definedName>
    <definedName name="fine" localSheetId="27" hidden="1">{#N/A,#N/A,FALSE,"RESUMEN ECON.";#N/A,#N/A,FALSE,"Costos de R.H.";#N/A,#N/A,FALSE,"COSTO HW";#N/A,#N/A,FALSE,"CUADROS";#N/A,#N/A,FALSE,"SCADA´s";#N/A,#N/A,FALSE,"PRECIOS EQUIPOS"}</definedName>
    <definedName name="fine" hidden="1">{#N/A,#N/A,FALSE,"RESUMEN ECON.";#N/A,#N/A,FALSE,"Costos de R.H.";#N/A,#N/A,FALSE,"COSTO HW";#N/A,#N/A,FALSE,"CUADROS";#N/A,#N/A,FALSE,"SCADA´s";#N/A,#N/A,FALSE,"PRECIOS EQUIPOS"}</definedName>
    <definedName name="fine_1" localSheetId="27" hidden="1">{#N/A,#N/A,FALSE,"RESUMEN ECON.";#N/A,#N/A,FALSE,"Costos de R.H.";#N/A,#N/A,FALSE,"COSTO HW";#N/A,#N/A,FALSE,"CUADROS";#N/A,#N/A,FALSE,"SCADA´s";#N/A,#N/A,FALSE,"PRECIOS EQUIPOS"}</definedName>
    <definedName name="fine_1" hidden="1">{#N/A,#N/A,FALSE,"RESUMEN ECON.";#N/A,#N/A,FALSE,"Costos de R.H.";#N/A,#N/A,FALSE,"COSTO HW";#N/A,#N/A,FALSE,"CUADROS";#N/A,#N/A,FALSE,"SCADA´s";#N/A,#N/A,FALSE,"PRECIOS EQUIPOS"}</definedName>
    <definedName name="FirstCFLabel" localSheetId="27">#REF!</definedName>
    <definedName name="FirstCFLabel">#REF!</definedName>
    <definedName name="FirstPlotDate" localSheetId="27" hidden="1">#REF!</definedName>
    <definedName name="FirstPlotDate" hidden="1">#REF!</definedName>
    <definedName name="five" localSheetId="27" hidden="1">{"ONE",#N/A,FALSE,"Sheet1"}</definedName>
    <definedName name="five" hidden="1">{"ONE",#N/A,FALSE,"Sheet1"}</definedName>
    <definedName name="five_1" localSheetId="27" hidden="1">{"ONE",#N/A,FALSE,"Sheet1"}</definedName>
    <definedName name="five_1" hidden="1">{"ONE",#N/A,FALSE,"Sheet1"}</definedName>
    <definedName name="fjlk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m" localSheetId="27" hidden="1">{"summary1",#N/A,TRUE,"Comps";"summary2",#N/A,TRUE,"Comps";"summary3",#N/A,TRUE,"Comps"}</definedName>
    <definedName name="fm" hidden="1">{"summary1",#N/A,TRUE,"Comps";"summary2",#N/A,TRUE,"Comps";"summary3",#N/A,TRUE,"Comps"}</definedName>
    <definedName name="fm_1" localSheetId="27" hidden="1">{"summary1",#N/A,TRUE,"Comps";"summary2",#N/A,TRUE,"Comps";"summary3",#N/A,TRUE,"Comps"}</definedName>
    <definedName name="fm_1" hidden="1">{"summary1",#N/A,TRUE,"Comps";"summary2",#N/A,TRUE,"Comps";"summary3",#N/A,TRUE,"Comps"}</definedName>
    <definedName name="Footnote5" localSheetId="27" hidden="1">#REF!</definedName>
    <definedName name="Footnote5" hidden="1">#REF!</definedName>
    <definedName name="Footnote6" localSheetId="27" hidden="1">#REF!</definedName>
    <definedName name="Footnote6" hidden="1">#REF!</definedName>
    <definedName name="Footnote7" localSheetId="27" hidden="1">#REF!</definedName>
    <definedName name="Footnote7" hidden="1">#REF!</definedName>
    <definedName name="Footnote8" localSheetId="27" hidden="1">#REF!</definedName>
    <definedName name="Footnote8" hidden="1">#REF!</definedName>
    <definedName name="FORECASTS" localSheetId="27">#REF!</definedName>
    <definedName name="FORECASTS">#REF!</definedName>
    <definedName name="forget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forget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forget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forget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forgetit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requency" localSheetId="27" hidden="1">#REF!</definedName>
    <definedName name="Frequency" hidden="1">#REF!</definedName>
    <definedName name="fsdafdsa" localSheetId="27" hidden="1">{"SUM",#N/A,FALSE,"Details (2)"}</definedName>
    <definedName name="fsdafdsa" hidden="1">{"SUM",#N/A,FALSE,"Details (2)"}</definedName>
    <definedName name="fsdafdsa_1" localSheetId="27" hidden="1">{"SUM",#N/A,FALSE,"Details (2)"}</definedName>
    <definedName name="fsdafdsa_1" hidden="1">{"SUM",#N/A,FALSE,"Details (2)"}</definedName>
    <definedName name="fsdsfafd" localSheetId="27" hidden="1">{"CSheet",#N/A,FALSE,"C";"SmCap",#N/A,FALSE,"VAL1";"GulfCoast",#N/A,FALSE,"VAL1";"nav",#N/A,FALSE,"NAV";"Summary",#N/A,FALSE,"NAV"}</definedName>
    <definedName name="fsdsfafd" hidden="1">{"CSheet",#N/A,FALSE,"C";"SmCap",#N/A,FALSE,"VAL1";"GulfCoast",#N/A,FALSE,"VAL1";"nav",#N/A,FALSE,"NAV";"Summary",#N/A,FALSE,"NAV"}</definedName>
    <definedName name="fsdsfafd_1" localSheetId="27" hidden="1">{"CSheet",#N/A,FALSE,"C";"SmCap",#N/A,FALSE,"VAL1";"GulfCoast",#N/A,FALSE,"VAL1";"nav",#N/A,FALSE,"NAV";"Summary",#N/A,FALSE,"NAV"}</definedName>
    <definedName name="fsdsfafd_1" hidden="1">{"CSheet",#N/A,FALSE,"C";"SmCap",#N/A,FALSE,"VAL1";"GulfCoast",#N/A,FALSE,"VAL1";"nav",#N/A,FALSE,"NAV";"Summary",#N/A,FALSE,"NAV"}</definedName>
    <definedName name="fsfsd" localSheetId="27" hidden="1">{#N/A,#N/A,TRUE,"RESUMEN ECON.";#N/A,#N/A,TRUE,"Costos de R.H.";#N/A,#N/A,TRUE,"COSTO HW";#N/A,#N/A,TRUE,"CUADROS";#N/A,#N/A,TRUE,"SCADA´s";#N/A,#N/A,TRUE,"PRECIOS EQUIPOS"}</definedName>
    <definedName name="fsfsd" hidden="1">{#N/A,#N/A,TRUE,"RESUMEN ECON.";#N/A,#N/A,TRUE,"Costos de R.H.";#N/A,#N/A,TRUE,"COSTO HW";#N/A,#N/A,TRUE,"CUADROS";#N/A,#N/A,TRUE,"SCADA´s";#N/A,#N/A,TRUE,"PRECIOS EQUIPOS"}</definedName>
    <definedName name="fsfsd_1" localSheetId="27" hidden="1">{#N/A,#N/A,TRUE,"RESUMEN ECON.";#N/A,#N/A,TRUE,"Costos de R.H.";#N/A,#N/A,TRUE,"COSTO HW";#N/A,#N/A,TRUE,"CUADROS";#N/A,#N/A,TRUE,"SCADA´s";#N/A,#N/A,TRUE,"PRECIOS EQUIPOS"}</definedName>
    <definedName name="fsfsd_1" hidden="1">{#N/A,#N/A,TRUE,"RESUMEN ECON.";#N/A,#N/A,TRUE,"Costos de R.H.";#N/A,#N/A,TRUE,"COSTO HW";#N/A,#N/A,TRUE,"CUADROS";#N/A,#N/A,TRUE,"SCADA´s";#N/A,#N/A,TRUE,"PRECIOS EQUIPOS"}</definedName>
    <definedName name="fsgdr" localSheetId="27" hidden="1">{"FCB_ALL",#N/A,FALSE,"FCB"}</definedName>
    <definedName name="fsgdr" hidden="1">{"FCB_ALL",#N/A,FALSE,"FCB"}</definedName>
    <definedName name="fsgdr_1" localSheetId="27" hidden="1">{"FCB_ALL",#N/A,FALSE,"FCB"}</definedName>
    <definedName name="fsgdr_1" hidden="1">{"FCB_ALL",#N/A,FALSE,"FCB"}</definedName>
    <definedName name="fsr" localSheetId="27" hidden="1">{"FCB_ALL",#N/A,FALSE,"FCB"}</definedName>
    <definedName name="fsr" hidden="1">{"FCB_ALL",#N/A,FALSE,"FCB"}</definedName>
    <definedName name="fsr_1" localSheetId="27" hidden="1">{"FCB_ALL",#N/A,FALSE,"FCB"}</definedName>
    <definedName name="fsr_1" hidden="1">{"FCB_ALL",#N/A,FALSE,"FCB"}</definedName>
    <definedName name="fsssadfd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v" localSheetId="27" hidden="1">{"FCB_ALL",#N/A,FALSE,"FCB";"GREY_ALL",#N/A,FALSE,"GREY"}</definedName>
    <definedName name="fsv" hidden="1">{"FCB_ALL",#N/A,FALSE,"FCB";"GREY_ALL",#N/A,FALSE,"GREY"}</definedName>
    <definedName name="fsv_1" localSheetId="27" hidden="1">{"FCB_ALL",#N/A,FALSE,"FCB";"GREY_ALL",#N/A,FALSE,"GREY"}</definedName>
    <definedName name="fsv_1" hidden="1">{"FCB_ALL",#N/A,FALSE,"FCB";"GREY_ALL",#N/A,FALSE,"GREY"}</definedName>
    <definedName name="ftyf" localSheetId="27" hidden="1">{"FCB_ALL",#N/A,FALSE,"FCB";"GREY_ALL",#N/A,FALSE,"GREY"}</definedName>
    <definedName name="ftyf" hidden="1">{"FCB_ALL",#N/A,FALSE,"FCB";"GREY_ALL",#N/A,FALSE,"GREY"}</definedName>
    <definedName name="ftyf_1" localSheetId="27" hidden="1">{"FCB_ALL",#N/A,FALSE,"FCB";"GREY_ALL",#N/A,FALSE,"GREY"}</definedName>
    <definedName name="ftyf_1" hidden="1">{"FCB_ALL",#N/A,FALSE,"FCB";"GREY_ALL",#N/A,FALSE,"GREY"}</definedName>
    <definedName name="Fuckoff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Fuckoff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Fuckoff_1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Fuckoff_1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Full_Print" localSheetId="28">#REF!</definedName>
    <definedName name="Full_Print" localSheetId="3">#REF!</definedName>
    <definedName name="Full_Print" localSheetId="5">#REF!</definedName>
    <definedName name="Full_Print" localSheetId="6">#REF!</definedName>
    <definedName name="Full_Print" localSheetId="4">#REF!</definedName>
    <definedName name="Full_Print" localSheetId="19">#REF!</definedName>
    <definedName name="Full_Print" localSheetId="20">#REF!</definedName>
    <definedName name="Full_Print" localSheetId="18">#REF!</definedName>
    <definedName name="Full_Print" localSheetId="27">#REF!</definedName>
    <definedName name="Full_Print" localSheetId="14">#REF!</definedName>
    <definedName name="Full_Print" localSheetId="23">#REF!</definedName>
    <definedName name="Full_Print">#REF!</definedName>
    <definedName name="fundIV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WEg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_1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_1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" localSheetId="27" hidden="1">{"SUM",#N/A,FALSE,"Details (2)"}</definedName>
    <definedName name="g" hidden="1">{"SUM",#N/A,FALSE,"Details (2)"}</definedName>
    <definedName name="g_1" localSheetId="27" hidden="1">{"SUM",#N/A,FALSE,"Details (2)"}</definedName>
    <definedName name="g_1" hidden="1">{"SUM",#N/A,FALSE,"Details (2)"}</definedName>
    <definedName name="GA" localSheetId="27" hidden="1">{#N/A,#N/A,FALSE,"Job Sched"}</definedName>
    <definedName name="GA" hidden="1">{#N/A,#N/A,FALSE,"Job Sched"}</definedName>
    <definedName name="GA_1" localSheetId="27" hidden="1">{#N/A,#N/A,FALSE,"Job Sched"}</definedName>
    <definedName name="GA_1" hidden="1">{#N/A,#N/A,FALSE,"Job Sched"}</definedName>
    <definedName name="gadew" localSheetId="27" hidden="1">{"FCB_ALL",#N/A,FALSE,"FCB"}</definedName>
    <definedName name="gadew" hidden="1">{"FCB_ALL",#N/A,FALSE,"FCB"}</definedName>
    <definedName name="gadew_1" localSheetId="27" hidden="1">{"FCB_ALL",#N/A,FALSE,"FCB"}</definedName>
    <definedName name="gadew_1" hidden="1">{"FCB_ALL",#N/A,FALSE,"FCB"}</definedName>
    <definedName name="gadfsh" localSheetId="27" hidden="1">{"FCB_ALL",#N/A,FALSE,"FCB"}</definedName>
    <definedName name="gadfsh" hidden="1">{"FCB_ALL",#N/A,FALSE,"FCB"}</definedName>
    <definedName name="gadfsh_1" localSheetId="27" hidden="1">{"FCB_ALL",#N/A,FALSE,"FCB"}</definedName>
    <definedName name="gadfsh_1" hidden="1">{"FCB_ALL",#N/A,FALSE,"FCB"}</definedName>
    <definedName name="gads" localSheetId="27" hidden="1">{"FCB_ALL",#N/A,FALSE,"FCB"}</definedName>
    <definedName name="gads" hidden="1">{"FCB_ALL",#N/A,FALSE,"FCB"}</definedName>
    <definedName name="gads_1" localSheetId="27" hidden="1">{"FCB_ALL",#N/A,FALSE,"FCB"}</definedName>
    <definedName name="gads_1" hidden="1">{"FCB_ALL",#N/A,FALSE,"FCB"}</definedName>
    <definedName name="gadse" localSheetId="27" hidden="1">{"FCB_ALL",#N/A,FALSE,"FCB"}</definedName>
    <definedName name="gadse" hidden="1">{"FCB_ALL",#N/A,FALSE,"FCB"}</definedName>
    <definedName name="gadse_1" localSheetId="27" hidden="1">{"FCB_ALL",#N/A,FALSE,"FCB"}</definedName>
    <definedName name="gadse_1" hidden="1">{"FCB_ALL",#N/A,FALSE,"FCB"}</definedName>
    <definedName name="gar" localSheetId="27" hidden="1">#REF!</definedName>
    <definedName name="gar" hidden="1">#REF!</definedName>
    <definedName name="Garantia" localSheetId="27" hidden="1">#REF!</definedName>
    <definedName name="Garantia" hidden="1">#REF!</definedName>
    <definedName name="Gatewayforecast" localSheetId="27" hidden="1">{"SUM",#N/A,FALSE,"Details (2)"}</definedName>
    <definedName name="Gatewayforecast" hidden="1">{"SUM",#N/A,FALSE,"Details (2)"}</definedName>
    <definedName name="Gatewayforecast_1" localSheetId="27" hidden="1">{"SUM",#N/A,FALSE,"Details (2)"}</definedName>
    <definedName name="Gatewayforecast_1" hidden="1">{"SUM",#N/A,FALSE,"Details (2)"}</definedName>
    <definedName name="gawea" localSheetId="27" hidden="1">{"FCB_ALL",#N/A,FALSE,"FCB"}</definedName>
    <definedName name="gawea" hidden="1">{"FCB_ALL",#N/A,FALSE,"FCB"}</definedName>
    <definedName name="gawea_1" localSheetId="27" hidden="1">{"FCB_ALL",#N/A,FALSE,"FCB"}</definedName>
    <definedName name="gawea_1" hidden="1">{"FCB_ALL",#N/A,FALSE,"FCB"}</definedName>
    <definedName name="gawen" localSheetId="27" hidden="1">{"FCB_ALL",#N/A,FALSE,"FCB"}</definedName>
    <definedName name="gawen" hidden="1">{"FCB_ALL",#N/A,FALSE,"FCB"}</definedName>
    <definedName name="gawen_1" localSheetId="27" hidden="1">{"FCB_ALL",#N/A,FALSE,"FCB"}</definedName>
    <definedName name="gawen_1" hidden="1">{"FCB_ALL",#N/A,FALSE,"FCB"}</definedName>
    <definedName name="gegeg" localSheetId="27" hidden="1">{#N/A,#N/A,FALSE,"Cashflow Analysis";#N/A,#N/A,FALSE,"Sensitivity Analysis";#N/A,#N/A,FALSE,"PV";#N/A,#N/A,FALSE,"Pro Forma"}</definedName>
    <definedName name="gegeg" hidden="1">{#N/A,#N/A,FALSE,"Cashflow Analysis";#N/A,#N/A,FALSE,"Sensitivity Analysis";#N/A,#N/A,FALSE,"PV";#N/A,#N/A,FALSE,"Pro Forma"}</definedName>
    <definedName name="gegeg_1" localSheetId="27" hidden="1">{#N/A,#N/A,FALSE,"Cashflow Analysis";#N/A,#N/A,FALSE,"Sensitivity Analysis";#N/A,#N/A,FALSE,"PV";#N/A,#N/A,FALSE,"Pro Forma"}</definedName>
    <definedName name="gegeg_1" hidden="1">{#N/A,#N/A,FALSE,"Cashflow Analysis";#N/A,#N/A,FALSE,"Sensitivity Analysis";#N/A,#N/A,FALSE,"PV";#N/A,#N/A,FALSE,"Pro Forma"}</definedName>
    <definedName name="gegeg.2" localSheetId="27" hidden="1">{#N/A,#N/A,FALSE,"Cashflow Analysis";#N/A,#N/A,FALSE,"Sensitivity Analysis";#N/A,#N/A,FALSE,"PV";#N/A,#N/A,FALSE,"Pro Forma"}</definedName>
    <definedName name="gegeg.2" hidden="1">{#N/A,#N/A,FALSE,"Cashflow Analysis";#N/A,#N/A,FALSE,"Sensitivity Analysis";#N/A,#N/A,FALSE,"PV";#N/A,#N/A,FALSE,"Pro Forma"}</definedName>
    <definedName name="gegeg.2_1" localSheetId="27" hidden="1">{#N/A,#N/A,FALSE,"Cashflow Analysis";#N/A,#N/A,FALSE,"Sensitivity Analysis";#N/A,#N/A,FALSE,"PV";#N/A,#N/A,FALSE,"Pro Forma"}</definedName>
    <definedName name="gegeg.2_1" hidden="1">{#N/A,#N/A,FALSE,"Cashflow Analysis";#N/A,#N/A,FALSE,"Sensitivity Analysis";#N/A,#N/A,FALSE,"PV";#N/A,#N/A,FALSE,"Pro Forma"}</definedName>
    <definedName name="geww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_1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_1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 localSheetId="27" hidden="1">{"incomemth",#N/A,TRUE,"forecast00";"incomepercentmth",#N/A,TRUE,"forecast00";"balancemth",#N/A,TRUE,"forecast00";"cashmth",#N/A,TRUE,"forecast00";"covenantmth",#N/A,TRUE,"forecast00"}</definedName>
    <definedName name="gf" hidden="1">{"incomemth",#N/A,TRUE,"forecast00";"incomepercentmth",#N/A,TRUE,"forecast00";"balancemth",#N/A,TRUE,"forecast00";"cashmth",#N/A,TRUE,"forecast00";"covenantmth",#N/A,TRUE,"forecast00"}</definedName>
    <definedName name="gf_1" localSheetId="27" hidden="1">{"incomemth",#N/A,TRUE,"forecast00";"incomepercentmth",#N/A,TRUE,"forecast00";"balancemth",#N/A,TRUE,"forecast00";"cashmth",#N/A,TRUE,"forecast00";"covenantmth",#N/A,TRUE,"forecast00"}</definedName>
    <definedName name="gf_1" hidden="1">{"incomemth",#N/A,TRUE,"forecast00";"incomepercentmth",#N/A,TRUE,"forecast00";"balancemth",#N/A,TRUE,"forecast00";"cashmth",#N/A,TRUE,"forecast00";"covenantmth",#N/A,TRUE,"forecast00"}</definedName>
    <definedName name="gfasd" localSheetId="27" hidden="1">{"FCB_ALL",#N/A,FALSE,"FCB"}</definedName>
    <definedName name="gfasd" hidden="1">{"FCB_ALL",#N/A,FALSE,"FCB"}</definedName>
    <definedName name="gfasd_1" localSheetId="27" hidden="1">{"FCB_ALL",#N/A,FALSE,"FCB"}</definedName>
    <definedName name="gfasd_1" hidden="1">{"FCB_ALL",#N/A,FALSE,"FCB"}</definedName>
    <definedName name="gfh" localSheetId="27" hidden="1">{"toc1",#N/A,FALSE,"TOC";"cover",#N/A,FALSE,"Cover";"ts1",#N/A,FALSE,"Transaction Summary";"ei3",#N/A,FALSE,"Earnings Impact";"ad3",#N/A,FALSE,"accretion dilution"}</definedName>
    <definedName name="gfh" hidden="1">{"toc1",#N/A,FALSE,"TOC";"cover",#N/A,FALSE,"Cover";"ts1",#N/A,FALSE,"Transaction Summary";"ei3",#N/A,FALSE,"Earnings Impact";"ad3",#N/A,FALSE,"accretion dilution"}</definedName>
    <definedName name="gfh_1" localSheetId="27" hidden="1">{"toc1",#N/A,FALSE,"TOC";"cover",#N/A,FALSE,"Cover";"ts1",#N/A,FALSE,"Transaction Summary";"ei3",#N/A,FALSE,"Earnings Impact";"ad3",#N/A,FALSE,"accretion dilution"}</definedName>
    <definedName name="gfh_1" hidden="1">{"toc1",#N/A,FALSE,"TOC";"cover",#N/A,FALSE,"Cover";"ts1",#N/A,FALSE,"Transaction Summary";"ei3",#N/A,FALSE,"Earnings Impact";"ad3",#N/A,FALSE,"accretion dilution"}</definedName>
    <definedName name="gfhs" localSheetId="27" hidden="1">{"summary1",#N/A,TRUE,"Comps";"summary2",#N/A,TRUE,"Comps";"summary3",#N/A,TRUE,"Comps"}</definedName>
    <definedName name="gfhs" hidden="1">{"summary1",#N/A,TRUE,"Comps";"summary2",#N/A,TRUE,"Comps";"summary3",#N/A,TRUE,"Comps"}</definedName>
    <definedName name="gfhs_1" localSheetId="27" hidden="1">{"summary1",#N/A,TRUE,"Comps";"summary2",#N/A,TRUE,"Comps";"summary3",#N/A,TRUE,"Comps"}</definedName>
    <definedName name="gfhs_1" hidden="1">{"summary1",#N/A,TRUE,"Comps";"summary2",#N/A,TRUE,"Comps";"summary3",#N/A,TRUE,"Comps"}</definedName>
    <definedName name="gfie" localSheetId="27" hidden="1">{"bs",#N/A,FALSE,"SCF"}</definedName>
    <definedName name="gfie" hidden="1">{"bs",#N/A,FALSE,"SCF"}</definedName>
    <definedName name="gfie_1" localSheetId="27" hidden="1">{"bs",#N/A,FALSE,"SCF"}</definedName>
    <definedName name="gfie_1" hidden="1">{"bs",#N/A,FALSE,"SCF"}</definedName>
    <definedName name="gfsdn" localSheetId="27" hidden="1">{"FCB_ALL",#N/A,FALSE,"FCB";"GREY_ALL",#N/A,FALSE,"GREY"}</definedName>
    <definedName name="gfsdn" hidden="1">{"FCB_ALL",#N/A,FALSE,"FCB";"GREY_ALL",#N/A,FALSE,"GREY"}</definedName>
    <definedName name="gfsdn_1" localSheetId="27" hidden="1">{"FCB_ALL",#N/A,FALSE,"FCB";"GREY_ALL",#N/A,FALSE,"GREY"}</definedName>
    <definedName name="gfsdn_1" hidden="1">{"FCB_ALL",#N/A,FALSE,"FCB";"GREY_ALL",#N/A,FALSE,"GREY"}</definedName>
    <definedName name="GG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G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G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G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g.2" localSheetId="27" hidden="1">{#N/A,#N/A,FALSE,"Cashflow Analysis";#N/A,#N/A,FALSE,"Sensitivity Analysis";#N/A,#N/A,FALSE,"PV";#N/A,#N/A,FALSE,"Pro Forma"}</definedName>
    <definedName name="gg.2" hidden="1">{#N/A,#N/A,FALSE,"Cashflow Analysis";#N/A,#N/A,FALSE,"Sensitivity Analysis";#N/A,#N/A,FALSE,"PV";#N/A,#N/A,FALSE,"Pro Forma"}</definedName>
    <definedName name="gg.2_1" localSheetId="27" hidden="1">{#N/A,#N/A,FALSE,"Cashflow Analysis";#N/A,#N/A,FALSE,"Sensitivity Analysis";#N/A,#N/A,FALSE,"PV";#N/A,#N/A,FALSE,"Pro Forma"}</definedName>
    <definedName name="gg.2_1" hidden="1">{#N/A,#N/A,FALSE,"Cashflow Analysis";#N/A,#N/A,FALSE,"Sensitivity Analysis";#N/A,#N/A,FALSE,"PV";#N/A,#N/A,FALSE,"Pro Forma"}</definedName>
    <definedName name="ggg" localSheetId="27" hidden="1">{#N/A,#N/A,FALSE,"A"}</definedName>
    <definedName name="ggg" hidden="1">{#N/A,#N/A,FALSE,"A"}</definedName>
    <definedName name="ggg_1" localSheetId="27" hidden="1">{#N/A,#N/A,FALSE,"A"}</definedName>
    <definedName name="ggg_1" hidden="1">{#N/A,#N/A,FALSE,"A"}</definedName>
    <definedName name="gk" localSheetId="27" hidden="1">{"incomemth",#N/A,TRUE,"forecast00";"incomepercentmth",#N/A,TRUE,"forecast00";"balancemth",#N/A,TRUE,"forecast00";"cashmth",#N/A,TRUE,"forecast00";"covenantmth",#N/A,TRUE,"forecast00"}</definedName>
    <definedName name="gk" hidden="1">{"incomemth",#N/A,TRUE,"forecast00";"incomepercentmth",#N/A,TRUE,"forecast00";"balancemth",#N/A,TRUE,"forecast00";"cashmth",#N/A,TRUE,"forecast00";"covenantmth",#N/A,TRUE,"forecast00"}</definedName>
    <definedName name="gk_1" localSheetId="27" hidden="1">{"incomemth",#N/A,TRUE,"forecast00";"incomepercentmth",#N/A,TRUE,"forecast00";"balancemth",#N/A,TRUE,"forecast00";"cashmth",#N/A,TRUE,"forecast00";"covenantmth",#N/A,TRUE,"forecast00"}</definedName>
    <definedName name="gk_1" hidden="1">{"incomemth",#N/A,TRUE,"forecast00";"incomepercentmth",#N/A,TRUE,"forecast00";"balancemth",#N/A,TRUE,"forecast00";"cashmth",#N/A,TRUE,"forecast00";"covenantmth",#N/A,TRUE,"forecast00"}</definedName>
    <definedName name="gkn" localSheetId="27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_1" localSheetId="27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_1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UY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nr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gnr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gnr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gnr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go" localSheetId="27" hidden="1">{"TOTAL",#N/A,FALSE,"A";"FISCAL94",#N/A,FALSE,"A";"FISCAL95",#N/A,FALSE,"A";"FISCAL96",#N/A,FALSE,"A";"misc page",#N/A,FALSE,"A"}</definedName>
    <definedName name="go" hidden="1">{"TOTAL",#N/A,FALSE,"A";"FISCAL94",#N/A,FALSE,"A";"FISCAL95",#N/A,FALSE,"A";"FISCAL96",#N/A,FALSE,"A";"misc page",#N/A,FALSE,"A"}</definedName>
    <definedName name="go_1" localSheetId="27" hidden="1">{"TOTAL",#N/A,FALSE,"A";"FISCAL94",#N/A,FALSE,"A";"FISCAL95",#N/A,FALSE,"A";"FISCAL96",#N/A,FALSE,"A";"misc page",#N/A,FALSE,"A"}</definedName>
    <definedName name="go_1" hidden="1">{"TOTAL",#N/A,FALSE,"A";"FISCAL94",#N/A,FALSE,"A";"FISCAL95",#N/A,FALSE,"A";"FISCAL96",#N/A,FALSE,"A";"misc page",#N/A,FALSE,"A"}</definedName>
    <definedName name="gotfff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raph" localSheetId="27" hidden="1">#REF!</definedName>
    <definedName name="Graph" hidden="1">#REF!</definedName>
    <definedName name="Graph_1" localSheetId="27">#REF!</definedName>
    <definedName name="Graph_1">#REF!</definedName>
    <definedName name="Graph_3" localSheetId="27">#REF!</definedName>
    <definedName name="Graph_3">#REF!</definedName>
    <definedName name="Graph_Print_Area" localSheetId="27">#REF!</definedName>
    <definedName name="Graph_Print_Area">#REF!</definedName>
    <definedName name="Graph2" localSheetId="27">#REF!</definedName>
    <definedName name="Graph2">#REF!</definedName>
    <definedName name="GraphCurrent" localSheetId="27" hidden="1">#REF!</definedName>
    <definedName name="GraphCurrent" hidden="1">#REF!</definedName>
    <definedName name="GraphPage" localSheetId="27" hidden="1">#REF!</definedName>
    <definedName name="GraphPage" hidden="1">#REF!</definedName>
    <definedName name="Gridlines" localSheetId="27" hidden="1">#REF!</definedName>
    <definedName name="Gridlines" hidden="1">#REF!</definedName>
    <definedName name="Grouppl" localSheetId="27" hidden="1">{#N/A,#N/A,FALSE,"GROUPBAL"}</definedName>
    <definedName name="Grouppl" hidden="1">{#N/A,#N/A,FALSE,"GROUPBAL"}</definedName>
    <definedName name="Grouppl_1" localSheetId="27" hidden="1">{#N/A,#N/A,FALSE,"GROUPBAL"}</definedName>
    <definedName name="Grouppl_1" hidden="1">{#N/A,#N/A,FALSE,"GROUPBAL"}</definedName>
    <definedName name="Growth">[5]Master!#REF!</definedName>
    <definedName name="GrowthIndex" localSheetId="27">#REF!</definedName>
    <definedName name="GrowthIndex">#REF!</definedName>
    <definedName name="GrowthInputRows">[5]Master!#REF!</definedName>
    <definedName name="GrowthNo" localSheetId="27">#REF!</definedName>
    <definedName name="GrowthNo">#REF!</definedName>
    <definedName name="gtrwegrwegw" localSheetId="27" hidden="1">{"Summary",#N/A,FALSE,"Details (2)"}</definedName>
    <definedName name="gtrwegrwegw" hidden="1">{"Summary",#N/A,FALSE,"Details (2)"}</definedName>
    <definedName name="gtrwegrwegw_1" localSheetId="27" hidden="1">{"Summary",#N/A,FALSE,"Details (2)"}</definedName>
    <definedName name="gtrwegrwegw_1" hidden="1">{"Summary",#N/A,FALSE,"Details (2)"}</definedName>
    <definedName name="gty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gty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gty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gty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h" localSheetId="27" hidden="1">#REF!</definedName>
    <definedName name="h" hidden="1">#REF!</definedName>
    <definedName name="ha" localSheetId="27" hidden="1">{"Reader",#N/A,FALSE,"Summary";"Reader",#N/A,FALSE,"Buildup";"Reader",#N/A,FALSE,"Financials";"Reader",#N/A,FALSE,"Debt &amp; Other"}</definedName>
    <definedName name="ha" hidden="1">{"Reader",#N/A,FALSE,"Summary";"Reader",#N/A,FALSE,"Buildup";"Reader",#N/A,FALSE,"Financials";"Reader",#N/A,FALSE,"Debt &amp; Other"}</definedName>
    <definedName name="ha_1" localSheetId="27" hidden="1">{"Reader",#N/A,FALSE,"Summary";"Reader",#N/A,FALSE,"Buildup";"Reader",#N/A,FALSE,"Financials";"Reader",#N/A,FALSE,"Debt &amp; Other"}</definedName>
    <definedName name="ha_1" hidden="1">{"Reader",#N/A,FALSE,"Summary";"Reader",#N/A,FALSE,"Buildup";"Reader",#N/A,FALSE,"Financials";"Reader",#N/A,FALSE,"Debt &amp; Other"}</definedName>
    <definedName name="HC" localSheetId="27" hidden="1">{#N/A,#N/A,FALSE,"MP96"}</definedName>
    <definedName name="HC" hidden="1">{#N/A,#N/A,FALSE,"MP96"}</definedName>
    <definedName name="HC_1" localSheetId="27" hidden="1">{#N/A,#N/A,FALSE,"MP96"}</definedName>
    <definedName name="HC_1" hidden="1">{#N/A,#N/A,FALSE,"MP96"}</definedName>
    <definedName name="HD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eader_Row" localSheetId="28">ROW(#REF!)</definedName>
    <definedName name="Header_Row" localSheetId="3">ROW(#REF!)</definedName>
    <definedName name="Header_Row" localSheetId="5">ROW(#REF!)</definedName>
    <definedName name="Header_Row" localSheetId="6">ROW(#REF!)</definedName>
    <definedName name="Header_Row" localSheetId="4">ROW(#REF!)</definedName>
    <definedName name="Header_Row" localSheetId="19">ROW(#REF!)</definedName>
    <definedName name="Header_Row" localSheetId="20">ROW(#REF!)</definedName>
    <definedName name="Header_Row" localSheetId="18">ROW(#REF!)</definedName>
    <definedName name="Header_Row" localSheetId="27">ROW(#REF!)</definedName>
    <definedName name="Header_Row" localSheetId="14">ROW(#REF!)</definedName>
    <definedName name="Header_Row" localSheetId="23">ROW(#REF!)</definedName>
    <definedName name="Header_Row">ROW(#REF!)</definedName>
    <definedName name="Header_Row_Back" localSheetId="28">ROW(#REF!)</definedName>
    <definedName name="Header_Row_Back" localSheetId="3">ROW(#REF!)</definedName>
    <definedName name="Header_Row_Back" localSheetId="5">ROW(#REF!)</definedName>
    <definedName name="Header_Row_Back" localSheetId="6">ROW(#REF!)</definedName>
    <definedName name="Header_Row_Back" localSheetId="4">ROW(#REF!)</definedName>
    <definedName name="Header_Row_Back" localSheetId="19">ROW(#REF!)</definedName>
    <definedName name="Header_Row_Back" localSheetId="20">ROW(#REF!)</definedName>
    <definedName name="Header_Row_Back" localSheetId="18">ROW(#REF!)</definedName>
    <definedName name="Header_Row_Back" localSheetId="27">ROW(#REF!)</definedName>
    <definedName name="Header_Row_Back" localSheetId="14">ROW(#REF!)</definedName>
    <definedName name="Header_Row_Back" localSheetId="23">ROW(#REF!)</definedName>
    <definedName name="Header_Row_Back">ROW(#REF!)</definedName>
    <definedName name="Header1" localSheetId="27" hidden="1">MAX(#REF!:INDEX(#REF!,ROW()-1))+1</definedName>
    <definedName name="Header1" hidden="1">MAX(#REF!:INDEX(#REF!,ROW()-1))+1</definedName>
    <definedName name="HEI" localSheetId="27" hidden="1">{"AQUIRORDCF",#N/A,FALSE,"Merger consequences";"Acquirorassns",#N/A,FALSE,"Merger consequences"}</definedName>
    <definedName name="HEI" hidden="1">{"AQUIRORDCF",#N/A,FALSE,"Merger consequences";"Acquirorassns",#N/A,FALSE,"Merger consequences"}</definedName>
    <definedName name="HEI_1" localSheetId="27" hidden="1">{"AQUIRORDCF",#N/A,FALSE,"Merger consequences";"Acquirorassns",#N/A,FALSE,"Merger consequences"}</definedName>
    <definedName name="HEI_1" hidden="1">{"AQUIRORDCF",#N/A,FALSE,"Merger consequences";"Acquirorassns",#N/A,FALSE,"Merger consequences"}</definedName>
    <definedName name="hello" localSheetId="27" hidden="1">{#N/A,#N/A,FALSE,"ACQ_GRAPHS";#N/A,#N/A,FALSE,"T_1 GRAPHS";#N/A,#N/A,FALSE,"T_2 GRAPHS";#N/A,#N/A,FALSE,"COMB_GRAPHS"}</definedName>
    <definedName name="hello" hidden="1">{#N/A,#N/A,FALSE,"ACQ_GRAPHS";#N/A,#N/A,FALSE,"T_1 GRAPHS";#N/A,#N/A,FALSE,"T_2 GRAPHS";#N/A,#N/A,FALSE,"COMB_GRAPHS"}</definedName>
    <definedName name="hello_1" localSheetId="27" hidden="1">{#N/A,#N/A,FALSE,"ACQ_GRAPHS";#N/A,#N/A,FALSE,"T_1 GRAPHS";#N/A,#N/A,FALSE,"T_2 GRAPHS";#N/A,#N/A,FALSE,"COMB_GRAPHS"}</definedName>
    <definedName name="hello_1" hidden="1">{#N/A,#N/A,FALSE,"ACQ_GRAPHS";#N/A,#N/A,FALSE,"T_1 GRAPHS";#N/A,#N/A,FALSE,"T_2 GRAPHS";#N/A,#N/A,FALSE,"COMB_GRAPHS"}</definedName>
    <definedName name="Hello1" localSheetId="27" hidden="1">#REF!</definedName>
    <definedName name="Hello1" hidden="1">#REF!</definedName>
    <definedName name="Help" localSheetId="27" hidden="1">{#N/A,#N/A,FALSE,"Barranca"}</definedName>
    <definedName name="Help" hidden="1">{#N/A,#N/A,FALSE,"Barranca"}</definedName>
    <definedName name="Help_1" localSheetId="27" hidden="1">{#N/A,#N/A,FALSE,"Barranca"}</definedName>
    <definedName name="Help_1" hidden="1">{#N/A,#N/A,FALSE,"Barranca"}</definedName>
    <definedName name="help1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help1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help1_1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help1_1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hfd" localSheetId="27" hidden="1">{"FCB_ALL",#N/A,FALSE,"FCB";"GREY_ALL",#N/A,FALSE,"GREY"}</definedName>
    <definedName name="hfd" hidden="1">{"FCB_ALL",#N/A,FALSE,"FCB";"GREY_ALL",#N/A,FALSE,"GREY"}</definedName>
    <definedName name="hfd_1" localSheetId="27" hidden="1">{"FCB_ALL",#N/A,FALSE,"FCB";"GREY_ALL",#N/A,FALSE,"GREY"}</definedName>
    <definedName name="hfd_1" hidden="1">{"FCB_ALL",#N/A,FALSE,"FCB";"GREY_ALL",#N/A,FALSE,"GREY"}</definedName>
    <definedName name="hfydf" localSheetId="27" hidden="1">{"FCB_ALL",#N/A,FALSE,"FCB"}</definedName>
    <definedName name="hfydf" hidden="1">{"FCB_ALL",#N/A,FALSE,"FCB"}</definedName>
    <definedName name="hfydf_1" localSheetId="27" hidden="1">{"FCB_ALL",#N/A,FALSE,"FCB"}</definedName>
    <definedName name="hfydf_1" hidden="1">{"FCB_ALL",#N/A,FALSE,"FCB"}</definedName>
    <definedName name="hgsrt" localSheetId="27" hidden="1">{"FCB_ALL",#N/A,FALSE,"FCB";"GREY_ALL",#N/A,FALSE,"GREY"}</definedName>
    <definedName name="hgsrt" hidden="1">{"FCB_ALL",#N/A,FALSE,"FCB";"GREY_ALL",#N/A,FALSE,"GREY"}</definedName>
    <definedName name="hgsrt_1" localSheetId="27" hidden="1">{"FCB_ALL",#N/A,FALSE,"FCB";"GREY_ALL",#N/A,FALSE,"GREY"}</definedName>
    <definedName name="hgsrt_1" hidden="1">{"FCB_ALL",#N/A,FALSE,"FCB";"GREY_ALL",#N/A,FALSE,"GREY"}</definedName>
    <definedName name="hh" hidden="1">FALSE</definedName>
    <definedName name="hh_1" localSheetId="27" hidden="1">{#N/A,#N/A,TRUE,"DCF Summary";#N/A,#N/A,TRUE,"Casema";#N/A,#N/A,TRUE,"UK";#N/A,#N/A,TRUE,"RCF";#N/A,#N/A,TRUE,"Intercable CZ";#N/A,#N/A,TRUE,"Interkabel P";#N/A,#N/A,TRUE,"LBO-Total";#N/A,#N/A,TRUE,"LBO-Casema"}</definedName>
    <definedName name="hh_1" hidden="1">{#N/A,#N/A,TRUE,"DCF Summary";#N/A,#N/A,TRUE,"Casema";#N/A,#N/A,TRUE,"UK";#N/A,#N/A,TRUE,"RCF";#N/A,#N/A,TRUE,"Intercable CZ";#N/A,#N/A,TRUE,"Interkabel P";#N/A,#N/A,TRUE,"LBO-Total";#N/A,#N/A,TRUE,"LBO-Casema"}</definedName>
    <definedName name="hhh" localSheetId="27" hidden="1">{#N/A,#N/A,FALSE,"Job Sched"}</definedName>
    <definedName name="hhh" hidden="1">{#N/A,#N/A,FALSE,"Job Sched"}</definedName>
    <definedName name="hhh_1" localSheetId="27" hidden="1">{#N/A,#N/A,FALSE,"Job Sched"}</definedName>
    <definedName name="hhh_1" hidden="1">{#N/A,#N/A,FALSE,"Job Sched"}</definedName>
    <definedName name="hhhh" localSheetId="27" hidden="1">{"SUM",#N/A,FALSE,"Details (2)"}</definedName>
    <definedName name="hhhh" hidden="1">{"SUM",#N/A,FALSE,"Details (2)"}</definedName>
    <definedName name="hhhh_1" localSheetId="27" hidden="1">{"SUM",#N/A,FALSE,"Details (2)"}</definedName>
    <definedName name="hhhh_1" hidden="1">{"SUM",#N/A,FALSE,"Details (2)"}</definedName>
    <definedName name="hhu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hu_1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hu_1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localSheetId="27" hidden="1">{#N/A,#N/A,FALSE,"FAB VENDORS";"BUD SUM",#N/A,FALSE,"BUD SUM WO TEX"}</definedName>
    <definedName name="Hi" hidden="1">{#N/A,#N/A,FALSE,"FAB VENDORS";"BUD SUM",#N/A,FALSE,"BUD SUM WO TEX"}</definedName>
    <definedName name="Hi_1" localSheetId="27" hidden="1">{#N/A,#N/A,FALSE,"FAB VENDORS";"BUD SUM",#N/A,FALSE,"BUD SUM WO TEX"}</definedName>
    <definedName name="Hi_1" hidden="1">{#N/A,#N/A,FALSE,"FAB VENDORS";"BUD SUM",#N/A,FALSE,"BUD SUM WO TEX"}</definedName>
    <definedName name="HiddenRows" localSheetId="27" hidden="1">#REF!</definedName>
    <definedName name="HiddenRows" hidden="1">#REF!</definedName>
    <definedName name="Hide" localSheetId="27">#REF!</definedName>
    <definedName name="Hide">#REF!</definedName>
    <definedName name="HISTORICAL" localSheetId="27" hidden="1">{"GTI monthly IS",#N/A,FALSE,"gti";#N/A,#N/A,FALSE,"gti"}</definedName>
    <definedName name="HISTORICAL" hidden="1">{"GTI monthly IS",#N/A,FALSE,"gti";#N/A,#N/A,FALSE,"gti"}</definedName>
    <definedName name="HISTORICAL_1" localSheetId="27" hidden="1">{"GTI monthly IS",#N/A,FALSE,"gti";#N/A,#N/A,FALSE,"gti"}</definedName>
    <definedName name="HISTORICAL_1" hidden="1">{"GTI monthly IS",#N/A,FALSE,"gti";#N/A,#N/A,FALSE,"gti"}</definedName>
    <definedName name="hj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j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j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j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jf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K" localSheetId="27" hidden="1">{"Reader",#N/A,FALSE,"Summary";"Reader",#N/A,FALSE,"Buildup";"Reader",#N/A,FALSE,"Financials";"Reader",#N/A,FALSE,"Debt &amp; Other"}</definedName>
    <definedName name="HK" hidden="1">{"Reader",#N/A,FALSE,"Summary";"Reader",#N/A,FALSE,"Buildup";"Reader",#N/A,FALSE,"Financials";"Reader",#N/A,FALSE,"Debt &amp; Other"}</definedName>
    <definedName name="HK_1" localSheetId="27" hidden="1">{"Reader",#N/A,FALSE,"Summary";"Reader",#N/A,FALSE,"Buildup";"Reader",#N/A,FALSE,"Financials";"Reader",#N/A,FALSE,"Debt &amp; Other"}</definedName>
    <definedName name="HK_1" hidden="1">{"Reader",#N/A,FALSE,"Summary";"Reader",#N/A,FALSE,"Buildup";"Reader",#N/A,FALSE,"Financials";"Reader",#N/A,FALSE,"Debt &amp; Other"}</definedName>
    <definedName name="hka" localSheetId="27" hidden="1">{"Reader",#N/A,FALSE,"Summary";"Reader",#N/A,FALSE,"Buildup";"Reader",#N/A,FALSE,"Financials";"Reader",#N/A,FALSE,"Debt &amp; Other"}</definedName>
    <definedName name="hka" hidden="1">{"Reader",#N/A,FALSE,"Summary";"Reader",#N/A,FALSE,"Buildup";"Reader",#N/A,FALSE,"Financials";"Reader",#N/A,FALSE,"Debt &amp; Other"}</definedName>
    <definedName name="hka_1" localSheetId="27" hidden="1">{"Reader",#N/A,FALSE,"Summary";"Reader",#N/A,FALSE,"Buildup";"Reader",#N/A,FALSE,"Financials";"Reader",#N/A,FALSE,"Debt &amp; Other"}</definedName>
    <definedName name="hka_1" hidden="1">{"Reader",#N/A,FALSE,"Summary";"Reader",#N/A,FALSE,"Buildup";"Reader",#N/A,FALSE,"Financials";"Reader",#N/A,FALSE,"Debt &amp; Other"}</definedName>
    <definedName name="hn.ConvertZero1" localSheetId="27" hidden="1">#REF!,#REF!,#REF!,#REF!,#REF!,#REF!,#REF!,#REF!,#REF!,#REF!</definedName>
    <definedName name="hn.ConvertZero1" hidden="1">#REF!,#REF!,#REF!,#REF!,#REF!,#REF!,#REF!,#REF!,#REF!,#REF!</definedName>
    <definedName name="hn.ConvertZero2" localSheetId="27" hidden="1">#REF!,#REF!,#REF!,#REF!,#REF!,#REF!,#REF!,#REF!</definedName>
    <definedName name="hn.ConvertZero2" hidden="1">#REF!,#REF!,#REF!,#REF!,#REF!,#REF!,#REF!,#REF!</definedName>
    <definedName name="hn.ConvertZero3" localSheetId="27" hidden="1">#REF!,#REF!,#REF!,#REF!,#REF!</definedName>
    <definedName name="hn.ConvertZero3" hidden="1">#REF!,#REF!,#REF!,#REF!,#REF!</definedName>
    <definedName name="hn.ConvertZero4" localSheetId="27" hidden="1">#REF!,#REF!,#REF!,#REF!,#REF!,#REF!,#REF!,#REF!</definedName>
    <definedName name="hn.ConvertZero4" hidden="1">#REF!,#REF!,#REF!,#REF!,#REF!,#REF!,#REF!,#REF!</definedName>
    <definedName name="hn.ConvertZeroUnhide1" localSheetId="27" hidden="1">#REF!,#REF!,#REF!</definedName>
    <definedName name="hn.ConvertZeroUnhide1" hidden="1">#REF!,#REF!,#REF!</definedName>
    <definedName name="hn.Delete015" localSheetId="27" hidden="1">#REF!,#REF!,#REF!,#REF!,#REF!</definedName>
    <definedName name="hn.Delete015" hidden="1">#REF!,#REF!,#REF!,#REF!,#REF!</definedName>
    <definedName name="hn.DZ_MultByFXRates" localSheetId="27" hidden="1">#REF!,#REF!,#REF!,#REF!</definedName>
    <definedName name="hn.DZ_MultByFXRates" hidden="1">#REF!,#REF!,#REF!,#REF!</definedName>
    <definedName name="hn.ExtDb" hidden="1">FALSE</definedName>
    <definedName name="hn.LTM_MultByFXRates" localSheetId="27" hidden="1">#REF!,#REF!,#REF!,#REF!,#REF!,#REF!,#REF!</definedName>
    <definedName name="hn.LTM_MultByFXRates" hidden="1">#REF!,#REF!,#REF!,#REF!,#REF!,#REF!,#REF!</definedName>
    <definedName name="hn.ModelType" hidden="1">"DEAL"</definedName>
    <definedName name="hn.ModelVersion" hidden="1">1</definedName>
    <definedName name="hn.MultbyFXRates" localSheetId="27" hidden="1">#REF!,#REF!,#REF!,#REF!,#REF!,#REF!,#REF!</definedName>
    <definedName name="hn.MultbyFXRates" hidden="1">#REF!,#REF!,#REF!,#REF!,#REF!,#REF!,#REF!</definedName>
    <definedName name="hn.MultByFXRates1" localSheetId="27" hidden="1">#REF!,#REF!,#REF!,#REF!,#REF!</definedName>
    <definedName name="hn.MultByFXRates1" hidden="1">#REF!,#REF!,#REF!,#REF!,#REF!</definedName>
    <definedName name="hn.MultByFXRates2" localSheetId="27" hidden="1">#REF!,#REF!,#REF!,#REF!,#REF!</definedName>
    <definedName name="hn.MultByFXRates2" hidden="1">#REF!,#REF!,#REF!,#REF!,#REF!</definedName>
    <definedName name="hn.MultByFXRates3" localSheetId="27" hidden="1">#REF!,#REF!,#REF!,#REF!,#REF!</definedName>
    <definedName name="hn.MultByFXRates3" hidden="1">#REF!,#REF!,#REF!,#REF!,#REF!</definedName>
    <definedName name="hn.MultbyFxrates4" localSheetId="27" hidden="1">#REF!,#REF!,#REF!,#REF!,#REF!,#REF!,#REF!</definedName>
    <definedName name="hn.MultbyFxrates4" hidden="1">#REF!,#REF!,#REF!,#REF!,#REF!,#REF!,#REF!</definedName>
    <definedName name="hn.multbyfxrates5" localSheetId="27" hidden="1">#REF!,#REF!,#REF!,#REF!,#REF!</definedName>
    <definedName name="hn.multbyfxrates5" hidden="1">#REF!,#REF!,#REF!,#REF!,#REF!</definedName>
    <definedName name="hn.multbyfxrates6" localSheetId="27" hidden="1">#REF!,#REF!,#REF!,#REF!,#REF!</definedName>
    <definedName name="hn.multbyfxrates6" hidden="1">#REF!,#REF!,#REF!,#REF!,#REF!</definedName>
    <definedName name="hn.multbyfxrates7" localSheetId="27" hidden="1">#REF!,#REF!,#REF!,#REF!,#REF!</definedName>
    <definedName name="hn.multbyfxrates7" hidden="1">#REF!,#REF!,#REF!,#REF!,#REF!</definedName>
    <definedName name="hn.MultByFXRatesBot1" localSheetId="27" hidden="1">#REF!,#REF!,#REF!,#REF!,#REF!,#REF!,#REF!,#REF!,#REF!,#REF!,#REF!,#REF!</definedName>
    <definedName name="hn.MultByFXRatesBot1" hidden="1">#REF!,#REF!,#REF!,#REF!,#REF!,#REF!,#REF!,#REF!,#REF!,#REF!,#REF!,#REF!</definedName>
    <definedName name="hn.MultByFXRatesBot2" localSheetId="27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localSheetId="27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localSheetId="27" hidden="1">#REF!,#REF!,#REF!,#REF!,#REF!,#REF!,#REF!,#REF!,#REF!,#REF!,#REF!,#REF!,#REF!</definedName>
    <definedName name="hn.MultByFXRatesBot4" hidden="1">#REF!,#REF!,#REF!,#REF!,#REF!,#REF!,#REF!,#REF!,#REF!,#REF!,#REF!,#REF!,#REF!</definedName>
    <definedName name="hn.MultByFXRatesBot5" localSheetId="27" hidden="1">#REF!,#REF!,#REF!,#REF!,#REF!,#REF!,#REF!,#REF!,#REF!,#REF!,#REF!</definedName>
    <definedName name="hn.MultByFXRatesBot5" hidden="1">#REF!,#REF!,#REF!,#REF!,#REF!,#REF!,#REF!,#REF!,#REF!,#REF!,#REF!</definedName>
    <definedName name="hn.MultByFXRatesBot6" localSheetId="27" hidden="1">#REF!,#REF!,#REF!,#REF!,#REF!,#REF!,#REF!,#REF!,#REF!,#REF!,#REF!</definedName>
    <definedName name="hn.MultByFXRatesBot6" hidden="1">#REF!,#REF!,#REF!,#REF!,#REF!,#REF!,#REF!,#REF!,#REF!,#REF!,#REF!</definedName>
    <definedName name="hn.MultByFXRatesBot7" localSheetId="27" hidden="1">#REF!,#REF!,#REF!,#REF!,#REF!,#REF!,#REF!,#REF!,#REF!,#REF!,#REF!</definedName>
    <definedName name="hn.MultByFXRatesBot7" hidden="1">#REF!,#REF!,#REF!,#REF!,#REF!,#REF!,#REF!,#REF!,#REF!,#REF!,#REF!</definedName>
    <definedName name="hn.MultByFXRatesTop1" localSheetId="27" hidden="1">#REF!,#REF!,#REF!,#REF!,#REF!,#REF!,#REF!,#REF!,#REF!,#REF!,#REF!,#REF!</definedName>
    <definedName name="hn.MultByFXRatesTop1" hidden="1">#REF!,#REF!,#REF!,#REF!,#REF!,#REF!,#REF!,#REF!,#REF!,#REF!,#REF!,#REF!</definedName>
    <definedName name="hn.MultByFXRatesTop2" localSheetId="27" hidden="1">#REF!,#REF!,#REF!,#REF!,#REF!,#REF!,#REF!,#REF!,#REF!,#REF!,#REF!,#REF!,#REF!,#REF!,#REF!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localSheetId="27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localSheetId="27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localSheetId="27" hidden="1">#REF!,#REF!,#REF!,#REF!,#REF!,#REF!,#REF!,#REF!,#REF!,#REF!,#REF!,#REF!</definedName>
    <definedName name="hn.MultByFXRatesTop5" hidden="1">#REF!,#REF!,#REF!,#REF!,#REF!,#REF!,#REF!,#REF!,#REF!,#REF!,#REF!,#REF!</definedName>
    <definedName name="hn.MultByFXRatesTop6" localSheetId="27" hidden="1">#REF!,#REF!,#REF!,#REF!,#REF!,#REF!,#REF!,#REF!,#REF!,#REF!,#REF!,#REF!,#REF!,#REF!,#REF!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localSheetId="27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YearLabel" localSheetId="27" hidden="1">#REF!</definedName>
    <definedName name="hn.YearLabel" hidden="1">#REF!</definedName>
    <definedName name="hod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me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rsham___Livingston" localSheetId="27">#REF!</definedName>
    <definedName name="Horsham___Livingston">#REF!</definedName>
    <definedName name="houy" localSheetId="27" hidden="1">{#N/A,#N/A,FALSE,"AD_Purchase";#N/A,#N/A,FALSE,"Credit";#N/A,#N/A,FALSE,"PF Acquisition";#N/A,#N/A,FALSE,"PF Offering"}</definedName>
    <definedName name="houy" hidden="1">{#N/A,#N/A,FALSE,"AD_Purchase";#N/A,#N/A,FALSE,"Credit";#N/A,#N/A,FALSE,"PF Acquisition";#N/A,#N/A,FALSE,"PF Offering"}</definedName>
    <definedName name="houy_1" localSheetId="27" hidden="1">{#N/A,#N/A,FALSE,"AD_Purchase";#N/A,#N/A,FALSE,"Credit";#N/A,#N/A,FALSE,"PF Acquisition";#N/A,#N/A,FALSE,"PF Offering"}</definedName>
    <definedName name="houy_1" hidden="1">{#N/A,#N/A,FALSE,"AD_Purchase";#N/A,#N/A,FALSE,"Credit";#N/A,#N/A,FALSE,"PF Acquisition";#N/A,#N/A,FALSE,"PF Offering"}</definedName>
    <definedName name="HQ" localSheetId="27" hidden="1">{#N/A,#N/A,FALSE,"6405";#N/A,#N/A,FALSE,"6406";#N/A,#N/A,FALSE,"6409";#N/A,#N/A,FALSE,"6425";#N/A,#N/A,FALSE,"6426";#N/A,#N/A,FALSE,"6427";#N/A,#N/A,FALSE,"6440";#N/A,#N/A,FALSE,"6441";#N/A,#N/A,FALSE,"6442";#N/A,#N/A,FALSE,"6443"}</definedName>
    <definedName name="HQ" hidden="1">{#N/A,#N/A,FALSE,"6405";#N/A,#N/A,FALSE,"6406";#N/A,#N/A,FALSE,"6409";#N/A,#N/A,FALSE,"6425";#N/A,#N/A,FALSE,"6426";#N/A,#N/A,FALSE,"6427";#N/A,#N/A,FALSE,"6440";#N/A,#N/A,FALSE,"6441";#N/A,#N/A,FALSE,"6442";#N/A,#N/A,FALSE,"6443"}</definedName>
    <definedName name="HQ_1" localSheetId="27" hidden="1">{#N/A,#N/A,FALSE,"6405";#N/A,#N/A,FALSE,"6406";#N/A,#N/A,FALSE,"6409";#N/A,#N/A,FALSE,"6425";#N/A,#N/A,FALSE,"6426";#N/A,#N/A,FALSE,"6427";#N/A,#N/A,FALSE,"6440";#N/A,#N/A,FALSE,"6441";#N/A,#N/A,FALSE,"6442";#N/A,#N/A,FALSE,"6443"}</definedName>
    <definedName name="HQ_1" hidden="1">{#N/A,#N/A,FALSE,"6405";#N/A,#N/A,FALSE,"6406";#N/A,#N/A,FALSE,"6409";#N/A,#N/A,FALSE,"6425";#N/A,#N/A,FALSE,"6426";#N/A,#N/A,FALSE,"6427";#N/A,#N/A,FALSE,"6440";#N/A,#N/A,FALSE,"6441";#N/A,#N/A,FALSE,"6442";#N/A,#N/A,FALSE,"6443"}</definedName>
    <definedName name="hshstd" localSheetId="27" hidden="1">{"Canada Summary",#N/A,FALSE,"Canada";"Canada by Month",#N/A,FALSE,"Canada";"Canada YTD",#N/A,FALSE,"Canada"}</definedName>
    <definedName name="hshstd" hidden="1">{"Canada Summary",#N/A,FALSE,"Canada";"Canada by Month",#N/A,FALSE,"Canada";"Canada YTD",#N/A,FALSE,"Canada"}</definedName>
    <definedName name="hshstd_1" localSheetId="27" hidden="1">{"Canada Summary",#N/A,FALSE,"Canada";"Canada by Month",#N/A,FALSE,"Canada";"Canada YTD",#N/A,FALSE,"Canada"}</definedName>
    <definedName name="hshstd_1" hidden="1">{"Canada Summary",#N/A,FALSE,"Canada";"Canada by Month",#N/A,FALSE,"Canada";"Canada YTD",#N/A,FALSE,"Canada"}</definedName>
    <definedName name="htm_control" localSheetId="27" hidden="1">{"'monthy'!$A$1:$H$23"}</definedName>
    <definedName name="htm_control" hidden="1">{"'monthy'!$A$1:$H$23"}</definedName>
    <definedName name="htm_control_1" localSheetId="27" hidden="1">{"'monthy'!$A$1:$H$23"}</definedName>
    <definedName name="htm_control_1" hidden="1">{"'monthy'!$A$1:$H$23"}</definedName>
    <definedName name="HTML_CodePage" hidden="1">1252</definedName>
    <definedName name="HTML_Control" localSheetId="27" hidden="1">{"'Demand Units'!$Z$2:$AF$53"}</definedName>
    <definedName name="HTML_Control" hidden="1">{"'Demand Units'!$Z$2:$AF$53"}</definedName>
    <definedName name="HTML_Control_1" localSheetId="27" hidden="1">{"'monthy'!$A$1:$H$23"}</definedName>
    <definedName name="HTML_Control_1" hidden="1">{"'monthy'!$A$1:$H$23"}</definedName>
    <definedName name="HTML_Control_BS" localSheetId="27" hidden="1">{"'Sheet1'!$A$1:$L$21"}</definedName>
    <definedName name="HTML_Control_BS" hidden="1">{"'Sheet1'!$A$1:$L$21"}</definedName>
    <definedName name="HTML_Control_BS_1" localSheetId="27" hidden="1">{"'Sheet1'!$A$1:$L$21"}</definedName>
    <definedName name="HTML_Control_BS_1" hidden="1">{"'Sheet1'!$A$1:$L$21"}</definedName>
    <definedName name="HTML_Control2" localSheetId="27" hidden="1">{"'NWC03'!$C$81"}</definedName>
    <definedName name="HTML_Control2" hidden="1">{"'NWC03'!$C$81"}</definedName>
    <definedName name="HTML_Description" hidden="1">""</definedName>
    <definedName name="HTML_Email" hidden="1">""</definedName>
    <definedName name="HTML_Header" hidden="1">""</definedName>
    <definedName name="HTML_LastUpdate" hidden="1">"5/11/98"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"u:\MyHTML6.htm"</definedName>
    <definedName name="HTML_PathFileMac" hidden="1">"Macintosh HD:HomePageStuff:pc:datasets:implprem.html"</definedName>
    <definedName name="HTML_Title" hidden="1">""</definedName>
    <definedName name="HTML1_1" hidden="1">"[FCST1719.XLS]Feuil1!$A$1:$Q$26"</definedName>
    <definedName name="HTML1_10" hidden="1">""</definedName>
    <definedName name="HTML1_11" hidden="1">1</definedName>
    <definedName name="HTML1_12" hidden="1">"C:\Mes documents\Renaud Collery\Fw51\MyHTML.htm"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"FCST1719.XLS"</definedName>
    <definedName name="HTML1_4" hidden="1">"Feuil1"</definedName>
    <definedName name="HTML1_5" hidden="1">""</definedName>
    <definedName name="HTML1_6" hidden="1">-4146</definedName>
    <definedName name="HTML1_7" hidden="1">-4146</definedName>
    <definedName name="HTML1_8" hidden="1">"24/01/1999"</definedName>
    <definedName name="HTML1_9" hidden="1">"Prince Thierry   Business Planning Manager"</definedName>
    <definedName name="HTML3_1" hidden="1">"[TB9.XLS]St_tot_94_95!$A$1:$H$427"</definedName>
    <definedName name="HTML4_10" hidden="1">"Emil.Asistores@crtc.x400.gc.ca"</definedName>
    <definedName name="HTML4_11" hidden="1">1</definedName>
    <definedName name="HTML4_12" hidden="1">"O:\ENG\PROC_REP\TELECOM\1997\PART7\QS_REP98\BCTEL\BCTEL.HTM"</definedName>
    <definedName name="HTML4_2" hidden="1">1</definedName>
    <definedName name="HTML4_3" hidden="1">"BC Tel 1998 Quality Of Service Report"</definedName>
    <definedName name="HTML4_4" hidden="1">"BC Tel 1998 Quality Of Service Report"</definedName>
    <definedName name="HTML4_5" hidden="1">""</definedName>
    <definedName name="HTML4_6" hidden="1">-4146</definedName>
    <definedName name="HTML4_7" hidden="1">-4146</definedName>
    <definedName name="HTML4_8" hidden="1">"1997/10/24"</definedName>
    <definedName name="HTML4_9" hidden="1">"Emil Asistores"</definedName>
    <definedName name="HTML5_10" hidden="1">"Emil.Asistores@crtc.x400.gc.ca"</definedName>
    <definedName name="HTML5_11" hidden="1">1</definedName>
    <definedName name="HTML5_12" hidden="1">"O:\ENG\PROC_REP\TELECOM\1997\PART7\QS_REP98\TCI\TCI.HTM"</definedName>
    <definedName name="HTML5_2" hidden="1">1</definedName>
    <definedName name="HTML5_3" hidden="1">"TCI 1998 Quality Of Service Report"</definedName>
    <definedName name="HTML5_4" hidden="1">"TCI 1998 Quality Of Service Report"</definedName>
    <definedName name="HTML5_5" hidden="1">""</definedName>
    <definedName name="HTML5_6" hidden="1">-4146</definedName>
    <definedName name="HTML5_7" hidden="1">-4146</definedName>
    <definedName name="HTML5_8" hidden="1">"1997/10/30"</definedName>
    <definedName name="HTML5_9" hidden="1">"Emil Asistores"</definedName>
    <definedName name="HTMLControl" localSheetId="27" hidden="1">{"'Edit'!$A$1:$V$2277"}</definedName>
    <definedName name="HTMLControl" hidden="1">{"'Edit'!$A$1:$V$2277"}</definedName>
    <definedName name="HTMLControl_1" localSheetId="27" hidden="1">{"'Edit'!$A$1:$V$2277"}</definedName>
    <definedName name="HTMLControl_1" hidden="1">{"'Edit'!$A$1:$V$2277"}</definedName>
    <definedName name="HTMLCount" hidden="1">1</definedName>
    <definedName name="i" localSheetId="27" hidden="1">{#N/A,#N/A,TRUE,"DCF Summary";#N/A,#N/A,TRUE,"Casema";#N/A,#N/A,TRUE,"UK";#N/A,#N/A,TRUE,"RCF";#N/A,#N/A,TRUE,"Intercable CZ";#N/A,#N/A,TRUE,"Interkabel P";#N/A,#N/A,TRUE,"LBO-Total";#N/A,#N/A,TRUE,"LBO-Casema"}</definedName>
    <definedName name="i" hidden="1">{#N/A,#N/A,TRUE,"DCF Summary";#N/A,#N/A,TRUE,"Casema";#N/A,#N/A,TRUE,"UK";#N/A,#N/A,TRUE,"RCF";#N/A,#N/A,TRUE,"Intercable CZ";#N/A,#N/A,TRUE,"Interkabel P";#N/A,#N/A,TRUE,"LBO-Total";#N/A,#N/A,TRUE,"LBO-Casema"}</definedName>
    <definedName name="i_1" localSheetId="27" hidden="1">{#N/A,#N/A,TRUE,"DCF Summary";#N/A,#N/A,TRUE,"Casema";#N/A,#N/A,TRUE,"UK";#N/A,#N/A,TRUE,"RCF";#N/A,#N/A,TRUE,"Intercable CZ";#N/A,#N/A,TRUE,"Interkabel P";#N/A,#N/A,TRUE,"LBO-Total";#N/A,#N/A,TRUE,"LBO-Casema"}</definedName>
    <definedName name="i_1" hidden="1">{#N/A,#N/A,TRUE,"DCF Summary";#N/A,#N/A,TRUE,"Casema";#N/A,#N/A,TRUE,"UK";#N/A,#N/A,TRUE,"RCF";#N/A,#N/A,TRUE,"Intercable CZ";#N/A,#N/A,TRUE,"Interkabel P";#N/A,#N/A,TRUE,"LBO-Total";#N/A,#N/A,TRUE,"LBO-Casema"}</definedName>
    <definedName name="ids" localSheetId="27" hidden="1">{#N/A,#N/A,FALSE,"Comp"}</definedName>
    <definedName name="ids" hidden="1">{#N/A,#N/A,FALSE,"Comp"}</definedName>
    <definedName name="ids_1" localSheetId="27" hidden="1">{#N/A,#N/A,FALSE,"Comp"}</definedName>
    <definedName name="ids_1" hidden="1">{#N/A,#N/A,FALSE,"Comp"}</definedName>
    <definedName name="iffx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_1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_1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_1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_1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mports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_1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_1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ndType" localSheetId="27" hidden="1">#REF!</definedName>
    <definedName name="IndType" hidden="1">#REF!</definedName>
    <definedName name="INFO_BI_EXE_NAME" hidden="1">"BICORE.EXE"</definedName>
    <definedName name="INFO_EXE_SERVER_PATH" hidden="1">"C:\Program Files (x86)\Sage Software\Sage MAS 500 Client\Managed Applications\SMIFramework\BICORE.EXE"</definedName>
    <definedName name="INFO_INSTANCE_ID" hidden="1">"0"</definedName>
    <definedName name="INFO_INSTANCE_NAME" hidden="1">"Overall Reporting Statement 2016_20150812_10_25_43_2525.xls"</definedName>
    <definedName name="INFO_REPORT_CODE" hidden="1">"S500-AI01-1-2"</definedName>
    <definedName name="INFO_REPORT_ID" hidden="1">"9"</definedName>
    <definedName name="INFO_REPORT_NAME" hidden="1">"Overall Reporting Statement 2016"</definedName>
    <definedName name="INFO_RUN_USER" hidden="1">""</definedName>
    <definedName name="INFO_RUN_WORKSTATION" hidden="1">"RDPFINANCE"</definedName>
    <definedName name="Inmovilizado2" localSheetId="27" hidden="1">{#N/A,#N/A,FALSE,"CNS_ADJ";"Balance Consolidado",#N/A,FALSE,"BCEC_CNS";#N/A,#N/A,FALSE,"USGAAP_ADJ"}</definedName>
    <definedName name="Inmovilizado2" hidden="1">{#N/A,#N/A,FALSE,"CNS_ADJ";"Balance Consolidado",#N/A,FALSE,"BCEC_CNS";#N/A,#N/A,FALSE,"USGAAP_ADJ"}</definedName>
    <definedName name="Inmovilizado2_1" localSheetId="27" hidden="1">{#N/A,#N/A,FALSE,"CNS_ADJ";"Balance Consolidado",#N/A,FALSE,"BCEC_CNS";#N/A,#N/A,FALSE,"USGAAP_ADJ"}</definedName>
    <definedName name="Inmovilizado2_1" hidden="1">{#N/A,#N/A,FALSE,"CNS_ADJ";"Balance Consolidado",#N/A,FALSE,"BCEC_CNS";#N/A,#N/A,FALSE,"USGAAP_ADJ"}</definedName>
    <definedName name="InputArea">[12]Tenant!$K$11</definedName>
    <definedName name="InsertAtPC">[5]Master!#REF!</definedName>
    <definedName name="InsertAtPCCF" localSheetId="27">#REF!</definedName>
    <definedName name="InsertAtPCCF">#REF!</definedName>
    <definedName name="InsertDuringCon">[5]Master!#REF!</definedName>
    <definedName name="InsertDuringConCF" localSheetId="27">#REF!</definedName>
    <definedName name="InsertDuringConCF">#REF!</definedName>
    <definedName name="InsertPostPC">[5]Master!#REF!</definedName>
    <definedName name="InsertPostPCCF" localSheetId="27">#REF!</definedName>
    <definedName name="InsertPostPCCF">#REF!</definedName>
    <definedName name="InsertPrecon">[5]Master!#REF!</definedName>
    <definedName name="InsertPreconCF" localSheetId="27">#REF!</definedName>
    <definedName name="InsertPreconCF">#REF!</definedName>
    <definedName name="InsertPrem">[5]Master!#REF!</definedName>
    <definedName name="Int" localSheetId="28">#REF!</definedName>
    <definedName name="Int" localSheetId="3">#REF!</definedName>
    <definedName name="Int" localSheetId="5">#REF!</definedName>
    <definedName name="Int" localSheetId="6">#REF!</definedName>
    <definedName name="Int" localSheetId="4">#REF!</definedName>
    <definedName name="Int" localSheetId="19">#REF!</definedName>
    <definedName name="Int" localSheetId="20">#REF!</definedName>
    <definedName name="Int" localSheetId="18">#REF!</definedName>
    <definedName name="Int" localSheetId="27">#REF!</definedName>
    <definedName name="Int" localSheetId="14">#REF!</definedName>
    <definedName name="Int" localSheetId="23">#REF!</definedName>
    <definedName name="Int">#REF!</definedName>
    <definedName name="int_ext_sel" hidden="1">2</definedName>
    <definedName name="Interco2" localSheetId="27" hidden="1">{#N/A,#N/A,FALSE,"Job Sched"}</definedName>
    <definedName name="Interco2" hidden="1">{#N/A,#N/A,FALSE,"Job Sched"}</definedName>
    <definedName name="Interco2_1" localSheetId="27" hidden="1">{#N/A,#N/A,FALSE,"Job Sched"}</definedName>
    <definedName name="Interco2_1" hidden="1">{#N/A,#N/A,FALSE,"Job Sched"}</definedName>
    <definedName name="Interest" localSheetId="28">-IPMT(Chambers!Interest_Rate/12,Chambers!Payment_Number,Chambers!Number_of_Payments,Chambers!Loan_Amount)</definedName>
    <definedName name="Interest" localSheetId="3">-IPMT('FY25 Full Year'!Interest_Rate/12,'FY25 Full Year'!Payment_Number,'FY25 Full Year'!Number_of_Payments,'FY25 Full Year'!Loan_Amount)</definedName>
    <definedName name="Interest" localSheetId="5">-IPMT('FY25 Monthly Mature Sites'!Interest_Rate/12,'FY25 Monthly Mature Sites'!Payment_Number,'FY25 Monthly Mature Sites'!Number_of_Payments,'FY25 Monthly Mature Sites'!Loan_Amount)</definedName>
    <definedName name="Interest" localSheetId="6">-IPMT('FY25 Monthly Non Mature Sites'!Interest_Rate/12,'FY25 Monthly Non Mature Sites'!Payment_Number,'FY25 Monthly Non Mature Sites'!Number_of_Payments,'FY25 Monthly Non Mature Sites'!Loan_Amount)</definedName>
    <definedName name="Interest" localSheetId="4">-IPMT('FY25 Monthly P&amp;L'!Interest_Rate/12,'FY25 Monthly P&amp;L'!Payment_Number,'FY25 Monthly P&amp;L'!Number_of_Payments,'FY25 Monthly P&amp;L'!Loan_Amount)</definedName>
    <definedName name="Interest" localSheetId="19">-IPMT('Monthly Mature Sites'!Interest_Rate/12,'Monthly Mature Sites'!Payment_Number,'Monthly Mature Sites'!Number_of_Payments,'Monthly Mature Sites'!Loan_Amount)</definedName>
    <definedName name="Interest" localSheetId="20">-IPMT('Monthly Non Mature Sites'!Interest_Rate/12,'Monthly Non Mature Sites'!Payment_Number,'Monthly Non Mature Sites'!Number_of_Payments,'Monthly Non Mature Sites'!Loan_Amount)</definedName>
    <definedName name="Interest" localSheetId="18">-IPMT('Monthly P&amp;L'!Interest_Rate/12,'Monthly P&amp;L'!Payment_Number,'Monthly P&amp;L'!Number_of_Payments,'Monthly P&amp;L'!Loan_Amount)</definedName>
    <definedName name="Interest" localSheetId="14">-IPMT('Profit &amp; Loss'!Interest_Rate/12,'Profit &amp; Loss'!Payment_Number,'Profit &amp; Loss'!Number_of_Payments,'Profit &amp; Loss'!Loan_Amount)</definedName>
    <definedName name="Interest" localSheetId="23">-IPMT('Restaurant Sales'!Interest_Rate/12,'Restaurant Sales'!Payment_Number,'Restaurant Sales'!Number_of_Payments,'Restaurant Sales'!Loan_Amount)</definedName>
    <definedName name="Interest">#N/A</definedName>
    <definedName name="Interes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_Rate" localSheetId="28">#REF!</definedName>
    <definedName name="Interest_Rate" localSheetId="3">#REF!</definedName>
    <definedName name="Interest_Rate" localSheetId="5">#REF!</definedName>
    <definedName name="Interest_Rate" localSheetId="6">#REF!</definedName>
    <definedName name="Interest_Rate" localSheetId="4">#REF!</definedName>
    <definedName name="Interest_Rate" localSheetId="19">#REF!</definedName>
    <definedName name="Interest_Rate" localSheetId="20">#REF!</definedName>
    <definedName name="Interest_Rate" localSheetId="18">#REF!</definedName>
    <definedName name="Interest_Rate" localSheetId="27">#REF!</definedName>
    <definedName name="Interest_Rate" localSheetId="14">#REF!</definedName>
    <definedName name="Interest_Rate" localSheetId="23">#REF!</definedName>
    <definedName name="Interest_Rate">#REF!</definedName>
    <definedName name="Interest2">[5]Master!#REF!</definedName>
    <definedName name="Interest3">[5]Master!#REF!</definedName>
    <definedName name="IntroPrintArea" localSheetId="27" hidden="1">#REF!</definedName>
    <definedName name="IntroPrintArea" hidden="1">#REF!</definedName>
    <definedName name="io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io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io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io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"c2108"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USTABLE_RATE_LOANS_FDIC" hidden="1">"c6375"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NNUAL_DIVIDEND" hidden="1">"c229"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UDITOR_NAME" hidden="1">"c1539"</definedName>
    <definedName name="IQ_AUDITOR_OPINION" hidden="1">"c1540"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FAX" hidden="1">"c2100"</definedName>
    <definedName name="IQ_BOARD_MEMBER_OFFICE" hidden="1">"c2098"</definedName>
    <definedName name="IQ_BOARD_MEMBER_PHONE" hidden="1">"c2099"</definedName>
    <definedName name="IQ_BOARD_MEMBER_TITLE" hidden="1">"c97"</definedName>
    <definedName name="IQ_BONDRATING_FITCH" hidden="1">"IQ_BONDRATING_FITCH"</definedName>
    <definedName name="IQ_BONDRATING_FITCH_DATE" hidden="1">"c241"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ERED_DEPOSITS_FDIC" hidden="1">"c6486"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BUILDINGS" hidden="1">"c99"</definedName>
    <definedName name="IQ_BUS_SEG_PRIMARY_GIC" hidden="1">"c15584"</definedName>
    <definedName name="IQ_BUS_SEG_PRIMARY_GIC_ABS" hidden="1">"c15572"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REUT" hidden="1">"c5471"</definedName>
    <definedName name="IQ_BV_ACT_OR_EST_THOM" hidden="1">"c5308"</definedName>
    <definedName name="IQ_BV_EST_REUT" hidden="1">"c5403"</definedName>
    <definedName name="IQ_BV_EST_THOM" hidden="1">"c5147"</definedName>
    <definedName name="IQ_BV_HIGH_EST_REUT" hidden="1">"c5405"</definedName>
    <definedName name="IQ_BV_HIGH_EST_THOM" hidden="1">"c5149"</definedName>
    <definedName name="IQ_BV_LOW_EST_REUT" hidden="1">"c5406"</definedName>
    <definedName name="IQ_BV_LOW_EST_THOM" hidden="1">"c5150"</definedName>
    <definedName name="IQ_BV_MEDIAN_EST_REUT" hidden="1">"c5404"</definedName>
    <definedName name="IQ_BV_MEDIAN_EST_THOM" hidden="1">"c5148"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_REUT" hidden="1">"c5477"</definedName>
    <definedName name="IQ_BV_SHARE_EST_REUT" hidden="1">"c5439"</definedName>
    <definedName name="IQ_BV_SHARE_HIGH_EST_REUT" hidden="1">"c5441"</definedName>
    <definedName name="IQ_BV_SHARE_LOW_EST_REUT" hidden="1">"c5442"</definedName>
    <definedName name="IQ_BV_SHARE_MEDIAN_EST_REUT" hidden="1">"c5440"</definedName>
    <definedName name="IQ_BV_SHARE_NUM_EST_REUT" hidden="1">"c5443"</definedName>
    <definedName name="IQ_BV_SHARE_STDDEV_EST_REUT" hidden="1">"c5444"</definedName>
    <definedName name="IQ_BV_STDDEV_EST_REUT" hidden="1">"c5408"</definedName>
    <definedName name="IQ_BV_STDDEV_EST_THOM" hidden="1">"c5152"</definedName>
    <definedName name="IQ_CAL_Q" hidden="1">"c101"</definedName>
    <definedName name="IQ_CAL_Q_EST_REUT" hidden="1">"c6800"</definedName>
    <definedName name="IQ_CAL_Y" hidden="1">"c102"</definedName>
    <definedName name="IQ_CAL_Y_EST_REUT" hidden="1">"c6801"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ACT_OR_EST_REUT" hidden="1">"c5474"</definedName>
    <definedName name="IQ_CAPEX_BNK" hidden="1">"c110"</definedName>
    <definedName name="IQ_CAPEX_BR" hidden="1">"c111"</definedName>
    <definedName name="IQ_CAPEX_EST_REUT" hidden="1">"c3969"</definedName>
    <definedName name="IQ_CAPEX_FIN" hidden="1">"c112"</definedName>
    <definedName name="IQ_CAPEX_HIGH_EST_REUT" hidden="1">"c3971"</definedName>
    <definedName name="IQ_CAPEX_INS" hidden="1">"c113"</definedName>
    <definedName name="IQ_CAPEX_LOW_EST_REUT" hidden="1">"c3972"</definedName>
    <definedName name="IQ_CAPEX_MEDIAN_EST_REUT" hidden="1">"c3970"</definedName>
    <definedName name="IQ_CAPEX_NUM_EST_REUT" hidden="1">"c3973"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IVIDENDS_NET_INCOME_FDIC" hidden="1">"c6738"</definedName>
    <definedName name="IQ_CASH_DUE_BANKS" hidden="1">"c1351"</definedName>
    <definedName name="IQ_CASH_EQUIV" hidden="1">"c118"</definedName>
    <definedName name="IQ_CASH_FINAN" hidden="1">"c119"</definedName>
    <definedName name="IQ_CASH_IN_PROCESS_FDIC" hidden="1">"c6386"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CE_FDIC" hidden="1">"c6296"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_REUT" hidden="1">"c5463"</definedName>
    <definedName name="IQ_CFPS_EST_REUT" hidden="1">"c3844"</definedName>
    <definedName name="IQ_CFPS_HIGH_EST_REUT" hidden="1">"c3846"</definedName>
    <definedName name="IQ_CFPS_LOW_EST_REUT" hidden="1">"c3847"</definedName>
    <definedName name="IQ_CFPS_MEDIAN_EST_REUT" hidden="1">"c3845"</definedName>
    <definedName name="IQ_CFPS_NUM_EST_REUT" hidden="1">"c3848"</definedName>
    <definedName name="IQ_CFPS_STDDEV_EST_REUT" hidden="1">"c3849"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HANGE_INVENTORY" hidden="1">"c151"</definedName>
    <definedName name="IQ_CHANGE_NET_WORKING_CAPITAL" hidden="1">"c1909"</definedName>
    <definedName name="IQ_CHANGE_OTHER_NET_OPER_ASSETS_BR" hidden="1">"c3595"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ASSB_OUTSTANDING_BS_DATE" hidden="1">"c1972"</definedName>
    <definedName name="IQ_CLASSB_OUTSTANDING_FILING_DATE" hidden="1">"c1974"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LOANS" hidden="1">"c223"</definedName>
    <definedName name="IQ_CONTRACTS_OTHER_COMMODITIES_EQUITIES_FDIC" hidden="1">"c6522"</definedName>
    <definedName name="IQ_CONTRACTS_OTHER_COMMODITIES_EQUITIES._FDIC" hidden="1">"c6522"</definedName>
    <definedName name="IQ_CONV_RATE" hidden="1">"c2192"</definedName>
    <definedName name="IQ_CONVERT_DEBT" hidden="1">"c224"</definedName>
    <definedName name="IQ_CONVEYED_TO_OTHERS_FDIC" hidden="1">"c6534"</definedName>
    <definedName name="IQ_CORE_CAPITAL_RATIO_FDIC" hidden="1">"c6745"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OST_BORROWINGS" hidden="1">"c225"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_EST_CIQ" hidden="1">"c4802"</definedName>
    <definedName name="IQ_DISTRIBUTABLE_CASH_HIGH_EST_CIQ" hidden="1">"c4805"</definedName>
    <definedName name="IQ_DISTRIBUTABLE_CASH_LOW_EST_CIQ" hidden="1">"c4806"</definedName>
    <definedName name="IQ_DISTRIBUTABLE_CASH_MEDIAN_EST_CIQ" hidden="1">"c4807"</definedName>
    <definedName name="IQ_DISTRIBUTABLE_CASH_NUM_EST_CIQ" hidden="1">"c4808"</definedName>
    <definedName name="IQ_DISTRIBUTABLE_CASH_SHARE_EST_CIQ" hidden="1">"c4810"</definedName>
    <definedName name="IQ_DISTRIBUTABLE_CASH_SHARE_HIGH_EST_CIQ" hidden="1">"c4813"</definedName>
    <definedName name="IQ_DISTRIBUTABLE_CASH_SHARE_LOW_EST_CIQ" hidden="1">"c4814"</definedName>
    <definedName name="IQ_DISTRIBUTABLE_CASH_SHARE_MEDIAN_EST_CIQ" hidden="1">"c4815"</definedName>
    <definedName name="IQ_DISTRIBUTABLE_CASH_SHARE_NUM_EST_CIQ" hidden="1">"c4816"</definedName>
    <definedName name="IQ_DISTRIBUTABLE_CASH_SHARE_STDDEV_EST_CIQ" hidden="1">"c4817"</definedName>
    <definedName name="IQ_DISTRIBUTABLE_CASH_STDDEV_EST_CIQ" hidden="1">"c4819"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" hidden="1">"c2801"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_REUT" hidden="1">"c5464"</definedName>
    <definedName name="IQ_DPS_EST_BOTTOM_UP_REUT" hidden="1">"c5501"</definedName>
    <definedName name="IQ_DPS_EST_REUT" hidden="1">"c3851"</definedName>
    <definedName name="IQ_DPS_HIGH_EST_REUT" hidden="1">"c3853"</definedName>
    <definedName name="IQ_DPS_LOW_EST_REUT" hidden="1">"c3854"</definedName>
    <definedName name="IQ_DPS_MEDIAN_EST_REUT" hidden="1">"c3852"</definedName>
    <definedName name="IQ_DPS_NUM_EST_REUT" hidden="1">"c3855"</definedName>
    <definedName name="IQ_DPS_STDDEV_EST_REUT" hidden="1">"c3856"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ARNINGS_COVERAGE_NET_CHARGE_OFFS_FDIC" hidden="1">"c6735"</definedName>
    <definedName name="IQ_EBIT" hidden="1">"c352"</definedName>
    <definedName name="IQ_EBIT_10K" hidden="1">"IQ_EBIT_10K"</definedName>
    <definedName name="IQ_EBIT_10K1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_REUT" hidden="1">"c5465"</definedName>
    <definedName name="IQ_EBIT_EST_REUT" hidden="1">"c5333"</definedName>
    <definedName name="IQ_EBIT_GROWTH_1" hidden="1">"IQ_EBIT_GROWTH_1"</definedName>
    <definedName name="IQ_EBIT_GROWTH_2" hidden="1">"IQ_EBIT_GROWTH_2"</definedName>
    <definedName name="IQ_EBIT_HIGH_EST_REUT" hidden="1">"c5335"</definedName>
    <definedName name="IQ_EBIT_INT" hidden="1">"c360"</definedName>
    <definedName name="IQ_EBIT_LOW_EST_REUT" hidden="1">"c5336"</definedName>
    <definedName name="IQ_EBIT_MARGIN" hidden="1">"c359"</definedName>
    <definedName name="IQ_EBIT_MEDIAN_EST_REUT" hidden="1">"c5334"</definedName>
    <definedName name="IQ_EBIT_NUM_EST_REUT" hidden="1">"c5337"</definedName>
    <definedName name="IQ_EBIT_OVER_IE" hidden="1">"c1369"</definedName>
    <definedName name="IQ_EBIT_STDDEV_EST_REUT" hidden="1">"c5338"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ST_REUT" hidden="1">"c3640"</definedName>
    <definedName name="IQ_EBITDA_GROWTH_1" hidden="1">"IQ_EBITDA_GROWTH_1"</definedName>
    <definedName name="IQ_EBITDA_GROWTH_2" hidden="1">"IQ_EBITDA_GROWTH_2"</definedName>
    <definedName name="IQ_EBITDA_HIGH_EST_REUT" hidden="1">"c3642"</definedName>
    <definedName name="IQ_EBITDA_INT" hidden="1">"c373"</definedName>
    <definedName name="IQ_EBITDA_LOW_EST_REUT" hidden="1">"c3643"</definedName>
    <definedName name="IQ_EBITDA_MARGIN" hidden="1">"c372"</definedName>
    <definedName name="IQ_EBITDA_MEDIAN_EST_REUT" hidden="1">"c3641"</definedName>
    <definedName name="IQ_EBITDA_NO_EST" hidden="1">"c267"</definedName>
    <definedName name="IQ_EBITDA_NUM_EST_REUT" hidden="1">"c3644"</definedName>
    <definedName name="IQ_EBITDA_OVER_TOTAL_IE" hidden="1">"c1371"</definedName>
    <definedName name="IQ_EBITDA_STDDEV_EST_REUT" hidden="1">"c3645"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_UNUSED_UNUSED" hidden="1">"c6896"</definedName>
    <definedName name="IQ_ECO_METRIC_6897" hidden="1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_UNUSED_UNUSED" hidden="1">"c7116"</definedName>
    <definedName name="IQ_ECO_METRIC_7117" hidden="1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_UNUSED_UNUSED" hidden="1">"c7336"</definedName>
    <definedName name="IQ_ECO_METRIC_7337" hidden="1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_UNUSED_UNUSED" hidden="1">"c7556"</definedName>
    <definedName name="IQ_ECO_METRIC_7557" hidden="1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5" hidden="1">"c7705"</definedName>
    <definedName name="IQ_ECO_METRIC_7705_UNUSED_UNUSED_UNUSED" hidden="1">"c7705"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9" hidden="1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_UNUSED_UNUSED" hidden="1">"c7776"</definedName>
    <definedName name="IQ_ECO_METRIC_7777" hidden="1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5" hidden="1">"c7925"</definedName>
    <definedName name="IQ_ECO_METRIC_7925_UNUSED_UNUSED_UNUSED" hidden="1">"c7925"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9" hidden="1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_UNUSED_UNUSED" hidden="1">"c7996"</definedName>
    <definedName name="IQ_ECO_METRIC_7997" hidden="1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5" hidden="1">"c8145"</definedName>
    <definedName name="IQ_ECO_METRIC_8145_UNUSED_UNUSED_UNUSED" hidden="1">"c8145"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9" hidden="1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_UNUSED_UNUSED" hidden="1">"c8216"</definedName>
    <definedName name="IQ_ECO_METRIC_8217" hidden="1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_UNUSED_UNUSED" hidden="1">"c8436"</definedName>
    <definedName name="IQ_ECO_METRIC_8437" hidden="1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_REUT" hidden="1">"c5460"</definedName>
    <definedName name="IQ_EPS_EST" hidden="1">"c399"</definedName>
    <definedName name="IQ_EPS_EST_1" hidden="1">"IQ_EPS_EST_1"</definedName>
    <definedName name="IQ_EPS_EST_BOTTOM_UP_REUT" hidden="1">"c5497"</definedName>
    <definedName name="IQ_EPS_EST_REUT" hidden="1">"c5453"</definedName>
    <definedName name="IQ_EPS_ESTIMATE" hidden="1">"IQ_EPS_EST"</definedName>
    <definedName name="IQ_EPS_GW_ACT_OR_EST_REUT" hidden="1">"c5469"</definedName>
    <definedName name="IQ_EPS_GW_EST_BOTTOM_UP_REUT" hidden="1">"c5499"</definedName>
    <definedName name="IQ_EPS_GW_EST_REUT" hidden="1">"c5389"</definedName>
    <definedName name="IQ_EPS_GW_HIGH_EST_REUT" hidden="1">"c5391"</definedName>
    <definedName name="IQ_EPS_GW_LOW_EST_REUT" hidden="1">"c5392"</definedName>
    <definedName name="IQ_EPS_GW_MEDIAN_EST_REUT" hidden="1">"c5390"</definedName>
    <definedName name="IQ_EPS_GW_NUM_EST_REUT" hidden="1">"c5393"</definedName>
    <definedName name="IQ_EPS_GW_STDDEV_EST_REUT" hidden="1">"c5394"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_REUT" hidden="1">"c5456"</definedName>
    <definedName name="IQ_EPS_NO_EST" hidden="1">"c271"</definedName>
    <definedName name="IQ_EPS_NORM" hidden="1">"c1902"</definedName>
    <definedName name="IQ_EPS_NORM_EST_BOTTOM_UP_REUT" hidden="1">"c5498"</definedName>
    <definedName name="IQ_EPS_NORM_EST_REUT" hidden="1">"c5326"</definedName>
    <definedName name="IQ_EPS_NORM_HIGH_EST_REUT" hidden="1">"c5328"</definedName>
    <definedName name="IQ_EPS_NORM_LOW_EST_REUT" hidden="1">"c5329"</definedName>
    <definedName name="IQ_EPS_NORM_MEDIAN_EST_REUT" hidden="1">"c5327"</definedName>
    <definedName name="IQ_EPS_NORM_NUM_EST_REUT" hidden="1">"c5330"</definedName>
    <definedName name="IQ_EPS_NORM_STDDEV_EST_REUT" hidden="1">"c5331"</definedName>
    <definedName name="IQ_EPS_NUM_EST" hidden="1">"c402"</definedName>
    <definedName name="IQ_EPS_NUM_EST_REUT" hidden="1">"c5451"</definedName>
    <definedName name="IQ_EPS_REPORT_ACT_OR_EST_REUT" hidden="1">"c5470"</definedName>
    <definedName name="IQ_EPS_REPORTED_EST_BOTTOM_UP_REUT" hidden="1">"c5500"</definedName>
    <definedName name="IQ_EPS_REPORTED_EST_REUT" hidden="1">"c5396"</definedName>
    <definedName name="IQ_EPS_REPORTED_HIGH_EST_REUT" hidden="1">"c5398"</definedName>
    <definedName name="IQ_EPS_REPORTED_LOW_EST_REUT" hidden="1">"c5399"</definedName>
    <definedName name="IQ_EPS_REPORTED_MEDIAN_EST_REUT" hidden="1">"c5397"</definedName>
    <definedName name="IQ_EPS_REPORTED_NUM_EST_REUT" hidden="1">"c5400"</definedName>
    <definedName name="IQ_EPS_REPORTED_STDDEV_EST_REUT" hidden="1">"c5401"</definedName>
    <definedName name="IQ_EPS_STDDEV_EST" hidden="1">"c403"</definedName>
    <definedName name="IQ_EPS_STDDEV_EST_REUT" hidden="1">"c5452"</definedName>
    <definedName name="IQ_EQUITY_AFFIL" hidden="1">"c1451"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_ACT_BV_REUT" hidden="1">"c5409"</definedName>
    <definedName name="IQ_EST_ACT_BV_SHARE_REUT" hidden="1">"c5445"</definedName>
    <definedName name="IQ_EST_ACT_BV_THOM" hidden="1">"c5153"</definedName>
    <definedName name="IQ_EST_ACT_CAPEX_REUT" hidden="1">"c3975"</definedName>
    <definedName name="IQ_EST_ACT_CFPS_REUT" hidden="1">"c3850"</definedName>
    <definedName name="IQ_EST_ACT_DPS_REUT" hidden="1">"c3857"</definedName>
    <definedName name="IQ_EST_ACT_EBIT_REUT" hidden="1">"c5339"</definedName>
    <definedName name="IQ_EST_ACT_EBITDA_REUT" hidden="1">"c3836"</definedName>
    <definedName name="IQ_EST_ACT_EPS" hidden="1">"c1648"</definedName>
    <definedName name="IQ_EST_ACT_EPS_GW_REUT" hidden="1">"c5395"</definedName>
    <definedName name="IQ_EST_ACT_EPS_NORM_REUT" hidden="1">"c5332"</definedName>
    <definedName name="IQ_EST_ACT_EPS_REPORTED_REUT" hidden="1">"c5402"</definedName>
    <definedName name="IQ_EST_ACT_EPS_REUT" hidden="1">"c5457"</definedName>
    <definedName name="IQ_EST_ACT_FFO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NAV_SHARE_REUT" hidden="1">"c5616"</definedName>
    <definedName name="IQ_EST_ACT_NET_DEBT_REUT" hidden="1">"c5446"</definedName>
    <definedName name="IQ_EST_ACT_NI_GW_REUT" hidden="1">"c5381"</definedName>
    <definedName name="IQ_EST_ACT_NI_GW_THOM" hidden="1">"c5139"</definedName>
    <definedName name="IQ_EST_ACT_NI_REPORTED_REUT" hidden="1">"c5388"</definedName>
    <definedName name="IQ_EST_ACT_NI_REUT" hidden="1">"c5374"</definedName>
    <definedName name="IQ_EST_ACT_OPER_INC_REUT" hidden="1">"c5346"</definedName>
    <definedName name="IQ_EST_ACT_PRETAX_GW_INC_REUT" hidden="1">"c5360"</definedName>
    <definedName name="IQ_EST_ACT_PRETAX_INC_REUT" hidden="1">"c5353"</definedName>
    <definedName name="IQ_EST_ACT_PRETAX_REPORT_INC_REUT" hidden="1">"c5367"</definedName>
    <definedName name="IQ_EST_ACT_RETURN_ASSETS_REUT" hidden="1">"c3996"</definedName>
    <definedName name="IQ_EST_ACT_RETURN_EQUITY_REUT" hidden="1">"c3989"</definedName>
    <definedName name="IQ_EST_ACT_REV_REUT" hidden="1">"c3835"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GROWTH_1YR_REUT" hidden="1">"c5447"</definedName>
    <definedName name="IQ_EST_CAPEX_GROWTH_2YR_REUT" hidden="1">"c5448"</definedName>
    <definedName name="IQ_EST_CAPEX_GROWTH_Q_1YR_REUT" hidden="1">"c5449"</definedName>
    <definedName name="IQ_EST_CAPEX_SEQ_GROWTH_Q_REUT" hidden="1">"c5450"</definedName>
    <definedName name="IQ_EST_CFPS_DIFF_REUT" hidden="1">"c3892"</definedName>
    <definedName name="IQ_EST_CFPS_GROWTH_1YR_REUT" hidden="1">"c3878"</definedName>
    <definedName name="IQ_EST_CFPS_GROWTH_2YR_REUT" hidden="1">"c3879"</definedName>
    <definedName name="IQ_EST_CFPS_GROWTH_Q_1YR_REUT" hidden="1">"c3880"</definedName>
    <definedName name="IQ_EST_CFPS_SEQ_GROWTH_Q_REUT" hidden="1">"c3881"</definedName>
    <definedName name="IQ_EST_CFPS_SURPRISE_PERCENT_REUT" hidden="1">"c3893"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DPS_DIFF_REUT" hidden="1">"c3894"</definedName>
    <definedName name="IQ_EST_DPS_GROWTH_1YR_REUT" hidden="1">"c3882"</definedName>
    <definedName name="IQ_EST_DPS_GROWTH_2YR_REUT" hidden="1">"c3883"</definedName>
    <definedName name="IQ_EST_DPS_GROWTH_Q_1YR_REUT" hidden="1">"c3884"</definedName>
    <definedName name="IQ_EST_DPS_SEQ_GROWTH_Q_REUT" hidden="1">"c3885"</definedName>
    <definedName name="IQ_EST_DPS_SURPRISE_PERCENT_REUT" hidden="1">"c3895"</definedName>
    <definedName name="IQ_EST_EBIT_DIFF_REUT" hidden="1">"c5413"</definedName>
    <definedName name="IQ_EST_EBIT_SURPRISE_PERCENT_REUT" hidden="1">"c5414"</definedName>
    <definedName name="IQ_EST_EBITDA_DIFF_REUT" hidden="1">"c3888"</definedName>
    <definedName name="IQ_EST_EBITDA_GROWTH_1YR_REUT" hidden="1">"c3864"</definedName>
    <definedName name="IQ_EST_EBITDA_GROWTH_2YR_REUT" hidden="1">"c3865"</definedName>
    <definedName name="IQ_EST_EBITDA_GROWTH_Q_1YR_REUT" hidden="1">"c3866"</definedName>
    <definedName name="IQ_EST_EBITDA_SEQ_GROWTH_Q_REUT" hidden="1">"c3867"</definedName>
    <definedName name="IQ_EST_EBITDA_SURPRISE_PERCENT_REUT" hidden="1">"c3889"</definedName>
    <definedName name="IQ_EST_EPS_DIFF_REUT" hidden="1">"c5458"</definedName>
    <definedName name="IQ_EST_EPS_GROWTH_1YR" hidden="1">"c1636"</definedName>
    <definedName name="IQ_EST_EPS_GROWTH_1YR_REUT" hidden="1">"c3646"</definedName>
    <definedName name="IQ_EST_EPS_GROWTH_2YR_REUT" hidden="1">"c3858"</definedName>
    <definedName name="IQ_EST_EPS_GROWTH_5YR" hidden="1">"c1655"</definedName>
    <definedName name="IQ_EST_EPS_GROWTH_5YR_BOTTOM_UP_REUT" hidden="1">"c5495"</definedName>
    <definedName name="IQ_EST_EPS_GROWTH_5YR_HIGH" hidden="1">"c1657"</definedName>
    <definedName name="IQ_EST_EPS_GROWTH_5YR_HIGH_REUT" hidden="1">"c5322"</definedName>
    <definedName name="IQ_EST_EPS_GROWTH_5YR_LOW" hidden="1">"c1658"</definedName>
    <definedName name="IQ_EST_EPS_GROWTH_5YR_LOW_REUT" hidden="1">"c5323"</definedName>
    <definedName name="IQ_EST_EPS_GROWTH_5YR_MEDIAN" hidden="1">"c1656"</definedName>
    <definedName name="IQ_EST_EPS_GROWTH_5YR_MEDIAN_REUT" hidden="1">"c5321"</definedName>
    <definedName name="IQ_EST_EPS_GROWTH_5YR_NUM" hidden="1">"c1659"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REUT" hidden="1">"c5325"</definedName>
    <definedName name="IQ_EST_EPS_GROWTH_Q_1YR" hidden="1">"c1641"</definedName>
    <definedName name="IQ_EST_EPS_GROWTH_Q_1YR_REUT" hidden="1">"c5410"</definedName>
    <definedName name="IQ_EST_EPS_GW_DIFF_REUT" hidden="1">"c5429"</definedName>
    <definedName name="IQ_EST_EPS_GW_SURPRISE_PERCENT_REUT" hidden="1">"c5430"</definedName>
    <definedName name="IQ_EST_EPS_NORM_DIFF_REUT" hidden="1">"c5411"</definedName>
    <definedName name="IQ_EST_EPS_NORM_SURPRISE_PERCENT_REUT" hidden="1">"c5412"</definedName>
    <definedName name="IQ_EST_EPS_REPORT_DIFF_REUT" hidden="1">"c5431"</definedName>
    <definedName name="IQ_EST_EPS_REPORT_SURPRISE_PERCENT_REUT" hidden="1">"c5432"</definedName>
    <definedName name="IQ_EST_EPS_SEQ_GROWTH_Q_REUT" hidden="1">"c3859"</definedName>
    <definedName name="IQ_EST_EPS_SURPRISE" hidden="1">"c1635"</definedName>
    <definedName name="IQ_EST_EPS_SURPRISE_PERCENT_REUT" hidden="1">"c5459"</definedName>
    <definedName name="IQ_EST_FFO_DIFF_REUT" hidden="1">"c3890"</definedName>
    <definedName name="IQ_EST_FFO_DIFF_THOM" hidden="1">"c5186"</definedName>
    <definedName name="IQ_EST_FFO_GROWTH_1YR_REUT" hidden="1">"c3874"</definedName>
    <definedName name="IQ_EST_FFO_GROWTH_2YR_REUT" hidden="1">"c3875"</definedName>
    <definedName name="IQ_EST_FFO_GROWTH_Q_1YR_REUT" hidden="1">"c3876"</definedName>
    <definedName name="IQ_EST_FFO_SEQ_GROWTH_Q_REUT" hidden="1">"c3877"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URPRISE_PERCENT_REUT" hidden="1">"c3891"</definedName>
    <definedName name="IQ_EST_FFO_SURPRISE_PERCENT_THOM" hidden="1">"c5187"</definedName>
    <definedName name="IQ_EST_FOOTNOTE_REUT" hidden="1">"c5478"</definedName>
    <definedName name="IQ_EST_NI_DIFF_REUT" hidden="1">"c5423"</definedName>
    <definedName name="IQ_EST_NI_GW_DIFF_REUT" hidden="1">"c5425"</definedName>
    <definedName name="IQ_EST_NI_GW_DIFF_THOM" hidden="1">"c5200"</definedName>
    <definedName name="IQ_EST_NI_GW_SURPRISE_PERCENT_REUT" hidden="1">"c5426"</definedName>
    <definedName name="IQ_EST_NI_GW_SURPRISE_PERCENT_THOM" hidden="1">"c5201"</definedName>
    <definedName name="IQ_EST_NI_REPORT_DIFF_REUT" hidden="1">"c5427"</definedName>
    <definedName name="IQ_EST_NI_REPORT_SURPRISE_PERCENT_REUT" hidden="1">"c5428"</definedName>
    <definedName name="IQ_EST_NI_SURPRISE_PERCENT_REUT" hidden="1">"c5424"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_REUT" hidden="1">"c3870"</definedName>
    <definedName name="IQ_EST_NUM_HIGHEST_REC_REUT" hidden="1">"c3869"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_REUT" hidden="1">"c3872"</definedName>
    <definedName name="IQ_EST_NUM_LOWEST_REC_REUT" hidden="1">"c3873"</definedName>
    <definedName name="IQ_EST_NUM_NEUTRAL_REC_REUT" hidden="1">"c3871"</definedName>
    <definedName name="IQ_EST_NUM_NO_OPINION_REUT" hidden="1">"c3868"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_REUT" hidden="1">"c5415"</definedName>
    <definedName name="IQ_EST_OPER_INC_SURPRISE_PERCENT_REUT" hidden="1">"c5416"</definedName>
    <definedName name="IQ_EST_PRE_TAX_DIFF_REUT" hidden="1">"c5417"</definedName>
    <definedName name="IQ_EST_PRE_TAX_GW_DIFF_REUT" hidden="1">"c5419"</definedName>
    <definedName name="IQ_EST_PRE_TAX_GW_SURPRISE_PERCENT_REUT" hidden="1">"c5420"</definedName>
    <definedName name="IQ_EST_PRE_TAX_REPORT_DIFF_REUT" hidden="1">"c5421"</definedName>
    <definedName name="IQ_EST_PRE_TAX_REPORT_SURPRISE_PERCENT_REUT" hidden="1">"c5422"</definedName>
    <definedName name="IQ_EST_PRE_TAX_SURPRISE_PERCENT_REUT" hidden="1">"c5418"</definedName>
    <definedName name="IQ_EST_REUT_ACT_CAPEX" hidden="1">"c3975"</definedName>
    <definedName name="IQ_EST_REV_DIFF_REUT" hidden="1">"c3886"</definedName>
    <definedName name="IQ_EST_REV_GROWTH_1YR_REUT" hidden="1">"c3860"</definedName>
    <definedName name="IQ_EST_REV_GROWTH_2YR_REUT" hidden="1">"c3861"</definedName>
    <definedName name="IQ_EST_REV_GROWTH_Q_1YR_REUT" hidden="1">"c3862"</definedName>
    <definedName name="IQ_EST_REV_SEQ_GROWTH_Q_REUT" hidden="1">"c3863"</definedName>
    <definedName name="IQ_EST_REV_SURPRISE_PERCENT_REUT" hidden="1">"c3887"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 hidden="1">200</definedName>
    <definedName name="IQ_EXPLORE_DRILL" hidden="1">"c409"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FUNDS_PURCHASED_FDIC" hidden="1">"c6343"</definedName>
    <definedName name="IQ_FED_FUNDS_SOLD_FDIC" hidden="1">"c6307"</definedName>
    <definedName name="IQ_FFO" hidden="1">"c1574"</definedName>
    <definedName name="IQ_FFO_ADJ_EST_CIQ" hidden="1">"c4959"</definedName>
    <definedName name="IQ_FFO_ADJ_HIGH_EST_CIQ" hidden="1">"c4962"</definedName>
    <definedName name="IQ_FFO_ADJ_LOW_EST_CIQ" hidden="1">"c4963"</definedName>
    <definedName name="IQ_FFO_ADJ_MEDIAN_EST_CIQ" hidden="1">"c4964"</definedName>
    <definedName name="IQ_FFO_ADJ_NUM_EST_CIQ" hidden="1">"c4965"</definedName>
    <definedName name="IQ_FFO_ADJ_STDDEV_EST_CIQ" hidden="1">"c4966"</definedName>
    <definedName name="IQ_FFO_EST_CIQ" hidden="1">"c4970"</definedName>
    <definedName name="IQ_FFO_EST_DET_EST" hidden="1">"c12059"</definedName>
    <definedName name="IQ_FFO_EST_DET_EST_CURRENCY" hidden="1">"c12466"</definedName>
    <definedName name="IQ_FFO_EST_DET_EST_CURRENCY_REUT" hidden="1">"c12536"</definedName>
    <definedName name="IQ_FFO_EST_DET_EST_DATE" hidden="1">"c12212"</definedName>
    <definedName name="IQ_FFO_EST_DET_EST_DATE_REUT" hidden="1">"c12295"</definedName>
    <definedName name="IQ_FFO_EST_DET_EST_INCL" hidden="1">"c12349"</definedName>
    <definedName name="IQ_FFO_EST_DET_EST_INCL_REUT" hidden="1">"c12419"</definedName>
    <definedName name="IQ_FFO_EST_DET_EST_ORIGIN_REUT" hidden="1">"c12724"</definedName>
    <definedName name="IQ_FFO_EST_DET_EST_REUT" hidden="1">"c12153"</definedName>
    <definedName name="IQ_FFO_EST_REUT" hidden="1">"c3837"</definedName>
    <definedName name="IQ_FFO_EST_THOM" hidden="1">"c3999"</definedName>
    <definedName name="IQ_FFO_HIGH_EST_CIQ" hidden="1">"c4977"</definedName>
    <definedName name="IQ_FFO_HIGH_EST_REUT" hidden="1">"c3839"</definedName>
    <definedName name="IQ_FFO_HIGH_EST_THOM" hidden="1">"c4001"</definedName>
    <definedName name="IQ_FFO_LOW_EST_CIQ" hidden="1">"c4978"</definedName>
    <definedName name="IQ_FFO_LOW_EST_REUT" hidden="1">"c3840"</definedName>
    <definedName name="IQ_FFO_LOW_EST_THOM" hidden="1">"c4002"</definedName>
    <definedName name="IQ_FFO_MEDIAN_EST_CIQ" hidden="1">"c4979"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_CIQ" hidden="1">"c4980"</definedName>
    <definedName name="IQ_FFO_NUM_EST_REUT" hidden="1">"c3841"</definedName>
    <definedName name="IQ_FFO_NUM_EST_THOM" hidden="1">"c4003"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TDDEV_EST_CIQ" hidden="1">"c4981"</definedName>
    <definedName name="IQ_FFO_STDDEV_EST_REUT" hidden="1">"c3842"</definedName>
    <definedName name="IQ_FFO_STDDEV_EST_THOM" hidden="1">"c4004"</definedName>
    <definedName name="IQ_FH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NOTES_PAY_TOTAL" hidden="1">"c5522"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Q_EST_REUT" hidden="1">"c6798"</definedName>
    <definedName name="IQ_FISCAL_Y" hidden="1">"c441"</definedName>
    <definedName name="IQ_FISCAL_Y_EST_REUT" hidden="1">"c6799"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LOAT" hidden="1">"c225"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GW" hidden="1">"c519"</definedName>
    <definedName name="IQ_GROSS_INTAN" hidden="1">"c520"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ELD_MATURITY_FDIC" hidden="1">"c6408"</definedName>
    <definedName name="IQ_HG_REV_OTHER_HOTEL_MOTEL" hidden="1">"c8731"</definedName>
    <definedName name="IQ_HG_REV_TOTAL_CASINO_GAMING" hidden="1">"c8723"</definedName>
    <definedName name="IQ_HG_REV_TOTAL_HOTEL_MOTEL" hidden="1">"c8732"</definedName>
    <definedName name="IQ_HIGH_TARGET_PRICE_REUT" hidden="1">"c5317"</definedName>
    <definedName name="IQ_HIGHPRICE" hidden="1">"c545"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OWNERS_WRITTEN" hidden="1">"c546"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AIR_OIL" hidden="1">"c547"</definedName>
    <definedName name="IQ_IMPAIRMENT_GW" hidden="1">"c548"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EX_PROVIDED_DIVIDEND" hidden="1">"c19252"</definedName>
    <definedName name="IQ_INDEXCONSTITUENT_CLOSEPRICE" hidden="1">"c19241"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L_EPS_EST" hidden="1">"c24729"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D_GUARANTEED_US_FDIC" hidden="1">"c6404"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LTMMONTH" hidden="1">120000</definedName>
    <definedName name="IQ_MACHINERY" hidden="1">"c711"</definedName>
    <definedName name="IQ_MACRO_SURVEY_CONSUMER_SENTIMENT" hidden="1">"c20808"</definedName>
    <definedName name="IQ_MAINT_REPAIR" hidden="1">"c2087"</definedName>
    <definedName name="IQ_MARKETCAP" hidden="1">"c712"</definedName>
    <definedName name="IQ_MARKTCAP" hidden="1">"c258"</definedName>
    <definedName name="IQ_MATURITY_ONE_YEAR_LESS_FDIC" hidden="1">"c6425"</definedName>
    <definedName name="IQ_MC_GA_MARGIN" hidden="1">"c9930"</definedName>
    <definedName name="IQ_MC_GA_OPERATING_REV" hidden="1">"c9929"</definedName>
    <definedName name="IQ_MC_MEDICAL_EXPENSE_RATIO" hidden="1">"c9927"</definedName>
    <definedName name="IQ_MC_SGA_MARGIN" hidden="1">"c9932"</definedName>
    <definedName name="IQ_MC_SGA_OPERATING_REV" hidden="1">"c9931"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43079.319224537</definedName>
    <definedName name="IQ_NAMES_REVISION_DATE__1" hidden="1">"05/20/2021 11:39:42"</definedName>
    <definedName name="IQ_NAMES_REVISION_DATE__2" hidden="1">"02/15/2022 10:52:02"</definedName>
    <definedName name="IQ_NAV_ACT_OR_EST" hidden="1">"c2225"</definedName>
    <definedName name="IQ_NAV_SHARE_ACT_OR_EST_REUT" hidden="1">"c5623"</definedName>
    <definedName name="IQ_NAV_SHARE_EST_REUT" hidden="1">"c5617"</definedName>
    <definedName name="IQ_NAV_SHARE_HIGH_EST_REUT" hidden="1">"c5620"</definedName>
    <definedName name="IQ_NAV_SHARE_LOW_EST_REUT" hidden="1">"c5621"</definedName>
    <definedName name="IQ_NAV_SHARE_MEDIAN_EST_REUT" hidden="1">"c5618"</definedName>
    <definedName name="IQ_NAV_SHARE_NUM_EST_REUT" hidden="1">"c5622"</definedName>
    <definedName name="IQ_NAV_SHARE_STDDEV_EST_REUT" hidden="1">"c5619"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DEBT" hidden="1">"c1584"</definedName>
    <definedName name="IQ_NET_DEBT_ACT_OR_EST_REUT" hidden="1">"c5473"</definedName>
    <definedName name="IQ_NET_DEBT_EBITDA" hidden="1">"c750"</definedName>
    <definedName name="IQ_NET_DEBT_EST_REUT" hidden="1">"c3976"</definedName>
    <definedName name="IQ_NET_DEBT_HIGH_EST_REUT" hidden="1">"c3978"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DEBT_LOW_EST_REUT" hidden="1">"c3979"</definedName>
    <definedName name="IQ_NET_DEBT_MEDIAN_EST_REUT" hidden="1">"c3977"</definedName>
    <definedName name="IQ_NET_DEBT_NUM_EST_REUT" hidden="1">"c3980"</definedName>
    <definedName name="IQ_NET_DEBT_STDDEV_EST_REUT" hidden="1">"c3981"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COME_FDIC" hidden="1">"c6587"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NK_FDIC" hidden="1">"c6570"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_REUT" hidden="1">"c5368"</definedName>
    <definedName name="IQ_NI_GW_EST_REUT" hidden="1">"c5375"</definedName>
    <definedName name="IQ_NI_GW_EST_THOM" hidden="1">"c5133"</definedName>
    <definedName name="IQ_NI_GW_HIGH_EST_REUT" hidden="1">"c5377"</definedName>
    <definedName name="IQ_NI_GW_HIGH_EST_THOM" hidden="1">"c5135"</definedName>
    <definedName name="IQ_NI_GW_LOW_EST_REUT" hidden="1">"c5378"</definedName>
    <definedName name="IQ_NI_GW_LOW_EST_THOM" hidden="1">"c5136"</definedName>
    <definedName name="IQ_NI_GW_MEDIAN_EST_REUT" hidden="1">"c5376"</definedName>
    <definedName name="IQ_NI_GW_MEDIAN_EST_THOM" hidden="1">"c5134"</definedName>
    <definedName name="IQ_NI_GW_NUM_EST_REUT" hidden="1">"c5379"</definedName>
    <definedName name="IQ_NI_GW_NUM_EST_THOM" hidden="1">"c5137"</definedName>
    <definedName name="IQ_NI_GW_STDDEV_EST_REUT" hidden="1">"c5380"</definedName>
    <definedName name="IQ_NI_GW_STDDEV_EST_THOM" hidden="1">"c5138"</definedName>
    <definedName name="IQ_NI_HIGH_EST_REUT" hidden="1">"c5370"</definedName>
    <definedName name="IQ_NI_LOW_EST_REUT" hidden="1">"c5371"</definedName>
    <definedName name="IQ_NI_MARGIN" hidden="1">"c794"</definedName>
    <definedName name="IQ_NI_MEDIAN_EST_REUT" hidden="1">"c5369"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_REUT" hidden="1">"c5372"</definedName>
    <definedName name="IQ_NI_REPORTED_EST_REUT" hidden="1">"c5382"</definedName>
    <definedName name="IQ_NI_REPORTED_HIGH_EST_REUT" hidden="1">"c5384"</definedName>
    <definedName name="IQ_NI_REPORTED_LOW_EST_REUT" hidden="1">"c5385"</definedName>
    <definedName name="IQ_NI_REPORTED_MEDIAN_EST_REUT" hidden="1">"c5383"</definedName>
    <definedName name="IQ_NI_REPORTED_NUM_EST_REUT" hidden="1">"c5386"</definedName>
    <definedName name="IQ_NI_REPORTED_STDDEV_EST_REUT" hidden="1">"c5387"</definedName>
    <definedName name="IQ_NI_SFAS" hidden="1">"c795"</definedName>
    <definedName name="IQ_NI_STDDEV_EST_REUT" hidden="1">"c5373"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EXP_FDIC" hidden="1">"c6579"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ONTRANSACTION_ACCOUNTS_FDIC" hidden="1">"c6552"</definedName>
    <definedName name="IQ_NONUTIL_REV" hidden="1">"c2089"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ED55" hidden="1">1</definedName>
    <definedName name="IQ_OPENPRICE" hidden="1">"c848"</definedName>
    <definedName name="IQ_OPER_INC" hidden="1">"c849"</definedName>
    <definedName name="IQ_OPER_INC_ACT_OR_EST_REUT" hidden="1">"c5466"</definedName>
    <definedName name="IQ_OPER_INC_BR" hidden="1">"c850"</definedName>
    <definedName name="IQ_OPER_INC_EST_REUT" hidden="1">"c5340"</definedName>
    <definedName name="IQ_OPER_INC_FIN" hidden="1">"c851"</definedName>
    <definedName name="IQ_OPER_INC_HIGH_EST_REUT" hidden="1">"c5342"</definedName>
    <definedName name="IQ_OPER_INC_INS" hidden="1">"c852"</definedName>
    <definedName name="IQ_OPER_INC_LOW_EST_REUT" hidden="1">"c5343"</definedName>
    <definedName name="IQ_OPER_INC_MARGIN" hidden="1">"c1448"</definedName>
    <definedName name="IQ_OPER_INC_MEDIAN_EST_REUT" hidden="1">"c5341"</definedName>
    <definedName name="IQ_OPER_INC_NUM_EST_REUT" hidden="1">"c5344"</definedName>
    <definedName name="IQ_OPER_INC_REIT" hidden="1">"c853"</definedName>
    <definedName name="IQ_OPER_INC_STDDEV_EST_REUT" hidden="1">"c5345"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ED" hidden="1">"c2116"</definedName>
    <definedName name="IQ_OPTIONS_ISSUED" hidden="1">"c857"</definedName>
    <definedName name="IQ_OPTIONS_OS" hidden="1">"c858"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MORT_BR" hidden="1">"c5566"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MINING_REVENUE_COAL" hidden="1">"c15931"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AVINGS_DEPOSITS_FDIC" hidden="1">"c6554"</definedName>
    <definedName name="IQ_OTHER_TRANSACTIONS_FDIC" hidden="1">"c6504"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PART_TIME" hidden="1">"c1024"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RATIO" hidden="1">"c1610"</definedName>
    <definedName name="IQ_PEG_FWD_REUT" hidden="1">"c4052"</definedName>
    <definedName name="IQ_PENSION" hidden="1">"c1031"</definedName>
    <definedName name="IQ_PERCENT_CHANGE_EST_5YR_GROWTH_RATE_12MONTHS_REUT" hidden="1">"c3959"</definedName>
    <definedName name="IQ_PERCENT_CHANGE_EST_5YR_GROWTH_RATE_18MONTHS_REUT" hidden="1">"c3960"</definedName>
    <definedName name="IQ_PERCENT_CHANGE_EST_5YR_GROWTH_RATE_3MONTHS_REUT" hidden="1">"c3956"</definedName>
    <definedName name="IQ_PERCENT_CHANGE_EST_5YR_GROWTH_RATE_6MONTHS_REUT" hidden="1">"c3957"</definedName>
    <definedName name="IQ_PERCENT_CHANGE_EST_5YR_GROWTH_RATE_9MONTHS_REUT" hidden="1">"c3958"</definedName>
    <definedName name="IQ_PERCENT_CHANGE_EST_5YR_GROWTH_RATE_DAY_REUT" hidden="1">"c3954"</definedName>
    <definedName name="IQ_PERCENT_CHANGE_EST_5YR_GROWTH_RATE_MONTH_REUT" hidden="1">"c3955"</definedName>
    <definedName name="IQ_PERCENT_CHANGE_EST_5YR_GROWTH_RATE_WEEK_REUT" hidden="1">"c5435"</definedName>
    <definedName name="IQ_PERCENT_CHANGE_EST_CFPS_12MONTHS_REUT" hidden="1">"c3924"</definedName>
    <definedName name="IQ_PERCENT_CHANGE_EST_CFPS_18MONTHS_REUT" hidden="1">"c3925"</definedName>
    <definedName name="IQ_PERCENT_CHANGE_EST_CFPS_3MONTHS_REUT" hidden="1">"c3921"</definedName>
    <definedName name="IQ_PERCENT_CHANGE_EST_CFPS_6MONTHS_REUT" hidden="1">"c3922"</definedName>
    <definedName name="IQ_PERCENT_CHANGE_EST_CFPS_9MONTHS_REUT" hidden="1">"c3923"</definedName>
    <definedName name="IQ_PERCENT_CHANGE_EST_CFPS_DAY_REUT" hidden="1">"c3919"</definedName>
    <definedName name="IQ_PERCENT_CHANGE_EST_CFPS_MONTH_REUT" hidden="1">"c3920"</definedName>
    <definedName name="IQ_PERCENT_CHANGE_EST_CFPS_WEEK_REUT" hidden="1">"c3962"</definedName>
    <definedName name="IQ_PERCENT_CHANGE_EST_DPS_12MONTHS_REUT" hidden="1">"c3931"</definedName>
    <definedName name="IQ_PERCENT_CHANGE_EST_DPS_18MONTHS_REUT" hidden="1">"c3932"</definedName>
    <definedName name="IQ_PERCENT_CHANGE_EST_DPS_3MONTHS_REUT" hidden="1">"c3928"</definedName>
    <definedName name="IQ_PERCENT_CHANGE_EST_DPS_6MONTHS_REUT" hidden="1">"c3929"</definedName>
    <definedName name="IQ_PERCENT_CHANGE_EST_DPS_9MONTHS_REUT" hidden="1">"c3930"</definedName>
    <definedName name="IQ_PERCENT_CHANGE_EST_DPS_DAY_REUT" hidden="1">"c3926"</definedName>
    <definedName name="IQ_PERCENT_CHANGE_EST_DPS_MONTH_REUT" hidden="1">"c3927"</definedName>
    <definedName name="IQ_PERCENT_CHANGE_EST_DPS_WEEK_REUT" hidden="1">"c3963"</definedName>
    <definedName name="IQ_PERCENT_CHANGE_EST_EBITDA_12MONTHS_REUT" hidden="1">"c3917"</definedName>
    <definedName name="IQ_PERCENT_CHANGE_EST_EBITDA_18MONTHS_REUT" hidden="1">"c3918"</definedName>
    <definedName name="IQ_PERCENT_CHANGE_EST_EBITDA_3MONTHS_REUT" hidden="1">"c3914"</definedName>
    <definedName name="IQ_PERCENT_CHANGE_EST_EBITDA_6MONTHS_REUT" hidden="1">"c3915"</definedName>
    <definedName name="IQ_PERCENT_CHANGE_EST_EBITDA_9MONTHS_REUT" hidden="1">"c3916"</definedName>
    <definedName name="IQ_PERCENT_CHANGE_EST_EBITDA_DAY_REUT" hidden="1">"c3912"</definedName>
    <definedName name="IQ_PERCENT_CHANGE_EST_EBITDA_MONTH_REUT" hidden="1">"c3913"</definedName>
    <definedName name="IQ_PERCENT_CHANGE_EST_EBITDA_WEEK_REUT" hidden="1">"c3961"</definedName>
    <definedName name="IQ_PERCENT_CHANGE_EST_EPS_12MONTHS_REUT" hidden="1">"c3902"</definedName>
    <definedName name="IQ_PERCENT_CHANGE_EST_EPS_18MONTHS_REUT" hidden="1">"c3903"</definedName>
    <definedName name="IQ_PERCENT_CHANGE_EST_EPS_3MONTHS_REUT" hidden="1">"c3899"</definedName>
    <definedName name="IQ_PERCENT_CHANGE_EST_EPS_6MONTHS_REUT" hidden="1">"c3900"</definedName>
    <definedName name="IQ_PERCENT_CHANGE_EST_EPS_9MONTHS_REUT" hidden="1">"c3901"</definedName>
    <definedName name="IQ_PERCENT_CHANGE_EST_EPS_DAY_REUT" hidden="1">"c3896"</definedName>
    <definedName name="IQ_PERCENT_CHANGE_EST_EPS_MONTH_REUT" hidden="1">"c3898"</definedName>
    <definedName name="IQ_PERCENT_CHANGE_EST_EPS_WEEK_REUT" hidden="1">"c3897"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_REUT" hidden="1">"c3952"</definedName>
    <definedName name="IQ_PERCENT_CHANGE_EST_PRICE_TARGET_18MONTHS_REUT" hidden="1">"c3953"</definedName>
    <definedName name="IQ_PERCENT_CHANGE_EST_PRICE_TARGET_3MONTHS_REUT" hidden="1">"c3949"</definedName>
    <definedName name="IQ_PERCENT_CHANGE_EST_PRICE_TARGET_6MONTHS_REUT" hidden="1">"c3950"</definedName>
    <definedName name="IQ_PERCENT_CHANGE_EST_PRICE_TARGET_9MONTHS_REUT" hidden="1">"c3951"</definedName>
    <definedName name="IQ_PERCENT_CHANGE_EST_PRICE_TARGET_DAY_REUT" hidden="1">"c3947"</definedName>
    <definedName name="IQ_PERCENT_CHANGE_EST_PRICE_TARGET_MONTH_REUT" hidden="1">"c3948"</definedName>
    <definedName name="IQ_PERCENT_CHANGE_EST_PRICE_TARGET_WEEK_REUT" hidden="1">"c3967"</definedName>
    <definedName name="IQ_PERCENT_CHANGE_EST_RECO_12MONTHS_REUT" hidden="1">"c3945"</definedName>
    <definedName name="IQ_PERCENT_CHANGE_EST_RECO_18MONTHS_REUT" hidden="1">"c3946"</definedName>
    <definedName name="IQ_PERCENT_CHANGE_EST_RECO_3MONTHS_REUT" hidden="1">"c3942"</definedName>
    <definedName name="IQ_PERCENT_CHANGE_EST_RECO_6MONTHS_REUT" hidden="1">"c3943"</definedName>
    <definedName name="IQ_PERCENT_CHANGE_EST_RECO_9MONTHS_REUT" hidden="1">"c3944"</definedName>
    <definedName name="IQ_PERCENT_CHANGE_EST_RECO_DAY_REUT" hidden="1">"c3940"</definedName>
    <definedName name="IQ_PERCENT_CHANGE_EST_RECO_MONTH_REUT" hidden="1">"c3941"</definedName>
    <definedName name="IQ_PERCENT_CHANGE_EST_RECO_WEEK_REUT" hidden="1">"c3965"</definedName>
    <definedName name="IQ_PERCENT_CHANGE_EST_REV_12MONTHS_REUT" hidden="1">"c3910"</definedName>
    <definedName name="IQ_PERCENT_CHANGE_EST_REV_18MONTHS_REUT" hidden="1">"c3911"</definedName>
    <definedName name="IQ_PERCENT_CHANGE_EST_REV_3MONTHS_REUT" hidden="1">"c3907"</definedName>
    <definedName name="IQ_PERCENT_CHANGE_EST_REV_6MONTHS_REUT" hidden="1">"c3908"</definedName>
    <definedName name="IQ_PERCENT_CHANGE_EST_REV_9MONTHS_REUT" hidden="1">"c3909"</definedName>
    <definedName name="IQ_PERCENT_CHANGE_EST_REV_DAY_REUT" hidden="1">"c3904"</definedName>
    <definedName name="IQ_PERCENT_CHANGE_EST_REV_MONTH_REUT" hidden="1">"c3906"</definedName>
    <definedName name="IQ_PERCENT_CHANGE_EST_REV_WEEK_REUT" hidden="1">"c3905"</definedName>
    <definedName name="IQ_PERCENT_FLOAT" hidden="1">"c227"</definedName>
    <definedName name="IQ_PERCENT_INSURED_FDIC" hidden="1">"c6374"</definedName>
    <definedName name="IQ_PERIODDATE" hidden="1">"c1414"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EDGED_SECURITIES_FDIC" hidden="1">"c6401"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_REUT" hidden="1">"c3968"</definedName>
    <definedName name="IQ_PRE_OPEN_COST" hidden="1">"c1040"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_REUT" hidden="1">"c5354"</definedName>
    <definedName name="IQ_PRETAX_GW_INC_HIGH_EST_REUT" hidden="1">"c5356"</definedName>
    <definedName name="IQ_PRETAX_GW_INC_LOW_EST_REUT" hidden="1">"c5357"</definedName>
    <definedName name="IQ_PRETAX_GW_INC_MEDIAN_EST_REUT" hidden="1">"c5355"</definedName>
    <definedName name="IQ_PRETAX_GW_INC_NUM_EST_REUT" hidden="1">"c5358"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_REUT" hidden="1">"c5347"</definedName>
    <definedName name="IQ_PRETAX_INC_HIGH_EST_REUT" hidden="1">"c5349"</definedName>
    <definedName name="IQ_PRETAX_INC_LOW_EST_REUT" hidden="1">"c5350"</definedName>
    <definedName name="IQ_PRETAX_INC_MEDIAN_EST_REUT" hidden="1">"c5348"</definedName>
    <definedName name="IQ_PRETAX_INC_NUM_EST_REUT" hidden="1">"c5351"</definedName>
    <definedName name="IQ_PRETAX_INC_STDDEV_EST_REUT" hidden="1">"c5352"</definedName>
    <definedName name="IQ_PRETAX_REPORT_INC_EST_REUT" hidden="1">"c5361"</definedName>
    <definedName name="IQ_PRETAX_REPORT_INC_HIGH_EST_REUT" hidden="1">"c5363"</definedName>
    <definedName name="IQ_PRETAX_REPORT_INC_LOW_EST_REUT" hidden="1">"c5364"</definedName>
    <definedName name="IQ_PRETAX_REPORT_INC_MEDIAN_EST_REUT" hidden="1">"c5362"</definedName>
    <definedName name="IQ_PRETAX_REPORT_INC_NUM_EST_REUT" hidden="1">"c5365"</definedName>
    <definedName name="IQ_PRETAX_REPORT_INC_STDDEV_EST_REUT" hidden="1">"c5366"</definedName>
    <definedName name="IQ_PRETAX_RETURN_ASSETS_FDIC" hidden="1">"c6731"</definedName>
    <definedName name="IQ_PRICE_CFPS_FWD_REUT" hidden="1">"c4053"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TARGET_BOTTOM_UP_REUT" hidden="1">"c5494"</definedName>
    <definedName name="IQ_PRICE_TARGET_REUT" hidden="1">"c3631"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AL_REV" hidden="1">"c1101"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DEPOSITS_FDIC" hidden="1">"c6488"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HIGH_EST_REUT" hidden="1">"c3992"</definedName>
    <definedName name="IQ_RETURN_ASSETS_LOW_EST_REUT" hidden="1">"c3993"</definedName>
    <definedName name="IQ_RETURN_ASSETS_MEDIAN_EST_REUT" hidden="1">"c3991"</definedName>
    <definedName name="IQ_RETURN_ASSETS_NUM_EST_REUT" hidden="1">"c3994"</definedName>
    <definedName name="IQ_RETURN_ASSETS_STDDEV_EST_REUT" hidden="1">"c3995"</definedName>
    <definedName name="IQ_RETURN_CAPITAL" hidden="1">"c1117"</definedName>
    <definedName name="IQ_RETURN_EQUITY" hidden="1">"c1118"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HIGH_EST_REUT" hidden="1">"c3985"</definedName>
    <definedName name="IQ_RETURN_EQUITY_LOW_EST_REUT" hidden="1">"c3986"</definedName>
    <definedName name="IQ_RETURN_EQUITY_MEDIAN_EST_REUT" hidden="1">"c3984"</definedName>
    <definedName name="IQ_RETURN_EQUITY_NUM_EST_REUT" hidden="1">"c3987"</definedName>
    <definedName name="IQ_RETURN_EQUITY_STDDEV_EST_REUT" hidden="1">"c3988"</definedName>
    <definedName name="IQ_RETURN_INVESTMENT" hidden="1">"c1421"</definedName>
    <definedName name="IQ_REV" hidden="1">"c1122"</definedName>
    <definedName name="IQ_REV_BEFORE_LL" hidden="1">"c1123"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_REUT" hidden="1">"c5461"</definedName>
    <definedName name="IQ_REVENUE_EST_1" hidden="1">"IQ_REVENUE_EST_1"</definedName>
    <definedName name="IQ_REVENUE_EST_BOTTOM_UP_REUT" hidden="1">"c5496"</definedName>
    <definedName name="IQ_REVENUE_EST_REUT" hidden="1">"c3634"</definedName>
    <definedName name="IQ_REVENUE_GROWTH_1" hidden="1">"IQ_REVENUE_GROWTH_1"</definedName>
    <definedName name="IQ_REVENUE_GROWTH_2" hidden="1">"IQ_REVENUE_GROWTH_2"</definedName>
    <definedName name="IQ_REVENUE_HIGH_EST_REUT" hidden="1">"c3636"</definedName>
    <definedName name="IQ_REVENUE_LOW_EST_REUT" hidden="1">"c3637"</definedName>
    <definedName name="IQ_REVENUE_MEDIAN_EST_REUT" hidden="1">"c3635"</definedName>
    <definedName name="IQ_REVENUE_NO_EST" hidden="1">"c263"</definedName>
    <definedName name="IQ_REVENUE_NUM_EST_REUT" hidden="1">"c3638"</definedName>
    <definedName name="IQ_REVISION_DATE__1" hidden="1">39111.4358564815</definedName>
    <definedName name="IQ_REVOLVING_SECURED_1_–4_NON_ACCRUAL_FFIEC" hidden="1">"c13314"</definedName>
    <definedName name="IQ_RISK_WEIGHTED_ASSETS_FDIC" hidden="1">"c6370"</definedName>
    <definedName name="IQ_ROYALTY_REVENUE_COAL" hidden="1">"c15932"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OWN" hidden="1">"c1153"</definedName>
    <definedName name="IQ_SECURITY_RESELL" hidden="1">"c1154"</definedName>
    <definedName name="IQ_SEMI_BACKLOG_UNITS" hidden="1">"c10005"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_ISSUE_LC_ACTION" hidden="1">"c2644"</definedName>
    <definedName name="IQ_SP_ISSUE_LC_DATE" hidden="1">"c2643"</definedName>
    <definedName name="IQ_SP_ISSUE_LC_LT" hidden="1">"c2645"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NDBY_LETTERS_CREDIT_THRIFT" hidden="1">"c25614"</definedName>
    <definedName name="IQ_STANDBY_LOC_FHLB_BANK_BEHALF_OFF_BS_FFIEC" hidden="1">"c15412"</definedName>
    <definedName name="IQ_STATE" hidden="1">"c1200"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CF" hidden="1">"c1203"</definedName>
    <definedName name="IQ_STOCK_BASED_COGS_FIN" hidden="1">"c2998"</definedName>
    <definedName name="IQ_STOCK_BASED_COGS_UTIL" hidden="1">"c2997"</definedName>
    <definedName name="IQ_STRIKE_PRICE_ISSUED" hidden="1">"c1645"</definedName>
    <definedName name="IQ_STRIKE_PRICE_OS" hidden="1">"c1646"</definedName>
    <definedName name="IQ_SUB_DEBT_FDIC" hidden="1">"c6346"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RGET_PRICE_LASTCLOSE" hidden="1">"c1855"</definedName>
    <definedName name="IQ_TARGET_PRICE_NUM_REUT" hidden="1">"c5319"</definedName>
    <definedName name="IQ_TARGET_PRICE_STDDEV_REUT" hidden="1">"c5320"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FDIC" hidden="1">"c6369"</definedName>
    <definedName name="IQ_TIER_ONE_RATIO" hidden="1">"c1229"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SSETS_FDIC" hidden="1">"c6339"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DUE" hidden="1">"c2509"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COVERIES_FDIC" hidden="1">"c6622"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SECURITIES_FDIC" hidden="1">"c6306"</definedName>
    <definedName name="IQ_TOTAL_SPECIAL" hidden="1">"c1618"</definedName>
    <definedName name="IQ_TOTAL_ST_BORROW" hidden="1">"c1424"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" hidden="1">"c1508"</definedName>
    <definedName name="IQ_TOTAL_UNUSUAL_BR" hidden="1">"c5517"</definedName>
    <definedName name="IQ_TR_BUY_ADVISORS" hidden="1">"c2387"</definedName>
    <definedName name="IQ_TR_SELL_ADVISORS" hidden="1">"c2388"</definedName>
    <definedName name="IQ_TR_SUBDEBT" hidden="1">"c2370"</definedName>
    <definedName name="IQ_TR_TARGET_ADVISORS" hidden="1">"c2386"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ST_INC" hidden="1">"c1319"</definedName>
    <definedName name="IQ_TRUST_PREF" hidden="1">"c1320"</definedName>
    <definedName name="IQ_TWELVE_MONTHS_FIXED_AND_FLOATING_FDIC" hidden="1">"c6420"</definedName>
    <definedName name="IQ_TWELVE_MONTHS_MORTGAGE_PASS_THROUGHS_FDIC" hidden="1">"c6412"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DIVIDED_PROFITS_FDIC" hidden="1">"c6352"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CA" hidden="1">"c2930"</definedName>
    <definedName name="IQ_US_GAAP_CL" hidden="1">"c2932"</definedName>
    <definedName name="IQ_US_GAAP_COST_REV" hidden="1">"c2965"</definedName>
    <definedName name="IQ_US_GAAP_DO" hidden="1">"c2973"</definedName>
    <definedName name="IQ_US_GAAP_EXTRA_ACC_ITEMS" hidden="1">"c2972"</definedName>
    <definedName name="IQ_US_GAAP_INC_TAX" hidden="1">"c2975"</definedName>
    <definedName name="IQ_US_GAAP_INTEREST_EXP" hidden="1">"c2971"</definedName>
    <definedName name="IQ_US_GAAP_LIAB_LT" hidden="1">"c2933"</definedName>
    <definedName name="IQ_US_GAAP_MINORITY_INTEREST_IS" hidden="1">"c2974"</definedName>
    <definedName name="IQ_US_GAAP_NCA" hidden="1">"c2931"</definedName>
    <definedName name="IQ_US_GAAP_NI_AVAIL_EXCL" hidden="1">"c2977"</definedName>
    <definedName name="IQ_US_GAAP_OTHER_NON_OPER" hidden="1">"c2969"</definedName>
    <definedName name="IQ_US_GAAP_OTHER_OPER" hidden="1">"c2968"</definedName>
    <definedName name="IQ_US_GAAP_RD" hidden="1">"c2967"</definedName>
    <definedName name="IQ_US_GAAP_SGA" hidden="1">"c2966"</definedName>
    <definedName name="IQ_US_GAAP_TOTAL_REV" hidden="1">"c2964"</definedName>
    <definedName name="IQ_US_GAAP_TOTAL_UNUSUAL" hidden="1">"c2970"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QB_BOOKMARK_COUNT" hidden="1">1</definedName>
    <definedName name="IQB_BOOKMARK_LOCATION_0" localSheetId="27" hidden="1">#REF!</definedName>
    <definedName name="IQB_BOOKMARK_LOCATION_0" hidden="1">#REF!</definedName>
    <definedName name="IQB_BOOKMARK_LOCATION_1" localSheetId="27" hidden="1">#REF!</definedName>
    <definedName name="IQB_BOOKMARK_LOCATION_1" hidden="1">'P&amp;L Summary'!#REF!</definedName>
    <definedName name="IQB_BOOKMARK_LOCATION_2" localSheetId="27" hidden="1">#REF!</definedName>
    <definedName name="IQB_BOOKMARK_LOCATION_2" hidden="1">#REF!</definedName>
    <definedName name="IQB_BOOKMARK_LOCATION_4" localSheetId="27" hidden="1">#REF!</definedName>
    <definedName name="IQB_BOOKMARK_LOCATION_4" hidden="1">#REF!</definedName>
    <definedName name="IQB_BOOKMARK_LOCATION_6" localSheetId="27" hidden="1">#REF!</definedName>
    <definedName name="IQB_BOOKMARK_LOCATION_6" hidden="1">#REF!</definedName>
    <definedName name="IQB_BOOKMARK_LOCATION_8" localSheetId="27" hidden="1">#REF!</definedName>
    <definedName name="IQB_BOOKMARK_LOCATION_8" hidden="1">#REF!</definedName>
    <definedName name="IQB_CURRENT_BOOKMARK" hidden="1">1</definedName>
    <definedName name="IQR06PL_CcyAnalysisB108" localSheetId="27" hidden="1">#REF!</definedName>
    <definedName name="IQR06PL_CcyAnalysisB108" hidden="1">#REF!</definedName>
    <definedName name="IQR111711P10" localSheetId="27" hidden="1">#REF!</definedName>
    <definedName name="IQR111711P10" hidden="1">#REF!</definedName>
    <definedName name="IQR111711P101" localSheetId="27" hidden="1">#REF!</definedName>
    <definedName name="IQR111711P101" hidden="1">#REF!</definedName>
    <definedName name="IQR111711P102" localSheetId="27" hidden="1">#REF!</definedName>
    <definedName name="IQR111711P102" hidden="1">#REF!</definedName>
    <definedName name="IQR111711P103" localSheetId="27" hidden="1">#REF!</definedName>
    <definedName name="IQR111711P103" hidden="1">#REF!</definedName>
    <definedName name="IQR111711P104" localSheetId="27" hidden="1">#REF!</definedName>
    <definedName name="IQR111711P104" hidden="1">#REF!</definedName>
    <definedName name="IQR111711P106" localSheetId="27" hidden="1">#REF!</definedName>
    <definedName name="IQR111711P106" hidden="1">#REF!</definedName>
    <definedName name="IQR111711P107" localSheetId="27" hidden="1">#REF!</definedName>
    <definedName name="IQR111711P107" hidden="1">#REF!</definedName>
    <definedName name="IQR111711P110" localSheetId="27" hidden="1">#REF!</definedName>
    <definedName name="IQR111711P110" hidden="1">#REF!</definedName>
    <definedName name="IQR111711P111" localSheetId="27" hidden="1">#REF!</definedName>
    <definedName name="IQR111711P111" hidden="1">#REF!</definedName>
    <definedName name="IQR111711P112" localSheetId="27" hidden="1">#REF!</definedName>
    <definedName name="IQR111711P112" hidden="1">#REF!</definedName>
    <definedName name="IQR111711P113" localSheetId="27" hidden="1">#REF!</definedName>
    <definedName name="IQR111711P113" hidden="1">#REF!</definedName>
    <definedName name="IQR111711P114" localSheetId="27" hidden="1">#REF!</definedName>
    <definedName name="IQR111711P114" hidden="1">#REF!</definedName>
    <definedName name="IQR111711P117" localSheetId="27" hidden="1">#REF!</definedName>
    <definedName name="IQR111711P117" hidden="1">#REF!</definedName>
    <definedName name="IQR111711P119" localSheetId="27" hidden="1">#REF!</definedName>
    <definedName name="IQR111711P119" hidden="1">#REF!</definedName>
    <definedName name="IQR111711P120" localSheetId="27" hidden="1">#REF!</definedName>
    <definedName name="IQR111711P120" hidden="1">#REF!</definedName>
    <definedName name="IQR111711P122" localSheetId="27" hidden="1">#REF!</definedName>
    <definedName name="IQR111711P122" hidden="1">#REF!</definedName>
    <definedName name="IQR111711P123" localSheetId="27" hidden="1">#REF!</definedName>
    <definedName name="IQR111711P123" hidden="1">#REF!</definedName>
    <definedName name="IQR111711P124" localSheetId="27" hidden="1">#REF!</definedName>
    <definedName name="IQR111711P124" hidden="1">#REF!</definedName>
    <definedName name="IQR111711P127" localSheetId="27" hidden="1">#REF!</definedName>
    <definedName name="IQR111711P127" hidden="1">#REF!</definedName>
    <definedName name="IQR111711P128" localSheetId="27" hidden="1">#REF!</definedName>
    <definedName name="IQR111711P128" hidden="1">#REF!</definedName>
    <definedName name="IQR111711P13" localSheetId="27" hidden="1">#REF!</definedName>
    <definedName name="IQR111711P13" hidden="1">#REF!</definedName>
    <definedName name="IQR111711P131" localSheetId="27" hidden="1">#REF!</definedName>
    <definedName name="IQR111711P131" hidden="1">#REF!</definedName>
    <definedName name="IQR111711P132" localSheetId="27" hidden="1">#REF!</definedName>
    <definedName name="IQR111711P132" hidden="1">#REF!</definedName>
    <definedName name="IQR111711P134" localSheetId="27" hidden="1">#REF!</definedName>
    <definedName name="IQR111711P134" hidden="1">#REF!</definedName>
    <definedName name="IQR111711P135" localSheetId="27" hidden="1">#REF!</definedName>
    <definedName name="IQR111711P135" hidden="1">#REF!</definedName>
    <definedName name="IQR111711P136" localSheetId="27" hidden="1">#REF!</definedName>
    <definedName name="IQR111711P136" hidden="1">#REF!</definedName>
    <definedName name="IQR111711P138" localSheetId="27" hidden="1">#REF!</definedName>
    <definedName name="IQR111711P138" hidden="1">#REF!</definedName>
    <definedName name="IQR111711P139" localSheetId="27" hidden="1">#REF!</definedName>
    <definedName name="IQR111711P139" hidden="1">#REF!</definedName>
    <definedName name="IQR111711P14" localSheetId="27" hidden="1">#REF!</definedName>
    <definedName name="IQR111711P14" hidden="1">#REF!</definedName>
    <definedName name="IQR111711P140" localSheetId="27" hidden="1">#REF!</definedName>
    <definedName name="IQR111711P140" hidden="1">#REF!</definedName>
    <definedName name="IQR111711P141" localSheetId="27" hidden="1">#REF!</definedName>
    <definedName name="IQR111711P141" hidden="1">#REF!</definedName>
    <definedName name="IQR111711P142" localSheetId="27" hidden="1">#REF!</definedName>
    <definedName name="IQR111711P142" hidden="1">#REF!</definedName>
    <definedName name="IQR111711P143" localSheetId="27" hidden="1">#REF!</definedName>
    <definedName name="IQR111711P143" hidden="1">#REF!</definedName>
    <definedName name="IQR111711P144" localSheetId="27" hidden="1">#REF!</definedName>
    <definedName name="IQR111711P144" hidden="1">#REF!</definedName>
    <definedName name="IQR111711P145" localSheetId="27" hidden="1">#REF!</definedName>
    <definedName name="IQR111711P145" hidden="1">#REF!</definedName>
    <definedName name="IQR111711P148" localSheetId="27" hidden="1">#REF!</definedName>
    <definedName name="IQR111711P148" hidden="1">#REF!</definedName>
    <definedName name="IQR111711P149" localSheetId="27" hidden="1">#REF!</definedName>
    <definedName name="IQR111711P149" hidden="1">#REF!</definedName>
    <definedName name="IQR111711P150" localSheetId="27" hidden="1">#REF!</definedName>
    <definedName name="IQR111711P150" hidden="1">#REF!</definedName>
    <definedName name="IQR111711P153" localSheetId="27" hidden="1">#REF!</definedName>
    <definedName name="IQR111711P153" hidden="1">#REF!</definedName>
    <definedName name="IQR111711P155" localSheetId="27" hidden="1">#REF!</definedName>
    <definedName name="IQR111711P155" hidden="1">#REF!</definedName>
    <definedName name="IQR111711P156" localSheetId="27" hidden="1">#REF!</definedName>
    <definedName name="IQR111711P156" hidden="1">#REF!</definedName>
    <definedName name="IQR111711P161" localSheetId="27" hidden="1">#REF!</definedName>
    <definedName name="IQR111711P161" hidden="1">#REF!</definedName>
    <definedName name="IQR111711P163" localSheetId="27" hidden="1">#REF!</definedName>
    <definedName name="IQR111711P163" hidden="1">#REF!</definedName>
    <definedName name="IQR111711P167" localSheetId="27" hidden="1">#REF!</definedName>
    <definedName name="IQR111711P167" hidden="1">#REF!</definedName>
    <definedName name="IQR111711P168" localSheetId="27" hidden="1">#REF!</definedName>
    <definedName name="IQR111711P168" hidden="1">#REF!</definedName>
    <definedName name="IQR111711P169" localSheetId="27" hidden="1">#REF!</definedName>
    <definedName name="IQR111711P169" hidden="1">#REF!</definedName>
    <definedName name="IQR111711P17" localSheetId="27" hidden="1">#REF!</definedName>
    <definedName name="IQR111711P17" hidden="1">#REF!</definedName>
    <definedName name="IQR111711P170" localSheetId="27" hidden="1">#REF!</definedName>
    <definedName name="IQR111711P170" hidden="1">#REF!</definedName>
    <definedName name="IQR111711P172" localSheetId="27" hidden="1">#REF!</definedName>
    <definedName name="IQR111711P172" hidden="1">#REF!</definedName>
    <definedName name="IQR111711P174" localSheetId="27" hidden="1">#REF!</definedName>
    <definedName name="IQR111711P174" hidden="1">#REF!</definedName>
    <definedName name="IQR111711P175" localSheetId="27" hidden="1">#REF!</definedName>
    <definedName name="IQR111711P175" hidden="1">#REF!</definedName>
    <definedName name="IQR111711P179" localSheetId="27" hidden="1">#REF!</definedName>
    <definedName name="IQR111711P179" hidden="1">#REF!</definedName>
    <definedName name="IQR111711P18" localSheetId="27" hidden="1">#REF!</definedName>
    <definedName name="IQR111711P18" hidden="1">#REF!</definedName>
    <definedName name="IQR111711P182" localSheetId="27" hidden="1">#REF!</definedName>
    <definedName name="IQR111711P182" hidden="1">#REF!</definedName>
    <definedName name="IQR111711P183" localSheetId="27" hidden="1">#REF!</definedName>
    <definedName name="IQR111711P183" hidden="1">#REF!</definedName>
    <definedName name="IQR111711P187" localSheetId="27" hidden="1">#REF!</definedName>
    <definedName name="IQR111711P187" hidden="1">#REF!</definedName>
    <definedName name="IQR111711P188" localSheetId="27" hidden="1">#REF!</definedName>
    <definedName name="IQR111711P188" hidden="1">#REF!</definedName>
    <definedName name="IQR111711P190" localSheetId="27" hidden="1">#REF!</definedName>
    <definedName name="IQR111711P190" hidden="1">#REF!</definedName>
    <definedName name="IQR111711P192" localSheetId="27" hidden="1">#REF!</definedName>
    <definedName name="IQR111711P192" hidden="1">#REF!</definedName>
    <definedName name="IQR111711P193" localSheetId="27" hidden="1">#REF!</definedName>
    <definedName name="IQR111711P193" hidden="1">#REF!</definedName>
    <definedName name="IQR111711P195" localSheetId="27" hidden="1">#REF!</definedName>
    <definedName name="IQR111711P195" hidden="1">#REF!</definedName>
    <definedName name="IQR111711P196" localSheetId="27" hidden="1">#REF!</definedName>
    <definedName name="IQR111711P196" hidden="1">#REF!</definedName>
    <definedName name="IQR111711P198" localSheetId="27" hidden="1">#REF!</definedName>
    <definedName name="IQR111711P198" hidden="1">#REF!</definedName>
    <definedName name="IQR111711P199" localSheetId="27" hidden="1">#REF!</definedName>
    <definedName name="IQR111711P199" hidden="1">#REF!</definedName>
    <definedName name="IQR111711P200" localSheetId="27" hidden="1">#REF!</definedName>
    <definedName name="IQR111711P200" hidden="1">#REF!</definedName>
    <definedName name="IQR111711P202" localSheetId="27" hidden="1">#REF!</definedName>
    <definedName name="IQR111711P202" hidden="1">#REF!</definedName>
    <definedName name="IQR111711P205" localSheetId="27" hidden="1">#REF!</definedName>
    <definedName name="IQR111711P205" hidden="1">#REF!</definedName>
    <definedName name="IQR111711P206" localSheetId="27" hidden="1">#REF!</definedName>
    <definedName name="IQR111711P206" hidden="1">#REF!</definedName>
    <definedName name="IQR111711P207" localSheetId="27" hidden="1">#REF!</definedName>
    <definedName name="IQR111711P207" hidden="1">#REF!</definedName>
    <definedName name="IQR111711P208" localSheetId="27" hidden="1">#REF!</definedName>
    <definedName name="IQR111711P208" hidden="1">#REF!</definedName>
    <definedName name="IQR111711P21" localSheetId="27" hidden="1">#REF!</definedName>
    <definedName name="IQR111711P21" hidden="1">#REF!</definedName>
    <definedName name="IQR111711P210" localSheetId="27" hidden="1">#REF!</definedName>
    <definedName name="IQR111711P210" hidden="1">#REF!</definedName>
    <definedName name="IQR111711P211" localSheetId="27" hidden="1">#REF!</definedName>
    <definedName name="IQR111711P211" hidden="1">#REF!</definedName>
    <definedName name="IQR111711P212" localSheetId="27" hidden="1">#REF!</definedName>
    <definedName name="IQR111711P212" hidden="1">#REF!</definedName>
    <definedName name="IQR111711P213" localSheetId="27" hidden="1">#REF!</definedName>
    <definedName name="IQR111711P213" hidden="1">#REF!</definedName>
    <definedName name="IQR111711P214" localSheetId="27" hidden="1">#REF!</definedName>
    <definedName name="IQR111711P214" hidden="1">#REF!</definedName>
    <definedName name="IQR111711P215" localSheetId="27" hidden="1">#REF!</definedName>
    <definedName name="IQR111711P215" hidden="1">#REF!</definedName>
    <definedName name="IQR111711P216" localSheetId="27" hidden="1">#REF!</definedName>
    <definedName name="IQR111711P216" hidden="1">#REF!</definedName>
    <definedName name="IQR111711P218" localSheetId="27" hidden="1">#REF!</definedName>
    <definedName name="IQR111711P218" hidden="1">#REF!</definedName>
    <definedName name="IQR111711P219" localSheetId="27" hidden="1">#REF!</definedName>
    <definedName name="IQR111711P219" hidden="1">#REF!</definedName>
    <definedName name="IQR111711P222" localSheetId="27" hidden="1">#REF!</definedName>
    <definedName name="IQR111711P222" hidden="1">#REF!</definedName>
    <definedName name="IQR111711P223" localSheetId="27" hidden="1">#REF!</definedName>
    <definedName name="IQR111711P223" hidden="1">#REF!</definedName>
    <definedName name="IQR111711P224" localSheetId="27" hidden="1">#REF!</definedName>
    <definedName name="IQR111711P224" hidden="1">#REF!</definedName>
    <definedName name="IQR111711P225" localSheetId="27" hidden="1">#REF!</definedName>
    <definedName name="IQR111711P225" hidden="1">#REF!</definedName>
    <definedName name="IQR111711P227" localSheetId="27" hidden="1">#REF!</definedName>
    <definedName name="IQR111711P227" hidden="1">#REF!</definedName>
    <definedName name="IQR111711P229" localSheetId="27" hidden="1">#REF!</definedName>
    <definedName name="IQR111711P229" hidden="1">#REF!</definedName>
    <definedName name="IQR111711P23" localSheetId="27" hidden="1">#REF!</definedName>
    <definedName name="IQR111711P23" hidden="1">#REF!</definedName>
    <definedName name="IQR111711P230" localSheetId="27" hidden="1">#REF!</definedName>
    <definedName name="IQR111711P230" hidden="1">#REF!</definedName>
    <definedName name="IQR111711P232" localSheetId="27" hidden="1">#REF!</definedName>
    <definedName name="IQR111711P232" hidden="1">#REF!</definedName>
    <definedName name="IQR111711P233" localSheetId="27" hidden="1">#REF!</definedName>
    <definedName name="IQR111711P233" hidden="1">#REF!</definedName>
    <definedName name="IQR111711P234" localSheetId="27" hidden="1">#REF!</definedName>
    <definedName name="IQR111711P234" hidden="1">#REF!</definedName>
    <definedName name="IQR111711P237" localSheetId="27" hidden="1">#REF!</definedName>
    <definedName name="IQR111711P237" hidden="1">#REF!</definedName>
    <definedName name="IQR111711P238" localSheetId="27" hidden="1">#REF!</definedName>
    <definedName name="IQR111711P238" hidden="1">#REF!</definedName>
    <definedName name="IQR111711P239" localSheetId="27" hidden="1">#REF!</definedName>
    <definedName name="IQR111711P239" hidden="1">#REF!</definedName>
    <definedName name="IQR111711P24" localSheetId="27" hidden="1">#REF!</definedName>
    <definedName name="IQR111711P24" hidden="1">#REF!</definedName>
    <definedName name="IQR111711P240" localSheetId="27" hidden="1">#REF!</definedName>
    <definedName name="IQR111711P240" hidden="1">#REF!</definedName>
    <definedName name="IQR111711P242" localSheetId="27" hidden="1">#REF!</definedName>
    <definedName name="IQR111711P242" hidden="1">#REF!</definedName>
    <definedName name="IQR111711P243" localSheetId="27" hidden="1">#REF!</definedName>
    <definedName name="IQR111711P243" hidden="1">#REF!</definedName>
    <definedName name="IQR111711P245" localSheetId="27" hidden="1">#REF!</definedName>
    <definedName name="IQR111711P245" hidden="1">#REF!</definedName>
    <definedName name="IQR111711P247" localSheetId="27" hidden="1">#REF!</definedName>
    <definedName name="IQR111711P247" hidden="1">#REF!</definedName>
    <definedName name="IQR111711P248" localSheetId="27" hidden="1">#REF!</definedName>
    <definedName name="IQR111711P248" hidden="1">#REF!</definedName>
    <definedName name="IQR111711P249" localSheetId="27" hidden="1">#REF!</definedName>
    <definedName name="IQR111711P249" hidden="1">#REF!</definedName>
    <definedName name="IQR111711P25" localSheetId="27" hidden="1">#REF!</definedName>
    <definedName name="IQR111711P25" hidden="1">#REF!</definedName>
    <definedName name="IQR111711P252" localSheetId="27" hidden="1">#REF!</definedName>
    <definedName name="IQR111711P252" hidden="1">#REF!</definedName>
    <definedName name="IQR111711P253" localSheetId="27" hidden="1">#REF!</definedName>
    <definedName name="IQR111711P253" hidden="1">#REF!</definedName>
    <definedName name="IQR111711P254" localSheetId="27" hidden="1">#REF!</definedName>
    <definedName name="IQR111711P254" hidden="1">#REF!</definedName>
    <definedName name="IQR111711P255" localSheetId="27" hidden="1">#REF!</definedName>
    <definedName name="IQR111711P255" hidden="1">#REF!</definedName>
    <definedName name="IQR111711P256" localSheetId="27" hidden="1">#REF!</definedName>
    <definedName name="IQR111711P256" hidden="1">#REF!</definedName>
    <definedName name="IQR111711P257" localSheetId="27" hidden="1">#REF!</definedName>
    <definedName name="IQR111711P257" hidden="1">#REF!</definedName>
    <definedName name="IQR111711P258" localSheetId="27" hidden="1">#REF!</definedName>
    <definedName name="IQR111711P258" hidden="1">#REF!</definedName>
    <definedName name="IQR111711P259" localSheetId="27" hidden="1">#REF!</definedName>
    <definedName name="IQR111711P259" hidden="1">#REF!</definedName>
    <definedName name="IQR111711P26" localSheetId="27" hidden="1">#REF!</definedName>
    <definedName name="IQR111711P26" hidden="1">#REF!</definedName>
    <definedName name="IQR111711P260" localSheetId="27" hidden="1">#REF!</definedName>
    <definedName name="IQR111711P260" hidden="1">#REF!</definedName>
    <definedName name="IQR111711P261" localSheetId="27" hidden="1">#REF!</definedName>
    <definedName name="IQR111711P261" hidden="1">#REF!</definedName>
    <definedName name="IQR111711P263" localSheetId="27" hidden="1">#REF!</definedName>
    <definedName name="IQR111711P263" hidden="1">#REF!</definedName>
    <definedName name="IQR111711P264" localSheetId="27" hidden="1">#REF!</definedName>
    <definedName name="IQR111711P264" hidden="1">#REF!</definedName>
    <definedName name="IQR111711P265" localSheetId="27" hidden="1">#REF!</definedName>
    <definedName name="IQR111711P265" hidden="1">#REF!</definedName>
    <definedName name="IQR111711P266" localSheetId="27" hidden="1">#REF!</definedName>
    <definedName name="IQR111711P266" hidden="1">#REF!</definedName>
    <definedName name="IQR111711P267" localSheetId="27" hidden="1">#REF!</definedName>
    <definedName name="IQR111711P267" hidden="1">#REF!</definedName>
    <definedName name="IQR111711P269" localSheetId="27" hidden="1">#REF!</definedName>
    <definedName name="IQR111711P269" hidden="1">#REF!</definedName>
    <definedName name="IQR111711P27" localSheetId="27" hidden="1">#REF!</definedName>
    <definedName name="IQR111711P27" hidden="1">#REF!</definedName>
    <definedName name="IQR111711P270" localSheetId="27" hidden="1">#REF!</definedName>
    <definedName name="IQR111711P270" hidden="1">#REF!</definedName>
    <definedName name="IQR111711P271" localSheetId="27" hidden="1">#REF!</definedName>
    <definedName name="IQR111711P271" hidden="1">#REF!</definedName>
    <definedName name="IQR111711P275" localSheetId="27" hidden="1">#REF!</definedName>
    <definedName name="IQR111711P275" hidden="1">#REF!</definedName>
    <definedName name="IQR111711P276" localSheetId="27" hidden="1">#REF!</definedName>
    <definedName name="IQR111711P276" hidden="1">#REF!</definedName>
    <definedName name="IQR111711P278" localSheetId="27" hidden="1">#REF!</definedName>
    <definedName name="IQR111711P278" hidden="1">#REF!</definedName>
    <definedName name="IQR111711P279" localSheetId="27" hidden="1">#REF!</definedName>
    <definedName name="IQR111711P279" hidden="1">#REF!</definedName>
    <definedName name="IQR111711P28" localSheetId="27" hidden="1">#REF!</definedName>
    <definedName name="IQR111711P28" hidden="1">#REF!</definedName>
    <definedName name="IQR111711P280" localSheetId="27" hidden="1">#REF!</definedName>
    <definedName name="IQR111711P280" hidden="1">#REF!</definedName>
    <definedName name="IQR111711P281" localSheetId="27" hidden="1">#REF!</definedName>
    <definedName name="IQR111711P281" hidden="1">#REF!</definedName>
    <definedName name="IQR111711P282" localSheetId="27" hidden="1">#REF!</definedName>
    <definedName name="IQR111711P282" hidden="1">#REF!</definedName>
    <definedName name="IQR111711P284" localSheetId="27" hidden="1">#REF!</definedName>
    <definedName name="IQR111711P284" hidden="1">#REF!</definedName>
    <definedName name="IQR111711P285" localSheetId="27" hidden="1">#REF!</definedName>
    <definedName name="IQR111711P285" hidden="1">#REF!</definedName>
    <definedName name="IQR111711P286" localSheetId="27" hidden="1">#REF!</definedName>
    <definedName name="IQR111711P286" hidden="1">#REF!</definedName>
    <definedName name="IQR111711P289" localSheetId="27" hidden="1">#REF!</definedName>
    <definedName name="IQR111711P289" hidden="1">#REF!</definedName>
    <definedName name="IQR111711P29" localSheetId="27" hidden="1">#REF!</definedName>
    <definedName name="IQR111711P29" hidden="1">#REF!</definedName>
    <definedName name="IQR111711P290" localSheetId="27" hidden="1">#REF!</definedName>
    <definedName name="IQR111711P290" hidden="1">#REF!</definedName>
    <definedName name="IQR111711P292" localSheetId="27" hidden="1">#REF!</definedName>
    <definedName name="IQR111711P292" hidden="1">#REF!</definedName>
    <definedName name="IQR111711P294" localSheetId="27" hidden="1">#REF!</definedName>
    <definedName name="IQR111711P294" hidden="1">#REF!</definedName>
    <definedName name="IQR111711P295" localSheetId="27" hidden="1">#REF!</definedName>
    <definedName name="IQR111711P295" hidden="1">#REF!</definedName>
    <definedName name="IQR111711P297" localSheetId="27" hidden="1">#REF!</definedName>
    <definedName name="IQR111711P297" hidden="1">#REF!</definedName>
    <definedName name="IQR111711P299" localSheetId="27" hidden="1">#REF!</definedName>
    <definedName name="IQR111711P299" hidden="1">#REF!</definedName>
    <definedName name="IQR111711P30" localSheetId="27" hidden="1">#REF!</definedName>
    <definedName name="IQR111711P30" hidden="1">#REF!</definedName>
    <definedName name="IQR111711P300" localSheetId="27" hidden="1">#REF!</definedName>
    <definedName name="IQR111711P300" hidden="1">#REF!</definedName>
    <definedName name="IQR111711P301" localSheetId="27" hidden="1">#REF!</definedName>
    <definedName name="IQR111711P301" hidden="1">#REF!</definedName>
    <definedName name="IQR111711P303" localSheetId="27" hidden="1">#REF!</definedName>
    <definedName name="IQR111711P303" hidden="1">#REF!</definedName>
    <definedName name="IQR111711P304" localSheetId="27" hidden="1">#REF!</definedName>
    <definedName name="IQR111711P304" hidden="1">#REF!</definedName>
    <definedName name="IQR111711P306" localSheetId="27" hidden="1">#REF!</definedName>
    <definedName name="IQR111711P306" hidden="1">#REF!</definedName>
    <definedName name="IQR111711P307" localSheetId="27" hidden="1">#REF!</definedName>
    <definedName name="IQR111711P307" hidden="1">#REF!</definedName>
    <definedName name="IQR111711P308" localSheetId="27" hidden="1">#REF!</definedName>
    <definedName name="IQR111711P308" hidden="1">#REF!</definedName>
    <definedName name="IQR111711P309" localSheetId="27" hidden="1">#REF!</definedName>
    <definedName name="IQR111711P309" hidden="1">#REF!</definedName>
    <definedName name="IQR111711P31" localSheetId="27" hidden="1">#REF!</definedName>
    <definedName name="IQR111711P31" hidden="1">#REF!</definedName>
    <definedName name="IQR111711P311" localSheetId="27" hidden="1">#REF!</definedName>
    <definedName name="IQR111711P311" hidden="1">#REF!</definedName>
    <definedName name="IQR111711P312" localSheetId="27" hidden="1">#REF!</definedName>
    <definedName name="IQR111711P312" hidden="1">#REF!</definedName>
    <definedName name="IQR111711P313" localSheetId="27" hidden="1">#REF!</definedName>
    <definedName name="IQR111711P313" hidden="1">#REF!</definedName>
    <definedName name="IQR111711P314" localSheetId="27" hidden="1">#REF!</definedName>
    <definedName name="IQR111711P314" hidden="1">#REF!</definedName>
    <definedName name="IQR111711P315" localSheetId="27" hidden="1">#REF!</definedName>
    <definedName name="IQR111711P315" hidden="1">#REF!</definedName>
    <definedName name="IQR111711P318" localSheetId="27" hidden="1">#REF!</definedName>
    <definedName name="IQR111711P318" hidden="1">#REF!</definedName>
    <definedName name="IQR111711P319" localSheetId="27" hidden="1">#REF!</definedName>
    <definedName name="IQR111711P319" hidden="1">#REF!</definedName>
    <definedName name="IQR111711P32" localSheetId="27" hidden="1">#REF!</definedName>
    <definedName name="IQR111711P32" hidden="1">#REF!</definedName>
    <definedName name="IQR111711P320" localSheetId="27" hidden="1">#REF!</definedName>
    <definedName name="IQR111711P320" hidden="1">#REF!</definedName>
    <definedName name="IQR111711P321" localSheetId="27" hidden="1">#REF!</definedName>
    <definedName name="IQR111711P321" hidden="1">#REF!</definedName>
    <definedName name="IQR111711P322" localSheetId="27" hidden="1">#REF!</definedName>
    <definedName name="IQR111711P322" hidden="1">#REF!</definedName>
    <definedName name="IQR111711P323" localSheetId="27" hidden="1">#REF!</definedName>
    <definedName name="IQR111711P323" hidden="1">#REF!</definedName>
    <definedName name="IQR111711P324" localSheetId="27" hidden="1">#REF!</definedName>
    <definedName name="IQR111711P324" hidden="1">#REF!</definedName>
    <definedName name="IQR111711P325" localSheetId="27" hidden="1">#REF!</definedName>
    <definedName name="IQR111711P325" hidden="1">#REF!</definedName>
    <definedName name="IQR111711P327" localSheetId="27" hidden="1">#REF!</definedName>
    <definedName name="IQR111711P327" hidden="1">#REF!</definedName>
    <definedName name="IQR111711P328" localSheetId="27" hidden="1">#REF!</definedName>
    <definedName name="IQR111711P328" hidden="1">#REF!</definedName>
    <definedName name="IQR111711P329" localSheetId="27" hidden="1">#REF!</definedName>
    <definedName name="IQR111711P329" hidden="1">#REF!</definedName>
    <definedName name="IQR111711P33" localSheetId="27" hidden="1">#REF!</definedName>
    <definedName name="IQR111711P33" hidden="1">#REF!</definedName>
    <definedName name="IQR111711P330" localSheetId="27" hidden="1">#REF!</definedName>
    <definedName name="IQR111711P330" hidden="1">#REF!</definedName>
    <definedName name="IQR111711P331" localSheetId="27" hidden="1">#REF!</definedName>
    <definedName name="IQR111711P331" hidden="1">#REF!</definedName>
    <definedName name="IQR111711P333" localSheetId="27" hidden="1">#REF!</definedName>
    <definedName name="IQR111711P333" hidden="1">#REF!</definedName>
    <definedName name="IQR111711P335" localSheetId="27" hidden="1">#REF!</definedName>
    <definedName name="IQR111711P335" hidden="1">#REF!</definedName>
    <definedName name="IQR111711P336" localSheetId="27" hidden="1">#REF!</definedName>
    <definedName name="IQR111711P336" hidden="1">#REF!</definedName>
    <definedName name="IQR111711P337" localSheetId="27" hidden="1">#REF!</definedName>
    <definedName name="IQR111711P337" hidden="1">#REF!</definedName>
    <definedName name="IQR111711P338" localSheetId="27" hidden="1">#REF!</definedName>
    <definedName name="IQR111711P338" hidden="1">#REF!</definedName>
    <definedName name="IQR111711P339" localSheetId="27" hidden="1">#REF!</definedName>
    <definedName name="IQR111711P339" hidden="1">#REF!</definedName>
    <definedName name="IQR111711P34" localSheetId="27" hidden="1">#REF!</definedName>
    <definedName name="IQR111711P34" hidden="1">#REF!</definedName>
    <definedName name="IQR111711P340" localSheetId="27" hidden="1">#REF!</definedName>
    <definedName name="IQR111711P340" hidden="1">#REF!</definedName>
    <definedName name="IQR111711P341" localSheetId="27" hidden="1">#REF!</definedName>
    <definedName name="IQR111711P341" hidden="1">#REF!</definedName>
    <definedName name="IQR111711P343" localSheetId="27" hidden="1">#REF!</definedName>
    <definedName name="IQR111711P343" hidden="1">#REF!</definedName>
    <definedName name="IQR111711P345" localSheetId="27" hidden="1">#REF!</definedName>
    <definedName name="IQR111711P345" hidden="1">#REF!</definedName>
    <definedName name="IQR111711P346" localSheetId="27" hidden="1">#REF!</definedName>
    <definedName name="IQR111711P346" hidden="1">#REF!</definedName>
    <definedName name="IQR111711P347" localSheetId="27" hidden="1">#REF!</definedName>
    <definedName name="IQR111711P347" hidden="1">#REF!</definedName>
    <definedName name="IQR111711P348" localSheetId="27" hidden="1">#REF!</definedName>
    <definedName name="IQR111711P348" hidden="1">#REF!</definedName>
    <definedName name="IQR111711P349" localSheetId="27" hidden="1">#REF!</definedName>
    <definedName name="IQR111711P349" hidden="1">#REF!</definedName>
    <definedName name="IQR111711P350" localSheetId="27" hidden="1">#REF!</definedName>
    <definedName name="IQR111711P350" hidden="1">#REF!</definedName>
    <definedName name="IQR111711P352" localSheetId="27" hidden="1">#REF!</definedName>
    <definedName name="IQR111711P352" hidden="1">#REF!</definedName>
    <definedName name="IQR111711P353" localSheetId="27" hidden="1">#REF!</definedName>
    <definedName name="IQR111711P353" hidden="1">#REF!</definedName>
    <definedName name="IQR111711P354" localSheetId="27" hidden="1">#REF!</definedName>
    <definedName name="IQR111711P354" hidden="1">#REF!</definedName>
    <definedName name="IQR111711P355" localSheetId="27" hidden="1">#REF!</definedName>
    <definedName name="IQR111711P355" hidden="1">#REF!</definedName>
    <definedName name="IQR111711P356" localSheetId="27" hidden="1">#REF!</definedName>
    <definedName name="IQR111711P356" hidden="1">#REF!</definedName>
    <definedName name="IQR111711P358" localSheetId="27" hidden="1">#REF!</definedName>
    <definedName name="IQR111711P358" hidden="1">#REF!</definedName>
    <definedName name="IQR111711P36" localSheetId="27" hidden="1">#REF!</definedName>
    <definedName name="IQR111711P36" hidden="1">#REF!</definedName>
    <definedName name="IQR111711P361" localSheetId="27" hidden="1">#REF!</definedName>
    <definedName name="IQR111711P361" hidden="1">#REF!</definedName>
    <definedName name="IQR111711P362" localSheetId="27" hidden="1">#REF!</definedName>
    <definedName name="IQR111711P362" hidden="1">#REF!</definedName>
    <definedName name="IQR111711P364" localSheetId="27" hidden="1">#REF!</definedName>
    <definedName name="IQR111711P364" hidden="1">#REF!</definedName>
    <definedName name="IQR111711P367" localSheetId="27" hidden="1">#REF!</definedName>
    <definedName name="IQR111711P367" hidden="1">#REF!</definedName>
    <definedName name="IQR111711P368" localSheetId="27" hidden="1">#REF!</definedName>
    <definedName name="IQR111711P368" hidden="1">#REF!</definedName>
    <definedName name="IQR111711P369" localSheetId="27" hidden="1">#REF!</definedName>
    <definedName name="IQR111711P369" hidden="1">#REF!</definedName>
    <definedName name="IQR111711P37" localSheetId="27" hidden="1">#REF!</definedName>
    <definedName name="IQR111711P37" hidden="1">#REF!</definedName>
    <definedName name="IQR111711P370" localSheetId="27" hidden="1">#REF!</definedName>
    <definedName name="IQR111711P370" hidden="1">#REF!</definedName>
    <definedName name="IQR111711P372" localSheetId="27" hidden="1">#REF!</definedName>
    <definedName name="IQR111711P372" hidden="1">#REF!</definedName>
    <definedName name="IQR111711P374" localSheetId="27" hidden="1">#REF!</definedName>
    <definedName name="IQR111711P374" hidden="1">#REF!</definedName>
    <definedName name="IQR111711P375" localSheetId="27" hidden="1">#REF!</definedName>
    <definedName name="IQR111711P375" hidden="1">#REF!</definedName>
    <definedName name="IQR111711P378" localSheetId="27" hidden="1">#REF!</definedName>
    <definedName name="IQR111711P378" hidden="1">#REF!</definedName>
    <definedName name="IQR111711P379" localSheetId="27" hidden="1">#REF!</definedName>
    <definedName name="IQR111711P379" hidden="1">#REF!</definedName>
    <definedName name="IQR111711P38" localSheetId="27" hidden="1">#REF!</definedName>
    <definedName name="IQR111711P38" hidden="1">#REF!</definedName>
    <definedName name="IQR111711P380" localSheetId="27" hidden="1">#REF!</definedName>
    <definedName name="IQR111711P380" hidden="1">#REF!</definedName>
    <definedName name="IQR111711P381" localSheetId="27" hidden="1">#REF!</definedName>
    <definedName name="IQR111711P381" hidden="1">#REF!</definedName>
    <definedName name="IQR111711P41" localSheetId="27" hidden="1">#REF!</definedName>
    <definedName name="IQR111711P41" hidden="1">#REF!</definedName>
    <definedName name="IQR111711P42" localSheetId="27" hidden="1">#REF!</definedName>
    <definedName name="IQR111711P42" hidden="1">#REF!</definedName>
    <definedName name="IQR111711P43" localSheetId="27" hidden="1">#REF!</definedName>
    <definedName name="IQR111711P43" hidden="1">#REF!</definedName>
    <definedName name="IQR111711P44" localSheetId="27" hidden="1">#REF!</definedName>
    <definedName name="IQR111711P44" hidden="1">#REF!</definedName>
    <definedName name="IQR111711P46" localSheetId="27" hidden="1">#REF!</definedName>
    <definedName name="IQR111711P46" hidden="1">#REF!</definedName>
    <definedName name="IQR111711P48" localSheetId="27" hidden="1">#REF!</definedName>
    <definedName name="IQR111711P48" hidden="1">#REF!</definedName>
    <definedName name="IQR111711P50" localSheetId="27" hidden="1">#REF!</definedName>
    <definedName name="IQR111711P50" hidden="1">#REF!</definedName>
    <definedName name="IQR111711P51" localSheetId="27" hidden="1">#REF!</definedName>
    <definedName name="IQR111711P51" hidden="1">#REF!</definedName>
    <definedName name="IQR111711P55" localSheetId="27" hidden="1">#REF!</definedName>
    <definedName name="IQR111711P55" hidden="1">#REF!</definedName>
    <definedName name="IQR111711P56" localSheetId="27" hidden="1">#REF!</definedName>
    <definedName name="IQR111711P56" hidden="1">#REF!</definedName>
    <definedName name="IQR111711P57" localSheetId="27" hidden="1">#REF!</definedName>
    <definedName name="IQR111711P57" hidden="1">#REF!</definedName>
    <definedName name="IQR111711P58" localSheetId="27" hidden="1">#REF!</definedName>
    <definedName name="IQR111711P58" hidden="1">#REF!</definedName>
    <definedName name="IQR111711P59" localSheetId="27" hidden="1">#REF!</definedName>
    <definedName name="IQR111711P59" hidden="1">#REF!</definedName>
    <definedName name="IQR111711P62" localSheetId="27" hidden="1">#REF!</definedName>
    <definedName name="IQR111711P62" hidden="1">#REF!</definedName>
    <definedName name="IQR111711P64" localSheetId="27" hidden="1">#REF!</definedName>
    <definedName name="IQR111711P64" hidden="1">#REF!</definedName>
    <definedName name="IQR111711P65" localSheetId="27" hidden="1">#REF!</definedName>
    <definedName name="IQR111711P65" hidden="1">#REF!</definedName>
    <definedName name="IQR111711P66" localSheetId="27" hidden="1">#REF!</definedName>
    <definedName name="IQR111711P66" hidden="1">#REF!</definedName>
    <definedName name="IQR111711P67" localSheetId="27" hidden="1">#REF!</definedName>
    <definedName name="IQR111711P67" hidden="1">#REF!</definedName>
    <definedName name="IQR111711P69" localSheetId="27" hidden="1">#REF!</definedName>
    <definedName name="IQR111711P69" hidden="1">#REF!</definedName>
    <definedName name="IQR111711P70" localSheetId="27" hidden="1">#REF!</definedName>
    <definedName name="IQR111711P70" hidden="1">#REF!</definedName>
    <definedName name="IQR111711P71" localSheetId="27" hidden="1">#REF!</definedName>
    <definedName name="IQR111711P71" hidden="1">#REF!</definedName>
    <definedName name="IQR111711P74" localSheetId="27" hidden="1">#REF!</definedName>
    <definedName name="IQR111711P74" hidden="1">#REF!</definedName>
    <definedName name="IQR111711P75" localSheetId="27" hidden="1">#REF!</definedName>
    <definedName name="IQR111711P75" hidden="1">#REF!</definedName>
    <definedName name="IQR111711P76" localSheetId="27" hidden="1">#REF!</definedName>
    <definedName name="IQR111711P76" hidden="1">#REF!</definedName>
    <definedName name="IQR111711P77" localSheetId="27" hidden="1">#REF!</definedName>
    <definedName name="IQR111711P77" hidden="1">#REF!</definedName>
    <definedName name="IQR111711P79" localSheetId="27" hidden="1">#REF!</definedName>
    <definedName name="IQR111711P79" hidden="1">#REF!</definedName>
    <definedName name="IQR111711P81" localSheetId="27" hidden="1">#REF!</definedName>
    <definedName name="IQR111711P81" hidden="1">#REF!</definedName>
    <definedName name="IQR111711P83" localSheetId="27" hidden="1">#REF!</definedName>
    <definedName name="IQR111711P83" hidden="1">#REF!</definedName>
    <definedName name="IQR111711P87" localSheetId="27" hidden="1">#REF!</definedName>
    <definedName name="IQR111711P87" hidden="1">#REF!</definedName>
    <definedName name="IQR111711P88" localSheetId="27" hidden="1">#REF!</definedName>
    <definedName name="IQR111711P88" hidden="1">#REF!</definedName>
    <definedName name="IQR111711P9" localSheetId="27" hidden="1">#REF!</definedName>
    <definedName name="IQR111711P9" hidden="1">#REF!</definedName>
    <definedName name="IQR111711P91" localSheetId="27" hidden="1">#REF!</definedName>
    <definedName name="IQR111711P91" hidden="1">#REF!</definedName>
    <definedName name="IQR111711P92" localSheetId="27" hidden="1">#REF!</definedName>
    <definedName name="IQR111711P92" hidden="1">#REF!</definedName>
    <definedName name="IQR111711P93" localSheetId="27" hidden="1">#REF!</definedName>
    <definedName name="IQR111711P93" hidden="1">#REF!</definedName>
    <definedName name="IQR111711P94" localSheetId="27" hidden="1">#REF!</definedName>
    <definedName name="IQR111711P94" hidden="1">#REF!</definedName>
    <definedName name="IQR111711P95" localSheetId="27" hidden="1">#REF!</definedName>
    <definedName name="IQR111711P95" hidden="1">#REF!</definedName>
    <definedName name="IQR111711P96" localSheetId="27" hidden="1">#REF!</definedName>
    <definedName name="IQR111711P96" hidden="1">#REF!</definedName>
    <definedName name="IQR111711P98" localSheetId="27" hidden="1">#REF!</definedName>
    <definedName name="IQR111711P98" hidden="1">#REF!</definedName>
    <definedName name="IQR111711Q112" localSheetId="27" hidden="1">#REF!</definedName>
    <definedName name="IQR111711Q112" hidden="1">#REF!</definedName>
    <definedName name="IQR111711Q113" localSheetId="27" hidden="1">#REF!</definedName>
    <definedName name="IQR111711Q113" hidden="1">#REF!</definedName>
    <definedName name="IQR111711Q14" localSheetId="27" hidden="1">#REF!</definedName>
    <definedName name="IQR111711Q14" hidden="1">#REF!</definedName>
    <definedName name="IQR111711Q148" localSheetId="27" hidden="1">#REF!</definedName>
    <definedName name="IQR111711Q148" hidden="1">#REF!</definedName>
    <definedName name="IQR111711Q149" localSheetId="27" hidden="1">#REF!</definedName>
    <definedName name="IQR111711Q149" hidden="1">#REF!</definedName>
    <definedName name="IQR111711Q17" localSheetId="27" hidden="1">#REF!</definedName>
    <definedName name="IQR111711Q17" hidden="1">#REF!</definedName>
    <definedName name="IQR111711Q174" localSheetId="27" hidden="1">#REF!</definedName>
    <definedName name="IQR111711Q174" hidden="1">#REF!</definedName>
    <definedName name="IQR111711Q175" localSheetId="27" hidden="1">#REF!</definedName>
    <definedName name="IQR111711Q175" hidden="1">#REF!</definedName>
    <definedName name="IQR111711Q187" localSheetId="27" hidden="1">#REF!</definedName>
    <definedName name="IQR111711Q187" hidden="1">#REF!</definedName>
    <definedName name="IQR111711Q188" localSheetId="27" hidden="1">#REF!</definedName>
    <definedName name="IQR111711Q188" hidden="1">#REF!</definedName>
    <definedName name="IQR111711Q224" localSheetId="27" hidden="1">#REF!</definedName>
    <definedName name="IQR111711Q224" hidden="1">#REF!</definedName>
    <definedName name="IQR111711Q225" localSheetId="27" hidden="1">#REF!</definedName>
    <definedName name="IQR111711Q225" hidden="1">#REF!</definedName>
    <definedName name="IQR111711Q242" localSheetId="27" hidden="1">#REF!</definedName>
    <definedName name="IQR111711Q242" hidden="1">#REF!</definedName>
    <definedName name="IQR111711Q243" localSheetId="27" hidden="1">#REF!</definedName>
    <definedName name="IQR111711Q243" hidden="1">#REF!</definedName>
    <definedName name="IQR111711Q270" localSheetId="27" hidden="1">#REF!</definedName>
    <definedName name="IQR111711Q270" hidden="1">#REF!</definedName>
    <definedName name="IQR111711Q271" localSheetId="27" hidden="1">#REF!</definedName>
    <definedName name="IQR111711Q271" hidden="1">#REF!</definedName>
    <definedName name="IQR111711Q289" localSheetId="27" hidden="1">#REF!</definedName>
    <definedName name="IQR111711Q289" hidden="1">#REF!</definedName>
    <definedName name="IQR111711Q290" localSheetId="27" hidden="1">#REF!</definedName>
    <definedName name="IQR111711Q290" hidden="1">#REF!</definedName>
    <definedName name="IQR111711Q313" localSheetId="27" hidden="1">#REF!</definedName>
    <definedName name="IQR111711Q313" hidden="1">#REF!</definedName>
    <definedName name="IQR111711Q314" localSheetId="27" hidden="1">#REF!</definedName>
    <definedName name="IQR111711Q314" hidden="1">#REF!</definedName>
    <definedName name="IQR111711Q330" localSheetId="27" hidden="1">#REF!</definedName>
    <definedName name="IQR111711Q330" hidden="1">#REF!</definedName>
    <definedName name="IQR111711Q331" localSheetId="27" hidden="1">#REF!</definedName>
    <definedName name="IQR111711Q331" hidden="1">#REF!</definedName>
    <definedName name="IQR111711Q43" localSheetId="27" hidden="1">#REF!</definedName>
    <definedName name="IQR111711Q43" hidden="1">#REF!</definedName>
    <definedName name="IQR111711Q44" localSheetId="27" hidden="1">#REF!</definedName>
    <definedName name="IQR111711Q44" hidden="1">#REF!</definedName>
    <definedName name="IQR111711Q69" localSheetId="27" hidden="1">#REF!</definedName>
    <definedName name="IQR111711Q69" hidden="1">#REF!</definedName>
    <definedName name="IQR111711Q70" localSheetId="27" hidden="1">#REF!</definedName>
    <definedName name="IQR111711Q70" hidden="1">#REF!</definedName>
    <definedName name="IQR111711Q74" localSheetId="27" hidden="1">#REF!</definedName>
    <definedName name="IQR111711Q74" hidden="1">#REF!</definedName>
    <definedName name="IQR111711Q75" localSheetId="27" hidden="1">#REF!</definedName>
    <definedName name="IQR111711Q75" hidden="1">#REF!</definedName>
    <definedName name="IQR111711Q76" localSheetId="27" hidden="1">#REF!</definedName>
    <definedName name="IQR111711Q76" hidden="1">#REF!</definedName>
    <definedName name="IQR111711Q77" localSheetId="27" hidden="1">#REF!</definedName>
    <definedName name="IQR111711Q77" hidden="1">#REF!</definedName>
    <definedName name="IQR111711Q9" localSheetId="27" hidden="1">#REF!</definedName>
    <definedName name="IQR111711Q9" hidden="1">#REF!</definedName>
    <definedName name="IQRA1" hidden="1">"$A$2:$A$129"</definedName>
    <definedName name="IQRA10" hidden="1">"$A$11:$A$511"</definedName>
    <definedName name="IQRA2" hidden="1">"$A$3:$A$1306"</definedName>
    <definedName name="IQRA3" hidden="1">"$A$4:$A$1307"</definedName>
    <definedName name="IQRA7" hidden="1">"$A$8:$A$11"</definedName>
    <definedName name="IQRA8" hidden="1">"$A$9:$A$260"</definedName>
    <definedName name="IQRAD8" hidden="1">"$AD$9:$AD$260"</definedName>
    <definedName name="IQRAE8" hidden="1">"$AE$9:$AE$260"</definedName>
    <definedName name="IQRAF17" hidden="1">"$AF$18:$AF$269"</definedName>
    <definedName name="IQRAF8" hidden="1">"$AF$9:$AF$260"</definedName>
    <definedName name="IQRB1" hidden="1">"$B$2:$B$129"</definedName>
    <definedName name="IQRB2" hidden="1">"$B$3:$B$1306"</definedName>
    <definedName name="IQRB7" hidden="1">"$B$8:$B$11"</definedName>
    <definedName name="IQRB8" hidden="1">"$B$9:$B$1781"</definedName>
    <definedName name="IQRBB40" hidden="1">"$BB$41:$BB$45"</definedName>
    <definedName name="IQRC1" hidden="1">"$C$2:$C$129"</definedName>
    <definedName name="IQRC2" hidden="1">"$C$3:$C$1306"</definedName>
    <definedName name="IQRC7" hidden="1">"$C$8:$C$11"</definedName>
    <definedName name="IQRC8" hidden="1">"$C$9:$C$260"</definedName>
    <definedName name="IQRComparablecompaniesM7" localSheetId="27" hidden="1">#REF!</definedName>
    <definedName name="IQRComparablecompaniesM7" hidden="1">#REF!</definedName>
    <definedName name="IQRCustomIndexX10" localSheetId="27" hidden="1">#REF!</definedName>
    <definedName name="IQRCustomIndexX10" hidden="1">#REF!</definedName>
    <definedName name="IQRD7" hidden="1">"$D$8:$D$11"</definedName>
    <definedName name="IQRE7" hidden="1">"$E$8:$E$11"</definedName>
    <definedName name="IQREV_LTM_EBITDAD3" localSheetId="27" hidden="1">#REF!</definedName>
    <definedName name="IQREV_LTM_EBITDAD3" hidden="1">#REF!</definedName>
    <definedName name="IQRF7" hidden="1">"$F$8:$F$11"</definedName>
    <definedName name="IQRG7" hidden="1">"$G$8:$G$11"</definedName>
    <definedName name="IQRH7" hidden="1">"$H$8:$H$11"</definedName>
    <definedName name="IQRI7" hidden="1">"$I$8:$I$11"</definedName>
    <definedName name="IQRJ7" hidden="1">"$J$8:$J$11"</definedName>
    <definedName name="IQROwnershipA12" localSheetId="27" hidden="1">#REF!</definedName>
    <definedName name="IQROwnershipA12" hidden="1">#REF!</definedName>
    <definedName name="IQROwnershipB12" localSheetId="27" hidden="1">#REF!</definedName>
    <definedName name="IQROwnershipB12" hidden="1">#REF!</definedName>
    <definedName name="IQROwnershipJ12" localSheetId="27" hidden="1">#REF!</definedName>
    <definedName name="IQROwnershipJ12" hidden="1">#REF!</definedName>
    <definedName name="IQROwnershipK12" localSheetId="27" hidden="1">#REF!</definedName>
    <definedName name="IQROwnershipK12" hidden="1">#REF!</definedName>
    <definedName name="IQROwnershipM12" localSheetId="27" hidden="1">#REF!</definedName>
    <definedName name="IQROwnershipM12" hidden="1">#REF!</definedName>
    <definedName name="IQROwnershipO12" localSheetId="27" hidden="1">#REF!</definedName>
    <definedName name="IQROwnershipO12" hidden="1">#REF!</definedName>
    <definedName name="IQROwnershipQ12" localSheetId="27" hidden="1">#REF!</definedName>
    <definedName name="IQROwnershipQ12" hidden="1">#REF!</definedName>
    <definedName name="IQRSheet1D3" localSheetId="27" hidden="1">#REF!</definedName>
    <definedName name="IQRSheet1D3" hidden="1">#REF!</definedName>
    <definedName name="IQRSummaryChartsA73" localSheetId="27" hidden="1">#REF!</definedName>
    <definedName name="IQRSummaryChartsA73" hidden="1">#REF!</definedName>
    <definedName name="IQRSummaryChartsC73" localSheetId="27" hidden="1">#REF!</definedName>
    <definedName name="IQRSummaryChartsC73" hidden="1">#REF!</definedName>
    <definedName name="IQRSummaryChartsD73" localSheetId="27" hidden="1">#REF!</definedName>
    <definedName name="IQRSummaryChartsD73" hidden="1">#REF!</definedName>
    <definedName name="IQRSummaryChartsE73" localSheetId="27" hidden="1">#REF!</definedName>
    <definedName name="IQRSummaryChartsE73" hidden="1">#REF!</definedName>
    <definedName name="IQRSummaryChartsH73" localSheetId="27" hidden="1">#REF!</definedName>
    <definedName name="IQRSummaryChartsH73" hidden="1">#REF!</definedName>
    <definedName name="IQRSummaryChartsJ73" localSheetId="27" hidden="1">#REF!</definedName>
    <definedName name="IQRSummaryChartsJ73" hidden="1">#REF!</definedName>
    <definedName name="IQRSupportAC27" localSheetId="27" hidden="1">#REF!</definedName>
    <definedName name="IQRSupportAC27" hidden="1">#REF!</definedName>
    <definedName name="IQRSupportAC4" localSheetId="27" hidden="1">#REF!</definedName>
    <definedName name="IQRSupportAC4" hidden="1">#REF!</definedName>
    <definedName name="IQRSupportAC53" localSheetId="27" hidden="1">#REF!</definedName>
    <definedName name="IQRSupportAC53" hidden="1">#REF!</definedName>
    <definedName name="IQRSupportAH27" localSheetId="27" hidden="1">#REF!</definedName>
    <definedName name="IQRSupportAH27" hidden="1">#REF!</definedName>
    <definedName name="IQRSupportAH4" localSheetId="27" hidden="1">#REF!</definedName>
    <definedName name="IQRSupportAH4" hidden="1">#REF!</definedName>
    <definedName name="IQRSupportAH53" localSheetId="27" hidden="1">#REF!</definedName>
    <definedName name="IQRSupportAH53" hidden="1">#REF!</definedName>
    <definedName name="IQRSupportAI4" localSheetId="27" hidden="1">#REF!</definedName>
    <definedName name="IQRSupportAI4" hidden="1">#REF!</definedName>
    <definedName name="IQRSupportAI53" localSheetId="27" hidden="1">#REF!</definedName>
    <definedName name="IQRSupportAI53" hidden="1">#REF!</definedName>
    <definedName name="IQRSupportAK27" localSheetId="27" hidden="1">#REF!</definedName>
    <definedName name="IQRSupportAK27" hidden="1">#REF!</definedName>
    <definedName name="IQRSupportAK4" localSheetId="27" hidden="1">#REF!</definedName>
    <definedName name="IQRSupportAK4" hidden="1">#REF!</definedName>
    <definedName name="IQRSupportAK53" localSheetId="27" hidden="1">#REF!</definedName>
    <definedName name="IQRSupportAK53" hidden="1">#REF!</definedName>
    <definedName name="IQRSupportAM27" localSheetId="27" hidden="1">#REF!</definedName>
    <definedName name="IQRSupportAM27" hidden="1">#REF!</definedName>
    <definedName name="IQRSupportAM4" localSheetId="27" hidden="1">#REF!</definedName>
    <definedName name="IQRSupportAM4" hidden="1">#REF!</definedName>
    <definedName name="IQRSupportAM53" localSheetId="27" hidden="1">#REF!</definedName>
    <definedName name="IQRSupportAM53" hidden="1">#REF!</definedName>
    <definedName name="IQRSupportAS27" localSheetId="27" hidden="1">#REF!</definedName>
    <definedName name="IQRSupportAS27" hidden="1">#REF!</definedName>
    <definedName name="IQRSupportAS4" localSheetId="27" hidden="1">#REF!</definedName>
    <definedName name="IQRSupportAS4" hidden="1">#REF!</definedName>
    <definedName name="IQRSupportAS53" localSheetId="27" hidden="1">#REF!</definedName>
    <definedName name="IQRSupportAS53" hidden="1">#REF!</definedName>
    <definedName name="IQRSupportAW27" localSheetId="27" hidden="1">#REF!</definedName>
    <definedName name="IQRSupportAW27" hidden="1">#REF!</definedName>
    <definedName name="IQRSupportAW4" localSheetId="27" hidden="1">#REF!</definedName>
    <definedName name="IQRSupportAW4" hidden="1">#REF!</definedName>
    <definedName name="IQRSupportAW53" localSheetId="27" hidden="1">#REF!</definedName>
    <definedName name="IQRSupportAW53" hidden="1">#REF!</definedName>
    <definedName name="IQRSupportG27" localSheetId="27" hidden="1">#REF!</definedName>
    <definedName name="IQRSupportG27" hidden="1">#REF!</definedName>
    <definedName name="IQRSupportG4" localSheetId="27" hidden="1">#REF!</definedName>
    <definedName name="IQRSupportG4" hidden="1">#REF!</definedName>
    <definedName name="IQRSupportG53" localSheetId="27" hidden="1">#REF!</definedName>
    <definedName name="IQRSupportG53" hidden="1">#REF!</definedName>
    <definedName name="IQRSupportH27" localSheetId="27" hidden="1">#REF!</definedName>
    <definedName name="IQRSupportH27" hidden="1">#REF!</definedName>
    <definedName name="IQRSupportH4" localSheetId="27" hidden="1">#REF!</definedName>
    <definedName name="IQRSupportH4" hidden="1">#REF!</definedName>
    <definedName name="IQRSupportH53" localSheetId="27" hidden="1">#REF!</definedName>
    <definedName name="IQRSupportH53" hidden="1">#REF!</definedName>
    <definedName name="IQRSupportK27" localSheetId="27" hidden="1">#REF!</definedName>
    <definedName name="IQRSupportK27" hidden="1">#REF!</definedName>
    <definedName name="IQRSupportK4" localSheetId="27" hidden="1">#REF!</definedName>
    <definedName name="IQRSupportK4" hidden="1">#REF!</definedName>
    <definedName name="IQRSupportK53" localSheetId="27" hidden="1">#REF!</definedName>
    <definedName name="IQRSupportK53" hidden="1">#REF!</definedName>
    <definedName name="IQRSupportM27" localSheetId="27" hidden="1">#REF!</definedName>
    <definedName name="IQRSupportM27" hidden="1">#REF!</definedName>
    <definedName name="IQRSupportM4" localSheetId="27" hidden="1">#REF!</definedName>
    <definedName name="IQRSupportM4" hidden="1">#REF!</definedName>
    <definedName name="IQRSupportM53" localSheetId="27" hidden="1">#REF!</definedName>
    <definedName name="IQRSupportM53" hidden="1">#REF!</definedName>
    <definedName name="IQRSupportO27" localSheetId="27" hidden="1">#REF!</definedName>
    <definedName name="IQRSupportO27" hidden="1">#REF!</definedName>
    <definedName name="IQRSupportO4" localSheetId="27" hidden="1">#REF!</definedName>
    <definedName name="IQRSupportO4" hidden="1">#REF!</definedName>
    <definedName name="IQRSupportO53" localSheetId="27" hidden="1">#REF!</definedName>
    <definedName name="IQRSupportO53" hidden="1">#REF!</definedName>
    <definedName name="IQRSupportP27" localSheetId="27" hidden="1">#REF!</definedName>
    <definedName name="IQRSupportP27" hidden="1">#REF!</definedName>
    <definedName name="IQRSupportP4" localSheetId="27" hidden="1">#REF!</definedName>
    <definedName name="IQRSupportP4" hidden="1">#REF!</definedName>
    <definedName name="IQRSupportP53" localSheetId="27" hidden="1">#REF!</definedName>
    <definedName name="IQRSupportP53" hidden="1">#REF!</definedName>
    <definedName name="IQRSupportQ27" localSheetId="27" hidden="1">#REF!</definedName>
    <definedName name="IQRSupportQ27" hidden="1">#REF!</definedName>
    <definedName name="IQRSupportQ4" localSheetId="27" hidden="1">#REF!</definedName>
    <definedName name="IQRSupportQ4" hidden="1">#REF!</definedName>
    <definedName name="IQRSupportQ53" localSheetId="27" hidden="1">#REF!</definedName>
    <definedName name="IQRSupportQ53" hidden="1">#REF!</definedName>
    <definedName name="IQRSupportR27" localSheetId="27" hidden="1">#REF!</definedName>
    <definedName name="IQRSupportR27" hidden="1">#REF!</definedName>
    <definedName name="IQRSupportR4" localSheetId="27" hidden="1">#REF!</definedName>
    <definedName name="IQRSupportR4" hidden="1">#REF!</definedName>
    <definedName name="IQRSupportR53" localSheetId="27" hidden="1">#REF!</definedName>
    <definedName name="IQRSupportR53" hidden="1">#REF!</definedName>
    <definedName name="IQRSupportS27" localSheetId="27" hidden="1">#REF!</definedName>
    <definedName name="IQRSupportS27" hidden="1">#REF!</definedName>
    <definedName name="IQRSupportS4" localSheetId="27" hidden="1">#REF!</definedName>
    <definedName name="IQRSupportS4" hidden="1">#REF!</definedName>
    <definedName name="IQRSupportS53" localSheetId="27" hidden="1">#REF!</definedName>
    <definedName name="IQRSupportS53" hidden="1">#REF!</definedName>
    <definedName name="IQRSupportV27" localSheetId="27" hidden="1">#REF!</definedName>
    <definedName name="IQRSupportV27" hidden="1">#REF!</definedName>
    <definedName name="IQRSupportV4" localSheetId="27" hidden="1">#REF!</definedName>
    <definedName name="IQRSupportV4" hidden="1">#REF!</definedName>
    <definedName name="IQRSupportV53" localSheetId="27" hidden="1">#REF!</definedName>
    <definedName name="IQRSupportV53" hidden="1">#REF!</definedName>
    <definedName name="IQRSupportW27" localSheetId="27" hidden="1">#REF!</definedName>
    <definedName name="IQRSupportW27" hidden="1">#REF!</definedName>
    <definedName name="IQRSupportW29" localSheetId="27" hidden="1">#REF!</definedName>
    <definedName name="IQRSupportW29" hidden="1">#REF!</definedName>
    <definedName name="IQRSupportW4" localSheetId="27" hidden="1">#REF!</definedName>
    <definedName name="IQRSupportW4" hidden="1">#REF!</definedName>
    <definedName name="IQRSupportW53" localSheetId="27" hidden="1">#REF!</definedName>
    <definedName name="IQRSupportW53" hidden="1">#REF!</definedName>
    <definedName name="IQRSupportX4" localSheetId="27" hidden="1">#REF!</definedName>
    <definedName name="IQRSupportX4" hidden="1">#REF!</definedName>
    <definedName name="IQRSupportX53" localSheetId="27" hidden="1">#REF!</definedName>
    <definedName name="IQRSupportX53" hidden="1">#REF!</definedName>
    <definedName name="IQRWACCAnalysisBK14" localSheetId="27" hidden="1">#REF!</definedName>
    <definedName name="IQRWACCAnalysisBK14" hidden="1">#REF!</definedName>
    <definedName name="IQRWACCBenchmarkingBK14" localSheetId="27" hidden="1">#REF!</definedName>
    <definedName name="IQRWACCBenchmarkingBK14" hidden="1">#REF!</definedName>
    <definedName name="IQRWACCBenchmarkingBL14" localSheetId="27" hidden="1">#REF!</definedName>
    <definedName name="IQRWACCBenchmarkingBL14" hidden="1">#REF!</definedName>
    <definedName name="IQRWACCBenchmarkingBS14" localSheetId="27" hidden="1">#REF!</definedName>
    <definedName name="IQRWACCBenchmarkingBS14" hidden="1">#REF!</definedName>
    <definedName name="IQRWACCBenchmarkingBT14" localSheetId="27" hidden="1">#REF!</definedName>
    <definedName name="IQRWACCBenchmarkingBT14" hidden="1">#REF!</definedName>
    <definedName name="IQRX10" hidden="1">"$X$11:$X$114"</definedName>
    <definedName name="iQShowHideColumns" hidden="1">"iQShowAll"</definedName>
    <definedName name="IRRSiteCheck">[5]Master!#REF!</definedName>
    <definedName name="IsColHidden" hidden="1">FALSE</definedName>
    <definedName name="IsLTMColHidden" hidden="1">FALSE</definedName>
    <definedName name="ISO_Table">[7]Constants!$C$4:$D$103</definedName>
    <definedName name="ItemStart" localSheetId="27" hidden="1">#REF!</definedName>
    <definedName name="ItemStart" hidden="1">#REF!</definedName>
    <definedName name="iv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jason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_1" localSheetId="27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b" localSheetId="27" hidden="1">{"summary1",#N/A,TRUE,"Comps";"summary2",#N/A,TRUE,"Comps";"summary3",#N/A,TRUE,"Comps"}</definedName>
    <definedName name="jb" hidden="1">{"summary1",#N/A,TRUE,"Comps";"summary2",#N/A,TRUE,"Comps";"summary3",#N/A,TRUE,"Comps"}</definedName>
    <definedName name="jb_1" localSheetId="27" hidden="1">{"summary1",#N/A,TRUE,"Comps";"summary2",#N/A,TRUE,"Comps";"summary3",#N/A,TRUE,"Comps"}</definedName>
    <definedName name="jb_1" hidden="1">{"summary1",#N/A,TRUE,"Comps";"summary2",#N/A,TRUE,"Comps";"summary3",#N/A,TRUE,"Comps"}</definedName>
    <definedName name="jen" localSheetId="27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localSheetId="27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jjj" localSheetId="27" hidden="1">{"Assumptions",#N/A,FALSE,"Sheet1";"Main Report",#N/A,FALSE,"Sheet1";"Results",#N/A,FALSE,"Sheet1";"Advances",#N/A,FALSE,"Sheet1"}</definedName>
    <definedName name="jjjj" hidden="1">{"Assumptions",#N/A,FALSE,"Sheet1";"Main Report",#N/A,FALSE,"Sheet1";"Results",#N/A,FALSE,"Sheet1";"Advances",#N/A,FALSE,"Sheet1"}</definedName>
    <definedName name="jjjj_1" localSheetId="27" hidden="1">{"Assumptions",#N/A,FALSE,"Sheet1";"Main Report",#N/A,FALSE,"Sheet1";"Results",#N/A,FALSE,"Sheet1";"Advances",#N/A,FALSE,"Sheet1"}</definedName>
    <definedName name="jjjj_1" hidden="1">{"Assumptions",#N/A,FALSE,"Sheet1";"Main Report",#N/A,FALSE,"Sheet1";"Results",#N/A,FALSE,"Sheet1";"Advances",#N/A,FALSE,"Sheet1"}</definedName>
    <definedName name="jk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k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k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k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MBM" localSheetId="27" hidden="1">{#N/A,#N/A,TRUE,"RESUMEN ECON.";#N/A,#N/A,TRUE,"Costos de R.H.";#N/A,#N/A,TRUE,"COSTO HW";#N/A,#N/A,TRUE,"CUADROS";#N/A,#N/A,TRUE,"SCADA´s";#N/A,#N/A,TRUE,"PRECIOS EQUIPOS"}</definedName>
    <definedName name="JMBM" hidden="1">{#N/A,#N/A,TRUE,"RESUMEN ECON.";#N/A,#N/A,TRUE,"Costos de R.H.";#N/A,#N/A,TRUE,"COSTO HW";#N/A,#N/A,TRUE,"CUADROS";#N/A,#N/A,TRUE,"SCADA´s";#N/A,#N/A,TRUE,"PRECIOS EQUIPOS"}</definedName>
    <definedName name="JMBM_1" localSheetId="27" hidden="1">{#N/A,#N/A,TRUE,"RESUMEN ECON.";#N/A,#N/A,TRUE,"Costos de R.H.";#N/A,#N/A,TRUE,"COSTO HW";#N/A,#N/A,TRUE,"CUADROS";#N/A,#N/A,TRUE,"SCADA´s";#N/A,#N/A,TRUE,"PRECIOS EQUIPOS"}</definedName>
    <definedName name="JMBM_1" hidden="1">{#N/A,#N/A,TRUE,"RESUMEN ECON.";#N/A,#N/A,TRUE,"Costos de R.H.";#N/A,#N/A,TRUE,"COSTO HW";#N/A,#N/A,TRUE,"CUADROS";#N/A,#N/A,TRUE,"SCADA´s";#N/A,#N/A,TRUE,"PRECIOS EQUIPOS"}</definedName>
    <definedName name="JMBMI" localSheetId="27" hidden="1">{#N/A,#N/A,TRUE,"RESUMEN ECON.";#N/A,#N/A,TRUE,"Costos de R.H.";#N/A,#N/A,TRUE,"COSTO HW";#N/A,#N/A,TRUE,"CUADROS";#N/A,#N/A,TRUE,"SCADA´s";#N/A,#N/A,TRUE,"PRECIOS EQUIPOS"}</definedName>
    <definedName name="JMBMI" hidden="1">{#N/A,#N/A,TRUE,"RESUMEN ECON.";#N/A,#N/A,TRUE,"Costos de R.H.";#N/A,#N/A,TRUE,"COSTO HW";#N/A,#N/A,TRUE,"CUADROS";#N/A,#N/A,TRUE,"SCADA´s";#N/A,#N/A,TRUE,"PRECIOS EQUIPOS"}</definedName>
    <definedName name="JMBMI_1" localSheetId="27" hidden="1">{#N/A,#N/A,TRUE,"RESUMEN ECON.";#N/A,#N/A,TRUE,"Costos de R.H.";#N/A,#N/A,TRUE,"COSTO HW";#N/A,#N/A,TRUE,"CUADROS";#N/A,#N/A,TRUE,"SCADA´s";#N/A,#N/A,TRUE,"PRECIOS EQUIPOS"}</definedName>
    <definedName name="JMBMI_1" hidden="1">{#N/A,#N/A,TRUE,"RESUMEN ECON.";#N/A,#N/A,TRUE,"Costos de R.H.";#N/A,#N/A,TRUE,"COSTO HW";#N/A,#N/A,TRUE,"CUADROS";#N/A,#N/A,TRUE,"SCADA´s";#N/A,#N/A,TRUE,"PRECIOS EQUIPOS"}</definedName>
    <definedName name="Joe" localSheetId="27" hidden="1">{#N/A,#N/A,FALSE,"Aging Summary";#N/A,#N/A,FALSE,"Ratio Analysis";#N/A,#N/A,FALSE,"Test 120 Day Accts";#N/A,#N/A,FALSE,"Tickmarks"}</definedName>
    <definedName name="Joe" hidden="1">{#N/A,#N/A,FALSE,"Aging Summary";#N/A,#N/A,FALSE,"Ratio Analysis";#N/A,#N/A,FALSE,"Test 120 Day Accts";#N/A,#N/A,FALSE,"Tickmarks"}</definedName>
    <definedName name="Joe_1" localSheetId="27" hidden="1">{#N/A,#N/A,FALSE,"Aging Summary";#N/A,#N/A,FALSE,"Ratio Analysis";#N/A,#N/A,FALSE,"Test 120 Day Accts";#N/A,#N/A,FALSE,"Tickmarks"}</definedName>
    <definedName name="Joe_1" hidden="1">{#N/A,#N/A,FALSE,"Aging Summary";#N/A,#N/A,FALSE,"Ratio Analysis";#N/A,#N/A,FALSE,"Test 120 Day Accts";#N/A,#N/A,FALSE,"Tickmarks"}</definedName>
    <definedName name="jop" localSheetId="27" hidden="1">{"bs",#N/A,FALSE,"SCF"}</definedName>
    <definedName name="jop" hidden="1">{"bs",#N/A,FALSE,"SCF"}</definedName>
    <definedName name="jop_1" localSheetId="27" hidden="1">{"bs",#N/A,FALSE,"SCF"}</definedName>
    <definedName name="jop_1" hidden="1">{"bs",#N/A,FALSE,"SCF"}</definedName>
    <definedName name="jsfda" localSheetId="27" hidden="1">{"incomemth",#N/A,TRUE,"forecast00";"incomepercentmth",#N/A,TRUE,"forecast00";"balancemth",#N/A,TRUE,"forecast00";"cashmth",#N/A,TRUE,"forecast00";"covenantmth",#N/A,TRUE,"forecast00"}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fda_1" localSheetId="27" hidden="1">{"incomemth",#N/A,TRUE,"forecast00";"incomepercentmth",#N/A,TRUE,"forecast00";"balancemth",#N/A,TRUE,"forecast00";"cashmth",#N/A,TRUE,"forecast00";"covenantmth",#N/A,TRUE,"forecast00"}</definedName>
    <definedName name="jsfda_1" hidden="1">{"incomemth",#N/A,TRUE,"forecast00";"incomepercentmth",#N/A,TRUE,"forecast00";"balancemth",#N/A,TRUE,"forecast00";"cashmth",#N/A,TRUE,"forecast00";"covenantmth",#N/A,TRUE,"forecast00"}</definedName>
    <definedName name="JUAN" localSheetId="27" hidden="1">{#N/A,#N/A,FALSE,"RESUMEN ECON.";#N/A,#N/A,FALSE,"Costos de R.H.";#N/A,#N/A,FALSE,"COSTO HW";#N/A,#N/A,FALSE,"CUADROS";#N/A,#N/A,FALSE,"SCADA´s";#N/A,#N/A,FALSE,"PRECIOS EQUIPOS"}</definedName>
    <definedName name="JUAN" hidden="1">{#N/A,#N/A,FALSE,"RESUMEN ECON.";#N/A,#N/A,FALSE,"Costos de R.H.";#N/A,#N/A,FALSE,"COSTO HW";#N/A,#N/A,FALSE,"CUADROS";#N/A,#N/A,FALSE,"SCADA´s";#N/A,#N/A,FALSE,"PRECIOS EQUIPOS"}</definedName>
    <definedName name="JUAN_1" localSheetId="27" hidden="1">{#N/A,#N/A,FALSE,"RESUMEN ECON.";#N/A,#N/A,FALSE,"Costos de R.H.";#N/A,#N/A,FALSE,"COSTO HW";#N/A,#N/A,FALSE,"CUADROS";#N/A,#N/A,FALSE,"SCADA´s";#N/A,#N/A,FALSE,"PRECIOS EQUIPOS"}</definedName>
    <definedName name="JUAN_1" hidden="1">{#N/A,#N/A,FALSE,"RESUMEN ECON.";#N/A,#N/A,FALSE,"Costos de R.H.";#N/A,#N/A,FALSE,"COSTO HW";#N/A,#N/A,FALSE,"CUADROS";#N/A,#N/A,FALSE,"SCADA´s";#N/A,#N/A,FALSE,"PRECIOS EQUIPOS"}</definedName>
    <definedName name="JUMABA" localSheetId="27" hidden="1">{#N/A,#N/A,TRUE,"RESUMEN ECON.";#N/A,#N/A,TRUE,"Costos de R.H.";#N/A,#N/A,TRUE,"COSTO HW";#N/A,#N/A,TRUE,"CUADROS";#N/A,#N/A,TRUE,"SCADA´s";#N/A,#N/A,TRUE,"PRECIOS EQUIPOS"}</definedName>
    <definedName name="JUMABA" hidden="1">{#N/A,#N/A,TRUE,"RESUMEN ECON.";#N/A,#N/A,TRUE,"Costos de R.H.";#N/A,#N/A,TRUE,"COSTO HW";#N/A,#N/A,TRUE,"CUADROS";#N/A,#N/A,TRUE,"SCADA´s";#N/A,#N/A,TRUE,"PRECIOS EQUIPOS"}</definedName>
    <definedName name="JUMABA_1" localSheetId="27" hidden="1">{#N/A,#N/A,TRUE,"RESUMEN ECON.";#N/A,#N/A,TRUE,"Costos de R.H.";#N/A,#N/A,TRUE,"COSTO HW";#N/A,#N/A,TRUE,"CUADROS";#N/A,#N/A,TRUE,"SCADA´s";#N/A,#N/A,TRUE,"PRECIOS EQUIPOS"}</definedName>
    <definedName name="JUMABA_1" hidden="1">{#N/A,#N/A,TRUE,"RESUMEN ECON.";#N/A,#N/A,TRUE,"Costos de R.H.";#N/A,#N/A,TRUE,"COSTO HW";#N/A,#N/A,TRUE,"CUADROS";#N/A,#N/A,TRUE,"SCADA´s";#N/A,#N/A,TRUE,"PRECIOS EQUIPOS"}</definedName>
    <definedName name="junk" localSheetId="27" hidden="1">#REF!</definedName>
    <definedName name="junk" hidden="1">#REF!</definedName>
    <definedName name="junk2" localSheetId="27" hidden="1">#REF!</definedName>
    <definedName name="junk2" hidden="1">#REF!</definedName>
    <definedName name="junk3" localSheetId="27" hidden="1">{"BS",#N/A,FALSE,"USA"}</definedName>
    <definedName name="junk3" hidden="1">{"BS",#N/A,FALSE,"USA"}</definedName>
    <definedName name="junk3_1" localSheetId="27" hidden="1">{"BS",#N/A,FALSE,"USA"}</definedName>
    <definedName name="junk3_1" hidden="1">{"BS",#N/A,FALSE,"USA"}</definedName>
    <definedName name="junkme" localSheetId="27" hidden="1">{#N/A,#N/A,TRUE,"Status Report";#N/A,#N/A,TRUE,"Current Forecast";#N/A,#N/A,TRUE,"Last Forecast";#N/A,#N/A,TRUE,"BP";#N/A,#N/A,TRUE,"LY"}</definedName>
    <definedName name="junkme" hidden="1">{#N/A,#N/A,TRUE,"Status Report";#N/A,#N/A,TRUE,"Current Forecast";#N/A,#N/A,TRUE,"Last Forecast";#N/A,#N/A,TRUE,"BP";#N/A,#N/A,TRUE,"LY"}</definedName>
    <definedName name="junkme_1" localSheetId="27" hidden="1">{#N/A,#N/A,TRUE,"Status Report";#N/A,#N/A,TRUE,"Current Forecast";#N/A,#N/A,TRUE,"Last Forecast";#N/A,#N/A,TRUE,"BP";#N/A,#N/A,TRUE,"LY"}</definedName>
    <definedName name="junkme_1" hidden="1">{#N/A,#N/A,TRUE,"Status Report";#N/A,#N/A,TRUE,"Current Forecast";#N/A,#N/A,TRUE,"Last Forecast";#N/A,#N/A,TRUE,"BP";#N/A,#N/A,TRUE,"LY"}</definedName>
    <definedName name="k" localSheetId="27" hidden="1">#REF!</definedName>
    <definedName name="k" hidden="1">#REF!</definedName>
    <definedName name="K2_WBEVMODE" hidden="1">0</definedName>
    <definedName name="ka" localSheetId="27" hidden="1">{"TOTAL",#N/A,FALSE,"A";"FISCAL94",#N/A,FALSE,"A";"FISCAL95",#N/A,FALSE,"A";"FISCAL96",#N/A,FALSE,"A";"misc page",#N/A,FALSE,"A"}</definedName>
    <definedName name="ka" hidden="1">{"TOTAL",#N/A,FALSE,"A";"FISCAL94",#N/A,FALSE,"A";"FISCAL95",#N/A,FALSE,"A";"FISCAL96",#N/A,FALSE,"A";"misc page",#N/A,FALSE,"A"}</definedName>
    <definedName name="ka_1" localSheetId="27" hidden="1">{"TOTAL",#N/A,FALSE,"A";"FISCAL94",#N/A,FALSE,"A";"FISCAL95",#N/A,FALSE,"A";"FISCAL96",#N/A,FALSE,"A";"misc page",#N/A,FALSE,"A"}</definedName>
    <definedName name="ka_1" hidden="1">{"TOTAL",#N/A,FALSE,"A";"FISCAL94",#N/A,FALSE,"A";"FISCAL95",#N/A,FALSE,"A";"FISCAL96",#N/A,FALSE,"A";"misc page",#N/A,FALSE,"A"}</definedName>
    <definedName name="kas" localSheetId="27" hidden="1">{"TOTAL",#N/A,FALSE,"A";"FISCAL94",#N/A,FALSE,"A";"FISCAL95",#N/A,FALSE,"A";"FISCAL96",#N/A,FALSE,"A";"misc page",#N/A,FALSE,"A"}</definedName>
    <definedName name="kas" hidden="1">{"TOTAL",#N/A,FALSE,"A";"FISCAL94",#N/A,FALSE,"A";"FISCAL95",#N/A,FALSE,"A";"FISCAL96",#N/A,FALSE,"A";"misc page",#N/A,FALSE,"A"}</definedName>
    <definedName name="kas_1" localSheetId="27" hidden="1">{"TOTAL",#N/A,FALSE,"A";"FISCAL94",#N/A,FALSE,"A";"FISCAL95",#N/A,FALSE,"A";"FISCAL96",#N/A,FALSE,"A";"misc page",#N/A,FALSE,"A"}</definedName>
    <definedName name="kas_1" hidden="1">{"TOTAL",#N/A,FALSE,"A";"FISCAL94",#N/A,FALSE,"A";"FISCAL95",#N/A,FALSE,"A";"FISCAL96",#N/A,FALSE,"A";"misc page",#N/A,FALSE,"A"}</definedName>
    <definedName name="kath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ath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ath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ath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ay" localSheetId="27" hidden="1">{"bs",#N/A,FALSE,"SCF"}</definedName>
    <definedName name="kay" hidden="1">{"bs",#N/A,FALSE,"SCF"}</definedName>
    <definedName name="kay_1" localSheetId="27" hidden="1">{"bs",#N/A,FALSE,"SCF"}</definedName>
    <definedName name="kay_1" hidden="1">{"bs",#N/A,FALSE,"SCF"}</definedName>
    <definedName name="key" localSheetId="27" hidden="1">#REF!</definedName>
    <definedName name="key" hidden="1">#REF!</definedName>
    <definedName name="keycopr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fw" localSheetId="27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Kfw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Kfw_1" localSheetId="27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Kfw_1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KGKHJ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j" localSheetId="27" hidden="1">{"CASHFLOW",#N/A,FALSE,"Northpointe"}</definedName>
    <definedName name="kj" hidden="1">{"CASHFLOW",#N/A,FALSE,"Northpointe"}</definedName>
    <definedName name="kj_1" localSheetId="27" hidden="1">{"CASHFLOW",#N/A,FALSE,"Northpointe"}</definedName>
    <definedName name="kj_1" hidden="1">{"CASHFLOW",#N/A,FALSE,"Northpointe"}</definedName>
    <definedName name="kjdslf" localSheetId="27" hidden="1">{#N/A,#N/A,FALSE,"Sheet1"}</definedName>
    <definedName name="kjdslf" hidden="1">{#N/A,#N/A,FALSE,"Sheet1"}</definedName>
    <definedName name="kjdslf_1" localSheetId="27" hidden="1">{#N/A,#N/A,FALSE,"Sheet1"}</definedName>
    <definedName name="kjdslf_1" hidden="1">{#N/A,#N/A,FALSE,"Sheet1"}</definedName>
    <definedName name="KJHSAKJHA" localSheetId="27" hidden="1">#REF!</definedName>
    <definedName name="KJHSAKJHA" hidden="1">#REF!</definedName>
    <definedName name="kk" localSheetId="27" hidden="1">{#N/A,#N/A,FALSE,"Output";#N/A,#N/A,FALSE,"Cover Sheet";#N/A,#N/A,FALSE,"Current Mkt. Projections"}</definedName>
    <definedName name="kk" hidden="1">{#N/A,#N/A,FALSE,"Output";#N/A,#N/A,FALSE,"Cover Sheet";#N/A,#N/A,FALSE,"Current Mkt. Projections"}</definedName>
    <definedName name="kk_1" localSheetId="27" hidden="1">{#N/A,#N/A,FALSE,"Output";#N/A,#N/A,FALSE,"Cover Sheet";#N/A,#N/A,FALSE,"Current Mkt. Projections"}</definedName>
    <definedName name="kk_1" hidden="1">{#N/A,#N/A,FALSE,"Output";#N/A,#N/A,FALSE,"Cover Sheet";#N/A,#N/A,FALSE,"Current Mkt. Projections"}</definedName>
    <definedName name="kkk" localSheetId="27" hidden="1">OFFSET(#REF!,1,0)</definedName>
    <definedName name="kkk" hidden="1">OFFSET(#REF!,1,0)</definedName>
    <definedName name="kl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l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l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l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kyd.PrintCtrlRange." localSheetId="27" hidden="1">#REF!</definedName>
    <definedName name="kyd.PrintCtrlRange." hidden="1">#REF!</definedName>
    <definedName name="LABOR_CONT_COST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nguages" localSheetId="27">OFFSET(#REF!,,,#REF!)</definedName>
    <definedName name="Languages">OFFSET(#REF!,,,#REF!)</definedName>
    <definedName name="Last_Row" localSheetId="28">IF(Chambers!Values_Entered,Chambers!Header_Row+Chambers!Number_of_Payments,Chambers!Header_Row)</definedName>
    <definedName name="Last_Row" localSheetId="3">IF('FY25 Full Year'!Values_Entered,'FY25 Full Year'!Header_Row+'FY25 Full Year'!Number_of_Payments,'FY25 Full Year'!Header_Row)</definedName>
    <definedName name="Last_Row" localSheetId="5">IF('FY25 Monthly Mature Sites'!Values_Entered,'FY25 Monthly Mature Sites'!Header_Row+'FY25 Monthly Mature Sites'!Number_of_Payments,'FY25 Monthly Mature Sites'!Header_Row)</definedName>
    <definedName name="Last_Row" localSheetId="6">IF('FY25 Monthly Non Mature Sites'!Values_Entered,'FY25 Monthly Non Mature Sites'!Header_Row+'FY25 Monthly Non Mature Sites'!Number_of_Payments,'FY25 Monthly Non Mature Sites'!Header_Row)</definedName>
    <definedName name="Last_Row" localSheetId="4">IF('FY25 Monthly P&amp;L'!Values_Entered,'FY25 Monthly P&amp;L'!Header_Row+'FY25 Monthly P&amp;L'!Number_of_Payments,'FY25 Monthly P&amp;L'!Header_Row)</definedName>
    <definedName name="Last_Row" localSheetId="19">IF('Monthly Mature Sites'!Values_Entered,'Monthly Mature Sites'!Header_Row+'Monthly Mature Sites'!Number_of_Payments,'Monthly Mature Sites'!Header_Row)</definedName>
    <definedName name="Last_Row" localSheetId="20">IF('Monthly Non Mature Sites'!Values_Entered,'Monthly Non Mature Sites'!Header_Row+'Monthly Non Mature Sites'!Number_of_Payments,'Monthly Non Mature Sites'!Header_Row)</definedName>
    <definedName name="Last_Row" localSheetId="18">IF('Monthly P&amp;L'!Values_Entered,'Monthly P&amp;L'!Header_Row+'Monthly P&amp;L'!Number_of_Payments,'Monthly P&amp;L'!Header_Row)</definedName>
    <definedName name="Last_Row" localSheetId="27">IF('Overheads by Category'!Values_Entered,'Overheads by Category'!Header_Row+'Overheads by Category'!Number_of_Payments,'Overheads by Category'!Header_Row)</definedName>
    <definedName name="Last_Row" localSheetId="14">IF('Profit &amp; Loss'!Values_Entered,'Profit &amp; Loss'!Header_Row+'Profit &amp; Loss'!Number_of_Payments,'Profit &amp; Loss'!Header_Row)</definedName>
    <definedName name="Last_Row" localSheetId="23">IF('Restaurant Sales'!Values_Entered,'Restaurant Sales'!Header_Row+'Restaurant Sales'!Number_of_Payments,'Restaurant Sales'!Header_Row)</definedName>
    <definedName name="Last_Row">IF(Values_Entered,Header_Row+Number_of_Payments,Header_Row)</definedName>
    <definedName name="LastEndDate" localSheetId="27" hidden="1">#REF!</definedName>
    <definedName name="LastEndDate" hidden="1">#REF!</definedName>
    <definedName name="LastStartDate" localSheetId="27" hidden="1">#REF!</definedName>
    <definedName name="LastStartDate" hidden="1">#REF!</definedName>
    <definedName name="LBOAnalysis2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localSheetId="27" hidden="1">{"FCB_ALL",#N/A,FALSE,"FCB"}</definedName>
    <definedName name="LBOCreditConsol" hidden="1">{"FCB_ALL",#N/A,FALSE,"FCB"}</definedName>
    <definedName name="LBOCreditConsol_1" localSheetId="27" hidden="1">{"FCB_ALL",#N/A,FALSE,"FCB"}</definedName>
    <definedName name="LBOCreditConsol_1" hidden="1">{"FCB_ALL",#N/A,FALSE,"FCB"}</definedName>
    <definedName name="Leasehold">[5]Master!#REF!</definedName>
    <definedName name="LeaseholdRows">[5]Master!#REF!</definedName>
    <definedName name="LEEDS" localSheetId="28">#REF!</definedName>
    <definedName name="LEEDS" localSheetId="3">#REF!</definedName>
    <definedName name="LEEDS" localSheetId="5">#REF!</definedName>
    <definedName name="LEEDS" localSheetId="6">#REF!</definedName>
    <definedName name="LEEDS" localSheetId="4">#REF!</definedName>
    <definedName name="LEEDS" localSheetId="19">#REF!</definedName>
    <definedName name="LEEDS" localSheetId="20">#REF!</definedName>
    <definedName name="LEEDS" localSheetId="18">#REF!</definedName>
    <definedName name="LEEDS" localSheetId="27">#REF!</definedName>
    <definedName name="LEEDS" localSheetId="14">#REF!</definedName>
    <definedName name="LEEDS" localSheetId="23">#REF!</definedName>
    <definedName name="LEEDS">#REF!</definedName>
    <definedName name="LEEDS1" localSheetId="28">#REF!</definedName>
    <definedName name="LEEDS1" localSheetId="3">#REF!</definedName>
    <definedName name="LEEDS1" localSheetId="5">#REF!</definedName>
    <definedName name="LEEDS1" localSheetId="6">#REF!</definedName>
    <definedName name="LEEDS1" localSheetId="4">#REF!</definedName>
    <definedName name="LEEDS1" localSheetId="19">#REF!</definedName>
    <definedName name="LEEDS1" localSheetId="20">#REF!</definedName>
    <definedName name="LEEDS1" localSheetId="18">#REF!</definedName>
    <definedName name="LEEDS1" localSheetId="27">#REF!</definedName>
    <definedName name="LEEDS1" localSheetId="14">#REF!</definedName>
    <definedName name="LEEDS1" localSheetId="23">#REF!</definedName>
    <definedName name="LEEDS1">#REF!</definedName>
    <definedName name="LGR">'[13]Data Lists - DO NOT EDIT'!$A$2:$A$74</definedName>
    <definedName name="LHoldDepn">[6]Assumptions!$C$45</definedName>
    <definedName name="Licences" localSheetId="27">#REF!</definedName>
    <definedName name="Licences">#REF!</definedName>
    <definedName name="limcount" hidden="1">1</definedName>
    <definedName name="LINC" localSheetId="28">#REF!</definedName>
    <definedName name="LINC" localSheetId="3">#REF!</definedName>
    <definedName name="LINC" localSheetId="5">#REF!</definedName>
    <definedName name="LINC" localSheetId="6">#REF!</definedName>
    <definedName name="LINC" localSheetId="4">#REF!</definedName>
    <definedName name="LINC" localSheetId="19">#REF!</definedName>
    <definedName name="LINC" localSheetId="20">#REF!</definedName>
    <definedName name="LINC" localSheetId="18">#REF!</definedName>
    <definedName name="LINC" localSheetId="27">#REF!</definedName>
    <definedName name="LINC" localSheetId="14">#REF!</definedName>
    <definedName name="LINC" localSheetId="23">#REF!</definedName>
    <definedName name="LINC">#REF!</definedName>
    <definedName name="LINC1" localSheetId="28">#REF!</definedName>
    <definedName name="LINC1" localSheetId="3">#REF!</definedName>
    <definedName name="LINC1" localSheetId="5">#REF!</definedName>
    <definedName name="LINC1" localSheetId="6">#REF!</definedName>
    <definedName name="LINC1" localSheetId="4">#REF!</definedName>
    <definedName name="LINC1" localSheetId="19">#REF!</definedName>
    <definedName name="LINC1" localSheetId="20">#REF!</definedName>
    <definedName name="LINC1" localSheetId="18">#REF!</definedName>
    <definedName name="LINC1" localSheetId="27">#REF!</definedName>
    <definedName name="LINC1" localSheetId="14">#REF!</definedName>
    <definedName name="LINC1" localSheetId="23">#REF!</definedName>
    <definedName name="LINC1">#REF!</definedName>
    <definedName name="List_Totals" localSheetId="27">#REF!</definedName>
    <definedName name="List_Totals">#REF!</definedName>
    <definedName name="ListOffset" hidden="1">1</definedName>
    <definedName name="lk" localSheetId="27" hidden="1">{"bs",#N/A,FALSE,"SCF"}</definedName>
    <definedName name="lk" hidden="1">{"bs",#N/A,FALSE,"SCF"}</definedName>
    <definedName name="lk_1" localSheetId="27" hidden="1">{"bs",#N/A,FALSE,"SCF"}</definedName>
    <definedName name="lk_1" hidden="1">{"bs",#N/A,FALSE,"SCF"}</definedName>
    <definedName name="lkj" localSheetId="27" hidden="1">#REF!</definedName>
    <definedName name="lkj" hidden="1">#REF!</definedName>
    <definedName name="ll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l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l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l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LCP" localSheetId="27" hidden="1">{"PAGE1",#N/A,FALSE,"BID (3)";"PAGE2",#N/A,FALSE,"BID (3)"}</definedName>
    <definedName name="LLCP" hidden="1">{"PAGE1",#N/A,FALSE,"BID (3)";"PAGE2",#N/A,FALSE,"BID (3)"}</definedName>
    <definedName name="LLCP_1" localSheetId="27" hidden="1">{"PAGE1",#N/A,FALSE,"BID (3)";"PAGE2",#N/A,FALSE,"BID (3)"}</definedName>
    <definedName name="LLCP_1" hidden="1">{"PAGE1",#N/A,FALSE,"BID (3)";"PAGE2",#N/A,FALSE,"BID (3)"}</definedName>
    <definedName name="lll" localSheetId="27" hidden="1">{"SUM",#N/A,FALSE,"Details (2)"}</definedName>
    <definedName name="lll" hidden="1">{"SUM",#N/A,FALSE,"Details (2)"}</definedName>
    <definedName name="lll_1" localSheetId="27" hidden="1">{"SUM",#N/A,FALSE,"Details (2)"}</definedName>
    <definedName name="lll_1" hidden="1">{"SUM",#N/A,FALSE,"Details (2)"}</definedName>
    <definedName name="lllll" localSheetId="27" hidden="1">{"Summary",#N/A,FALSE,"Details (2)"}</definedName>
    <definedName name="lllll" hidden="1">{"Summary",#N/A,FALSE,"Details (2)"}</definedName>
    <definedName name="lllll_1" localSheetId="27" hidden="1">{"Summary",#N/A,FALSE,"Details (2)"}</definedName>
    <definedName name="lllll_1" hidden="1">{"Summary",#N/A,FALSE,"Details (2)"}</definedName>
    <definedName name="lllllllll" localSheetId="27" hidden="1">{"SUM",#N/A,FALSE,"Details (2)"}</definedName>
    <definedName name="lllllllll" hidden="1">{"SUM",#N/A,FALSE,"Details (2)"}</definedName>
    <definedName name="lllllllll_1" localSheetId="27" hidden="1">{"SUM",#N/A,FALSE,"Details (2)"}</definedName>
    <definedName name="lllllllll_1" hidden="1">{"SUM",#N/A,FALSE,"Details (2)"}</definedName>
    <definedName name="lllllllllllllllllll" localSheetId="27" hidden="1">{"Summary",#N/A,FALSE,"Details (2)"}</definedName>
    <definedName name="lllllllllllllllllll" hidden="1">{"Summary",#N/A,FALSE,"Details (2)"}</definedName>
    <definedName name="lllllllllllllllllll_1" localSheetId="27" hidden="1">{"Summary",#N/A,FALSE,"Details (2)"}</definedName>
    <definedName name="lllllllllllllllllll_1" hidden="1">{"Summary",#N/A,FALSE,"Details (2)"}</definedName>
    <definedName name="Loan_Amount" localSheetId="28">#REF!</definedName>
    <definedName name="Loan_Amount" localSheetId="3">#REF!</definedName>
    <definedName name="Loan_Amount" localSheetId="5">#REF!</definedName>
    <definedName name="Loan_Amount" localSheetId="6">#REF!</definedName>
    <definedName name="Loan_Amount" localSheetId="4">#REF!</definedName>
    <definedName name="Loan_Amount" localSheetId="19">#REF!</definedName>
    <definedName name="Loan_Amount" localSheetId="20">#REF!</definedName>
    <definedName name="Loan_Amount" localSheetId="18">#REF!</definedName>
    <definedName name="Loan_Amount" localSheetId="27">#REF!</definedName>
    <definedName name="Loan_Amount" localSheetId="14">#REF!</definedName>
    <definedName name="Loan_Amount" localSheetId="23">#REF!</definedName>
    <definedName name="Loan_Amount">#REF!</definedName>
    <definedName name="Loan_Not_Paid" localSheetId="28">IF(Chambers!Payment_Number&lt;=Chambers!Number_of_Payments,1,0)</definedName>
    <definedName name="Loan_Not_Paid" localSheetId="3">IF('FY25 Full Year'!Payment_Number&lt;='FY25 Full Year'!Number_of_Payments,1,0)</definedName>
    <definedName name="Loan_Not_Paid" localSheetId="5">IF('FY25 Monthly Mature Sites'!Payment_Number&lt;='FY25 Monthly Mature Sites'!Number_of_Payments,1,0)</definedName>
    <definedName name="Loan_Not_Paid" localSheetId="6">IF('FY25 Monthly Non Mature Sites'!Payment_Number&lt;='FY25 Monthly Non Mature Sites'!Number_of_Payments,1,0)</definedName>
    <definedName name="Loan_Not_Paid" localSheetId="4">IF('FY25 Monthly P&amp;L'!Payment_Number&lt;='FY25 Monthly P&amp;L'!Number_of_Payments,1,0)</definedName>
    <definedName name="Loan_Not_Paid" localSheetId="19">IF('Monthly Mature Sites'!Payment_Number&lt;='Monthly Mature Sites'!Number_of_Payments,1,0)</definedName>
    <definedName name="Loan_Not_Paid" localSheetId="20">IF('Monthly Non Mature Sites'!Payment_Number&lt;='Monthly Non Mature Sites'!Number_of_Payments,1,0)</definedName>
    <definedName name="Loan_Not_Paid" localSheetId="18">IF('Monthly P&amp;L'!Payment_Number&lt;='Monthly P&amp;L'!Number_of_Payments,1,0)</definedName>
    <definedName name="Loan_Not_Paid" localSheetId="14">IF('Profit &amp; Loss'!Payment_Number&lt;='Profit &amp; Loss'!Number_of_Payments,1,0)</definedName>
    <definedName name="Loan_Not_Paid" localSheetId="23">IF('Restaurant Sales'!Payment_Number&lt;='Restaurant Sales'!Number_of_Payments,1,0)</definedName>
    <definedName name="Loan_Not_Paid">#N/A</definedName>
    <definedName name="Loan_Start" localSheetId="28">#REF!</definedName>
    <definedName name="Loan_Start" localSheetId="3">#REF!</definedName>
    <definedName name="Loan_Start" localSheetId="5">#REF!</definedName>
    <definedName name="Loan_Start" localSheetId="6">#REF!</definedName>
    <definedName name="Loan_Start" localSheetId="4">#REF!</definedName>
    <definedName name="Loan_Start" localSheetId="19">#REF!</definedName>
    <definedName name="Loan_Start" localSheetId="20">#REF!</definedName>
    <definedName name="Loan_Start" localSheetId="18">#REF!</definedName>
    <definedName name="Loan_Start" localSheetId="27">#REF!</definedName>
    <definedName name="Loan_Start" localSheetId="14">#REF!</definedName>
    <definedName name="Loan_Start" localSheetId="23">#REF!</definedName>
    <definedName name="Loan_Start">#REF!</definedName>
    <definedName name="Loan_Years" localSheetId="28">#REF!</definedName>
    <definedName name="Loan_Years" localSheetId="3">#REF!</definedName>
    <definedName name="Loan_Years" localSheetId="5">#REF!</definedName>
    <definedName name="Loan_Years" localSheetId="6">#REF!</definedName>
    <definedName name="Loan_Years" localSheetId="4">#REF!</definedName>
    <definedName name="Loan_Years" localSheetId="19">#REF!</definedName>
    <definedName name="Loan_Years" localSheetId="20">#REF!</definedName>
    <definedName name="Loan_Years" localSheetId="18">#REF!</definedName>
    <definedName name="Loan_Years" localSheetId="27">#REF!</definedName>
    <definedName name="Loan_Years" localSheetId="14">#REF!</definedName>
    <definedName name="Loan_Years" localSheetId="23">#REF!</definedName>
    <definedName name="Loan_Years">#REF!</definedName>
    <definedName name="LoanRate">[6]Assumptions!$E$18</definedName>
    <definedName name="Local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Local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Local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Local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LOCAL_MYSQL_DATE_FORMAT" localSheetId="2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ngh" localSheetId="27" hidden="1">{"GTI monthly IS",#N/A,FALSE,"gti";#N/A,#N/A,FALSE,"gti"}</definedName>
    <definedName name="longh" hidden="1">{"GTI monthly IS",#N/A,FALSE,"gti";#N/A,#N/A,FALSE,"gti"}</definedName>
    <definedName name="longh_1" localSheetId="27" hidden="1">{"GTI monthly IS",#N/A,FALSE,"gti";#N/A,#N/A,FALSE,"gti"}</definedName>
    <definedName name="longh_1" hidden="1">{"GTI monthly IS",#N/A,FALSE,"gti";#N/A,#N/A,FALSE,"gti"}</definedName>
    <definedName name="M" localSheetId="27" hidden="1">#REF!</definedName>
    <definedName name="M" hidden="1">#REF!</definedName>
    <definedName name="M_A" localSheetId="27" hidden="1">{#N/A,#N/A,FALSE,"Rev Grwth";#N/A,#N/A,FALSE,"Op Inc Grwth";#N/A,#N/A,FALSE,"Net Grwth";#N/A,#N/A,FALSE,"EPS Growth"}</definedName>
    <definedName name="M_A" hidden="1">{#N/A,#N/A,FALSE,"Rev Grwth";#N/A,#N/A,FALSE,"Op Inc Grwth";#N/A,#N/A,FALSE,"Net Grwth";#N/A,#N/A,FALSE,"EPS Growth"}</definedName>
    <definedName name="M_A_1" localSheetId="27" hidden="1">{#N/A,#N/A,FALSE,"Rev Grwth";#N/A,#N/A,FALSE,"Op Inc Grwth";#N/A,#N/A,FALSE,"Net Grwth";#N/A,#N/A,FALSE,"EPS Growth"}</definedName>
    <definedName name="M_A_1" hidden="1">{#N/A,#N/A,FALSE,"Rev Grwth";#N/A,#N/A,FALSE,"Op Inc Grwth";#N/A,#N/A,FALSE,"Net Grwth";#N/A,#N/A,FALSE,"EPS Growth"}</definedName>
    <definedName name="M_PlaceofPath" hidden="1">"G:\blabla"</definedName>
    <definedName name="Maint_Income_Graph" localSheetId="27">#REF!</definedName>
    <definedName name="Maint_Income_Graph">#REF!</definedName>
    <definedName name="man" localSheetId="27" hidden="1">{"bs",#N/A,FALSE,"SCF"}</definedName>
    <definedName name="man" hidden="1">{"bs",#N/A,FALSE,"SCF"}</definedName>
    <definedName name="man_1" localSheetId="27" hidden="1">{"bs",#N/A,FALSE,"SCF"}</definedName>
    <definedName name="man_1" hidden="1">{"bs",#N/A,FALSE,"SCF"}</definedName>
    <definedName name="Mar00" localSheetId="27" hidden="1">{"Statement of Income",#N/A,TRUE,"Mar99";"Balance Sheet",#N/A,TRUE,"Mar99"}</definedName>
    <definedName name="Mar00" hidden="1">{"Statement of Income",#N/A,TRUE,"Mar99";"Balance Sheet",#N/A,TRUE,"Mar99"}</definedName>
    <definedName name="Mar00_1" localSheetId="27" hidden="1">{"Statement of Income",#N/A,TRUE,"Mar99";"Balance Sheet",#N/A,TRUE,"Mar99"}</definedName>
    <definedName name="Mar00_1" hidden="1">{"Statement of Income",#N/A,TRUE,"Mar99";"Balance Sheet",#N/A,TRUE,"Mar99"}</definedName>
    <definedName name="Mar00TB" localSheetId="27" hidden="1">{"Statement of Income",#N/A,TRUE,"Mar99";"Balance Sheet",#N/A,TRUE,"Mar99"}</definedName>
    <definedName name="Mar00TB" hidden="1">{"Statement of Income",#N/A,TRUE,"Mar99";"Balance Sheet",#N/A,TRUE,"Mar99"}</definedName>
    <definedName name="Mar00TB_1" localSheetId="27" hidden="1">{"Statement of Income",#N/A,TRUE,"Mar99";"Balance Sheet",#N/A,TRUE,"Mar99"}</definedName>
    <definedName name="Mar00TB_1" hidden="1">{"Statement of Income",#N/A,TRUE,"Mar99";"Balance Sheet",#N/A,TRUE,"Mar99"}</definedName>
    <definedName name="mar00tb1" localSheetId="27" hidden="1">{"Statement of Income",#N/A,TRUE,"Mar99";"Balance Sheet",#N/A,TRUE,"Mar99"}</definedName>
    <definedName name="mar00tb1" hidden="1">{"Statement of Income",#N/A,TRUE,"Mar99";"Balance Sheet",#N/A,TRUE,"Mar99"}</definedName>
    <definedName name="mar00tb1_1" localSheetId="27" hidden="1">{"Statement of Income",#N/A,TRUE,"Mar99";"Balance Sheet",#N/A,TRUE,"Mar99"}</definedName>
    <definedName name="mar00tb1_1" hidden="1">{"Statement of Income",#N/A,TRUE,"Mar99";"Balance Sheet",#N/A,TRUE,"Mar99"}</definedName>
    <definedName name="Mark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eting" localSheetId="27" hidden="1">{#N/A,#N/A,FALSE,"MKTSUM95";#N/A,#N/A,FALSE,"MKTADM95";#N/A,#N/A,FALSE,"MKTD&amp;C95";#N/A,#N/A,FALSE,"MKTPRD95";#N/A,#N/A,FALSE,"MKTCHL95"}</definedName>
    <definedName name="marketing" hidden="1">{#N/A,#N/A,FALSE,"MKTSUM95";#N/A,#N/A,FALSE,"MKTADM95";#N/A,#N/A,FALSE,"MKTD&amp;C95";#N/A,#N/A,FALSE,"MKTPRD95";#N/A,#N/A,FALSE,"MKTCHL95"}</definedName>
    <definedName name="marketing_1" localSheetId="27" hidden="1">{#N/A,#N/A,FALSE,"MKTSUM95";#N/A,#N/A,FALSE,"MKTADM95";#N/A,#N/A,FALSE,"MKTD&amp;C95";#N/A,#N/A,FALSE,"MKTPRD95";#N/A,#N/A,FALSE,"MKTCHL95"}</definedName>
    <definedName name="marketing_1" hidden="1">{#N/A,#N/A,FALSE,"MKTSUM95";#N/A,#N/A,FALSE,"MKTADM95";#N/A,#N/A,FALSE,"MKTD&amp;C95";#N/A,#N/A,FALSE,"MKTPRD95";#N/A,#N/A,FALSE,"MKTCHL95"}</definedName>
    <definedName name="mb_inputLocation" localSheetId="27" hidden="1">#REF!</definedName>
    <definedName name="mb_inputLocation" hidden="1">#REF!</definedName>
    <definedName name="MCER" localSheetId="28">#REF!</definedName>
    <definedName name="MCER" localSheetId="3">#REF!</definedName>
    <definedName name="MCER" localSheetId="5">#REF!</definedName>
    <definedName name="MCER" localSheetId="6">#REF!</definedName>
    <definedName name="MCER" localSheetId="4">#REF!</definedName>
    <definedName name="MCER" localSheetId="19">#REF!</definedName>
    <definedName name="MCER" localSheetId="20">#REF!</definedName>
    <definedName name="MCER" localSheetId="18">#REF!</definedName>
    <definedName name="MCER" localSheetId="27">#REF!</definedName>
    <definedName name="MCER" localSheetId="14">#REF!</definedName>
    <definedName name="MCER" localSheetId="23">#REF!</definedName>
    <definedName name="MCER">#REF!</definedName>
    <definedName name="MCER1" localSheetId="28">#REF!</definedName>
    <definedName name="MCER1" localSheetId="3">#REF!</definedName>
    <definedName name="MCER1" localSheetId="5">#REF!</definedName>
    <definedName name="MCER1" localSheetId="6">#REF!</definedName>
    <definedName name="MCER1" localSheetId="4">#REF!</definedName>
    <definedName name="MCER1" localSheetId="19">#REF!</definedName>
    <definedName name="MCER1" localSheetId="20">#REF!</definedName>
    <definedName name="MCER1" localSheetId="18">#REF!</definedName>
    <definedName name="MCER1" localSheetId="27">#REF!</definedName>
    <definedName name="MCER1" localSheetId="14">#REF!</definedName>
    <definedName name="MCER1" localSheetId="23">#REF!</definedName>
    <definedName name="MCER1">#REF!</definedName>
    <definedName name="Memo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_1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_1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2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2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2_1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2_1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rrillPrintIt" localSheetId="27" hidden="1">#REF!</definedName>
    <definedName name="MerrillPrintIt" hidden="1">#REF!</definedName>
    <definedName name="MEWarning" hidden="1">1</definedName>
    <definedName name="mfgr" localSheetId="27" hidden="1">{"PAGE 1",#N/A,FALSE,"WEST_OT"}</definedName>
    <definedName name="mfgr" hidden="1">{"PAGE 1",#N/A,FALSE,"WEST_OT"}</definedName>
    <definedName name="mfgr_1" localSheetId="27" hidden="1">{"PAGE 1",#N/A,FALSE,"WEST_OT"}</definedName>
    <definedName name="mfgr_1" hidden="1">{"PAGE 1",#N/A,FALSE,"WEST_OT"}</definedName>
    <definedName name="mfgtest" localSheetId="27" hidden="1">{"PAGE 1",#N/A,FALSE,"WEST_OT"}</definedName>
    <definedName name="mfgtest" hidden="1">{"PAGE 1",#N/A,FALSE,"WEST_OT"}</definedName>
    <definedName name="mfgtest_1" localSheetId="27" hidden="1">{"PAGE 1",#N/A,FALSE,"WEST_OT"}</definedName>
    <definedName name="mfgtest_1" hidden="1">{"PAGE 1",#N/A,FALSE,"WEST_OT"}</definedName>
    <definedName name="MGHM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id" localSheetId="27">#REF!</definedName>
    <definedName name="Mid">#REF!</definedName>
    <definedName name="MIDS" localSheetId="28">#REF!</definedName>
    <definedName name="MIDS" localSheetId="3">#REF!</definedName>
    <definedName name="MIDS" localSheetId="5">#REF!</definedName>
    <definedName name="MIDS" localSheetId="6">#REF!</definedName>
    <definedName name="MIDS" localSheetId="4">#REF!</definedName>
    <definedName name="MIDS" localSheetId="19">#REF!</definedName>
    <definedName name="MIDS" localSheetId="20">#REF!</definedName>
    <definedName name="MIDS" localSheetId="18">#REF!</definedName>
    <definedName name="MIDS" localSheetId="27">#REF!</definedName>
    <definedName name="MIDS" localSheetId="14">#REF!</definedName>
    <definedName name="MIDS" localSheetId="23">#REF!</definedName>
    <definedName name="MIDS">#REF!</definedName>
    <definedName name="MIDS1" localSheetId="28">#REF!</definedName>
    <definedName name="MIDS1" localSheetId="3">#REF!</definedName>
    <definedName name="MIDS1" localSheetId="5">#REF!</definedName>
    <definedName name="MIDS1" localSheetId="6">#REF!</definedName>
    <definedName name="MIDS1" localSheetId="4">#REF!</definedName>
    <definedName name="MIDS1" localSheetId="19">#REF!</definedName>
    <definedName name="MIDS1" localSheetId="20">#REF!</definedName>
    <definedName name="MIDS1" localSheetId="18">#REF!</definedName>
    <definedName name="MIDS1" localSheetId="27">#REF!</definedName>
    <definedName name="MIDS1" localSheetId="14">#REF!</definedName>
    <definedName name="MIDS1" localSheetId="23">#REF!</definedName>
    <definedName name="MIDS1">#REF!</definedName>
    <definedName name="MIDS2" localSheetId="28">#REF!</definedName>
    <definedName name="MIDS2" localSheetId="3">#REF!</definedName>
    <definedName name="MIDS2" localSheetId="5">#REF!</definedName>
    <definedName name="MIDS2" localSheetId="6">#REF!</definedName>
    <definedName name="MIDS2" localSheetId="4">#REF!</definedName>
    <definedName name="MIDS2" localSheetId="19">#REF!</definedName>
    <definedName name="MIDS2" localSheetId="20">#REF!</definedName>
    <definedName name="MIDS2" localSheetId="18">#REF!</definedName>
    <definedName name="MIDS2" localSheetId="27">#REF!</definedName>
    <definedName name="MIDS2" localSheetId="14">#REF!</definedName>
    <definedName name="MIDS2" localSheetId="23">#REF!</definedName>
    <definedName name="MIDS2">#REF!</definedName>
    <definedName name="MIDS3" localSheetId="28">#REF!</definedName>
    <definedName name="MIDS3" localSheetId="3">#REF!</definedName>
    <definedName name="MIDS3" localSheetId="5">#REF!</definedName>
    <definedName name="MIDS3" localSheetId="6">#REF!</definedName>
    <definedName name="MIDS3" localSheetId="4">#REF!</definedName>
    <definedName name="MIDS3" localSheetId="19">#REF!</definedName>
    <definedName name="MIDS3" localSheetId="20">#REF!</definedName>
    <definedName name="MIDS3" localSheetId="18">#REF!</definedName>
    <definedName name="MIDS3" localSheetId="27">#REF!</definedName>
    <definedName name="MIDS3" localSheetId="14">#REF!</definedName>
    <definedName name="MIDS3" localSheetId="23">#REF!</definedName>
    <definedName name="MIDS3">#REF!</definedName>
    <definedName name="MissingCosts">[5]Master!#REF!</definedName>
    <definedName name="mkting_adv" localSheetId="27" hidden="1">{#N/A,#N/A,FALSE,"ASSUMPTIONS";#N/A,#N/A,FALSE,"Valuation Summary";"page1",#N/A,FALSE,"PRESENTATION";"page2",#N/A,FALSE,"PRESENTATION";#N/A,#N/A,FALSE,"ORIGINAL_ROLLBACK"}</definedName>
    <definedName name="mkting_adv" hidden="1">{#N/A,#N/A,FALSE,"ASSUMPTIONS";#N/A,#N/A,FALSE,"Valuation Summary";"page1",#N/A,FALSE,"PRESENTATION";"page2",#N/A,FALSE,"PRESENTATION";#N/A,#N/A,FALSE,"ORIGINAL_ROLLBACK"}</definedName>
    <definedName name="mkting_adv_1" localSheetId="27" hidden="1">{#N/A,#N/A,FALSE,"ASSUMPTIONS";#N/A,#N/A,FALSE,"Valuation Summary";"page1",#N/A,FALSE,"PRESENTATION";"page2",#N/A,FALSE,"PRESENTATION";#N/A,#N/A,FALSE,"ORIGINAL_ROLLBACK"}</definedName>
    <definedName name="mkting_adv_1" hidden="1">{#N/A,#N/A,FALSE,"ASSUMPTIONS";#N/A,#N/A,FALSE,"Valuation Summary";"page1",#N/A,FALSE,"PRESENTATION";"page2",#N/A,FALSE,"PRESENTATION";#N/A,#N/A,FALSE,"ORIGINAL_ROLLBACK"}</definedName>
    <definedName name="mkting_adver" localSheetId="27" hidden="1">{#N/A,#N/A,FALSE,"ASSUMPTIONS";#N/A,#N/A,FALSE,"Valuation Summary";"page1",#N/A,FALSE,"PRESENTATION";"page2",#N/A,FALSE,"PRESENTATION";#N/A,#N/A,FALSE,"ORIGINAL_ROLLBACK"}</definedName>
    <definedName name="mkting_adver" hidden="1">{#N/A,#N/A,FALSE,"ASSUMPTIONS";#N/A,#N/A,FALSE,"Valuation Summary";"page1",#N/A,FALSE,"PRESENTATION";"page2",#N/A,FALSE,"PRESENTATION";#N/A,#N/A,FALSE,"ORIGINAL_ROLLBACK"}</definedName>
    <definedName name="mkting_adver_1" localSheetId="27" hidden="1">{#N/A,#N/A,FALSE,"ASSUMPTIONS";#N/A,#N/A,FALSE,"Valuation Summary";"page1",#N/A,FALSE,"PRESENTATION";"page2",#N/A,FALSE,"PRESENTATION";#N/A,#N/A,FALSE,"ORIGINAL_ROLLBACK"}</definedName>
    <definedName name="mkting_adver_1" hidden="1">{#N/A,#N/A,FALSE,"ASSUMPTIONS";#N/A,#N/A,FALSE,"Valuation Summary";"page1",#N/A,FALSE,"PRESENTATION";"page2",#N/A,FALSE,"PRESENTATION";#N/A,#N/A,FALSE,"ORIGINAL_ROLLBACK"}</definedName>
    <definedName name="MLNK44016bff280d491b85dd782e7aab91e1" localSheetId="27" hidden="1">#REF!</definedName>
    <definedName name="MLNK44016bff280d491b85dd782e7aab91e1" hidden="1">#REF!</definedName>
    <definedName name="MLNK44f705c0b750478898ab99017d3b4e1a" localSheetId="27" hidden="1">#REF!</definedName>
    <definedName name="MLNK44f705c0b750478898ab99017d3b4e1a" hidden="1">#REF!</definedName>
    <definedName name="MLNK54c9eb47e6644842806e654c04333345" localSheetId="27" hidden="1">#REF!</definedName>
    <definedName name="MLNK54c9eb47e6644842806e654c04333345" hidden="1">#REF!</definedName>
    <definedName name="MLNKc8d2a6f91c5b4b66990a23e991e217d0" localSheetId="27" hidden="1">#REF!</definedName>
    <definedName name="MLNKc8d2a6f91c5b4b66990a23e991e217d0" hidden="1">#REF!</definedName>
    <definedName name="MLNKf3836099242548d3a1a1d4e50e1ccad9" localSheetId="27" hidden="1">#REF!</definedName>
    <definedName name="MLNKf3836099242548d3a1a1d4e50e1ccad9" hidden="1">#REF!</definedName>
    <definedName name="mmmmm" localSheetId="27" hidden="1">{#N/A,#N/A,FALSE,"Cover";#N/A,#N/A,FALSE,"LUMI";#N/A,#N/A,FALSE,"COMD";#N/A,#N/A,FALSE,"Valuation";#N/A,#N/A,FALSE,"Assumptions";#N/A,#N/A,FALSE,"Pooling";#N/A,#N/A,FALSE,"BalanceSheet"}</definedName>
    <definedName name="mmmmm" hidden="1">{#N/A,#N/A,FALSE,"Cover";#N/A,#N/A,FALSE,"LUMI";#N/A,#N/A,FALSE,"COMD";#N/A,#N/A,FALSE,"Valuation";#N/A,#N/A,FALSE,"Assumptions";#N/A,#N/A,FALSE,"Pooling";#N/A,#N/A,FALSE,"BalanceSheet"}</definedName>
    <definedName name="mmmmm_1" localSheetId="27" hidden="1">{#N/A,#N/A,FALSE,"Cover";#N/A,#N/A,FALSE,"LUMI";#N/A,#N/A,FALSE,"COMD";#N/A,#N/A,FALSE,"Valuation";#N/A,#N/A,FALSE,"Assumptions";#N/A,#N/A,FALSE,"Pooling";#N/A,#N/A,FALSE,"BalanceSheet"}</definedName>
    <definedName name="mmmmm_1" hidden="1">{#N/A,#N/A,FALSE,"Cover";#N/A,#N/A,FALSE,"LUMI";#N/A,#N/A,FALSE,"COMD";#N/A,#N/A,FALSE,"Valuation";#N/A,#N/A,FALSE,"Assumptions";#N/A,#N/A,FALSE,"Pooling";#N/A,#N/A,FALSE,"BalanceSheet"}</definedName>
    <definedName name="model" localSheetId="27" hidden="1">{#N/A,#N/A,FALSE,"Rev Grwth";#N/A,#N/A,FALSE,"Op Inc Grwth";#N/A,#N/A,FALSE,"Net Grwth";#N/A,#N/A,FALSE,"EPS Growth"}</definedName>
    <definedName name="model" hidden="1">{#N/A,#N/A,FALSE,"Rev Grwth";#N/A,#N/A,FALSE,"Op Inc Grwth";#N/A,#N/A,FALSE,"Net Grwth";#N/A,#N/A,FALSE,"EPS Growth"}</definedName>
    <definedName name="model_1" localSheetId="27" hidden="1">{#N/A,#N/A,FALSE,"Rev Grwth";#N/A,#N/A,FALSE,"Op Inc Grwth";#N/A,#N/A,FALSE,"Net Grwth";#N/A,#N/A,FALSE,"EPS Growth"}</definedName>
    <definedName name="model_1" hidden="1">{#N/A,#N/A,FALSE,"Rev Grwth";#N/A,#N/A,FALSE,"Op Inc Grwth";#N/A,#N/A,FALSE,"Net Grwth";#N/A,#N/A,FALSE,"EPS Growth"}</definedName>
    <definedName name="model2" localSheetId="27" hidden="1">{#N/A,#N/A,FALSE,"Rev Grwth";#N/A,#N/A,FALSE,"Op Inc Grwth";#N/A,#N/A,FALSE,"Net Grwth";#N/A,#N/A,FALSE,"EPS Growth"}</definedName>
    <definedName name="model2" hidden="1">{#N/A,#N/A,FALSE,"Rev Grwth";#N/A,#N/A,FALSE,"Op Inc Grwth";#N/A,#N/A,FALSE,"Net Grwth";#N/A,#N/A,FALSE,"EPS Growth"}</definedName>
    <definedName name="model2_1" localSheetId="27" hidden="1">{#N/A,#N/A,FALSE,"Rev Grwth";#N/A,#N/A,FALSE,"Op Inc Grwth";#N/A,#N/A,FALSE,"Net Grwth";#N/A,#N/A,FALSE,"EPS Growth"}</definedName>
    <definedName name="model2_1" hidden="1">{#N/A,#N/A,FALSE,"Rev Grwth";#N/A,#N/A,FALSE,"Op Inc Grwth";#N/A,#N/A,FALSE,"Net Grwth";#N/A,#N/A,FALSE,"EPS Growth"}</definedName>
    <definedName name="mon" localSheetId="27">#REF!</definedName>
    <definedName name="mon">#REF!</definedName>
    <definedName name="Monthly_Payment" localSheetId="28">-PMT(Chambers!Interest_Rate/12,Chambers!Number_of_Payments,Chambers!Loan_Amount)</definedName>
    <definedName name="Monthly_Payment" localSheetId="3">-PMT('FY25 Full Year'!Interest_Rate/12,'FY25 Full Year'!Number_of_Payments,'FY25 Full Year'!Loan_Amount)</definedName>
    <definedName name="Monthly_Payment" localSheetId="5">-PMT('FY25 Monthly Mature Sites'!Interest_Rate/12,'FY25 Monthly Mature Sites'!Number_of_Payments,'FY25 Monthly Mature Sites'!Loan_Amount)</definedName>
    <definedName name="Monthly_Payment" localSheetId="6">-PMT('FY25 Monthly Non Mature Sites'!Interest_Rate/12,'FY25 Monthly Non Mature Sites'!Number_of_Payments,'FY25 Monthly Non Mature Sites'!Loan_Amount)</definedName>
    <definedName name="Monthly_Payment" localSheetId="4">-PMT('FY25 Monthly P&amp;L'!Interest_Rate/12,'FY25 Monthly P&amp;L'!Number_of_Payments,'FY25 Monthly P&amp;L'!Loan_Amount)</definedName>
    <definedName name="Monthly_Payment" localSheetId="19">-PMT('Monthly Mature Sites'!Interest_Rate/12,'Monthly Mature Sites'!Number_of_Payments,'Monthly Mature Sites'!Loan_Amount)</definedName>
    <definedName name="Monthly_Payment" localSheetId="20">-PMT('Monthly Non Mature Sites'!Interest_Rate/12,'Monthly Non Mature Sites'!Number_of_Payments,'Monthly Non Mature Sites'!Loan_Amount)</definedName>
    <definedName name="Monthly_Payment" localSheetId="18">-PMT('Monthly P&amp;L'!Interest_Rate/12,'Monthly P&amp;L'!Number_of_Payments,'Monthly P&amp;L'!Loan_Amount)</definedName>
    <definedName name="Monthly_Payment" localSheetId="14">-PMT('Profit &amp; Loss'!Interest_Rate/12,'Profit &amp; Loss'!Number_of_Payments,'Profit &amp; Loss'!Loan_Amount)</definedName>
    <definedName name="Monthly_Payment" localSheetId="23">-PMT('Restaurant Sales'!Interest_Rate/12,'Restaurant Sales'!Number_of_Payments,'Restaurant Sales'!Loan_Amount)</definedName>
    <definedName name="Monthly_Payment">#N/A</definedName>
    <definedName name="Months" localSheetId="27">#REF!</definedName>
    <definedName name="Months">#REF!</definedName>
    <definedName name="mthno">[2]Setup!$C$3</definedName>
    <definedName name="Mths" localSheetId="27">#REF!</definedName>
    <definedName name="Mths">#REF!</definedName>
    <definedName name="mtr">3.2808</definedName>
    <definedName name="MW" localSheetId="27" hidden="1">{#N/A,#N/A,FALSE,"Job Sched"}</definedName>
    <definedName name="MW" hidden="1">{#N/A,#N/A,FALSE,"Job Sched"}</definedName>
    <definedName name="MW_1" localSheetId="27" hidden="1">{#N/A,#N/A,FALSE,"Job Sched"}</definedName>
    <definedName name="MW_1" hidden="1">{#N/A,#N/A,FALSE,"Job Sched"}</definedName>
    <definedName name="N" localSheetId="27" hidden="1">#REF!</definedName>
    <definedName name="N" hidden="1">#REF!</definedName>
    <definedName name="n12pg2" localSheetId="27" hidden="1">{#N/A,#N/A,FALSE,"NEWS12"}</definedName>
    <definedName name="n12pg2" hidden="1">{#N/A,#N/A,FALSE,"NEWS12"}</definedName>
    <definedName name="n12pg2_1" localSheetId="27" hidden="1">{#N/A,#N/A,FALSE,"NEWS12"}</definedName>
    <definedName name="n12pg2_1" hidden="1">{#N/A,#N/A,FALSE,"NEWS12"}</definedName>
    <definedName name="na" hidden="1">"IQ_FY_DATE"</definedName>
    <definedName name="Name4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Name4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Name4_1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Name4_1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naveeds" localSheetId="27" hidden="1">{"CSheet",#N/A,FALSE,"C";"SmCap",#N/A,FALSE,"VAL1";"GulfCoast",#N/A,FALSE,"VAL1";"nav",#N/A,FALSE,"NAV";"Summary",#N/A,FALSE,"NAV"}</definedName>
    <definedName name="naveeds" hidden="1">{"CSheet",#N/A,FALSE,"C";"SmCap",#N/A,FALSE,"VAL1";"GulfCoast",#N/A,FALSE,"VAL1";"nav",#N/A,FALSE,"NAV";"Summary",#N/A,FALSE,"NAV"}</definedName>
    <definedName name="naveeds_1" localSheetId="27" hidden="1">{"CSheet",#N/A,FALSE,"C";"SmCap",#N/A,FALSE,"VAL1";"GulfCoast",#N/A,FALSE,"VAL1";"nav",#N/A,FALSE,"NAV";"Summary",#N/A,FALSE,"NAV"}</definedName>
    <definedName name="naveeds_1" hidden="1">{"CSheet",#N/A,FALSE,"C";"SmCap",#N/A,FALSE,"VAL1";"GulfCoast",#N/A,FALSE,"VAL1";"nav",#N/A,FALSE,"NAV";"Summary",#N/A,FALSE,"NAV"}</definedName>
    <definedName name="ncas" localSheetId="27" hidden="1">{"FCB_ALL",#N/A,FALSE,"FCB";"GREY_ALL",#N/A,FALSE,"GREY"}</definedName>
    <definedName name="ncas" hidden="1">{"FCB_ALL",#N/A,FALSE,"FCB";"GREY_ALL",#N/A,FALSE,"GREY"}</definedName>
    <definedName name="ncas_1" localSheetId="27" hidden="1">{"FCB_ALL",#N/A,FALSE,"FCB";"GREY_ALL",#N/A,FALSE,"GREY"}</definedName>
    <definedName name="ncas_1" hidden="1">{"FCB_ALL",#N/A,FALSE,"FCB";"GREY_ALL",#N/A,FALSE,"GREY"}</definedName>
    <definedName name="NetNPV" localSheetId="27">#REF!</definedName>
    <definedName name="NetNPV">#REF!</definedName>
    <definedName name="NetPrice" localSheetId="27">#REF!</definedName>
    <definedName name="NetPrice">#REF!</definedName>
    <definedName name="new" localSheetId="27" hidden="1">{"assumptions",#N/A,FALSE,"Assumption Summary";"proforma97",#N/A,FALSE,"97 pro forma";"sensitivity97",#N/A,FALSE,"97 sensitivity ";"proforma98",#N/A,FALSE,"98 pro forma";"sensitivity98",#N/A,FALSE,"98 sensitivity"}</definedName>
    <definedName name="new" hidden="1">{"assumptions",#N/A,FALSE,"Assumption Summary";"proforma97",#N/A,FALSE,"97 pro forma";"sensitivity97",#N/A,FALSE,"97 sensitivity ";"proforma98",#N/A,FALSE,"98 pro forma";"sensitivity98",#N/A,FALSE,"98 sensitivity"}</definedName>
    <definedName name="new_1" localSheetId="27" hidden="1">{"assumptions",#N/A,FALSE,"Assumption Summary";"proforma97",#N/A,FALSE,"97 pro forma";"sensitivity97",#N/A,FALSE,"97 sensitivity ";"proforma98",#N/A,FALSE,"98 pro forma";"sensitivity98",#N/A,FALSE,"98 sensitivity"}</definedName>
    <definedName name="new_1" hidden="1">{"assumptions",#N/A,FALSE,"Assumption Summary";"proforma97",#N/A,FALSE,"97 pro forma";"sensitivity97",#N/A,FALSE,"97 sensitivity ";"proforma98",#N/A,FALSE,"98 pro forma";"sensitivity98",#N/A,FALSE,"98 sensitivity"}</definedName>
    <definedName name="new_name" localSheetId="27" hidden="1">#REF!</definedName>
    <definedName name="new_name" hidden="1">#REF!</definedName>
    <definedName name="new_name2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data" localSheetId="27" hidden="1">{"PAGE 1",#N/A,FALSE,"WEST_OT"}</definedName>
    <definedName name="newdata" hidden="1">{"PAGE 1",#N/A,FALSE,"WEST_OT"}</definedName>
    <definedName name="newdata_1" localSheetId="27" hidden="1">{"PAGE 1",#N/A,FALSE,"WEST_OT"}</definedName>
    <definedName name="newdata_1" hidden="1">{"PAGE 1",#N/A,FALSE,"WEST_OT"}</definedName>
    <definedName name="newdata2" localSheetId="27" hidden="1">{"PAGE 1",#N/A,FALSE,"WEST_OT"}</definedName>
    <definedName name="newdata2" hidden="1">{"PAGE 1",#N/A,FALSE,"WEST_OT"}</definedName>
    <definedName name="newdata2_1" localSheetId="27" hidden="1">{"PAGE 1",#N/A,FALSE,"WEST_OT"}</definedName>
    <definedName name="newdata2_1" hidden="1">{"PAGE 1",#N/A,FALSE,"WEST_OT"}</definedName>
    <definedName name="NewRange" localSheetId="27" hidden="1">#REF!</definedName>
    <definedName name="NewRange" hidden="1">#REF!</definedName>
    <definedName name="News12" localSheetId="27" hidden="1">{#N/A,#N/A,FALSE,"NEWS12"}</definedName>
    <definedName name="News12" hidden="1">{#N/A,#N/A,FALSE,"NEWS12"}</definedName>
    <definedName name="News12_1" localSheetId="27" hidden="1">{#N/A,#N/A,FALSE,"NEWS12"}</definedName>
    <definedName name="News12_1" hidden="1">{#N/A,#N/A,FALSE,"NEWS12"}</definedName>
    <definedName name="News12pg1" localSheetId="27" hidden="1">{#N/A,#N/A,FALSE,"NEWS12"}</definedName>
    <definedName name="News12pg1" hidden="1">{#N/A,#N/A,FALSE,"NEWS12"}</definedName>
    <definedName name="News12pg1_1" localSheetId="27" hidden="1">{#N/A,#N/A,FALSE,"NEWS12"}</definedName>
    <definedName name="News12pg1_1" hidden="1">{#N/A,#N/A,FALSE,"NEWS12"}</definedName>
    <definedName name="News12pg2" localSheetId="27" hidden="1">{#N/A,#N/A,FALSE,"NEWS12"}</definedName>
    <definedName name="News12pg2" hidden="1">{#N/A,#N/A,FALSE,"NEWS12"}</definedName>
    <definedName name="News12pg2_1" localSheetId="27" hidden="1">{#N/A,#N/A,FALSE,"NEWS12"}</definedName>
    <definedName name="News12pg2_1" hidden="1">{#N/A,#N/A,FALSE,"NEWS12"}</definedName>
    <definedName name="NICHOLE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NICHOLE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NICHOLE_1" localSheetId="27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NICHOLE_1" hidden="1">{#N/A,#N/A,FALSE,"Total";#N/A,#N/A,FALSE,"Sew";#N/A,#N/A,FALSE,"Finish";#N/A,#N/A,FALSE,"CUT";#N/A,#N/A,FALSE,"Mill 5";#N/A,#N/A,FALSE,"Mill 6";#N/A,#N/A,FALSE,"Mill 8";#N/A,#N/A,FALSE,"Mill 9";#N/A,#N/A,FALSE,"Mill 10";#N/A,#N/A,FALSE,"Mill 12";#N/A,#N/A,FALSE,"Mill 15";#N/A,#N/A,FALSE,"Mill 17"}</definedName>
    <definedName name="nm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nm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nm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nm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nn" localSheetId="27" hidden="1">{#N/A,#N/A,FALSE,"Sheet1";#N/A,#N/A,FALSE,"Sheet2";#N/A,#N/A,FALSE,"Sheet3";#N/A,#N/A,FALSE,"Sheet4";#N/A,#N/A,FALSE,"Sheet5";#N/A,#N/A,FALSE,"Sheet6"}</definedName>
    <definedName name="nn" hidden="1">{#N/A,#N/A,FALSE,"Sheet1";#N/A,#N/A,FALSE,"Sheet2";#N/A,#N/A,FALSE,"Sheet3";#N/A,#N/A,FALSE,"Sheet4";#N/A,#N/A,FALSE,"Sheet5";#N/A,#N/A,FALSE,"Sheet6"}</definedName>
    <definedName name="nn_1" localSheetId="27" hidden="1">{#N/A,#N/A,FALSE,"Sheet1";#N/A,#N/A,FALSE,"Sheet2";#N/A,#N/A,FALSE,"Sheet3";#N/A,#N/A,FALSE,"Sheet4";#N/A,#N/A,FALSE,"Sheet5";#N/A,#N/A,FALSE,"Sheet6"}</definedName>
    <definedName name="nn_1" hidden="1">{#N/A,#N/A,FALSE,"Sheet1";#N/A,#N/A,FALSE,"Sheet2";#N/A,#N/A,FALSE,"Sheet3";#N/A,#N/A,FALSE,"Sheet4";#N/A,#N/A,FALSE,"Sheet5";#N/A,#N/A,FALSE,"Sheet6"}</definedName>
    <definedName name="NNN" localSheetId="27" hidden="1">{"GTI monthly IS",#N/A,FALSE,"gti";#N/A,#N/A,FALSE,"gti"}</definedName>
    <definedName name="NNN" hidden="1">{"GTI monthly IS",#N/A,FALSE,"gti";#N/A,#N/A,FALSE,"gti"}</definedName>
    <definedName name="NNN_1" localSheetId="27" hidden="1">{"GTI monthly IS",#N/A,FALSE,"gti";#N/A,#N/A,FALSE,"gti"}</definedName>
    <definedName name="NNN_1" hidden="1">{"GTI monthly IS",#N/A,FALSE,"gti";#N/A,#N/A,FALSE,"gti"}</definedName>
    <definedName name="nnnn" localSheetId="27" hidden="1">{#N/A,#N/A,FALSE,"Job Sched"}</definedName>
    <definedName name="nnnn" hidden="1">{#N/A,#N/A,FALSE,"Job Sched"}</definedName>
    <definedName name="nnnn_1" localSheetId="27" hidden="1">{#N/A,#N/A,FALSE,"Job Sched"}</definedName>
    <definedName name="nnnn_1" hidden="1">{#N/A,#N/A,FALSE,"Job Sched"}</definedName>
    <definedName name="no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no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no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no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NOBL" localSheetId="27" hidden="1">{"AQUIRORDCF",#N/A,FALSE,"Merger consequences";"Acquirorassns",#N/A,FALSE,"Merger consequences"}</definedName>
    <definedName name="NOBL" hidden="1">{"AQUIRORDCF",#N/A,FALSE,"Merger consequences";"Acquirorassns",#N/A,FALSE,"Merger consequences"}</definedName>
    <definedName name="NOBL_1" localSheetId="27" hidden="1">{"AQUIRORDCF",#N/A,FALSE,"Merger consequences";"Acquirorassns",#N/A,FALSE,"Merger consequences"}</definedName>
    <definedName name="NOBL_1" hidden="1">{"AQUIRORDCF",#N/A,FALSE,"Merger consequences";"Acquirorassns",#N/A,FALSE,"Merger consequences"}</definedName>
    <definedName name="NOI" localSheetId="27" hidden="1">{#N/A,#N/A,FALSE,"NOI"}</definedName>
    <definedName name="NOI" hidden="1">{#N/A,#N/A,FALSE,"NOI"}</definedName>
    <definedName name="NOI_1" localSheetId="27" hidden="1">{#N/A,#N/A,FALSE,"NOI"}</definedName>
    <definedName name="NOI_1" hidden="1">{#N/A,#N/A,FALSE,"NOI"}</definedName>
    <definedName name="NOiBU" localSheetId="27" hidden="1">{#N/A,#N/A,FALSE,"NOI"}</definedName>
    <definedName name="NOiBU" hidden="1">{#N/A,#N/A,FALSE,"NOI"}</definedName>
    <definedName name="NOiBU_1" localSheetId="27" hidden="1">{#N/A,#N/A,FALSE,"NOI"}</definedName>
    <definedName name="NOiBU_1" hidden="1">{#N/A,#N/A,FALSE,"NOI"}</definedName>
    <definedName name="nol" localSheetId="27" hidden="1">{#N/A,#N/A,FALSE,"91NOLCB";#N/A,#N/A,FALSE,"92NOLCB";#N/A,#N/A,FALSE,"93NOLCB"}</definedName>
    <definedName name="nol" hidden="1">{#N/A,#N/A,FALSE,"91NOLCB";#N/A,#N/A,FALSE,"92NOLCB";#N/A,#N/A,FALSE,"93NOLCB"}</definedName>
    <definedName name="nol_1" localSheetId="27" hidden="1">{#N/A,#N/A,FALSE,"91NOLCB";#N/A,#N/A,FALSE,"92NOLCB";#N/A,#N/A,FALSE,"93NOLCB"}</definedName>
    <definedName name="nol_1" hidden="1">{#N/A,#N/A,FALSE,"91NOLCB";#N/A,#N/A,FALSE,"92NOLCB";#N/A,#N/A,FALSE,"93NOLCB"}</definedName>
    <definedName name="NominalBudget_ACCOUNT_CODE" localSheetId="27">#REF!</definedName>
    <definedName name="NominalBudget_ACCOUNT_CODE">#REF!</definedName>
    <definedName name="NominalBudget_ACCOUNT_NAME" localSheetId="27">#REF!</definedName>
    <definedName name="NominalBudget_ACCOUNT_NAME">#REF!</definedName>
    <definedName name="NominalBudget_B1" localSheetId="27">#REF!</definedName>
    <definedName name="NominalBudget_B1">#REF!</definedName>
    <definedName name="NominalBudget_B10" localSheetId="27">#REF!</definedName>
    <definedName name="NominalBudget_B10">#REF!</definedName>
    <definedName name="NominalBudget_B11" localSheetId="27">#REF!</definedName>
    <definedName name="NominalBudget_B11">#REF!</definedName>
    <definedName name="NominalBudget_B12" localSheetId="27">#REF!</definedName>
    <definedName name="NominalBudget_B12">#REF!</definedName>
    <definedName name="NominalBudget_B13" localSheetId="27">#REF!</definedName>
    <definedName name="NominalBudget_B13">#REF!</definedName>
    <definedName name="NominalBudget_B2" localSheetId="27">#REF!</definedName>
    <definedName name="NominalBudget_B2">#REF!</definedName>
    <definedName name="NominalBudget_B3" localSheetId="27">#REF!</definedName>
    <definedName name="NominalBudget_B3">#REF!</definedName>
    <definedName name="NominalBudget_B4" localSheetId="27">#REF!</definedName>
    <definedName name="NominalBudget_B4">#REF!</definedName>
    <definedName name="NominalBudget_B5" localSheetId="27">#REF!</definedName>
    <definedName name="NominalBudget_B5">#REF!</definedName>
    <definedName name="NominalBudget_B6" localSheetId="27">#REF!</definedName>
    <definedName name="NominalBudget_B6">#REF!</definedName>
    <definedName name="NominalBudget_B7" localSheetId="27">#REF!</definedName>
    <definedName name="NominalBudget_B7">#REF!</definedName>
    <definedName name="NominalBudget_B8" localSheetId="27">#REF!</definedName>
    <definedName name="NominalBudget_B8">#REF!</definedName>
    <definedName name="NominalBudget_B9" localSheetId="27">#REF!</definedName>
    <definedName name="NominalBudget_B9">#REF!</definedName>
    <definedName name="NominalBudget_CATEGORY_1_CODE" localSheetId="27">#REF!</definedName>
    <definedName name="NominalBudget_CATEGORY_1_CODE">#REF!</definedName>
    <definedName name="NominalBudget_CATEGORY_1_NAME" localSheetId="27">#REF!</definedName>
    <definedName name="NominalBudget_CATEGORY_1_NAME">#REF!</definedName>
    <definedName name="NominalBudget_CATEGORY_2_CODE" localSheetId="27">#REF!</definedName>
    <definedName name="NominalBudget_CATEGORY_2_CODE">#REF!</definedName>
    <definedName name="NominalBudget_CATEGORY_2_NAME" localSheetId="27">#REF!</definedName>
    <definedName name="NominalBudget_CATEGORY_2_NAME">#REF!</definedName>
    <definedName name="NominalBudget_CATEGORY_3_CODE" localSheetId="27">#REF!</definedName>
    <definedName name="NominalBudget_CATEGORY_3_CODE">#REF!</definedName>
    <definedName name="NominalBudget_CATEGORY_3_NAME" localSheetId="27">#REF!</definedName>
    <definedName name="NominalBudget_CATEGORY_3_NAME">#REF!</definedName>
    <definedName name="NominalBudget_CATEGORY_4_CODE" localSheetId="27">#REF!</definedName>
    <definedName name="NominalBudget_CATEGORY_4_CODE">#REF!</definedName>
    <definedName name="NominalBudget_CATEGORY_4_NAME" localSheetId="27">#REF!</definedName>
    <definedName name="NominalBudget_CATEGORY_4_NAME">#REF!</definedName>
    <definedName name="NominalBudget_CATEGORY_5_CODE" localSheetId="27">#REF!</definedName>
    <definedName name="NominalBudget_CATEGORY_5_CODE">#REF!</definedName>
    <definedName name="NominalBudget_CATEGORY_5_NAME" localSheetId="27">#REF!</definedName>
    <definedName name="NominalBudget_CATEGORY_5_NAME">#REF!</definedName>
    <definedName name="NominalBudget_CATEGORY_6_CODE" localSheetId="27">#REF!</definedName>
    <definedName name="NominalBudget_CATEGORY_6_CODE">#REF!</definedName>
    <definedName name="NominalBudget_CATEGORY_6_NAME" localSheetId="27">#REF!</definedName>
    <definedName name="NominalBudget_CATEGORY_6_NAME">#REF!</definedName>
    <definedName name="NominalBudget_CATEGORY_7_CODE" localSheetId="27">#REF!</definedName>
    <definedName name="NominalBudget_CATEGORY_7_CODE">#REF!</definedName>
    <definedName name="NominalBudget_CATEGORY_7_NAME" localSheetId="27">#REF!</definedName>
    <definedName name="NominalBudget_CATEGORY_7_NAME">#REF!</definedName>
    <definedName name="NominalBudget_CATEGORY_8_CODE" localSheetId="27">#REF!</definedName>
    <definedName name="NominalBudget_CATEGORY_8_CODE">#REF!</definedName>
    <definedName name="NominalBudget_CATEGORY_8_NAME" localSheetId="27">#REF!</definedName>
    <definedName name="NominalBudget_CATEGORY_8_NAME">#REF!</definedName>
    <definedName name="NominalBudget_DATASET" localSheetId="27">#REF!</definedName>
    <definedName name="NominalBudget_DATASET">#REF!</definedName>
    <definedName name="NominalBudget_DEFAULT" localSheetId="27">#REF!</definedName>
    <definedName name="NominalBudget_DEFAULT">#REF!</definedName>
    <definedName name="NominalBudget_Filter_Columns" localSheetId="27">#REF!</definedName>
    <definedName name="NominalBudget_Filter_Columns">#REF!</definedName>
    <definedName name="NominalBudget_LOCKED" localSheetId="27">#REF!</definedName>
    <definedName name="NominalBudget_LOCKED">#REF!</definedName>
    <definedName name="NominalBudget_MAJOR_HEADING_CODE" localSheetId="27">#REF!</definedName>
    <definedName name="NominalBudget_MAJOR_HEADING_CODE">#REF!</definedName>
    <definedName name="NominalBudget_MAJOR_HEADING_NAME" localSheetId="27">#REF!</definedName>
    <definedName name="NominalBudget_MAJOR_HEADING_NAME">#REF!</definedName>
    <definedName name="NominalBudget_PROFILE" localSheetId="27">#REF!</definedName>
    <definedName name="NominalBudget_PROFILE">#REF!</definedName>
    <definedName name="NominalBudget_TOTAL" localSheetId="27">#REF!</definedName>
    <definedName name="NominalBudget_TOTAL">#REF!</definedName>
    <definedName name="NominalProfile_CODE" localSheetId="27">#REF!</definedName>
    <definedName name="NominalProfile_CODE">#REF!</definedName>
    <definedName name="NominalProfile_NAME" localSheetId="27">#REF!</definedName>
    <definedName name="NominalProfile_NAME">#REF!</definedName>
    <definedName name="NominalProfile_P1" localSheetId="27">#REF!</definedName>
    <definedName name="NominalProfile_P1">#REF!</definedName>
    <definedName name="NominalProfile_P10" localSheetId="27">#REF!</definedName>
    <definedName name="NominalProfile_P10">#REF!</definedName>
    <definedName name="NominalProfile_P11" localSheetId="27">#REF!</definedName>
    <definedName name="NominalProfile_P11">#REF!</definedName>
    <definedName name="NominalProfile_P12" localSheetId="27">#REF!</definedName>
    <definedName name="NominalProfile_P12">#REF!</definedName>
    <definedName name="NominalProfile_P13" localSheetId="27">#REF!</definedName>
    <definedName name="NominalProfile_P13">#REF!</definedName>
    <definedName name="NominalProfile_P2" localSheetId="27">#REF!</definedName>
    <definedName name="NominalProfile_P2">#REF!</definedName>
    <definedName name="NominalProfile_P3" localSheetId="27">#REF!</definedName>
    <definedName name="NominalProfile_P3">#REF!</definedName>
    <definedName name="NominalProfile_P4" localSheetId="27">#REF!</definedName>
    <definedName name="NominalProfile_P4">#REF!</definedName>
    <definedName name="NominalProfile_P5" localSheetId="27">#REF!</definedName>
    <definedName name="NominalProfile_P5">#REF!</definedName>
    <definedName name="NominalProfile_P6" localSheetId="27">#REF!</definedName>
    <definedName name="NominalProfile_P6">#REF!</definedName>
    <definedName name="NominalProfile_P7" localSheetId="27">#REF!</definedName>
    <definedName name="NominalProfile_P7">#REF!</definedName>
    <definedName name="NominalProfile_P8" localSheetId="27">#REF!</definedName>
    <definedName name="NominalProfile_P8">#REF!</definedName>
    <definedName name="NominalProfile_P9" localSheetId="27">#REF!</definedName>
    <definedName name="NominalProfile_P9">#REF!</definedName>
    <definedName name="NominalProfile_PERIODS" localSheetId="27">#REF!</definedName>
    <definedName name="NominalProfile_PERIODS">#REF!</definedName>
    <definedName name="NominalProfile_TOTAL" localSheetId="27">#REF!</definedName>
    <definedName name="NominalProfile_TOTAL">#REF!</definedName>
    <definedName name="NomInt" localSheetId="27">#REF!</definedName>
    <definedName name="NomInt">#REF!</definedName>
    <definedName name="None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1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1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1_1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1_1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2" localSheetId="27" hidden="1">{"TRAD_SALES",#N/A,FALSE,"TRAD"}</definedName>
    <definedName name="None_2" hidden="1">{"TRAD_SALES",#N/A,FALSE,"TRAD"}</definedName>
    <definedName name="None_2_1" localSheetId="27" hidden="1">{"TRAD_SALES",#N/A,FALSE,"TRAD"}</definedName>
    <definedName name="None_2_1" hidden="1">{"TRAD_SALES",#N/A,FALSE,"TRAD"}</definedName>
    <definedName name="None_3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ne_3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normal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normal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normal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normal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Note" localSheetId="27" hidden="1">#REF!</definedName>
    <definedName name="Note" hidden="1">#REF!</definedName>
    <definedName name="nothegsd" localSheetId="27" hidden="1">{"Summary",#N/A,FALSE,"Details (2)"}</definedName>
    <definedName name="nothegsd" hidden="1">{"Summary",#N/A,FALSE,"Details (2)"}</definedName>
    <definedName name="nothegsd_1" localSheetId="27" hidden="1">{"Summary",#N/A,FALSE,"Details (2)"}</definedName>
    <definedName name="nothegsd_1" hidden="1">{"Summary",#N/A,FALSE,"Details (2)"}</definedName>
    <definedName name="Nov00" localSheetId="27" hidden="1">{"Statement of Income",#N/A,TRUE,"Mar99";"Balance Sheet",#N/A,TRUE,"Mar99"}</definedName>
    <definedName name="Nov00" hidden="1">{"Statement of Income",#N/A,TRUE,"Mar99";"Balance Sheet",#N/A,TRUE,"Mar99"}</definedName>
    <definedName name="Nov00_1" localSheetId="27" hidden="1">{"Statement of Income",#N/A,TRUE,"Mar99";"Balance Sheet",#N/A,TRUE,"Mar99"}</definedName>
    <definedName name="Nov00_1" hidden="1">{"Statement of Income",#N/A,TRUE,"Mar99";"Balance Sheet",#N/A,TRUE,"Mar99"}</definedName>
    <definedName name="Nov00TB" localSheetId="27" hidden="1">{"Statement of Income",#N/A,TRUE,"Mar99";"Balance Sheet",#N/A,TRUE,"Mar99"}</definedName>
    <definedName name="Nov00TB" hidden="1">{"Statement of Income",#N/A,TRUE,"Mar99";"Balance Sheet",#N/A,TRUE,"Mar99"}</definedName>
    <definedName name="Nov00TB_1" localSheetId="27" hidden="1">{"Statement of Income",#N/A,TRUE,"Mar99";"Balance Sheet",#N/A,TRUE,"Mar99"}</definedName>
    <definedName name="Nov00TB_1" hidden="1">{"Statement of Income",#N/A,TRUE,"Mar99";"Balance Sheet",#N/A,TRUE,"Mar99"}</definedName>
    <definedName name="NTYNE" localSheetId="28">#REF!</definedName>
    <definedName name="NTYNE" localSheetId="3">#REF!</definedName>
    <definedName name="NTYNE" localSheetId="5">#REF!</definedName>
    <definedName name="NTYNE" localSheetId="6">#REF!</definedName>
    <definedName name="NTYNE" localSheetId="4">#REF!</definedName>
    <definedName name="NTYNE" localSheetId="19">#REF!</definedName>
    <definedName name="NTYNE" localSheetId="20">#REF!</definedName>
    <definedName name="NTYNE" localSheetId="18">#REF!</definedName>
    <definedName name="NTYNE" localSheetId="27">#REF!</definedName>
    <definedName name="NTYNE" localSheetId="14">#REF!</definedName>
    <definedName name="NTYNE" localSheetId="23">#REF!</definedName>
    <definedName name="NTYNE">#REF!</definedName>
    <definedName name="NTYNE1" localSheetId="28">#REF!</definedName>
    <definedName name="NTYNE1" localSheetId="3">#REF!</definedName>
    <definedName name="NTYNE1" localSheetId="5">#REF!</definedName>
    <definedName name="NTYNE1" localSheetId="6">#REF!</definedName>
    <definedName name="NTYNE1" localSheetId="4">#REF!</definedName>
    <definedName name="NTYNE1" localSheetId="19">#REF!</definedName>
    <definedName name="NTYNE1" localSheetId="20">#REF!</definedName>
    <definedName name="NTYNE1" localSheetId="18">#REF!</definedName>
    <definedName name="NTYNE1" localSheetId="27">#REF!</definedName>
    <definedName name="NTYNE1" localSheetId="14">#REF!</definedName>
    <definedName name="NTYNE1" localSheetId="23">#REF!</definedName>
    <definedName name="NTYNE1">#REF!</definedName>
    <definedName name="Num_Pmt_Per_Year" localSheetId="28">#REF!</definedName>
    <definedName name="Num_Pmt_Per_Year" localSheetId="3">#REF!</definedName>
    <definedName name="Num_Pmt_Per_Year" localSheetId="5">#REF!</definedName>
    <definedName name="Num_Pmt_Per_Year" localSheetId="6">#REF!</definedName>
    <definedName name="Num_Pmt_Per_Year" localSheetId="4">#REF!</definedName>
    <definedName name="Num_Pmt_Per_Year" localSheetId="19">#REF!</definedName>
    <definedName name="Num_Pmt_Per_Year" localSheetId="20">#REF!</definedName>
    <definedName name="Num_Pmt_Per_Year" localSheetId="18">#REF!</definedName>
    <definedName name="Num_Pmt_Per_Year" localSheetId="27">#REF!</definedName>
    <definedName name="Num_Pmt_Per_Year" localSheetId="14">#REF!</definedName>
    <definedName name="Num_Pmt_Per_Year" localSheetId="23">#REF!</definedName>
    <definedName name="Num_Pmt_Per_Year">#REF!</definedName>
    <definedName name="Number_of_Payments" localSheetId="28">MATCH(0.01,Chambers!End_Bal,-1)+1</definedName>
    <definedName name="Number_of_Payments" localSheetId="3">MATCH(0.01,'FY25 Full Year'!End_Bal,-1)+1</definedName>
    <definedName name="Number_of_Payments" localSheetId="5">MATCH(0.01,'FY25 Monthly Mature Sites'!End_Bal,-1)+1</definedName>
    <definedName name="Number_of_Payments" localSheetId="6">MATCH(0.01,'FY25 Monthly Non Mature Sites'!End_Bal,-1)+1</definedName>
    <definedName name="Number_of_Payments" localSheetId="4">MATCH(0.01,'FY25 Monthly P&amp;L'!End_Bal,-1)+1</definedName>
    <definedName name="Number_of_Payments" localSheetId="19">MATCH(0.01,'Monthly Mature Sites'!End_Bal,-1)+1</definedName>
    <definedName name="Number_of_Payments" localSheetId="20">MATCH(0.01,'Monthly Non Mature Sites'!End_Bal,-1)+1</definedName>
    <definedName name="Number_of_Payments" localSheetId="18">MATCH(0.01,'Monthly P&amp;L'!End_Bal,-1)+1</definedName>
    <definedName name="Number_of_Payments" localSheetId="27">MATCH(0.01,'Overheads by Category'!End_Bal,-1)+1</definedName>
    <definedName name="Number_of_Payments" localSheetId="14">MATCH(0.01,'Profit &amp; Loss'!End_Bal,-1)+1</definedName>
    <definedName name="Number_of_Payments" localSheetId="23">MATCH(0.01,'Restaurant Sales'!End_Bal,-1)+1</definedName>
    <definedName name="Number_of_Payments">MATCH(0.01,End_Bal,-1)+1</definedName>
    <definedName name="NYI" localSheetId="27" hidden="1">{#N/A,#N/A,FALSE,"LOCAL"}</definedName>
    <definedName name="NYI" hidden="1">{#N/A,#N/A,FALSE,"LOCAL"}</definedName>
    <definedName name="NYI_1" localSheetId="27" hidden="1">{#N/A,#N/A,FALSE,"LOCAL"}</definedName>
    <definedName name="NYI_1" hidden="1">{#N/A,#N/A,FALSE,"LOCAL"}</definedName>
    <definedName name="OCT" localSheetId="27" hidden="1">#REF!</definedName>
    <definedName name="OCT" hidden="1">#REF!</definedName>
    <definedName name="Oct00" localSheetId="27" hidden="1">{"Statement of Income",#N/A,TRUE,"Mar99";"Balance Sheet",#N/A,TRUE,"Mar99"}</definedName>
    <definedName name="Oct00" hidden="1">{"Statement of Income",#N/A,TRUE,"Mar99";"Balance Sheet",#N/A,TRUE,"Mar99"}</definedName>
    <definedName name="Oct00_1" localSheetId="27" hidden="1">{"Statement of Income",#N/A,TRUE,"Mar99";"Balance Sheet",#N/A,TRUE,"Mar99"}</definedName>
    <definedName name="Oct00_1" hidden="1">{"Statement of Income",#N/A,TRUE,"Mar99";"Balance Sheet",#N/A,TRUE,"Mar99"}</definedName>
    <definedName name="Oct00TB" localSheetId="27" hidden="1">{"Statement of Income",#N/A,TRUE,"Mar99";"Balance Sheet",#N/A,TRUE,"Mar99"}</definedName>
    <definedName name="Oct00TB" hidden="1">{"Statement of Income",#N/A,TRUE,"Mar99";"Balance Sheet",#N/A,TRUE,"Mar99"}</definedName>
    <definedName name="Oct00TB_1" localSheetId="27" hidden="1">{"Statement of Income",#N/A,TRUE,"Mar99";"Balance Sheet",#N/A,TRUE,"Mar99"}</definedName>
    <definedName name="Oct00TB_1" hidden="1">{"Statement of Income",#N/A,TRUE,"Mar99";"Balance Sheet",#N/A,TRUE,"Mar99"}</definedName>
    <definedName name="Octob00" localSheetId="27" hidden="1">{"Statement of Income",#N/A,TRUE,"Mar99";"Balance Sheet",#N/A,TRUE,"Mar99"}</definedName>
    <definedName name="Octob00" hidden="1">{"Statement of Income",#N/A,TRUE,"Mar99";"Balance Sheet",#N/A,TRUE,"Mar99"}</definedName>
    <definedName name="Octob00_1" localSheetId="27" hidden="1">{"Statement of Income",#N/A,TRUE,"Mar99";"Balance Sheet",#N/A,TRUE,"Mar99"}</definedName>
    <definedName name="Octob00_1" hidden="1">{"Statement of Income",#N/A,TRUE,"Mar99";"Balance Sheet",#N/A,TRUE,"Mar99"}</definedName>
    <definedName name="Octob00TB" localSheetId="27" hidden="1">{"Statement of Income",#N/A,TRUE,"Mar99";"Balance Sheet",#N/A,TRUE,"Mar99"}</definedName>
    <definedName name="Octob00TB" hidden="1">{"Statement of Income",#N/A,TRUE,"Mar99";"Balance Sheet",#N/A,TRUE,"Mar99"}</definedName>
    <definedName name="Octob00TB_1" localSheetId="27" hidden="1">{"Statement of Income",#N/A,TRUE,"Mar99";"Balance Sheet",#N/A,TRUE,"Mar99"}</definedName>
    <definedName name="Octob00TB_1" hidden="1">{"Statement of Income",#N/A,TRUE,"Mar99";"Balance Sheet",#N/A,TRUE,"Mar99"}</definedName>
    <definedName name="OEDepn">[6]Assumptions!$C$47</definedName>
    <definedName name="OfficeIndex" localSheetId="27">#REF!</definedName>
    <definedName name="OfficeIndex">#REF!</definedName>
    <definedName name="oiwea" localSheetId="27" hidden="1">{"FCB_ALL",#N/A,FALSE,"FCB";"GREY_ALL",#N/A,FALSE,"GREY"}</definedName>
    <definedName name="oiwea" hidden="1">{"FCB_ALL",#N/A,FALSE,"FCB";"GREY_ALL",#N/A,FALSE,"GREY"}</definedName>
    <definedName name="oiwea_1" localSheetId="27" hidden="1">{"FCB_ALL",#N/A,FALSE,"FCB";"GREY_ALL",#N/A,FALSE,"GREY"}</definedName>
    <definedName name="oiwea_1" hidden="1">{"FCB_ALL",#N/A,FALSE,"FCB";"GREY_ALL",#N/A,FALSE,"GREY"}</definedName>
    <definedName name="ojk" localSheetId="27" hidden="1">{#N/A,#N/A,FALSE,"LOCAL"}</definedName>
    <definedName name="ojk" hidden="1">{#N/A,#N/A,FALSE,"LOCAL"}</definedName>
    <definedName name="ojk_1" localSheetId="27" hidden="1">{#N/A,#N/A,FALSE,"LOCAL"}</definedName>
    <definedName name="ojk_1" hidden="1">{#N/A,#N/A,FALSE,"LOCAL"}</definedName>
    <definedName name="ok" localSheetId="27" hidden="1">#REF!</definedName>
    <definedName name="ok" hidden="1">#REF!</definedName>
    <definedName name="okay" localSheetId="27" hidden="1">{#N/A,#N/A,FALSE,"INPUTS";#N/A,#N/A,FALSE,"PROFORMA BSHEET";#N/A,#N/A,FALSE,"COMBINED";#N/A,#N/A,FALSE,"HIGH YIELD";#N/A,#N/A,FALSE,"COMB_GRAPHS"}</definedName>
    <definedName name="okay" hidden="1">{#N/A,#N/A,FALSE,"INPUTS";#N/A,#N/A,FALSE,"PROFORMA BSHEET";#N/A,#N/A,FALSE,"COMBINED";#N/A,#N/A,FALSE,"HIGH YIELD";#N/A,#N/A,FALSE,"COMB_GRAPHS"}</definedName>
    <definedName name="okay_1" localSheetId="27" hidden="1">{#N/A,#N/A,FALSE,"INPUTS";#N/A,#N/A,FALSE,"PROFORMA BSHEET";#N/A,#N/A,FALSE,"COMBINED";#N/A,#N/A,FALSE,"HIGH YIELD";#N/A,#N/A,FALSE,"COMB_GRAPHS"}</definedName>
    <definedName name="okay_1" hidden="1">{#N/A,#N/A,FALSE,"INPUTS";#N/A,#N/A,FALSE,"PROFORMA BSHEET";#N/A,#N/A,FALSE,"COMBINED";#N/A,#N/A,FALSE,"HIGH YIELD";#N/A,#N/A,FALSE,"COMB_GRAPHS"}</definedName>
    <definedName name="old" localSheetId="27" hidden="1">{"AQUIRORDCF",#N/A,FALSE,"Merger consequences";"Acquirorassns",#N/A,FALSE,"Merger consequences"}</definedName>
    <definedName name="old" hidden="1">{"AQUIRORDCF",#N/A,FALSE,"Merger consequences";"Acquirorassns",#N/A,FALSE,"Merger consequences"}</definedName>
    <definedName name="old_1" localSheetId="27" hidden="1">{"AQUIRORDCF",#N/A,FALSE,"Merger consequences";"Acquirorassns",#N/A,FALSE,"Merger consequences"}</definedName>
    <definedName name="old_1" hidden="1">{"AQUIRORDCF",#N/A,FALSE,"Merger consequences";"Acquirorassns",#N/A,FALSE,"Merger consequences"}</definedName>
    <definedName name="olddata" localSheetId="27" hidden="1">{"PAGE 1",#N/A,FALSE,"WEST_OT"}</definedName>
    <definedName name="olddata" hidden="1">{"PAGE 1",#N/A,FALSE,"WEST_OT"}</definedName>
    <definedName name="olddata_1" localSheetId="27" hidden="1">{"PAGE 1",#N/A,FALSE,"WEST_OT"}</definedName>
    <definedName name="olddata_1" hidden="1">{"PAGE 1",#N/A,FALSE,"WEST_OT"}</definedName>
    <definedName name="olddata1" localSheetId="27" hidden="1">{"PAGE 1",#N/A,FALSE,"WEST_OT"}</definedName>
    <definedName name="olddata1" hidden="1">{"PAGE 1",#N/A,FALSE,"WEST_OT"}</definedName>
    <definedName name="olddata1_1" localSheetId="27" hidden="1">{"PAGE 1",#N/A,FALSE,"WEST_OT"}</definedName>
    <definedName name="olddata1_1" hidden="1">{"PAGE 1",#N/A,FALSE,"WEST_OT"}</definedName>
    <definedName name="olddata2" localSheetId="27" hidden="1">{"PAGE 1",#N/A,FALSE,"WEST_OT"}</definedName>
    <definedName name="olddata2" hidden="1">{"PAGE 1",#N/A,FALSE,"WEST_OT"}</definedName>
    <definedName name="olddata2_1" localSheetId="27" hidden="1">{"PAGE 1",#N/A,FALSE,"WEST_OT"}</definedName>
    <definedName name="olddata2_1" hidden="1">{"PAGE 1",#N/A,FALSE,"WEST_OT"}</definedName>
    <definedName name="olddata3" localSheetId="27" hidden="1">{"PAGE 1",#N/A,FALSE,"WEST_OT"}</definedName>
    <definedName name="olddata3" hidden="1">{"PAGE 1",#N/A,FALSE,"WEST_OT"}</definedName>
    <definedName name="olddata3_1" localSheetId="27" hidden="1">{"PAGE 1",#N/A,FALSE,"WEST_OT"}</definedName>
    <definedName name="olddata3_1" hidden="1">{"PAGE 1",#N/A,FALSE,"WEST_OT"}</definedName>
    <definedName name="oldkey1" localSheetId="27" hidden="1">#REF!</definedName>
    <definedName name="oldkey1" hidden="1">#REF!</definedName>
    <definedName name="OldSaleMonth" localSheetId="27">#REF!</definedName>
    <definedName name="OldSaleMonth">#REF!</definedName>
    <definedName name="oldsort" localSheetId="27" hidden="1">#REF!</definedName>
    <definedName name="oldsort" hidden="1">#REF!</definedName>
    <definedName name="on" localSheetId="27" hidden="1">{"TOTAL",#N/A,FALSE,"A";"FISCAL94",#N/A,FALSE,"A";"FISCAL95",#N/A,FALSE,"A";"FISCAL96",#N/A,FALSE,"A";"misc page",#N/A,FALSE,"A"}</definedName>
    <definedName name="on" hidden="1">{"TOTAL",#N/A,FALSE,"A";"FISCAL94",#N/A,FALSE,"A";"FISCAL95",#N/A,FALSE,"A";"FISCAL96",#N/A,FALSE,"A";"misc page",#N/A,FALSE,"A"}</definedName>
    <definedName name="on_1" localSheetId="27" hidden="1">{"TOTAL",#N/A,FALSE,"A";"FISCAL94",#N/A,FALSE,"A";"FISCAL95",#N/A,FALSE,"A";"FISCAL96",#N/A,FALSE,"A";"misc page",#N/A,FALSE,"A"}</definedName>
    <definedName name="on_1" hidden="1">{"TOTAL",#N/A,FALSE,"A";"FISCAL94",#N/A,FALSE,"A";"FISCAL95",#N/A,FALSE,"A";"FISCAL96",#N/A,FALSE,"A";"misc page",#N/A,FALSE,"A"}</definedName>
    <definedName name="oo" hidden="1">TRUE</definedName>
    <definedName name="OP" localSheetId="27" hidden="1">{"Summary",#N/A,FALSE,"Details (2)"}</definedName>
    <definedName name="OP" hidden="1">{"Summary",#N/A,FALSE,"Details (2)"}</definedName>
    <definedName name="OP_1" localSheetId="27" hidden="1">{"Summary",#N/A,FALSE,"Details (2)"}</definedName>
    <definedName name="OP_1" hidden="1">{"Summary",#N/A,FALSE,"Details (2)"}</definedName>
    <definedName name="open" localSheetId="27" hidden="1">#REF!</definedName>
    <definedName name="open" hidden="1">#REF!</definedName>
    <definedName name="opendbs" localSheetId="27" hidden="1">{"fis.dbo.r1_datasum"}</definedName>
    <definedName name="opendbs" hidden="1">{"fis.dbo.r1_datasum"}</definedName>
    <definedName name="opendbs_1" localSheetId="27" hidden="1">{"fis.dbo.r1_datasum"}</definedName>
    <definedName name="opendbs_1" hidden="1">{"fis.dbo.r1_datasum"}</definedName>
    <definedName name="opendbs1" localSheetId="27" hidden="1">{"fis.dbo.r1_datasum"}</definedName>
    <definedName name="opendbs1" hidden="1">{"fis.dbo.r1_datasum"}</definedName>
    <definedName name="opendbs1_1" localSheetId="27" hidden="1">{"fis.dbo.r1_datasum"}</definedName>
    <definedName name="opendbs1_1" hidden="1">{"fis.dbo.r1_datasum"}</definedName>
    <definedName name="OPER" localSheetId="27" hidden="1">{"SUM",#N/A,FALSE,"Details (2)"}</definedName>
    <definedName name="OPER" hidden="1">{"SUM",#N/A,FALSE,"Details (2)"}</definedName>
    <definedName name="OPER_1" localSheetId="27" hidden="1">{"SUM",#N/A,FALSE,"Details (2)"}</definedName>
    <definedName name="OPER_1" hidden="1">{"SUM",#N/A,FALSE,"Details (2)"}</definedName>
    <definedName name="OperatorServicesFi" localSheetId="27" hidden="1">{"SUM",#N/A,FALSE,"Details (2)"}</definedName>
    <definedName name="OperatorServicesFi" hidden="1">{"SUM",#N/A,FALSE,"Details (2)"}</definedName>
    <definedName name="OperatorServicesFi_1" localSheetId="27" hidden="1">{"SUM",#N/A,FALSE,"Details (2)"}</definedName>
    <definedName name="OperatorServicesFi_1" hidden="1">{"SUM",#N/A,FALSE,"Details (2)"}</definedName>
    <definedName name="orders_per_customer_seasonality">'[14]Model drivers and outputs'!$Y$12</definedName>
    <definedName name="Orders_per_Customer_Uplift_2015" localSheetId="27">#REF!</definedName>
    <definedName name="Orders_per_Customer_Uplift_2015">#REF!</definedName>
    <definedName name="Orders_per_Customer_Uplift_2016" localSheetId="27">#REF!</definedName>
    <definedName name="Orders_per_Customer_Uplift_2016">#REF!</definedName>
    <definedName name="Orders_per_Customer_Uplift_2017" localSheetId="27">#REF!</definedName>
    <definedName name="Orders_per_Customer_Uplift_2017">#REF!</definedName>
    <definedName name="Orders_per_Customer_Uplift_2018" localSheetId="27">#REF!</definedName>
    <definedName name="Orders_per_Customer_Uplift_2018">#REF!</definedName>
    <definedName name="Orders_per_Customer_Uplift_2019" localSheetId="27">#REF!</definedName>
    <definedName name="Orders_per_Customer_Uplift_2019">#REF!</definedName>
    <definedName name="Orders_per_Customer_Uplift_2020" localSheetId="27">#REF!</definedName>
    <definedName name="Orders_per_Customer_Uplift_2020">#REF!</definedName>
    <definedName name="OrderTable" localSheetId="27" hidden="1">#REF!</definedName>
    <definedName name="OrderTable" hidden="1">#REF!</definedName>
    <definedName name="other" localSheetId="27" hidden="1">{"Other Sales Summary",#N/A,FALSE,"Other Sales";"Other Sales by Month",#N/A,FALSE,"Other Sales";"Other Sales YTD",#N/A,FALSE,"Other Sales"}</definedName>
    <definedName name="other" hidden="1">{"Other Sales Summary",#N/A,FALSE,"Other Sales";"Other Sales by Month",#N/A,FALSE,"Other Sales";"Other Sales YTD",#N/A,FALSE,"Other Sales"}</definedName>
    <definedName name="other_1" localSheetId="27" hidden="1">{"Other Sales Summary",#N/A,FALSE,"Other Sales";"Other Sales by Month",#N/A,FALSE,"Other Sales";"Other Sales YTD",#N/A,FALSE,"Other Sales"}</definedName>
    <definedName name="other_1" hidden="1">{"Other Sales Summary",#N/A,FALSE,"Other Sales";"Other Sales by Month",#N/A,FALSE,"Other Sales";"Other Sales YTD",#N/A,FALSE,"Other Sales"}</definedName>
    <definedName name="ouhio" localSheetId="27" hidden="1">{"Summary",#N/A,FALSE,"Details (2)"}</definedName>
    <definedName name="ouhio" hidden="1">{"Summary",#N/A,FALSE,"Details (2)"}</definedName>
    <definedName name="ouhio_1" localSheetId="27" hidden="1">{"Summary",#N/A,FALSE,"Details (2)"}</definedName>
    <definedName name="ouhio_1" hidden="1">{"Summary",#N/A,FALSE,"Details (2)"}</definedName>
    <definedName name="Outlook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Outlook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Outlook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Outlook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OverdraftRate">[6]Assumptions!$E$14</definedName>
    <definedName name="p" localSheetId="27" hidden="1">#REF!</definedName>
    <definedName name="p" hidden="1">#REF!</definedName>
    <definedName name="p.DCF" localSheetId="27" hidden="1">#REF!</definedName>
    <definedName name="p.DCF" hidden="1">#REF!</definedName>
    <definedName name="p.DCF_Titles" localSheetId="27" hidden="1">#REF!</definedName>
    <definedName name="p.DCF_Titles" hidden="1">#REF!</definedName>
    <definedName name="p4bs" hidden="1">TRUE</definedName>
    <definedName name="Page25a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Number" localSheetId="27" hidden="1">#REF!</definedName>
    <definedName name="PageNumber" hidden="1">#REF!</definedName>
    <definedName name="PassWord" hidden="1">"clean1"</definedName>
    <definedName name="PassWord2" hidden="1">"DELETE"</definedName>
    <definedName name="patty" localSheetId="27" hidden="1">{"PAGE 1",#N/A,FALSE,"WEST_OT"}</definedName>
    <definedName name="patty" hidden="1">{"PAGE 1",#N/A,FALSE,"WEST_OT"}</definedName>
    <definedName name="patty_1" localSheetId="27" hidden="1">{"PAGE 1",#N/A,FALSE,"WEST_OT"}</definedName>
    <definedName name="patty_1" hidden="1">{"PAGE 1",#N/A,FALSE,"WEST_OT"}</definedName>
    <definedName name="Pay_Date" localSheetId="28">#REF!</definedName>
    <definedName name="Pay_Date" localSheetId="3">#REF!</definedName>
    <definedName name="Pay_Date" localSheetId="5">#REF!</definedName>
    <definedName name="Pay_Date" localSheetId="6">#REF!</definedName>
    <definedName name="Pay_Date" localSheetId="4">#REF!</definedName>
    <definedName name="Pay_Date" localSheetId="19">#REF!</definedName>
    <definedName name="Pay_Date" localSheetId="20">#REF!</definedName>
    <definedName name="Pay_Date" localSheetId="18">#REF!</definedName>
    <definedName name="Pay_Date" localSheetId="27">#REF!</definedName>
    <definedName name="Pay_Date" localSheetId="14">#REF!</definedName>
    <definedName name="Pay_Date" localSheetId="23">#REF!</definedName>
    <definedName name="Pay_Date">#REF!</definedName>
    <definedName name="Pay_Num" localSheetId="28">#REF!</definedName>
    <definedName name="Pay_Num" localSheetId="3">#REF!</definedName>
    <definedName name="Pay_Num" localSheetId="5">#REF!</definedName>
    <definedName name="Pay_Num" localSheetId="6">#REF!</definedName>
    <definedName name="Pay_Num" localSheetId="4">#REF!</definedName>
    <definedName name="Pay_Num" localSheetId="19">#REF!</definedName>
    <definedName name="Pay_Num" localSheetId="20">#REF!</definedName>
    <definedName name="Pay_Num" localSheetId="18">#REF!</definedName>
    <definedName name="Pay_Num" localSheetId="27">#REF!</definedName>
    <definedName name="Pay_Num" localSheetId="14">#REF!</definedName>
    <definedName name="Pay_Num" localSheetId="23">#REF!</definedName>
    <definedName name="Pay_Num">#REF!</definedName>
    <definedName name="Payment_Date" localSheetId="28">DATE(YEAR(Chambers!Loan_Start),MONTH(Chambers!Loan_Start)+Chambers!Payment_Number,DAY(Chambers!Loan_Start))</definedName>
    <definedName name="Payment_Date" localSheetId="3">DATE(YEAR('FY25 Full Year'!Loan_Start),MONTH('FY25 Full Year'!Loan_Start)+'FY25 Full Year'!Payment_Number,DAY('FY25 Full Year'!Loan_Start))</definedName>
    <definedName name="Payment_Date" localSheetId="5">DATE(YEAR('FY25 Monthly Mature Sites'!Loan_Start),MONTH('FY25 Monthly Mature Sites'!Loan_Start)+'FY25 Monthly Mature Sites'!Payment_Number,DAY('FY25 Monthly Mature Sites'!Loan_Start))</definedName>
    <definedName name="Payment_Date" localSheetId="6">DATE(YEAR('FY25 Monthly Non Mature Sites'!Loan_Start),MONTH('FY25 Monthly Non Mature Sites'!Loan_Start)+'FY25 Monthly Non Mature Sites'!Payment_Number,DAY('FY25 Monthly Non Mature Sites'!Loan_Start))</definedName>
    <definedName name="Payment_Date" localSheetId="4">DATE(YEAR('FY25 Monthly P&amp;L'!Loan_Start),MONTH('FY25 Monthly P&amp;L'!Loan_Start)+'FY25 Monthly P&amp;L'!Payment_Number,DAY('FY25 Monthly P&amp;L'!Loan_Start))</definedName>
    <definedName name="Payment_Date" localSheetId="19">DATE(YEAR('Monthly Mature Sites'!Loan_Start),MONTH('Monthly Mature Sites'!Loan_Start)+'Monthly Mature Sites'!Payment_Number,DAY('Monthly Mature Sites'!Loan_Start))</definedName>
    <definedName name="Payment_Date" localSheetId="20">DATE(YEAR('Monthly Non Mature Sites'!Loan_Start),MONTH('Monthly Non Mature Sites'!Loan_Start)+'Monthly Non Mature Sites'!Payment_Number,DAY('Monthly Non Mature Sites'!Loan_Start))</definedName>
    <definedName name="Payment_Date" localSheetId="18">DATE(YEAR('Monthly P&amp;L'!Loan_Start),MONTH('Monthly P&amp;L'!Loan_Start)+'Monthly P&amp;L'!Payment_Number,DAY('Monthly P&amp;L'!Loan_Start))</definedName>
    <definedName name="Payment_Date" localSheetId="27">#N/A</definedName>
    <definedName name="Payment_Date" localSheetId="14">DATE(YEAR('Profit &amp; Loss'!Loan_Start),MONTH('Profit &amp; Loss'!Loan_Start)+'Profit &amp; Loss'!Payment_Number,DAY('Profit &amp; Loss'!Loan_Start))</definedName>
    <definedName name="Payment_Date" localSheetId="23">DATE(YEAR('Restaurant Sales'!Loan_Start),MONTH('Restaurant Sales'!Loan_Start)+'Restaurant Sales'!Payment_Number,DAY('Restaurant Sales'!Loan_Start))</definedName>
    <definedName name="Payment_Date">DATE(YEAR([0]!Loan_Start),MONTH([0]!Loan_Start)+Payment_Number,DAY([0]!Loan_Start))</definedName>
    <definedName name="Payment_Number" localSheetId="28">ROW()-Chambers!Header_Row</definedName>
    <definedName name="Payment_Number" localSheetId="3">ROW()-'FY25 Full Year'!Header_Row</definedName>
    <definedName name="Payment_Number" localSheetId="5">ROW()-'FY25 Monthly Mature Sites'!Header_Row</definedName>
    <definedName name="Payment_Number" localSheetId="6">ROW()-'FY25 Monthly Non Mature Sites'!Header_Row</definedName>
    <definedName name="Payment_Number" localSheetId="4">ROW()-'FY25 Monthly P&amp;L'!Header_Row</definedName>
    <definedName name="Payment_Number" localSheetId="19">ROW()-'Monthly Mature Sites'!Header_Row</definedName>
    <definedName name="Payment_Number" localSheetId="20">ROW()-'Monthly Non Mature Sites'!Header_Row</definedName>
    <definedName name="Payment_Number" localSheetId="18">ROW()-'Monthly P&amp;L'!Header_Row</definedName>
    <definedName name="Payment_Number" localSheetId="14">ROW()-'Profit &amp; Loss'!Header_Row</definedName>
    <definedName name="Payment_Number" localSheetId="23">ROW()-'Restaurant Sales'!Header_Row</definedName>
    <definedName name="Payment_Number">#N/A</definedName>
    <definedName name="PDM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PDM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PDM_1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PDM_1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Pecos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_1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_1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_1" localSheetId="27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_1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nsionsRate">[6]Assumptions!$C$23</definedName>
    <definedName name="period">[2]Setup!$D$5</definedName>
    <definedName name="PeriodTable">'[7]4. Beta Data'!$C$12:$E$14</definedName>
    <definedName name="perm" localSheetId="27" hidden="1">{"PAGE 1",#N/A,FALSE,"WEST_OT"}</definedName>
    <definedName name="perm" hidden="1">{"PAGE 1",#N/A,FALSE,"WEST_OT"}</definedName>
    <definedName name="perm_1" localSheetId="27" hidden="1">{"PAGE 1",#N/A,FALSE,"WEST_OT"}</definedName>
    <definedName name="perm_1" hidden="1">{"PAGE 1",#N/A,FALSE,"WEST_OT"}</definedName>
    <definedName name="perm1" localSheetId="27" hidden="1">{"PAGE 1",#N/A,FALSE,"WEST_OT"}</definedName>
    <definedName name="perm1" hidden="1">{"PAGE 1",#N/A,FALSE,"WEST_OT"}</definedName>
    <definedName name="perm1_1" localSheetId="27" hidden="1">{"PAGE 1",#N/A,FALSE,"WEST_OT"}</definedName>
    <definedName name="perm1_1" hidden="1">{"PAGE 1",#N/A,FALSE,"WEST_OT"}</definedName>
    <definedName name="perm3" localSheetId="27" hidden="1">{"PAGE 1",#N/A,FALSE,"WEST_OT"}</definedName>
    <definedName name="perm3" hidden="1">{"PAGE 1",#N/A,FALSE,"WEST_OT"}</definedName>
    <definedName name="perm3_1" localSheetId="27" hidden="1">{"PAGE 1",#N/A,FALSE,"WEST_OT"}</definedName>
    <definedName name="perm3_1" hidden="1">{"PAGE 1",#N/A,FALSE,"WEST_OT"}</definedName>
    <definedName name="perm4" localSheetId="27" hidden="1">{"PAGE 1",#N/A,FALSE,"WEST_OT"}</definedName>
    <definedName name="perm4" hidden="1">{"PAGE 1",#N/A,FALSE,"WEST_OT"}</definedName>
    <definedName name="perm4_1" localSheetId="27" hidden="1">{"PAGE 1",#N/A,FALSE,"WEST_OT"}</definedName>
    <definedName name="perm4_1" hidden="1">{"PAGE 1",#N/A,FALSE,"WEST_OT"}</definedName>
    <definedName name="perm5" localSheetId="27" hidden="1">{"PAGE 2",#N/A,FALSE,"WEST_OT"}</definedName>
    <definedName name="perm5" hidden="1">{"PAGE 2",#N/A,FALSE,"WEST_OT"}</definedName>
    <definedName name="perm5_1" localSheetId="27" hidden="1">{"PAGE 2",#N/A,FALSE,"WEST_OT"}</definedName>
    <definedName name="perm5_1" hidden="1">{"PAGE 2",#N/A,FALSE,"WEST_OT"}</definedName>
    <definedName name="perm6" localSheetId="27" hidden="1">{"PAGE 2",#N/A,FALSE,"WEST_OT"}</definedName>
    <definedName name="perm6" hidden="1">{"PAGE 2",#N/A,FALSE,"WEST_OT"}</definedName>
    <definedName name="perm6_1" localSheetId="27" hidden="1">{"PAGE 2",#N/A,FALSE,"WEST_OT"}</definedName>
    <definedName name="perm6_1" hidden="1">{"PAGE 2",#N/A,FALSE,"WEST_OT"}</definedName>
    <definedName name="perm7" localSheetId="27" hidden="1">{"PAGE 1",#N/A,FALSE,"WEST_OT"}</definedName>
    <definedName name="perm7" hidden="1">{"PAGE 1",#N/A,FALSE,"WEST_OT"}</definedName>
    <definedName name="perm7_1" localSheetId="27" hidden="1">{"PAGE 1",#N/A,FALSE,"WEST_OT"}</definedName>
    <definedName name="perm7_1" hidden="1">{"PAGE 1",#N/A,FALSE,"WEST_OT"}</definedName>
    <definedName name="PeterTEST" localSheetId="27" hidden="1">{#N/A,#N/A,TRUE,"Acq-Ass";#N/A,#N/A,TRUE,"Acq-IS";#N/A,#N/A,TRUE,"Acq-BS";#N/A,#N/A,TRUE,"Acq-CF"}</definedName>
    <definedName name="PeterTEST" hidden="1">{#N/A,#N/A,TRUE,"Acq-Ass";#N/A,#N/A,TRUE,"Acq-IS";#N/A,#N/A,TRUE,"Acq-BS";#N/A,#N/A,TRUE,"Acq-CF"}</definedName>
    <definedName name="PeterTEST_1" localSheetId="27" hidden="1">{#N/A,#N/A,TRUE,"Acq-Ass";#N/A,#N/A,TRUE,"Acq-IS";#N/A,#N/A,TRUE,"Acq-BS";#N/A,#N/A,TRUE,"Acq-CF"}</definedName>
    <definedName name="PeterTEST_1" hidden="1">{#N/A,#N/A,TRUE,"Acq-Ass";#N/A,#N/A,TRUE,"Acq-IS";#N/A,#N/A,TRUE,"Acq-BS";#N/A,#N/A,TRUE,"Acq-CF"}</definedName>
    <definedName name="Ph1Check">[5]Master!#REF!</definedName>
    <definedName name="Ph1interest">[5]Master!#REF!</definedName>
    <definedName name="Ph1IRR">[5]Master!#REF!</definedName>
    <definedName name="Ph1profit">[5]Master!#REF!</definedName>
    <definedName name="Ph2Check">[5]Master!#REF!</definedName>
    <definedName name="Ph2interest">[5]Master!#REF!</definedName>
    <definedName name="Ph2profit">[5]Master!#REF!</definedName>
    <definedName name="Ph3Check">[5]Master!#REF!</definedName>
    <definedName name="Ph3interest">[5]Master!#REF!</definedName>
    <definedName name="Ph3profit">[5]Master!#REF!</definedName>
    <definedName name="Ph4Check">[5]Master!#REF!</definedName>
    <definedName name="Ph4interest">[5]Master!#REF!</definedName>
    <definedName name="Ph4profit">[5]Master!#REF!</definedName>
    <definedName name="Ph5Check">[5]Master!#REF!</definedName>
    <definedName name="Ph5interest">[5]Master!#REF!</definedName>
    <definedName name="Ph5profit">[5]Master!#REF!</definedName>
    <definedName name="Pitchbook" localSheetId="27" hidden="1">{#N/A,#N/A,TRUE,"Sheet16"}</definedName>
    <definedName name="Pitchbook" hidden="1">{#N/A,#N/A,TRUE,"Sheet16"}</definedName>
    <definedName name="Pitchbook_1" localSheetId="27" hidden="1">{#N/A,#N/A,TRUE,"Sheet16"}</definedName>
    <definedName name="Pitchbook_1" hidden="1">{#N/A,#N/A,TRUE,"Sheet16"}</definedName>
    <definedName name="pj" localSheetId="27" hidden="1">{#N/A,#N/A,FALSE,"Sheet1";#N/A,#N/A,FALSE,"Sheet2";#N/A,#N/A,FALSE,"Sheet3";#N/A,#N/A,FALSE,"Sheet4";#N/A,#N/A,FALSE,"Sheet5";#N/A,#N/A,FALSE,"Sheet6"}</definedName>
    <definedName name="pj" hidden="1">{#N/A,#N/A,FALSE,"Sheet1";#N/A,#N/A,FALSE,"Sheet2";#N/A,#N/A,FALSE,"Sheet3";#N/A,#N/A,FALSE,"Sheet4";#N/A,#N/A,FALSE,"Sheet5";#N/A,#N/A,FALSE,"Sheet6"}</definedName>
    <definedName name="pj_1" localSheetId="27" hidden="1">{#N/A,#N/A,FALSE,"Sheet1";#N/A,#N/A,FALSE,"Sheet2";#N/A,#N/A,FALSE,"Sheet3";#N/A,#N/A,FALSE,"Sheet4";#N/A,#N/A,FALSE,"Sheet5";#N/A,#N/A,FALSE,"Sheet6"}</definedName>
    <definedName name="pj_1" hidden="1">{#N/A,#N/A,FALSE,"Sheet1";#N/A,#N/A,FALSE,"Sheet2";#N/A,#N/A,FALSE,"Sheet3";#N/A,#N/A,FALSE,"Sheet4";#N/A,#N/A,FALSE,"Sheet5";#N/A,#N/A,FALSE,"Sheet6"}</definedName>
    <definedName name="pkg.gom" localSheetId="27" hidden="1">{"2000PPE",#N/A,FALSE,"PPE 2000";"2000DD",#N/A,FALSE,"DrydocksOther"}</definedName>
    <definedName name="pkg.gom" hidden="1">{"2000PPE",#N/A,FALSE,"PPE 2000";"2000DD",#N/A,FALSE,"DrydocksOther"}</definedName>
    <definedName name="pkg.gom_1" localSheetId="27" hidden="1">{"2000PPE",#N/A,FALSE,"PPE 2000";"2000DD",#N/A,FALSE,"DrydocksOther"}</definedName>
    <definedName name="pkg.gom_1" hidden="1">{"2000PPE",#N/A,FALSE,"PPE 2000";"2000DD",#N/A,FALSE,"DrydocksOther"}</definedName>
    <definedName name="pky" localSheetId="27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pky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pky_1" localSheetId="27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pky_1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PL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PL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PL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PL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PL5YRP" localSheetId="27" hidden="1">{"ebitda",#N/A,FALSE,"EBITDA";"consolidated",#N/A,FALSE,"CCC PL";"divisions",#N/A,FALSE,"Divisions"}</definedName>
    <definedName name="PL5YRP" hidden="1">{"ebitda",#N/A,FALSE,"EBITDA";"consolidated",#N/A,FALSE,"CCC PL";"divisions",#N/A,FALSE,"Divisions"}</definedName>
    <definedName name="PL5YRP_1" localSheetId="27" hidden="1">{"ebitda",#N/A,FALSE,"EBITDA";"consolidated",#N/A,FALSE,"CCC PL";"divisions",#N/A,FALSE,"Divisions"}</definedName>
    <definedName name="PL5YRP_1" hidden="1">{"ebitda",#N/A,FALSE,"EBITDA";"consolidated",#N/A,FALSE,"CCC PL";"divisions",#N/A,FALSE,"Divisions"}</definedName>
    <definedName name="Plastics" localSheetId="27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Plastics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Plastics_1" localSheetId="27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Plastics_1" hidden="1">{"Curr Month",#N/A,FALSE,"Months";"All Months",#N/A,FALSE,"Months";"YTD",#N/A,FALSE,"Months";"01 Months",#N/A,FALSE,"01";"03 Months",#N/A,FALSE,"Months";"05 Months",#N/A,FALSE,"Months";"06 Months",#N/A,FALSE,"Months";"08 Months",#N/A,FALSE,"Months";"09 Months",#N/A,FALSE,"Months";"10 Months",#N/A,FALSE,"Months";"11 Months",#N/A,FALSE,"Months";"12 Months",#N/A,FALSE,"Months";"13 Months",#N/A,FALSE,"Months";"14 Months",#N/A,FALSE,"Months";"15 Months",#N/A,FALSE,"Months";"23 Months",#N/A,FALSE,"Months";"24 Months",#N/A,FALSE,"Months";"25 Months",#N/A,FALSE,"Months";"43 Months",#N/A,FALSE,"Months";"45 Months",#N/A,FALSE,"Months";"50 Months",#N/A,FALSE,"Months"}</definedName>
    <definedName name="PMDepn">[6]Assumptions!$C$46</definedName>
    <definedName name="poop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_1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_1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p" localSheetId="27" hidden="1">#REF!</definedName>
    <definedName name="pp" hidden="1">#REF!</definedName>
    <definedName name="ppp" localSheetId="27" hidden="1">{#N/A,#N/A,FALSE,"FAB VENDORS";"BUD SUM",#N/A,FALSE,"BUD SUM WO TEX"}</definedName>
    <definedName name="ppp" hidden="1">{#N/A,#N/A,FALSE,"FAB VENDORS";"BUD SUM",#N/A,FALSE,"BUD SUM WO TEX"}</definedName>
    <definedName name="ppp_1" localSheetId="27" hidden="1">{#N/A,#N/A,FALSE,"FAB VENDORS";"BUD SUM",#N/A,FALSE,"BUD SUM WO TEX"}</definedName>
    <definedName name="ppp_1" hidden="1">{#N/A,#N/A,FALSE,"FAB VENDORS";"BUD SUM",#N/A,FALSE,"BUD SUM WO TEX"}</definedName>
    <definedName name="pppp" localSheetId="27" hidden="1">{"Summary",#N/A,FALSE,"Details (2)"}</definedName>
    <definedName name="pppp" hidden="1">{"Summary",#N/A,FALSE,"Details (2)"}</definedName>
    <definedName name="pppp_1" localSheetId="27" hidden="1">{"Summary",#N/A,FALSE,"Details (2)"}</definedName>
    <definedName name="pppp_1" hidden="1">{"Summary",#N/A,FALSE,"Details (2)"}</definedName>
    <definedName name="pppp2" localSheetId="27" hidden="1">{"Summary",#N/A,FALSE,"Details (2)"}</definedName>
    <definedName name="pppp2" hidden="1">{"Summary",#N/A,FALSE,"Details (2)"}</definedName>
    <definedName name="pppp2_1" localSheetId="27" hidden="1">{"Summary",#N/A,FALSE,"Details (2)"}</definedName>
    <definedName name="pppp2_1" hidden="1">{"Summary",#N/A,FALSE,"Details (2)"}</definedName>
    <definedName name="ppppp" localSheetId="27" hidden="1">{"SUM",#N/A,FALSE,"Details (2)"}</definedName>
    <definedName name="ppppp" hidden="1">{"SUM",#N/A,FALSE,"Details (2)"}</definedName>
    <definedName name="ppppp_1" localSheetId="27" hidden="1">{"SUM",#N/A,FALSE,"Details (2)"}</definedName>
    <definedName name="ppppp_1" hidden="1">{"SUM",#N/A,FALSE,"Details (2)"}</definedName>
    <definedName name="pppppp" localSheetId="27" hidden="1">{"Summary",#N/A,FALSE,"Details (2)"}</definedName>
    <definedName name="pppppp" hidden="1">{"Summary",#N/A,FALSE,"Details (2)"}</definedName>
    <definedName name="pppppp_1" localSheetId="27" hidden="1">{"Summary",#N/A,FALSE,"Details (2)"}</definedName>
    <definedName name="pppppp_1" hidden="1">{"Summary",#N/A,FALSE,"Details (2)"}</definedName>
    <definedName name="ppppppp" localSheetId="27" hidden="1">{"SUM",#N/A,FALSE,"Details (2)"}</definedName>
    <definedName name="ppppppp" hidden="1">{"SUM",#N/A,FALSE,"Details (2)"}</definedName>
    <definedName name="ppppppp_1" localSheetId="27" hidden="1">{"SUM",#N/A,FALSE,"Details (2)"}</definedName>
    <definedName name="ppppppp_1" hidden="1">{"SUM",#N/A,FALSE,"Details (2)"}</definedName>
    <definedName name="pppppppp" localSheetId="27" hidden="1">{"Summary",#N/A,FALSE,"Details (2)"}</definedName>
    <definedName name="pppppppp" hidden="1">{"Summary",#N/A,FALSE,"Details (2)"}</definedName>
    <definedName name="pppppppp_1" localSheetId="27" hidden="1">{"Summary",#N/A,FALSE,"Details (2)"}</definedName>
    <definedName name="pppppppp_1" hidden="1">{"Summary",#N/A,FALSE,"Details (2)"}</definedName>
    <definedName name="ppppppppp" localSheetId="27" hidden="1">{"SUM",#N/A,FALSE,"Details (2)"}</definedName>
    <definedName name="ppppppppp" hidden="1">{"SUM",#N/A,FALSE,"Details (2)"}</definedName>
    <definedName name="ppppppppp_1" localSheetId="27" hidden="1">{"SUM",#N/A,FALSE,"Details (2)"}</definedName>
    <definedName name="ppppppppp_1" hidden="1">{"SUM",#N/A,FALSE,"Details (2)"}</definedName>
    <definedName name="pppppppppp" localSheetId="27" hidden="1">{"Summary",#N/A,FALSE,"Details (2)"}</definedName>
    <definedName name="pppppppppp" hidden="1">{"Summary",#N/A,FALSE,"Details (2)"}</definedName>
    <definedName name="pppppppppp_1" localSheetId="27" hidden="1">{"Summary",#N/A,FALSE,"Details (2)"}</definedName>
    <definedName name="pppppppppp_1" hidden="1">{"Summary",#N/A,FALSE,"Details (2)"}</definedName>
    <definedName name="ppppppppppp" localSheetId="27" hidden="1">{"SUM",#N/A,FALSE,"Details (2)"}</definedName>
    <definedName name="ppppppppppp" hidden="1">{"SUM",#N/A,FALSE,"Details (2)"}</definedName>
    <definedName name="ppppppppppp_1" localSheetId="27" hidden="1">{"SUM",#N/A,FALSE,"Details (2)"}</definedName>
    <definedName name="ppppppppppp_1" hidden="1">{"SUM",#N/A,FALSE,"Details (2)"}</definedName>
    <definedName name="pppppppppppp" localSheetId="27" hidden="1">{"Summary",#N/A,FALSE,"Details (2)"}</definedName>
    <definedName name="pppppppppppp" hidden="1">{"Summary",#N/A,FALSE,"Details (2)"}</definedName>
    <definedName name="pppppppppppp_1" localSheetId="27" hidden="1">{"Summary",#N/A,FALSE,"Details (2)"}</definedName>
    <definedName name="pppppppppppp_1" hidden="1">{"Summary",#N/A,FALSE,"Details (2)"}</definedName>
    <definedName name="ppppppppppppp" localSheetId="27" hidden="1">{"SUM",#N/A,FALSE,"Details (2)"}</definedName>
    <definedName name="ppppppppppppp" hidden="1">{"SUM",#N/A,FALSE,"Details (2)"}</definedName>
    <definedName name="ppppppppppppp_1" localSheetId="27" hidden="1">{"SUM",#N/A,FALSE,"Details (2)"}</definedName>
    <definedName name="ppppppppppppp_1" hidden="1">{"SUM",#N/A,FALSE,"Details (2)"}</definedName>
    <definedName name="ppppppppppppppp" localSheetId="27" hidden="1">{"Summary",#N/A,FALSE,"Details (2)"}</definedName>
    <definedName name="ppppppppppppppp" hidden="1">{"Summary",#N/A,FALSE,"Details (2)"}</definedName>
    <definedName name="ppppppppppppppp_1" localSheetId="27" hidden="1">{"Summary",#N/A,FALSE,"Details (2)"}</definedName>
    <definedName name="ppppppppppppppp_1" hidden="1">{"Summary",#N/A,FALSE,"Details (2)"}</definedName>
    <definedName name="pppppppppppppppp" localSheetId="27" hidden="1">{"SUM",#N/A,FALSE,"Details (2)"}</definedName>
    <definedName name="pppppppppppppppp" hidden="1">{"SUM",#N/A,FALSE,"Details (2)"}</definedName>
    <definedName name="pppppppppppppppp_1" localSheetId="27" hidden="1">{"SUM",#N/A,FALSE,"Details (2)"}</definedName>
    <definedName name="pppppppppppppppp_1" hidden="1">{"SUM",#N/A,FALSE,"Details (2)"}</definedName>
    <definedName name="ppppppppppppppppp" localSheetId="27" hidden="1">{"Summary",#N/A,FALSE,"Details (2)"}</definedName>
    <definedName name="ppppppppppppppppp" hidden="1">{"Summary",#N/A,FALSE,"Details (2)"}</definedName>
    <definedName name="ppppppppppppppppp_1" localSheetId="27" hidden="1">{"Summary",#N/A,FALSE,"Details (2)"}</definedName>
    <definedName name="ppppppppppppppppp_1" hidden="1">{"Summary",#N/A,FALSE,"Details (2)"}</definedName>
    <definedName name="ppppppppppppppppppppppppppp" localSheetId="27" hidden="1">{"FCB_ALL",#N/A,FALSE,"FCB"}</definedName>
    <definedName name="ppppppppppppppppppppppppppp" hidden="1">{"FCB_ALL",#N/A,FALSE,"FCB"}</definedName>
    <definedName name="ppppppppppppppppppppppppppp_1" localSheetId="27" hidden="1">{"FCB_ALL",#N/A,FALSE,"FCB"}</definedName>
    <definedName name="ppppppppppppppppppppppppppp_1" hidden="1">{"FCB_ALL",#N/A,FALSE,"FCB"}</definedName>
    <definedName name="prd" localSheetId="27" hidden="1">{"Netbacks",#N/A,FALSE,"Netbacks"}</definedName>
    <definedName name="prd" hidden="1">{"Netbacks",#N/A,FALSE,"Netbacks"}</definedName>
    <definedName name="prd_1" localSheetId="27" hidden="1">{"Netbacks",#N/A,FALSE,"Netbacks"}</definedName>
    <definedName name="prd_1" hidden="1">{"Netbacks",#N/A,FALSE,"Netbacks"}</definedName>
    <definedName name="prd." localSheetId="27" hidden="1">{"IS Years",#N/A,FALSE,"Income Statement";"IS Q96",#N/A,FALSE,"Income Statement";"IS Q97",#N/A,FALSE,"Income Statement";"Corporate",#N/A,FALSE,"Corporate Profile";"Netbacks",#N/A,FALSE,"Netbacks"}</definedName>
    <definedName name="prd." hidden="1">{"IS Years",#N/A,FALSE,"Income Statement";"IS Q96",#N/A,FALSE,"Income Statement";"IS Q97",#N/A,FALSE,"Income Statement";"Corporate",#N/A,FALSE,"Corporate Profile";"Netbacks",#N/A,FALSE,"Netbacks"}</definedName>
    <definedName name="prd._1" localSheetId="27" hidden="1">{"IS Years",#N/A,FALSE,"Income Statement";"IS Q96",#N/A,FALSE,"Income Statement";"IS Q97",#N/A,FALSE,"Income Statement";"Corporate",#N/A,FALSE,"Corporate Profile";"Netbacks",#N/A,FALSE,"Netbacks"}</definedName>
    <definedName name="prd._1" hidden="1">{"IS Years",#N/A,FALSE,"Income Statement";"IS Q96",#N/A,FALSE,"Income Statement";"IS Q97",#N/A,FALSE,"Income Statement";"Corporate",#N/A,FALSE,"Corporate Profile";"Netbacks",#N/A,FALSE,"Netbacks"}</definedName>
    <definedName name="prgrp" localSheetId="27" hidden="1">{"cap_structure",#N/A,FALSE,"Graph-Mkt Cap";"price",#N/A,FALSE,"Graph-Price";"ebit",#N/A,FALSE,"Graph-EBITDA";"ebitda",#N/A,FALSE,"Graph-EBITDA"}</definedName>
    <definedName name="prgrp" hidden="1">{"cap_structure",#N/A,FALSE,"Graph-Mkt Cap";"price",#N/A,FALSE,"Graph-Price";"ebit",#N/A,FALSE,"Graph-EBITDA";"ebitda",#N/A,FALSE,"Graph-EBITDA"}</definedName>
    <definedName name="prgrp_1" localSheetId="27" hidden="1">{"cap_structure",#N/A,FALSE,"Graph-Mkt Cap";"price",#N/A,FALSE,"Graph-Price";"ebit",#N/A,FALSE,"Graph-EBITDA";"ebitda",#N/A,FALSE,"Graph-EBITDA"}</definedName>
    <definedName name="prgrp_1" hidden="1">{"cap_structure",#N/A,FALSE,"Graph-Mkt Cap";"price",#N/A,FALSE,"Graph-Price";"ebit",#N/A,FALSE,"Graph-EBITDA";"ebitda",#N/A,FALSE,"Graph-EBITDA"}</definedName>
    <definedName name="PriceRange" localSheetId="27" hidden="1">OFFSET(#REF!,5,0,COUNTA(#REF!)-COUNTA(#REF!),1)</definedName>
    <definedName name="PriceRange" hidden="1">OFFSET(#REF!,5,0,COUNTA(#REF!)-COUNTA(#REF!),1)</definedName>
    <definedName name="PriceRangeMain" localSheetId="27" hidden="1">#REF!</definedName>
    <definedName name="PriceRangeMain" hidden="1">#REF!</definedName>
    <definedName name="prinallnew" localSheetId="27" hidden="1">{"sterling",#N/A,FALSE,"£";"USdollar",#N/A,FALSE,"USA$";"mark",#N/A,FALSE,"DM";"peseta",#N/A,FALSE,"Pta";"lira",#N/A,FALSE,"LIRA";"euro",#N/A,FALSE,"Euro";"Ausdollar",#N/A,FALSE,"Aus$";"other",#N/A,FALSE,"Other"}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allnew_1" localSheetId="27" hidden="1">{"sterling",#N/A,FALSE,"£";"USdollar",#N/A,FALSE,"USA$";"mark",#N/A,FALSE,"DM";"peseta",#N/A,FALSE,"Pta";"lira",#N/A,FALSE,"LIRA";"euro",#N/A,FALSE,"Euro";"Ausdollar",#N/A,FALSE,"Aus$";"other",#N/A,FALSE,"Other"}</definedName>
    <definedName name="prinallnew_1" hidden="1">{"sterling",#N/A,FALSE,"£";"USdollar",#N/A,FALSE,"USA$";"mark",#N/A,FALSE,"DM";"peseta",#N/A,FALSE,"Pta";"lira",#N/A,FALSE,"LIRA";"euro",#N/A,FALSE,"Euro";"Ausdollar",#N/A,FALSE,"Aus$";"other",#N/A,FALSE,"Other"}</definedName>
    <definedName name="Princ" localSheetId="28">#REF!</definedName>
    <definedName name="Princ" localSheetId="3">#REF!</definedName>
    <definedName name="Princ" localSheetId="5">#REF!</definedName>
    <definedName name="Princ" localSheetId="6">#REF!</definedName>
    <definedName name="Princ" localSheetId="4">#REF!</definedName>
    <definedName name="Princ" localSheetId="19">#REF!</definedName>
    <definedName name="Princ" localSheetId="20">#REF!</definedName>
    <definedName name="Princ" localSheetId="18">#REF!</definedName>
    <definedName name="Princ" localSheetId="27">#REF!</definedName>
    <definedName name="Princ" localSheetId="14">#REF!</definedName>
    <definedName name="Princ" localSheetId="23">#REF!</definedName>
    <definedName name="Princ">#REF!</definedName>
    <definedName name="Principal" localSheetId="28">-PPMT(Chambers!Interest_Rate/12,Chambers!Payment_Number,Chambers!Number_of_Payments,Chambers!Loan_Amount)</definedName>
    <definedName name="Principal" localSheetId="3">-PPMT('FY25 Full Year'!Interest_Rate/12,'FY25 Full Year'!Payment_Number,'FY25 Full Year'!Number_of_Payments,'FY25 Full Year'!Loan_Amount)</definedName>
    <definedName name="Principal" localSheetId="5">-PPMT('FY25 Monthly Mature Sites'!Interest_Rate/12,'FY25 Monthly Mature Sites'!Payment_Number,'FY25 Monthly Mature Sites'!Number_of_Payments,'FY25 Monthly Mature Sites'!Loan_Amount)</definedName>
    <definedName name="Principal" localSheetId="6">-PPMT('FY25 Monthly Non Mature Sites'!Interest_Rate/12,'FY25 Monthly Non Mature Sites'!Payment_Number,'FY25 Monthly Non Mature Sites'!Number_of_Payments,'FY25 Monthly Non Mature Sites'!Loan_Amount)</definedName>
    <definedName name="Principal" localSheetId="4">-PPMT('FY25 Monthly P&amp;L'!Interest_Rate/12,'FY25 Monthly P&amp;L'!Payment_Number,'FY25 Monthly P&amp;L'!Number_of_Payments,'FY25 Monthly P&amp;L'!Loan_Amount)</definedName>
    <definedName name="Principal" localSheetId="19">-PPMT('Monthly Mature Sites'!Interest_Rate/12,'Monthly Mature Sites'!Payment_Number,'Monthly Mature Sites'!Number_of_Payments,'Monthly Mature Sites'!Loan_Amount)</definedName>
    <definedName name="Principal" localSheetId="20">-PPMT('Monthly Non Mature Sites'!Interest_Rate/12,'Monthly Non Mature Sites'!Payment_Number,'Monthly Non Mature Sites'!Number_of_Payments,'Monthly Non Mature Sites'!Loan_Amount)</definedName>
    <definedName name="Principal" localSheetId="18">-PPMT('Monthly P&amp;L'!Interest_Rate/12,'Monthly P&amp;L'!Payment_Number,'Monthly P&amp;L'!Number_of_Payments,'Monthly P&amp;L'!Loan_Amount)</definedName>
    <definedName name="Principal" localSheetId="14">-PPMT('Profit &amp; Loss'!Interest_Rate/12,'Profit &amp; Loss'!Payment_Number,'Profit &amp; Loss'!Number_of_Payments,'Profit &amp; Loss'!Loan_Amount)</definedName>
    <definedName name="Principal" localSheetId="23">-PPMT('Restaurant Sales'!Interest_Rate/12,'Restaurant Sales'!Payment_Number,'Restaurant Sales'!Number_of_Payments,'Restaurant Sales'!Loan_Amount)</definedName>
    <definedName name="Principal">#N/A</definedName>
    <definedName name="Principlepct" localSheetId="27">#REF!</definedName>
    <definedName name="Principlepct">#REF!</definedName>
    <definedName name="PRINT" localSheetId="28">#REF!</definedName>
    <definedName name="PRINT" localSheetId="3">#REF!</definedName>
    <definedName name="PRINT" localSheetId="5">#REF!</definedName>
    <definedName name="PRINT" localSheetId="6">#REF!</definedName>
    <definedName name="PRINT" localSheetId="4">#REF!</definedName>
    <definedName name="PRINT" localSheetId="19">#REF!</definedName>
    <definedName name="PRINT" localSheetId="20">#REF!</definedName>
    <definedName name="PRINT" localSheetId="18">#REF!</definedName>
    <definedName name="PRINT" localSheetId="27">#REF!</definedName>
    <definedName name="PRINT" localSheetId="14">#REF!</definedName>
    <definedName name="PRINT" localSheetId="23">#REF!</definedName>
    <definedName name="PRINT">#REF!</definedName>
    <definedName name="_xlnm.Print_Area" localSheetId="46">'Backup tables'!$A$2:$L$20</definedName>
    <definedName name="_xlnm.Print_Area" localSheetId="30">Capex!$D$5:$AZ$67</definedName>
    <definedName name="_xlnm.Print_Area" localSheetId="28">Chambers!$D$6:$P$27</definedName>
    <definedName name="_xlnm.Print_Area" localSheetId="15">Commentary!$B$2:$B$28</definedName>
    <definedName name="_xlnm.Print_Area" localSheetId="29">Exceptionals!$D$6:$AE$19</definedName>
    <definedName name="_xlnm.Print_Area" localSheetId="32">Financing!$D$6:$AJ$29</definedName>
    <definedName name="_xlnm.Print_Area" localSheetId="11">'FY25 Balance Sheet'!$B$3:$P$48</definedName>
    <definedName name="_xlnm.Print_Area" localSheetId="10">'FY25 Capex'!$D$5:$S$27</definedName>
    <definedName name="_xlnm.Print_Area" localSheetId="12">'FY25 Cashflow'!$B$3:$P$50</definedName>
    <definedName name="_xlnm.Print_Area" localSheetId="13">'FY25 Covenants'!$B$4:$AA$74</definedName>
    <definedName name="_xlnm.Print_Area" localSheetId="3">'FY25 Full Year'!$D$6:$AC$105</definedName>
    <definedName name="_xlnm.Print_Area" localSheetId="8">'FY25 Mature EBITDA'!$G$30:$AK$72</definedName>
    <definedName name="_xlnm.Print_Area" localSheetId="5">'FY25 Monthly Mature Sites'!$D$6:$AF$44</definedName>
    <definedName name="_xlnm.Print_Area" localSheetId="6">'FY25 Monthly Non Mature Sites'!$D$6:$AF$40</definedName>
    <definedName name="_xlnm.Print_Area" localSheetId="4">'FY25 Monthly P&amp;L'!$D$6:$AD$105</definedName>
    <definedName name="_xlnm.Print_Area" localSheetId="9">'FY25 Non Mature EBITDA'!$G$25:$Y$55</definedName>
    <definedName name="_xlnm.Print_Area" localSheetId="34">'Group Balance Sheet'!$B$3:$P$79</definedName>
    <definedName name="_xlnm.Print_Area" localSheetId="33">'Group BS Summary'!$B$3:$P$48</definedName>
    <definedName name="_xlnm.Print_Area" localSheetId="35">'Group Cashflow'!$B$3:$P$50</definedName>
    <definedName name="_xlnm.Print_Area" localSheetId="16">'Mature Sites'!$D$6:$P$27</definedName>
    <definedName name="_xlnm.Print_Area" localSheetId="19">'Monthly Mature Sites'!$D$6:$AF$43</definedName>
    <definedName name="_xlnm.Print_Area" localSheetId="20">'Monthly Non Mature Sites'!$D$6:$AF$40</definedName>
    <definedName name="_xlnm.Print_Area" localSheetId="18">'Monthly P&amp;L'!$D$6:$AF$105</definedName>
    <definedName name="_xlnm.Print_Area" localSheetId="17">'Non Mature Sites'!$D$6:$P$27</definedName>
    <definedName name="_xlnm.Print_Area" localSheetId="36">'OakNorth Covenants'!$B$4:$AA$72</definedName>
    <definedName name="_xlnm.Print_Area" localSheetId="27">'Overheads by Category'!$D$6:$AZ$61</definedName>
    <definedName name="_xlnm.Print_Area" localSheetId="14">'Profit &amp; Loss'!$D$6:$P$86</definedName>
    <definedName name="_xlnm.Print_Area" localSheetId="24">'Restaurant GP'!$D$6:$AB$45</definedName>
    <definedName name="_xlnm.Print_Area" localSheetId="25">'Restaurant Labour'!$D$6:$AB$45</definedName>
    <definedName name="_xlnm.Print_Area" localSheetId="26">'Restaurant Overheads'!$D$6:$AQ$45</definedName>
    <definedName name="_xlnm.Print_Area" localSheetId="23">'Restaurant Sales'!$D$6:$P$45</definedName>
    <definedName name="_xlnm.Print_Area" localSheetId="39">'Unit Detail'!$B$2:$W$40</definedName>
    <definedName name="Print_Area_MI" localSheetId="28">#REF!</definedName>
    <definedName name="Print_Area_MI" localSheetId="3">#REF!</definedName>
    <definedName name="Print_Area_MI" localSheetId="5">#REF!</definedName>
    <definedName name="Print_Area_MI" localSheetId="6">#REF!</definedName>
    <definedName name="Print_Area_MI" localSheetId="4">#REF!</definedName>
    <definedName name="Print_Area_MI" localSheetId="19">#REF!</definedName>
    <definedName name="Print_Area_MI" localSheetId="20">#REF!</definedName>
    <definedName name="Print_Area_MI" localSheetId="18">#REF!</definedName>
    <definedName name="Print_Area_MI" localSheetId="27">#REF!</definedName>
    <definedName name="Print_Area_MI" localSheetId="14">#REF!</definedName>
    <definedName name="Print_Area_MI" localSheetId="23">#REF!</definedName>
    <definedName name="Print_Area_MI">#REF!</definedName>
    <definedName name="Print_Area_Reset" localSheetId="28">OFFSET(Chambers!Full_Print,0,0,Chambers!Last_Row)</definedName>
    <definedName name="Print_Area_Reset" localSheetId="3">OFFSET('FY25 Full Year'!Full_Print,0,0,'FY25 Full Year'!Last_Row)</definedName>
    <definedName name="Print_Area_Reset" localSheetId="5">OFFSET('FY25 Monthly Mature Sites'!Full_Print,0,0,'FY25 Monthly Mature Sites'!Last_Row)</definedName>
    <definedName name="Print_Area_Reset" localSheetId="6">OFFSET('FY25 Monthly Non Mature Sites'!Full_Print,0,0,'FY25 Monthly Non Mature Sites'!Last_Row)</definedName>
    <definedName name="Print_Area_Reset" localSheetId="4">OFFSET('FY25 Monthly P&amp;L'!Full_Print,0,0,'FY25 Monthly P&amp;L'!Last_Row)</definedName>
    <definedName name="Print_Area_Reset" localSheetId="19">OFFSET('Monthly Mature Sites'!Full_Print,0,0,'Monthly Mature Sites'!Last_Row)</definedName>
    <definedName name="Print_Area_Reset" localSheetId="20">OFFSET('Monthly Non Mature Sites'!Full_Print,0,0,'Monthly Non Mature Sites'!Last_Row)</definedName>
    <definedName name="Print_Area_Reset" localSheetId="18">OFFSET('Monthly P&amp;L'!Full_Print,0,0,'Monthly P&amp;L'!Last_Row)</definedName>
    <definedName name="Print_Area_Reset" localSheetId="27">#N/A</definedName>
    <definedName name="Print_Area_Reset" localSheetId="14">OFFSET('Profit &amp; Loss'!Full_Print,0,0,'Profit &amp; Loss'!Last_Row)</definedName>
    <definedName name="Print_Area_Reset" localSheetId="23">OFFSET('Restaurant Sales'!Full_Print,0,0,'Restaurant Sales'!Last_Row)</definedName>
    <definedName name="Print_Area_Reset">OFFSET(Full_Print,0,0,[0]!Last_Row)</definedName>
    <definedName name="PRINT_MIDS" localSheetId="28">#REF!</definedName>
    <definedName name="PRINT_MIDS" localSheetId="3">#REF!</definedName>
    <definedName name="PRINT_MIDS" localSheetId="5">#REF!</definedName>
    <definedName name="PRINT_MIDS" localSheetId="6">#REF!</definedName>
    <definedName name="PRINT_MIDS" localSheetId="4">#REF!</definedName>
    <definedName name="PRINT_MIDS" localSheetId="19">#REF!</definedName>
    <definedName name="PRINT_MIDS" localSheetId="20">#REF!</definedName>
    <definedName name="PRINT_MIDS" localSheetId="18">#REF!</definedName>
    <definedName name="PRINT_MIDS" localSheetId="27">#REF!</definedName>
    <definedName name="PRINT_MIDS" localSheetId="14">#REF!</definedName>
    <definedName name="PRINT_MIDS" localSheetId="23">#REF!</definedName>
    <definedName name="PRINT_MIDS">#REF!</definedName>
    <definedName name="PRINT_NE" localSheetId="28">#REF!</definedName>
    <definedName name="PRINT_NE" localSheetId="3">#REF!</definedName>
    <definedName name="PRINT_NE" localSheetId="5">#REF!</definedName>
    <definedName name="PRINT_NE" localSheetId="6">#REF!</definedName>
    <definedName name="PRINT_NE" localSheetId="4">#REF!</definedName>
    <definedName name="PRINT_NE" localSheetId="19">#REF!</definedName>
    <definedName name="PRINT_NE" localSheetId="20">#REF!</definedName>
    <definedName name="PRINT_NE" localSheetId="18">#REF!</definedName>
    <definedName name="PRINT_NE" localSheetId="27">#REF!</definedName>
    <definedName name="PRINT_NE" localSheetId="14">#REF!</definedName>
    <definedName name="PRINT_NE" localSheetId="23">#REF!</definedName>
    <definedName name="PRINT_NE">#REF!</definedName>
    <definedName name="PRINT_NW" localSheetId="28">#REF!</definedName>
    <definedName name="PRINT_NW" localSheetId="3">#REF!</definedName>
    <definedName name="PRINT_NW" localSheetId="5">#REF!</definedName>
    <definedName name="PRINT_NW" localSheetId="6">#REF!</definedName>
    <definedName name="PRINT_NW" localSheetId="4">#REF!</definedName>
    <definedName name="PRINT_NW" localSheetId="19">#REF!</definedName>
    <definedName name="PRINT_NW" localSheetId="20">#REF!</definedName>
    <definedName name="PRINT_NW" localSheetId="18">#REF!</definedName>
    <definedName name="PRINT_NW" localSheetId="27">#REF!</definedName>
    <definedName name="PRINT_NW" localSheetId="14">#REF!</definedName>
    <definedName name="PRINT_NW" localSheetId="23">#REF!</definedName>
    <definedName name="PRINT_NW">#REF!</definedName>
    <definedName name="PRINT_OTHER" localSheetId="28">#REF!</definedName>
    <definedName name="PRINT_OTHER" localSheetId="3">#REF!</definedName>
    <definedName name="PRINT_OTHER" localSheetId="5">#REF!</definedName>
    <definedName name="PRINT_OTHER" localSheetId="6">#REF!</definedName>
    <definedName name="PRINT_OTHER" localSheetId="4">#REF!</definedName>
    <definedName name="PRINT_OTHER" localSheetId="19">#REF!</definedName>
    <definedName name="PRINT_OTHER" localSheetId="20">#REF!</definedName>
    <definedName name="PRINT_OTHER" localSheetId="18">#REF!</definedName>
    <definedName name="PRINT_OTHER" localSheetId="27">#REF!</definedName>
    <definedName name="PRINT_OTHER" localSheetId="14">#REF!</definedName>
    <definedName name="PRINT_OTHER" localSheetId="23">#REF!</definedName>
    <definedName name="PRINT_OTHER">#REF!</definedName>
    <definedName name="_xlnm.Print_Titles" localSheetId="7">'FY25 Restaurants'!$6:$10</definedName>
    <definedName name="_xlnm.Print_Titles" localSheetId="21">'Restaurant P&amp;L'!$6:$10</definedName>
    <definedName name="_xlnm.Print_Titles" localSheetId="38">Tearsheet!$2:$2</definedName>
    <definedName name="_xlnm.Print_Titles" localSheetId="39">'Unit Detail'!$2:$2</definedName>
    <definedName name="print3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_1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_1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AreaPrice" localSheetId="27" hidden="1">#REF!</definedName>
    <definedName name="PrintAreaPrice" hidden="1">#REF!</definedName>
    <definedName name="PriorYearEnd" localSheetId="27">#REF!</definedName>
    <definedName name="PriorYearEnd">#REF!</definedName>
    <definedName name="ProdForm" localSheetId="27" hidden="1">#REF!</definedName>
    <definedName name="ProdForm" hidden="1">#REF!</definedName>
    <definedName name="Product" localSheetId="27" hidden="1">#REF!</definedName>
    <definedName name="Product" hidden="1">#REF!</definedName>
    <definedName name="profimp2" localSheetId="27" hidden="1">{"PAGE 1",#N/A,FALSE,"WEST_OT"}</definedName>
    <definedName name="profimp2" hidden="1">{"PAGE 1",#N/A,FALSE,"WEST_OT"}</definedName>
    <definedName name="profimp2_1" localSheetId="27" hidden="1">{"PAGE 1",#N/A,FALSE,"WEST_OT"}</definedName>
    <definedName name="profimp2_1" hidden="1">{"PAGE 1",#N/A,FALSE,"WEST_OT"}</definedName>
    <definedName name="profimp3" localSheetId="27" hidden="1">{"PAGE 2",#N/A,FALSE,"WEST_OT"}</definedName>
    <definedName name="profimp3" hidden="1">{"PAGE 2",#N/A,FALSE,"WEST_OT"}</definedName>
    <definedName name="profimp3_1" localSheetId="27" hidden="1">{"PAGE 2",#N/A,FALSE,"WEST_OT"}</definedName>
    <definedName name="profimp3_1" hidden="1">{"PAGE 2",#N/A,FALSE,"WEST_OT"}</definedName>
    <definedName name="profimp5" localSheetId="27" hidden="1">{"PAGE 1",#N/A,FALSE,"WEST_OT"}</definedName>
    <definedName name="profimp5" hidden="1">{"PAGE 1",#N/A,FALSE,"WEST_OT"}</definedName>
    <definedName name="profimp5_1" localSheetId="27" hidden="1">{"PAGE 1",#N/A,FALSE,"WEST_OT"}</definedName>
    <definedName name="profimp5_1" hidden="1">{"PAGE 1",#N/A,FALSE,"WEST_OT"}</definedName>
    <definedName name="profimptest" localSheetId="27" hidden="1">{"PAGE 2",#N/A,FALSE,"WEST_OT"}</definedName>
    <definedName name="profimptest" hidden="1">{"PAGE 2",#N/A,FALSE,"WEST_OT"}</definedName>
    <definedName name="profimptest_1" localSheetId="27" hidden="1">{"PAGE 2",#N/A,FALSE,"WEST_OT"}</definedName>
    <definedName name="profimptest_1" hidden="1">{"PAGE 2",#N/A,FALSE,"WEST_OT"}</definedName>
    <definedName name="Profit" localSheetId="27">#REF!</definedName>
    <definedName name="Profit">#REF!</definedName>
    <definedName name="PROFIT_AND_LOSS" localSheetId="27">#REF!</definedName>
    <definedName name="PROFIT_AND_LOSS">#REF!</definedName>
    <definedName name="PROFIT1" localSheetId="28">#REF!</definedName>
    <definedName name="PROFIT1" localSheetId="3">#REF!</definedName>
    <definedName name="PROFIT1" localSheetId="5">#REF!</definedName>
    <definedName name="PROFIT1" localSheetId="6">#REF!</definedName>
    <definedName name="PROFIT1" localSheetId="4">#REF!</definedName>
    <definedName name="PROFIT1" localSheetId="19">#REF!</definedName>
    <definedName name="PROFIT1" localSheetId="20">#REF!</definedName>
    <definedName name="PROFIT1" localSheetId="18">#REF!</definedName>
    <definedName name="PROFIT1" localSheetId="27">#REF!</definedName>
    <definedName name="PROFIT1" localSheetId="14">#REF!</definedName>
    <definedName name="PROFIT1" localSheetId="23">#REF!</definedName>
    <definedName name="PROFIT1">#REF!</definedName>
    <definedName name="prolinks_118e5f01a8a04dd5a116e804421d2031" localSheetId="27" hidden="1">#REF!</definedName>
    <definedName name="prolinks_118e5f01a8a04dd5a116e804421d2031" hidden="1">#REF!</definedName>
    <definedName name="prolinks_301bbf02f445457f9bcc3bc52792bf3c" localSheetId="27" hidden="1">#REF!</definedName>
    <definedName name="prolinks_301bbf02f445457f9bcc3bc52792bf3c" hidden="1">#REF!</definedName>
    <definedName name="prolinks_40e955299bdf465a866492e24148b434" localSheetId="27" hidden="1">#REF!</definedName>
    <definedName name="prolinks_40e955299bdf465a866492e24148b434" hidden="1">#REF!</definedName>
    <definedName name="prolinks_56388d5f7d8742f59232c45e05192477" localSheetId="27" hidden="1">#REF!</definedName>
    <definedName name="prolinks_56388d5f7d8742f59232c45e05192477" hidden="1">#REF!</definedName>
    <definedName name="prolinks_d3184fb4b3144abda7e699553fc73942" localSheetId="27" hidden="1">#REF!</definedName>
    <definedName name="prolinks_d3184fb4b3144abda7e699553fc73942" hidden="1">#REF!</definedName>
    <definedName name="prolinks_e4ead3da7e29476abb752f0e69e58a76" localSheetId="27" hidden="1">#REF!</definedName>
    <definedName name="prolinks_e4ead3da7e29476abb752f0e69e58a76" hidden="1">#REF!</definedName>
    <definedName name="ptg" localSheetId="27" hidden="1">{#N/A,#N/A,TRUE,"RESUMEN ECON.";#N/A,#N/A,TRUE,"Costos de R.H.";#N/A,#N/A,TRUE,"COSTO HW";#N/A,#N/A,TRUE,"CUADROS";#N/A,#N/A,TRUE,"SCADA´s";#N/A,#N/A,TRUE,"PRECIOS EQUIPOS"}</definedName>
    <definedName name="ptg" hidden="1">{#N/A,#N/A,TRUE,"RESUMEN ECON.";#N/A,#N/A,TRUE,"Costos de R.H.";#N/A,#N/A,TRUE,"COSTO HW";#N/A,#N/A,TRUE,"CUADROS";#N/A,#N/A,TRUE,"SCADA´s";#N/A,#N/A,TRUE,"PRECIOS EQUIPOS"}</definedName>
    <definedName name="ptg_1" localSheetId="27" hidden="1">{#N/A,#N/A,TRUE,"RESUMEN ECON.";#N/A,#N/A,TRUE,"Costos de R.H.";#N/A,#N/A,TRUE,"COSTO HW";#N/A,#N/A,TRUE,"CUADROS";#N/A,#N/A,TRUE,"SCADA´s";#N/A,#N/A,TRUE,"PRECIOS EQUIPOS"}</definedName>
    <definedName name="ptg_1" hidden="1">{#N/A,#N/A,TRUE,"RESUMEN ECON.";#N/A,#N/A,TRUE,"Costos de R.H.";#N/A,#N/A,TRUE,"COSTO HW";#N/A,#N/A,TRUE,"CUADROS";#N/A,#N/A,TRUE,"SCADA´s";#N/A,#N/A,TRUE,"PRECIOS EQUIPOS"}</definedName>
    <definedName name="PTON" localSheetId="28">#REF!</definedName>
    <definedName name="PTON" localSheetId="3">#REF!</definedName>
    <definedName name="PTON" localSheetId="5">#REF!</definedName>
    <definedName name="PTON" localSheetId="6">#REF!</definedName>
    <definedName name="PTON" localSheetId="4">#REF!</definedName>
    <definedName name="PTON" localSheetId="19">#REF!</definedName>
    <definedName name="PTON" localSheetId="20">#REF!</definedName>
    <definedName name="PTON" localSheetId="18">#REF!</definedName>
    <definedName name="PTON" localSheetId="27">#REF!</definedName>
    <definedName name="PTON" localSheetId="14">#REF!</definedName>
    <definedName name="PTON" localSheetId="23">#REF!</definedName>
    <definedName name="PTON">#REF!</definedName>
    <definedName name="PTON1" localSheetId="28">#REF!</definedName>
    <definedName name="PTON1" localSheetId="3">#REF!</definedName>
    <definedName name="PTON1" localSheetId="5">#REF!</definedName>
    <definedName name="PTON1" localSheetId="6">#REF!</definedName>
    <definedName name="PTON1" localSheetId="4">#REF!</definedName>
    <definedName name="PTON1" localSheetId="19">#REF!</definedName>
    <definedName name="PTON1" localSheetId="20">#REF!</definedName>
    <definedName name="PTON1" localSheetId="18">#REF!</definedName>
    <definedName name="PTON1" localSheetId="27">#REF!</definedName>
    <definedName name="PTON1" localSheetId="14">#REF!</definedName>
    <definedName name="PTON1" localSheetId="23">#REF!</definedName>
    <definedName name="PTON1">#REF!</definedName>
    <definedName name="PUB_UserID" hidden="1">"MAYERX"</definedName>
    <definedName name="q" localSheetId="27" hidden="1">#REF!</definedName>
    <definedName name="q" hidden="1">#REF!</definedName>
    <definedName name="Q1Variances" localSheetId="27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Q1Variances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Q1Variances_1" localSheetId="27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Q1Variances_1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Q3vsSeg" localSheetId="27" hidden="1">{"Monthly6Q",#N/A,FALSE,"0614ESL"}</definedName>
    <definedName name="Q3vsSeg" hidden="1">{"Monthly6Q",#N/A,FALSE,"0614ESL"}</definedName>
    <definedName name="qas" localSheetId="27">#REF!</definedName>
    <definedName name="qas">#REF!</definedName>
    <definedName name="qg" localSheetId="27" hidden="1">{#N/A,#N/A,FALSE,"RESUMEN ECON.";#N/A,#N/A,FALSE,"Costos de R.H.";#N/A,#N/A,FALSE,"COSTO HW";#N/A,#N/A,FALSE,"CUADROS";#N/A,#N/A,FALSE,"SCADA´s";#N/A,#N/A,FALSE,"PRECIOS EQUIPOS"}</definedName>
    <definedName name="qg" hidden="1">{#N/A,#N/A,FALSE,"RESUMEN ECON.";#N/A,#N/A,FALSE,"Costos de R.H.";#N/A,#N/A,FALSE,"COSTO HW";#N/A,#N/A,FALSE,"CUADROS";#N/A,#N/A,FALSE,"SCADA´s";#N/A,#N/A,FALSE,"PRECIOS EQUIPOS"}</definedName>
    <definedName name="qg_1" localSheetId="27" hidden="1">{#N/A,#N/A,FALSE,"RESUMEN ECON.";#N/A,#N/A,FALSE,"Costos de R.H.";#N/A,#N/A,FALSE,"COSTO HW";#N/A,#N/A,FALSE,"CUADROS";#N/A,#N/A,FALSE,"SCADA´s";#N/A,#N/A,FALSE,"PRECIOS EQUIPOS"}</definedName>
    <definedName name="qg_1" hidden="1">{#N/A,#N/A,FALSE,"RESUMEN ECON.";#N/A,#N/A,FALSE,"Costos de R.H.";#N/A,#N/A,FALSE,"COSTO HW";#N/A,#N/A,FALSE,"CUADROS";#N/A,#N/A,FALSE,"SCADA´s";#N/A,#N/A,FALSE,"PRECIOS EQUIPOS"}</definedName>
    <definedName name="qp" localSheetId="27" hidden="1">{"incomemth",#N/A,TRUE,"forecast00";"incomepercentmth",#N/A,TRUE,"forecast00";"balancemth",#N/A,TRUE,"forecast00";"cashmth",#N/A,TRUE,"forecast00";"covenantmth",#N/A,TRUE,"forecast00"}</definedName>
    <definedName name="qp" hidden="1">{"incomemth",#N/A,TRUE,"forecast00";"incomepercentmth",#N/A,TRUE,"forecast00";"balancemth",#N/A,TRUE,"forecast00";"cashmth",#N/A,TRUE,"forecast00";"covenantmth",#N/A,TRUE,"forecast00"}</definedName>
    <definedName name="qp_1" localSheetId="27" hidden="1">{"incomemth",#N/A,TRUE,"forecast00";"incomepercentmth",#N/A,TRUE,"forecast00";"balancemth",#N/A,TRUE,"forecast00";"cashmth",#N/A,TRUE,"forecast00";"covenantmth",#N/A,TRUE,"forecast00"}</definedName>
    <definedName name="qp_1" hidden="1">{"incomemth",#N/A,TRUE,"forecast00";"incomepercentmth",#N/A,TRUE,"forecast00";"balancemth",#N/A,TRUE,"forecast00";"cashmth",#N/A,TRUE,"forecast00";"covenantmth",#N/A,TRUE,"forecast00"}</definedName>
    <definedName name="qq" localSheetId="27" hidden="1">{#N/A,#N/A,FALSE,"March Details"}</definedName>
    <definedName name="qq" hidden="1">{#N/A,#N/A,FALSE,"March Details"}</definedName>
    <definedName name="qq_1" localSheetId="27" hidden="1">{#N/A,#N/A,FALSE,"March Details"}</definedName>
    <definedName name="qq_1" hidden="1">{#N/A,#N/A,FALSE,"March Details"}</definedName>
    <definedName name="qqqqqqqq" localSheetId="27" hidden="1">{"Report",#N/A,FALSE,"March Details"}</definedName>
    <definedName name="qqqqqqqq" hidden="1">{"Report",#N/A,FALSE,"March Details"}</definedName>
    <definedName name="qqqqqqqq_1" localSheetId="27" hidden="1">{"Report",#N/A,FALSE,"March Details"}</definedName>
    <definedName name="qqqqqqqq_1" hidden="1">{"Report",#N/A,FALSE,"March Details"}</definedName>
    <definedName name="qqwe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qqwe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qqwe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qqwe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qre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troperations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Qtroperations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Qtroperations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Qtroperations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quarter" localSheetId="27" hidden="1">{#N/A,#N/A,FALSE,"Sheet8";#N/A,#N/A,FALSE,"Sheet7"}</definedName>
    <definedName name="quarter" hidden="1">{#N/A,#N/A,FALSE,"Sheet8";#N/A,#N/A,FALSE,"Sheet7"}</definedName>
    <definedName name="quarter_1" localSheetId="27" hidden="1">{#N/A,#N/A,FALSE,"Sheet8";#N/A,#N/A,FALSE,"Sheet7"}</definedName>
    <definedName name="quarter_1" hidden="1">{#N/A,#N/A,FALSE,"Sheet8";#N/A,#N/A,FALSE,"Sheet7"}</definedName>
    <definedName name="quarterlybs" localSheetId="27" hidden="1">{#N/A,#N/A,FALSE,"JKFLASH2";#N/A,#N/A,FALSE,"Page 4";#N/A,#N/A,FALSE,"page 3"}</definedName>
    <definedName name="quarterlybs" hidden="1">{#N/A,#N/A,FALSE,"JKFLASH2";#N/A,#N/A,FALSE,"Page 4";#N/A,#N/A,FALSE,"page 3"}</definedName>
    <definedName name="quarterlybs_1" localSheetId="27" hidden="1">{#N/A,#N/A,FALSE,"JKFLASH2";#N/A,#N/A,FALSE,"Page 4";#N/A,#N/A,FALSE,"page 3"}</definedName>
    <definedName name="quarterlybs_1" hidden="1">{#N/A,#N/A,FALSE,"JKFLASH2";#N/A,#N/A,FALSE,"Page 4";#N/A,#N/A,FALSE,"page 3"}</definedName>
    <definedName name="Quarters">[15]Summary!$E$17</definedName>
    <definedName name="QUERY1.keep_password" hidden="1">TRUE</definedName>
    <definedName name="QUERY1.query_connection" localSheetId="43" hidden="1">{"DRIVER={Sage Line 100};UID=xavier;PWD=xavier;DIR=m:\signat\sage\data0405;SCH=m:\signat\sage\prog;LOG=m:\signat\sage\LINE100;"}</definedName>
    <definedName name="QUERY1.query_connection" localSheetId="27" hidden="1">{"DRIVER={Sage Line 100};UID=xavier;PWD=xavier;DIR=m:\signat\sage\data0405;SCH=m:\signat\sage\prog;LOG=m:\signat\sage\LINE100;"}</definedName>
    <definedName name="QUERY1.query_connection" hidden="1">{"DRIVER={Sage Line 100};UID=xavier;PWD=xavier;DIR=m:\signat\sage\data0405;SCH=m:\signat\sage\prog;LOG=m:\signat\sage\LINE100;"}</definedName>
    <definedName name="QUERY1.query_connection_1" localSheetId="43" hidden="1">{"DRIVER={Sage Line 100};UID=xavier;PWD=xavier;DIR=m:\signat\sage\data0405;SCH=m:\signat\sage\prog;LOG=m:\signat\sage\LINE100;"}</definedName>
    <definedName name="QUERY1.query_connection_1" localSheetId="27" hidden="1">{"DRIVER={Sage Line 100};UID=xavier;PWD=xavier;DIR=m:\signat\sage\data0405;SCH=m:\signat\sage\prog;LOG=m:\signat\sage\LINE100;"}</definedName>
    <definedName name="QUERY1.query_connection_1" hidden="1">{"DRIVER={Sage Line 100};UID=xavier;PWD=xavier;DIR=m:\signat\sage\data0405;SCH=m:\signat\sage\prog;LOG=m:\signat\sage\LINE100;"}</definedName>
    <definedName name="QUERY1.query_connection_1_1" localSheetId="27" hidden="1">{"DRIVER={Sage Line 100};UID=xavier;PWD=xavier;DIR=m:\signat\sage\data0405;SCH=m:\signat\sage\prog;LOG=m:\signat\sage\LINE100;"}</definedName>
    <definedName name="QUERY1.query_connection_1_1" hidden="1">{"DRIVER={Sage Line 100};UID=xavier;PWD=xavier;DIR=m:\signat\sage\data0405;SCH=m:\signat\sage\prog;LOG=m:\signat\sage\LINE100;"}</definedName>
    <definedName name="QUERY1.query_connection_1_1_1" localSheetId="27" hidden="1">{"DRIVER={Sage Line 100};UID=xavier;PWD=xavier;DIR=m:\signat\sage\data0405;SCH=m:\signat\sage\prog;LOG=m:\signat\sage\LINE100;"}</definedName>
    <definedName name="QUERY1.query_connection_1_1_1" hidden="1">{"DRIVER={Sage Line 100};UID=xavier;PWD=xavier;DIR=m:\signat\sage\data0405;SCH=m:\signat\sage\prog;LOG=m:\signat\sage\LINE100;"}</definedName>
    <definedName name="QUERY1.query_connection_1_1_1_1" localSheetId="27" hidden="1">{"DRIVER={Sage Line 100};UID=xavier;PWD=xavier;DIR=m:\signat\sage\data0405;SCH=m:\signat\sage\prog;LOG=m:\signat\sage\LINE100;"}</definedName>
    <definedName name="QUERY1.query_connection_1_1_1_1" hidden="1">{"DRIVER={Sage Line 100};UID=xavier;PWD=xavier;DIR=m:\signat\sage\data0405;SCH=m:\signat\sage\prog;LOG=m:\signat\sage\LINE100;"}</definedName>
    <definedName name="QUERY1.query_connection_1_1_1_1_1" localSheetId="27" hidden="1">{"DRIVER={Sage Line 100};UID=xavier;PWD=xavier;DIR=m:\signat\sage\data0405;SCH=m:\signat\sage\prog;LOG=m:\signat\sage\LINE100;"}</definedName>
    <definedName name="QUERY1.query_connection_1_1_1_1_1" hidden="1">{"DRIVER={Sage Line 100};UID=xavier;PWD=xavier;DIR=m:\signat\sage\data0405;SCH=m:\signat\sage\prog;LOG=m:\signat\sage\LINE100;"}</definedName>
    <definedName name="QUERY1.query_connection_1_1_1_1_1_1" localSheetId="27" hidden="1">{"DRIVER={Sage Line 100};UID=xavier;PWD=xavier;DIR=m:\signat\sage\data0405;SCH=m:\signat\sage\prog;LOG=m:\signat\sage\LINE100;"}</definedName>
    <definedName name="QUERY1.query_connection_1_1_1_1_1_1" hidden="1">{"DRIVER={Sage Line 100};UID=xavier;PWD=xavier;DIR=m:\signat\sage\data0405;SCH=m:\signat\sage\prog;LOG=m:\signat\sage\LINE100;"}</definedName>
    <definedName name="QUERY1.query_connection_1_1_1_1_1_1_1" localSheetId="27" hidden="1">{"DRIVER={Sage Line 100};UID=xavier;PWD=xavier;DIR=m:\signat\sage\data0405;SCH=m:\signat\sage\prog;LOG=m:\signat\sage\LINE100;"}</definedName>
    <definedName name="QUERY1.query_connection_1_1_1_1_1_1_1" hidden="1">{"DRIVER={Sage Line 100};UID=xavier;PWD=xavier;DIR=m:\signat\sage\data0405;SCH=m:\signat\sage\prog;LOG=m:\signat\sage\LINE100;"}</definedName>
    <definedName name="QUERY1.query_connection_1_1_1_1_1_1_1_1" localSheetId="27" hidden="1">{"DRIVER={Sage Line 100};UID=xavier;PWD=xavier;DIR=m:\signat\sage\data0405;SCH=m:\signat\sage\prog;LOG=m:\signat\sage\LINE100;"}</definedName>
    <definedName name="QUERY1.query_connection_1_1_1_1_1_1_1_1" hidden="1">{"DRIVER={Sage Line 100};UID=xavier;PWD=xavier;DIR=m:\signat\sage\data0405;SCH=m:\signat\sage\prog;LOG=m:\signat\sage\LINE100;"}</definedName>
    <definedName name="QUERY1.query_connection_1_1_1_1_1_1_1_1_1" localSheetId="27" hidden="1">{"DRIVER={Sage Line 100};UID=xavier;PWD=xavier;DIR=m:\signat\sage\data0405;SCH=m:\signat\sage\prog;LOG=m:\signat\sage\LINE100;"}</definedName>
    <definedName name="QUERY1.query_connection_1_1_1_1_1_1_1_1_1" hidden="1">{"DRIVER={Sage Line 100};UID=xavier;PWD=xavier;DIR=m:\signat\sage\data0405;SCH=m:\signat\sage\prog;LOG=m:\signat\sage\LINE100;"}</definedName>
    <definedName name="QUERY1.query_connection_1_1_1_1_1_1_1_2" localSheetId="27" hidden="1">{"DRIVER={Sage Line 100};UID=xavier;PWD=xavier;DIR=m:\signat\sage\data0405;SCH=m:\signat\sage\prog;LOG=m:\signat\sage\LINE100;"}</definedName>
    <definedName name="QUERY1.query_connection_1_1_1_1_1_1_1_2" hidden="1">{"DRIVER={Sage Line 100};UID=xavier;PWD=xavier;DIR=m:\signat\sage\data0405;SCH=m:\signat\sage\prog;LOG=m:\signat\sage\LINE100;"}</definedName>
    <definedName name="QUERY1.query_connection_1_1_1_1_1_1_2" localSheetId="27" hidden="1">{"DRIVER={Sage Line 100};UID=xavier;PWD=xavier;DIR=m:\signat\sage\data0405;SCH=m:\signat\sage\prog;LOG=m:\signat\sage\LINE100;"}</definedName>
    <definedName name="QUERY1.query_connection_1_1_1_1_1_1_2" hidden="1">{"DRIVER={Sage Line 100};UID=xavier;PWD=xavier;DIR=m:\signat\sage\data0405;SCH=m:\signat\sage\prog;LOG=m:\signat\sage\LINE100;"}</definedName>
    <definedName name="QUERY1.query_connection_1_1_1_1_1_1_2_1" localSheetId="27" hidden="1">{"DRIVER={Sage Line 100};UID=xavier;PWD=xavier;DIR=m:\signat\sage\data0405;SCH=m:\signat\sage\prog;LOG=m:\signat\sage\LINE100;"}</definedName>
    <definedName name="QUERY1.query_connection_1_1_1_1_1_1_2_1" hidden="1">{"DRIVER={Sage Line 100};UID=xavier;PWD=xavier;DIR=m:\signat\sage\data0405;SCH=m:\signat\sage\prog;LOG=m:\signat\sage\LINE100;"}</definedName>
    <definedName name="QUERY1.query_connection_1_1_1_1_1_1_3" localSheetId="27" hidden="1">{"DRIVER={Sage Line 100};UID=xavier;PWD=xavier;DIR=m:\signat\sage\data0405;SCH=m:\signat\sage\prog;LOG=m:\signat\sage\LINE100;"}</definedName>
    <definedName name="QUERY1.query_connection_1_1_1_1_1_1_3" hidden="1">{"DRIVER={Sage Line 100};UID=xavier;PWD=xavier;DIR=m:\signat\sage\data0405;SCH=m:\signat\sage\prog;LOG=m:\signat\sage\LINE100;"}</definedName>
    <definedName name="QUERY1.query_connection_1_1_1_1_1_2" localSheetId="27" hidden="1">{"DRIVER={Sage Line 100};UID=xavier;PWD=xavier;DIR=m:\signat\sage\data0405;SCH=m:\signat\sage\prog;LOG=m:\signat\sage\LINE100;"}</definedName>
    <definedName name="QUERY1.query_connection_1_1_1_1_1_2" hidden="1">{"DRIVER={Sage Line 100};UID=xavier;PWD=xavier;DIR=m:\signat\sage\data0405;SCH=m:\signat\sage\prog;LOG=m:\signat\sage\LINE100;"}</definedName>
    <definedName name="QUERY1.query_connection_1_1_1_1_1_2_1" localSheetId="27" hidden="1">{"DRIVER={Sage Line 100};UID=xavier;PWD=xavier;DIR=m:\signat\sage\data0405;SCH=m:\signat\sage\prog;LOG=m:\signat\sage\LINE100;"}</definedName>
    <definedName name="QUERY1.query_connection_1_1_1_1_1_2_1" hidden="1">{"DRIVER={Sage Line 100};UID=xavier;PWD=xavier;DIR=m:\signat\sage\data0405;SCH=m:\signat\sage\prog;LOG=m:\signat\sage\LINE100;"}</definedName>
    <definedName name="QUERY1.query_connection_1_1_1_1_1_2_1_1" localSheetId="27" hidden="1">{"DRIVER={Sage Line 100};UID=xavier;PWD=xavier;DIR=m:\signat\sage\data0405;SCH=m:\signat\sage\prog;LOG=m:\signat\sage\LINE100;"}</definedName>
    <definedName name="QUERY1.query_connection_1_1_1_1_1_2_1_1" hidden="1">{"DRIVER={Sage Line 100};UID=xavier;PWD=xavier;DIR=m:\signat\sage\data0405;SCH=m:\signat\sage\prog;LOG=m:\signat\sage\LINE100;"}</definedName>
    <definedName name="QUERY1.query_connection_1_1_1_1_1_2_2" localSheetId="27" hidden="1">{"DRIVER={Sage Line 100};UID=xavier;PWD=xavier;DIR=m:\signat\sage\data0405;SCH=m:\signat\sage\prog;LOG=m:\signat\sage\LINE100;"}</definedName>
    <definedName name="QUERY1.query_connection_1_1_1_1_1_2_2" hidden="1">{"DRIVER={Sage Line 100};UID=xavier;PWD=xavier;DIR=m:\signat\sage\data0405;SCH=m:\signat\sage\prog;LOG=m:\signat\sage\LINE100;"}</definedName>
    <definedName name="QUERY1.query_connection_1_1_1_1_1_3" localSheetId="27" hidden="1">{"DRIVER={Sage Line 100};UID=xavier;PWD=xavier;DIR=m:\signat\sage\data0405;SCH=m:\signat\sage\prog;LOG=m:\signat\sage\LINE100;"}</definedName>
    <definedName name="QUERY1.query_connection_1_1_1_1_1_3" hidden="1">{"DRIVER={Sage Line 100};UID=xavier;PWD=xavier;DIR=m:\signat\sage\data0405;SCH=m:\signat\sage\prog;LOG=m:\signat\sage\LINE100;"}</definedName>
    <definedName name="QUERY1.query_connection_1_1_1_1_1_3_1" localSheetId="27" hidden="1">{"DRIVER={Sage Line 100};UID=xavier;PWD=xavier;DIR=m:\signat\sage\data0405;SCH=m:\signat\sage\prog;LOG=m:\signat\sage\LINE100;"}</definedName>
    <definedName name="QUERY1.query_connection_1_1_1_1_1_3_1" hidden="1">{"DRIVER={Sage Line 100};UID=xavier;PWD=xavier;DIR=m:\signat\sage\data0405;SCH=m:\signat\sage\prog;LOG=m:\signat\sage\LINE100;"}</definedName>
    <definedName name="QUERY1.query_connection_1_1_1_1_1_4" localSheetId="27" hidden="1">{"DRIVER={Sage Line 100};UID=xavier;PWD=xavier;DIR=m:\signat\sage\data0405;SCH=m:\signat\sage\prog;LOG=m:\signat\sage\LINE100;"}</definedName>
    <definedName name="QUERY1.query_connection_1_1_1_1_1_4" hidden="1">{"DRIVER={Sage Line 100};UID=xavier;PWD=xavier;DIR=m:\signat\sage\data0405;SCH=m:\signat\sage\prog;LOG=m:\signat\sage\LINE100;"}</definedName>
    <definedName name="QUERY1.query_connection_1_1_1_1_2" localSheetId="27" hidden="1">{"DRIVER={Sage Line 100};UID=xavier;PWD=xavier;DIR=m:\signat\sage\data0405;SCH=m:\signat\sage\prog;LOG=m:\signat\sage\LINE100;"}</definedName>
    <definedName name="QUERY1.query_connection_1_1_1_1_2" hidden="1">{"DRIVER={Sage Line 100};UID=xavier;PWD=xavier;DIR=m:\signat\sage\data0405;SCH=m:\signat\sage\prog;LOG=m:\signat\sage\LINE100;"}</definedName>
    <definedName name="QUERY1.query_connection_1_1_1_1_2_1" localSheetId="27" hidden="1">{"DRIVER={Sage Line 100};UID=xavier;PWD=xavier;DIR=m:\signat\sage\data0405;SCH=m:\signat\sage\prog;LOG=m:\signat\sage\LINE100;"}</definedName>
    <definedName name="QUERY1.query_connection_1_1_1_1_2_1" hidden="1">{"DRIVER={Sage Line 100};UID=xavier;PWD=xavier;DIR=m:\signat\sage\data0405;SCH=m:\signat\sage\prog;LOG=m:\signat\sage\LINE100;"}</definedName>
    <definedName name="QUERY1.query_connection_1_1_1_1_2_1_1" localSheetId="27" hidden="1">{"DRIVER={Sage Line 100};UID=xavier;PWD=xavier;DIR=m:\signat\sage\data0405;SCH=m:\signat\sage\prog;LOG=m:\signat\sage\LINE100;"}</definedName>
    <definedName name="QUERY1.query_connection_1_1_1_1_2_1_1" hidden="1">{"DRIVER={Sage Line 100};UID=xavier;PWD=xavier;DIR=m:\signat\sage\data0405;SCH=m:\signat\sage\prog;LOG=m:\signat\sage\LINE100;"}</definedName>
    <definedName name="QUERY1.query_connection_1_1_1_1_2_1_1_1" localSheetId="27" hidden="1">{"DRIVER={Sage Line 100};UID=xavier;PWD=xavier;DIR=m:\signat\sage\data0405;SCH=m:\signat\sage\prog;LOG=m:\signat\sage\LINE100;"}</definedName>
    <definedName name="QUERY1.query_connection_1_1_1_1_2_1_1_1" hidden="1">{"DRIVER={Sage Line 100};UID=xavier;PWD=xavier;DIR=m:\signat\sage\data0405;SCH=m:\signat\sage\prog;LOG=m:\signat\sage\LINE100;"}</definedName>
    <definedName name="QUERY1.query_connection_1_1_1_1_2_1_2" localSheetId="27" hidden="1">{"DRIVER={Sage Line 100};UID=xavier;PWD=xavier;DIR=m:\signat\sage\data0405;SCH=m:\signat\sage\prog;LOG=m:\signat\sage\LINE100;"}</definedName>
    <definedName name="QUERY1.query_connection_1_1_1_1_2_1_2" hidden="1">{"DRIVER={Sage Line 100};UID=xavier;PWD=xavier;DIR=m:\signat\sage\data0405;SCH=m:\signat\sage\prog;LOG=m:\signat\sage\LINE100;"}</definedName>
    <definedName name="QUERY1.query_connection_1_1_1_1_2_2" localSheetId="27" hidden="1">{"DRIVER={Sage Line 100};UID=xavier;PWD=xavier;DIR=m:\signat\sage\data0405;SCH=m:\signat\sage\prog;LOG=m:\signat\sage\LINE100;"}</definedName>
    <definedName name="QUERY1.query_connection_1_1_1_1_2_2" hidden="1">{"DRIVER={Sage Line 100};UID=xavier;PWD=xavier;DIR=m:\signat\sage\data0405;SCH=m:\signat\sage\prog;LOG=m:\signat\sage\LINE100;"}</definedName>
    <definedName name="QUERY1.query_connection_1_1_1_1_2_2_1" localSheetId="27" hidden="1">{"DRIVER={Sage Line 100};UID=xavier;PWD=xavier;DIR=m:\signat\sage\data0405;SCH=m:\signat\sage\prog;LOG=m:\signat\sage\LINE100;"}</definedName>
    <definedName name="QUERY1.query_connection_1_1_1_1_2_2_1" hidden="1">{"DRIVER={Sage Line 100};UID=xavier;PWD=xavier;DIR=m:\signat\sage\data0405;SCH=m:\signat\sage\prog;LOG=m:\signat\sage\LINE100;"}</definedName>
    <definedName name="QUERY1.query_connection_1_1_1_1_2_3" localSheetId="27" hidden="1">{"DRIVER={Sage Line 100};UID=xavier;PWD=xavier;DIR=m:\signat\sage\data0405;SCH=m:\signat\sage\prog;LOG=m:\signat\sage\LINE100;"}</definedName>
    <definedName name="QUERY1.query_connection_1_1_1_1_2_3" hidden="1">{"DRIVER={Sage Line 100};UID=xavier;PWD=xavier;DIR=m:\signat\sage\data0405;SCH=m:\signat\sage\prog;LOG=m:\signat\sage\LINE100;"}</definedName>
    <definedName name="QUERY1.query_connection_1_1_1_1_3" localSheetId="27" hidden="1">{"DRIVER={Sage Line 100};UID=xavier;PWD=xavier;DIR=m:\signat\sage\data0405;SCH=m:\signat\sage\prog;LOG=m:\signat\sage\LINE100;"}</definedName>
    <definedName name="QUERY1.query_connection_1_1_1_1_3" hidden="1">{"DRIVER={Sage Line 100};UID=xavier;PWD=xavier;DIR=m:\signat\sage\data0405;SCH=m:\signat\sage\prog;LOG=m:\signat\sage\LINE100;"}</definedName>
    <definedName name="QUERY1.query_connection_1_1_1_1_3_1" localSheetId="27" hidden="1">{"DRIVER={Sage Line 100};UID=xavier;PWD=xavier;DIR=m:\signat\sage\data0405;SCH=m:\signat\sage\prog;LOG=m:\signat\sage\LINE100;"}</definedName>
    <definedName name="QUERY1.query_connection_1_1_1_1_3_1" hidden="1">{"DRIVER={Sage Line 100};UID=xavier;PWD=xavier;DIR=m:\signat\sage\data0405;SCH=m:\signat\sage\prog;LOG=m:\signat\sage\LINE100;"}</definedName>
    <definedName name="QUERY1.query_connection_1_1_1_1_3_1_1" localSheetId="27" hidden="1">{"DRIVER={Sage Line 100};UID=xavier;PWD=xavier;DIR=m:\signat\sage\data0405;SCH=m:\signat\sage\prog;LOG=m:\signat\sage\LINE100;"}</definedName>
    <definedName name="QUERY1.query_connection_1_1_1_1_3_1_1" hidden="1">{"DRIVER={Sage Line 100};UID=xavier;PWD=xavier;DIR=m:\signat\sage\data0405;SCH=m:\signat\sage\prog;LOG=m:\signat\sage\LINE100;"}</definedName>
    <definedName name="QUERY1.query_connection_1_1_1_1_3_2" localSheetId="27" hidden="1">{"DRIVER={Sage Line 100};UID=xavier;PWD=xavier;DIR=m:\signat\sage\data0405;SCH=m:\signat\sage\prog;LOG=m:\signat\sage\LINE100;"}</definedName>
    <definedName name="QUERY1.query_connection_1_1_1_1_3_2" hidden="1">{"DRIVER={Sage Line 100};UID=xavier;PWD=xavier;DIR=m:\signat\sage\data0405;SCH=m:\signat\sage\prog;LOG=m:\signat\sage\LINE100;"}</definedName>
    <definedName name="QUERY1.query_connection_1_1_1_1_4" localSheetId="27" hidden="1">{"DRIVER={Sage Line 100};UID=xavier;PWD=xavier;DIR=m:\signat\sage\data0405;SCH=m:\signat\sage\prog;LOG=m:\signat\sage\LINE100;"}</definedName>
    <definedName name="QUERY1.query_connection_1_1_1_1_4" hidden="1">{"DRIVER={Sage Line 100};UID=xavier;PWD=xavier;DIR=m:\signat\sage\data0405;SCH=m:\signat\sage\prog;LOG=m:\signat\sage\LINE100;"}</definedName>
    <definedName name="QUERY1.query_connection_1_1_1_1_4_1" localSheetId="27" hidden="1">{"DRIVER={Sage Line 100};UID=xavier;PWD=xavier;DIR=m:\signat\sage\data0405;SCH=m:\signat\sage\prog;LOG=m:\signat\sage\LINE100;"}</definedName>
    <definedName name="QUERY1.query_connection_1_1_1_1_4_1" hidden="1">{"DRIVER={Sage Line 100};UID=xavier;PWD=xavier;DIR=m:\signat\sage\data0405;SCH=m:\signat\sage\prog;LOG=m:\signat\sage\LINE100;"}</definedName>
    <definedName name="QUERY1.query_connection_1_1_1_1_5" localSheetId="27" hidden="1">{"DRIVER={Sage Line 100};UID=xavier;PWD=xavier;DIR=m:\signat\sage\data0405;SCH=m:\signat\sage\prog;LOG=m:\signat\sage\LINE100;"}</definedName>
    <definedName name="QUERY1.query_connection_1_1_1_1_5" hidden="1">{"DRIVER={Sage Line 100};UID=xavier;PWD=xavier;DIR=m:\signat\sage\data0405;SCH=m:\signat\sage\prog;LOG=m:\signat\sage\LINE100;"}</definedName>
    <definedName name="QUERY1.query_connection_1_1_1_2" localSheetId="27" hidden="1">{"DRIVER={Sage Line 100};UID=xavier;PWD=xavier;DIR=m:\signat\sage\data0405;SCH=m:\signat\sage\prog;LOG=m:\signat\sage\LINE100;"}</definedName>
    <definedName name="QUERY1.query_connection_1_1_1_2" hidden="1">{"DRIVER={Sage Line 100};UID=xavier;PWD=xavier;DIR=m:\signat\sage\data0405;SCH=m:\signat\sage\prog;LOG=m:\signat\sage\LINE100;"}</definedName>
    <definedName name="QUERY1.query_connection_1_1_1_2_1" localSheetId="27" hidden="1">{"DRIVER={Sage Line 100};UID=xavier;PWD=xavier;DIR=m:\signat\sage\data0405;SCH=m:\signat\sage\prog;LOG=m:\signat\sage\LINE100;"}</definedName>
    <definedName name="QUERY1.query_connection_1_1_1_2_1" hidden="1">{"DRIVER={Sage Line 100};UID=xavier;PWD=xavier;DIR=m:\signat\sage\data0405;SCH=m:\signat\sage\prog;LOG=m:\signat\sage\LINE100;"}</definedName>
    <definedName name="QUERY1.query_connection_1_1_1_2_1_1" localSheetId="27" hidden="1">{"DRIVER={Sage Line 100};UID=xavier;PWD=xavier;DIR=m:\signat\sage\data0405;SCH=m:\signat\sage\prog;LOG=m:\signat\sage\LINE100;"}</definedName>
    <definedName name="QUERY1.query_connection_1_1_1_2_1_1" hidden="1">{"DRIVER={Sage Line 100};UID=xavier;PWD=xavier;DIR=m:\signat\sage\data0405;SCH=m:\signat\sage\prog;LOG=m:\signat\sage\LINE100;"}</definedName>
    <definedName name="QUERY1.query_connection_1_1_1_2_1_1_1" localSheetId="27" hidden="1">{"DRIVER={Sage Line 100};UID=xavier;PWD=xavier;DIR=m:\signat\sage\data0405;SCH=m:\signat\sage\prog;LOG=m:\signat\sage\LINE100;"}</definedName>
    <definedName name="QUERY1.query_connection_1_1_1_2_1_1_1" hidden="1">{"DRIVER={Sage Line 100};UID=xavier;PWD=xavier;DIR=m:\signat\sage\data0405;SCH=m:\signat\sage\prog;LOG=m:\signat\sage\LINE100;"}</definedName>
    <definedName name="QUERY1.query_connection_1_1_1_2_1_1_1_1" localSheetId="27" hidden="1">{"DRIVER={Sage Line 100};UID=xavier;PWD=xavier;DIR=m:\signat\sage\data0405;SCH=m:\signat\sage\prog;LOG=m:\signat\sage\LINE100;"}</definedName>
    <definedName name="QUERY1.query_connection_1_1_1_2_1_1_1_1" hidden="1">{"DRIVER={Sage Line 100};UID=xavier;PWD=xavier;DIR=m:\signat\sage\data0405;SCH=m:\signat\sage\prog;LOG=m:\signat\sage\LINE100;"}</definedName>
    <definedName name="QUERY1.query_connection_1_1_1_2_1_1_2" localSheetId="27" hidden="1">{"DRIVER={Sage Line 100};UID=xavier;PWD=xavier;DIR=m:\signat\sage\data0405;SCH=m:\signat\sage\prog;LOG=m:\signat\sage\LINE100;"}</definedName>
    <definedName name="QUERY1.query_connection_1_1_1_2_1_1_2" hidden="1">{"DRIVER={Sage Line 100};UID=xavier;PWD=xavier;DIR=m:\signat\sage\data0405;SCH=m:\signat\sage\prog;LOG=m:\signat\sage\LINE100;"}</definedName>
    <definedName name="QUERY1.query_connection_1_1_1_2_1_2" localSheetId="27" hidden="1">{"DRIVER={Sage Line 100};UID=xavier;PWD=xavier;DIR=m:\signat\sage\data0405;SCH=m:\signat\sage\prog;LOG=m:\signat\sage\LINE100;"}</definedName>
    <definedName name="QUERY1.query_connection_1_1_1_2_1_2" hidden="1">{"DRIVER={Sage Line 100};UID=xavier;PWD=xavier;DIR=m:\signat\sage\data0405;SCH=m:\signat\sage\prog;LOG=m:\signat\sage\LINE100;"}</definedName>
    <definedName name="QUERY1.query_connection_1_1_1_2_1_2_1" localSheetId="27" hidden="1">{"DRIVER={Sage Line 100};UID=xavier;PWD=xavier;DIR=m:\signat\sage\data0405;SCH=m:\signat\sage\prog;LOG=m:\signat\sage\LINE100;"}</definedName>
    <definedName name="QUERY1.query_connection_1_1_1_2_1_2_1" hidden="1">{"DRIVER={Sage Line 100};UID=xavier;PWD=xavier;DIR=m:\signat\sage\data0405;SCH=m:\signat\sage\prog;LOG=m:\signat\sage\LINE100;"}</definedName>
    <definedName name="QUERY1.query_connection_1_1_1_2_1_3" localSheetId="27" hidden="1">{"DRIVER={Sage Line 100};UID=xavier;PWD=xavier;DIR=m:\signat\sage\data0405;SCH=m:\signat\sage\prog;LOG=m:\signat\sage\LINE100;"}</definedName>
    <definedName name="QUERY1.query_connection_1_1_1_2_1_3" hidden="1">{"DRIVER={Sage Line 100};UID=xavier;PWD=xavier;DIR=m:\signat\sage\data0405;SCH=m:\signat\sage\prog;LOG=m:\signat\sage\LINE100;"}</definedName>
    <definedName name="QUERY1.query_connection_1_1_1_2_2" localSheetId="27" hidden="1">{"DRIVER={Sage Line 100};UID=xavier;PWD=xavier;DIR=m:\signat\sage\data0405;SCH=m:\signat\sage\prog;LOG=m:\signat\sage\LINE100;"}</definedName>
    <definedName name="QUERY1.query_connection_1_1_1_2_2" hidden="1">{"DRIVER={Sage Line 100};UID=xavier;PWD=xavier;DIR=m:\signat\sage\data0405;SCH=m:\signat\sage\prog;LOG=m:\signat\sage\LINE100;"}</definedName>
    <definedName name="QUERY1.query_connection_1_1_1_2_2_1" localSheetId="27" hidden="1">{"DRIVER={Sage Line 100};UID=xavier;PWD=xavier;DIR=m:\signat\sage\data0405;SCH=m:\signat\sage\prog;LOG=m:\signat\sage\LINE100;"}</definedName>
    <definedName name="QUERY1.query_connection_1_1_1_2_2_1" hidden="1">{"DRIVER={Sage Line 100};UID=xavier;PWD=xavier;DIR=m:\signat\sage\data0405;SCH=m:\signat\sage\prog;LOG=m:\signat\sage\LINE100;"}</definedName>
    <definedName name="QUERY1.query_connection_1_1_1_2_2_1_1" localSheetId="27" hidden="1">{"DRIVER={Sage Line 100};UID=xavier;PWD=xavier;DIR=m:\signat\sage\data0405;SCH=m:\signat\sage\prog;LOG=m:\signat\sage\LINE100;"}</definedName>
    <definedName name="QUERY1.query_connection_1_1_1_2_2_1_1" hidden="1">{"DRIVER={Sage Line 100};UID=xavier;PWD=xavier;DIR=m:\signat\sage\data0405;SCH=m:\signat\sage\prog;LOG=m:\signat\sage\LINE100;"}</definedName>
    <definedName name="QUERY1.query_connection_1_1_1_2_2_2" localSheetId="27" hidden="1">{"DRIVER={Sage Line 100};UID=xavier;PWD=xavier;DIR=m:\signat\sage\data0405;SCH=m:\signat\sage\prog;LOG=m:\signat\sage\LINE100;"}</definedName>
    <definedName name="QUERY1.query_connection_1_1_1_2_2_2" hidden="1">{"DRIVER={Sage Line 100};UID=xavier;PWD=xavier;DIR=m:\signat\sage\data0405;SCH=m:\signat\sage\prog;LOG=m:\signat\sage\LINE100;"}</definedName>
    <definedName name="QUERY1.query_connection_1_1_1_2_3" localSheetId="27" hidden="1">{"DRIVER={Sage Line 100};UID=xavier;PWD=xavier;DIR=m:\signat\sage\data0405;SCH=m:\signat\sage\prog;LOG=m:\signat\sage\LINE100;"}</definedName>
    <definedName name="QUERY1.query_connection_1_1_1_2_3" hidden="1">{"DRIVER={Sage Line 100};UID=xavier;PWD=xavier;DIR=m:\signat\sage\data0405;SCH=m:\signat\sage\prog;LOG=m:\signat\sage\LINE100;"}</definedName>
    <definedName name="QUERY1.query_connection_1_1_1_2_3_1" localSheetId="27" hidden="1">{"DRIVER={Sage Line 100};UID=xavier;PWD=xavier;DIR=m:\signat\sage\data0405;SCH=m:\signat\sage\prog;LOG=m:\signat\sage\LINE100;"}</definedName>
    <definedName name="QUERY1.query_connection_1_1_1_2_3_1" hidden="1">{"DRIVER={Sage Line 100};UID=xavier;PWD=xavier;DIR=m:\signat\sage\data0405;SCH=m:\signat\sage\prog;LOG=m:\signat\sage\LINE100;"}</definedName>
    <definedName name="QUERY1.query_connection_1_1_1_2_4" localSheetId="27" hidden="1">{"DRIVER={Sage Line 100};UID=xavier;PWD=xavier;DIR=m:\signat\sage\data0405;SCH=m:\signat\sage\prog;LOG=m:\signat\sage\LINE100;"}</definedName>
    <definedName name="QUERY1.query_connection_1_1_1_2_4" hidden="1">{"DRIVER={Sage Line 100};UID=xavier;PWD=xavier;DIR=m:\signat\sage\data0405;SCH=m:\signat\sage\prog;LOG=m:\signat\sage\LINE100;"}</definedName>
    <definedName name="QUERY1.query_connection_1_1_1_3" localSheetId="27" hidden="1">{"DRIVER={Sage Line 100};UID=xavier;PWD=xavier;DIR=m:\signat\sage\data0405;SCH=m:\signat\sage\prog;LOG=m:\signat\sage\LINE100;"}</definedName>
    <definedName name="QUERY1.query_connection_1_1_1_3" hidden="1">{"DRIVER={Sage Line 100};UID=xavier;PWD=xavier;DIR=m:\signat\sage\data0405;SCH=m:\signat\sage\prog;LOG=m:\signat\sage\LINE100;"}</definedName>
    <definedName name="QUERY1.query_connection_1_1_1_3_1" localSheetId="27" hidden="1">{"DRIVER={Sage Line 100};UID=xavier;PWD=xavier;DIR=m:\signat\sage\data0405;SCH=m:\signat\sage\prog;LOG=m:\signat\sage\LINE100;"}</definedName>
    <definedName name="QUERY1.query_connection_1_1_1_3_1" hidden="1">{"DRIVER={Sage Line 100};UID=xavier;PWD=xavier;DIR=m:\signat\sage\data0405;SCH=m:\signat\sage\prog;LOG=m:\signat\sage\LINE100;"}</definedName>
    <definedName name="QUERY1.query_connection_1_1_1_3_1_1" localSheetId="27" hidden="1">{"DRIVER={Sage Line 100};UID=xavier;PWD=xavier;DIR=m:\signat\sage\data0405;SCH=m:\signat\sage\prog;LOG=m:\signat\sage\LINE100;"}</definedName>
    <definedName name="QUERY1.query_connection_1_1_1_3_1_1" hidden="1">{"DRIVER={Sage Line 100};UID=xavier;PWD=xavier;DIR=m:\signat\sage\data0405;SCH=m:\signat\sage\prog;LOG=m:\signat\sage\LINE100;"}</definedName>
    <definedName name="QUERY1.query_connection_1_1_1_3_1_1_1" localSheetId="27" hidden="1">{"DRIVER={Sage Line 100};UID=xavier;PWD=xavier;DIR=m:\signat\sage\data0405;SCH=m:\signat\sage\prog;LOG=m:\signat\sage\LINE100;"}</definedName>
    <definedName name="QUERY1.query_connection_1_1_1_3_1_1_1" hidden="1">{"DRIVER={Sage Line 100};UID=xavier;PWD=xavier;DIR=m:\signat\sage\data0405;SCH=m:\signat\sage\prog;LOG=m:\signat\sage\LINE100;"}</definedName>
    <definedName name="QUERY1.query_connection_1_1_1_3_1_2" localSheetId="27" hidden="1">{"DRIVER={Sage Line 100};UID=xavier;PWD=xavier;DIR=m:\signat\sage\data0405;SCH=m:\signat\sage\prog;LOG=m:\signat\sage\LINE100;"}</definedName>
    <definedName name="QUERY1.query_connection_1_1_1_3_1_2" hidden="1">{"DRIVER={Sage Line 100};UID=xavier;PWD=xavier;DIR=m:\signat\sage\data0405;SCH=m:\signat\sage\prog;LOG=m:\signat\sage\LINE100;"}</definedName>
    <definedName name="QUERY1.query_connection_1_1_1_3_2" localSheetId="27" hidden="1">{"DRIVER={Sage Line 100};UID=xavier;PWD=xavier;DIR=m:\signat\sage\data0405;SCH=m:\signat\sage\prog;LOG=m:\signat\sage\LINE100;"}</definedName>
    <definedName name="QUERY1.query_connection_1_1_1_3_2" hidden="1">{"DRIVER={Sage Line 100};UID=xavier;PWD=xavier;DIR=m:\signat\sage\data0405;SCH=m:\signat\sage\prog;LOG=m:\signat\sage\LINE100;"}</definedName>
    <definedName name="QUERY1.query_connection_1_1_1_3_2_1" localSheetId="27" hidden="1">{"DRIVER={Sage Line 100};UID=xavier;PWD=xavier;DIR=m:\signat\sage\data0405;SCH=m:\signat\sage\prog;LOG=m:\signat\sage\LINE100;"}</definedName>
    <definedName name="QUERY1.query_connection_1_1_1_3_2_1" hidden="1">{"DRIVER={Sage Line 100};UID=xavier;PWD=xavier;DIR=m:\signat\sage\data0405;SCH=m:\signat\sage\prog;LOG=m:\signat\sage\LINE100;"}</definedName>
    <definedName name="QUERY1.query_connection_1_1_1_3_3" localSheetId="27" hidden="1">{"DRIVER={Sage Line 100};UID=xavier;PWD=xavier;DIR=m:\signat\sage\data0405;SCH=m:\signat\sage\prog;LOG=m:\signat\sage\LINE100;"}</definedName>
    <definedName name="QUERY1.query_connection_1_1_1_3_3" hidden="1">{"DRIVER={Sage Line 100};UID=xavier;PWD=xavier;DIR=m:\signat\sage\data0405;SCH=m:\signat\sage\prog;LOG=m:\signat\sage\LINE100;"}</definedName>
    <definedName name="QUERY1.query_connection_1_1_1_4" localSheetId="27" hidden="1">{"DRIVER={Sage Line 100};UID=xavier;PWD=xavier;DIR=m:\signat\sage\data0405;SCH=m:\signat\sage\prog;LOG=m:\signat\sage\LINE100;"}</definedName>
    <definedName name="QUERY1.query_connection_1_1_1_4" hidden="1">{"DRIVER={Sage Line 100};UID=xavier;PWD=xavier;DIR=m:\signat\sage\data0405;SCH=m:\signat\sage\prog;LOG=m:\signat\sage\LINE100;"}</definedName>
    <definedName name="QUERY1.query_connection_1_1_1_4_1" localSheetId="27" hidden="1">{"DRIVER={Sage Line 100};UID=xavier;PWD=xavier;DIR=m:\signat\sage\data0405;SCH=m:\signat\sage\prog;LOG=m:\signat\sage\LINE100;"}</definedName>
    <definedName name="QUERY1.query_connection_1_1_1_4_1" hidden="1">{"DRIVER={Sage Line 100};UID=xavier;PWD=xavier;DIR=m:\signat\sage\data0405;SCH=m:\signat\sage\prog;LOG=m:\signat\sage\LINE100;"}</definedName>
    <definedName name="QUERY1.query_connection_1_1_1_4_1_1" localSheetId="27" hidden="1">{"DRIVER={Sage Line 100};UID=xavier;PWD=xavier;DIR=m:\signat\sage\data0405;SCH=m:\signat\sage\prog;LOG=m:\signat\sage\LINE100;"}</definedName>
    <definedName name="QUERY1.query_connection_1_1_1_4_1_1" hidden="1">{"DRIVER={Sage Line 100};UID=xavier;PWD=xavier;DIR=m:\signat\sage\data0405;SCH=m:\signat\sage\prog;LOG=m:\signat\sage\LINE100;"}</definedName>
    <definedName name="QUERY1.query_connection_1_1_1_4_2" localSheetId="27" hidden="1">{"DRIVER={Sage Line 100};UID=xavier;PWD=xavier;DIR=m:\signat\sage\data0405;SCH=m:\signat\sage\prog;LOG=m:\signat\sage\LINE100;"}</definedName>
    <definedName name="QUERY1.query_connection_1_1_1_4_2" hidden="1">{"DRIVER={Sage Line 100};UID=xavier;PWD=xavier;DIR=m:\signat\sage\data0405;SCH=m:\signat\sage\prog;LOG=m:\signat\sage\LINE100;"}</definedName>
    <definedName name="QUERY1.query_connection_1_1_1_5" localSheetId="27" hidden="1">{"DRIVER={Sage Line 100};UID=xavier;PWD=xavier;DIR=m:\signat\sage\data0405;SCH=m:\signat\sage\prog;LOG=m:\signat\sage\LINE100;"}</definedName>
    <definedName name="QUERY1.query_connection_1_1_1_5" hidden="1">{"DRIVER={Sage Line 100};UID=xavier;PWD=xavier;DIR=m:\signat\sage\data0405;SCH=m:\signat\sage\prog;LOG=m:\signat\sage\LINE100;"}</definedName>
    <definedName name="QUERY1.query_connection_1_1_1_5_1" localSheetId="27" hidden="1">{"DRIVER={Sage Line 100};UID=xavier;PWD=xavier;DIR=m:\signat\sage\data0405;SCH=m:\signat\sage\prog;LOG=m:\signat\sage\LINE100;"}</definedName>
    <definedName name="QUERY1.query_connection_1_1_1_5_1" hidden="1">{"DRIVER={Sage Line 100};UID=xavier;PWD=xavier;DIR=m:\signat\sage\data0405;SCH=m:\signat\sage\prog;LOG=m:\signat\sage\LINE100;"}</definedName>
    <definedName name="QUERY1.query_connection_1_1_2" localSheetId="27" hidden="1">{"DRIVER={Sage Line 100};UID=xavier;PWD=xavier;DIR=m:\signat\sage\data0405;SCH=m:\signat\sage\prog;LOG=m:\signat\sage\LINE100;"}</definedName>
    <definedName name="QUERY1.query_connection_1_1_2" hidden="1">{"DRIVER={Sage Line 100};UID=xavier;PWD=xavier;DIR=m:\signat\sage\data0405;SCH=m:\signat\sage\prog;LOG=m:\signat\sage\LINE100;"}</definedName>
    <definedName name="QUERY1.query_connection_1_1_2_1" localSheetId="27" hidden="1">{"DRIVER={Sage Line 100};UID=xavier;PWD=xavier;DIR=m:\signat\sage\data0405;SCH=m:\signat\sage\prog;LOG=m:\signat\sage\LINE100;"}</definedName>
    <definedName name="QUERY1.query_connection_1_1_2_1" hidden="1">{"DRIVER={Sage Line 100};UID=xavier;PWD=xavier;DIR=m:\signat\sage\data0405;SCH=m:\signat\sage\prog;LOG=m:\signat\sage\LINE100;"}</definedName>
    <definedName name="QUERY1.query_connection_1_1_2_1_1" localSheetId="27" hidden="1">{"DRIVER={Sage Line 100};UID=xavier;PWD=xavier;DIR=m:\signat\sage\data0405;SCH=m:\signat\sage\prog;LOG=m:\signat\sage\LINE100;"}</definedName>
    <definedName name="QUERY1.query_connection_1_1_2_1_1" hidden="1">{"DRIVER={Sage Line 100};UID=xavier;PWD=xavier;DIR=m:\signat\sage\data0405;SCH=m:\signat\sage\prog;LOG=m:\signat\sage\LINE100;"}</definedName>
    <definedName name="QUERY1.query_connection_1_1_2_1_1_1" localSheetId="27" hidden="1">{"DRIVER={Sage Line 100};UID=xavier;PWD=xavier;DIR=m:\signat\sage\data0405;SCH=m:\signat\sage\prog;LOG=m:\signat\sage\LINE100;"}</definedName>
    <definedName name="QUERY1.query_connection_1_1_2_1_1_1" hidden="1">{"DRIVER={Sage Line 100};UID=xavier;PWD=xavier;DIR=m:\signat\sage\data0405;SCH=m:\signat\sage\prog;LOG=m:\signat\sage\LINE100;"}</definedName>
    <definedName name="QUERY1.query_connection_1_1_2_1_1_1_1" localSheetId="27" hidden="1">{"DRIVER={Sage Line 100};UID=xavier;PWD=xavier;DIR=m:\signat\sage\data0405;SCH=m:\signat\sage\prog;LOG=m:\signat\sage\LINE100;"}</definedName>
    <definedName name="QUERY1.query_connection_1_1_2_1_1_1_1" hidden="1">{"DRIVER={Sage Line 100};UID=xavier;PWD=xavier;DIR=m:\signat\sage\data0405;SCH=m:\signat\sage\prog;LOG=m:\signat\sage\LINE100;"}</definedName>
    <definedName name="QUERY1.query_connection_1_1_2_1_1_1_1_1" localSheetId="27" hidden="1">{"DRIVER={Sage Line 100};UID=xavier;PWD=xavier;DIR=m:\signat\sage\data0405;SCH=m:\signat\sage\prog;LOG=m:\signat\sage\LINE100;"}</definedName>
    <definedName name="QUERY1.query_connection_1_1_2_1_1_1_1_1" hidden="1">{"DRIVER={Sage Line 100};UID=xavier;PWD=xavier;DIR=m:\signat\sage\data0405;SCH=m:\signat\sage\prog;LOG=m:\signat\sage\LINE100;"}</definedName>
    <definedName name="QUERY1.query_connection_1_1_2_1_1_1_2" localSheetId="27" hidden="1">{"DRIVER={Sage Line 100};UID=xavier;PWD=xavier;DIR=m:\signat\sage\data0405;SCH=m:\signat\sage\prog;LOG=m:\signat\sage\LINE100;"}</definedName>
    <definedName name="QUERY1.query_connection_1_1_2_1_1_1_2" hidden="1">{"DRIVER={Sage Line 100};UID=xavier;PWD=xavier;DIR=m:\signat\sage\data0405;SCH=m:\signat\sage\prog;LOG=m:\signat\sage\LINE100;"}</definedName>
    <definedName name="QUERY1.query_connection_1_1_2_1_1_2" localSheetId="27" hidden="1">{"DRIVER={Sage Line 100};UID=xavier;PWD=xavier;DIR=m:\signat\sage\data0405;SCH=m:\signat\sage\prog;LOG=m:\signat\sage\LINE100;"}</definedName>
    <definedName name="QUERY1.query_connection_1_1_2_1_1_2" hidden="1">{"DRIVER={Sage Line 100};UID=xavier;PWD=xavier;DIR=m:\signat\sage\data0405;SCH=m:\signat\sage\prog;LOG=m:\signat\sage\LINE100;"}</definedName>
    <definedName name="QUERY1.query_connection_1_1_2_1_1_2_1" localSheetId="27" hidden="1">{"DRIVER={Sage Line 100};UID=xavier;PWD=xavier;DIR=m:\signat\sage\data0405;SCH=m:\signat\sage\prog;LOG=m:\signat\sage\LINE100;"}</definedName>
    <definedName name="QUERY1.query_connection_1_1_2_1_1_2_1" hidden="1">{"DRIVER={Sage Line 100};UID=xavier;PWD=xavier;DIR=m:\signat\sage\data0405;SCH=m:\signat\sage\prog;LOG=m:\signat\sage\LINE100;"}</definedName>
    <definedName name="QUERY1.query_connection_1_1_2_1_1_3" localSheetId="27" hidden="1">{"DRIVER={Sage Line 100};UID=xavier;PWD=xavier;DIR=m:\signat\sage\data0405;SCH=m:\signat\sage\prog;LOG=m:\signat\sage\LINE100;"}</definedName>
    <definedName name="QUERY1.query_connection_1_1_2_1_1_3" hidden="1">{"DRIVER={Sage Line 100};UID=xavier;PWD=xavier;DIR=m:\signat\sage\data0405;SCH=m:\signat\sage\prog;LOG=m:\signat\sage\LINE100;"}</definedName>
    <definedName name="QUERY1.query_connection_1_1_2_1_2" localSheetId="27" hidden="1">{"DRIVER={Sage Line 100};UID=xavier;PWD=xavier;DIR=m:\signat\sage\data0405;SCH=m:\signat\sage\prog;LOG=m:\signat\sage\LINE100;"}</definedName>
    <definedName name="QUERY1.query_connection_1_1_2_1_2" hidden="1">{"DRIVER={Sage Line 100};UID=xavier;PWD=xavier;DIR=m:\signat\sage\data0405;SCH=m:\signat\sage\prog;LOG=m:\signat\sage\LINE100;"}</definedName>
    <definedName name="QUERY1.query_connection_1_1_2_1_2_1" localSheetId="27" hidden="1">{"DRIVER={Sage Line 100};UID=xavier;PWD=xavier;DIR=m:\signat\sage\data0405;SCH=m:\signat\sage\prog;LOG=m:\signat\sage\LINE100;"}</definedName>
    <definedName name="QUERY1.query_connection_1_1_2_1_2_1" hidden="1">{"DRIVER={Sage Line 100};UID=xavier;PWD=xavier;DIR=m:\signat\sage\data0405;SCH=m:\signat\sage\prog;LOG=m:\signat\sage\LINE100;"}</definedName>
    <definedName name="QUERY1.query_connection_1_1_2_1_2_1_1" localSheetId="27" hidden="1">{"DRIVER={Sage Line 100};UID=xavier;PWD=xavier;DIR=m:\signat\sage\data0405;SCH=m:\signat\sage\prog;LOG=m:\signat\sage\LINE100;"}</definedName>
    <definedName name="QUERY1.query_connection_1_1_2_1_2_1_1" hidden="1">{"DRIVER={Sage Line 100};UID=xavier;PWD=xavier;DIR=m:\signat\sage\data0405;SCH=m:\signat\sage\prog;LOG=m:\signat\sage\LINE100;"}</definedName>
    <definedName name="QUERY1.query_connection_1_1_2_1_2_2" localSheetId="27" hidden="1">{"DRIVER={Sage Line 100};UID=xavier;PWD=xavier;DIR=m:\signat\sage\data0405;SCH=m:\signat\sage\prog;LOG=m:\signat\sage\LINE100;"}</definedName>
    <definedName name="QUERY1.query_connection_1_1_2_1_2_2" hidden="1">{"DRIVER={Sage Line 100};UID=xavier;PWD=xavier;DIR=m:\signat\sage\data0405;SCH=m:\signat\sage\prog;LOG=m:\signat\sage\LINE100;"}</definedName>
    <definedName name="QUERY1.query_connection_1_1_2_1_3" localSheetId="27" hidden="1">{"DRIVER={Sage Line 100};UID=xavier;PWD=xavier;DIR=m:\signat\sage\data0405;SCH=m:\signat\sage\prog;LOG=m:\signat\sage\LINE100;"}</definedName>
    <definedName name="QUERY1.query_connection_1_1_2_1_3" hidden="1">{"DRIVER={Sage Line 100};UID=xavier;PWD=xavier;DIR=m:\signat\sage\data0405;SCH=m:\signat\sage\prog;LOG=m:\signat\sage\LINE100;"}</definedName>
    <definedName name="QUERY1.query_connection_1_1_2_1_3_1" localSheetId="27" hidden="1">{"DRIVER={Sage Line 100};UID=xavier;PWD=xavier;DIR=m:\signat\sage\data0405;SCH=m:\signat\sage\prog;LOG=m:\signat\sage\LINE100;"}</definedName>
    <definedName name="QUERY1.query_connection_1_1_2_1_3_1" hidden="1">{"DRIVER={Sage Line 100};UID=xavier;PWD=xavier;DIR=m:\signat\sage\data0405;SCH=m:\signat\sage\prog;LOG=m:\signat\sage\LINE100;"}</definedName>
    <definedName name="QUERY1.query_connection_1_1_2_1_4" localSheetId="27" hidden="1">{"DRIVER={Sage Line 100};UID=xavier;PWD=xavier;DIR=m:\signat\sage\data0405;SCH=m:\signat\sage\prog;LOG=m:\signat\sage\LINE100;"}</definedName>
    <definedName name="QUERY1.query_connection_1_1_2_1_4" hidden="1">{"DRIVER={Sage Line 100};UID=xavier;PWD=xavier;DIR=m:\signat\sage\data0405;SCH=m:\signat\sage\prog;LOG=m:\signat\sage\LINE100;"}</definedName>
    <definedName name="QUERY1.query_connection_1_1_2_2" localSheetId="27" hidden="1">{"DRIVER={Sage Line 100};UID=xavier;PWD=xavier;DIR=m:\signat\sage\data0405;SCH=m:\signat\sage\prog;LOG=m:\signat\sage\LINE100;"}</definedName>
    <definedName name="QUERY1.query_connection_1_1_2_2" hidden="1">{"DRIVER={Sage Line 100};UID=xavier;PWD=xavier;DIR=m:\signat\sage\data0405;SCH=m:\signat\sage\prog;LOG=m:\signat\sage\LINE100;"}</definedName>
    <definedName name="QUERY1.query_connection_1_1_2_2_1" localSheetId="27" hidden="1">{"DRIVER={Sage Line 100};UID=xavier;PWD=xavier;DIR=m:\signat\sage\data0405;SCH=m:\signat\sage\prog;LOG=m:\signat\sage\LINE100;"}</definedName>
    <definedName name="QUERY1.query_connection_1_1_2_2_1" hidden="1">{"DRIVER={Sage Line 100};UID=xavier;PWD=xavier;DIR=m:\signat\sage\data0405;SCH=m:\signat\sage\prog;LOG=m:\signat\sage\LINE100;"}</definedName>
    <definedName name="QUERY1.query_connection_1_1_2_2_1_1" localSheetId="27" hidden="1">{"DRIVER={Sage Line 100};UID=xavier;PWD=xavier;DIR=m:\signat\sage\data0405;SCH=m:\signat\sage\prog;LOG=m:\signat\sage\LINE100;"}</definedName>
    <definedName name="QUERY1.query_connection_1_1_2_2_1_1" hidden="1">{"DRIVER={Sage Line 100};UID=xavier;PWD=xavier;DIR=m:\signat\sage\data0405;SCH=m:\signat\sage\prog;LOG=m:\signat\sage\LINE100;"}</definedName>
    <definedName name="QUERY1.query_connection_1_1_2_2_1_1_1" localSheetId="27" hidden="1">{"DRIVER={Sage Line 100};UID=xavier;PWD=xavier;DIR=m:\signat\sage\data0405;SCH=m:\signat\sage\prog;LOG=m:\signat\sage\LINE100;"}</definedName>
    <definedName name="QUERY1.query_connection_1_1_2_2_1_1_1" hidden="1">{"DRIVER={Sage Line 100};UID=xavier;PWD=xavier;DIR=m:\signat\sage\data0405;SCH=m:\signat\sage\prog;LOG=m:\signat\sage\LINE100;"}</definedName>
    <definedName name="QUERY1.query_connection_1_1_2_2_1_2" localSheetId="27" hidden="1">{"DRIVER={Sage Line 100};UID=xavier;PWD=xavier;DIR=m:\signat\sage\data0405;SCH=m:\signat\sage\prog;LOG=m:\signat\sage\LINE100;"}</definedName>
    <definedName name="QUERY1.query_connection_1_1_2_2_1_2" hidden="1">{"DRIVER={Sage Line 100};UID=xavier;PWD=xavier;DIR=m:\signat\sage\data0405;SCH=m:\signat\sage\prog;LOG=m:\signat\sage\LINE100;"}</definedName>
    <definedName name="QUERY1.query_connection_1_1_2_2_2" localSheetId="27" hidden="1">{"DRIVER={Sage Line 100};UID=xavier;PWD=xavier;DIR=m:\signat\sage\data0405;SCH=m:\signat\sage\prog;LOG=m:\signat\sage\LINE100;"}</definedName>
    <definedName name="QUERY1.query_connection_1_1_2_2_2" hidden="1">{"DRIVER={Sage Line 100};UID=xavier;PWD=xavier;DIR=m:\signat\sage\data0405;SCH=m:\signat\sage\prog;LOG=m:\signat\sage\LINE100;"}</definedName>
    <definedName name="QUERY1.query_connection_1_1_2_2_2_1" localSheetId="27" hidden="1">{"DRIVER={Sage Line 100};UID=xavier;PWD=xavier;DIR=m:\signat\sage\data0405;SCH=m:\signat\sage\prog;LOG=m:\signat\sage\LINE100;"}</definedName>
    <definedName name="QUERY1.query_connection_1_1_2_2_2_1" hidden="1">{"DRIVER={Sage Line 100};UID=xavier;PWD=xavier;DIR=m:\signat\sage\data0405;SCH=m:\signat\sage\prog;LOG=m:\signat\sage\LINE100;"}</definedName>
    <definedName name="QUERY1.query_connection_1_1_2_2_3" localSheetId="27" hidden="1">{"DRIVER={Sage Line 100};UID=xavier;PWD=xavier;DIR=m:\signat\sage\data0405;SCH=m:\signat\sage\prog;LOG=m:\signat\sage\LINE100;"}</definedName>
    <definedName name="QUERY1.query_connection_1_1_2_2_3" hidden="1">{"DRIVER={Sage Line 100};UID=xavier;PWD=xavier;DIR=m:\signat\sage\data0405;SCH=m:\signat\sage\prog;LOG=m:\signat\sage\LINE100;"}</definedName>
    <definedName name="QUERY1.query_connection_1_1_2_3" localSheetId="27" hidden="1">{"DRIVER={Sage Line 100};UID=xavier;PWD=xavier;DIR=m:\signat\sage\data0405;SCH=m:\signat\sage\prog;LOG=m:\signat\sage\LINE100;"}</definedName>
    <definedName name="QUERY1.query_connection_1_1_2_3" hidden="1">{"DRIVER={Sage Line 100};UID=xavier;PWD=xavier;DIR=m:\signat\sage\data0405;SCH=m:\signat\sage\prog;LOG=m:\signat\sage\LINE100;"}</definedName>
    <definedName name="QUERY1.query_connection_1_1_2_3_1" localSheetId="27" hidden="1">{"DRIVER={Sage Line 100};UID=xavier;PWD=xavier;DIR=m:\signat\sage\data0405;SCH=m:\signat\sage\prog;LOG=m:\signat\sage\LINE100;"}</definedName>
    <definedName name="QUERY1.query_connection_1_1_2_3_1" hidden="1">{"DRIVER={Sage Line 100};UID=xavier;PWD=xavier;DIR=m:\signat\sage\data0405;SCH=m:\signat\sage\prog;LOG=m:\signat\sage\LINE100;"}</definedName>
    <definedName name="QUERY1.query_connection_1_1_2_3_1_1" localSheetId="27" hidden="1">{"DRIVER={Sage Line 100};UID=xavier;PWD=xavier;DIR=m:\signat\sage\data0405;SCH=m:\signat\sage\prog;LOG=m:\signat\sage\LINE100;"}</definedName>
    <definedName name="QUERY1.query_connection_1_1_2_3_1_1" hidden="1">{"DRIVER={Sage Line 100};UID=xavier;PWD=xavier;DIR=m:\signat\sage\data0405;SCH=m:\signat\sage\prog;LOG=m:\signat\sage\LINE100;"}</definedName>
    <definedName name="QUERY1.query_connection_1_1_2_3_2" localSheetId="27" hidden="1">{"DRIVER={Sage Line 100};UID=xavier;PWD=xavier;DIR=m:\signat\sage\data0405;SCH=m:\signat\sage\prog;LOG=m:\signat\sage\LINE100;"}</definedName>
    <definedName name="QUERY1.query_connection_1_1_2_3_2" hidden="1">{"DRIVER={Sage Line 100};UID=xavier;PWD=xavier;DIR=m:\signat\sage\data0405;SCH=m:\signat\sage\prog;LOG=m:\signat\sage\LINE100;"}</definedName>
    <definedName name="QUERY1.query_connection_1_1_2_4" localSheetId="27" hidden="1">{"DRIVER={Sage Line 100};UID=xavier;PWD=xavier;DIR=m:\signat\sage\data0405;SCH=m:\signat\sage\prog;LOG=m:\signat\sage\LINE100;"}</definedName>
    <definedName name="QUERY1.query_connection_1_1_2_4" hidden="1">{"DRIVER={Sage Line 100};UID=xavier;PWD=xavier;DIR=m:\signat\sage\data0405;SCH=m:\signat\sage\prog;LOG=m:\signat\sage\LINE100;"}</definedName>
    <definedName name="QUERY1.query_connection_1_1_2_4_1" localSheetId="27" hidden="1">{"DRIVER={Sage Line 100};UID=xavier;PWD=xavier;DIR=m:\signat\sage\data0405;SCH=m:\signat\sage\prog;LOG=m:\signat\sage\LINE100;"}</definedName>
    <definedName name="QUERY1.query_connection_1_1_2_4_1" hidden="1">{"DRIVER={Sage Line 100};UID=xavier;PWD=xavier;DIR=m:\signat\sage\data0405;SCH=m:\signat\sage\prog;LOG=m:\signat\sage\LINE100;"}</definedName>
    <definedName name="QUERY1.query_connection_1_1_2_5" localSheetId="27" hidden="1">{"DRIVER={Sage Line 100};UID=xavier;PWD=xavier;DIR=m:\signat\sage\data0405;SCH=m:\signat\sage\prog;LOG=m:\signat\sage\LINE100;"}</definedName>
    <definedName name="QUERY1.query_connection_1_1_2_5" hidden="1">{"DRIVER={Sage Line 100};UID=xavier;PWD=xavier;DIR=m:\signat\sage\data0405;SCH=m:\signat\sage\prog;LOG=m:\signat\sage\LINE100;"}</definedName>
    <definedName name="QUERY1.query_connection_1_1_3" localSheetId="27" hidden="1">{"DRIVER={Sage Line 100};UID=xavier;PWD=xavier;DIR=m:\signat\sage\data0405;SCH=m:\signat\sage\prog;LOG=m:\signat\sage\LINE100;"}</definedName>
    <definedName name="QUERY1.query_connection_1_1_3" hidden="1">{"DRIVER={Sage Line 100};UID=xavier;PWD=xavier;DIR=m:\signat\sage\data0405;SCH=m:\signat\sage\prog;LOG=m:\signat\sage\LINE100;"}</definedName>
    <definedName name="QUERY1.query_connection_1_1_3_1" localSheetId="27" hidden="1">{"DRIVER={Sage Line 100};UID=xavier;PWD=xavier;DIR=m:\signat\sage\data0405;SCH=m:\signat\sage\prog;LOG=m:\signat\sage\LINE100;"}</definedName>
    <definedName name="QUERY1.query_connection_1_1_3_1" hidden="1">{"DRIVER={Sage Line 100};UID=xavier;PWD=xavier;DIR=m:\signat\sage\data0405;SCH=m:\signat\sage\prog;LOG=m:\signat\sage\LINE100;"}</definedName>
    <definedName name="QUERY1.query_connection_1_1_3_1_1" localSheetId="27" hidden="1">{"DRIVER={Sage Line 100};UID=xavier;PWD=xavier;DIR=m:\signat\sage\data0405;SCH=m:\signat\sage\prog;LOG=m:\signat\sage\LINE100;"}</definedName>
    <definedName name="QUERY1.query_connection_1_1_3_1_1" hidden="1">{"DRIVER={Sage Line 100};UID=xavier;PWD=xavier;DIR=m:\signat\sage\data0405;SCH=m:\signat\sage\prog;LOG=m:\signat\sage\LINE100;"}</definedName>
    <definedName name="QUERY1.query_connection_1_1_3_1_1_1" localSheetId="27" hidden="1">{"DRIVER={Sage Line 100};UID=xavier;PWD=xavier;DIR=m:\signat\sage\data0405;SCH=m:\signat\sage\prog;LOG=m:\signat\sage\LINE100;"}</definedName>
    <definedName name="QUERY1.query_connection_1_1_3_1_1_1" hidden="1">{"DRIVER={Sage Line 100};UID=xavier;PWD=xavier;DIR=m:\signat\sage\data0405;SCH=m:\signat\sage\prog;LOG=m:\signat\sage\LINE100;"}</definedName>
    <definedName name="QUERY1.query_connection_1_1_3_1_1_1_1" localSheetId="27" hidden="1">{"DRIVER={Sage Line 100};UID=xavier;PWD=xavier;DIR=m:\signat\sage\data0405;SCH=m:\signat\sage\prog;LOG=m:\signat\sage\LINE100;"}</definedName>
    <definedName name="QUERY1.query_connection_1_1_3_1_1_1_1" hidden="1">{"DRIVER={Sage Line 100};UID=xavier;PWD=xavier;DIR=m:\signat\sage\data0405;SCH=m:\signat\sage\prog;LOG=m:\signat\sage\LINE100;"}</definedName>
    <definedName name="QUERY1.query_connection_1_1_3_1_1_2" localSheetId="27" hidden="1">{"DRIVER={Sage Line 100};UID=xavier;PWD=xavier;DIR=m:\signat\sage\data0405;SCH=m:\signat\sage\prog;LOG=m:\signat\sage\LINE100;"}</definedName>
    <definedName name="QUERY1.query_connection_1_1_3_1_1_2" hidden="1">{"DRIVER={Sage Line 100};UID=xavier;PWD=xavier;DIR=m:\signat\sage\data0405;SCH=m:\signat\sage\prog;LOG=m:\signat\sage\LINE100;"}</definedName>
    <definedName name="QUERY1.query_connection_1_1_3_1_2" localSheetId="27" hidden="1">{"DRIVER={Sage Line 100};UID=xavier;PWD=xavier;DIR=m:\signat\sage\data0405;SCH=m:\signat\sage\prog;LOG=m:\signat\sage\LINE100;"}</definedName>
    <definedName name="QUERY1.query_connection_1_1_3_1_2" hidden="1">{"DRIVER={Sage Line 100};UID=xavier;PWD=xavier;DIR=m:\signat\sage\data0405;SCH=m:\signat\sage\prog;LOG=m:\signat\sage\LINE100;"}</definedName>
    <definedName name="QUERY1.query_connection_1_1_3_1_2_1" localSheetId="27" hidden="1">{"DRIVER={Sage Line 100};UID=xavier;PWD=xavier;DIR=m:\signat\sage\data0405;SCH=m:\signat\sage\prog;LOG=m:\signat\sage\LINE100;"}</definedName>
    <definedName name="QUERY1.query_connection_1_1_3_1_2_1" hidden="1">{"DRIVER={Sage Line 100};UID=xavier;PWD=xavier;DIR=m:\signat\sage\data0405;SCH=m:\signat\sage\prog;LOG=m:\signat\sage\LINE100;"}</definedName>
    <definedName name="QUERY1.query_connection_1_1_3_1_3" localSheetId="27" hidden="1">{"DRIVER={Sage Line 100};UID=xavier;PWD=xavier;DIR=m:\signat\sage\data0405;SCH=m:\signat\sage\prog;LOG=m:\signat\sage\LINE100;"}</definedName>
    <definedName name="QUERY1.query_connection_1_1_3_1_3" hidden="1">{"DRIVER={Sage Line 100};UID=xavier;PWD=xavier;DIR=m:\signat\sage\data0405;SCH=m:\signat\sage\prog;LOG=m:\signat\sage\LINE100;"}</definedName>
    <definedName name="QUERY1.query_connection_1_1_3_2" localSheetId="27" hidden="1">{"DRIVER={Sage Line 100};UID=xavier;PWD=xavier;DIR=m:\signat\sage\data0405;SCH=m:\signat\sage\prog;LOG=m:\signat\sage\LINE100;"}</definedName>
    <definedName name="QUERY1.query_connection_1_1_3_2" hidden="1">{"DRIVER={Sage Line 100};UID=xavier;PWD=xavier;DIR=m:\signat\sage\data0405;SCH=m:\signat\sage\prog;LOG=m:\signat\sage\LINE100;"}</definedName>
    <definedName name="QUERY1.query_connection_1_1_3_2_1" localSheetId="27" hidden="1">{"DRIVER={Sage Line 100};UID=xavier;PWD=xavier;DIR=m:\signat\sage\data0405;SCH=m:\signat\sage\prog;LOG=m:\signat\sage\LINE100;"}</definedName>
    <definedName name="QUERY1.query_connection_1_1_3_2_1" hidden="1">{"DRIVER={Sage Line 100};UID=xavier;PWD=xavier;DIR=m:\signat\sage\data0405;SCH=m:\signat\sage\prog;LOG=m:\signat\sage\LINE100;"}</definedName>
    <definedName name="QUERY1.query_connection_1_1_3_2_1_1" localSheetId="27" hidden="1">{"DRIVER={Sage Line 100};UID=xavier;PWD=xavier;DIR=m:\signat\sage\data0405;SCH=m:\signat\sage\prog;LOG=m:\signat\sage\LINE100;"}</definedName>
    <definedName name="QUERY1.query_connection_1_1_3_2_1_1" hidden="1">{"DRIVER={Sage Line 100};UID=xavier;PWD=xavier;DIR=m:\signat\sage\data0405;SCH=m:\signat\sage\prog;LOG=m:\signat\sage\LINE100;"}</definedName>
    <definedName name="QUERY1.query_connection_1_1_3_2_2" localSheetId="27" hidden="1">{"DRIVER={Sage Line 100};UID=xavier;PWD=xavier;DIR=m:\signat\sage\data0405;SCH=m:\signat\sage\prog;LOG=m:\signat\sage\LINE100;"}</definedName>
    <definedName name="QUERY1.query_connection_1_1_3_2_2" hidden="1">{"DRIVER={Sage Line 100};UID=xavier;PWD=xavier;DIR=m:\signat\sage\data0405;SCH=m:\signat\sage\prog;LOG=m:\signat\sage\LINE100;"}</definedName>
    <definedName name="QUERY1.query_connection_1_1_3_3" localSheetId="27" hidden="1">{"DRIVER={Sage Line 100};UID=xavier;PWD=xavier;DIR=m:\signat\sage\data0405;SCH=m:\signat\sage\prog;LOG=m:\signat\sage\LINE100;"}</definedName>
    <definedName name="QUERY1.query_connection_1_1_3_3" hidden="1">{"DRIVER={Sage Line 100};UID=xavier;PWD=xavier;DIR=m:\signat\sage\data0405;SCH=m:\signat\sage\prog;LOG=m:\signat\sage\LINE100;"}</definedName>
    <definedName name="QUERY1.query_connection_1_1_3_3_1" localSheetId="27" hidden="1">{"DRIVER={Sage Line 100};UID=xavier;PWD=xavier;DIR=m:\signat\sage\data0405;SCH=m:\signat\sage\prog;LOG=m:\signat\sage\LINE100;"}</definedName>
    <definedName name="QUERY1.query_connection_1_1_3_3_1" hidden="1">{"DRIVER={Sage Line 100};UID=xavier;PWD=xavier;DIR=m:\signat\sage\data0405;SCH=m:\signat\sage\prog;LOG=m:\signat\sage\LINE100;"}</definedName>
    <definedName name="QUERY1.query_connection_1_1_3_4" localSheetId="27" hidden="1">{"DRIVER={Sage Line 100};UID=xavier;PWD=xavier;DIR=m:\signat\sage\data0405;SCH=m:\signat\sage\prog;LOG=m:\signat\sage\LINE100;"}</definedName>
    <definedName name="QUERY1.query_connection_1_1_3_4" hidden="1">{"DRIVER={Sage Line 100};UID=xavier;PWD=xavier;DIR=m:\signat\sage\data0405;SCH=m:\signat\sage\prog;LOG=m:\signat\sage\LINE100;"}</definedName>
    <definedName name="QUERY1.query_connection_1_1_4" localSheetId="27" hidden="1">{"DRIVER={Sage Line 100};UID=xavier;PWD=xavier;DIR=m:\signat\sage\data0405;SCH=m:\signat\sage\prog;LOG=m:\signat\sage\LINE100;"}</definedName>
    <definedName name="QUERY1.query_connection_1_1_4" hidden="1">{"DRIVER={Sage Line 100};UID=xavier;PWD=xavier;DIR=m:\signat\sage\data0405;SCH=m:\signat\sage\prog;LOG=m:\signat\sage\LINE100;"}</definedName>
    <definedName name="QUERY1.query_connection_1_1_4_1" localSheetId="27" hidden="1">{"DRIVER={Sage Line 100};UID=xavier;PWD=xavier;DIR=m:\signat\sage\data0405;SCH=m:\signat\sage\prog;LOG=m:\signat\sage\LINE100;"}</definedName>
    <definedName name="QUERY1.query_connection_1_1_4_1" hidden="1">{"DRIVER={Sage Line 100};UID=xavier;PWD=xavier;DIR=m:\signat\sage\data0405;SCH=m:\signat\sage\prog;LOG=m:\signat\sage\LINE100;"}</definedName>
    <definedName name="QUERY1.query_connection_1_1_4_1_1" localSheetId="27" hidden="1">{"DRIVER={Sage Line 100};UID=xavier;PWD=xavier;DIR=m:\signat\sage\data0405;SCH=m:\signat\sage\prog;LOG=m:\signat\sage\LINE100;"}</definedName>
    <definedName name="QUERY1.query_connection_1_1_4_1_1" hidden="1">{"DRIVER={Sage Line 100};UID=xavier;PWD=xavier;DIR=m:\signat\sage\data0405;SCH=m:\signat\sage\prog;LOG=m:\signat\sage\LINE100;"}</definedName>
    <definedName name="QUERY1.query_connection_1_1_4_1_1_1" localSheetId="27" hidden="1">{"DRIVER={Sage Line 100};UID=xavier;PWD=xavier;DIR=m:\signat\sage\data0405;SCH=m:\signat\sage\prog;LOG=m:\signat\sage\LINE100;"}</definedName>
    <definedName name="QUERY1.query_connection_1_1_4_1_1_1" hidden="1">{"DRIVER={Sage Line 100};UID=xavier;PWD=xavier;DIR=m:\signat\sage\data0405;SCH=m:\signat\sage\prog;LOG=m:\signat\sage\LINE100;"}</definedName>
    <definedName name="QUERY1.query_connection_1_1_4_1_2" localSheetId="27" hidden="1">{"DRIVER={Sage Line 100};UID=xavier;PWD=xavier;DIR=m:\signat\sage\data0405;SCH=m:\signat\sage\prog;LOG=m:\signat\sage\LINE100;"}</definedName>
    <definedName name="QUERY1.query_connection_1_1_4_1_2" hidden="1">{"DRIVER={Sage Line 100};UID=xavier;PWD=xavier;DIR=m:\signat\sage\data0405;SCH=m:\signat\sage\prog;LOG=m:\signat\sage\LINE100;"}</definedName>
    <definedName name="QUERY1.query_connection_1_1_4_2" localSheetId="27" hidden="1">{"DRIVER={Sage Line 100};UID=xavier;PWD=xavier;DIR=m:\signat\sage\data0405;SCH=m:\signat\sage\prog;LOG=m:\signat\sage\LINE100;"}</definedName>
    <definedName name="QUERY1.query_connection_1_1_4_2" hidden="1">{"DRIVER={Sage Line 100};UID=xavier;PWD=xavier;DIR=m:\signat\sage\data0405;SCH=m:\signat\sage\prog;LOG=m:\signat\sage\LINE100;"}</definedName>
    <definedName name="QUERY1.query_connection_1_1_4_2_1" localSheetId="27" hidden="1">{"DRIVER={Sage Line 100};UID=xavier;PWD=xavier;DIR=m:\signat\sage\data0405;SCH=m:\signat\sage\prog;LOG=m:\signat\sage\LINE100;"}</definedName>
    <definedName name="QUERY1.query_connection_1_1_4_2_1" hidden="1">{"DRIVER={Sage Line 100};UID=xavier;PWD=xavier;DIR=m:\signat\sage\data0405;SCH=m:\signat\sage\prog;LOG=m:\signat\sage\LINE100;"}</definedName>
    <definedName name="QUERY1.query_connection_1_1_4_3" localSheetId="27" hidden="1">{"DRIVER={Sage Line 100};UID=xavier;PWD=xavier;DIR=m:\signat\sage\data0405;SCH=m:\signat\sage\prog;LOG=m:\signat\sage\LINE100;"}</definedName>
    <definedName name="QUERY1.query_connection_1_1_4_3" hidden="1">{"DRIVER={Sage Line 100};UID=xavier;PWD=xavier;DIR=m:\signat\sage\data0405;SCH=m:\signat\sage\prog;LOG=m:\signat\sage\LINE100;"}</definedName>
    <definedName name="QUERY1.query_connection_1_1_5" localSheetId="27" hidden="1">{"DRIVER={Sage Line 100};UID=xavier;PWD=xavier;DIR=m:\signat\sage\data0405;SCH=m:\signat\sage\prog;LOG=m:\signat\sage\LINE100;"}</definedName>
    <definedName name="QUERY1.query_connection_1_1_5" hidden="1">{"DRIVER={Sage Line 100};UID=xavier;PWD=xavier;DIR=m:\signat\sage\data0405;SCH=m:\signat\sage\prog;LOG=m:\signat\sage\LINE100;"}</definedName>
    <definedName name="QUERY1.query_connection_1_1_5_1" localSheetId="27" hidden="1">{"DRIVER={Sage Line 100};UID=xavier;PWD=xavier;DIR=m:\signat\sage\data0405;SCH=m:\signat\sage\prog;LOG=m:\signat\sage\LINE100;"}</definedName>
    <definedName name="QUERY1.query_connection_1_1_5_1" hidden="1">{"DRIVER={Sage Line 100};UID=xavier;PWD=xavier;DIR=m:\signat\sage\data0405;SCH=m:\signat\sage\prog;LOG=m:\signat\sage\LINE100;"}</definedName>
    <definedName name="QUERY1.query_connection_1_1_5_1_1" localSheetId="27" hidden="1">{"DRIVER={Sage Line 100};UID=xavier;PWD=xavier;DIR=m:\signat\sage\data0405;SCH=m:\signat\sage\prog;LOG=m:\signat\sage\LINE100;"}</definedName>
    <definedName name="QUERY1.query_connection_1_1_5_1_1" hidden="1">{"DRIVER={Sage Line 100};UID=xavier;PWD=xavier;DIR=m:\signat\sage\data0405;SCH=m:\signat\sage\prog;LOG=m:\signat\sage\LINE100;"}</definedName>
    <definedName name="QUERY1.query_connection_1_1_5_2" localSheetId="27" hidden="1">{"DRIVER={Sage Line 100};UID=xavier;PWD=xavier;DIR=m:\signat\sage\data0405;SCH=m:\signat\sage\prog;LOG=m:\signat\sage\LINE100;"}</definedName>
    <definedName name="QUERY1.query_connection_1_1_5_2" hidden="1">{"DRIVER={Sage Line 100};UID=xavier;PWD=xavier;DIR=m:\signat\sage\data0405;SCH=m:\signat\sage\prog;LOG=m:\signat\sage\LINE100;"}</definedName>
    <definedName name="QUERY1.query_connection_1_2" localSheetId="27" hidden="1">{"DRIVER={Sage Line 100};UID=xavier;PWD=xavier;DIR=m:\signat\sage\data0405;SCH=m:\signat\sage\prog;LOG=m:\signat\sage\LINE100;"}</definedName>
    <definedName name="QUERY1.query_connection_1_2" hidden="1">{"DRIVER={Sage Line 100};UID=xavier;PWD=xavier;DIR=m:\signat\sage\data0405;SCH=m:\signat\sage\prog;LOG=m:\signat\sage\LINE100;"}</definedName>
    <definedName name="QUERY1.query_connection_1_2_1" localSheetId="27" hidden="1">{"DRIVER={Sage Line 100};UID=xavier;PWD=xavier;DIR=m:\signat\sage\data0405;SCH=m:\signat\sage\prog;LOG=m:\signat\sage\LINE100;"}</definedName>
    <definedName name="QUERY1.query_connection_1_2_1" hidden="1">{"DRIVER={Sage Line 100};UID=xavier;PWD=xavier;DIR=m:\signat\sage\data0405;SCH=m:\signat\sage\prog;LOG=m:\signat\sage\LINE100;"}</definedName>
    <definedName name="QUERY1.query_connection_1_2_1_1" localSheetId="27" hidden="1">{"DRIVER={Sage Line 100};UID=xavier;PWD=xavier;DIR=m:\signat\sage\data0405;SCH=m:\signat\sage\prog;LOG=m:\signat\sage\LINE100;"}</definedName>
    <definedName name="QUERY1.query_connection_1_2_1_1" hidden="1">{"DRIVER={Sage Line 100};UID=xavier;PWD=xavier;DIR=m:\signat\sage\data0405;SCH=m:\signat\sage\prog;LOG=m:\signat\sage\LINE100;"}</definedName>
    <definedName name="QUERY1.query_connection_1_2_1_1_1" localSheetId="27" hidden="1">{"DRIVER={Sage Line 100};UID=xavier;PWD=xavier;DIR=m:\signat\sage\data0405;SCH=m:\signat\sage\prog;LOG=m:\signat\sage\LINE100;"}</definedName>
    <definedName name="QUERY1.query_connection_1_2_1_1_1" hidden="1">{"DRIVER={Sage Line 100};UID=xavier;PWD=xavier;DIR=m:\signat\sage\data0405;SCH=m:\signat\sage\prog;LOG=m:\signat\sage\LINE100;"}</definedName>
    <definedName name="QUERY1.query_connection_1_2_1_1_1_1" localSheetId="27" hidden="1">{"DRIVER={Sage Line 100};UID=xavier;PWD=xavier;DIR=m:\signat\sage\data0405;SCH=m:\signat\sage\prog;LOG=m:\signat\sage\LINE100;"}</definedName>
    <definedName name="QUERY1.query_connection_1_2_1_1_1_1" hidden="1">{"DRIVER={Sage Line 100};UID=xavier;PWD=xavier;DIR=m:\signat\sage\data0405;SCH=m:\signat\sage\prog;LOG=m:\signat\sage\LINE100;"}</definedName>
    <definedName name="QUERY1.query_connection_1_2_1_1_1_1_1" localSheetId="27" hidden="1">{"DRIVER={Sage Line 100};UID=xavier;PWD=xavier;DIR=m:\signat\sage\data0405;SCH=m:\signat\sage\prog;LOG=m:\signat\sage\LINE100;"}</definedName>
    <definedName name="QUERY1.query_connection_1_2_1_1_1_1_1" hidden="1">{"DRIVER={Sage Line 100};UID=xavier;PWD=xavier;DIR=m:\signat\sage\data0405;SCH=m:\signat\sage\prog;LOG=m:\signat\sage\LINE100;"}</definedName>
    <definedName name="QUERY1.query_connection_1_2_1_1_1_1_1_1" localSheetId="27" hidden="1">{"DRIVER={Sage Line 100};UID=xavier;PWD=xavier;DIR=m:\signat\sage\data0405;SCH=m:\signat\sage\prog;LOG=m:\signat\sage\LINE100;"}</definedName>
    <definedName name="QUERY1.query_connection_1_2_1_1_1_1_1_1" hidden="1">{"DRIVER={Sage Line 100};UID=xavier;PWD=xavier;DIR=m:\signat\sage\data0405;SCH=m:\signat\sage\prog;LOG=m:\signat\sage\LINE100;"}</definedName>
    <definedName name="QUERY1.query_connection_1_2_1_1_1_1_2" localSheetId="27" hidden="1">{"DRIVER={Sage Line 100};UID=xavier;PWD=xavier;DIR=m:\signat\sage\data0405;SCH=m:\signat\sage\prog;LOG=m:\signat\sage\LINE100;"}</definedName>
    <definedName name="QUERY1.query_connection_1_2_1_1_1_1_2" hidden="1">{"DRIVER={Sage Line 100};UID=xavier;PWD=xavier;DIR=m:\signat\sage\data0405;SCH=m:\signat\sage\prog;LOG=m:\signat\sage\LINE100;"}</definedName>
    <definedName name="QUERY1.query_connection_1_2_1_1_1_2" localSheetId="27" hidden="1">{"DRIVER={Sage Line 100};UID=xavier;PWD=xavier;DIR=m:\signat\sage\data0405;SCH=m:\signat\sage\prog;LOG=m:\signat\sage\LINE100;"}</definedName>
    <definedName name="QUERY1.query_connection_1_2_1_1_1_2" hidden="1">{"DRIVER={Sage Line 100};UID=xavier;PWD=xavier;DIR=m:\signat\sage\data0405;SCH=m:\signat\sage\prog;LOG=m:\signat\sage\LINE100;"}</definedName>
    <definedName name="QUERY1.query_connection_1_2_1_1_1_2_1" localSheetId="27" hidden="1">{"DRIVER={Sage Line 100};UID=xavier;PWD=xavier;DIR=m:\signat\sage\data0405;SCH=m:\signat\sage\prog;LOG=m:\signat\sage\LINE100;"}</definedName>
    <definedName name="QUERY1.query_connection_1_2_1_1_1_2_1" hidden="1">{"DRIVER={Sage Line 100};UID=xavier;PWD=xavier;DIR=m:\signat\sage\data0405;SCH=m:\signat\sage\prog;LOG=m:\signat\sage\LINE100;"}</definedName>
    <definedName name="QUERY1.query_connection_1_2_1_1_1_3" localSheetId="27" hidden="1">{"DRIVER={Sage Line 100};UID=xavier;PWD=xavier;DIR=m:\signat\sage\data0405;SCH=m:\signat\sage\prog;LOG=m:\signat\sage\LINE100;"}</definedName>
    <definedName name="QUERY1.query_connection_1_2_1_1_1_3" hidden="1">{"DRIVER={Sage Line 100};UID=xavier;PWD=xavier;DIR=m:\signat\sage\data0405;SCH=m:\signat\sage\prog;LOG=m:\signat\sage\LINE100;"}</definedName>
    <definedName name="QUERY1.query_connection_1_2_1_1_2" localSheetId="27" hidden="1">{"DRIVER={Sage Line 100};UID=xavier;PWD=xavier;DIR=m:\signat\sage\data0405;SCH=m:\signat\sage\prog;LOG=m:\signat\sage\LINE100;"}</definedName>
    <definedName name="QUERY1.query_connection_1_2_1_1_2" hidden="1">{"DRIVER={Sage Line 100};UID=xavier;PWD=xavier;DIR=m:\signat\sage\data0405;SCH=m:\signat\sage\prog;LOG=m:\signat\sage\LINE100;"}</definedName>
    <definedName name="QUERY1.query_connection_1_2_1_1_2_1" localSheetId="27" hidden="1">{"DRIVER={Sage Line 100};UID=xavier;PWD=xavier;DIR=m:\signat\sage\data0405;SCH=m:\signat\sage\prog;LOG=m:\signat\sage\LINE100;"}</definedName>
    <definedName name="QUERY1.query_connection_1_2_1_1_2_1" hidden="1">{"DRIVER={Sage Line 100};UID=xavier;PWD=xavier;DIR=m:\signat\sage\data0405;SCH=m:\signat\sage\prog;LOG=m:\signat\sage\LINE100;"}</definedName>
    <definedName name="QUERY1.query_connection_1_2_1_1_2_1_1" localSheetId="27" hidden="1">{"DRIVER={Sage Line 100};UID=xavier;PWD=xavier;DIR=m:\signat\sage\data0405;SCH=m:\signat\sage\prog;LOG=m:\signat\sage\LINE100;"}</definedName>
    <definedName name="QUERY1.query_connection_1_2_1_1_2_1_1" hidden="1">{"DRIVER={Sage Line 100};UID=xavier;PWD=xavier;DIR=m:\signat\sage\data0405;SCH=m:\signat\sage\prog;LOG=m:\signat\sage\LINE100;"}</definedName>
    <definedName name="QUERY1.query_connection_1_2_1_1_2_2" localSheetId="27" hidden="1">{"DRIVER={Sage Line 100};UID=xavier;PWD=xavier;DIR=m:\signat\sage\data0405;SCH=m:\signat\sage\prog;LOG=m:\signat\sage\LINE100;"}</definedName>
    <definedName name="QUERY1.query_connection_1_2_1_1_2_2" hidden="1">{"DRIVER={Sage Line 100};UID=xavier;PWD=xavier;DIR=m:\signat\sage\data0405;SCH=m:\signat\sage\prog;LOG=m:\signat\sage\LINE100;"}</definedName>
    <definedName name="QUERY1.query_connection_1_2_1_1_3" localSheetId="27" hidden="1">{"DRIVER={Sage Line 100};UID=xavier;PWD=xavier;DIR=m:\signat\sage\data0405;SCH=m:\signat\sage\prog;LOG=m:\signat\sage\LINE100;"}</definedName>
    <definedName name="QUERY1.query_connection_1_2_1_1_3" hidden="1">{"DRIVER={Sage Line 100};UID=xavier;PWD=xavier;DIR=m:\signat\sage\data0405;SCH=m:\signat\sage\prog;LOG=m:\signat\sage\LINE100;"}</definedName>
    <definedName name="QUERY1.query_connection_1_2_1_1_3_1" localSheetId="27" hidden="1">{"DRIVER={Sage Line 100};UID=xavier;PWD=xavier;DIR=m:\signat\sage\data0405;SCH=m:\signat\sage\prog;LOG=m:\signat\sage\LINE100;"}</definedName>
    <definedName name="QUERY1.query_connection_1_2_1_1_3_1" hidden="1">{"DRIVER={Sage Line 100};UID=xavier;PWD=xavier;DIR=m:\signat\sage\data0405;SCH=m:\signat\sage\prog;LOG=m:\signat\sage\LINE100;"}</definedName>
    <definedName name="QUERY1.query_connection_1_2_1_1_4" localSheetId="27" hidden="1">{"DRIVER={Sage Line 100};UID=xavier;PWD=xavier;DIR=m:\signat\sage\data0405;SCH=m:\signat\sage\prog;LOG=m:\signat\sage\LINE100;"}</definedName>
    <definedName name="QUERY1.query_connection_1_2_1_1_4" hidden="1">{"DRIVER={Sage Line 100};UID=xavier;PWD=xavier;DIR=m:\signat\sage\data0405;SCH=m:\signat\sage\prog;LOG=m:\signat\sage\LINE100;"}</definedName>
    <definedName name="QUERY1.query_connection_1_2_1_2" localSheetId="27" hidden="1">{"DRIVER={Sage Line 100};UID=xavier;PWD=xavier;DIR=m:\signat\sage\data0405;SCH=m:\signat\sage\prog;LOG=m:\signat\sage\LINE100;"}</definedName>
    <definedName name="QUERY1.query_connection_1_2_1_2" hidden="1">{"DRIVER={Sage Line 100};UID=xavier;PWD=xavier;DIR=m:\signat\sage\data0405;SCH=m:\signat\sage\prog;LOG=m:\signat\sage\LINE100;"}</definedName>
    <definedName name="QUERY1.query_connection_1_2_1_2_1" localSheetId="27" hidden="1">{"DRIVER={Sage Line 100};UID=xavier;PWD=xavier;DIR=m:\signat\sage\data0405;SCH=m:\signat\sage\prog;LOG=m:\signat\sage\LINE100;"}</definedName>
    <definedName name="QUERY1.query_connection_1_2_1_2_1" hidden="1">{"DRIVER={Sage Line 100};UID=xavier;PWD=xavier;DIR=m:\signat\sage\data0405;SCH=m:\signat\sage\prog;LOG=m:\signat\sage\LINE100;"}</definedName>
    <definedName name="QUERY1.query_connection_1_2_1_2_1_1" localSheetId="27" hidden="1">{"DRIVER={Sage Line 100};UID=xavier;PWD=xavier;DIR=m:\signat\sage\data0405;SCH=m:\signat\sage\prog;LOG=m:\signat\sage\LINE100;"}</definedName>
    <definedName name="QUERY1.query_connection_1_2_1_2_1_1" hidden="1">{"DRIVER={Sage Line 100};UID=xavier;PWD=xavier;DIR=m:\signat\sage\data0405;SCH=m:\signat\sage\prog;LOG=m:\signat\sage\LINE100;"}</definedName>
    <definedName name="QUERY1.query_connection_1_2_1_2_1_1_1" localSheetId="27" hidden="1">{"DRIVER={Sage Line 100};UID=xavier;PWD=xavier;DIR=m:\signat\sage\data0405;SCH=m:\signat\sage\prog;LOG=m:\signat\sage\LINE100;"}</definedName>
    <definedName name="QUERY1.query_connection_1_2_1_2_1_1_1" hidden="1">{"DRIVER={Sage Line 100};UID=xavier;PWD=xavier;DIR=m:\signat\sage\data0405;SCH=m:\signat\sage\prog;LOG=m:\signat\sage\LINE100;"}</definedName>
    <definedName name="QUERY1.query_connection_1_2_1_2_1_2" localSheetId="27" hidden="1">{"DRIVER={Sage Line 100};UID=xavier;PWD=xavier;DIR=m:\signat\sage\data0405;SCH=m:\signat\sage\prog;LOG=m:\signat\sage\LINE100;"}</definedName>
    <definedName name="QUERY1.query_connection_1_2_1_2_1_2" hidden="1">{"DRIVER={Sage Line 100};UID=xavier;PWD=xavier;DIR=m:\signat\sage\data0405;SCH=m:\signat\sage\prog;LOG=m:\signat\sage\LINE100;"}</definedName>
    <definedName name="QUERY1.query_connection_1_2_1_2_2" localSheetId="27" hidden="1">{"DRIVER={Sage Line 100};UID=xavier;PWD=xavier;DIR=m:\signat\sage\data0405;SCH=m:\signat\sage\prog;LOG=m:\signat\sage\LINE100;"}</definedName>
    <definedName name="QUERY1.query_connection_1_2_1_2_2" hidden="1">{"DRIVER={Sage Line 100};UID=xavier;PWD=xavier;DIR=m:\signat\sage\data0405;SCH=m:\signat\sage\prog;LOG=m:\signat\sage\LINE100;"}</definedName>
    <definedName name="QUERY1.query_connection_1_2_1_2_2_1" localSheetId="27" hidden="1">{"DRIVER={Sage Line 100};UID=xavier;PWD=xavier;DIR=m:\signat\sage\data0405;SCH=m:\signat\sage\prog;LOG=m:\signat\sage\LINE100;"}</definedName>
    <definedName name="QUERY1.query_connection_1_2_1_2_2_1" hidden="1">{"DRIVER={Sage Line 100};UID=xavier;PWD=xavier;DIR=m:\signat\sage\data0405;SCH=m:\signat\sage\prog;LOG=m:\signat\sage\LINE100;"}</definedName>
    <definedName name="QUERY1.query_connection_1_2_1_2_3" localSheetId="27" hidden="1">{"DRIVER={Sage Line 100};UID=xavier;PWD=xavier;DIR=m:\signat\sage\data0405;SCH=m:\signat\sage\prog;LOG=m:\signat\sage\LINE100;"}</definedName>
    <definedName name="QUERY1.query_connection_1_2_1_2_3" hidden="1">{"DRIVER={Sage Line 100};UID=xavier;PWD=xavier;DIR=m:\signat\sage\data0405;SCH=m:\signat\sage\prog;LOG=m:\signat\sage\LINE100;"}</definedName>
    <definedName name="QUERY1.query_connection_1_2_1_3" localSheetId="27" hidden="1">{"DRIVER={Sage Line 100};UID=xavier;PWD=xavier;DIR=m:\signat\sage\data0405;SCH=m:\signat\sage\prog;LOG=m:\signat\sage\LINE100;"}</definedName>
    <definedName name="QUERY1.query_connection_1_2_1_3" hidden="1">{"DRIVER={Sage Line 100};UID=xavier;PWD=xavier;DIR=m:\signat\sage\data0405;SCH=m:\signat\sage\prog;LOG=m:\signat\sage\LINE100;"}</definedName>
    <definedName name="QUERY1.query_connection_1_2_1_3_1" localSheetId="27" hidden="1">{"DRIVER={Sage Line 100};UID=xavier;PWD=xavier;DIR=m:\signat\sage\data0405;SCH=m:\signat\sage\prog;LOG=m:\signat\sage\LINE100;"}</definedName>
    <definedName name="QUERY1.query_connection_1_2_1_3_1" hidden="1">{"DRIVER={Sage Line 100};UID=xavier;PWD=xavier;DIR=m:\signat\sage\data0405;SCH=m:\signat\sage\prog;LOG=m:\signat\sage\LINE100;"}</definedName>
    <definedName name="QUERY1.query_connection_1_2_1_3_1_1" localSheetId="27" hidden="1">{"DRIVER={Sage Line 100};UID=xavier;PWD=xavier;DIR=m:\signat\sage\data0405;SCH=m:\signat\sage\prog;LOG=m:\signat\sage\LINE100;"}</definedName>
    <definedName name="QUERY1.query_connection_1_2_1_3_1_1" hidden="1">{"DRIVER={Sage Line 100};UID=xavier;PWD=xavier;DIR=m:\signat\sage\data0405;SCH=m:\signat\sage\prog;LOG=m:\signat\sage\LINE100;"}</definedName>
    <definedName name="QUERY1.query_connection_1_2_1_3_2" localSheetId="27" hidden="1">{"DRIVER={Sage Line 100};UID=xavier;PWD=xavier;DIR=m:\signat\sage\data0405;SCH=m:\signat\sage\prog;LOG=m:\signat\sage\LINE100;"}</definedName>
    <definedName name="QUERY1.query_connection_1_2_1_3_2" hidden="1">{"DRIVER={Sage Line 100};UID=xavier;PWD=xavier;DIR=m:\signat\sage\data0405;SCH=m:\signat\sage\prog;LOG=m:\signat\sage\LINE100;"}</definedName>
    <definedName name="QUERY1.query_connection_1_2_1_4" localSheetId="27" hidden="1">{"DRIVER={Sage Line 100};UID=xavier;PWD=xavier;DIR=m:\signat\sage\data0405;SCH=m:\signat\sage\prog;LOG=m:\signat\sage\LINE100;"}</definedName>
    <definedName name="QUERY1.query_connection_1_2_1_4" hidden="1">{"DRIVER={Sage Line 100};UID=xavier;PWD=xavier;DIR=m:\signat\sage\data0405;SCH=m:\signat\sage\prog;LOG=m:\signat\sage\LINE100;"}</definedName>
    <definedName name="QUERY1.query_connection_1_2_1_4_1" localSheetId="27" hidden="1">{"DRIVER={Sage Line 100};UID=xavier;PWD=xavier;DIR=m:\signat\sage\data0405;SCH=m:\signat\sage\prog;LOG=m:\signat\sage\LINE100;"}</definedName>
    <definedName name="QUERY1.query_connection_1_2_1_4_1" hidden="1">{"DRIVER={Sage Line 100};UID=xavier;PWD=xavier;DIR=m:\signat\sage\data0405;SCH=m:\signat\sage\prog;LOG=m:\signat\sage\LINE100;"}</definedName>
    <definedName name="QUERY1.query_connection_1_2_1_5" localSheetId="27" hidden="1">{"DRIVER={Sage Line 100};UID=xavier;PWD=xavier;DIR=m:\signat\sage\data0405;SCH=m:\signat\sage\prog;LOG=m:\signat\sage\LINE100;"}</definedName>
    <definedName name="QUERY1.query_connection_1_2_1_5" hidden="1">{"DRIVER={Sage Line 100};UID=xavier;PWD=xavier;DIR=m:\signat\sage\data0405;SCH=m:\signat\sage\prog;LOG=m:\signat\sage\LINE100;"}</definedName>
    <definedName name="QUERY1.query_connection_1_2_2" localSheetId="27" hidden="1">{"DRIVER={Sage Line 100};UID=xavier;PWD=xavier;DIR=m:\signat\sage\data0405;SCH=m:\signat\sage\prog;LOG=m:\signat\sage\LINE100;"}</definedName>
    <definedName name="QUERY1.query_connection_1_2_2" hidden="1">{"DRIVER={Sage Line 100};UID=xavier;PWD=xavier;DIR=m:\signat\sage\data0405;SCH=m:\signat\sage\prog;LOG=m:\signat\sage\LINE100;"}</definedName>
    <definedName name="QUERY1.query_connection_1_2_2_1" localSheetId="27" hidden="1">{"DRIVER={Sage Line 100};UID=xavier;PWD=xavier;DIR=m:\signat\sage\data0405;SCH=m:\signat\sage\prog;LOG=m:\signat\sage\LINE100;"}</definedName>
    <definedName name="QUERY1.query_connection_1_2_2_1" hidden="1">{"DRIVER={Sage Line 100};UID=xavier;PWD=xavier;DIR=m:\signat\sage\data0405;SCH=m:\signat\sage\prog;LOG=m:\signat\sage\LINE100;"}</definedName>
    <definedName name="QUERY1.query_connection_1_2_2_1_1" localSheetId="27" hidden="1">{"DRIVER={Sage Line 100};UID=xavier;PWD=xavier;DIR=m:\signat\sage\data0405;SCH=m:\signat\sage\prog;LOG=m:\signat\sage\LINE100;"}</definedName>
    <definedName name="QUERY1.query_connection_1_2_2_1_1" hidden="1">{"DRIVER={Sage Line 100};UID=xavier;PWD=xavier;DIR=m:\signat\sage\data0405;SCH=m:\signat\sage\prog;LOG=m:\signat\sage\LINE100;"}</definedName>
    <definedName name="QUERY1.query_connection_1_2_2_1_1_1" localSheetId="27" hidden="1">{"DRIVER={Sage Line 100};UID=xavier;PWD=xavier;DIR=m:\signat\sage\data0405;SCH=m:\signat\sage\prog;LOG=m:\signat\sage\LINE100;"}</definedName>
    <definedName name="QUERY1.query_connection_1_2_2_1_1_1" hidden="1">{"DRIVER={Sage Line 100};UID=xavier;PWD=xavier;DIR=m:\signat\sage\data0405;SCH=m:\signat\sage\prog;LOG=m:\signat\sage\LINE100;"}</definedName>
    <definedName name="QUERY1.query_connection_1_2_2_1_1_1_1" localSheetId="27" hidden="1">{"DRIVER={Sage Line 100};UID=xavier;PWD=xavier;DIR=m:\signat\sage\data0405;SCH=m:\signat\sage\prog;LOG=m:\signat\sage\LINE100;"}</definedName>
    <definedName name="QUERY1.query_connection_1_2_2_1_1_1_1" hidden="1">{"DRIVER={Sage Line 100};UID=xavier;PWD=xavier;DIR=m:\signat\sage\data0405;SCH=m:\signat\sage\prog;LOG=m:\signat\sage\LINE100;"}</definedName>
    <definedName name="QUERY1.query_connection_1_2_2_1_1_2" localSheetId="27" hidden="1">{"DRIVER={Sage Line 100};UID=xavier;PWD=xavier;DIR=m:\signat\sage\data0405;SCH=m:\signat\sage\prog;LOG=m:\signat\sage\LINE100;"}</definedName>
    <definedName name="QUERY1.query_connection_1_2_2_1_1_2" hidden="1">{"DRIVER={Sage Line 100};UID=xavier;PWD=xavier;DIR=m:\signat\sage\data0405;SCH=m:\signat\sage\prog;LOG=m:\signat\sage\LINE100;"}</definedName>
    <definedName name="QUERY1.query_connection_1_2_2_1_2" localSheetId="27" hidden="1">{"DRIVER={Sage Line 100};UID=xavier;PWD=xavier;DIR=m:\signat\sage\data0405;SCH=m:\signat\sage\prog;LOG=m:\signat\sage\LINE100;"}</definedName>
    <definedName name="QUERY1.query_connection_1_2_2_1_2" hidden="1">{"DRIVER={Sage Line 100};UID=xavier;PWD=xavier;DIR=m:\signat\sage\data0405;SCH=m:\signat\sage\prog;LOG=m:\signat\sage\LINE100;"}</definedName>
    <definedName name="QUERY1.query_connection_1_2_2_1_2_1" localSheetId="27" hidden="1">{"DRIVER={Sage Line 100};UID=xavier;PWD=xavier;DIR=m:\signat\sage\data0405;SCH=m:\signat\sage\prog;LOG=m:\signat\sage\LINE100;"}</definedName>
    <definedName name="QUERY1.query_connection_1_2_2_1_2_1" hidden="1">{"DRIVER={Sage Line 100};UID=xavier;PWD=xavier;DIR=m:\signat\sage\data0405;SCH=m:\signat\sage\prog;LOG=m:\signat\sage\LINE100;"}</definedName>
    <definedName name="QUERY1.query_connection_1_2_2_1_3" localSheetId="27" hidden="1">{"DRIVER={Sage Line 100};UID=xavier;PWD=xavier;DIR=m:\signat\sage\data0405;SCH=m:\signat\sage\prog;LOG=m:\signat\sage\LINE100;"}</definedName>
    <definedName name="QUERY1.query_connection_1_2_2_1_3" hidden="1">{"DRIVER={Sage Line 100};UID=xavier;PWD=xavier;DIR=m:\signat\sage\data0405;SCH=m:\signat\sage\prog;LOG=m:\signat\sage\LINE100;"}</definedName>
    <definedName name="QUERY1.query_connection_1_2_2_2" localSheetId="27" hidden="1">{"DRIVER={Sage Line 100};UID=xavier;PWD=xavier;DIR=m:\signat\sage\data0405;SCH=m:\signat\sage\prog;LOG=m:\signat\sage\LINE100;"}</definedName>
    <definedName name="QUERY1.query_connection_1_2_2_2" hidden="1">{"DRIVER={Sage Line 100};UID=xavier;PWD=xavier;DIR=m:\signat\sage\data0405;SCH=m:\signat\sage\prog;LOG=m:\signat\sage\LINE100;"}</definedName>
    <definedName name="QUERY1.query_connection_1_2_2_2_1" localSheetId="27" hidden="1">{"DRIVER={Sage Line 100};UID=xavier;PWD=xavier;DIR=m:\signat\sage\data0405;SCH=m:\signat\sage\prog;LOG=m:\signat\sage\LINE100;"}</definedName>
    <definedName name="QUERY1.query_connection_1_2_2_2_1" hidden="1">{"DRIVER={Sage Line 100};UID=xavier;PWD=xavier;DIR=m:\signat\sage\data0405;SCH=m:\signat\sage\prog;LOG=m:\signat\sage\LINE100;"}</definedName>
    <definedName name="QUERY1.query_connection_1_2_2_2_1_1" localSheetId="27" hidden="1">{"DRIVER={Sage Line 100};UID=xavier;PWD=xavier;DIR=m:\signat\sage\data0405;SCH=m:\signat\sage\prog;LOG=m:\signat\sage\LINE100;"}</definedName>
    <definedName name="QUERY1.query_connection_1_2_2_2_1_1" hidden="1">{"DRIVER={Sage Line 100};UID=xavier;PWD=xavier;DIR=m:\signat\sage\data0405;SCH=m:\signat\sage\prog;LOG=m:\signat\sage\LINE100;"}</definedName>
    <definedName name="QUERY1.query_connection_1_2_2_2_2" localSheetId="27" hidden="1">{"DRIVER={Sage Line 100};UID=xavier;PWD=xavier;DIR=m:\signat\sage\data0405;SCH=m:\signat\sage\prog;LOG=m:\signat\sage\LINE100;"}</definedName>
    <definedName name="QUERY1.query_connection_1_2_2_2_2" hidden="1">{"DRIVER={Sage Line 100};UID=xavier;PWD=xavier;DIR=m:\signat\sage\data0405;SCH=m:\signat\sage\prog;LOG=m:\signat\sage\LINE100;"}</definedName>
    <definedName name="QUERY1.query_connection_1_2_2_3" localSheetId="27" hidden="1">{"DRIVER={Sage Line 100};UID=xavier;PWD=xavier;DIR=m:\signat\sage\data0405;SCH=m:\signat\sage\prog;LOG=m:\signat\sage\LINE100;"}</definedName>
    <definedName name="QUERY1.query_connection_1_2_2_3" hidden="1">{"DRIVER={Sage Line 100};UID=xavier;PWD=xavier;DIR=m:\signat\sage\data0405;SCH=m:\signat\sage\prog;LOG=m:\signat\sage\LINE100;"}</definedName>
    <definedName name="QUERY1.query_connection_1_2_2_3_1" localSheetId="27" hidden="1">{"DRIVER={Sage Line 100};UID=xavier;PWD=xavier;DIR=m:\signat\sage\data0405;SCH=m:\signat\sage\prog;LOG=m:\signat\sage\LINE100;"}</definedName>
    <definedName name="QUERY1.query_connection_1_2_2_3_1" hidden="1">{"DRIVER={Sage Line 100};UID=xavier;PWD=xavier;DIR=m:\signat\sage\data0405;SCH=m:\signat\sage\prog;LOG=m:\signat\sage\LINE100;"}</definedName>
    <definedName name="QUERY1.query_connection_1_2_2_4" localSheetId="27" hidden="1">{"DRIVER={Sage Line 100};UID=xavier;PWD=xavier;DIR=m:\signat\sage\data0405;SCH=m:\signat\sage\prog;LOG=m:\signat\sage\LINE100;"}</definedName>
    <definedName name="QUERY1.query_connection_1_2_2_4" hidden="1">{"DRIVER={Sage Line 100};UID=xavier;PWD=xavier;DIR=m:\signat\sage\data0405;SCH=m:\signat\sage\prog;LOG=m:\signat\sage\LINE100;"}</definedName>
    <definedName name="QUERY1.query_connection_1_2_3" localSheetId="27" hidden="1">{"DRIVER={Sage Line 100};UID=xavier;PWD=xavier;DIR=m:\signat\sage\data0405;SCH=m:\signat\sage\prog;LOG=m:\signat\sage\LINE100;"}</definedName>
    <definedName name="QUERY1.query_connection_1_2_3" hidden="1">{"DRIVER={Sage Line 100};UID=xavier;PWD=xavier;DIR=m:\signat\sage\data0405;SCH=m:\signat\sage\prog;LOG=m:\signat\sage\LINE100;"}</definedName>
    <definedName name="QUERY1.query_connection_1_2_3_1" localSheetId="27" hidden="1">{"DRIVER={Sage Line 100};UID=xavier;PWD=xavier;DIR=m:\signat\sage\data0405;SCH=m:\signat\sage\prog;LOG=m:\signat\sage\LINE100;"}</definedName>
    <definedName name="QUERY1.query_connection_1_2_3_1" hidden="1">{"DRIVER={Sage Line 100};UID=xavier;PWD=xavier;DIR=m:\signat\sage\data0405;SCH=m:\signat\sage\prog;LOG=m:\signat\sage\LINE100;"}</definedName>
    <definedName name="QUERY1.query_connection_1_2_3_1_1" localSheetId="27" hidden="1">{"DRIVER={Sage Line 100};UID=xavier;PWD=xavier;DIR=m:\signat\sage\data0405;SCH=m:\signat\sage\prog;LOG=m:\signat\sage\LINE100;"}</definedName>
    <definedName name="QUERY1.query_connection_1_2_3_1_1" hidden="1">{"DRIVER={Sage Line 100};UID=xavier;PWD=xavier;DIR=m:\signat\sage\data0405;SCH=m:\signat\sage\prog;LOG=m:\signat\sage\LINE100;"}</definedName>
    <definedName name="QUERY1.query_connection_1_2_3_1_1_1" localSheetId="27" hidden="1">{"DRIVER={Sage Line 100};UID=xavier;PWD=xavier;DIR=m:\signat\sage\data0405;SCH=m:\signat\sage\prog;LOG=m:\signat\sage\LINE100;"}</definedName>
    <definedName name="QUERY1.query_connection_1_2_3_1_1_1" hidden="1">{"DRIVER={Sage Line 100};UID=xavier;PWD=xavier;DIR=m:\signat\sage\data0405;SCH=m:\signat\sage\prog;LOG=m:\signat\sage\LINE100;"}</definedName>
    <definedName name="QUERY1.query_connection_1_2_3_1_2" localSheetId="27" hidden="1">{"DRIVER={Sage Line 100};UID=xavier;PWD=xavier;DIR=m:\signat\sage\data0405;SCH=m:\signat\sage\prog;LOG=m:\signat\sage\LINE100;"}</definedName>
    <definedName name="QUERY1.query_connection_1_2_3_1_2" hidden="1">{"DRIVER={Sage Line 100};UID=xavier;PWD=xavier;DIR=m:\signat\sage\data0405;SCH=m:\signat\sage\prog;LOG=m:\signat\sage\LINE100;"}</definedName>
    <definedName name="QUERY1.query_connection_1_2_3_2" localSheetId="27" hidden="1">{"DRIVER={Sage Line 100};UID=xavier;PWD=xavier;DIR=m:\signat\sage\data0405;SCH=m:\signat\sage\prog;LOG=m:\signat\sage\LINE100;"}</definedName>
    <definedName name="QUERY1.query_connection_1_2_3_2" hidden="1">{"DRIVER={Sage Line 100};UID=xavier;PWD=xavier;DIR=m:\signat\sage\data0405;SCH=m:\signat\sage\prog;LOG=m:\signat\sage\LINE100;"}</definedName>
    <definedName name="QUERY1.query_connection_1_2_3_2_1" localSheetId="27" hidden="1">{"DRIVER={Sage Line 100};UID=xavier;PWD=xavier;DIR=m:\signat\sage\data0405;SCH=m:\signat\sage\prog;LOG=m:\signat\sage\LINE100;"}</definedName>
    <definedName name="QUERY1.query_connection_1_2_3_2_1" hidden="1">{"DRIVER={Sage Line 100};UID=xavier;PWD=xavier;DIR=m:\signat\sage\data0405;SCH=m:\signat\sage\prog;LOG=m:\signat\sage\LINE100;"}</definedName>
    <definedName name="QUERY1.query_connection_1_2_3_3" localSheetId="27" hidden="1">{"DRIVER={Sage Line 100};UID=xavier;PWD=xavier;DIR=m:\signat\sage\data0405;SCH=m:\signat\sage\prog;LOG=m:\signat\sage\LINE100;"}</definedName>
    <definedName name="QUERY1.query_connection_1_2_3_3" hidden="1">{"DRIVER={Sage Line 100};UID=xavier;PWD=xavier;DIR=m:\signat\sage\data0405;SCH=m:\signat\sage\prog;LOG=m:\signat\sage\LINE100;"}</definedName>
    <definedName name="QUERY1.query_connection_1_2_4" localSheetId="27" hidden="1">{"DRIVER={Sage Line 100};UID=xavier;PWD=xavier;DIR=m:\signat\sage\data0405;SCH=m:\signat\sage\prog;LOG=m:\signat\sage\LINE100;"}</definedName>
    <definedName name="QUERY1.query_connection_1_2_4" hidden="1">{"DRIVER={Sage Line 100};UID=xavier;PWD=xavier;DIR=m:\signat\sage\data0405;SCH=m:\signat\sage\prog;LOG=m:\signat\sage\LINE100;"}</definedName>
    <definedName name="QUERY1.query_connection_1_2_4_1" localSheetId="27" hidden="1">{"DRIVER={Sage Line 100};UID=xavier;PWD=xavier;DIR=m:\signat\sage\data0405;SCH=m:\signat\sage\prog;LOG=m:\signat\sage\LINE100;"}</definedName>
    <definedName name="QUERY1.query_connection_1_2_4_1" hidden="1">{"DRIVER={Sage Line 100};UID=xavier;PWD=xavier;DIR=m:\signat\sage\data0405;SCH=m:\signat\sage\prog;LOG=m:\signat\sage\LINE100;"}</definedName>
    <definedName name="QUERY1.query_connection_1_2_4_1_1" localSheetId="27" hidden="1">{"DRIVER={Sage Line 100};UID=xavier;PWD=xavier;DIR=m:\signat\sage\data0405;SCH=m:\signat\sage\prog;LOG=m:\signat\sage\LINE100;"}</definedName>
    <definedName name="QUERY1.query_connection_1_2_4_1_1" hidden="1">{"DRIVER={Sage Line 100};UID=xavier;PWD=xavier;DIR=m:\signat\sage\data0405;SCH=m:\signat\sage\prog;LOG=m:\signat\sage\LINE100;"}</definedName>
    <definedName name="QUERY1.query_connection_1_2_4_2" localSheetId="27" hidden="1">{"DRIVER={Sage Line 100};UID=xavier;PWD=xavier;DIR=m:\signat\sage\data0405;SCH=m:\signat\sage\prog;LOG=m:\signat\sage\LINE100;"}</definedName>
    <definedName name="QUERY1.query_connection_1_2_4_2" hidden="1">{"DRIVER={Sage Line 100};UID=xavier;PWD=xavier;DIR=m:\signat\sage\data0405;SCH=m:\signat\sage\prog;LOG=m:\signat\sage\LINE100;"}</definedName>
    <definedName name="QUERY1.query_connection_1_2_5" localSheetId="27" hidden="1">{"DRIVER={Sage Line 100};UID=xavier;PWD=xavier;DIR=m:\signat\sage\data0405;SCH=m:\signat\sage\prog;LOG=m:\signat\sage\LINE100;"}</definedName>
    <definedName name="QUERY1.query_connection_1_2_5" hidden="1">{"DRIVER={Sage Line 100};UID=xavier;PWD=xavier;DIR=m:\signat\sage\data0405;SCH=m:\signat\sage\prog;LOG=m:\signat\sage\LINE100;"}</definedName>
    <definedName name="QUERY1.query_connection_1_2_5_1" localSheetId="27" hidden="1">{"DRIVER={Sage Line 100};UID=xavier;PWD=xavier;DIR=m:\signat\sage\data0405;SCH=m:\signat\sage\prog;LOG=m:\signat\sage\LINE100;"}</definedName>
    <definedName name="QUERY1.query_connection_1_2_5_1" hidden="1">{"DRIVER={Sage Line 100};UID=xavier;PWD=xavier;DIR=m:\signat\sage\data0405;SCH=m:\signat\sage\prog;LOG=m:\signat\sage\LINE100;"}</definedName>
    <definedName name="QUERY1.query_connection_1_3" localSheetId="27" hidden="1">{"DRIVER={Sage Line 100};UID=xavier;PWD=xavier;DIR=m:\signat\sage\data0405;SCH=m:\signat\sage\prog;LOG=m:\signat\sage\LINE100;"}</definedName>
    <definedName name="QUERY1.query_connection_1_3" hidden="1">{"DRIVER={Sage Line 100};UID=xavier;PWD=xavier;DIR=m:\signat\sage\data0405;SCH=m:\signat\sage\prog;LOG=m:\signat\sage\LINE100;"}</definedName>
    <definedName name="QUERY1.query_connection_1_3_1" localSheetId="27" hidden="1">{"DRIVER={Sage Line 100};UID=xavier;PWD=xavier;DIR=m:\signat\sage\data0405;SCH=m:\signat\sage\prog;LOG=m:\signat\sage\LINE100;"}</definedName>
    <definedName name="QUERY1.query_connection_1_3_1" hidden="1">{"DRIVER={Sage Line 100};UID=xavier;PWD=xavier;DIR=m:\signat\sage\data0405;SCH=m:\signat\sage\prog;LOG=m:\signat\sage\LINE100;"}</definedName>
    <definedName name="QUERY1.query_connection_1_3_1_1" localSheetId="27" hidden="1">{"DRIVER={Sage Line 100};UID=xavier;PWD=xavier;DIR=m:\signat\sage\data0405;SCH=m:\signat\sage\prog;LOG=m:\signat\sage\LINE100;"}</definedName>
    <definedName name="QUERY1.query_connection_1_3_1_1" hidden="1">{"DRIVER={Sage Line 100};UID=xavier;PWD=xavier;DIR=m:\signat\sage\data0405;SCH=m:\signat\sage\prog;LOG=m:\signat\sage\LINE100;"}</definedName>
    <definedName name="QUERY1.query_connection_1_3_1_1_1" localSheetId="27" hidden="1">{"DRIVER={Sage Line 100};UID=xavier;PWD=xavier;DIR=m:\signat\sage\data0405;SCH=m:\signat\sage\prog;LOG=m:\signat\sage\LINE100;"}</definedName>
    <definedName name="QUERY1.query_connection_1_3_1_1_1" hidden="1">{"DRIVER={Sage Line 100};UID=xavier;PWD=xavier;DIR=m:\signat\sage\data0405;SCH=m:\signat\sage\prog;LOG=m:\signat\sage\LINE100;"}</definedName>
    <definedName name="QUERY1.query_connection_1_3_1_1_1_1" localSheetId="27" hidden="1">{"DRIVER={Sage Line 100};UID=xavier;PWD=xavier;DIR=m:\signat\sage\data0405;SCH=m:\signat\sage\prog;LOG=m:\signat\sage\LINE100;"}</definedName>
    <definedName name="QUERY1.query_connection_1_3_1_1_1_1" hidden="1">{"DRIVER={Sage Line 100};UID=xavier;PWD=xavier;DIR=m:\signat\sage\data0405;SCH=m:\signat\sage\prog;LOG=m:\signat\sage\LINE100;"}</definedName>
    <definedName name="QUERY1.query_connection_1_3_1_1_1_1_1" localSheetId="27" hidden="1">{"DRIVER={Sage Line 100};UID=xavier;PWD=xavier;DIR=m:\signat\sage\data0405;SCH=m:\signat\sage\prog;LOG=m:\signat\sage\LINE100;"}</definedName>
    <definedName name="QUERY1.query_connection_1_3_1_1_1_1_1" hidden="1">{"DRIVER={Sage Line 100};UID=xavier;PWD=xavier;DIR=m:\signat\sage\data0405;SCH=m:\signat\sage\prog;LOG=m:\signat\sage\LINE100;"}</definedName>
    <definedName name="QUERY1.query_connection_1_3_1_1_1_2" localSheetId="27" hidden="1">{"DRIVER={Sage Line 100};UID=xavier;PWD=xavier;DIR=m:\signat\sage\data0405;SCH=m:\signat\sage\prog;LOG=m:\signat\sage\LINE100;"}</definedName>
    <definedName name="QUERY1.query_connection_1_3_1_1_1_2" hidden="1">{"DRIVER={Sage Line 100};UID=xavier;PWD=xavier;DIR=m:\signat\sage\data0405;SCH=m:\signat\sage\prog;LOG=m:\signat\sage\LINE100;"}</definedName>
    <definedName name="QUERY1.query_connection_1_3_1_1_2" localSheetId="27" hidden="1">{"DRIVER={Sage Line 100};UID=xavier;PWD=xavier;DIR=m:\signat\sage\data0405;SCH=m:\signat\sage\prog;LOG=m:\signat\sage\LINE100;"}</definedName>
    <definedName name="QUERY1.query_connection_1_3_1_1_2" hidden="1">{"DRIVER={Sage Line 100};UID=xavier;PWD=xavier;DIR=m:\signat\sage\data0405;SCH=m:\signat\sage\prog;LOG=m:\signat\sage\LINE100;"}</definedName>
    <definedName name="QUERY1.query_connection_1_3_1_1_2_1" localSheetId="27" hidden="1">{"DRIVER={Sage Line 100};UID=xavier;PWD=xavier;DIR=m:\signat\sage\data0405;SCH=m:\signat\sage\prog;LOG=m:\signat\sage\LINE100;"}</definedName>
    <definedName name="QUERY1.query_connection_1_3_1_1_2_1" hidden="1">{"DRIVER={Sage Line 100};UID=xavier;PWD=xavier;DIR=m:\signat\sage\data0405;SCH=m:\signat\sage\prog;LOG=m:\signat\sage\LINE100;"}</definedName>
    <definedName name="QUERY1.query_connection_1_3_1_1_3" localSheetId="27" hidden="1">{"DRIVER={Sage Line 100};UID=xavier;PWD=xavier;DIR=m:\signat\sage\data0405;SCH=m:\signat\sage\prog;LOG=m:\signat\sage\LINE100;"}</definedName>
    <definedName name="QUERY1.query_connection_1_3_1_1_3" hidden="1">{"DRIVER={Sage Line 100};UID=xavier;PWD=xavier;DIR=m:\signat\sage\data0405;SCH=m:\signat\sage\prog;LOG=m:\signat\sage\LINE100;"}</definedName>
    <definedName name="QUERY1.query_connection_1_3_1_2" localSheetId="27" hidden="1">{"DRIVER={Sage Line 100};UID=xavier;PWD=xavier;DIR=m:\signat\sage\data0405;SCH=m:\signat\sage\prog;LOG=m:\signat\sage\LINE100;"}</definedName>
    <definedName name="QUERY1.query_connection_1_3_1_2" hidden="1">{"DRIVER={Sage Line 100};UID=xavier;PWD=xavier;DIR=m:\signat\sage\data0405;SCH=m:\signat\sage\prog;LOG=m:\signat\sage\LINE100;"}</definedName>
    <definedName name="QUERY1.query_connection_1_3_1_2_1" localSheetId="27" hidden="1">{"DRIVER={Sage Line 100};UID=xavier;PWD=xavier;DIR=m:\signat\sage\data0405;SCH=m:\signat\sage\prog;LOG=m:\signat\sage\LINE100;"}</definedName>
    <definedName name="QUERY1.query_connection_1_3_1_2_1" hidden="1">{"DRIVER={Sage Line 100};UID=xavier;PWD=xavier;DIR=m:\signat\sage\data0405;SCH=m:\signat\sage\prog;LOG=m:\signat\sage\LINE100;"}</definedName>
    <definedName name="QUERY1.query_connection_1_3_1_2_1_1" localSheetId="27" hidden="1">{"DRIVER={Sage Line 100};UID=xavier;PWD=xavier;DIR=m:\signat\sage\data0405;SCH=m:\signat\sage\prog;LOG=m:\signat\sage\LINE100;"}</definedName>
    <definedName name="QUERY1.query_connection_1_3_1_2_1_1" hidden="1">{"DRIVER={Sage Line 100};UID=xavier;PWD=xavier;DIR=m:\signat\sage\data0405;SCH=m:\signat\sage\prog;LOG=m:\signat\sage\LINE100;"}</definedName>
    <definedName name="QUERY1.query_connection_1_3_1_2_2" localSheetId="27" hidden="1">{"DRIVER={Sage Line 100};UID=xavier;PWD=xavier;DIR=m:\signat\sage\data0405;SCH=m:\signat\sage\prog;LOG=m:\signat\sage\LINE100;"}</definedName>
    <definedName name="QUERY1.query_connection_1_3_1_2_2" hidden="1">{"DRIVER={Sage Line 100};UID=xavier;PWD=xavier;DIR=m:\signat\sage\data0405;SCH=m:\signat\sage\prog;LOG=m:\signat\sage\LINE100;"}</definedName>
    <definedName name="QUERY1.query_connection_1_3_1_3" localSheetId="27" hidden="1">{"DRIVER={Sage Line 100};UID=xavier;PWD=xavier;DIR=m:\signat\sage\data0405;SCH=m:\signat\sage\prog;LOG=m:\signat\sage\LINE100;"}</definedName>
    <definedName name="QUERY1.query_connection_1_3_1_3" hidden="1">{"DRIVER={Sage Line 100};UID=xavier;PWD=xavier;DIR=m:\signat\sage\data0405;SCH=m:\signat\sage\prog;LOG=m:\signat\sage\LINE100;"}</definedName>
    <definedName name="QUERY1.query_connection_1_3_1_3_1" localSheetId="27" hidden="1">{"DRIVER={Sage Line 100};UID=xavier;PWD=xavier;DIR=m:\signat\sage\data0405;SCH=m:\signat\sage\prog;LOG=m:\signat\sage\LINE100;"}</definedName>
    <definedName name="QUERY1.query_connection_1_3_1_3_1" hidden="1">{"DRIVER={Sage Line 100};UID=xavier;PWD=xavier;DIR=m:\signat\sage\data0405;SCH=m:\signat\sage\prog;LOG=m:\signat\sage\LINE100;"}</definedName>
    <definedName name="QUERY1.query_connection_1_3_1_4" localSheetId="27" hidden="1">{"DRIVER={Sage Line 100};UID=xavier;PWD=xavier;DIR=m:\signat\sage\data0405;SCH=m:\signat\sage\prog;LOG=m:\signat\sage\LINE100;"}</definedName>
    <definedName name="QUERY1.query_connection_1_3_1_4" hidden="1">{"DRIVER={Sage Line 100};UID=xavier;PWD=xavier;DIR=m:\signat\sage\data0405;SCH=m:\signat\sage\prog;LOG=m:\signat\sage\LINE100;"}</definedName>
    <definedName name="QUERY1.query_connection_1_3_2" localSheetId="27" hidden="1">{"DRIVER={Sage Line 100};UID=xavier;PWD=xavier;DIR=m:\signat\sage\data0405;SCH=m:\signat\sage\prog;LOG=m:\signat\sage\LINE100;"}</definedName>
    <definedName name="QUERY1.query_connection_1_3_2" hidden="1">{"DRIVER={Sage Line 100};UID=xavier;PWD=xavier;DIR=m:\signat\sage\data0405;SCH=m:\signat\sage\prog;LOG=m:\signat\sage\LINE100;"}</definedName>
    <definedName name="QUERY1.query_connection_1_3_2_1" localSheetId="27" hidden="1">{"DRIVER={Sage Line 100};UID=xavier;PWD=xavier;DIR=m:\signat\sage\data0405;SCH=m:\signat\sage\prog;LOG=m:\signat\sage\LINE100;"}</definedName>
    <definedName name="QUERY1.query_connection_1_3_2_1" hidden="1">{"DRIVER={Sage Line 100};UID=xavier;PWD=xavier;DIR=m:\signat\sage\data0405;SCH=m:\signat\sage\prog;LOG=m:\signat\sage\LINE100;"}</definedName>
    <definedName name="QUERY1.query_connection_1_3_2_1_1" localSheetId="27" hidden="1">{"DRIVER={Sage Line 100};UID=xavier;PWD=xavier;DIR=m:\signat\sage\data0405;SCH=m:\signat\sage\prog;LOG=m:\signat\sage\LINE100;"}</definedName>
    <definedName name="QUERY1.query_connection_1_3_2_1_1" hidden="1">{"DRIVER={Sage Line 100};UID=xavier;PWD=xavier;DIR=m:\signat\sage\data0405;SCH=m:\signat\sage\prog;LOG=m:\signat\sage\LINE100;"}</definedName>
    <definedName name="QUERY1.query_connection_1_3_2_1_1_1" localSheetId="27" hidden="1">{"DRIVER={Sage Line 100};UID=xavier;PWD=xavier;DIR=m:\signat\sage\data0405;SCH=m:\signat\sage\prog;LOG=m:\signat\sage\LINE100;"}</definedName>
    <definedName name="QUERY1.query_connection_1_3_2_1_1_1" hidden="1">{"DRIVER={Sage Line 100};UID=xavier;PWD=xavier;DIR=m:\signat\sage\data0405;SCH=m:\signat\sage\prog;LOG=m:\signat\sage\LINE100;"}</definedName>
    <definedName name="QUERY1.query_connection_1_3_2_1_2" localSheetId="27" hidden="1">{"DRIVER={Sage Line 100};UID=xavier;PWD=xavier;DIR=m:\signat\sage\data0405;SCH=m:\signat\sage\prog;LOG=m:\signat\sage\LINE100;"}</definedName>
    <definedName name="QUERY1.query_connection_1_3_2_1_2" hidden="1">{"DRIVER={Sage Line 100};UID=xavier;PWD=xavier;DIR=m:\signat\sage\data0405;SCH=m:\signat\sage\prog;LOG=m:\signat\sage\LINE100;"}</definedName>
    <definedName name="QUERY1.query_connection_1_3_2_2" localSheetId="27" hidden="1">{"DRIVER={Sage Line 100};UID=xavier;PWD=xavier;DIR=m:\signat\sage\data0405;SCH=m:\signat\sage\prog;LOG=m:\signat\sage\LINE100;"}</definedName>
    <definedName name="QUERY1.query_connection_1_3_2_2" hidden="1">{"DRIVER={Sage Line 100};UID=xavier;PWD=xavier;DIR=m:\signat\sage\data0405;SCH=m:\signat\sage\prog;LOG=m:\signat\sage\LINE100;"}</definedName>
    <definedName name="QUERY1.query_connection_1_3_2_2_1" localSheetId="27" hidden="1">{"DRIVER={Sage Line 100};UID=xavier;PWD=xavier;DIR=m:\signat\sage\data0405;SCH=m:\signat\sage\prog;LOG=m:\signat\sage\LINE100;"}</definedName>
    <definedName name="QUERY1.query_connection_1_3_2_2_1" hidden="1">{"DRIVER={Sage Line 100};UID=xavier;PWD=xavier;DIR=m:\signat\sage\data0405;SCH=m:\signat\sage\prog;LOG=m:\signat\sage\LINE100;"}</definedName>
    <definedName name="QUERY1.query_connection_1_3_2_3" localSheetId="27" hidden="1">{"DRIVER={Sage Line 100};UID=xavier;PWD=xavier;DIR=m:\signat\sage\data0405;SCH=m:\signat\sage\prog;LOG=m:\signat\sage\LINE100;"}</definedName>
    <definedName name="QUERY1.query_connection_1_3_2_3" hidden="1">{"DRIVER={Sage Line 100};UID=xavier;PWD=xavier;DIR=m:\signat\sage\data0405;SCH=m:\signat\sage\prog;LOG=m:\signat\sage\LINE100;"}</definedName>
    <definedName name="QUERY1.query_connection_1_3_3" localSheetId="27" hidden="1">{"DRIVER={Sage Line 100};UID=xavier;PWD=xavier;DIR=m:\signat\sage\data0405;SCH=m:\signat\sage\prog;LOG=m:\signat\sage\LINE100;"}</definedName>
    <definedName name="QUERY1.query_connection_1_3_3" hidden="1">{"DRIVER={Sage Line 100};UID=xavier;PWD=xavier;DIR=m:\signat\sage\data0405;SCH=m:\signat\sage\prog;LOG=m:\signat\sage\LINE100;"}</definedName>
    <definedName name="QUERY1.query_connection_1_3_3_1" localSheetId="27" hidden="1">{"DRIVER={Sage Line 100};UID=xavier;PWD=xavier;DIR=m:\signat\sage\data0405;SCH=m:\signat\sage\prog;LOG=m:\signat\sage\LINE100;"}</definedName>
    <definedName name="QUERY1.query_connection_1_3_3_1" hidden="1">{"DRIVER={Sage Line 100};UID=xavier;PWD=xavier;DIR=m:\signat\sage\data0405;SCH=m:\signat\sage\prog;LOG=m:\signat\sage\LINE100;"}</definedName>
    <definedName name="QUERY1.query_connection_1_3_3_1_1" localSheetId="27" hidden="1">{"DRIVER={Sage Line 100};UID=xavier;PWD=xavier;DIR=m:\signat\sage\data0405;SCH=m:\signat\sage\prog;LOG=m:\signat\sage\LINE100;"}</definedName>
    <definedName name="QUERY1.query_connection_1_3_3_1_1" hidden="1">{"DRIVER={Sage Line 100};UID=xavier;PWD=xavier;DIR=m:\signat\sage\data0405;SCH=m:\signat\sage\prog;LOG=m:\signat\sage\LINE100;"}</definedName>
    <definedName name="QUERY1.query_connection_1_3_3_2" localSheetId="27" hidden="1">{"DRIVER={Sage Line 100};UID=xavier;PWD=xavier;DIR=m:\signat\sage\data0405;SCH=m:\signat\sage\prog;LOG=m:\signat\sage\LINE100;"}</definedName>
    <definedName name="QUERY1.query_connection_1_3_3_2" hidden="1">{"DRIVER={Sage Line 100};UID=xavier;PWD=xavier;DIR=m:\signat\sage\data0405;SCH=m:\signat\sage\prog;LOG=m:\signat\sage\LINE100;"}</definedName>
    <definedName name="QUERY1.query_connection_1_3_4" localSheetId="27" hidden="1">{"DRIVER={Sage Line 100};UID=xavier;PWD=xavier;DIR=m:\signat\sage\data0405;SCH=m:\signat\sage\prog;LOG=m:\signat\sage\LINE100;"}</definedName>
    <definedName name="QUERY1.query_connection_1_3_4" hidden="1">{"DRIVER={Sage Line 100};UID=xavier;PWD=xavier;DIR=m:\signat\sage\data0405;SCH=m:\signat\sage\prog;LOG=m:\signat\sage\LINE100;"}</definedName>
    <definedName name="QUERY1.query_connection_1_3_4_1" localSheetId="27" hidden="1">{"DRIVER={Sage Line 100};UID=xavier;PWD=xavier;DIR=m:\signat\sage\data0405;SCH=m:\signat\sage\prog;LOG=m:\signat\sage\LINE100;"}</definedName>
    <definedName name="QUERY1.query_connection_1_3_4_1" hidden="1">{"DRIVER={Sage Line 100};UID=xavier;PWD=xavier;DIR=m:\signat\sage\data0405;SCH=m:\signat\sage\prog;LOG=m:\signat\sage\LINE100;"}</definedName>
    <definedName name="QUERY1.query_connection_1_3_5" localSheetId="27" hidden="1">{"DRIVER={Sage Line 100};UID=xavier;PWD=xavier;DIR=m:\signat\sage\data0405;SCH=m:\signat\sage\prog;LOG=m:\signat\sage\LINE100;"}</definedName>
    <definedName name="QUERY1.query_connection_1_3_5" hidden="1">{"DRIVER={Sage Line 100};UID=xavier;PWD=xavier;DIR=m:\signat\sage\data0405;SCH=m:\signat\sage\prog;LOG=m:\signat\sage\LINE100;"}</definedName>
    <definedName name="QUERY1.query_connection_1_4" localSheetId="27" hidden="1">{"DRIVER={Sage Line 100};UID=xavier;PWD=xavier;DIR=m:\signat\sage\data0405;SCH=m:\signat\sage\prog;LOG=m:\signat\sage\LINE100;"}</definedName>
    <definedName name="QUERY1.query_connection_1_4" hidden="1">{"DRIVER={Sage Line 100};UID=xavier;PWD=xavier;DIR=m:\signat\sage\data0405;SCH=m:\signat\sage\prog;LOG=m:\signat\sage\LINE100;"}</definedName>
    <definedName name="QUERY1.query_connection_1_4_1" localSheetId="27" hidden="1">{"DRIVER={Sage Line 100};UID=xavier;PWD=xavier;DIR=m:\signat\sage\data0405;SCH=m:\signat\sage\prog;LOG=m:\signat\sage\LINE100;"}</definedName>
    <definedName name="QUERY1.query_connection_1_4_1" hidden="1">{"DRIVER={Sage Line 100};UID=xavier;PWD=xavier;DIR=m:\signat\sage\data0405;SCH=m:\signat\sage\prog;LOG=m:\signat\sage\LINE100;"}</definedName>
    <definedName name="QUERY1.query_connection_1_4_1_1" localSheetId="27" hidden="1">{"DRIVER={Sage Line 100};UID=xavier;PWD=xavier;DIR=m:\signat\sage\data0405;SCH=m:\signat\sage\prog;LOG=m:\signat\sage\LINE100;"}</definedName>
    <definedName name="QUERY1.query_connection_1_4_1_1" hidden="1">{"DRIVER={Sage Line 100};UID=xavier;PWD=xavier;DIR=m:\signat\sage\data0405;SCH=m:\signat\sage\prog;LOG=m:\signat\sage\LINE100;"}</definedName>
    <definedName name="QUERY1.query_connection_1_4_1_1_1" localSheetId="27" hidden="1">{"DRIVER={Sage Line 100};UID=xavier;PWD=xavier;DIR=m:\signat\sage\data0405;SCH=m:\signat\sage\prog;LOG=m:\signat\sage\LINE100;"}</definedName>
    <definedName name="QUERY1.query_connection_1_4_1_1_1" hidden="1">{"DRIVER={Sage Line 100};UID=xavier;PWD=xavier;DIR=m:\signat\sage\data0405;SCH=m:\signat\sage\prog;LOG=m:\signat\sage\LINE100;"}</definedName>
    <definedName name="QUERY1.query_connection_1_4_1_1_1_1" localSheetId="27" hidden="1">{"DRIVER={Sage Line 100};UID=xavier;PWD=xavier;DIR=m:\signat\sage\data0405;SCH=m:\signat\sage\prog;LOG=m:\signat\sage\LINE100;"}</definedName>
    <definedName name="QUERY1.query_connection_1_4_1_1_1_1" hidden="1">{"DRIVER={Sage Line 100};UID=xavier;PWD=xavier;DIR=m:\signat\sage\data0405;SCH=m:\signat\sage\prog;LOG=m:\signat\sage\LINE100;"}</definedName>
    <definedName name="QUERY1.query_connection_1_4_1_1_2" localSheetId="27" hidden="1">{"DRIVER={Sage Line 100};UID=xavier;PWD=xavier;DIR=m:\signat\sage\data0405;SCH=m:\signat\sage\prog;LOG=m:\signat\sage\LINE100;"}</definedName>
    <definedName name="QUERY1.query_connection_1_4_1_1_2" hidden="1">{"DRIVER={Sage Line 100};UID=xavier;PWD=xavier;DIR=m:\signat\sage\data0405;SCH=m:\signat\sage\prog;LOG=m:\signat\sage\LINE100;"}</definedName>
    <definedName name="QUERY1.query_connection_1_4_1_2" localSheetId="27" hidden="1">{"DRIVER={Sage Line 100};UID=xavier;PWD=xavier;DIR=m:\signat\sage\data0405;SCH=m:\signat\sage\prog;LOG=m:\signat\sage\LINE100;"}</definedName>
    <definedName name="QUERY1.query_connection_1_4_1_2" hidden="1">{"DRIVER={Sage Line 100};UID=xavier;PWD=xavier;DIR=m:\signat\sage\data0405;SCH=m:\signat\sage\prog;LOG=m:\signat\sage\LINE100;"}</definedName>
    <definedName name="QUERY1.query_connection_1_4_1_2_1" localSheetId="27" hidden="1">{"DRIVER={Sage Line 100};UID=xavier;PWD=xavier;DIR=m:\signat\sage\data0405;SCH=m:\signat\sage\prog;LOG=m:\signat\sage\LINE100;"}</definedName>
    <definedName name="QUERY1.query_connection_1_4_1_2_1" hidden="1">{"DRIVER={Sage Line 100};UID=xavier;PWD=xavier;DIR=m:\signat\sage\data0405;SCH=m:\signat\sage\prog;LOG=m:\signat\sage\LINE100;"}</definedName>
    <definedName name="QUERY1.query_connection_1_4_1_3" localSheetId="27" hidden="1">{"DRIVER={Sage Line 100};UID=xavier;PWD=xavier;DIR=m:\signat\sage\data0405;SCH=m:\signat\sage\prog;LOG=m:\signat\sage\LINE100;"}</definedName>
    <definedName name="QUERY1.query_connection_1_4_1_3" hidden="1">{"DRIVER={Sage Line 100};UID=xavier;PWD=xavier;DIR=m:\signat\sage\data0405;SCH=m:\signat\sage\prog;LOG=m:\signat\sage\LINE100;"}</definedName>
    <definedName name="QUERY1.query_connection_1_4_2" localSheetId="27" hidden="1">{"DRIVER={Sage Line 100};UID=xavier;PWD=xavier;DIR=m:\signat\sage\data0405;SCH=m:\signat\sage\prog;LOG=m:\signat\sage\LINE100;"}</definedName>
    <definedName name="QUERY1.query_connection_1_4_2" hidden="1">{"DRIVER={Sage Line 100};UID=xavier;PWD=xavier;DIR=m:\signat\sage\data0405;SCH=m:\signat\sage\prog;LOG=m:\signat\sage\LINE100;"}</definedName>
    <definedName name="QUERY1.query_connection_1_4_2_1" localSheetId="27" hidden="1">{"DRIVER={Sage Line 100};UID=xavier;PWD=xavier;DIR=m:\signat\sage\data0405;SCH=m:\signat\sage\prog;LOG=m:\signat\sage\LINE100;"}</definedName>
    <definedName name="QUERY1.query_connection_1_4_2_1" hidden="1">{"DRIVER={Sage Line 100};UID=xavier;PWD=xavier;DIR=m:\signat\sage\data0405;SCH=m:\signat\sage\prog;LOG=m:\signat\sage\LINE100;"}</definedName>
    <definedName name="QUERY1.query_connection_1_4_2_1_1" localSheetId="27" hidden="1">{"DRIVER={Sage Line 100};UID=xavier;PWD=xavier;DIR=m:\signat\sage\data0405;SCH=m:\signat\sage\prog;LOG=m:\signat\sage\LINE100;"}</definedName>
    <definedName name="QUERY1.query_connection_1_4_2_1_1" hidden="1">{"DRIVER={Sage Line 100};UID=xavier;PWD=xavier;DIR=m:\signat\sage\data0405;SCH=m:\signat\sage\prog;LOG=m:\signat\sage\LINE100;"}</definedName>
    <definedName name="QUERY1.query_connection_1_4_2_2" localSheetId="27" hidden="1">{"DRIVER={Sage Line 100};UID=xavier;PWD=xavier;DIR=m:\signat\sage\data0405;SCH=m:\signat\sage\prog;LOG=m:\signat\sage\LINE100;"}</definedName>
    <definedName name="QUERY1.query_connection_1_4_2_2" hidden="1">{"DRIVER={Sage Line 100};UID=xavier;PWD=xavier;DIR=m:\signat\sage\data0405;SCH=m:\signat\sage\prog;LOG=m:\signat\sage\LINE100;"}</definedName>
    <definedName name="QUERY1.query_connection_1_4_3" localSheetId="27" hidden="1">{"DRIVER={Sage Line 100};UID=xavier;PWD=xavier;DIR=m:\signat\sage\data0405;SCH=m:\signat\sage\prog;LOG=m:\signat\sage\LINE100;"}</definedName>
    <definedName name="QUERY1.query_connection_1_4_3" hidden="1">{"DRIVER={Sage Line 100};UID=xavier;PWD=xavier;DIR=m:\signat\sage\data0405;SCH=m:\signat\sage\prog;LOG=m:\signat\sage\LINE100;"}</definedName>
    <definedName name="QUERY1.query_connection_1_4_3_1" localSheetId="27" hidden="1">{"DRIVER={Sage Line 100};UID=xavier;PWD=xavier;DIR=m:\signat\sage\data0405;SCH=m:\signat\sage\prog;LOG=m:\signat\sage\LINE100;"}</definedName>
    <definedName name="QUERY1.query_connection_1_4_3_1" hidden="1">{"DRIVER={Sage Line 100};UID=xavier;PWD=xavier;DIR=m:\signat\sage\data0405;SCH=m:\signat\sage\prog;LOG=m:\signat\sage\LINE100;"}</definedName>
    <definedName name="QUERY1.query_connection_1_4_4" localSheetId="27" hidden="1">{"DRIVER={Sage Line 100};UID=xavier;PWD=xavier;DIR=m:\signat\sage\data0405;SCH=m:\signat\sage\prog;LOG=m:\signat\sage\LINE100;"}</definedName>
    <definedName name="QUERY1.query_connection_1_4_4" hidden="1">{"DRIVER={Sage Line 100};UID=xavier;PWD=xavier;DIR=m:\signat\sage\data0405;SCH=m:\signat\sage\prog;LOG=m:\signat\sage\LINE100;"}</definedName>
    <definedName name="QUERY1.query_connection_1_5" localSheetId="27" hidden="1">{"DRIVER={Sage Line 100};UID=xavier;PWD=xavier;DIR=m:\signat\sage\data0405;SCH=m:\signat\sage\prog;LOG=m:\signat\sage\LINE100;"}</definedName>
    <definedName name="QUERY1.query_connection_1_5" hidden="1">{"DRIVER={Sage Line 100};UID=xavier;PWD=xavier;DIR=m:\signat\sage\data0405;SCH=m:\signat\sage\prog;LOG=m:\signat\sage\LINE100;"}</definedName>
    <definedName name="QUERY1.query_connection_1_5_1" localSheetId="27" hidden="1">{"DRIVER={Sage Line 100};UID=xavier;PWD=xavier;DIR=m:\signat\sage\data0405;SCH=m:\signat\sage\prog;LOG=m:\signat\sage\LINE100;"}</definedName>
    <definedName name="QUERY1.query_connection_1_5_1" hidden="1">{"DRIVER={Sage Line 100};UID=xavier;PWD=xavier;DIR=m:\signat\sage\data0405;SCH=m:\signat\sage\prog;LOG=m:\signat\sage\LINE100;"}</definedName>
    <definedName name="QUERY1.query_connection_1_5_1_1" localSheetId="27" hidden="1">{"DRIVER={Sage Line 100};UID=xavier;PWD=xavier;DIR=m:\signat\sage\data0405;SCH=m:\signat\sage\prog;LOG=m:\signat\sage\LINE100;"}</definedName>
    <definedName name="QUERY1.query_connection_1_5_1_1" hidden="1">{"DRIVER={Sage Line 100};UID=xavier;PWD=xavier;DIR=m:\signat\sage\data0405;SCH=m:\signat\sage\prog;LOG=m:\signat\sage\LINE100;"}</definedName>
    <definedName name="QUERY1.query_connection_1_5_1_1_1" localSheetId="27" hidden="1">{"DRIVER={Sage Line 100};UID=xavier;PWD=xavier;DIR=m:\signat\sage\data0405;SCH=m:\signat\sage\prog;LOG=m:\signat\sage\LINE100;"}</definedName>
    <definedName name="QUERY1.query_connection_1_5_1_1_1" hidden="1">{"DRIVER={Sage Line 100};UID=xavier;PWD=xavier;DIR=m:\signat\sage\data0405;SCH=m:\signat\sage\prog;LOG=m:\signat\sage\LINE100;"}</definedName>
    <definedName name="QUERY1.query_connection_1_5_1_2" localSheetId="27" hidden="1">{"DRIVER={Sage Line 100};UID=xavier;PWD=xavier;DIR=m:\signat\sage\data0405;SCH=m:\signat\sage\prog;LOG=m:\signat\sage\LINE100;"}</definedName>
    <definedName name="QUERY1.query_connection_1_5_1_2" hidden="1">{"DRIVER={Sage Line 100};UID=xavier;PWD=xavier;DIR=m:\signat\sage\data0405;SCH=m:\signat\sage\prog;LOG=m:\signat\sage\LINE100;"}</definedName>
    <definedName name="QUERY1.query_connection_1_5_2" localSheetId="27" hidden="1">{"DRIVER={Sage Line 100};UID=xavier;PWD=xavier;DIR=m:\signat\sage\data0405;SCH=m:\signat\sage\prog;LOG=m:\signat\sage\LINE100;"}</definedName>
    <definedName name="QUERY1.query_connection_1_5_2" hidden="1">{"DRIVER={Sage Line 100};UID=xavier;PWD=xavier;DIR=m:\signat\sage\data0405;SCH=m:\signat\sage\prog;LOG=m:\signat\sage\LINE100;"}</definedName>
    <definedName name="QUERY1.query_connection_1_5_2_1" localSheetId="27" hidden="1">{"DRIVER={Sage Line 100};UID=xavier;PWD=xavier;DIR=m:\signat\sage\data0405;SCH=m:\signat\sage\prog;LOG=m:\signat\sage\LINE100;"}</definedName>
    <definedName name="QUERY1.query_connection_1_5_2_1" hidden="1">{"DRIVER={Sage Line 100};UID=xavier;PWD=xavier;DIR=m:\signat\sage\data0405;SCH=m:\signat\sage\prog;LOG=m:\signat\sage\LINE100;"}</definedName>
    <definedName name="QUERY1.query_connection_1_5_3" localSheetId="27" hidden="1">{"DRIVER={Sage Line 100};UID=xavier;PWD=xavier;DIR=m:\signat\sage\data0405;SCH=m:\signat\sage\prog;LOG=m:\signat\sage\LINE100;"}</definedName>
    <definedName name="QUERY1.query_connection_1_5_3" hidden="1">{"DRIVER={Sage Line 100};UID=xavier;PWD=xavier;DIR=m:\signat\sage\data0405;SCH=m:\signat\sage\prog;LOG=m:\signat\sage\LINE100;"}</definedName>
    <definedName name="QUERY1.query_connection_2" localSheetId="43" hidden="1">{"DRIVER={Sage Line 100};UID=xavier;PWD=xavier;DIR=m:\signat\sage\data0405;SCH=m:\signat\sage\prog;LOG=m:\signat\sage\LINE100;"}</definedName>
    <definedName name="QUERY1.query_connection_2" localSheetId="27" hidden="1">{"DRIVER={Sage Line 100};UID=xavier;PWD=xavier;DIR=m:\signat\sage\data0405;SCH=m:\signat\sage\prog;LOG=m:\signat\sage\LINE100;"}</definedName>
    <definedName name="QUERY1.query_connection_2" hidden="1">{"DRIVER={Sage Line 100};UID=xavier;PWD=xavier;DIR=m:\signat\sage\data0405;SCH=m:\signat\sage\prog;LOG=m:\signat\sage\LINE100;"}</definedName>
    <definedName name="QUERY1.query_connection_2_1" localSheetId="27" hidden="1">{"DRIVER={Sage Line 100};UID=xavier;PWD=xavier;DIR=m:\signat\sage\data0405;SCH=m:\signat\sage\prog;LOG=m:\signat\sage\LINE100;"}</definedName>
    <definedName name="QUERY1.query_connection_2_1" hidden="1">{"DRIVER={Sage Line 100};UID=xavier;PWD=xavier;DIR=m:\signat\sage\data0405;SCH=m:\signat\sage\prog;LOG=m:\signat\sage\LINE100;"}</definedName>
    <definedName name="QUERY1.query_connection_2_1_1" localSheetId="27" hidden="1">{"DRIVER={Sage Line 100};UID=xavier;PWD=xavier;DIR=m:\signat\sage\data0405;SCH=m:\signat\sage\prog;LOG=m:\signat\sage\LINE100;"}</definedName>
    <definedName name="QUERY1.query_connection_2_1_1" hidden="1">{"DRIVER={Sage Line 100};UID=xavier;PWD=xavier;DIR=m:\signat\sage\data0405;SCH=m:\signat\sage\prog;LOG=m:\signat\sage\LINE100;"}</definedName>
    <definedName name="QUERY1.query_connection_2_1_1_1" localSheetId="27" hidden="1">{"DRIVER={Sage Line 100};UID=xavier;PWD=xavier;DIR=m:\signat\sage\data0405;SCH=m:\signat\sage\prog;LOG=m:\signat\sage\LINE100;"}</definedName>
    <definedName name="QUERY1.query_connection_2_1_1_1" hidden="1">{"DRIVER={Sage Line 100};UID=xavier;PWD=xavier;DIR=m:\signat\sage\data0405;SCH=m:\signat\sage\prog;LOG=m:\signat\sage\LINE100;"}</definedName>
    <definedName name="QUERY1.query_connection_2_1_1_1_1" localSheetId="27" hidden="1">{"DRIVER={Sage Line 100};UID=xavier;PWD=xavier;DIR=m:\signat\sage\data0405;SCH=m:\signat\sage\prog;LOG=m:\signat\sage\LINE100;"}</definedName>
    <definedName name="QUERY1.query_connection_2_1_1_1_1" hidden="1">{"DRIVER={Sage Line 100};UID=xavier;PWD=xavier;DIR=m:\signat\sage\data0405;SCH=m:\signat\sage\prog;LOG=m:\signat\sage\LINE100;"}</definedName>
    <definedName name="QUERY1.query_connection_2_1_1_1_1_1" localSheetId="27" hidden="1">{"DRIVER={Sage Line 100};UID=xavier;PWD=xavier;DIR=m:\signat\sage\data0405;SCH=m:\signat\sage\prog;LOG=m:\signat\sage\LINE100;"}</definedName>
    <definedName name="QUERY1.query_connection_2_1_1_1_1_1" hidden="1">{"DRIVER={Sage Line 100};UID=xavier;PWD=xavier;DIR=m:\signat\sage\data0405;SCH=m:\signat\sage\prog;LOG=m:\signat\sage\LINE100;"}</definedName>
    <definedName name="QUERY1.query_connection_2_1_1_1_1_1_1" localSheetId="27" hidden="1">{"DRIVER={Sage Line 100};UID=xavier;PWD=xavier;DIR=m:\signat\sage\data0405;SCH=m:\signat\sage\prog;LOG=m:\signat\sage\LINE100;"}</definedName>
    <definedName name="QUERY1.query_connection_2_1_1_1_1_1_1" hidden="1">{"DRIVER={Sage Line 100};UID=xavier;PWD=xavier;DIR=m:\signat\sage\data0405;SCH=m:\signat\sage\prog;LOG=m:\signat\sage\LINE100;"}</definedName>
    <definedName name="QUERY1.query_connection_2_1_1_1_1_1_1_1" localSheetId="27" hidden="1">{"DRIVER={Sage Line 100};UID=xavier;PWD=xavier;DIR=m:\signat\sage\data0405;SCH=m:\signat\sage\prog;LOG=m:\signat\sage\LINE100;"}</definedName>
    <definedName name="QUERY1.query_connection_2_1_1_1_1_1_1_1" hidden="1">{"DRIVER={Sage Line 100};UID=xavier;PWD=xavier;DIR=m:\signat\sage\data0405;SCH=m:\signat\sage\prog;LOG=m:\signat\sage\LINE100;"}</definedName>
    <definedName name="QUERY1.query_connection_2_1_1_1_1_1_2" localSheetId="27" hidden="1">{"DRIVER={Sage Line 100};UID=xavier;PWD=xavier;DIR=m:\signat\sage\data0405;SCH=m:\signat\sage\prog;LOG=m:\signat\sage\LINE100;"}</definedName>
    <definedName name="QUERY1.query_connection_2_1_1_1_1_1_2" hidden="1">{"DRIVER={Sage Line 100};UID=xavier;PWD=xavier;DIR=m:\signat\sage\data0405;SCH=m:\signat\sage\prog;LOG=m:\signat\sage\LINE100;"}</definedName>
    <definedName name="QUERY1.query_connection_2_1_1_1_1_2" localSheetId="27" hidden="1">{"DRIVER={Sage Line 100};UID=xavier;PWD=xavier;DIR=m:\signat\sage\data0405;SCH=m:\signat\sage\prog;LOG=m:\signat\sage\LINE100;"}</definedName>
    <definedName name="QUERY1.query_connection_2_1_1_1_1_2" hidden="1">{"DRIVER={Sage Line 100};UID=xavier;PWD=xavier;DIR=m:\signat\sage\data0405;SCH=m:\signat\sage\prog;LOG=m:\signat\sage\LINE100;"}</definedName>
    <definedName name="QUERY1.query_connection_2_1_1_1_1_2_1" localSheetId="27" hidden="1">{"DRIVER={Sage Line 100};UID=xavier;PWD=xavier;DIR=m:\signat\sage\data0405;SCH=m:\signat\sage\prog;LOG=m:\signat\sage\LINE100;"}</definedName>
    <definedName name="QUERY1.query_connection_2_1_1_1_1_2_1" hidden="1">{"DRIVER={Sage Line 100};UID=xavier;PWD=xavier;DIR=m:\signat\sage\data0405;SCH=m:\signat\sage\prog;LOG=m:\signat\sage\LINE100;"}</definedName>
    <definedName name="QUERY1.query_connection_2_1_1_1_1_3" localSheetId="27" hidden="1">{"DRIVER={Sage Line 100};UID=xavier;PWD=xavier;DIR=m:\signat\sage\data0405;SCH=m:\signat\sage\prog;LOG=m:\signat\sage\LINE100;"}</definedName>
    <definedName name="QUERY1.query_connection_2_1_1_1_1_3" hidden="1">{"DRIVER={Sage Line 100};UID=xavier;PWD=xavier;DIR=m:\signat\sage\data0405;SCH=m:\signat\sage\prog;LOG=m:\signat\sage\LINE100;"}</definedName>
    <definedName name="QUERY1.query_connection_2_1_1_1_2" localSheetId="27" hidden="1">{"DRIVER={Sage Line 100};UID=xavier;PWD=xavier;DIR=m:\signat\sage\data0405;SCH=m:\signat\sage\prog;LOG=m:\signat\sage\LINE100;"}</definedName>
    <definedName name="QUERY1.query_connection_2_1_1_1_2" hidden="1">{"DRIVER={Sage Line 100};UID=xavier;PWD=xavier;DIR=m:\signat\sage\data0405;SCH=m:\signat\sage\prog;LOG=m:\signat\sage\LINE100;"}</definedName>
    <definedName name="QUERY1.query_connection_2_1_1_1_2_1" localSheetId="27" hidden="1">{"DRIVER={Sage Line 100};UID=xavier;PWD=xavier;DIR=m:\signat\sage\data0405;SCH=m:\signat\sage\prog;LOG=m:\signat\sage\LINE100;"}</definedName>
    <definedName name="QUERY1.query_connection_2_1_1_1_2_1" hidden="1">{"DRIVER={Sage Line 100};UID=xavier;PWD=xavier;DIR=m:\signat\sage\data0405;SCH=m:\signat\sage\prog;LOG=m:\signat\sage\LINE100;"}</definedName>
    <definedName name="QUERY1.query_connection_2_1_1_1_2_1_1" localSheetId="27" hidden="1">{"DRIVER={Sage Line 100};UID=xavier;PWD=xavier;DIR=m:\signat\sage\data0405;SCH=m:\signat\sage\prog;LOG=m:\signat\sage\LINE100;"}</definedName>
    <definedName name="QUERY1.query_connection_2_1_1_1_2_1_1" hidden="1">{"DRIVER={Sage Line 100};UID=xavier;PWD=xavier;DIR=m:\signat\sage\data0405;SCH=m:\signat\sage\prog;LOG=m:\signat\sage\LINE100;"}</definedName>
    <definedName name="QUERY1.query_connection_2_1_1_1_2_2" localSheetId="27" hidden="1">{"DRIVER={Sage Line 100};UID=xavier;PWD=xavier;DIR=m:\signat\sage\data0405;SCH=m:\signat\sage\prog;LOG=m:\signat\sage\LINE100;"}</definedName>
    <definedName name="QUERY1.query_connection_2_1_1_1_2_2" hidden="1">{"DRIVER={Sage Line 100};UID=xavier;PWD=xavier;DIR=m:\signat\sage\data0405;SCH=m:\signat\sage\prog;LOG=m:\signat\sage\LINE100;"}</definedName>
    <definedName name="QUERY1.query_connection_2_1_1_1_3" localSheetId="27" hidden="1">{"DRIVER={Sage Line 100};UID=xavier;PWD=xavier;DIR=m:\signat\sage\data0405;SCH=m:\signat\sage\prog;LOG=m:\signat\sage\LINE100;"}</definedName>
    <definedName name="QUERY1.query_connection_2_1_1_1_3" hidden="1">{"DRIVER={Sage Line 100};UID=xavier;PWD=xavier;DIR=m:\signat\sage\data0405;SCH=m:\signat\sage\prog;LOG=m:\signat\sage\LINE100;"}</definedName>
    <definedName name="QUERY1.query_connection_2_1_1_1_3_1" localSheetId="27" hidden="1">{"DRIVER={Sage Line 100};UID=xavier;PWD=xavier;DIR=m:\signat\sage\data0405;SCH=m:\signat\sage\prog;LOG=m:\signat\sage\LINE100;"}</definedName>
    <definedName name="QUERY1.query_connection_2_1_1_1_3_1" hidden="1">{"DRIVER={Sage Line 100};UID=xavier;PWD=xavier;DIR=m:\signat\sage\data0405;SCH=m:\signat\sage\prog;LOG=m:\signat\sage\LINE100;"}</definedName>
    <definedName name="QUERY1.query_connection_2_1_1_1_4" localSheetId="27" hidden="1">{"DRIVER={Sage Line 100};UID=xavier;PWD=xavier;DIR=m:\signat\sage\data0405;SCH=m:\signat\sage\prog;LOG=m:\signat\sage\LINE100;"}</definedName>
    <definedName name="QUERY1.query_connection_2_1_1_1_4" hidden="1">{"DRIVER={Sage Line 100};UID=xavier;PWD=xavier;DIR=m:\signat\sage\data0405;SCH=m:\signat\sage\prog;LOG=m:\signat\sage\LINE100;"}</definedName>
    <definedName name="QUERY1.query_connection_2_1_1_2" localSheetId="27" hidden="1">{"DRIVER={Sage Line 100};UID=xavier;PWD=xavier;DIR=m:\signat\sage\data0405;SCH=m:\signat\sage\prog;LOG=m:\signat\sage\LINE100;"}</definedName>
    <definedName name="QUERY1.query_connection_2_1_1_2" hidden="1">{"DRIVER={Sage Line 100};UID=xavier;PWD=xavier;DIR=m:\signat\sage\data0405;SCH=m:\signat\sage\prog;LOG=m:\signat\sage\LINE100;"}</definedName>
    <definedName name="QUERY1.query_connection_2_1_1_2_1" localSheetId="27" hidden="1">{"DRIVER={Sage Line 100};UID=xavier;PWD=xavier;DIR=m:\signat\sage\data0405;SCH=m:\signat\sage\prog;LOG=m:\signat\sage\LINE100;"}</definedName>
    <definedName name="QUERY1.query_connection_2_1_1_2_1" hidden="1">{"DRIVER={Sage Line 100};UID=xavier;PWD=xavier;DIR=m:\signat\sage\data0405;SCH=m:\signat\sage\prog;LOG=m:\signat\sage\LINE100;"}</definedName>
    <definedName name="QUERY1.query_connection_2_1_1_2_1_1" localSheetId="27" hidden="1">{"DRIVER={Sage Line 100};UID=xavier;PWD=xavier;DIR=m:\signat\sage\data0405;SCH=m:\signat\sage\prog;LOG=m:\signat\sage\LINE100;"}</definedName>
    <definedName name="QUERY1.query_connection_2_1_1_2_1_1" hidden="1">{"DRIVER={Sage Line 100};UID=xavier;PWD=xavier;DIR=m:\signat\sage\data0405;SCH=m:\signat\sage\prog;LOG=m:\signat\sage\LINE100;"}</definedName>
    <definedName name="QUERY1.query_connection_2_1_1_2_1_1_1" localSheetId="27" hidden="1">{"DRIVER={Sage Line 100};UID=xavier;PWD=xavier;DIR=m:\signat\sage\data0405;SCH=m:\signat\sage\prog;LOG=m:\signat\sage\LINE100;"}</definedName>
    <definedName name="QUERY1.query_connection_2_1_1_2_1_1_1" hidden="1">{"DRIVER={Sage Line 100};UID=xavier;PWD=xavier;DIR=m:\signat\sage\data0405;SCH=m:\signat\sage\prog;LOG=m:\signat\sage\LINE100;"}</definedName>
    <definedName name="QUERY1.query_connection_2_1_1_2_1_2" localSheetId="27" hidden="1">{"DRIVER={Sage Line 100};UID=xavier;PWD=xavier;DIR=m:\signat\sage\data0405;SCH=m:\signat\sage\prog;LOG=m:\signat\sage\LINE100;"}</definedName>
    <definedName name="QUERY1.query_connection_2_1_1_2_1_2" hidden="1">{"DRIVER={Sage Line 100};UID=xavier;PWD=xavier;DIR=m:\signat\sage\data0405;SCH=m:\signat\sage\prog;LOG=m:\signat\sage\LINE100;"}</definedName>
    <definedName name="QUERY1.query_connection_2_1_1_2_2" localSheetId="27" hidden="1">{"DRIVER={Sage Line 100};UID=xavier;PWD=xavier;DIR=m:\signat\sage\data0405;SCH=m:\signat\sage\prog;LOG=m:\signat\sage\LINE100;"}</definedName>
    <definedName name="QUERY1.query_connection_2_1_1_2_2" hidden="1">{"DRIVER={Sage Line 100};UID=xavier;PWD=xavier;DIR=m:\signat\sage\data0405;SCH=m:\signat\sage\prog;LOG=m:\signat\sage\LINE100;"}</definedName>
    <definedName name="QUERY1.query_connection_2_1_1_2_2_1" localSheetId="27" hidden="1">{"DRIVER={Sage Line 100};UID=xavier;PWD=xavier;DIR=m:\signat\sage\data0405;SCH=m:\signat\sage\prog;LOG=m:\signat\sage\LINE100;"}</definedName>
    <definedName name="QUERY1.query_connection_2_1_1_2_2_1" hidden="1">{"DRIVER={Sage Line 100};UID=xavier;PWD=xavier;DIR=m:\signat\sage\data0405;SCH=m:\signat\sage\prog;LOG=m:\signat\sage\LINE100;"}</definedName>
    <definedName name="QUERY1.query_connection_2_1_1_2_3" localSheetId="27" hidden="1">{"DRIVER={Sage Line 100};UID=xavier;PWD=xavier;DIR=m:\signat\sage\data0405;SCH=m:\signat\sage\prog;LOG=m:\signat\sage\LINE100;"}</definedName>
    <definedName name="QUERY1.query_connection_2_1_1_2_3" hidden="1">{"DRIVER={Sage Line 100};UID=xavier;PWD=xavier;DIR=m:\signat\sage\data0405;SCH=m:\signat\sage\prog;LOG=m:\signat\sage\LINE100;"}</definedName>
    <definedName name="QUERY1.query_connection_2_1_1_3" localSheetId="27" hidden="1">{"DRIVER={Sage Line 100};UID=xavier;PWD=xavier;DIR=m:\signat\sage\data0405;SCH=m:\signat\sage\prog;LOG=m:\signat\sage\LINE100;"}</definedName>
    <definedName name="QUERY1.query_connection_2_1_1_3" hidden="1">{"DRIVER={Sage Line 100};UID=xavier;PWD=xavier;DIR=m:\signat\sage\data0405;SCH=m:\signat\sage\prog;LOG=m:\signat\sage\LINE100;"}</definedName>
    <definedName name="QUERY1.query_connection_2_1_1_3_1" localSheetId="27" hidden="1">{"DRIVER={Sage Line 100};UID=xavier;PWD=xavier;DIR=m:\signat\sage\data0405;SCH=m:\signat\sage\prog;LOG=m:\signat\sage\LINE100;"}</definedName>
    <definedName name="QUERY1.query_connection_2_1_1_3_1" hidden="1">{"DRIVER={Sage Line 100};UID=xavier;PWD=xavier;DIR=m:\signat\sage\data0405;SCH=m:\signat\sage\prog;LOG=m:\signat\sage\LINE100;"}</definedName>
    <definedName name="QUERY1.query_connection_2_1_1_3_1_1" localSheetId="27" hidden="1">{"DRIVER={Sage Line 100};UID=xavier;PWD=xavier;DIR=m:\signat\sage\data0405;SCH=m:\signat\sage\prog;LOG=m:\signat\sage\LINE100;"}</definedName>
    <definedName name="QUERY1.query_connection_2_1_1_3_1_1" hidden="1">{"DRIVER={Sage Line 100};UID=xavier;PWD=xavier;DIR=m:\signat\sage\data0405;SCH=m:\signat\sage\prog;LOG=m:\signat\sage\LINE100;"}</definedName>
    <definedName name="QUERY1.query_connection_2_1_1_3_2" localSheetId="27" hidden="1">{"DRIVER={Sage Line 100};UID=xavier;PWD=xavier;DIR=m:\signat\sage\data0405;SCH=m:\signat\sage\prog;LOG=m:\signat\sage\LINE100;"}</definedName>
    <definedName name="QUERY1.query_connection_2_1_1_3_2" hidden="1">{"DRIVER={Sage Line 100};UID=xavier;PWD=xavier;DIR=m:\signat\sage\data0405;SCH=m:\signat\sage\prog;LOG=m:\signat\sage\LINE100;"}</definedName>
    <definedName name="QUERY1.query_connection_2_1_1_4" localSheetId="27" hidden="1">{"DRIVER={Sage Line 100};UID=xavier;PWD=xavier;DIR=m:\signat\sage\data0405;SCH=m:\signat\sage\prog;LOG=m:\signat\sage\LINE100;"}</definedName>
    <definedName name="QUERY1.query_connection_2_1_1_4" hidden="1">{"DRIVER={Sage Line 100};UID=xavier;PWD=xavier;DIR=m:\signat\sage\data0405;SCH=m:\signat\sage\prog;LOG=m:\signat\sage\LINE100;"}</definedName>
    <definedName name="QUERY1.query_connection_2_1_1_4_1" localSheetId="27" hidden="1">{"DRIVER={Sage Line 100};UID=xavier;PWD=xavier;DIR=m:\signat\sage\data0405;SCH=m:\signat\sage\prog;LOG=m:\signat\sage\LINE100;"}</definedName>
    <definedName name="QUERY1.query_connection_2_1_1_4_1" hidden="1">{"DRIVER={Sage Line 100};UID=xavier;PWD=xavier;DIR=m:\signat\sage\data0405;SCH=m:\signat\sage\prog;LOG=m:\signat\sage\LINE100;"}</definedName>
    <definedName name="QUERY1.query_connection_2_1_1_5" localSheetId="27" hidden="1">{"DRIVER={Sage Line 100};UID=xavier;PWD=xavier;DIR=m:\signat\sage\data0405;SCH=m:\signat\sage\prog;LOG=m:\signat\sage\LINE100;"}</definedName>
    <definedName name="QUERY1.query_connection_2_1_1_5" hidden="1">{"DRIVER={Sage Line 100};UID=xavier;PWD=xavier;DIR=m:\signat\sage\data0405;SCH=m:\signat\sage\prog;LOG=m:\signat\sage\LINE100;"}</definedName>
    <definedName name="QUERY1.query_connection_2_1_2" localSheetId="27" hidden="1">{"DRIVER={Sage Line 100};UID=xavier;PWD=xavier;DIR=m:\signat\sage\data0405;SCH=m:\signat\sage\prog;LOG=m:\signat\sage\LINE100;"}</definedName>
    <definedName name="QUERY1.query_connection_2_1_2" hidden="1">{"DRIVER={Sage Line 100};UID=xavier;PWD=xavier;DIR=m:\signat\sage\data0405;SCH=m:\signat\sage\prog;LOG=m:\signat\sage\LINE100;"}</definedName>
    <definedName name="QUERY1.query_connection_2_1_2_1" localSheetId="27" hidden="1">{"DRIVER={Sage Line 100};UID=xavier;PWD=xavier;DIR=m:\signat\sage\data0405;SCH=m:\signat\sage\prog;LOG=m:\signat\sage\LINE100;"}</definedName>
    <definedName name="QUERY1.query_connection_2_1_2_1" hidden="1">{"DRIVER={Sage Line 100};UID=xavier;PWD=xavier;DIR=m:\signat\sage\data0405;SCH=m:\signat\sage\prog;LOG=m:\signat\sage\LINE100;"}</definedName>
    <definedName name="QUERY1.query_connection_2_1_2_1_1" localSheetId="27" hidden="1">{"DRIVER={Sage Line 100};UID=xavier;PWD=xavier;DIR=m:\signat\sage\data0405;SCH=m:\signat\sage\prog;LOG=m:\signat\sage\LINE100;"}</definedName>
    <definedName name="QUERY1.query_connection_2_1_2_1_1" hidden="1">{"DRIVER={Sage Line 100};UID=xavier;PWD=xavier;DIR=m:\signat\sage\data0405;SCH=m:\signat\sage\prog;LOG=m:\signat\sage\LINE100;"}</definedName>
    <definedName name="QUERY1.query_connection_2_1_2_1_1_1" localSheetId="27" hidden="1">{"DRIVER={Sage Line 100};UID=xavier;PWD=xavier;DIR=m:\signat\sage\data0405;SCH=m:\signat\sage\prog;LOG=m:\signat\sage\LINE100;"}</definedName>
    <definedName name="QUERY1.query_connection_2_1_2_1_1_1" hidden="1">{"DRIVER={Sage Line 100};UID=xavier;PWD=xavier;DIR=m:\signat\sage\data0405;SCH=m:\signat\sage\prog;LOG=m:\signat\sage\LINE100;"}</definedName>
    <definedName name="QUERY1.query_connection_2_1_2_1_1_1_1" localSheetId="27" hidden="1">{"DRIVER={Sage Line 100};UID=xavier;PWD=xavier;DIR=m:\signat\sage\data0405;SCH=m:\signat\sage\prog;LOG=m:\signat\sage\LINE100;"}</definedName>
    <definedName name="QUERY1.query_connection_2_1_2_1_1_1_1" hidden="1">{"DRIVER={Sage Line 100};UID=xavier;PWD=xavier;DIR=m:\signat\sage\data0405;SCH=m:\signat\sage\prog;LOG=m:\signat\sage\LINE100;"}</definedName>
    <definedName name="QUERY1.query_connection_2_1_2_1_1_2" localSheetId="27" hidden="1">{"DRIVER={Sage Line 100};UID=xavier;PWD=xavier;DIR=m:\signat\sage\data0405;SCH=m:\signat\sage\prog;LOG=m:\signat\sage\LINE100;"}</definedName>
    <definedName name="QUERY1.query_connection_2_1_2_1_1_2" hidden="1">{"DRIVER={Sage Line 100};UID=xavier;PWD=xavier;DIR=m:\signat\sage\data0405;SCH=m:\signat\sage\prog;LOG=m:\signat\sage\LINE100;"}</definedName>
    <definedName name="QUERY1.query_connection_2_1_2_1_2" localSheetId="27" hidden="1">{"DRIVER={Sage Line 100};UID=xavier;PWD=xavier;DIR=m:\signat\sage\data0405;SCH=m:\signat\sage\prog;LOG=m:\signat\sage\LINE100;"}</definedName>
    <definedName name="QUERY1.query_connection_2_1_2_1_2" hidden="1">{"DRIVER={Sage Line 100};UID=xavier;PWD=xavier;DIR=m:\signat\sage\data0405;SCH=m:\signat\sage\prog;LOG=m:\signat\sage\LINE100;"}</definedName>
    <definedName name="QUERY1.query_connection_2_1_2_1_2_1" localSheetId="27" hidden="1">{"DRIVER={Sage Line 100};UID=xavier;PWD=xavier;DIR=m:\signat\sage\data0405;SCH=m:\signat\sage\prog;LOG=m:\signat\sage\LINE100;"}</definedName>
    <definedName name="QUERY1.query_connection_2_1_2_1_2_1" hidden="1">{"DRIVER={Sage Line 100};UID=xavier;PWD=xavier;DIR=m:\signat\sage\data0405;SCH=m:\signat\sage\prog;LOG=m:\signat\sage\LINE100;"}</definedName>
    <definedName name="QUERY1.query_connection_2_1_2_1_3" localSheetId="27" hidden="1">{"DRIVER={Sage Line 100};UID=xavier;PWD=xavier;DIR=m:\signat\sage\data0405;SCH=m:\signat\sage\prog;LOG=m:\signat\sage\LINE100;"}</definedName>
    <definedName name="QUERY1.query_connection_2_1_2_1_3" hidden="1">{"DRIVER={Sage Line 100};UID=xavier;PWD=xavier;DIR=m:\signat\sage\data0405;SCH=m:\signat\sage\prog;LOG=m:\signat\sage\LINE100;"}</definedName>
    <definedName name="QUERY1.query_connection_2_1_2_2" localSheetId="27" hidden="1">{"DRIVER={Sage Line 100};UID=xavier;PWD=xavier;DIR=m:\signat\sage\data0405;SCH=m:\signat\sage\prog;LOG=m:\signat\sage\LINE100;"}</definedName>
    <definedName name="QUERY1.query_connection_2_1_2_2" hidden="1">{"DRIVER={Sage Line 100};UID=xavier;PWD=xavier;DIR=m:\signat\sage\data0405;SCH=m:\signat\sage\prog;LOG=m:\signat\sage\LINE100;"}</definedName>
    <definedName name="QUERY1.query_connection_2_1_2_2_1" localSheetId="27" hidden="1">{"DRIVER={Sage Line 100};UID=xavier;PWD=xavier;DIR=m:\signat\sage\data0405;SCH=m:\signat\sage\prog;LOG=m:\signat\sage\LINE100;"}</definedName>
    <definedName name="QUERY1.query_connection_2_1_2_2_1" hidden="1">{"DRIVER={Sage Line 100};UID=xavier;PWD=xavier;DIR=m:\signat\sage\data0405;SCH=m:\signat\sage\prog;LOG=m:\signat\sage\LINE100;"}</definedName>
    <definedName name="QUERY1.query_connection_2_1_2_2_1_1" localSheetId="27" hidden="1">{"DRIVER={Sage Line 100};UID=xavier;PWD=xavier;DIR=m:\signat\sage\data0405;SCH=m:\signat\sage\prog;LOG=m:\signat\sage\LINE100;"}</definedName>
    <definedName name="QUERY1.query_connection_2_1_2_2_1_1" hidden="1">{"DRIVER={Sage Line 100};UID=xavier;PWD=xavier;DIR=m:\signat\sage\data0405;SCH=m:\signat\sage\prog;LOG=m:\signat\sage\LINE100;"}</definedName>
    <definedName name="QUERY1.query_connection_2_1_2_2_2" localSheetId="27" hidden="1">{"DRIVER={Sage Line 100};UID=xavier;PWD=xavier;DIR=m:\signat\sage\data0405;SCH=m:\signat\sage\prog;LOG=m:\signat\sage\LINE100;"}</definedName>
    <definedName name="QUERY1.query_connection_2_1_2_2_2" hidden="1">{"DRIVER={Sage Line 100};UID=xavier;PWD=xavier;DIR=m:\signat\sage\data0405;SCH=m:\signat\sage\prog;LOG=m:\signat\sage\LINE100;"}</definedName>
    <definedName name="QUERY1.query_connection_2_1_2_3" localSheetId="27" hidden="1">{"DRIVER={Sage Line 100};UID=xavier;PWD=xavier;DIR=m:\signat\sage\data0405;SCH=m:\signat\sage\prog;LOG=m:\signat\sage\LINE100;"}</definedName>
    <definedName name="QUERY1.query_connection_2_1_2_3" hidden="1">{"DRIVER={Sage Line 100};UID=xavier;PWD=xavier;DIR=m:\signat\sage\data0405;SCH=m:\signat\sage\prog;LOG=m:\signat\sage\LINE100;"}</definedName>
    <definedName name="QUERY1.query_connection_2_1_2_3_1" localSheetId="27" hidden="1">{"DRIVER={Sage Line 100};UID=xavier;PWD=xavier;DIR=m:\signat\sage\data0405;SCH=m:\signat\sage\prog;LOG=m:\signat\sage\LINE100;"}</definedName>
    <definedName name="QUERY1.query_connection_2_1_2_3_1" hidden="1">{"DRIVER={Sage Line 100};UID=xavier;PWD=xavier;DIR=m:\signat\sage\data0405;SCH=m:\signat\sage\prog;LOG=m:\signat\sage\LINE100;"}</definedName>
    <definedName name="QUERY1.query_connection_2_1_2_4" localSheetId="27" hidden="1">{"DRIVER={Sage Line 100};UID=xavier;PWD=xavier;DIR=m:\signat\sage\data0405;SCH=m:\signat\sage\prog;LOG=m:\signat\sage\LINE100;"}</definedName>
    <definedName name="QUERY1.query_connection_2_1_2_4" hidden="1">{"DRIVER={Sage Line 100};UID=xavier;PWD=xavier;DIR=m:\signat\sage\data0405;SCH=m:\signat\sage\prog;LOG=m:\signat\sage\LINE100;"}</definedName>
    <definedName name="QUERY1.query_connection_2_1_3" localSheetId="27" hidden="1">{"DRIVER={Sage Line 100};UID=xavier;PWD=xavier;DIR=m:\signat\sage\data0405;SCH=m:\signat\sage\prog;LOG=m:\signat\sage\LINE100;"}</definedName>
    <definedName name="QUERY1.query_connection_2_1_3" hidden="1">{"DRIVER={Sage Line 100};UID=xavier;PWD=xavier;DIR=m:\signat\sage\data0405;SCH=m:\signat\sage\prog;LOG=m:\signat\sage\LINE100;"}</definedName>
    <definedName name="QUERY1.query_connection_2_1_3_1" localSheetId="27" hidden="1">{"DRIVER={Sage Line 100};UID=xavier;PWD=xavier;DIR=m:\signat\sage\data0405;SCH=m:\signat\sage\prog;LOG=m:\signat\sage\LINE100;"}</definedName>
    <definedName name="QUERY1.query_connection_2_1_3_1" hidden="1">{"DRIVER={Sage Line 100};UID=xavier;PWD=xavier;DIR=m:\signat\sage\data0405;SCH=m:\signat\sage\prog;LOG=m:\signat\sage\LINE100;"}</definedName>
    <definedName name="QUERY1.query_connection_2_1_3_1_1" localSheetId="27" hidden="1">{"DRIVER={Sage Line 100};UID=xavier;PWD=xavier;DIR=m:\signat\sage\data0405;SCH=m:\signat\sage\prog;LOG=m:\signat\sage\LINE100;"}</definedName>
    <definedName name="QUERY1.query_connection_2_1_3_1_1" hidden="1">{"DRIVER={Sage Line 100};UID=xavier;PWD=xavier;DIR=m:\signat\sage\data0405;SCH=m:\signat\sage\prog;LOG=m:\signat\sage\LINE100;"}</definedName>
    <definedName name="QUERY1.query_connection_2_1_3_1_1_1" localSheetId="27" hidden="1">{"DRIVER={Sage Line 100};UID=xavier;PWD=xavier;DIR=m:\signat\sage\data0405;SCH=m:\signat\sage\prog;LOG=m:\signat\sage\LINE100;"}</definedName>
    <definedName name="QUERY1.query_connection_2_1_3_1_1_1" hidden="1">{"DRIVER={Sage Line 100};UID=xavier;PWD=xavier;DIR=m:\signat\sage\data0405;SCH=m:\signat\sage\prog;LOG=m:\signat\sage\LINE100;"}</definedName>
    <definedName name="QUERY1.query_connection_2_1_3_1_2" localSheetId="27" hidden="1">{"DRIVER={Sage Line 100};UID=xavier;PWD=xavier;DIR=m:\signat\sage\data0405;SCH=m:\signat\sage\prog;LOG=m:\signat\sage\LINE100;"}</definedName>
    <definedName name="QUERY1.query_connection_2_1_3_1_2" hidden="1">{"DRIVER={Sage Line 100};UID=xavier;PWD=xavier;DIR=m:\signat\sage\data0405;SCH=m:\signat\sage\prog;LOG=m:\signat\sage\LINE100;"}</definedName>
    <definedName name="QUERY1.query_connection_2_1_3_2" localSheetId="27" hidden="1">{"DRIVER={Sage Line 100};UID=xavier;PWD=xavier;DIR=m:\signat\sage\data0405;SCH=m:\signat\sage\prog;LOG=m:\signat\sage\LINE100;"}</definedName>
    <definedName name="QUERY1.query_connection_2_1_3_2" hidden="1">{"DRIVER={Sage Line 100};UID=xavier;PWD=xavier;DIR=m:\signat\sage\data0405;SCH=m:\signat\sage\prog;LOG=m:\signat\sage\LINE100;"}</definedName>
    <definedName name="QUERY1.query_connection_2_1_3_2_1" localSheetId="27" hidden="1">{"DRIVER={Sage Line 100};UID=xavier;PWD=xavier;DIR=m:\signat\sage\data0405;SCH=m:\signat\sage\prog;LOG=m:\signat\sage\LINE100;"}</definedName>
    <definedName name="QUERY1.query_connection_2_1_3_2_1" hidden="1">{"DRIVER={Sage Line 100};UID=xavier;PWD=xavier;DIR=m:\signat\sage\data0405;SCH=m:\signat\sage\prog;LOG=m:\signat\sage\LINE100;"}</definedName>
    <definedName name="QUERY1.query_connection_2_1_3_3" localSheetId="27" hidden="1">{"DRIVER={Sage Line 100};UID=xavier;PWD=xavier;DIR=m:\signat\sage\data0405;SCH=m:\signat\sage\prog;LOG=m:\signat\sage\LINE100;"}</definedName>
    <definedName name="QUERY1.query_connection_2_1_3_3" hidden="1">{"DRIVER={Sage Line 100};UID=xavier;PWD=xavier;DIR=m:\signat\sage\data0405;SCH=m:\signat\sage\prog;LOG=m:\signat\sage\LINE100;"}</definedName>
    <definedName name="QUERY1.query_connection_2_1_4" localSheetId="27" hidden="1">{"DRIVER={Sage Line 100};UID=xavier;PWD=xavier;DIR=m:\signat\sage\data0405;SCH=m:\signat\sage\prog;LOG=m:\signat\sage\LINE100;"}</definedName>
    <definedName name="QUERY1.query_connection_2_1_4" hidden="1">{"DRIVER={Sage Line 100};UID=xavier;PWD=xavier;DIR=m:\signat\sage\data0405;SCH=m:\signat\sage\prog;LOG=m:\signat\sage\LINE100;"}</definedName>
    <definedName name="QUERY1.query_connection_2_1_4_1" localSheetId="27" hidden="1">{"DRIVER={Sage Line 100};UID=xavier;PWD=xavier;DIR=m:\signat\sage\data0405;SCH=m:\signat\sage\prog;LOG=m:\signat\sage\LINE100;"}</definedName>
    <definedName name="QUERY1.query_connection_2_1_4_1" hidden="1">{"DRIVER={Sage Line 100};UID=xavier;PWD=xavier;DIR=m:\signat\sage\data0405;SCH=m:\signat\sage\prog;LOG=m:\signat\sage\LINE100;"}</definedName>
    <definedName name="QUERY1.query_connection_2_1_4_1_1" localSheetId="27" hidden="1">{"DRIVER={Sage Line 100};UID=xavier;PWD=xavier;DIR=m:\signat\sage\data0405;SCH=m:\signat\sage\prog;LOG=m:\signat\sage\LINE100;"}</definedName>
    <definedName name="QUERY1.query_connection_2_1_4_1_1" hidden="1">{"DRIVER={Sage Line 100};UID=xavier;PWD=xavier;DIR=m:\signat\sage\data0405;SCH=m:\signat\sage\prog;LOG=m:\signat\sage\LINE100;"}</definedName>
    <definedName name="QUERY1.query_connection_2_1_4_2" localSheetId="27" hidden="1">{"DRIVER={Sage Line 100};UID=xavier;PWD=xavier;DIR=m:\signat\sage\data0405;SCH=m:\signat\sage\prog;LOG=m:\signat\sage\LINE100;"}</definedName>
    <definedName name="QUERY1.query_connection_2_1_4_2" hidden="1">{"DRIVER={Sage Line 100};UID=xavier;PWD=xavier;DIR=m:\signat\sage\data0405;SCH=m:\signat\sage\prog;LOG=m:\signat\sage\LINE100;"}</definedName>
    <definedName name="QUERY1.query_connection_2_1_5" localSheetId="27" hidden="1">{"DRIVER={Sage Line 100};UID=xavier;PWD=xavier;DIR=m:\signat\sage\data0405;SCH=m:\signat\sage\prog;LOG=m:\signat\sage\LINE100;"}</definedName>
    <definedName name="QUERY1.query_connection_2_1_5" hidden="1">{"DRIVER={Sage Line 100};UID=xavier;PWD=xavier;DIR=m:\signat\sage\data0405;SCH=m:\signat\sage\prog;LOG=m:\signat\sage\LINE100;"}</definedName>
    <definedName name="QUERY1.query_connection_2_1_5_1" localSheetId="27" hidden="1">{"DRIVER={Sage Line 100};UID=xavier;PWD=xavier;DIR=m:\signat\sage\data0405;SCH=m:\signat\sage\prog;LOG=m:\signat\sage\LINE100;"}</definedName>
    <definedName name="QUERY1.query_connection_2_1_5_1" hidden="1">{"DRIVER={Sage Line 100};UID=xavier;PWD=xavier;DIR=m:\signat\sage\data0405;SCH=m:\signat\sage\prog;LOG=m:\signat\sage\LINE100;"}</definedName>
    <definedName name="QUERY1.query_connection_2_2" localSheetId="27" hidden="1">{"DRIVER={Sage Line 100};UID=xavier;PWD=xavier;DIR=m:\signat\sage\data0405;SCH=m:\signat\sage\prog;LOG=m:\signat\sage\LINE100;"}</definedName>
    <definedName name="QUERY1.query_connection_2_2" hidden="1">{"DRIVER={Sage Line 100};UID=xavier;PWD=xavier;DIR=m:\signat\sage\data0405;SCH=m:\signat\sage\prog;LOG=m:\signat\sage\LINE100;"}</definedName>
    <definedName name="QUERY1.query_connection_2_2_1" localSheetId="27" hidden="1">{"DRIVER={Sage Line 100};UID=xavier;PWD=xavier;DIR=m:\signat\sage\data0405;SCH=m:\signat\sage\prog;LOG=m:\signat\sage\LINE100;"}</definedName>
    <definedName name="QUERY1.query_connection_2_2_1" hidden="1">{"DRIVER={Sage Line 100};UID=xavier;PWD=xavier;DIR=m:\signat\sage\data0405;SCH=m:\signat\sage\prog;LOG=m:\signat\sage\LINE100;"}</definedName>
    <definedName name="QUERY1.query_connection_2_2_1_1" localSheetId="27" hidden="1">{"DRIVER={Sage Line 100};UID=xavier;PWD=xavier;DIR=m:\signat\sage\data0405;SCH=m:\signat\sage\prog;LOG=m:\signat\sage\LINE100;"}</definedName>
    <definedName name="QUERY1.query_connection_2_2_1_1" hidden="1">{"DRIVER={Sage Line 100};UID=xavier;PWD=xavier;DIR=m:\signat\sage\data0405;SCH=m:\signat\sage\prog;LOG=m:\signat\sage\LINE100;"}</definedName>
    <definedName name="QUERY1.query_connection_2_2_1_1_1" localSheetId="27" hidden="1">{"DRIVER={Sage Line 100};UID=xavier;PWD=xavier;DIR=m:\signat\sage\data0405;SCH=m:\signat\sage\prog;LOG=m:\signat\sage\LINE100;"}</definedName>
    <definedName name="QUERY1.query_connection_2_2_1_1_1" hidden="1">{"DRIVER={Sage Line 100};UID=xavier;PWD=xavier;DIR=m:\signat\sage\data0405;SCH=m:\signat\sage\prog;LOG=m:\signat\sage\LINE100;"}</definedName>
    <definedName name="QUERY1.query_connection_2_2_1_1_1_1" localSheetId="27" hidden="1">{"DRIVER={Sage Line 100};UID=xavier;PWD=xavier;DIR=m:\signat\sage\data0405;SCH=m:\signat\sage\prog;LOG=m:\signat\sage\LINE100;"}</definedName>
    <definedName name="QUERY1.query_connection_2_2_1_1_1_1" hidden="1">{"DRIVER={Sage Line 100};UID=xavier;PWD=xavier;DIR=m:\signat\sage\data0405;SCH=m:\signat\sage\prog;LOG=m:\signat\sage\LINE100;"}</definedName>
    <definedName name="QUERY1.query_connection_2_2_1_1_1_1_1" localSheetId="27" hidden="1">{"DRIVER={Sage Line 100};UID=xavier;PWD=xavier;DIR=m:\signat\sage\data0405;SCH=m:\signat\sage\prog;LOG=m:\signat\sage\LINE100;"}</definedName>
    <definedName name="QUERY1.query_connection_2_2_1_1_1_1_1" hidden="1">{"DRIVER={Sage Line 100};UID=xavier;PWD=xavier;DIR=m:\signat\sage\data0405;SCH=m:\signat\sage\prog;LOG=m:\signat\sage\LINE100;"}</definedName>
    <definedName name="QUERY1.query_connection_2_2_1_1_1_2" localSheetId="27" hidden="1">{"DRIVER={Sage Line 100};UID=xavier;PWD=xavier;DIR=m:\signat\sage\data0405;SCH=m:\signat\sage\prog;LOG=m:\signat\sage\LINE100;"}</definedName>
    <definedName name="QUERY1.query_connection_2_2_1_1_1_2" hidden="1">{"DRIVER={Sage Line 100};UID=xavier;PWD=xavier;DIR=m:\signat\sage\data0405;SCH=m:\signat\sage\prog;LOG=m:\signat\sage\LINE100;"}</definedName>
    <definedName name="QUERY1.query_connection_2_2_1_1_2" localSheetId="27" hidden="1">{"DRIVER={Sage Line 100};UID=xavier;PWD=xavier;DIR=m:\signat\sage\data0405;SCH=m:\signat\sage\prog;LOG=m:\signat\sage\LINE100;"}</definedName>
    <definedName name="QUERY1.query_connection_2_2_1_1_2" hidden="1">{"DRIVER={Sage Line 100};UID=xavier;PWD=xavier;DIR=m:\signat\sage\data0405;SCH=m:\signat\sage\prog;LOG=m:\signat\sage\LINE100;"}</definedName>
    <definedName name="QUERY1.query_connection_2_2_1_1_2_1" localSheetId="27" hidden="1">{"DRIVER={Sage Line 100};UID=xavier;PWD=xavier;DIR=m:\signat\sage\data0405;SCH=m:\signat\sage\prog;LOG=m:\signat\sage\LINE100;"}</definedName>
    <definedName name="QUERY1.query_connection_2_2_1_1_2_1" hidden="1">{"DRIVER={Sage Line 100};UID=xavier;PWD=xavier;DIR=m:\signat\sage\data0405;SCH=m:\signat\sage\prog;LOG=m:\signat\sage\LINE100;"}</definedName>
    <definedName name="QUERY1.query_connection_2_2_1_1_3" localSheetId="27" hidden="1">{"DRIVER={Sage Line 100};UID=xavier;PWD=xavier;DIR=m:\signat\sage\data0405;SCH=m:\signat\sage\prog;LOG=m:\signat\sage\LINE100;"}</definedName>
    <definedName name="QUERY1.query_connection_2_2_1_1_3" hidden="1">{"DRIVER={Sage Line 100};UID=xavier;PWD=xavier;DIR=m:\signat\sage\data0405;SCH=m:\signat\sage\prog;LOG=m:\signat\sage\LINE100;"}</definedName>
    <definedName name="QUERY1.query_connection_2_2_1_2" localSheetId="27" hidden="1">{"DRIVER={Sage Line 100};UID=xavier;PWD=xavier;DIR=m:\signat\sage\data0405;SCH=m:\signat\sage\prog;LOG=m:\signat\sage\LINE100;"}</definedName>
    <definedName name="QUERY1.query_connection_2_2_1_2" hidden="1">{"DRIVER={Sage Line 100};UID=xavier;PWD=xavier;DIR=m:\signat\sage\data0405;SCH=m:\signat\sage\prog;LOG=m:\signat\sage\LINE100;"}</definedName>
    <definedName name="QUERY1.query_connection_2_2_1_2_1" localSheetId="27" hidden="1">{"DRIVER={Sage Line 100};UID=xavier;PWD=xavier;DIR=m:\signat\sage\data0405;SCH=m:\signat\sage\prog;LOG=m:\signat\sage\LINE100;"}</definedName>
    <definedName name="QUERY1.query_connection_2_2_1_2_1" hidden="1">{"DRIVER={Sage Line 100};UID=xavier;PWD=xavier;DIR=m:\signat\sage\data0405;SCH=m:\signat\sage\prog;LOG=m:\signat\sage\LINE100;"}</definedName>
    <definedName name="QUERY1.query_connection_2_2_1_2_1_1" localSheetId="27" hidden="1">{"DRIVER={Sage Line 100};UID=xavier;PWD=xavier;DIR=m:\signat\sage\data0405;SCH=m:\signat\sage\prog;LOG=m:\signat\sage\LINE100;"}</definedName>
    <definedName name="QUERY1.query_connection_2_2_1_2_1_1" hidden="1">{"DRIVER={Sage Line 100};UID=xavier;PWD=xavier;DIR=m:\signat\sage\data0405;SCH=m:\signat\sage\prog;LOG=m:\signat\sage\LINE100;"}</definedName>
    <definedName name="QUERY1.query_connection_2_2_1_2_2" localSheetId="27" hidden="1">{"DRIVER={Sage Line 100};UID=xavier;PWD=xavier;DIR=m:\signat\sage\data0405;SCH=m:\signat\sage\prog;LOG=m:\signat\sage\LINE100;"}</definedName>
    <definedName name="QUERY1.query_connection_2_2_1_2_2" hidden="1">{"DRIVER={Sage Line 100};UID=xavier;PWD=xavier;DIR=m:\signat\sage\data0405;SCH=m:\signat\sage\prog;LOG=m:\signat\sage\LINE100;"}</definedName>
    <definedName name="QUERY1.query_connection_2_2_1_3" localSheetId="27" hidden="1">{"DRIVER={Sage Line 100};UID=xavier;PWD=xavier;DIR=m:\signat\sage\data0405;SCH=m:\signat\sage\prog;LOG=m:\signat\sage\LINE100;"}</definedName>
    <definedName name="QUERY1.query_connection_2_2_1_3" hidden="1">{"DRIVER={Sage Line 100};UID=xavier;PWD=xavier;DIR=m:\signat\sage\data0405;SCH=m:\signat\sage\prog;LOG=m:\signat\sage\LINE100;"}</definedName>
    <definedName name="QUERY1.query_connection_2_2_1_3_1" localSheetId="27" hidden="1">{"DRIVER={Sage Line 100};UID=xavier;PWD=xavier;DIR=m:\signat\sage\data0405;SCH=m:\signat\sage\prog;LOG=m:\signat\sage\LINE100;"}</definedName>
    <definedName name="QUERY1.query_connection_2_2_1_3_1" hidden="1">{"DRIVER={Sage Line 100};UID=xavier;PWD=xavier;DIR=m:\signat\sage\data0405;SCH=m:\signat\sage\prog;LOG=m:\signat\sage\LINE100;"}</definedName>
    <definedName name="QUERY1.query_connection_2_2_1_4" localSheetId="27" hidden="1">{"DRIVER={Sage Line 100};UID=xavier;PWD=xavier;DIR=m:\signat\sage\data0405;SCH=m:\signat\sage\prog;LOG=m:\signat\sage\LINE100;"}</definedName>
    <definedName name="QUERY1.query_connection_2_2_1_4" hidden="1">{"DRIVER={Sage Line 100};UID=xavier;PWD=xavier;DIR=m:\signat\sage\data0405;SCH=m:\signat\sage\prog;LOG=m:\signat\sage\LINE100;"}</definedName>
    <definedName name="QUERY1.query_connection_2_2_2" localSheetId="27" hidden="1">{"DRIVER={Sage Line 100};UID=xavier;PWD=xavier;DIR=m:\signat\sage\data0405;SCH=m:\signat\sage\prog;LOG=m:\signat\sage\LINE100;"}</definedName>
    <definedName name="QUERY1.query_connection_2_2_2" hidden="1">{"DRIVER={Sage Line 100};UID=xavier;PWD=xavier;DIR=m:\signat\sage\data0405;SCH=m:\signat\sage\prog;LOG=m:\signat\sage\LINE100;"}</definedName>
    <definedName name="QUERY1.query_connection_2_2_2_1" localSheetId="27" hidden="1">{"DRIVER={Sage Line 100};UID=xavier;PWD=xavier;DIR=m:\signat\sage\data0405;SCH=m:\signat\sage\prog;LOG=m:\signat\sage\LINE100;"}</definedName>
    <definedName name="QUERY1.query_connection_2_2_2_1" hidden="1">{"DRIVER={Sage Line 100};UID=xavier;PWD=xavier;DIR=m:\signat\sage\data0405;SCH=m:\signat\sage\prog;LOG=m:\signat\sage\LINE100;"}</definedName>
    <definedName name="QUERY1.query_connection_2_2_2_1_1" localSheetId="27" hidden="1">{"DRIVER={Sage Line 100};UID=xavier;PWD=xavier;DIR=m:\signat\sage\data0405;SCH=m:\signat\sage\prog;LOG=m:\signat\sage\LINE100;"}</definedName>
    <definedName name="QUERY1.query_connection_2_2_2_1_1" hidden="1">{"DRIVER={Sage Line 100};UID=xavier;PWD=xavier;DIR=m:\signat\sage\data0405;SCH=m:\signat\sage\prog;LOG=m:\signat\sage\LINE100;"}</definedName>
    <definedName name="QUERY1.query_connection_2_2_2_1_1_1" localSheetId="27" hidden="1">{"DRIVER={Sage Line 100};UID=xavier;PWD=xavier;DIR=m:\signat\sage\data0405;SCH=m:\signat\sage\prog;LOG=m:\signat\sage\LINE100;"}</definedName>
    <definedName name="QUERY1.query_connection_2_2_2_1_1_1" hidden="1">{"DRIVER={Sage Line 100};UID=xavier;PWD=xavier;DIR=m:\signat\sage\data0405;SCH=m:\signat\sage\prog;LOG=m:\signat\sage\LINE100;"}</definedName>
    <definedName name="QUERY1.query_connection_2_2_2_1_2" localSheetId="27" hidden="1">{"DRIVER={Sage Line 100};UID=xavier;PWD=xavier;DIR=m:\signat\sage\data0405;SCH=m:\signat\sage\prog;LOG=m:\signat\sage\LINE100;"}</definedName>
    <definedName name="QUERY1.query_connection_2_2_2_1_2" hidden="1">{"DRIVER={Sage Line 100};UID=xavier;PWD=xavier;DIR=m:\signat\sage\data0405;SCH=m:\signat\sage\prog;LOG=m:\signat\sage\LINE100;"}</definedName>
    <definedName name="QUERY1.query_connection_2_2_2_2" localSheetId="27" hidden="1">{"DRIVER={Sage Line 100};UID=xavier;PWD=xavier;DIR=m:\signat\sage\data0405;SCH=m:\signat\sage\prog;LOG=m:\signat\sage\LINE100;"}</definedName>
    <definedName name="QUERY1.query_connection_2_2_2_2" hidden="1">{"DRIVER={Sage Line 100};UID=xavier;PWD=xavier;DIR=m:\signat\sage\data0405;SCH=m:\signat\sage\prog;LOG=m:\signat\sage\LINE100;"}</definedName>
    <definedName name="QUERY1.query_connection_2_2_2_2_1" localSheetId="27" hidden="1">{"DRIVER={Sage Line 100};UID=xavier;PWD=xavier;DIR=m:\signat\sage\data0405;SCH=m:\signat\sage\prog;LOG=m:\signat\sage\LINE100;"}</definedName>
    <definedName name="QUERY1.query_connection_2_2_2_2_1" hidden="1">{"DRIVER={Sage Line 100};UID=xavier;PWD=xavier;DIR=m:\signat\sage\data0405;SCH=m:\signat\sage\prog;LOG=m:\signat\sage\LINE100;"}</definedName>
    <definedName name="QUERY1.query_connection_2_2_2_3" localSheetId="27" hidden="1">{"DRIVER={Sage Line 100};UID=xavier;PWD=xavier;DIR=m:\signat\sage\data0405;SCH=m:\signat\sage\prog;LOG=m:\signat\sage\LINE100;"}</definedName>
    <definedName name="QUERY1.query_connection_2_2_2_3" hidden="1">{"DRIVER={Sage Line 100};UID=xavier;PWD=xavier;DIR=m:\signat\sage\data0405;SCH=m:\signat\sage\prog;LOG=m:\signat\sage\LINE100;"}</definedName>
    <definedName name="QUERY1.query_connection_2_2_3" localSheetId="27" hidden="1">{"DRIVER={Sage Line 100};UID=xavier;PWD=xavier;DIR=m:\signat\sage\data0405;SCH=m:\signat\sage\prog;LOG=m:\signat\sage\LINE100;"}</definedName>
    <definedName name="QUERY1.query_connection_2_2_3" hidden="1">{"DRIVER={Sage Line 100};UID=xavier;PWD=xavier;DIR=m:\signat\sage\data0405;SCH=m:\signat\sage\prog;LOG=m:\signat\sage\LINE100;"}</definedName>
    <definedName name="QUERY1.query_connection_2_2_3_1" localSheetId="27" hidden="1">{"DRIVER={Sage Line 100};UID=xavier;PWD=xavier;DIR=m:\signat\sage\data0405;SCH=m:\signat\sage\prog;LOG=m:\signat\sage\LINE100;"}</definedName>
    <definedName name="QUERY1.query_connection_2_2_3_1" hidden="1">{"DRIVER={Sage Line 100};UID=xavier;PWD=xavier;DIR=m:\signat\sage\data0405;SCH=m:\signat\sage\prog;LOG=m:\signat\sage\LINE100;"}</definedName>
    <definedName name="QUERY1.query_connection_2_2_3_1_1" localSheetId="27" hidden="1">{"DRIVER={Sage Line 100};UID=xavier;PWD=xavier;DIR=m:\signat\sage\data0405;SCH=m:\signat\sage\prog;LOG=m:\signat\sage\LINE100;"}</definedName>
    <definedName name="QUERY1.query_connection_2_2_3_1_1" hidden="1">{"DRIVER={Sage Line 100};UID=xavier;PWD=xavier;DIR=m:\signat\sage\data0405;SCH=m:\signat\sage\prog;LOG=m:\signat\sage\LINE100;"}</definedName>
    <definedName name="QUERY1.query_connection_2_2_3_2" localSheetId="27" hidden="1">{"DRIVER={Sage Line 100};UID=xavier;PWD=xavier;DIR=m:\signat\sage\data0405;SCH=m:\signat\sage\prog;LOG=m:\signat\sage\LINE100;"}</definedName>
    <definedName name="QUERY1.query_connection_2_2_3_2" hidden="1">{"DRIVER={Sage Line 100};UID=xavier;PWD=xavier;DIR=m:\signat\sage\data0405;SCH=m:\signat\sage\prog;LOG=m:\signat\sage\LINE100;"}</definedName>
    <definedName name="QUERY1.query_connection_2_2_4" localSheetId="27" hidden="1">{"DRIVER={Sage Line 100};UID=xavier;PWD=xavier;DIR=m:\signat\sage\data0405;SCH=m:\signat\sage\prog;LOG=m:\signat\sage\LINE100;"}</definedName>
    <definedName name="QUERY1.query_connection_2_2_4" hidden="1">{"DRIVER={Sage Line 100};UID=xavier;PWD=xavier;DIR=m:\signat\sage\data0405;SCH=m:\signat\sage\prog;LOG=m:\signat\sage\LINE100;"}</definedName>
    <definedName name="QUERY1.query_connection_2_2_4_1" localSheetId="27" hidden="1">{"DRIVER={Sage Line 100};UID=xavier;PWD=xavier;DIR=m:\signat\sage\data0405;SCH=m:\signat\sage\prog;LOG=m:\signat\sage\LINE100;"}</definedName>
    <definedName name="QUERY1.query_connection_2_2_4_1" hidden="1">{"DRIVER={Sage Line 100};UID=xavier;PWD=xavier;DIR=m:\signat\sage\data0405;SCH=m:\signat\sage\prog;LOG=m:\signat\sage\LINE100;"}</definedName>
    <definedName name="QUERY1.query_connection_2_2_5" localSheetId="27" hidden="1">{"DRIVER={Sage Line 100};UID=xavier;PWD=xavier;DIR=m:\signat\sage\data0405;SCH=m:\signat\sage\prog;LOG=m:\signat\sage\LINE100;"}</definedName>
    <definedName name="QUERY1.query_connection_2_2_5" hidden="1">{"DRIVER={Sage Line 100};UID=xavier;PWD=xavier;DIR=m:\signat\sage\data0405;SCH=m:\signat\sage\prog;LOG=m:\signat\sage\LINE100;"}</definedName>
    <definedName name="QUERY1.query_connection_2_3" localSheetId="27" hidden="1">{"DRIVER={Sage Line 100};UID=xavier;PWD=xavier;DIR=m:\signat\sage\data0405;SCH=m:\signat\sage\prog;LOG=m:\signat\sage\LINE100;"}</definedName>
    <definedName name="QUERY1.query_connection_2_3" hidden="1">{"DRIVER={Sage Line 100};UID=xavier;PWD=xavier;DIR=m:\signat\sage\data0405;SCH=m:\signat\sage\prog;LOG=m:\signat\sage\LINE100;"}</definedName>
    <definedName name="QUERY1.query_connection_2_3_1" localSheetId="27" hidden="1">{"DRIVER={Sage Line 100};UID=xavier;PWD=xavier;DIR=m:\signat\sage\data0405;SCH=m:\signat\sage\prog;LOG=m:\signat\sage\LINE100;"}</definedName>
    <definedName name="QUERY1.query_connection_2_3_1" hidden="1">{"DRIVER={Sage Line 100};UID=xavier;PWD=xavier;DIR=m:\signat\sage\data0405;SCH=m:\signat\sage\prog;LOG=m:\signat\sage\LINE100;"}</definedName>
    <definedName name="QUERY1.query_connection_2_3_1_1" localSheetId="27" hidden="1">{"DRIVER={Sage Line 100};UID=xavier;PWD=xavier;DIR=m:\signat\sage\data0405;SCH=m:\signat\sage\prog;LOG=m:\signat\sage\LINE100;"}</definedName>
    <definedName name="QUERY1.query_connection_2_3_1_1" hidden="1">{"DRIVER={Sage Line 100};UID=xavier;PWD=xavier;DIR=m:\signat\sage\data0405;SCH=m:\signat\sage\prog;LOG=m:\signat\sage\LINE100;"}</definedName>
    <definedName name="QUERY1.query_connection_2_3_1_1_1" localSheetId="27" hidden="1">{"DRIVER={Sage Line 100};UID=xavier;PWD=xavier;DIR=m:\signat\sage\data0405;SCH=m:\signat\sage\prog;LOG=m:\signat\sage\LINE100;"}</definedName>
    <definedName name="QUERY1.query_connection_2_3_1_1_1" hidden="1">{"DRIVER={Sage Line 100};UID=xavier;PWD=xavier;DIR=m:\signat\sage\data0405;SCH=m:\signat\sage\prog;LOG=m:\signat\sage\LINE100;"}</definedName>
    <definedName name="QUERY1.query_connection_2_3_1_1_1_1" localSheetId="27" hidden="1">{"DRIVER={Sage Line 100};UID=xavier;PWD=xavier;DIR=m:\signat\sage\data0405;SCH=m:\signat\sage\prog;LOG=m:\signat\sage\LINE100;"}</definedName>
    <definedName name="QUERY1.query_connection_2_3_1_1_1_1" hidden="1">{"DRIVER={Sage Line 100};UID=xavier;PWD=xavier;DIR=m:\signat\sage\data0405;SCH=m:\signat\sage\prog;LOG=m:\signat\sage\LINE100;"}</definedName>
    <definedName name="QUERY1.query_connection_2_3_1_1_2" localSheetId="27" hidden="1">{"DRIVER={Sage Line 100};UID=xavier;PWD=xavier;DIR=m:\signat\sage\data0405;SCH=m:\signat\sage\prog;LOG=m:\signat\sage\LINE100;"}</definedName>
    <definedName name="QUERY1.query_connection_2_3_1_1_2" hidden="1">{"DRIVER={Sage Line 100};UID=xavier;PWD=xavier;DIR=m:\signat\sage\data0405;SCH=m:\signat\sage\prog;LOG=m:\signat\sage\LINE100;"}</definedName>
    <definedName name="QUERY1.query_connection_2_3_1_2" localSheetId="27" hidden="1">{"DRIVER={Sage Line 100};UID=xavier;PWD=xavier;DIR=m:\signat\sage\data0405;SCH=m:\signat\sage\prog;LOG=m:\signat\sage\LINE100;"}</definedName>
    <definedName name="QUERY1.query_connection_2_3_1_2" hidden="1">{"DRIVER={Sage Line 100};UID=xavier;PWD=xavier;DIR=m:\signat\sage\data0405;SCH=m:\signat\sage\prog;LOG=m:\signat\sage\LINE100;"}</definedName>
    <definedName name="QUERY1.query_connection_2_3_1_2_1" localSheetId="27" hidden="1">{"DRIVER={Sage Line 100};UID=xavier;PWD=xavier;DIR=m:\signat\sage\data0405;SCH=m:\signat\sage\prog;LOG=m:\signat\sage\LINE100;"}</definedName>
    <definedName name="QUERY1.query_connection_2_3_1_2_1" hidden="1">{"DRIVER={Sage Line 100};UID=xavier;PWD=xavier;DIR=m:\signat\sage\data0405;SCH=m:\signat\sage\prog;LOG=m:\signat\sage\LINE100;"}</definedName>
    <definedName name="QUERY1.query_connection_2_3_1_3" localSheetId="27" hidden="1">{"DRIVER={Sage Line 100};UID=xavier;PWD=xavier;DIR=m:\signat\sage\data0405;SCH=m:\signat\sage\prog;LOG=m:\signat\sage\LINE100;"}</definedName>
    <definedName name="QUERY1.query_connection_2_3_1_3" hidden="1">{"DRIVER={Sage Line 100};UID=xavier;PWD=xavier;DIR=m:\signat\sage\data0405;SCH=m:\signat\sage\prog;LOG=m:\signat\sage\LINE100;"}</definedName>
    <definedName name="QUERY1.query_connection_2_3_2" localSheetId="27" hidden="1">{"DRIVER={Sage Line 100};UID=xavier;PWD=xavier;DIR=m:\signat\sage\data0405;SCH=m:\signat\sage\prog;LOG=m:\signat\sage\LINE100;"}</definedName>
    <definedName name="QUERY1.query_connection_2_3_2" hidden="1">{"DRIVER={Sage Line 100};UID=xavier;PWD=xavier;DIR=m:\signat\sage\data0405;SCH=m:\signat\sage\prog;LOG=m:\signat\sage\LINE100;"}</definedName>
    <definedName name="QUERY1.query_connection_2_3_2_1" localSheetId="27" hidden="1">{"DRIVER={Sage Line 100};UID=xavier;PWD=xavier;DIR=m:\signat\sage\data0405;SCH=m:\signat\sage\prog;LOG=m:\signat\sage\LINE100;"}</definedName>
    <definedName name="QUERY1.query_connection_2_3_2_1" hidden="1">{"DRIVER={Sage Line 100};UID=xavier;PWD=xavier;DIR=m:\signat\sage\data0405;SCH=m:\signat\sage\prog;LOG=m:\signat\sage\LINE100;"}</definedName>
    <definedName name="QUERY1.query_connection_2_3_2_1_1" localSheetId="27" hidden="1">{"DRIVER={Sage Line 100};UID=xavier;PWD=xavier;DIR=m:\signat\sage\data0405;SCH=m:\signat\sage\prog;LOG=m:\signat\sage\LINE100;"}</definedName>
    <definedName name="QUERY1.query_connection_2_3_2_1_1" hidden="1">{"DRIVER={Sage Line 100};UID=xavier;PWD=xavier;DIR=m:\signat\sage\data0405;SCH=m:\signat\sage\prog;LOG=m:\signat\sage\LINE100;"}</definedName>
    <definedName name="QUERY1.query_connection_2_3_2_2" localSheetId="27" hidden="1">{"DRIVER={Sage Line 100};UID=xavier;PWD=xavier;DIR=m:\signat\sage\data0405;SCH=m:\signat\sage\prog;LOG=m:\signat\sage\LINE100;"}</definedName>
    <definedName name="QUERY1.query_connection_2_3_2_2" hidden="1">{"DRIVER={Sage Line 100};UID=xavier;PWD=xavier;DIR=m:\signat\sage\data0405;SCH=m:\signat\sage\prog;LOG=m:\signat\sage\LINE100;"}</definedName>
    <definedName name="QUERY1.query_connection_2_3_3" localSheetId="27" hidden="1">{"DRIVER={Sage Line 100};UID=xavier;PWD=xavier;DIR=m:\signat\sage\data0405;SCH=m:\signat\sage\prog;LOG=m:\signat\sage\LINE100;"}</definedName>
    <definedName name="QUERY1.query_connection_2_3_3" hidden="1">{"DRIVER={Sage Line 100};UID=xavier;PWD=xavier;DIR=m:\signat\sage\data0405;SCH=m:\signat\sage\prog;LOG=m:\signat\sage\LINE100;"}</definedName>
    <definedName name="QUERY1.query_connection_2_3_3_1" localSheetId="27" hidden="1">{"DRIVER={Sage Line 100};UID=xavier;PWD=xavier;DIR=m:\signat\sage\data0405;SCH=m:\signat\sage\prog;LOG=m:\signat\sage\LINE100;"}</definedName>
    <definedName name="QUERY1.query_connection_2_3_3_1" hidden="1">{"DRIVER={Sage Line 100};UID=xavier;PWD=xavier;DIR=m:\signat\sage\data0405;SCH=m:\signat\sage\prog;LOG=m:\signat\sage\LINE100;"}</definedName>
    <definedName name="QUERY1.query_connection_2_3_4" localSheetId="27" hidden="1">{"DRIVER={Sage Line 100};UID=xavier;PWD=xavier;DIR=m:\signat\sage\data0405;SCH=m:\signat\sage\prog;LOG=m:\signat\sage\LINE100;"}</definedName>
    <definedName name="QUERY1.query_connection_2_3_4" hidden="1">{"DRIVER={Sage Line 100};UID=xavier;PWD=xavier;DIR=m:\signat\sage\data0405;SCH=m:\signat\sage\prog;LOG=m:\signat\sage\LINE100;"}</definedName>
    <definedName name="QUERY1.query_connection_2_4" localSheetId="27" hidden="1">{"DRIVER={Sage Line 100};UID=xavier;PWD=xavier;DIR=m:\signat\sage\data0405;SCH=m:\signat\sage\prog;LOG=m:\signat\sage\LINE100;"}</definedName>
    <definedName name="QUERY1.query_connection_2_4" hidden="1">{"DRIVER={Sage Line 100};UID=xavier;PWD=xavier;DIR=m:\signat\sage\data0405;SCH=m:\signat\sage\prog;LOG=m:\signat\sage\LINE100;"}</definedName>
    <definedName name="QUERY1.query_connection_2_4_1" localSheetId="27" hidden="1">{"DRIVER={Sage Line 100};UID=xavier;PWD=xavier;DIR=m:\signat\sage\data0405;SCH=m:\signat\sage\prog;LOG=m:\signat\sage\LINE100;"}</definedName>
    <definedName name="QUERY1.query_connection_2_4_1" hidden="1">{"DRIVER={Sage Line 100};UID=xavier;PWD=xavier;DIR=m:\signat\sage\data0405;SCH=m:\signat\sage\prog;LOG=m:\signat\sage\LINE100;"}</definedName>
    <definedName name="QUERY1.query_connection_2_4_1_1" localSheetId="27" hidden="1">{"DRIVER={Sage Line 100};UID=xavier;PWD=xavier;DIR=m:\signat\sage\data0405;SCH=m:\signat\sage\prog;LOG=m:\signat\sage\LINE100;"}</definedName>
    <definedName name="QUERY1.query_connection_2_4_1_1" hidden="1">{"DRIVER={Sage Line 100};UID=xavier;PWD=xavier;DIR=m:\signat\sage\data0405;SCH=m:\signat\sage\prog;LOG=m:\signat\sage\LINE100;"}</definedName>
    <definedName name="QUERY1.query_connection_2_4_1_1_1" localSheetId="27" hidden="1">{"DRIVER={Sage Line 100};UID=xavier;PWD=xavier;DIR=m:\signat\sage\data0405;SCH=m:\signat\sage\prog;LOG=m:\signat\sage\LINE100;"}</definedName>
    <definedName name="QUERY1.query_connection_2_4_1_1_1" hidden="1">{"DRIVER={Sage Line 100};UID=xavier;PWD=xavier;DIR=m:\signat\sage\data0405;SCH=m:\signat\sage\prog;LOG=m:\signat\sage\LINE100;"}</definedName>
    <definedName name="QUERY1.query_connection_2_4_1_2" localSheetId="27" hidden="1">{"DRIVER={Sage Line 100};UID=xavier;PWD=xavier;DIR=m:\signat\sage\data0405;SCH=m:\signat\sage\prog;LOG=m:\signat\sage\LINE100;"}</definedName>
    <definedName name="QUERY1.query_connection_2_4_1_2" hidden="1">{"DRIVER={Sage Line 100};UID=xavier;PWD=xavier;DIR=m:\signat\sage\data0405;SCH=m:\signat\sage\prog;LOG=m:\signat\sage\LINE100;"}</definedName>
    <definedName name="QUERY1.query_connection_2_4_2" localSheetId="27" hidden="1">{"DRIVER={Sage Line 100};UID=xavier;PWD=xavier;DIR=m:\signat\sage\data0405;SCH=m:\signat\sage\prog;LOG=m:\signat\sage\LINE100;"}</definedName>
    <definedName name="QUERY1.query_connection_2_4_2" hidden="1">{"DRIVER={Sage Line 100};UID=xavier;PWD=xavier;DIR=m:\signat\sage\data0405;SCH=m:\signat\sage\prog;LOG=m:\signat\sage\LINE100;"}</definedName>
    <definedName name="QUERY1.query_connection_2_4_2_1" localSheetId="27" hidden="1">{"DRIVER={Sage Line 100};UID=xavier;PWD=xavier;DIR=m:\signat\sage\data0405;SCH=m:\signat\sage\prog;LOG=m:\signat\sage\LINE100;"}</definedName>
    <definedName name="QUERY1.query_connection_2_4_2_1" hidden="1">{"DRIVER={Sage Line 100};UID=xavier;PWD=xavier;DIR=m:\signat\sage\data0405;SCH=m:\signat\sage\prog;LOG=m:\signat\sage\LINE100;"}</definedName>
    <definedName name="QUERY1.query_connection_2_4_3" localSheetId="27" hidden="1">{"DRIVER={Sage Line 100};UID=xavier;PWD=xavier;DIR=m:\signat\sage\data0405;SCH=m:\signat\sage\prog;LOG=m:\signat\sage\LINE100;"}</definedName>
    <definedName name="QUERY1.query_connection_2_4_3" hidden="1">{"DRIVER={Sage Line 100};UID=xavier;PWD=xavier;DIR=m:\signat\sage\data0405;SCH=m:\signat\sage\prog;LOG=m:\signat\sage\LINE100;"}</definedName>
    <definedName name="QUERY1.query_connection_2_5" localSheetId="27" hidden="1">{"DRIVER={Sage Line 100};UID=xavier;PWD=xavier;DIR=m:\signat\sage\data0405;SCH=m:\signat\sage\prog;LOG=m:\signat\sage\LINE100;"}</definedName>
    <definedName name="QUERY1.query_connection_2_5" hidden="1">{"DRIVER={Sage Line 100};UID=xavier;PWD=xavier;DIR=m:\signat\sage\data0405;SCH=m:\signat\sage\prog;LOG=m:\signat\sage\LINE100;"}</definedName>
    <definedName name="QUERY1.query_connection_2_5_1" localSheetId="27" hidden="1">{"DRIVER={Sage Line 100};UID=xavier;PWD=xavier;DIR=m:\signat\sage\data0405;SCH=m:\signat\sage\prog;LOG=m:\signat\sage\LINE100;"}</definedName>
    <definedName name="QUERY1.query_connection_2_5_1" hidden="1">{"DRIVER={Sage Line 100};UID=xavier;PWD=xavier;DIR=m:\signat\sage\data0405;SCH=m:\signat\sage\prog;LOG=m:\signat\sage\LINE100;"}</definedName>
    <definedName name="QUERY1.query_connection_2_5_1_1" localSheetId="27" hidden="1">{"DRIVER={Sage Line 100};UID=xavier;PWD=xavier;DIR=m:\signat\sage\data0405;SCH=m:\signat\sage\prog;LOG=m:\signat\sage\LINE100;"}</definedName>
    <definedName name="QUERY1.query_connection_2_5_1_1" hidden="1">{"DRIVER={Sage Line 100};UID=xavier;PWD=xavier;DIR=m:\signat\sage\data0405;SCH=m:\signat\sage\prog;LOG=m:\signat\sage\LINE100;"}</definedName>
    <definedName name="QUERY1.query_connection_2_5_2" localSheetId="27" hidden="1">{"DRIVER={Sage Line 100};UID=xavier;PWD=xavier;DIR=m:\signat\sage\data0405;SCH=m:\signat\sage\prog;LOG=m:\signat\sage\LINE100;"}</definedName>
    <definedName name="QUERY1.query_connection_2_5_2" hidden="1">{"DRIVER={Sage Line 100};UID=xavier;PWD=xavier;DIR=m:\signat\sage\data0405;SCH=m:\signat\sage\prog;LOG=m:\signat\sage\LINE100;"}</definedName>
    <definedName name="QUERY1.query_connection_3" localSheetId="27" hidden="1">{"DRIVER={Sage Line 100};UID=xavier;PWD=xavier;DIR=m:\signat\sage\data0405;SCH=m:\signat\sage\prog;LOG=m:\signat\sage\LINE100;"}</definedName>
    <definedName name="QUERY1.query_connection_3" hidden="1">{"DRIVER={Sage Line 100};UID=xavier;PWD=xavier;DIR=m:\signat\sage\data0405;SCH=m:\signat\sage\prog;LOG=m:\signat\sage\LINE100;"}</definedName>
    <definedName name="QUERY1.query_connection_3_1" localSheetId="27" hidden="1">{"DRIVER={Sage Line 100};UID=xavier;PWD=xavier;DIR=m:\signat\sage\data0405;SCH=m:\signat\sage\prog;LOG=m:\signat\sage\LINE100;"}</definedName>
    <definedName name="QUERY1.query_connection_3_1" hidden="1">{"DRIVER={Sage Line 100};UID=xavier;PWD=xavier;DIR=m:\signat\sage\data0405;SCH=m:\signat\sage\prog;LOG=m:\signat\sage\LINE100;"}</definedName>
    <definedName name="QUERY1.query_connection_3_1_1" localSheetId="27" hidden="1">{"DRIVER={Sage Line 100};UID=xavier;PWD=xavier;DIR=m:\signat\sage\data0405;SCH=m:\signat\sage\prog;LOG=m:\signat\sage\LINE100;"}</definedName>
    <definedName name="QUERY1.query_connection_3_1_1" hidden="1">{"DRIVER={Sage Line 100};UID=xavier;PWD=xavier;DIR=m:\signat\sage\data0405;SCH=m:\signat\sage\prog;LOG=m:\signat\sage\LINE100;"}</definedName>
    <definedName name="QUERY1.query_connection_3_1_1_1" localSheetId="27" hidden="1">{"DRIVER={Sage Line 100};UID=xavier;PWD=xavier;DIR=m:\signat\sage\data0405;SCH=m:\signat\sage\prog;LOG=m:\signat\sage\LINE100;"}</definedName>
    <definedName name="QUERY1.query_connection_3_1_1_1" hidden="1">{"DRIVER={Sage Line 100};UID=xavier;PWD=xavier;DIR=m:\signat\sage\data0405;SCH=m:\signat\sage\prog;LOG=m:\signat\sage\LINE100;"}</definedName>
    <definedName name="QUERY1.query_connection_3_1_1_1_1" localSheetId="27" hidden="1">{"DRIVER={Sage Line 100};UID=xavier;PWD=xavier;DIR=m:\signat\sage\data0405;SCH=m:\signat\sage\prog;LOG=m:\signat\sage\LINE100;"}</definedName>
    <definedName name="QUERY1.query_connection_3_1_1_1_1" hidden="1">{"DRIVER={Sage Line 100};UID=xavier;PWD=xavier;DIR=m:\signat\sage\data0405;SCH=m:\signat\sage\prog;LOG=m:\signat\sage\LINE100;"}</definedName>
    <definedName name="QUERY1.query_connection_3_1_1_1_1_1" localSheetId="27" hidden="1">{"DRIVER={Sage Line 100};UID=xavier;PWD=xavier;DIR=m:\signat\sage\data0405;SCH=m:\signat\sage\prog;LOG=m:\signat\sage\LINE100;"}</definedName>
    <definedName name="QUERY1.query_connection_3_1_1_1_1_1" hidden="1">{"DRIVER={Sage Line 100};UID=xavier;PWD=xavier;DIR=m:\signat\sage\data0405;SCH=m:\signat\sage\prog;LOG=m:\signat\sage\LINE100;"}</definedName>
    <definedName name="QUERY1.query_connection_3_1_1_1_1_1_1" localSheetId="27" hidden="1">{"DRIVER={Sage Line 100};UID=xavier;PWD=xavier;DIR=m:\signat\sage\data0405;SCH=m:\signat\sage\prog;LOG=m:\signat\sage\LINE100;"}</definedName>
    <definedName name="QUERY1.query_connection_3_1_1_1_1_1_1" hidden="1">{"DRIVER={Sage Line 100};UID=xavier;PWD=xavier;DIR=m:\signat\sage\data0405;SCH=m:\signat\sage\prog;LOG=m:\signat\sage\LINE100;"}</definedName>
    <definedName name="QUERY1.query_connection_3_1_1_1_1_2" localSheetId="27" hidden="1">{"DRIVER={Sage Line 100};UID=xavier;PWD=xavier;DIR=m:\signat\sage\data0405;SCH=m:\signat\sage\prog;LOG=m:\signat\sage\LINE100;"}</definedName>
    <definedName name="QUERY1.query_connection_3_1_1_1_1_2" hidden="1">{"DRIVER={Sage Line 100};UID=xavier;PWD=xavier;DIR=m:\signat\sage\data0405;SCH=m:\signat\sage\prog;LOG=m:\signat\sage\LINE100;"}</definedName>
    <definedName name="QUERY1.query_connection_3_1_1_1_2" localSheetId="27" hidden="1">{"DRIVER={Sage Line 100};UID=xavier;PWD=xavier;DIR=m:\signat\sage\data0405;SCH=m:\signat\sage\prog;LOG=m:\signat\sage\LINE100;"}</definedName>
    <definedName name="QUERY1.query_connection_3_1_1_1_2" hidden="1">{"DRIVER={Sage Line 100};UID=xavier;PWD=xavier;DIR=m:\signat\sage\data0405;SCH=m:\signat\sage\prog;LOG=m:\signat\sage\LINE100;"}</definedName>
    <definedName name="QUERY1.query_connection_3_1_1_1_2_1" localSheetId="27" hidden="1">{"DRIVER={Sage Line 100};UID=xavier;PWD=xavier;DIR=m:\signat\sage\data0405;SCH=m:\signat\sage\prog;LOG=m:\signat\sage\LINE100;"}</definedName>
    <definedName name="QUERY1.query_connection_3_1_1_1_2_1" hidden="1">{"DRIVER={Sage Line 100};UID=xavier;PWD=xavier;DIR=m:\signat\sage\data0405;SCH=m:\signat\sage\prog;LOG=m:\signat\sage\LINE100;"}</definedName>
    <definedName name="QUERY1.query_connection_3_1_1_1_3" localSheetId="27" hidden="1">{"DRIVER={Sage Line 100};UID=xavier;PWD=xavier;DIR=m:\signat\sage\data0405;SCH=m:\signat\sage\prog;LOG=m:\signat\sage\LINE100;"}</definedName>
    <definedName name="QUERY1.query_connection_3_1_1_1_3" hidden="1">{"DRIVER={Sage Line 100};UID=xavier;PWD=xavier;DIR=m:\signat\sage\data0405;SCH=m:\signat\sage\prog;LOG=m:\signat\sage\LINE100;"}</definedName>
    <definedName name="QUERY1.query_connection_3_1_1_2" localSheetId="27" hidden="1">{"DRIVER={Sage Line 100};UID=xavier;PWD=xavier;DIR=m:\signat\sage\data0405;SCH=m:\signat\sage\prog;LOG=m:\signat\sage\LINE100;"}</definedName>
    <definedName name="QUERY1.query_connection_3_1_1_2" hidden="1">{"DRIVER={Sage Line 100};UID=xavier;PWD=xavier;DIR=m:\signat\sage\data0405;SCH=m:\signat\sage\prog;LOG=m:\signat\sage\LINE100;"}</definedName>
    <definedName name="QUERY1.query_connection_3_1_1_2_1" localSheetId="27" hidden="1">{"DRIVER={Sage Line 100};UID=xavier;PWD=xavier;DIR=m:\signat\sage\data0405;SCH=m:\signat\sage\prog;LOG=m:\signat\sage\LINE100;"}</definedName>
    <definedName name="QUERY1.query_connection_3_1_1_2_1" hidden="1">{"DRIVER={Sage Line 100};UID=xavier;PWD=xavier;DIR=m:\signat\sage\data0405;SCH=m:\signat\sage\prog;LOG=m:\signat\sage\LINE100;"}</definedName>
    <definedName name="QUERY1.query_connection_3_1_1_2_1_1" localSheetId="27" hidden="1">{"DRIVER={Sage Line 100};UID=xavier;PWD=xavier;DIR=m:\signat\sage\data0405;SCH=m:\signat\sage\prog;LOG=m:\signat\sage\LINE100;"}</definedName>
    <definedName name="QUERY1.query_connection_3_1_1_2_1_1" hidden="1">{"DRIVER={Sage Line 100};UID=xavier;PWD=xavier;DIR=m:\signat\sage\data0405;SCH=m:\signat\sage\prog;LOG=m:\signat\sage\LINE100;"}</definedName>
    <definedName name="QUERY1.query_connection_3_1_1_2_2" localSheetId="27" hidden="1">{"DRIVER={Sage Line 100};UID=xavier;PWD=xavier;DIR=m:\signat\sage\data0405;SCH=m:\signat\sage\prog;LOG=m:\signat\sage\LINE100;"}</definedName>
    <definedName name="QUERY1.query_connection_3_1_1_2_2" hidden="1">{"DRIVER={Sage Line 100};UID=xavier;PWD=xavier;DIR=m:\signat\sage\data0405;SCH=m:\signat\sage\prog;LOG=m:\signat\sage\LINE100;"}</definedName>
    <definedName name="QUERY1.query_connection_3_1_1_3" localSheetId="27" hidden="1">{"DRIVER={Sage Line 100};UID=xavier;PWD=xavier;DIR=m:\signat\sage\data0405;SCH=m:\signat\sage\prog;LOG=m:\signat\sage\LINE100;"}</definedName>
    <definedName name="QUERY1.query_connection_3_1_1_3" hidden="1">{"DRIVER={Sage Line 100};UID=xavier;PWD=xavier;DIR=m:\signat\sage\data0405;SCH=m:\signat\sage\prog;LOG=m:\signat\sage\LINE100;"}</definedName>
    <definedName name="QUERY1.query_connection_3_1_1_3_1" localSheetId="27" hidden="1">{"DRIVER={Sage Line 100};UID=xavier;PWD=xavier;DIR=m:\signat\sage\data0405;SCH=m:\signat\sage\prog;LOG=m:\signat\sage\LINE100;"}</definedName>
    <definedName name="QUERY1.query_connection_3_1_1_3_1" hidden="1">{"DRIVER={Sage Line 100};UID=xavier;PWD=xavier;DIR=m:\signat\sage\data0405;SCH=m:\signat\sage\prog;LOG=m:\signat\sage\LINE100;"}</definedName>
    <definedName name="QUERY1.query_connection_3_1_1_4" localSheetId="27" hidden="1">{"DRIVER={Sage Line 100};UID=xavier;PWD=xavier;DIR=m:\signat\sage\data0405;SCH=m:\signat\sage\prog;LOG=m:\signat\sage\LINE100;"}</definedName>
    <definedName name="QUERY1.query_connection_3_1_1_4" hidden="1">{"DRIVER={Sage Line 100};UID=xavier;PWD=xavier;DIR=m:\signat\sage\data0405;SCH=m:\signat\sage\prog;LOG=m:\signat\sage\LINE100;"}</definedName>
    <definedName name="QUERY1.query_connection_3_1_2" localSheetId="27" hidden="1">{"DRIVER={Sage Line 100};UID=xavier;PWD=xavier;DIR=m:\signat\sage\data0405;SCH=m:\signat\sage\prog;LOG=m:\signat\sage\LINE100;"}</definedName>
    <definedName name="QUERY1.query_connection_3_1_2" hidden="1">{"DRIVER={Sage Line 100};UID=xavier;PWD=xavier;DIR=m:\signat\sage\data0405;SCH=m:\signat\sage\prog;LOG=m:\signat\sage\LINE100;"}</definedName>
    <definedName name="QUERY1.query_connection_3_1_2_1" localSheetId="27" hidden="1">{"DRIVER={Sage Line 100};UID=xavier;PWD=xavier;DIR=m:\signat\sage\data0405;SCH=m:\signat\sage\prog;LOG=m:\signat\sage\LINE100;"}</definedName>
    <definedName name="QUERY1.query_connection_3_1_2_1" hidden="1">{"DRIVER={Sage Line 100};UID=xavier;PWD=xavier;DIR=m:\signat\sage\data0405;SCH=m:\signat\sage\prog;LOG=m:\signat\sage\LINE100;"}</definedName>
    <definedName name="QUERY1.query_connection_3_1_2_1_1" localSheetId="27" hidden="1">{"DRIVER={Sage Line 100};UID=xavier;PWD=xavier;DIR=m:\signat\sage\data0405;SCH=m:\signat\sage\prog;LOG=m:\signat\sage\LINE100;"}</definedName>
    <definedName name="QUERY1.query_connection_3_1_2_1_1" hidden="1">{"DRIVER={Sage Line 100};UID=xavier;PWD=xavier;DIR=m:\signat\sage\data0405;SCH=m:\signat\sage\prog;LOG=m:\signat\sage\LINE100;"}</definedName>
    <definedName name="QUERY1.query_connection_3_1_2_1_1_1" localSheetId="27" hidden="1">{"DRIVER={Sage Line 100};UID=xavier;PWD=xavier;DIR=m:\signat\sage\data0405;SCH=m:\signat\sage\prog;LOG=m:\signat\sage\LINE100;"}</definedName>
    <definedName name="QUERY1.query_connection_3_1_2_1_1_1" hidden="1">{"DRIVER={Sage Line 100};UID=xavier;PWD=xavier;DIR=m:\signat\sage\data0405;SCH=m:\signat\sage\prog;LOG=m:\signat\sage\LINE100;"}</definedName>
    <definedName name="QUERY1.query_connection_3_1_2_1_2" localSheetId="27" hidden="1">{"DRIVER={Sage Line 100};UID=xavier;PWD=xavier;DIR=m:\signat\sage\data0405;SCH=m:\signat\sage\prog;LOG=m:\signat\sage\LINE100;"}</definedName>
    <definedName name="QUERY1.query_connection_3_1_2_1_2" hidden="1">{"DRIVER={Sage Line 100};UID=xavier;PWD=xavier;DIR=m:\signat\sage\data0405;SCH=m:\signat\sage\prog;LOG=m:\signat\sage\LINE100;"}</definedName>
    <definedName name="QUERY1.query_connection_3_1_2_2" localSheetId="27" hidden="1">{"DRIVER={Sage Line 100};UID=xavier;PWD=xavier;DIR=m:\signat\sage\data0405;SCH=m:\signat\sage\prog;LOG=m:\signat\sage\LINE100;"}</definedName>
    <definedName name="QUERY1.query_connection_3_1_2_2" hidden="1">{"DRIVER={Sage Line 100};UID=xavier;PWD=xavier;DIR=m:\signat\sage\data0405;SCH=m:\signat\sage\prog;LOG=m:\signat\sage\LINE100;"}</definedName>
    <definedName name="QUERY1.query_connection_3_1_2_2_1" localSheetId="27" hidden="1">{"DRIVER={Sage Line 100};UID=xavier;PWD=xavier;DIR=m:\signat\sage\data0405;SCH=m:\signat\sage\prog;LOG=m:\signat\sage\LINE100;"}</definedName>
    <definedName name="QUERY1.query_connection_3_1_2_2_1" hidden="1">{"DRIVER={Sage Line 100};UID=xavier;PWD=xavier;DIR=m:\signat\sage\data0405;SCH=m:\signat\sage\prog;LOG=m:\signat\sage\LINE100;"}</definedName>
    <definedName name="QUERY1.query_connection_3_1_2_3" localSheetId="27" hidden="1">{"DRIVER={Sage Line 100};UID=xavier;PWD=xavier;DIR=m:\signat\sage\data0405;SCH=m:\signat\sage\prog;LOG=m:\signat\sage\LINE100;"}</definedName>
    <definedName name="QUERY1.query_connection_3_1_2_3" hidden="1">{"DRIVER={Sage Line 100};UID=xavier;PWD=xavier;DIR=m:\signat\sage\data0405;SCH=m:\signat\sage\prog;LOG=m:\signat\sage\LINE100;"}</definedName>
    <definedName name="QUERY1.query_connection_3_1_3" localSheetId="27" hidden="1">{"DRIVER={Sage Line 100};UID=xavier;PWD=xavier;DIR=m:\signat\sage\data0405;SCH=m:\signat\sage\prog;LOG=m:\signat\sage\LINE100;"}</definedName>
    <definedName name="QUERY1.query_connection_3_1_3" hidden="1">{"DRIVER={Sage Line 100};UID=xavier;PWD=xavier;DIR=m:\signat\sage\data0405;SCH=m:\signat\sage\prog;LOG=m:\signat\sage\LINE100;"}</definedName>
    <definedName name="QUERY1.query_connection_3_1_3_1" localSheetId="27" hidden="1">{"DRIVER={Sage Line 100};UID=xavier;PWD=xavier;DIR=m:\signat\sage\data0405;SCH=m:\signat\sage\prog;LOG=m:\signat\sage\LINE100;"}</definedName>
    <definedName name="QUERY1.query_connection_3_1_3_1" hidden="1">{"DRIVER={Sage Line 100};UID=xavier;PWD=xavier;DIR=m:\signat\sage\data0405;SCH=m:\signat\sage\prog;LOG=m:\signat\sage\LINE100;"}</definedName>
    <definedName name="QUERY1.query_connection_3_1_3_1_1" localSheetId="27" hidden="1">{"DRIVER={Sage Line 100};UID=xavier;PWD=xavier;DIR=m:\signat\sage\data0405;SCH=m:\signat\sage\prog;LOG=m:\signat\sage\LINE100;"}</definedName>
    <definedName name="QUERY1.query_connection_3_1_3_1_1" hidden="1">{"DRIVER={Sage Line 100};UID=xavier;PWD=xavier;DIR=m:\signat\sage\data0405;SCH=m:\signat\sage\prog;LOG=m:\signat\sage\LINE100;"}</definedName>
    <definedName name="QUERY1.query_connection_3_1_3_2" localSheetId="27" hidden="1">{"DRIVER={Sage Line 100};UID=xavier;PWD=xavier;DIR=m:\signat\sage\data0405;SCH=m:\signat\sage\prog;LOG=m:\signat\sage\LINE100;"}</definedName>
    <definedName name="QUERY1.query_connection_3_1_3_2" hidden="1">{"DRIVER={Sage Line 100};UID=xavier;PWD=xavier;DIR=m:\signat\sage\data0405;SCH=m:\signat\sage\prog;LOG=m:\signat\sage\LINE100;"}</definedName>
    <definedName name="QUERY1.query_connection_3_1_4" localSheetId="27" hidden="1">{"DRIVER={Sage Line 100};UID=xavier;PWD=xavier;DIR=m:\signat\sage\data0405;SCH=m:\signat\sage\prog;LOG=m:\signat\sage\LINE100;"}</definedName>
    <definedName name="QUERY1.query_connection_3_1_4" hidden="1">{"DRIVER={Sage Line 100};UID=xavier;PWD=xavier;DIR=m:\signat\sage\data0405;SCH=m:\signat\sage\prog;LOG=m:\signat\sage\LINE100;"}</definedName>
    <definedName name="QUERY1.query_connection_3_1_4_1" localSheetId="27" hidden="1">{"DRIVER={Sage Line 100};UID=xavier;PWD=xavier;DIR=m:\signat\sage\data0405;SCH=m:\signat\sage\prog;LOG=m:\signat\sage\LINE100;"}</definedName>
    <definedName name="QUERY1.query_connection_3_1_4_1" hidden="1">{"DRIVER={Sage Line 100};UID=xavier;PWD=xavier;DIR=m:\signat\sage\data0405;SCH=m:\signat\sage\prog;LOG=m:\signat\sage\LINE100;"}</definedName>
    <definedName name="QUERY1.query_connection_3_1_5" localSheetId="27" hidden="1">{"DRIVER={Sage Line 100};UID=xavier;PWD=xavier;DIR=m:\signat\sage\data0405;SCH=m:\signat\sage\prog;LOG=m:\signat\sage\LINE100;"}</definedName>
    <definedName name="QUERY1.query_connection_3_1_5" hidden="1">{"DRIVER={Sage Line 100};UID=xavier;PWD=xavier;DIR=m:\signat\sage\data0405;SCH=m:\signat\sage\prog;LOG=m:\signat\sage\LINE100;"}</definedName>
    <definedName name="QUERY1.query_connection_3_2" localSheetId="27" hidden="1">{"DRIVER={Sage Line 100};UID=xavier;PWD=xavier;DIR=m:\signat\sage\data0405;SCH=m:\signat\sage\prog;LOG=m:\signat\sage\LINE100;"}</definedName>
    <definedName name="QUERY1.query_connection_3_2" hidden="1">{"DRIVER={Sage Line 100};UID=xavier;PWD=xavier;DIR=m:\signat\sage\data0405;SCH=m:\signat\sage\prog;LOG=m:\signat\sage\LINE100;"}</definedName>
    <definedName name="QUERY1.query_connection_3_2_1" localSheetId="27" hidden="1">{"DRIVER={Sage Line 100};UID=xavier;PWD=xavier;DIR=m:\signat\sage\data0405;SCH=m:\signat\sage\prog;LOG=m:\signat\sage\LINE100;"}</definedName>
    <definedName name="QUERY1.query_connection_3_2_1" hidden="1">{"DRIVER={Sage Line 100};UID=xavier;PWD=xavier;DIR=m:\signat\sage\data0405;SCH=m:\signat\sage\prog;LOG=m:\signat\sage\LINE100;"}</definedName>
    <definedName name="QUERY1.query_connection_3_2_1_1" localSheetId="27" hidden="1">{"DRIVER={Sage Line 100};UID=xavier;PWD=xavier;DIR=m:\signat\sage\data0405;SCH=m:\signat\sage\prog;LOG=m:\signat\sage\LINE100;"}</definedName>
    <definedName name="QUERY1.query_connection_3_2_1_1" hidden="1">{"DRIVER={Sage Line 100};UID=xavier;PWD=xavier;DIR=m:\signat\sage\data0405;SCH=m:\signat\sage\prog;LOG=m:\signat\sage\LINE100;"}</definedName>
    <definedName name="QUERY1.query_connection_3_2_1_1_1" localSheetId="27" hidden="1">{"DRIVER={Sage Line 100};UID=xavier;PWD=xavier;DIR=m:\signat\sage\data0405;SCH=m:\signat\sage\prog;LOG=m:\signat\sage\LINE100;"}</definedName>
    <definedName name="QUERY1.query_connection_3_2_1_1_1" hidden="1">{"DRIVER={Sage Line 100};UID=xavier;PWD=xavier;DIR=m:\signat\sage\data0405;SCH=m:\signat\sage\prog;LOG=m:\signat\sage\LINE100;"}</definedName>
    <definedName name="QUERY1.query_connection_3_2_1_1_1_1" localSheetId="27" hidden="1">{"DRIVER={Sage Line 100};UID=xavier;PWD=xavier;DIR=m:\signat\sage\data0405;SCH=m:\signat\sage\prog;LOG=m:\signat\sage\LINE100;"}</definedName>
    <definedName name="QUERY1.query_connection_3_2_1_1_1_1" hidden="1">{"DRIVER={Sage Line 100};UID=xavier;PWD=xavier;DIR=m:\signat\sage\data0405;SCH=m:\signat\sage\prog;LOG=m:\signat\sage\LINE100;"}</definedName>
    <definedName name="QUERY1.query_connection_3_2_1_1_2" localSheetId="27" hidden="1">{"DRIVER={Sage Line 100};UID=xavier;PWD=xavier;DIR=m:\signat\sage\data0405;SCH=m:\signat\sage\prog;LOG=m:\signat\sage\LINE100;"}</definedName>
    <definedName name="QUERY1.query_connection_3_2_1_1_2" hidden="1">{"DRIVER={Sage Line 100};UID=xavier;PWD=xavier;DIR=m:\signat\sage\data0405;SCH=m:\signat\sage\prog;LOG=m:\signat\sage\LINE100;"}</definedName>
    <definedName name="QUERY1.query_connection_3_2_1_2" localSheetId="27" hidden="1">{"DRIVER={Sage Line 100};UID=xavier;PWD=xavier;DIR=m:\signat\sage\data0405;SCH=m:\signat\sage\prog;LOG=m:\signat\sage\LINE100;"}</definedName>
    <definedName name="QUERY1.query_connection_3_2_1_2" hidden="1">{"DRIVER={Sage Line 100};UID=xavier;PWD=xavier;DIR=m:\signat\sage\data0405;SCH=m:\signat\sage\prog;LOG=m:\signat\sage\LINE100;"}</definedName>
    <definedName name="QUERY1.query_connection_3_2_1_2_1" localSheetId="27" hidden="1">{"DRIVER={Sage Line 100};UID=xavier;PWD=xavier;DIR=m:\signat\sage\data0405;SCH=m:\signat\sage\prog;LOG=m:\signat\sage\LINE100;"}</definedName>
    <definedName name="QUERY1.query_connection_3_2_1_2_1" hidden="1">{"DRIVER={Sage Line 100};UID=xavier;PWD=xavier;DIR=m:\signat\sage\data0405;SCH=m:\signat\sage\prog;LOG=m:\signat\sage\LINE100;"}</definedName>
    <definedName name="QUERY1.query_connection_3_2_1_3" localSheetId="27" hidden="1">{"DRIVER={Sage Line 100};UID=xavier;PWD=xavier;DIR=m:\signat\sage\data0405;SCH=m:\signat\sage\prog;LOG=m:\signat\sage\LINE100;"}</definedName>
    <definedName name="QUERY1.query_connection_3_2_1_3" hidden="1">{"DRIVER={Sage Line 100};UID=xavier;PWD=xavier;DIR=m:\signat\sage\data0405;SCH=m:\signat\sage\prog;LOG=m:\signat\sage\LINE100;"}</definedName>
    <definedName name="QUERY1.query_connection_3_2_2" localSheetId="27" hidden="1">{"DRIVER={Sage Line 100};UID=xavier;PWD=xavier;DIR=m:\signat\sage\data0405;SCH=m:\signat\sage\prog;LOG=m:\signat\sage\LINE100;"}</definedName>
    <definedName name="QUERY1.query_connection_3_2_2" hidden="1">{"DRIVER={Sage Line 100};UID=xavier;PWD=xavier;DIR=m:\signat\sage\data0405;SCH=m:\signat\sage\prog;LOG=m:\signat\sage\LINE100;"}</definedName>
    <definedName name="QUERY1.query_connection_3_2_2_1" localSheetId="27" hidden="1">{"DRIVER={Sage Line 100};UID=xavier;PWD=xavier;DIR=m:\signat\sage\data0405;SCH=m:\signat\sage\prog;LOG=m:\signat\sage\LINE100;"}</definedName>
    <definedName name="QUERY1.query_connection_3_2_2_1" hidden="1">{"DRIVER={Sage Line 100};UID=xavier;PWD=xavier;DIR=m:\signat\sage\data0405;SCH=m:\signat\sage\prog;LOG=m:\signat\sage\LINE100;"}</definedName>
    <definedName name="QUERY1.query_connection_3_2_2_1_1" localSheetId="27" hidden="1">{"DRIVER={Sage Line 100};UID=xavier;PWD=xavier;DIR=m:\signat\sage\data0405;SCH=m:\signat\sage\prog;LOG=m:\signat\sage\LINE100;"}</definedName>
    <definedName name="QUERY1.query_connection_3_2_2_1_1" hidden="1">{"DRIVER={Sage Line 100};UID=xavier;PWD=xavier;DIR=m:\signat\sage\data0405;SCH=m:\signat\sage\prog;LOG=m:\signat\sage\LINE100;"}</definedName>
    <definedName name="QUERY1.query_connection_3_2_2_2" localSheetId="27" hidden="1">{"DRIVER={Sage Line 100};UID=xavier;PWD=xavier;DIR=m:\signat\sage\data0405;SCH=m:\signat\sage\prog;LOG=m:\signat\sage\LINE100;"}</definedName>
    <definedName name="QUERY1.query_connection_3_2_2_2" hidden="1">{"DRIVER={Sage Line 100};UID=xavier;PWD=xavier;DIR=m:\signat\sage\data0405;SCH=m:\signat\sage\prog;LOG=m:\signat\sage\LINE100;"}</definedName>
    <definedName name="QUERY1.query_connection_3_2_3" localSheetId="27" hidden="1">{"DRIVER={Sage Line 100};UID=xavier;PWD=xavier;DIR=m:\signat\sage\data0405;SCH=m:\signat\sage\prog;LOG=m:\signat\sage\LINE100;"}</definedName>
    <definedName name="QUERY1.query_connection_3_2_3" hidden="1">{"DRIVER={Sage Line 100};UID=xavier;PWD=xavier;DIR=m:\signat\sage\data0405;SCH=m:\signat\sage\prog;LOG=m:\signat\sage\LINE100;"}</definedName>
    <definedName name="QUERY1.query_connection_3_2_3_1" localSheetId="27" hidden="1">{"DRIVER={Sage Line 100};UID=xavier;PWD=xavier;DIR=m:\signat\sage\data0405;SCH=m:\signat\sage\prog;LOG=m:\signat\sage\LINE100;"}</definedName>
    <definedName name="QUERY1.query_connection_3_2_3_1" hidden="1">{"DRIVER={Sage Line 100};UID=xavier;PWD=xavier;DIR=m:\signat\sage\data0405;SCH=m:\signat\sage\prog;LOG=m:\signat\sage\LINE100;"}</definedName>
    <definedName name="QUERY1.query_connection_3_2_4" localSheetId="27" hidden="1">{"DRIVER={Sage Line 100};UID=xavier;PWD=xavier;DIR=m:\signat\sage\data0405;SCH=m:\signat\sage\prog;LOG=m:\signat\sage\LINE100;"}</definedName>
    <definedName name="QUERY1.query_connection_3_2_4" hidden="1">{"DRIVER={Sage Line 100};UID=xavier;PWD=xavier;DIR=m:\signat\sage\data0405;SCH=m:\signat\sage\prog;LOG=m:\signat\sage\LINE100;"}</definedName>
    <definedName name="QUERY1.query_connection_3_3" localSheetId="27" hidden="1">{"DRIVER={Sage Line 100};UID=xavier;PWD=xavier;DIR=m:\signat\sage\data0405;SCH=m:\signat\sage\prog;LOG=m:\signat\sage\LINE100;"}</definedName>
    <definedName name="QUERY1.query_connection_3_3" hidden="1">{"DRIVER={Sage Line 100};UID=xavier;PWD=xavier;DIR=m:\signat\sage\data0405;SCH=m:\signat\sage\prog;LOG=m:\signat\sage\LINE100;"}</definedName>
    <definedName name="QUERY1.query_connection_3_3_1" localSheetId="27" hidden="1">{"DRIVER={Sage Line 100};UID=xavier;PWD=xavier;DIR=m:\signat\sage\data0405;SCH=m:\signat\sage\prog;LOG=m:\signat\sage\LINE100;"}</definedName>
    <definedName name="QUERY1.query_connection_3_3_1" hidden="1">{"DRIVER={Sage Line 100};UID=xavier;PWD=xavier;DIR=m:\signat\sage\data0405;SCH=m:\signat\sage\prog;LOG=m:\signat\sage\LINE100;"}</definedName>
    <definedName name="QUERY1.query_connection_3_3_1_1" localSheetId="27" hidden="1">{"DRIVER={Sage Line 100};UID=xavier;PWD=xavier;DIR=m:\signat\sage\data0405;SCH=m:\signat\sage\prog;LOG=m:\signat\sage\LINE100;"}</definedName>
    <definedName name="QUERY1.query_connection_3_3_1_1" hidden="1">{"DRIVER={Sage Line 100};UID=xavier;PWD=xavier;DIR=m:\signat\sage\data0405;SCH=m:\signat\sage\prog;LOG=m:\signat\sage\LINE100;"}</definedName>
    <definedName name="QUERY1.query_connection_3_3_1_1_1" localSheetId="27" hidden="1">{"DRIVER={Sage Line 100};UID=xavier;PWD=xavier;DIR=m:\signat\sage\data0405;SCH=m:\signat\sage\prog;LOG=m:\signat\sage\LINE100;"}</definedName>
    <definedName name="QUERY1.query_connection_3_3_1_1_1" hidden="1">{"DRIVER={Sage Line 100};UID=xavier;PWD=xavier;DIR=m:\signat\sage\data0405;SCH=m:\signat\sage\prog;LOG=m:\signat\sage\LINE100;"}</definedName>
    <definedName name="QUERY1.query_connection_3_3_1_2" localSheetId="27" hidden="1">{"DRIVER={Sage Line 100};UID=xavier;PWD=xavier;DIR=m:\signat\sage\data0405;SCH=m:\signat\sage\prog;LOG=m:\signat\sage\LINE100;"}</definedName>
    <definedName name="QUERY1.query_connection_3_3_1_2" hidden="1">{"DRIVER={Sage Line 100};UID=xavier;PWD=xavier;DIR=m:\signat\sage\data0405;SCH=m:\signat\sage\prog;LOG=m:\signat\sage\LINE100;"}</definedName>
    <definedName name="QUERY1.query_connection_3_3_2" localSheetId="27" hidden="1">{"DRIVER={Sage Line 100};UID=xavier;PWD=xavier;DIR=m:\signat\sage\data0405;SCH=m:\signat\sage\prog;LOG=m:\signat\sage\LINE100;"}</definedName>
    <definedName name="QUERY1.query_connection_3_3_2" hidden="1">{"DRIVER={Sage Line 100};UID=xavier;PWD=xavier;DIR=m:\signat\sage\data0405;SCH=m:\signat\sage\prog;LOG=m:\signat\sage\LINE100;"}</definedName>
    <definedName name="QUERY1.query_connection_3_3_2_1" localSheetId="27" hidden="1">{"DRIVER={Sage Line 100};UID=xavier;PWD=xavier;DIR=m:\signat\sage\data0405;SCH=m:\signat\sage\prog;LOG=m:\signat\sage\LINE100;"}</definedName>
    <definedName name="QUERY1.query_connection_3_3_2_1" hidden="1">{"DRIVER={Sage Line 100};UID=xavier;PWD=xavier;DIR=m:\signat\sage\data0405;SCH=m:\signat\sage\prog;LOG=m:\signat\sage\LINE100;"}</definedName>
    <definedName name="QUERY1.query_connection_3_3_3" localSheetId="27" hidden="1">{"DRIVER={Sage Line 100};UID=xavier;PWD=xavier;DIR=m:\signat\sage\data0405;SCH=m:\signat\sage\prog;LOG=m:\signat\sage\LINE100;"}</definedName>
    <definedName name="QUERY1.query_connection_3_3_3" hidden="1">{"DRIVER={Sage Line 100};UID=xavier;PWD=xavier;DIR=m:\signat\sage\data0405;SCH=m:\signat\sage\prog;LOG=m:\signat\sage\LINE100;"}</definedName>
    <definedName name="QUERY1.query_connection_3_4" localSheetId="27" hidden="1">{"DRIVER={Sage Line 100};UID=xavier;PWD=xavier;DIR=m:\signat\sage\data0405;SCH=m:\signat\sage\prog;LOG=m:\signat\sage\LINE100;"}</definedName>
    <definedName name="QUERY1.query_connection_3_4" hidden="1">{"DRIVER={Sage Line 100};UID=xavier;PWD=xavier;DIR=m:\signat\sage\data0405;SCH=m:\signat\sage\prog;LOG=m:\signat\sage\LINE100;"}</definedName>
    <definedName name="QUERY1.query_connection_3_4_1" localSheetId="27" hidden="1">{"DRIVER={Sage Line 100};UID=xavier;PWD=xavier;DIR=m:\signat\sage\data0405;SCH=m:\signat\sage\prog;LOG=m:\signat\sage\LINE100;"}</definedName>
    <definedName name="QUERY1.query_connection_3_4_1" hidden="1">{"DRIVER={Sage Line 100};UID=xavier;PWD=xavier;DIR=m:\signat\sage\data0405;SCH=m:\signat\sage\prog;LOG=m:\signat\sage\LINE100;"}</definedName>
    <definedName name="QUERY1.query_connection_3_4_1_1" localSheetId="27" hidden="1">{"DRIVER={Sage Line 100};UID=xavier;PWD=xavier;DIR=m:\signat\sage\data0405;SCH=m:\signat\sage\prog;LOG=m:\signat\sage\LINE100;"}</definedName>
    <definedName name="QUERY1.query_connection_3_4_1_1" hidden="1">{"DRIVER={Sage Line 100};UID=xavier;PWD=xavier;DIR=m:\signat\sage\data0405;SCH=m:\signat\sage\prog;LOG=m:\signat\sage\LINE100;"}</definedName>
    <definedName name="QUERY1.query_connection_3_4_2" localSheetId="27" hidden="1">{"DRIVER={Sage Line 100};UID=xavier;PWD=xavier;DIR=m:\signat\sage\data0405;SCH=m:\signat\sage\prog;LOG=m:\signat\sage\LINE100;"}</definedName>
    <definedName name="QUERY1.query_connection_3_4_2" hidden="1">{"DRIVER={Sage Line 100};UID=xavier;PWD=xavier;DIR=m:\signat\sage\data0405;SCH=m:\signat\sage\prog;LOG=m:\signat\sage\LINE100;"}</definedName>
    <definedName name="QUERY1.query_connection_3_5" localSheetId="27" hidden="1">{"DRIVER={Sage Line 100};UID=xavier;PWD=xavier;DIR=m:\signat\sage\data0405;SCH=m:\signat\sage\prog;LOG=m:\signat\sage\LINE100;"}</definedName>
    <definedName name="QUERY1.query_connection_3_5" hidden="1">{"DRIVER={Sage Line 100};UID=xavier;PWD=xavier;DIR=m:\signat\sage\data0405;SCH=m:\signat\sage\prog;LOG=m:\signat\sage\LINE100;"}</definedName>
    <definedName name="QUERY1.query_connection_3_5_1" localSheetId="27" hidden="1">{"DRIVER={Sage Line 100};UID=xavier;PWD=xavier;DIR=m:\signat\sage\data0405;SCH=m:\signat\sage\prog;LOG=m:\signat\sage\LINE100;"}</definedName>
    <definedName name="QUERY1.query_connection_3_5_1" hidden="1">{"DRIVER={Sage Line 100};UID=xavier;PWD=xavier;DIR=m:\signat\sage\data0405;SCH=m:\signat\sage\prog;LOG=m:\signat\sage\LINE100;"}</definedName>
    <definedName name="QUERY1.query_connection_4" localSheetId="27" hidden="1">{"DRIVER={Sage Line 100};UID=xavier;PWD=xavier;DIR=m:\signat\sage\data0405;SCH=m:\signat\sage\prog;LOG=m:\signat\sage\LINE100;"}</definedName>
    <definedName name="QUERY1.query_connection_4" hidden="1">{"DRIVER={Sage Line 100};UID=xavier;PWD=xavier;DIR=m:\signat\sage\data0405;SCH=m:\signat\sage\prog;LOG=m:\signat\sage\LINE100;"}</definedName>
    <definedName name="QUERY1.query_connection_4_1" localSheetId="27" hidden="1">{"DRIVER={Sage Line 100};UID=xavier;PWD=xavier;DIR=m:\signat\sage\data0405;SCH=m:\signat\sage\prog;LOG=m:\signat\sage\LINE100;"}</definedName>
    <definedName name="QUERY1.query_connection_4_1" hidden="1">{"DRIVER={Sage Line 100};UID=xavier;PWD=xavier;DIR=m:\signat\sage\data0405;SCH=m:\signat\sage\prog;LOG=m:\signat\sage\LINE100;"}</definedName>
    <definedName name="QUERY1.query_connection_4_1_1" localSheetId="27" hidden="1">{"DRIVER={Sage Line 100};UID=xavier;PWD=xavier;DIR=m:\signat\sage\data0405;SCH=m:\signat\sage\prog;LOG=m:\signat\sage\LINE100;"}</definedName>
    <definedName name="QUERY1.query_connection_4_1_1" hidden="1">{"DRIVER={Sage Line 100};UID=xavier;PWD=xavier;DIR=m:\signat\sage\data0405;SCH=m:\signat\sage\prog;LOG=m:\signat\sage\LINE100;"}</definedName>
    <definedName name="QUERY1.query_connection_4_1_1_1" localSheetId="27" hidden="1">{"DRIVER={Sage Line 100};UID=xavier;PWD=xavier;DIR=m:\signat\sage\data0405;SCH=m:\signat\sage\prog;LOG=m:\signat\sage\LINE100;"}</definedName>
    <definedName name="QUERY1.query_connection_4_1_1_1" hidden="1">{"DRIVER={Sage Line 100};UID=xavier;PWD=xavier;DIR=m:\signat\sage\data0405;SCH=m:\signat\sage\prog;LOG=m:\signat\sage\LINE100;"}</definedName>
    <definedName name="QUERY1.query_connection_4_1_1_1_1" localSheetId="27" hidden="1">{"DRIVER={Sage Line 100};UID=xavier;PWD=xavier;DIR=m:\signat\sage\data0405;SCH=m:\signat\sage\prog;LOG=m:\signat\sage\LINE100;"}</definedName>
    <definedName name="QUERY1.query_connection_4_1_1_1_1" hidden="1">{"DRIVER={Sage Line 100};UID=xavier;PWD=xavier;DIR=m:\signat\sage\data0405;SCH=m:\signat\sage\prog;LOG=m:\signat\sage\LINE100;"}</definedName>
    <definedName name="QUERY1.query_connection_4_1_1_1_1_1" localSheetId="27" hidden="1">{"DRIVER={Sage Line 100};UID=xavier;PWD=xavier;DIR=m:\signat\sage\data0405;SCH=m:\signat\sage\prog;LOG=m:\signat\sage\LINE100;"}</definedName>
    <definedName name="QUERY1.query_connection_4_1_1_1_1_1" hidden="1">{"DRIVER={Sage Line 100};UID=xavier;PWD=xavier;DIR=m:\signat\sage\data0405;SCH=m:\signat\sage\prog;LOG=m:\signat\sage\LINE100;"}</definedName>
    <definedName name="QUERY1.query_connection_4_1_1_1_2" localSheetId="27" hidden="1">{"DRIVER={Sage Line 100};UID=xavier;PWD=xavier;DIR=m:\signat\sage\data0405;SCH=m:\signat\sage\prog;LOG=m:\signat\sage\LINE100;"}</definedName>
    <definedName name="QUERY1.query_connection_4_1_1_1_2" hidden="1">{"DRIVER={Sage Line 100};UID=xavier;PWD=xavier;DIR=m:\signat\sage\data0405;SCH=m:\signat\sage\prog;LOG=m:\signat\sage\LINE100;"}</definedName>
    <definedName name="QUERY1.query_connection_4_1_1_2" localSheetId="27" hidden="1">{"DRIVER={Sage Line 100};UID=xavier;PWD=xavier;DIR=m:\signat\sage\data0405;SCH=m:\signat\sage\prog;LOG=m:\signat\sage\LINE100;"}</definedName>
    <definedName name="QUERY1.query_connection_4_1_1_2" hidden="1">{"DRIVER={Sage Line 100};UID=xavier;PWD=xavier;DIR=m:\signat\sage\data0405;SCH=m:\signat\sage\prog;LOG=m:\signat\sage\LINE100;"}</definedName>
    <definedName name="QUERY1.query_connection_4_1_1_2_1" localSheetId="27" hidden="1">{"DRIVER={Sage Line 100};UID=xavier;PWD=xavier;DIR=m:\signat\sage\data0405;SCH=m:\signat\sage\prog;LOG=m:\signat\sage\LINE100;"}</definedName>
    <definedName name="QUERY1.query_connection_4_1_1_2_1" hidden="1">{"DRIVER={Sage Line 100};UID=xavier;PWD=xavier;DIR=m:\signat\sage\data0405;SCH=m:\signat\sage\prog;LOG=m:\signat\sage\LINE100;"}</definedName>
    <definedName name="QUERY1.query_connection_4_1_1_3" localSheetId="27" hidden="1">{"DRIVER={Sage Line 100};UID=xavier;PWD=xavier;DIR=m:\signat\sage\data0405;SCH=m:\signat\sage\prog;LOG=m:\signat\sage\LINE100;"}</definedName>
    <definedName name="QUERY1.query_connection_4_1_1_3" hidden="1">{"DRIVER={Sage Line 100};UID=xavier;PWD=xavier;DIR=m:\signat\sage\data0405;SCH=m:\signat\sage\prog;LOG=m:\signat\sage\LINE100;"}</definedName>
    <definedName name="QUERY1.query_connection_4_1_2" localSheetId="27" hidden="1">{"DRIVER={Sage Line 100};UID=xavier;PWD=xavier;DIR=m:\signat\sage\data0405;SCH=m:\signat\sage\prog;LOG=m:\signat\sage\LINE100;"}</definedName>
    <definedName name="QUERY1.query_connection_4_1_2" hidden="1">{"DRIVER={Sage Line 100};UID=xavier;PWD=xavier;DIR=m:\signat\sage\data0405;SCH=m:\signat\sage\prog;LOG=m:\signat\sage\LINE100;"}</definedName>
    <definedName name="QUERY1.query_connection_4_1_2_1" localSheetId="27" hidden="1">{"DRIVER={Sage Line 100};UID=xavier;PWD=xavier;DIR=m:\signat\sage\data0405;SCH=m:\signat\sage\prog;LOG=m:\signat\sage\LINE100;"}</definedName>
    <definedName name="QUERY1.query_connection_4_1_2_1" hidden="1">{"DRIVER={Sage Line 100};UID=xavier;PWD=xavier;DIR=m:\signat\sage\data0405;SCH=m:\signat\sage\prog;LOG=m:\signat\sage\LINE100;"}</definedName>
    <definedName name="QUERY1.query_connection_4_1_2_1_1" localSheetId="27" hidden="1">{"DRIVER={Sage Line 100};UID=xavier;PWD=xavier;DIR=m:\signat\sage\data0405;SCH=m:\signat\sage\prog;LOG=m:\signat\sage\LINE100;"}</definedName>
    <definedName name="QUERY1.query_connection_4_1_2_1_1" hidden="1">{"DRIVER={Sage Line 100};UID=xavier;PWD=xavier;DIR=m:\signat\sage\data0405;SCH=m:\signat\sage\prog;LOG=m:\signat\sage\LINE100;"}</definedName>
    <definedName name="QUERY1.query_connection_4_1_2_2" localSheetId="27" hidden="1">{"DRIVER={Sage Line 100};UID=xavier;PWD=xavier;DIR=m:\signat\sage\data0405;SCH=m:\signat\sage\prog;LOG=m:\signat\sage\LINE100;"}</definedName>
    <definedName name="QUERY1.query_connection_4_1_2_2" hidden="1">{"DRIVER={Sage Line 100};UID=xavier;PWD=xavier;DIR=m:\signat\sage\data0405;SCH=m:\signat\sage\prog;LOG=m:\signat\sage\LINE100;"}</definedName>
    <definedName name="QUERY1.query_connection_4_1_3" localSheetId="27" hidden="1">{"DRIVER={Sage Line 100};UID=xavier;PWD=xavier;DIR=m:\signat\sage\data0405;SCH=m:\signat\sage\prog;LOG=m:\signat\sage\LINE100;"}</definedName>
    <definedName name="QUERY1.query_connection_4_1_3" hidden="1">{"DRIVER={Sage Line 100};UID=xavier;PWD=xavier;DIR=m:\signat\sage\data0405;SCH=m:\signat\sage\prog;LOG=m:\signat\sage\LINE100;"}</definedName>
    <definedName name="QUERY1.query_connection_4_1_3_1" localSheetId="27" hidden="1">{"DRIVER={Sage Line 100};UID=xavier;PWD=xavier;DIR=m:\signat\sage\data0405;SCH=m:\signat\sage\prog;LOG=m:\signat\sage\LINE100;"}</definedName>
    <definedName name="QUERY1.query_connection_4_1_3_1" hidden="1">{"DRIVER={Sage Line 100};UID=xavier;PWD=xavier;DIR=m:\signat\sage\data0405;SCH=m:\signat\sage\prog;LOG=m:\signat\sage\LINE100;"}</definedName>
    <definedName name="QUERY1.query_connection_4_1_4" localSheetId="27" hidden="1">{"DRIVER={Sage Line 100};UID=xavier;PWD=xavier;DIR=m:\signat\sage\data0405;SCH=m:\signat\sage\prog;LOG=m:\signat\sage\LINE100;"}</definedName>
    <definedName name="QUERY1.query_connection_4_1_4" hidden="1">{"DRIVER={Sage Line 100};UID=xavier;PWD=xavier;DIR=m:\signat\sage\data0405;SCH=m:\signat\sage\prog;LOG=m:\signat\sage\LINE100;"}</definedName>
    <definedName name="QUERY1.query_connection_4_2" localSheetId="27" hidden="1">{"DRIVER={Sage Line 100};UID=xavier;PWD=xavier;DIR=m:\signat\sage\data0405;SCH=m:\signat\sage\prog;LOG=m:\signat\sage\LINE100;"}</definedName>
    <definedName name="QUERY1.query_connection_4_2" hidden="1">{"DRIVER={Sage Line 100};UID=xavier;PWD=xavier;DIR=m:\signat\sage\data0405;SCH=m:\signat\sage\prog;LOG=m:\signat\sage\LINE100;"}</definedName>
    <definedName name="QUERY1.query_connection_4_2_1" localSheetId="27" hidden="1">{"DRIVER={Sage Line 100};UID=xavier;PWD=xavier;DIR=m:\signat\sage\data0405;SCH=m:\signat\sage\prog;LOG=m:\signat\sage\LINE100;"}</definedName>
    <definedName name="QUERY1.query_connection_4_2_1" hidden="1">{"DRIVER={Sage Line 100};UID=xavier;PWD=xavier;DIR=m:\signat\sage\data0405;SCH=m:\signat\sage\prog;LOG=m:\signat\sage\LINE100;"}</definedName>
    <definedName name="QUERY1.query_connection_4_2_1_1" localSheetId="27" hidden="1">{"DRIVER={Sage Line 100};UID=xavier;PWD=xavier;DIR=m:\signat\sage\data0405;SCH=m:\signat\sage\prog;LOG=m:\signat\sage\LINE100;"}</definedName>
    <definedName name="QUERY1.query_connection_4_2_1_1" hidden="1">{"DRIVER={Sage Line 100};UID=xavier;PWD=xavier;DIR=m:\signat\sage\data0405;SCH=m:\signat\sage\prog;LOG=m:\signat\sage\LINE100;"}</definedName>
    <definedName name="QUERY1.query_connection_4_2_1_1_1" localSheetId="27" hidden="1">{"DRIVER={Sage Line 100};UID=xavier;PWD=xavier;DIR=m:\signat\sage\data0405;SCH=m:\signat\sage\prog;LOG=m:\signat\sage\LINE100;"}</definedName>
    <definedName name="QUERY1.query_connection_4_2_1_1_1" hidden="1">{"DRIVER={Sage Line 100};UID=xavier;PWD=xavier;DIR=m:\signat\sage\data0405;SCH=m:\signat\sage\prog;LOG=m:\signat\sage\LINE100;"}</definedName>
    <definedName name="QUERY1.query_connection_4_2_1_2" localSheetId="27" hidden="1">{"DRIVER={Sage Line 100};UID=xavier;PWD=xavier;DIR=m:\signat\sage\data0405;SCH=m:\signat\sage\prog;LOG=m:\signat\sage\LINE100;"}</definedName>
    <definedName name="QUERY1.query_connection_4_2_1_2" hidden="1">{"DRIVER={Sage Line 100};UID=xavier;PWD=xavier;DIR=m:\signat\sage\data0405;SCH=m:\signat\sage\prog;LOG=m:\signat\sage\LINE100;"}</definedName>
    <definedName name="QUERY1.query_connection_4_2_2" localSheetId="27" hidden="1">{"DRIVER={Sage Line 100};UID=xavier;PWD=xavier;DIR=m:\signat\sage\data0405;SCH=m:\signat\sage\prog;LOG=m:\signat\sage\LINE100;"}</definedName>
    <definedName name="QUERY1.query_connection_4_2_2" hidden="1">{"DRIVER={Sage Line 100};UID=xavier;PWD=xavier;DIR=m:\signat\sage\data0405;SCH=m:\signat\sage\prog;LOG=m:\signat\sage\LINE100;"}</definedName>
    <definedName name="QUERY1.query_connection_4_2_2_1" localSheetId="27" hidden="1">{"DRIVER={Sage Line 100};UID=xavier;PWD=xavier;DIR=m:\signat\sage\data0405;SCH=m:\signat\sage\prog;LOG=m:\signat\sage\LINE100;"}</definedName>
    <definedName name="QUERY1.query_connection_4_2_2_1" hidden="1">{"DRIVER={Sage Line 100};UID=xavier;PWD=xavier;DIR=m:\signat\sage\data0405;SCH=m:\signat\sage\prog;LOG=m:\signat\sage\LINE100;"}</definedName>
    <definedName name="QUERY1.query_connection_4_2_3" localSheetId="27" hidden="1">{"DRIVER={Sage Line 100};UID=xavier;PWD=xavier;DIR=m:\signat\sage\data0405;SCH=m:\signat\sage\prog;LOG=m:\signat\sage\LINE100;"}</definedName>
    <definedName name="QUERY1.query_connection_4_2_3" hidden="1">{"DRIVER={Sage Line 100};UID=xavier;PWD=xavier;DIR=m:\signat\sage\data0405;SCH=m:\signat\sage\prog;LOG=m:\signat\sage\LINE100;"}</definedName>
    <definedName name="QUERY1.query_connection_4_3" localSheetId="27" hidden="1">{"DRIVER={Sage Line 100};UID=xavier;PWD=xavier;DIR=m:\signat\sage\data0405;SCH=m:\signat\sage\prog;LOG=m:\signat\sage\LINE100;"}</definedName>
    <definedName name="QUERY1.query_connection_4_3" hidden="1">{"DRIVER={Sage Line 100};UID=xavier;PWD=xavier;DIR=m:\signat\sage\data0405;SCH=m:\signat\sage\prog;LOG=m:\signat\sage\LINE100;"}</definedName>
    <definedName name="QUERY1.query_connection_4_3_1" localSheetId="27" hidden="1">{"DRIVER={Sage Line 100};UID=xavier;PWD=xavier;DIR=m:\signat\sage\data0405;SCH=m:\signat\sage\prog;LOG=m:\signat\sage\LINE100;"}</definedName>
    <definedName name="QUERY1.query_connection_4_3_1" hidden="1">{"DRIVER={Sage Line 100};UID=xavier;PWD=xavier;DIR=m:\signat\sage\data0405;SCH=m:\signat\sage\prog;LOG=m:\signat\sage\LINE100;"}</definedName>
    <definedName name="QUERY1.query_connection_4_3_1_1" localSheetId="27" hidden="1">{"DRIVER={Sage Line 100};UID=xavier;PWD=xavier;DIR=m:\signat\sage\data0405;SCH=m:\signat\sage\prog;LOG=m:\signat\sage\LINE100;"}</definedName>
    <definedName name="QUERY1.query_connection_4_3_1_1" hidden="1">{"DRIVER={Sage Line 100};UID=xavier;PWD=xavier;DIR=m:\signat\sage\data0405;SCH=m:\signat\sage\prog;LOG=m:\signat\sage\LINE100;"}</definedName>
    <definedName name="QUERY1.query_connection_4_3_2" localSheetId="27" hidden="1">{"DRIVER={Sage Line 100};UID=xavier;PWD=xavier;DIR=m:\signat\sage\data0405;SCH=m:\signat\sage\prog;LOG=m:\signat\sage\LINE100;"}</definedName>
    <definedName name="QUERY1.query_connection_4_3_2" hidden="1">{"DRIVER={Sage Line 100};UID=xavier;PWD=xavier;DIR=m:\signat\sage\data0405;SCH=m:\signat\sage\prog;LOG=m:\signat\sage\LINE100;"}</definedName>
    <definedName name="QUERY1.query_connection_4_4" localSheetId="27" hidden="1">{"DRIVER={Sage Line 100};UID=xavier;PWD=xavier;DIR=m:\signat\sage\data0405;SCH=m:\signat\sage\prog;LOG=m:\signat\sage\LINE100;"}</definedName>
    <definedName name="QUERY1.query_connection_4_4" hidden="1">{"DRIVER={Sage Line 100};UID=xavier;PWD=xavier;DIR=m:\signat\sage\data0405;SCH=m:\signat\sage\prog;LOG=m:\signat\sage\LINE100;"}</definedName>
    <definedName name="QUERY1.query_connection_4_4_1" localSheetId="27" hidden="1">{"DRIVER={Sage Line 100};UID=xavier;PWD=xavier;DIR=m:\signat\sage\data0405;SCH=m:\signat\sage\prog;LOG=m:\signat\sage\LINE100;"}</definedName>
    <definedName name="QUERY1.query_connection_4_4_1" hidden="1">{"DRIVER={Sage Line 100};UID=xavier;PWD=xavier;DIR=m:\signat\sage\data0405;SCH=m:\signat\sage\prog;LOG=m:\signat\sage\LINE100;"}</definedName>
    <definedName name="QUERY1.query_connection_4_5" localSheetId="27" hidden="1">{"DRIVER={Sage Line 100};UID=xavier;PWD=xavier;DIR=m:\signat\sage\data0405;SCH=m:\signat\sage\prog;LOG=m:\signat\sage\LINE100;"}</definedName>
    <definedName name="QUERY1.query_connection_4_5" hidden="1">{"DRIVER={Sage Line 100};UID=xavier;PWD=xavier;DIR=m:\signat\sage\data0405;SCH=m:\signat\sage\prog;LOG=m:\signat\sage\LINE100;"}</definedName>
    <definedName name="QUERY1.query_connection_5" localSheetId="27" hidden="1">{"DRIVER={Sage Line 100};UID=xavier;PWD=xavier;DIR=m:\signat\sage\data0405;SCH=m:\signat\sage\prog;LOG=m:\signat\sage\LINE100;"}</definedName>
    <definedName name="QUERY1.query_connection_5" hidden="1">{"DRIVER={Sage Line 100};UID=xavier;PWD=xavier;DIR=m:\signat\sage\data0405;SCH=m:\signat\sage\prog;LOG=m:\signat\sage\LINE100;"}</definedName>
    <definedName name="QUERY1.query_connection_5_1" localSheetId="27" hidden="1">{"DRIVER={Sage Line 100};UID=xavier;PWD=xavier;DIR=m:\signat\sage\data0405;SCH=m:\signat\sage\prog;LOG=m:\signat\sage\LINE100;"}</definedName>
    <definedName name="QUERY1.query_connection_5_1" hidden="1">{"DRIVER={Sage Line 100};UID=xavier;PWD=xavier;DIR=m:\signat\sage\data0405;SCH=m:\signat\sage\prog;LOG=m:\signat\sage\LINE100;"}</definedName>
    <definedName name="QUERY1.query_connection_5_1_1" localSheetId="27" hidden="1">{"DRIVER={Sage Line 100};UID=xavier;PWD=xavier;DIR=m:\signat\sage\data0405;SCH=m:\signat\sage\prog;LOG=m:\signat\sage\LINE100;"}</definedName>
    <definedName name="QUERY1.query_connection_5_1_1" hidden="1">{"DRIVER={Sage Line 100};UID=xavier;PWD=xavier;DIR=m:\signat\sage\data0405;SCH=m:\signat\sage\prog;LOG=m:\signat\sage\LINE100;"}</definedName>
    <definedName name="QUERY1.query_connection_5_1_1_1" localSheetId="27" hidden="1">{"DRIVER={Sage Line 100};UID=xavier;PWD=xavier;DIR=m:\signat\sage\data0405;SCH=m:\signat\sage\prog;LOG=m:\signat\sage\LINE100;"}</definedName>
    <definedName name="QUERY1.query_connection_5_1_1_1" hidden="1">{"DRIVER={Sage Line 100};UID=xavier;PWD=xavier;DIR=m:\signat\sage\data0405;SCH=m:\signat\sage\prog;LOG=m:\signat\sage\LINE100;"}</definedName>
    <definedName name="QUERY1.query_connection_5_1_1_1_1" localSheetId="27" hidden="1">{"DRIVER={Sage Line 100};UID=xavier;PWD=xavier;DIR=m:\signat\sage\data0405;SCH=m:\signat\sage\prog;LOG=m:\signat\sage\LINE100;"}</definedName>
    <definedName name="QUERY1.query_connection_5_1_1_1_1" hidden="1">{"DRIVER={Sage Line 100};UID=xavier;PWD=xavier;DIR=m:\signat\sage\data0405;SCH=m:\signat\sage\prog;LOG=m:\signat\sage\LINE100;"}</definedName>
    <definedName name="QUERY1.query_connection_5_1_1_2" localSheetId="27" hidden="1">{"DRIVER={Sage Line 100};UID=xavier;PWD=xavier;DIR=m:\signat\sage\data0405;SCH=m:\signat\sage\prog;LOG=m:\signat\sage\LINE100;"}</definedName>
    <definedName name="QUERY1.query_connection_5_1_1_2" hidden="1">{"DRIVER={Sage Line 100};UID=xavier;PWD=xavier;DIR=m:\signat\sage\data0405;SCH=m:\signat\sage\prog;LOG=m:\signat\sage\LINE100;"}</definedName>
    <definedName name="QUERY1.query_connection_5_1_2" localSheetId="27" hidden="1">{"DRIVER={Sage Line 100};UID=xavier;PWD=xavier;DIR=m:\signat\sage\data0405;SCH=m:\signat\sage\prog;LOG=m:\signat\sage\LINE100;"}</definedName>
    <definedName name="QUERY1.query_connection_5_1_2" hidden="1">{"DRIVER={Sage Line 100};UID=xavier;PWD=xavier;DIR=m:\signat\sage\data0405;SCH=m:\signat\sage\prog;LOG=m:\signat\sage\LINE100;"}</definedName>
    <definedName name="QUERY1.query_connection_5_1_2_1" localSheetId="27" hidden="1">{"DRIVER={Sage Line 100};UID=xavier;PWD=xavier;DIR=m:\signat\sage\data0405;SCH=m:\signat\sage\prog;LOG=m:\signat\sage\LINE100;"}</definedName>
    <definedName name="QUERY1.query_connection_5_1_2_1" hidden="1">{"DRIVER={Sage Line 100};UID=xavier;PWD=xavier;DIR=m:\signat\sage\data0405;SCH=m:\signat\sage\prog;LOG=m:\signat\sage\LINE100;"}</definedName>
    <definedName name="QUERY1.query_connection_5_1_3" localSheetId="27" hidden="1">{"DRIVER={Sage Line 100};UID=xavier;PWD=xavier;DIR=m:\signat\sage\data0405;SCH=m:\signat\sage\prog;LOG=m:\signat\sage\LINE100;"}</definedName>
    <definedName name="QUERY1.query_connection_5_1_3" hidden="1">{"DRIVER={Sage Line 100};UID=xavier;PWD=xavier;DIR=m:\signat\sage\data0405;SCH=m:\signat\sage\prog;LOG=m:\signat\sage\LINE100;"}</definedName>
    <definedName name="QUERY1.query_connection_5_2" localSheetId="27" hidden="1">{"DRIVER={Sage Line 100};UID=xavier;PWD=xavier;DIR=m:\signat\sage\data0405;SCH=m:\signat\sage\prog;LOG=m:\signat\sage\LINE100;"}</definedName>
    <definedName name="QUERY1.query_connection_5_2" hidden="1">{"DRIVER={Sage Line 100};UID=xavier;PWD=xavier;DIR=m:\signat\sage\data0405;SCH=m:\signat\sage\prog;LOG=m:\signat\sage\LINE100;"}</definedName>
    <definedName name="QUERY1.query_connection_5_2_1" localSheetId="27" hidden="1">{"DRIVER={Sage Line 100};UID=xavier;PWD=xavier;DIR=m:\signat\sage\data0405;SCH=m:\signat\sage\prog;LOG=m:\signat\sage\LINE100;"}</definedName>
    <definedName name="QUERY1.query_connection_5_2_1" hidden="1">{"DRIVER={Sage Line 100};UID=xavier;PWD=xavier;DIR=m:\signat\sage\data0405;SCH=m:\signat\sage\prog;LOG=m:\signat\sage\LINE100;"}</definedName>
    <definedName name="QUERY1.query_connection_5_2_1_1" localSheetId="27" hidden="1">{"DRIVER={Sage Line 100};UID=xavier;PWD=xavier;DIR=m:\signat\sage\data0405;SCH=m:\signat\sage\prog;LOG=m:\signat\sage\LINE100;"}</definedName>
    <definedName name="QUERY1.query_connection_5_2_1_1" hidden="1">{"DRIVER={Sage Line 100};UID=xavier;PWD=xavier;DIR=m:\signat\sage\data0405;SCH=m:\signat\sage\prog;LOG=m:\signat\sage\LINE100;"}</definedName>
    <definedName name="QUERY1.query_connection_5_2_2" localSheetId="27" hidden="1">{"DRIVER={Sage Line 100};UID=xavier;PWD=xavier;DIR=m:\signat\sage\data0405;SCH=m:\signat\sage\prog;LOG=m:\signat\sage\LINE100;"}</definedName>
    <definedName name="QUERY1.query_connection_5_2_2" hidden="1">{"DRIVER={Sage Line 100};UID=xavier;PWD=xavier;DIR=m:\signat\sage\data0405;SCH=m:\signat\sage\prog;LOG=m:\signat\sage\LINE100;"}</definedName>
    <definedName name="QUERY1.query_connection_5_3" localSheetId="27" hidden="1">{"DRIVER={Sage Line 100};UID=xavier;PWD=xavier;DIR=m:\signat\sage\data0405;SCH=m:\signat\sage\prog;LOG=m:\signat\sage\LINE100;"}</definedName>
    <definedName name="QUERY1.query_connection_5_3" hidden="1">{"DRIVER={Sage Line 100};UID=xavier;PWD=xavier;DIR=m:\signat\sage\data0405;SCH=m:\signat\sage\prog;LOG=m:\signat\sage\LINE100;"}</definedName>
    <definedName name="QUERY1.query_connection_5_3_1" localSheetId="27" hidden="1">{"DRIVER={Sage Line 100};UID=xavier;PWD=xavier;DIR=m:\signat\sage\data0405;SCH=m:\signat\sage\prog;LOG=m:\signat\sage\LINE100;"}</definedName>
    <definedName name="QUERY1.query_connection_5_3_1" hidden="1">{"DRIVER={Sage Line 100};UID=xavier;PWD=xavier;DIR=m:\signat\sage\data0405;SCH=m:\signat\sage\prog;LOG=m:\signat\sage\LINE100;"}</definedName>
    <definedName name="QUERY1.query_connection_5_4" localSheetId="27" hidden="1">{"DRIVER={Sage Line 100};UID=xavier;PWD=xavier;DIR=m:\signat\sage\data0405;SCH=m:\signat\sage\prog;LOG=m:\signat\sage\LINE100;"}</definedName>
    <definedName name="QUERY1.query_connection_5_4" hidden="1">{"DRIVER={Sage Line 100};UID=xavier;PWD=xavier;DIR=m:\signat\sage\data0405;SCH=m:\signat\sage\prog;LOG=m:\signat\sage\LINE100;"}</definedName>
    <definedName name="QUERY1.query_definition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1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2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3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4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definition_5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options" localSheetId="43" hidden="1">{FALSE;FALSE}</definedName>
    <definedName name="QUERY1.query_options" localSheetId="27" hidden="1">{FALSE;FALSE}</definedName>
    <definedName name="QUERY1.query_options" hidden="1">{FALSE;FALSE}</definedName>
    <definedName name="QUERY1.query_options_1" localSheetId="43" hidden="1">{FALSE;FALSE}</definedName>
    <definedName name="QUERY1.query_options_1" localSheetId="27" hidden="1">{FALSE;FALSE}</definedName>
    <definedName name="QUERY1.query_options_1" hidden="1">{FALSE;FALSE}</definedName>
    <definedName name="QUERY1.query_options_1_1" localSheetId="27" hidden="1">{FALSE;FALSE}</definedName>
    <definedName name="QUERY1.query_options_1_1" hidden="1">{FALSE;FALSE}</definedName>
    <definedName name="QUERY1.query_options_1_1_1" localSheetId="27" hidden="1">{FALSE;FALSE}</definedName>
    <definedName name="QUERY1.query_options_1_1_1" hidden="1">{FALSE;FALSE}</definedName>
    <definedName name="QUERY1.query_options_1_1_1_1" localSheetId="27" hidden="1">{FALSE;FALSE}</definedName>
    <definedName name="QUERY1.query_options_1_1_1_1" hidden="1">{FALSE;FALSE}</definedName>
    <definedName name="QUERY1.query_options_1_1_1_1_1" localSheetId="27" hidden="1">{FALSE;FALSE}</definedName>
    <definedName name="QUERY1.query_options_1_1_1_1_1" hidden="1">{FALSE;FALSE}</definedName>
    <definedName name="QUERY1.query_options_1_1_1_1_1_1" localSheetId="27" hidden="1">{FALSE;FALSE}</definedName>
    <definedName name="QUERY1.query_options_1_1_1_1_1_1" hidden="1">{FALSE;FALSE}</definedName>
    <definedName name="QUERY1.query_options_1_1_1_1_1_1_1" localSheetId="27" hidden="1">{FALSE;FALSE}</definedName>
    <definedName name="QUERY1.query_options_1_1_1_1_1_1_1" hidden="1">{FALSE;FALSE}</definedName>
    <definedName name="QUERY1.query_options_1_1_1_1_1_1_1_1" localSheetId="27" hidden="1">{FALSE;FALSE}</definedName>
    <definedName name="QUERY1.query_options_1_1_1_1_1_1_1_1" hidden="1">{FALSE;FALSE}</definedName>
    <definedName name="QUERY1.query_options_1_1_1_1_1_1_1_1_1" localSheetId="27" hidden="1">{FALSE;FALSE}</definedName>
    <definedName name="QUERY1.query_options_1_1_1_1_1_1_1_1_1" hidden="1">{FALSE;FALSE}</definedName>
    <definedName name="QUERY1.query_options_1_1_1_1_1_1_1_2" localSheetId="27" hidden="1">{FALSE;FALSE}</definedName>
    <definedName name="QUERY1.query_options_1_1_1_1_1_1_1_2" hidden="1">{FALSE;FALSE}</definedName>
    <definedName name="QUERY1.query_options_1_1_1_1_1_1_2" localSheetId="27" hidden="1">{FALSE;FALSE}</definedName>
    <definedName name="QUERY1.query_options_1_1_1_1_1_1_2" hidden="1">{FALSE;FALSE}</definedName>
    <definedName name="QUERY1.query_options_1_1_1_1_1_1_2_1" localSheetId="27" hidden="1">{FALSE;FALSE}</definedName>
    <definedName name="QUERY1.query_options_1_1_1_1_1_1_2_1" hidden="1">{FALSE;FALSE}</definedName>
    <definedName name="QUERY1.query_options_1_1_1_1_1_1_3" localSheetId="27" hidden="1">{FALSE;FALSE}</definedName>
    <definedName name="QUERY1.query_options_1_1_1_1_1_1_3" hidden="1">{FALSE;FALSE}</definedName>
    <definedName name="QUERY1.query_options_1_1_1_1_1_2" localSheetId="27" hidden="1">{FALSE;FALSE}</definedName>
    <definedName name="QUERY1.query_options_1_1_1_1_1_2" hidden="1">{FALSE;FALSE}</definedName>
    <definedName name="QUERY1.query_options_1_1_1_1_1_2_1" localSheetId="27" hidden="1">{FALSE;FALSE}</definedName>
    <definedName name="QUERY1.query_options_1_1_1_1_1_2_1" hidden="1">{FALSE;FALSE}</definedName>
    <definedName name="QUERY1.query_options_1_1_1_1_1_2_1_1" localSheetId="27" hidden="1">{FALSE;FALSE}</definedName>
    <definedName name="QUERY1.query_options_1_1_1_1_1_2_1_1" hidden="1">{FALSE;FALSE}</definedName>
    <definedName name="QUERY1.query_options_1_1_1_1_1_2_2" localSheetId="27" hidden="1">{FALSE;FALSE}</definedName>
    <definedName name="QUERY1.query_options_1_1_1_1_1_2_2" hidden="1">{FALSE;FALSE}</definedName>
    <definedName name="QUERY1.query_options_1_1_1_1_1_3" localSheetId="27" hidden="1">{FALSE;FALSE}</definedName>
    <definedName name="QUERY1.query_options_1_1_1_1_1_3" hidden="1">{FALSE;FALSE}</definedName>
    <definedName name="QUERY1.query_options_1_1_1_1_1_3_1" localSheetId="27" hidden="1">{FALSE;FALSE}</definedName>
    <definedName name="QUERY1.query_options_1_1_1_1_1_3_1" hidden="1">{FALSE;FALSE}</definedName>
    <definedName name="QUERY1.query_options_1_1_1_1_1_4" localSheetId="27" hidden="1">{FALSE;FALSE}</definedName>
    <definedName name="QUERY1.query_options_1_1_1_1_1_4" hidden="1">{FALSE;FALSE}</definedName>
    <definedName name="QUERY1.query_options_1_1_1_1_2" localSheetId="27" hidden="1">{FALSE;FALSE}</definedName>
    <definedName name="QUERY1.query_options_1_1_1_1_2" hidden="1">{FALSE;FALSE}</definedName>
    <definedName name="QUERY1.query_options_1_1_1_1_2_1" localSheetId="27" hidden="1">{FALSE;FALSE}</definedName>
    <definedName name="QUERY1.query_options_1_1_1_1_2_1" hidden="1">{FALSE;FALSE}</definedName>
    <definedName name="QUERY1.query_options_1_1_1_1_2_1_1" localSheetId="27" hidden="1">{FALSE;FALSE}</definedName>
    <definedName name="QUERY1.query_options_1_1_1_1_2_1_1" hidden="1">{FALSE;FALSE}</definedName>
    <definedName name="QUERY1.query_options_1_1_1_1_2_1_1_1" localSheetId="27" hidden="1">{FALSE;FALSE}</definedName>
    <definedName name="QUERY1.query_options_1_1_1_1_2_1_1_1" hidden="1">{FALSE;FALSE}</definedName>
    <definedName name="QUERY1.query_options_1_1_1_1_2_1_2" localSheetId="27" hidden="1">{FALSE;FALSE}</definedName>
    <definedName name="QUERY1.query_options_1_1_1_1_2_1_2" hidden="1">{FALSE;FALSE}</definedName>
    <definedName name="QUERY1.query_options_1_1_1_1_2_2" localSheetId="27" hidden="1">{FALSE;FALSE}</definedName>
    <definedName name="QUERY1.query_options_1_1_1_1_2_2" hidden="1">{FALSE;FALSE}</definedName>
    <definedName name="QUERY1.query_options_1_1_1_1_2_2_1" localSheetId="27" hidden="1">{FALSE;FALSE}</definedName>
    <definedName name="QUERY1.query_options_1_1_1_1_2_2_1" hidden="1">{FALSE;FALSE}</definedName>
    <definedName name="QUERY1.query_options_1_1_1_1_2_3" localSheetId="27" hidden="1">{FALSE;FALSE}</definedName>
    <definedName name="QUERY1.query_options_1_1_1_1_2_3" hidden="1">{FALSE;FALSE}</definedName>
    <definedName name="QUERY1.query_options_1_1_1_1_3" localSheetId="27" hidden="1">{FALSE;FALSE}</definedName>
    <definedName name="QUERY1.query_options_1_1_1_1_3" hidden="1">{FALSE;FALSE}</definedName>
    <definedName name="QUERY1.query_options_1_1_1_1_3_1" localSheetId="27" hidden="1">{FALSE;FALSE}</definedName>
    <definedName name="QUERY1.query_options_1_1_1_1_3_1" hidden="1">{FALSE;FALSE}</definedName>
    <definedName name="QUERY1.query_options_1_1_1_1_3_1_1" localSheetId="27" hidden="1">{FALSE;FALSE}</definedName>
    <definedName name="QUERY1.query_options_1_1_1_1_3_1_1" hidden="1">{FALSE;FALSE}</definedName>
    <definedName name="QUERY1.query_options_1_1_1_1_3_2" localSheetId="27" hidden="1">{FALSE;FALSE}</definedName>
    <definedName name="QUERY1.query_options_1_1_1_1_3_2" hidden="1">{FALSE;FALSE}</definedName>
    <definedName name="QUERY1.query_options_1_1_1_1_4" localSheetId="27" hidden="1">{FALSE;FALSE}</definedName>
    <definedName name="QUERY1.query_options_1_1_1_1_4" hidden="1">{FALSE;FALSE}</definedName>
    <definedName name="QUERY1.query_options_1_1_1_1_4_1" localSheetId="27" hidden="1">{FALSE;FALSE}</definedName>
    <definedName name="QUERY1.query_options_1_1_1_1_4_1" hidden="1">{FALSE;FALSE}</definedName>
    <definedName name="QUERY1.query_options_1_1_1_1_5" localSheetId="27" hidden="1">{FALSE;FALSE}</definedName>
    <definedName name="QUERY1.query_options_1_1_1_1_5" hidden="1">{FALSE;FALSE}</definedName>
    <definedName name="QUERY1.query_options_1_1_1_2" localSheetId="27" hidden="1">{FALSE;FALSE}</definedName>
    <definedName name="QUERY1.query_options_1_1_1_2" hidden="1">{FALSE;FALSE}</definedName>
    <definedName name="QUERY1.query_options_1_1_1_2_1" localSheetId="27" hidden="1">{FALSE;FALSE}</definedName>
    <definedName name="QUERY1.query_options_1_1_1_2_1" hidden="1">{FALSE;FALSE}</definedName>
    <definedName name="QUERY1.query_options_1_1_1_2_1_1" localSheetId="27" hidden="1">{FALSE;FALSE}</definedName>
    <definedName name="QUERY1.query_options_1_1_1_2_1_1" hidden="1">{FALSE;FALSE}</definedName>
    <definedName name="QUERY1.query_options_1_1_1_2_1_1_1" localSheetId="27" hidden="1">{FALSE;FALSE}</definedName>
    <definedName name="QUERY1.query_options_1_1_1_2_1_1_1" hidden="1">{FALSE;FALSE}</definedName>
    <definedName name="QUERY1.query_options_1_1_1_2_1_1_1_1" localSheetId="27" hidden="1">{FALSE;FALSE}</definedName>
    <definedName name="QUERY1.query_options_1_1_1_2_1_1_1_1" hidden="1">{FALSE;FALSE}</definedName>
    <definedName name="QUERY1.query_options_1_1_1_2_1_1_2" localSheetId="27" hidden="1">{FALSE;FALSE}</definedName>
    <definedName name="QUERY1.query_options_1_1_1_2_1_1_2" hidden="1">{FALSE;FALSE}</definedName>
    <definedName name="QUERY1.query_options_1_1_1_2_1_2" localSheetId="27" hidden="1">{FALSE;FALSE}</definedName>
    <definedName name="QUERY1.query_options_1_1_1_2_1_2" hidden="1">{FALSE;FALSE}</definedName>
    <definedName name="QUERY1.query_options_1_1_1_2_1_2_1" localSheetId="27" hidden="1">{FALSE;FALSE}</definedName>
    <definedName name="QUERY1.query_options_1_1_1_2_1_2_1" hidden="1">{FALSE;FALSE}</definedName>
    <definedName name="QUERY1.query_options_1_1_1_2_1_3" localSheetId="27" hidden="1">{FALSE;FALSE}</definedName>
    <definedName name="QUERY1.query_options_1_1_1_2_1_3" hidden="1">{FALSE;FALSE}</definedName>
    <definedName name="QUERY1.query_options_1_1_1_2_2" localSheetId="27" hidden="1">{FALSE;FALSE}</definedName>
    <definedName name="QUERY1.query_options_1_1_1_2_2" hidden="1">{FALSE;FALSE}</definedName>
    <definedName name="QUERY1.query_options_1_1_1_2_2_1" localSheetId="27" hidden="1">{FALSE;FALSE}</definedName>
    <definedName name="QUERY1.query_options_1_1_1_2_2_1" hidden="1">{FALSE;FALSE}</definedName>
    <definedName name="QUERY1.query_options_1_1_1_2_2_1_1" localSheetId="27" hidden="1">{FALSE;FALSE}</definedName>
    <definedName name="QUERY1.query_options_1_1_1_2_2_1_1" hidden="1">{FALSE;FALSE}</definedName>
    <definedName name="QUERY1.query_options_1_1_1_2_2_2" localSheetId="27" hidden="1">{FALSE;FALSE}</definedName>
    <definedName name="QUERY1.query_options_1_1_1_2_2_2" hidden="1">{FALSE;FALSE}</definedName>
    <definedName name="QUERY1.query_options_1_1_1_2_3" localSheetId="27" hidden="1">{FALSE;FALSE}</definedName>
    <definedName name="QUERY1.query_options_1_1_1_2_3" hidden="1">{FALSE;FALSE}</definedName>
    <definedName name="QUERY1.query_options_1_1_1_2_3_1" localSheetId="27" hidden="1">{FALSE;FALSE}</definedName>
    <definedName name="QUERY1.query_options_1_1_1_2_3_1" hidden="1">{FALSE;FALSE}</definedName>
    <definedName name="QUERY1.query_options_1_1_1_2_4" localSheetId="27" hidden="1">{FALSE;FALSE}</definedName>
    <definedName name="QUERY1.query_options_1_1_1_2_4" hidden="1">{FALSE;FALSE}</definedName>
    <definedName name="QUERY1.query_options_1_1_1_3" localSheetId="27" hidden="1">{FALSE;FALSE}</definedName>
    <definedName name="QUERY1.query_options_1_1_1_3" hidden="1">{FALSE;FALSE}</definedName>
    <definedName name="QUERY1.query_options_1_1_1_3_1" localSheetId="27" hidden="1">{FALSE;FALSE}</definedName>
    <definedName name="QUERY1.query_options_1_1_1_3_1" hidden="1">{FALSE;FALSE}</definedName>
    <definedName name="QUERY1.query_options_1_1_1_3_1_1" localSheetId="27" hidden="1">{FALSE;FALSE}</definedName>
    <definedName name="QUERY1.query_options_1_1_1_3_1_1" hidden="1">{FALSE;FALSE}</definedName>
    <definedName name="QUERY1.query_options_1_1_1_3_1_1_1" localSheetId="27" hidden="1">{FALSE;FALSE}</definedName>
    <definedName name="QUERY1.query_options_1_1_1_3_1_1_1" hidden="1">{FALSE;FALSE}</definedName>
    <definedName name="QUERY1.query_options_1_1_1_3_1_2" localSheetId="27" hidden="1">{FALSE;FALSE}</definedName>
    <definedName name="QUERY1.query_options_1_1_1_3_1_2" hidden="1">{FALSE;FALSE}</definedName>
    <definedName name="QUERY1.query_options_1_1_1_3_2" localSheetId="27" hidden="1">{FALSE;FALSE}</definedName>
    <definedName name="QUERY1.query_options_1_1_1_3_2" hidden="1">{FALSE;FALSE}</definedName>
    <definedName name="QUERY1.query_options_1_1_1_3_2_1" localSheetId="27" hidden="1">{FALSE;FALSE}</definedName>
    <definedName name="QUERY1.query_options_1_1_1_3_2_1" hidden="1">{FALSE;FALSE}</definedName>
    <definedName name="QUERY1.query_options_1_1_1_3_3" localSheetId="27" hidden="1">{FALSE;FALSE}</definedName>
    <definedName name="QUERY1.query_options_1_1_1_3_3" hidden="1">{FALSE;FALSE}</definedName>
    <definedName name="QUERY1.query_options_1_1_1_4" localSheetId="27" hidden="1">{FALSE;FALSE}</definedName>
    <definedName name="QUERY1.query_options_1_1_1_4" hidden="1">{FALSE;FALSE}</definedName>
    <definedName name="QUERY1.query_options_1_1_1_4_1" localSheetId="27" hidden="1">{FALSE;FALSE}</definedName>
    <definedName name="QUERY1.query_options_1_1_1_4_1" hidden="1">{FALSE;FALSE}</definedName>
    <definedName name="QUERY1.query_options_1_1_1_4_1_1" localSheetId="27" hidden="1">{FALSE;FALSE}</definedName>
    <definedName name="QUERY1.query_options_1_1_1_4_1_1" hidden="1">{FALSE;FALSE}</definedName>
    <definedName name="QUERY1.query_options_1_1_1_4_2" localSheetId="27" hidden="1">{FALSE;FALSE}</definedName>
    <definedName name="QUERY1.query_options_1_1_1_4_2" hidden="1">{FALSE;FALSE}</definedName>
    <definedName name="QUERY1.query_options_1_1_1_5" localSheetId="27" hidden="1">{FALSE;FALSE}</definedName>
    <definedName name="QUERY1.query_options_1_1_1_5" hidden="1">{FALSE;FALSE}</definedName>
    <definedName name="QUERY1.query_options_1_1_1_5_1" localSheetId="27" hidden="1">{FALSE;FALSE}</definedName>
    <definedName name="QUERY1.query_options_1_1_1_5_1" hidden="1">{FALSE;FALSE}</definedName>
    <definedName name="QUERY1.query_options_1_1_2" localSheetId="27" hidden="1">{FALSE;FALSE}</definedName>
    <definedName name="QUERY1.query_options_1_1_2" hidden="1">{FALSE;FALSE}</definedName>
    <definedName name="QUERY1.query_options_1_1_2_1" localSheetId="27" hidden="1">{FALSE;FALSE}</definedName>
    <definedName name="QUERY1.query_options_1_1_2_1" hidden="1">{FALSE;FALSE}</definedName>
    <definedName name="QUERY1.query_options_1_1_2_1_1" localSheetId="27" hidden="1">{FALSE;FALSE}</definedName>
    <definedName name="QUERY1.query_options_1_1_2_1_1" hidden="1">{FALSE;FALSE}</definedName>
    <definedName name="QUERY1.query_options_1_1_2_1_1_1" localSheetId="27" hidden="1">{FALSE;FALSE}</definedName>
    <definedName name="QUERY1.query_options_1_1_2_1_1_1" hidden="1">{FALSE;FALSE}</definedName>
    <definedName name="QUERY1.query_options_1_1_2_1_1_1_1" localSheetId="27" hidden="1">{FALSE;FALSE}</definedName>
    <definedName name="QUERY1.query_options_1_1_2_1_1_1_1" hidden="1">{FALSE;FALSE}</definedName>
    <definedName name="QUERY1.query_options_1_1_2_1_1_1_1_1" localSheetId="27" hidden="1">{FALSE;FALSE}</definedName>
    <definedName name="QUERY1.query_options_1_1_2_1_1_1_1_1" hidden="1">{FALSE;FALSE}</definedName>
    <definedName name="QUERY1.query_options_1_1_2_1_1_1_2" localSheetId="27" hidden="1">{FALSE;FALSE}</definedName>
    <definedName name="QUERY1.query_options_1_1_2_1_1_1_2" hidden="1">{FALSE;FALSE}</definedName>
    <definedName name="QUERY1.query_options_1_1_2_1_1_2" localSheetId="27" hidden="1">{FALSE;FALSE}</definedName>
    <definedName name="QUERY1.query_options_1_1_2_1_1_2" hidden="1">{FALSE;FALSE}</definedName>
    <definedName name="QUERY1.query_options_1_1_2_1_1_2_1" localSheetId="27" hidden="1">{FALSE;FALSE}</definedName>
    <definedName name="QUERY1.query_options_1_1_2_1_1_2_1" hidden="1">{FALSE;FALSE}</definedName>
    <definedName name="QUERY1.query_options_1_1_2_1_1_3" localSheetId="27" hidden="1">{FALSE;FALSE}</definedName>
    <definedName name="QUERY1.query_options_1_1_2_1_1_3" hidden="1">{FALSE;FALSE}</definedName>
    <definedName name="QUERY1.query_options_1_1_2_1_2" localSheetId="27" hidden="1">{FALSE;FALSE}</definedName>
    <definedName name="QUERY1.query_options_1_1_2_1_2" hidden="1">{FALSE;FALSE}</definedName>
    <definedName name="QUERY1.query_options_1_1_2_1_2_1" localSheetId="27" hidden="1">{FALSE;FALSE}</definedName>
    <definedName name="QUERY1.query_options_1_1_2_1_2_1" hidden="1">{FALSE;FALSE}</definedName>
    <definedName name="QUERY1.query_options_1_1_2_1_2_1_1" localSheetId="27" hidden="1">{FALSE;FALSE}</definedName>
    <definedName name="QUERY1.query_options_1_1_2_1_2_1_1" hidden="1">{FALSE;FALSE}</definedName>
    <definedName name="QUERY1.query_options_1_1_2_1_2_2" localSheetId="27" hidden="1">{FALSE;FALSE}</definedName>
    <definedName name="QUERY1.query_options_1_1_2_1_2_2" hidden="1">{FALSE;FALSE}</definedName>
    <definedName name="QUERY1.query_options_1_1_2_1_3" localSheetId="27" hidden="1">{FALSE;FALSE}</definedName>
    <definedName name="QUERY1.query_options_1_1_2_1_3" hidden="1">{FALSE;FALSE}</definedName>
    <definedName name="QUERY1.query_options_1_1_2_1_3_1" localSheetId="27" hidden="1">{FALSE;FALSE}</definedName>
    <definedName name="QUERY1.query_options_1_1_2_1_3_1" hidden="1">{FALSE;FALSE}</definedName>
    <definedName name="QUERY1.query_options_1_1_2_1_4" localSheetId="27" hidden="1">{FALSE;FALSE}</definedName>
    <definedName name="QUERY1.query_options_1_1_2_1_4" hidden="1">{FALSE;FALSE}</definedName>
    <definedName name="QUERY1.query_options_1_1_2_2" localSheetId="27" hidden="1">{FALSE;FALSE}</definedName>
    <definedName name="QUERY1.query_options_1_1_2_2" hidden="1">{FALSE;FALSE}</definedName>
    <definedName name="QUERY1.query_options_1_1_2_2_1" localSheetId="27" hidden="1">{FALSE;FALSE}</definedName>
    <definedName name="QUERY1.query_options_1_1_2_2_1" hidden="1">{FALSE;FALSE}</definedName>
    <definedName name="QUERY1.query_options_1_1_2_2_1_1" localSheetId="27" hidden="1">{FALSE;FALSE}</definedName>
    <definedName name="QUERY1.query_options_1_1_2_2_1_1" hidden="1">{FALSE;FALSE}</definedName>
    <definedName name="QUERY1.query_options_1_1_2_2_1_1_1" localSheetId="27" hidden="1">{FALSE;FALSE}</definedName>
    <definedName name="QUERY1.query_options_1_1_2_2_1_1_1" hidden="1">{FALSE;FALSE}</definedName>
    <definedName name="QUERY1.query_options_1_1_2_2_1_2" localSheetId="27" hidden="1">{FALSE;FALSE}</definedName>
    <definedName name="QUERY1.query_options_1_1_2_2_1_2" hidden="1">{FALSE;FALSE}</definedName>
    <definedName name="QUERY1.query_options_1_1_2_2_2" localSheetId="27" hidden="1">{FALSE;FALSE}</definedName>
    <definedName name="QUERY1.query_options_1_1_2_2_2" hidden="1">{FALSE;FALSE}</definedName>
    <definedName name="QUERY1.query_options_1_1_2_2_2_1" localSheetId="27" hidden="1">{FALSE;FALSE}</definedName>
    <definedName name="QUERY1.query_options_1_1_2_2_2_1" hidden="1">{FALSE;FALSE}</definedName>
    <definedName name="QUERY1.query_options_1_1_2_2_3" localSheetId="27" hidden="1">{FALSE;FALSE}</definedName>
    <definedName name="QUERY1.query_options_1_1_2_2_3" hidden="1">{FALSE;FALSE}</definedName>
    <definedName name="QUERY1.query_options_1_1_2_3" localSheetId="27" hidden="1">{FALSE;FALSE}</definedName>
    <definedName name="QUERY1.query_options_1_1_2_3" hidden="1">{FALSE;FALSE}</definedName>
    <definedName name="QUERY1.query_options_1_1_2_3_1" localSheetId="27" hidden="1">{FALSE;FALSE}</definedName>
    <definedName name="QUERY1.query_options_1_1_2_3_1" hidden="1">{FALSE;FALSE}</definedName>
    <definedName name="QUERY1.query_options_1_1_2_3_1_1" localSheetId="27" hidden="1">{FALSE;FALSE}</definedName>
    <definedName name="QUERY1.query_options_1_1_2_3_1_1" hidden="1">{FALSE;FALSE}</definedName>
    <definedName name="QUERY1.query_options_1_1_2_3_2" localSheetId="27" hidden="1">{FALSE;FALSE}</definedName>
    <definedName name="QUERY1.query_options_1_1_2_3_2" hidden="1">{FALSE;FALSE}</definedName>
    <definedName name="QUERY1.query_options_1_1_2_4" localSheetId="27" hidden="1">{FALSE;FALSE}</definedName>
    <definedName name="QUERY1.query_options_1_1_2_4" hidden="1">{FALSE;FALSE}</definedName>
    <definedName name="QUERY1.query_options_1_1_2_4_1" localSheetId="27" hidden="1">{FALSE;FALSE}</definedName>
    <definedName name="QUERY1.query_options_1_1_2_4_1" hidden="1">{FALSE;FALSE}</definedName>
    <definedName name="QUERY1.query_options_1_1_2_5" localSheetId="27" hidden="1">{FALSE;FALSE}</definedName>
    <definedName name="QUERY1.query_options_1_1_2_5" hidden="1">{FALSE;FALSE}</definedName>
    <definedName name="QUERY1.query_options_1_1_3" localSheetId="27" hidden="1">{FALSE;FALSE}</definedName>
    <definedName name="QUERY1.query_options_1_1_3" hidden="1">{FALSE;FALSE}</definedName>
    <definedName name="QUERY1.query_options_1_1_3_1" localSheetId="27" hidden="1">{FALSE;FALSE}</definedName>
    <definedName name="QUERY1.query_options_1_1_3_1" hidden="1">{FALSE;FALSE}</definedName>
    <definedName name="QUERY1.query_options_1_1_3_1_1" localSheetId="27" hidden="1">{FALSE;FALSE}</definedName>
    <definedName name="QUERY1.query_options_1_1_3_1_1" hidden="1">{FALSE;FALSE}</definedName>
    <definedName name="QUERY1.query_options_1_1_3_1_1_1" localSheetId="27" hidden="1">{FALSE;FALSE}</definedName>
    <definedName name="QUERY1.query_options_1_1_3_1_1_1" hidden="1">{FALSE;FALSE}</definedName>
    <definedName name="QUERY1.query_options_1_1_3_1_1_1_1" localSheetId="27" hidden="1">{FALSE;FALSE}</definedName>
    <definedName name="QUERY1.query_options_1_1_3_1_1_1_1" hidden="1">{FALSE;FALSE}</definedName>
    <definedName name="QUERY1.query_options_1_1_3_1_1_2" localSheetId="27" hidden="1">{FALSE;FALSE}</definedName>
    <definedName name="QUERY1.query_options_1_1_3_1_1_2" hidden="1">{FALSE;FALSE}</definedName>
    <definedName name="QUERY1.query_options_1_1_3_1_2" localSheetId="27" hidden="1">{FALSE;FALSE}</definedName>
    <definedName name="QUERY1.query_options_1_1_3_1_2" hidden="1">{FALSE;FALSE}</definedName>
    <definedName name="QUERY1.query_options_1_1_3_1_2_1" localSheetId="27" hidden="1">{FALSE;FALSE}</definedName>
    <definedName name="QUERY1.query_options_1_1_3_1_2_1" hidden="1">{FALSE;FALSE}</definedName>
    <definedName name="QUERY1.query_options_1_1_3_1_3" localSheetId="27" hidden="1">{FALSE;FALSE}</definedName>
    <definedName name="QUERY1.query_options_1_1_3_1_3" hidden="1">{FALSE;FALSE}</definedName>
    <definedName name="QUERY1.query_options_1_1_3_2" localSheetId="27" hidden="1">{FALSE;FALSE}</definedName>
    <definedName name="QUERY1.query_options_1_1_3_2" hidden="1">{FALSE;FALSE}</definedName>
    <definedName name="QUERY1.query_options_1_1_3_2_1" localSheetId="27" hidden="1">{FALSE;FALSE}</definedName>
    <definedName name="QUERY1.query_options_1_1_3_2_1" hidden="1">{FALSE;FALSE}</definedName>
    <definedName name="QUERY1.query_options_1_1_3_2_1_1" localSheetId="27" hidden="1">{FALSE;FALSE}</definedName>
    <definedName name="QUERY1.query_options_1_1_3_2_1_1" hidden="1">{FALSE;FALSE}</definedName>
    <definedName name="QUERY1.query_options_1_1_3_2_2" localSheetId="27" hidden="1">{FALSE;FALSE}</definedName>
    <definedName name="QUERY1.query_options_1_1_3_2_2" hidden="1">{FALSE;FALSE}</definedName>
    <definedName name="QUERY1.query_options_1_1_3_3" localSheetId="27" hidden="1">{FALSE;FALSE}</definedName>
    <definedName name="QUERY1.query_options_1_1_3_3" hidden="1">{FALSE;FALSE}</definedName>
    <definedName name="QUERY1.query_options_1_1_3_3_1" localSheetId="27" hidden="1">{FALSE;FALSE}</definedName>
    <definedName name="QUERY1.query_options_1_1_3_3_1" hidden="1">{FALSE;FALSE}</definedName>
    <definedName name="QUERY1.query_options_1_1_3_4" localSheetId="27" hidden="1">{FALSE;FALSE}</definedName>
    <definedName name="QUERY1.query_options_1_1_3_4" hidden="1">{FALSE;FALSE}</definedName>
    <definedName name="QUERY1.query_options_1_1_4" localSheetId="27" hidden="1">{FALSE;FALSE}</definedName>
    <definedName name="QUERY1.query_options_1_1_4" hidden="1">{FALSE;FALSE}</definedName>
    <definedName name="QUERY1.query_options_1_1_4_1" localSheetId="27" hidden="1">{FALSE;FALSE}</definedName>
    <definedName name="QUERY1.query_options_1_1_4_1" hidden="1">{FALSE;FALSE}</definedName>
    <definedName name="QUERY1.query_options_1_1_4_1_1" localSheetId="27" hidden="1">{FALSE;FALSE}</definedName>
    <definedName name="QUERY1.query_options_1_1_4_1_1" hidden="1">{FALSE;FALSE}</definedName>
    <definedName name="QUERY1.query_options_1_1_4_1_1_1" localSheetId="27" hidden="1">{FALSE;FALSE}</definedName>
    <definedName name="QUERY1.query_options_1_1_4_1_1_1" hidden="1">{FALSE;FALSE}</definedName>
    <definedName name="QUERY1.query_options_1_1_4_1_2" localSheetId="27" hidden="1">{FALSE;FALSE}</definedName>
    <definedName name="QUERY1.query_options_1_1_4_1_2" hidden="1">{FALSE;FALSE}</definedName>
    <definedName name="QUERY1.query_options_1_1_4_2" localSheetId="27" hidden="1">{FALSE;FALSE}</definedName>
    <definedName name="QUERY1.query_options_1_1_4_2" hidden="1">{FALSE;FALSE}</definedName>
    <definedName name="QUERY1.query_options_1_1_4_2_1" localSheetId="27" hidden="1">{FALSE;FALSE}</definedName>
    <definedName name="QUERY1.query_options_1_1_4_2_1" hidden="1">{FALSE;FALSE}</definedName>
    <definedName name="QUERY1.query_options_1_1_4_3" localSheetId="27" hidden="1">{FALSE;FALSE}</definedName>
    <definedName name="QUERY1.query_options_1_1_4_3" hidden="1">{FALSE;FALSE}</definedName>
    <definedName name="QUERY1.query_options_1_1_5" localSheetId="27" hidden="1">{FALSE;FALSE}</definedName>
    <definedName name="QUERY1.query_options_1_1_5" hidden="1">{FALSE;FALSE}</definedName>
    <definedName name="QUERY1.query_options_1_1_5_1" localSheetId="27" hidden="1">{FALSE;FALSE}</definedName>
    <definedName name="QUERY1.query_options_1_1_5_1" hidden="1">{FALSE;FALSE}</definedName>
    <definedName name="QUERY1.query_options_1_1_5_1_1" localSheetId="27" hidden="1">{FALSE;FALSE}</definedName>
    <definedName name="QUERY1.query_options_1_1_5_1_1" hidden="1">{FALSE;FALSE}</definedName>
    <definedName name="QUERY1.query_options_1_1_5_2" localSheetId="27" hidden="1">{FALSE;FALSE}</definedName>
    <definedName name="QUERY1.query_options_1_1_5_2" hidden="1">{FALSE;FALSE}</definedName>
    <definedName name="QUERY1.query_options_1_2" localSheetId="27" hidden="1">{FALSE;FALSE}</definedName>
    <definedName name="QUERY1.query_options_1_2" hidden="1">{FALSE;FALSE}</definedName>
    <definedName name="QUERY1.query_options_1_2_1" localSheetId="27" hidden="1">{FALSE;FALSE}</definedName>
    <definedName name="QUERY1.query_options_1_2_1" hidden="1">{FALSE;FALSE}</definedName>
    <definedName name="QUERY1.query_options_1_2_1_1" localSheetId="27" hidden="1">{FALSE;FALSE}</definedName>
    <definedName name="QUERY1.query_options_1_2_1_1" hidden="1">{FALSE;FALSE}</definedName>
    <definedName name="QUERY1.query_options_1_2_1_1_1" localSheetId="27" hidden="1">{FALSE;FALSE}</definedName>
    <definedName name="QUERY1.query_options_1_2_1_1_1" hidden="1">{FALSE;FALSE}</definedName>
    <definedName name="QUERY1.query_options_1_2_1_1_1_1" localSheetId="27" hidden="1">{FALSE;FALSE}</definedName>
    <definedName name="QUERY1.query_options_1_2_1_1_1_1" hidden="1">{FALSE;FALSE}</definedName>
    <definedName name="QUERY1.query_options_1_2_1_1_1_1_1" localSheetId="27" hidden="1">{FALSE;FALSE}</definedName>
    <definedName name="QUERY1.query_options_1_2_1_1_1_1_1" hidden="1">{FALSE;FALSE}</definedName>
    <definedName name="QUERY1.query_options_1_2_1_1_1_1_1_1" localSheetId="27" hidden="1">{FALSE;FALSE}</definedName>
    <definedName name="QUERY1.query_options_1_2_1_1_1_1_1_1" hidden="1">{FALSE;FALSE}</definedName>
    <definedName name="QUERY1.query_options_1_2_1_1_1_1_2" localSheetId="27" hidden="1">{FALSE;FALSE}</definedName>
    <definedName name="QUERY1.query_options_1_2_1_1_1_1_2" hidden="1">{FALSE;FALSE}</definedName>
    <definedName name="QUERY1.query_options_1_2_1_1_1_2" localSheetId="27" hidden="1">{FALSE;FALSE}</definedName>
    <definedName name="QUERY1.query_options_1_2_1_1_1_2" hidden="1">{FALSE;FALSE}</definedName>
    <definedName name="QUERY1.query_options_1_2_1_1_1_2_1" localSheetId="27" hidden="1">{FALSE;FALSE}</definedName>
    <definedName name="QUERY1.query_options_1_2_1_1_1_2_1" hidden="1">{FALSE;FALSE}</definedName>
    <definedName name="QUERY1.query_options_1_2_1_1_1_3" localSheetId="27" hidden="1">{FALSE;FALSE}</definedName>
    <definedName name="QUERY1.query_options_1_2_1_1_1_3" hidden="1">{FALSE;FALSE}</definedName>
    <definedName name="QUERY1.query_options_1_2_1_1_2" localSheetId="27" hidden="1">{FALSE;FALSE}</definedName>
    <definedName name="QUERY1.query_options_1_2_1_1_2" hidden="1">{FALSE;FALSE}</definedName>
    <definedName name="QUERY1.query_options_1_2_1_1_2_1" localSheetId="27" hidden="1">{FALSE;FALSE}</definedName>
    <definedName name="QUERY1.query_options_1_2_1_1_2_1" hidden="1">{FALSE;FALSE}</definedName>
    <definedName name="QUERY1.query_options_1_2_1_1_2_1_1" localSheetId="27" hidden="1">{FALSE;FALSE}</definedName>
    <definedName name="QUERY1.query_options_1_2_1_1_2_1_1" hidden="1">{FALSE;FALSE}</definedName>
    <definedName name="QUERY1.query_options_1_2_1_1_2_2" localSheetId="27" hidden="1">{FALSE;FALSE}</definedName>
    <definedName name="QUERY1.query_options_1_2_1_1_2_2" hidden="1">{FALSE;FALSE}</definedName>
    <definedName name="QUERY1.query_options_1_2_1_1_3" localSheetId="27" hidden="1">{FALSE;FALSE}</definedName>
    <definedName name="QUERY1.query_options_1_2_1_1_3" hidden="1">{FALSE;FALSE}</definedName>
    <definedName name="QUERY1.query_options_1_2_1_1_3_1" localSheetId="27" hidden="1">{FALSE;FALSE}</definedName>
    <definedName name="QUERY1.query_options_1_2_1_1_3_1" hidden="1">{FALSE;FALSE}</definedName>
    <definedName name="QUERY1.query_options_1_2_1_1_4" localSheetId="27" hidden="1">{FALSE;FALSE}</definedName>
    <definedName name="QUERY1.query_options_1_2_1_1_4" hidden="1">{FALSE;FALSE}</definedName>
    <definedName name="QUERY1.query_options_1_2_1_2" localSheetId="27" hidden="1">{FALSE;FALSE}</definedName>
    <definedName name="QUERY1.query_options_1_2_1_2" hidden="1">{FALSE;FALSE}</definedName>
    <definedName name="QUERY1.query_options_1_2_1_2_1" localSheetId="27" hidden="1">{FALSE;FALSE}</definedName>
    <definedName name="QUERY1.query_options_1_2_1_2_1" hidden="1">{FALSE;FALSE}</definedName>
    <definedName name="QUERY1.query_options_1_2_1_2_1_1" localSheetId="27" hidden="1">{FALSE;FALSE}</definedName>
    <definedName name="QUERY1.query_options_1_2_1_2_1_1" hidden="1">{FALSE;FALSE}</definedName>
    <definedName name="QUERY1.query_options_1_2_1_2_1_1_1" localSheetId="27" hidden="1">{FALSE;FALSE}</definedName>
    <definedName name="QUERY1.query_options_1_2_1_2_1_1_1" hidden="1">{FALSE;FALSE}</definedName>
    <definedName name="QUERY1.query_options_1_2_1_2_1_2" localSheetId="27" hidden="1">{FALSE;FALSE}</definedName>
    <definedName name="QUERY1.query_options_1_2_1_2_1_2" hidden="1">{FALSE;FALSE}</definedName>
    <definedName name="QUERY1.query_options_1_2_1_2_2" localSheetId="27" hidden="1">{FALSE;FALSE}</definedName>
    <definedName name="QUERY1.query_options_1_2_1_2_2" hidden="1">{FALSE;FALSE}</definedName>
    <definedName name="QUERY1.query_options_1_2_1_2_2_1" localSheetId="27" hidden="1">{FALSE;FALSE}</definedName>
    <definedName name="QUERY1.query_options_1_2_1_2_2_1" hidden="1">{FALSE;FALSE}</definedName>
    <definedName name="QUERY1.query_options_1_2_1_2_3" localSheetId="27" hidden="1">{FALSE;FALSE}</definedName>
    <definedName name="QUERY1.query_options_1_2_1_2_3" hidden="1">{FALSE;FALSE}</definedName>
    <definedName name="QUERY1.query_options_1_2_1_3" localSheetId="27" hidden="1">{FALSE;FALSE}</definedName>
    <definedName name="QUERY1.query_options_1_2_1_3" hidden="1">{FALSE;FALSE}</definedName>
    <definedName name="QUERY1.query_options_1_2_1_3_1" localSheetId="27" hidden="1">{FALSE;FALSE}</definedName>
    <definedName name="QUERY1.query_options_1_2_1_3_1" hidden="1">{FALSE;FALSE}</definedName>
    <definedName name="QUERY1.query_options_1_2_1_3_1_1" localSheetId="27" hidden="1">{FALSE;FALSE}</definedName>
    <definedName name="QUERY1.query_options_1_2_1_3_1_1" hidden="1">{FALSE;FALSE}</definedName>
    <definedName name="QUERY1.query_options_1_2_1_3_2" localSheetId="27" hidden="1">{FALSE;FALSE}</definedName>
    <definedName name="QUERY1.query_options_1_2_1_3_2" hidden="1">{FALSE;FALSE}</definedName>
    <definedName name="QUERY1.query_options_1_2_1_4" localSheetId="27" hidden="1">{FALSE;FALSE}</definedName>
    <definedName name="QUERY1.query_options_1_2_1_4" hidden="1">{FALSE;FALSE}</definedName>
    <definedName name="QUERY1.query_options_1_2_1_4_1" localSheetId="27" hidden="1">{FALSE;FALSE}</definedName>
    <definedName name="QUERY1.query_options_1_2_1_4_1" hidden="1">{FALSE;FALSE}</definedName>
    <definedName name="QUERY1.query_options_1_2_1_5" localSheetId="27" hidden="1">{FALSE;FALSE}</definedName>
    <definedName name="QUERY1.query_options_1_2_1_5" hidden="1">{FALSE;FALSE}</definedName>
    <definedName name="QUERY1.query_options_1_2_2" localSheetId="27" hidden="1">{FALSE;FALSE}</definedName>
    <definedName name="QUERY1.query_options_1_2_2" hidden="1">{FALSE;FALSE}</definedName>
    <definedName name="QUERY1.query_options_1_2_2_1" localSheetId="27" hidden="1">{FALSE;FALSE}</definedName>
    <definedName name="QUERY1.query_options_1_2_2_1" hidden="1">{FALSE;FALSE}</definedName>
    <definedName name="QUERY1.query_options_1_2_2_1_1" localSheetId="27" hidden="1">{FALSE;FALSE}</definedName>
    <definedName name="QUERY1.query_options_1_2_2_1_1" hidden="1">{FALSE;FALSE}</definedName>
    <definedName name="QUERY1.query_options_1_2_2_1_1_1" localSheetId="27" hidden="1">{FALSE;FALSE}</definedName>
    <definedName name="QUERY1.query_options_1_2_2_1_1_1" hidden="1">{FALSE;FALSE}</definedName>
    <definedName name="QUERY1.query_options_1_2_2_1_1_1_1" localSheetId="27" hidden="1">{FALSE;FALSE}</definedName>
    <definedName name="QUERY1.query_options_1_2_2_1_1_1_1" hidden="1">{FALSE;FALSE}</definedName>
    <definedName name="QUERY1.query_options_1_2_2_1_1_2" localSheetId="27" hidden="1">{FALSE;FALSE}</definedName>
    <definedName name="QUERY1.query_options_1_2_2_1_1_2" hidden="1">{FALSE;FALSE}</definedName>
    <definedName name="QUERY1.query_options_1_2_2_1_2" localSheetId="27" hidden="1">{FALSE;FALSE}</definedName>
    <definedName name="QUERY1.query_options_1_2_2_1_2" hidden="1">{FALSE;FALSE}</definedName>
    <definedName name="QUERY1.query_options_1_2_2_1_2_1" localSheetId="27" hidden="1">{FALSE;FALSE}</definedName>
    <definedName name="QUERY1.query_options_1_2_2_1_2_1" hidden="1">{FALSE;FALSE}</definedName>
    <definedName name="QUERY1.query_options_1_2_2_1_3" localSheetId="27" hidden="1">{FALSE;FALSE}</definedName>
    <definedName name="QUERY1.query_options_1_2_2_1_3" hidden="1">{FALSE;FALSE}</definedName>
    <definedName name="QUERY1.query_options_1_2_2_2" localSheetId="27" hidden="1">{FALSE;FALSE}</definedName>
    <definedName name="QUERY1.query_options_1_2_2_2" hidden="1">{FALSE;FALSE}</definedName>
    <definedName name="QUERY1.query_options_1_2_2_2_1" localSheetId="27" hidden="1">{FALSE;FALSE}</definedName>
    <definedName name="QUERY1.query_options_1_2_2_2_1" hidden="1">{FALSE;FALSE}</definedName>
    <definedName name="QUERY1.query_options_1_2_2_2_1_1" localSheetId="27" hidden="1">{FALSE;FALSE}</definedName>
    <definedName name="QUERY1.query_options_1_2_2_2_1_1" hidden="1">{FALSE;FALSE}</definedName>
    <definedName name="QUERY1.query_options_1_2_2_2_2" localSheetId="27" hidden="1">{FALSE;FALSE}</definedName>
    <definedName name="QUERY1.query_options_1_2_2_2_2" hidden="1">{FALSE;FALSE}</definedName>
    <definedName name="QUERY1.query_options_1_2_2_3" localSheetId="27" hidden="1">{FALSE;FALSE}</definedName>
    <definedName name="QUERY1.query_options_1_2_2_3" hidden="1">{FALSE;FALSE}</definedName>
    <definedName name="QUERY1.query_options_1_2_2_3_1" localSheetId="27" hidden="1">{FALSE;FALSE}</definedName>
    <definedName name="QUERY1.query_options_1_2_2_3_1" hidden="1">{FALSE;FALSE}</definedName>
    <definedName name="QUERY1.query_options_1_2_2_4" localSheetId="27" hidden="1">{FALSE;FALSE}</definedName>
    <definedName name="QUERY1.query_options_1_2_2_4" hidden="1">{FALSE;FALSE}</definedName>
    <definedName name="QUERY1.query_options_1_2_3" localSheetId="27" hidden="1">{FALSE;FALSE}</definedName>
    <definedName name="QUERY1.query_options_1_2_3" hidden="1">{FALSE;FALSE}</definedName>
    <definedName name="QUERY1.query_options_1_2_3_1" localSheetId="27" hidden="1">{FALSE;FALSE}</definedName>
    <definedName name="QUERY1.query_options_1_2_3_1" hidden="1">{FALSE;FALSE}</definedName>
    <definedName name="QUERY1.query_options_1_2_3_1_1" localSheetId="27" hidden="1">{FALSE;FALSE}</definedName>
    <definedName name="QUERY1.query_options_1_2_3_1_1" hidden="1">{FALSE;FALSE}</definedName>
    <definedName name="QUERY1.query_options_1_2_3_1_1_1" localSheetId="27" hidden="1">{FALSE;FALSE}</definedName>
    <definedName name="QUERY1.query_options_1_2_3_1_1_1" hidden="1">{FALSE;FALSE}</definedName>
    <definedName name="QUERY1.query_options_1_2_3_1_2" localSheetId="27" hidden="1">{FALSE;FALSE}</definedName>
    <definedName name="QUERY1.query_options_1_2_3_1_2" hidden="1">{FALSE;FALSE}</definedName>
    <definedName name="QUERY1.query_options_1_2_3_2" localSheetId="27" hidden="1">{FALSE;FALSE}</definedName>
    <definedName name="QUERY1.query_options_1_2_3_2" hidden="1">{FALSE;FALSE}</definedName>
    <definedName name="QUERY1.query_options_1_2_3_2_1" localSheetId="27" hidden="1">{FALSE;FALSE}</definedName>
    <definedName name="QUERY1.query_options_1_2_3_2_1" hidden="1">{FALSE;FALSE}</definedName>
    <definedName name="QUERY1.query_options_1_2_3_3" localSheetId="27" hidden="1">{FALSE;FALSE}</definedName>
    <definedName name="QUERY1.query_options_1_2_3_3" hidden="1">{FALSE;FALSE}</definedName>
    <definedName name="QUERY1.query_options_1_2_4" localSheetId="27" hidden="1">{FALSE;FALSE}</definedName>
    <definedName name="QUERY1.query_options_1_2_4" hidden="1">{FALSE;FALSE}</definedName>
    <definedName name="QUERY1.query_options_1_2_4_1" localSheetId="27" hidden="1">{FALSE;FALSE}</definedName>
    <definedName name="QUERY1.query_options_1_2_4_1" hidden="1">{FALSE;FALSE}</definedName>
    <definedName name="QUERY1.query_options_1_2_4_1_1" localSheetId="27" hidden="1">{FALSE;FALSE}</definedName>
    <definedName name="QUERY1.query_options_1_2_4_1_1" hidden="1">{FALSE;FALSE}</definedName>
    <definedName name="QUERY1.query_options_1_2_4_2" localSheetId="27" hidden="1">{FALSE;FALSE}</definedName>
    <definedName name="QUERY1.query_options_1_2_4_2" hidden="1">{FALSE;FALSE}</definedName>
    <definedName name="QUERY1.query_options_1_2_5" localSheetId="27" hidden="1">{FALSE;FALSE}</definedName>
    <definedName name="QUERY1.query_options_1_2_5" hidden="1">{FALSE;FALSE}</definedName>
    <definedName name="QUERY1.query_options_1_2_5_1" localSheetId="27" hidden="1">{FALSE;FALSE}</definedName>
    <definedName name="QUERY1.query_options_1_2_5_1" hidden="1">{FALSE;FALSE}</definedName>
    <definedName name="QUERY1.query_options_1_3" localSheetId="27" hidden="1">{FALSE;FALSE}</definedName>
    <definedName name="QUERY1.query_options_1_3" hidden="1">{FALSE;FALSE}</definedName>
    <definedName name="QUERY1.query_options_1_3_1" localSheetId="27" hidden="1">{FALSE;FALSE}</definedName>
    <definedName name="QUERY1.query_options_1_3_1" hidden="1">{FALSE;FALSE}</definedName>
    <definedName name="QUERY1.query_options_1_3_1_1" localSheetId="27" hidden="1">{FALSE;FALSE}</definedName>
    <definedName name="QUERY1.query_options_1_3_1_1" hidden="1">{FALSE;FALSE}</definedName>
    <definedName name="QUERY1.query_options_1_3_1_1_1" localSheetId="27" hidden="1">{FALSE;FALSE}</definedName>
    <definedName name="QUERY1.query_options_1_3_1_1_1" hidden="1">{FALSE;FALSE}</definedName>
    <definedName name="QUERY1.query_options_1_3_1_1_1_1" localSheetId="27" hidden="1">{FALSE;FALSE}</definedName>
    <definedName name="QUERY1.query_options_1_3_1_1_1_1" hidden="1">{FALSE;FALSE}</definedName>
    <definedName name="QUERY1.query_options_1_3_1_1_1_1_1" localSheetId="27" hidden="1">{FALSE;FALSE}</definedName>
    <definedName name="QUERY1.query_options_1_3_1_1_1_1_1" hidden="1">{FALSE;FALSE}</definedName>
    <definedName name="QUERY1.query_options_1_3_1_1_1_2" localSheetId="27" hidden="1">{FALSE;FALSE}</definedName>
    <definedName name="QUERY1.query_options_1_3_1_1_1_2" hidden="1">{FALSE;FALSE}</definedName>
    <definedName name="QUERY1.query_options_1_3_1_1_2" localSheetId="27" hidden="1">{FALSE;FALSE}</definedName>
    <definedName name="QUERY1.query_options_1_3_1_1_2" hidden="1">{FALSE;FALSE}</definedName>
    <definedName name="QUERY1.query_options_1_3_1_1_2_1" localSheetId="27" hidden="1">{FALSE;FALSE}</definedName>
    <definedName name="QUERY1.query_options_1_3_1_1_2_1" hidden="1">{FALSE;FALSE}</definedName>
    <definedName name="QUERY1.query_options_1_3_1_1_3" localSheetId="27" hidden="1">{FALSE;FALSE}</definedName>
    <definedName name="QUERY1.query_options_1_3_1_1_3" hidden="1">{FALSE;FALSE}</definedName>
    <definedName name="QUERY1.query_options_1_3_1_2" localSheetId="27" hidden="1">{FALSE;FALSE}</definedName>
    <definedName name="QUERY1.query_options_1_3_1_2" hidden="1">{FALSE;FALSE}</definedName>
    <definedName name="QUERY1.query_options_1_3_1_2_1" localSheetId="27" hidden="1">{FALSE;FALSE}</definedName>
    <definedName name="QUERY1.query_options_1_3_1_2_1" hidden="1">{FALSE;FALSE}</definedName>
    <definedName name="QUERY1.query_options_1_3_1_2_1_1" localSheetId="27" hidden="1">{FALSE;FALSE}</definedName>
    <definedName name="QUERY1.query_options_1_3_1_2_1_1" hidden="1">{FALSE;FALSE}</definedName>
    <definedName name="QUERY1.query_options_1_3_1_2_2" localSheetId="27" hidden="1">{FALSE;FALSE}</definedName>
    <definedName name="QUERY1.query_options_1_3_1_2_2" hidden="1">{FALSE;FALSE}</definedName>
    <definedName name="QUERY1.query_options_1_3_1_3" localSheetId="27" hidden="1">{FALSE;FALSE}</definedName>
    <definedName name="QUERY1.query_options_1_3_1_3" hidden="1">{FALSE;FALSE}</definedName>
    <definedName name="QUERY1.query_options_1_3_1_3_1" localSheetId="27" hidden="1">{FALSE;FALSE}</definedName>
    <definedName name="QUERY1.query_options_1_3_1_3_1" hidden="1">{FALSE;FALSE}</definedName>
    <definedName name="QUERY1.query_options_1_3_1_4" localSheetId="27" hidden="1">{FALSE;FALSE}</definedName>
    <definedName name="QUERY1.query_options_1_3_1_4" hidden="1">{FALSE;FALSE}</definedName>
    <definedName name="QUERY1.query_options_1_3_2" localSheetId="27" hidden="1">{FALSE;FALSE}</definedName>
    <definedName name="QUERY1.query_options_1_3_2" hidden="1">{FALSE;FALSE}</definedName>
    <definedName name="QUERY1.query_options_1_3_2_1" localSheetId="27" hidden="1">{FALSE;FALSE}</definedName>
    <definedName name="QUERY1.query_options_1_3_2_1" hidden="1">{FALSE;FALSE}</definedName>
    <definedName name="QUERY1.query_options_1_3_2_1_1" localSheetId="27" hidden="1">{FALSE;FALSE}</definedName>
    <definedName name="QUERY1.query_options_1_3_2_1_1" hidden="1">{FALSE;FALSE}</definedName>
    <definedName name="QUERY1.query_options_1_3_2_1_1_1" localSheetId="27" hidden="1">{FALSE;FALSE}</definedName>
    <definedName name="QUERY1.query_options_1_3_2_1_1_1" hidden="1">{FALSE;FALSE}</definedName>
    <definedName name="QUERY1.query_options_1_3_2_1_2" localSheetId="27" hidden="1">{FALSE;FALSE}</definedName>
    <definedName name="QUERY1.query_options_1_3_2_1_2" hidden="1">{FALSE;FALSE}</definedName>
    <definedName name="QUERY1.query_options_1_3_2_2" localSheetId="27" hidden="1">{FALSE;FALSE}</definedName>
    <definedName name="QUERY1.query_options_1_3_2_2" hidden="1">{FALSE;FALSE}</definedName>
    <definedName name="QUERY1.query_options_1_3_2_2_1" localSheetId="27" hidden="1">{FALSE;FALSE}</definedName>
    <definedName name="QUERY1.query_options_1_3_2_2_1" hidden="1">{FALSE;FALSE}</definedName>
    <definedName name="QUERY1.query_options_1_3_2_3" localSheetId="27" hidden="1">{FALSE;FALSE}</definedName>
    <definedName name="QUERY1.query_options_1_3_2_3" hidden="1">{FALSE;FALSE}</definedName>
    <definedName name="QUERY1.query_options_1_3_3" localSheetId="27" hidden="1">{FALSE;FALSE}</definedName>
    <definedName name="QUERY1.query_options_1_3_3" hidden="1">{FALSE;FALSE}</definedName>
    <definedName name="QUERY1.query_options_1_3_3_1" localSheetId="27" hidden="1">{FALSE;FALSE}</definedName>
    <definedName name="QUERY1.query_options_1_3_3_1" hidden="1">{FALSE;FALSE}</definedName>
    <definedName name="QUERY1.query_options_1_3_3_1_1" localSheetId="27" hidden="1">{FALSE;FALSE}</definedName>
    <definedName name="QUERY1.query_options_1_3_3_1_1" hidden="1">{FALSE;FALSE}</definedName>
    <definedName name="QUERY1.query_options_1_3_3_2" localSheetId="27" hidden="1">{FALSE;FALSE}</definedName>
    <definedName name="QUERY1.query_options_1_3_3_2" hidden="1">{FALSE;FALSE}</definedName>
    <definedName name="QUERY1.query_options_1_3_4" localSheetId="27" hidden="1">{FALSE;FALSE}</definedName>
    <definedName name="QUERY1.query_options_1_3_4" hidden="1">{FALSE;FALSE}</definedName>
    <definedName name="QUERY1.query_options_1_3_4_1" localSheetId="27" hidden="1">{FALSE;FALSE}</definedName>
    <definedName name="QUERY1.query_options_1_3_4_1" hidden="1">{FALSE;FALSE}</definedName>
    <definedName name="QUERY1.query_options_1_3_5" localSheetId="27" hidden="1">{FALSE;FALSE}</definedName>
    <definedName name="QUERY1.query_options_1_3_5" hidden="1">{FALSE;FALSE}</definedName>
    <definedName name="QUERY1.query_options_1_4" localSheetId="27" hidden="1">{FALSE;FALSE}</definedName>
    <definedName name="QUERY1.query_options_1_4" hidden="1">{FALSE;FALSE}</definedName>
    <definedName name="QUERY1.query_options_1_4_1" localSheetId="27" hidden="1">{FALSE;FALSE}</definedName>
    <definedName name="QUERY1.query_options_1_4_1" hidden="1">{FALSE;FALSE}</definedName>
    <definedName name="QUERY1.query_options_1_4_1_1" localSheetId="27" hidden="1">{FALSE;FALSE}</definedName>
    <definedName name="QUERY1.query_options_1_4_1_1" hidden="1">{FALSE;FALSE}</definedName>
    <definedName name="QUERY1.query_options_1_4_1_1_1" localSheetId="27" hidden="1">{FALSE;FALSE}</definedName>
    <definedName name="QUERY1.query_options_1_4_1_1_1" hidden="1">{FALSE;FALSE}</definedName>
    <definedName name="QUERY1.query_options_1_4_1_1_1_1" localSheetId="27" hidden="1">{FALSE;FALSE}</definedName>
    <definedName name="QUERY1.query_options_1_4_1_1_1_1" hidden="1">{FALSE;FALSE}</definedName>
    <definedName name="QUERY1.query_options_1_4_1_1_2" localSheetId="27" hidden="1">{FALSE;FALSE}</definedName>
    <definedName name="QUERY1.query_options_1_4_1_1_2" hidden="1">{FALSE;FALSE}</definedName>
    <definedName name="QUERY1.query_options_1_4_1_2" localSheetId="27" hidden="1">{FALSE;FALSE}</definedName>
    <definedName name="QUERY1.query_options_1_4_1_2" hidden="1">{FALSE;FALSE}</definedName>
    <definedName name="QUERY1.query_options_1_4_1_2_1" localSheetId="27" hidden="1">{FALSE;FALSE}</definedName>
    <definedName name="QUERY1.query_options_1_4_1_2_1" hidden="1">{FALSE;FALSE}</definedName>
    <definedName name="QUERY1.query_options_1_4_1_3" localSheetId="27" hidden="1">{FALSE;FALSE}</definedName>
    <definedName name="QUERY1.query_options_1_4_1_3" hidden="1">{FALSE;FALSE}</definedName>
    <definedName name="QUERY1.query_options_1_4_2" localSheetId="27" hidden="1">{FALSE;FALSE}</definedName>
    <definedName name="QUERY1.query_options_1_4_2" hidden="1">{FALSE;FALSE}</definedName>
    <definedName name="QUERY1.query_options_1_4_2_1" localSheetId="27" hidden="1">{FALSE;FALSE}</definedName>
    <definedName name="QUERY1.query_options_1_4_2_1" hidden="1">{FALSE;FALSE}</definedName>
    <definedName name="QUERY1.query_options_1_4_2_1_1" localSheetId="27" hidden="1">{FALSE;FALSE}</definedName>
    <definedName name="QUERY1.query_options_1_4_2_1_1" hidden="1">{FALSE;FALSE}</definedName>
    <definedName name="QUERY1.query_options_1_4_2_2" localSheetId="27" hidden="1">{FALSE;FALSE}</definedName>
    <definedName name="QUERY1.query_options_1_4_2_2" hidden="1">{FALSE;FALSE}</definedName>
    <definedName name="QUERY1.query_options_1_4_3" localSheetId="27" hidden="1">{FALSE;FALSE}</definedName>
    <definedName name="QUERY1.query_options_1_4_3" hidden="1">{FALSE;FALSE}</definedName>
    <definedName name="QUERY1.query_options_1_4_3_1" localSheetId="27" hidden="1">{FALSE;FALSE}</definedName>
    <definedName name="QUERY1.query_options_1_4_3_1" hidden="1">{FALSE;FALSE}</definedName>
    <definedName name="QUERY1.query_options_1_4_4" localSheetId="27" hidden="1">{FALSE;FALSE}</definedName>
    <definedName name="QUERY1.query_options_1_4_4" hidden="1">{FALSE;FALSE}</definedName>
    <definedName name="QUERY1.query_options_1_5" localSheetId="27" hidden="1">{FALSE;FALSE}</definedName>
    <definedName name="QUERY1.query_options_1_5" hidden="1">{FALSE;FALSE}</definedName>
    <definedName name="QUERY1.query_options_1_5_1" localSheetId="27" hidden="1">{FALSE;FALSE}</definedName>
    <definedName name="QUERY1.query_options_1_5_1" hidden="1">{FALSE;FALSE}</definedName>
    <definedName name="QUERY1.query_options_1_5_1_1" localSheetId="27" hidden="1">{FALSE;FALSE}</definedName>
    <definedName name="QUERY1.query_options_1_5_1_1" hidden="1">{FALSE;FALSE}</definedName>
    <definedName name="QUERY1.query_options_1_5_1_1_1" localSheetId="27" hidden="1">{FALSE;FALSE}</definedName>
    <definedName name="QUERY1.query_options_1_5_1_1_1" hidden="1">{FALSE;FALSE}</definedName>
    <definedName name="QUERY1.query_options_1_5_1_2" localSheetId="27" hidden="1">{FALSE;FALSE}</definedName>
    <definedName name="QUERY1.query_options_1_5_1_2" hidden="1">{FALSE;FALSE}</definedName>
    <definedName name="QUERY1.query_options_1_5_2" localSheetId="27" hidden="1">{FALSE;FALSE}</definedName>
    <definedName name="QUERY1.query_options_1_5_2" hidden="1">{FALSE;FALSE}</definedName>
    <definedName name="QUERY1.query_options_1_5_2_1" localSheetId="27" hidden="1">{FALSE;FALSE}</definedName>
    <definedName name="QUERY1.query_options_1_5_2_1" hidden="1">{FALSE;FALSE}</definedName>
    <definedName name="QUERY1.query_options_1_5_3" localSheetId="27" hidden="1">{FALSE;FALSE}</definedName>
    <definedName name="QUERY1.query_options_1_5_3" hidden="1">{FALSE;FALSE}</definedName>
    <definedName name="QUERY1.query_options_2" localSheetId="43" hidden="1">{FALSE;FALSE}</definedName>
    <definedName name="QUERY1.query_options_2" localSheetId="27" hidden="1">{FALSE;FALSE}</definedName>
    <definedName name="QUERY1.query_options_2" hidden="1">{FALSE;FALSE}</definedName>
    <definedName name="QUERY1.query_options_2_1" localSheetId="27" hidden="1">{FALSE;FALSE}</definedName>
    <definedName name="QUERY1.query_options_2_1" hidden="1">{FALSE;FALSE}</definedName>
    <definedName name="QUERY1.query_options_2_1_1" localSheetId="27" hidden="1">{FALSE;FALSE}</definedName>
    <definedName name="QUERY1.query_options_2_1_1" hidden="1">{FALSE;FALSE}</definedName>
    <definedName name="QUERY1.query_options_2_1_1_1" localSheetId="27" hidden="1">{FALSE;FALSE}</definedName>
    <definedName name="QUERY1.query_options_2_1_1_1" hidden="1">{FALSE;FALSE}</definedName>
    <definedName name="QUERY1.query_options_2_1_1_1_1" localSheetId="27" hidden="1">{FALSE;FALSE}</definedName>
    <definedName name="QUERY1.query_options_2_1_1_1_1" hidden="1">{FALSE;FALSE}</definedName>
    <definedName name="QUERY1.query_options_2_1_1_1_1_1" localSheetId="27" hidden="1">{FALSE;FALSE}</definedName>
    <definedName name="QUERY1.query_options_2_1_1_1_1_1" hidden="1">{FALSE;FALSE}</definedName>
    <definedName name="QUERY1.query_options_2_1_1_1_1_1_1" localSheetId="27" hidden="1">{FALSE;FALSE}</definedName>
    <definedName name="QUERY1.query_options_2_1_1_1_1_1_1" hidden="1">{FALSE;FALSE}</definedName>
    <definedName name="QUERY1.query_options_2_1_1_1_1_1_1_1" localSheetId="27" hidden="1">{FALSE;FALSE}</definedName>
    <definedName name="QUERY1.query_options_2_1_1_1_1_1_1_1" hidden="1">{FALSE;FALSE}</definedName>
    <definedName name="QUERY1.query_options_2_1_1_1_1_1_2" localSheetId="27" hidden="1">{FALSE;FALSE}</definedName>
    <definedName name="QUERY1.query_options_2_1_1_1_1_1_2" hidden="1">{FALSE;FALSE}</definedName>
    <definedName name="QUERY1.query_options_2_1_1_1_1_2" localSheetId="27" hidden="1">{FALSE;FALSE}</definedName>
    <definedName name="QUERY1.query_options_2_1_1_1_1_2" hidden="1">{FALSE;FALSE}</definedName>
    <definedName name="QUERY1.query_options_2_1_1_1_1_2_1" localSheetId="27" hidden="1">{FALSE;FALSE}</definedName>
    <definedName name="QUERY1.query_options_2_1_1_1_1_2_1" hidden="1">{FALSE;FALSE}</definedName>
    <definedName name="QUERY1.query_options_2_1_1_1_1_3" localSheetId="27" hidden="1">{FALSE;FALSE}</definedName>
    <definedName name="QUERY1.query_options_2_1_1_1_1_3" hidden="1">{FALSE;FALSE}</definedName>
    <definedName name="QUERY1.query_options_2_1_1_1_2" localSheetId="27" hidden="1">{FALSE;FALSE}</definedName>
    <definedName name="QUERY1.query_options_2_1_1_1_2" hidden="1">{FALSE;FALSE}</definedName>
    <definedName name="QUERY1.query_options_2_1_1_1_2_1" localSheetId="27" hidden="1">{FALSE;FALSE}</definedName>
    <definedName name="QUERY1.query_options_2_1_1_1_2_1" hidden="1">{FALSE;FALSE}</definedName>
    <definedName name="QUERY1.query_options_2_1_1_1_2_1_1" localSheetId="27" hidden="1">{FALSE;FALSE}</definedName>
    <definedName name="QUERY1.query_options_2_1_1_1_2_1_1" hidden="1">{FALSE;FALSE}</definedName>
    <definedName name="QUERY1.query_options_2_1_1_1_2_2" localSheetId="27" hidden="1">{FALSE;FALSE}</definedName>
    <definedName name="QUERY1.query_options_2_1_1_1_2_2" hidden="1">{FALSE;FALSE}</definedName>
    <definedName name="QUERY1.query_options_2_1_1_1_3" localSheetId="27" hidden="1">{FALSE;FALSE}</definedName>
    <definedName name="QUERY1.query_options_2_1_1_1_3" hidden="1">{FALSE;FALSE}</definedName>
    <definedName name="QUERY1.query_options_2_1_1_1_3_1" localSheetId="27" hidden="1">{FALSE;FALSE}</definedName>
    <definedName name="QUERY1.query_options_2_1_1_1_3_1" hidden="1">{FALSE;FALSE}</definedName>
    <definedName name="QUERY1.query_options_2_1_1_1_4" localSheetId="27" hidden="1">{FALSE;FALSE}</definedName>
    <definedName name="QUERY1.query_options_2_1_1_1_4" hidden="1">{FALSE;FALSE}</definedName>
    <definedName name="QUERY1.query_options_2_1_1_2" localSheetId="27" hidden="1">{FALSE;FALSE}</definedName>
    <definedName name="QUERY1.query_options_2_1_1_2" hidden="1">{FALSE;FALSE}</definedName>
    <definedName name="QUERY1.query_options_2_1_1_2_1" localSheetId="27" hidden="1">{FALSE;FALSE}</definedName>
    <definedName name="QUERY1.query_options_2_1_1_2_1" hidden="1">{FALSE;FALSE}</definedName>
    <definedName name="QUERY1.query_options_2_1_1_2_1_1" localSheetId="27" hidden="1">{FALSE;FALSE}</definedName>
    <definedName name="QUERY1.query_options_2_1_1_2_1_1" hidden="1">{FALSE;FALSE}</definedName>
    <definedName name="QUERY1.query_options_2_1_1_2_1_1_1" localSheetId="27" hidden="1">{FALSE;FALSE}</definedName>
    <definedName name="QUERY1.query_options_2_1_1_2_1_1_1" hidden="1">{FALSE;FALSE}</definedName>
    <definedName name="QUERY1.query_options_2_1_1_2_1_2" localSheetId="27" hidden="1">{FALSE;FALSE}</definedName>
    <definedName name="QUERY1.query_options_2_1_1_2_1_2" hidden="1">{FALSE;FALSE}</definedName>
    <definedName name="QUERY1.query_options_2_1_1_2_2" localSheetId="27" hidden="1">{FALSE;FALSE}</definedName>
    <definedName name="QUERY1.query_options_2_1_1_2_2" hidden="1">{FALSE;FALSE}</definedName>
    <definedName name="QUERY1.query_options_2_1_1_2_2_1" localSheetId="27" hidden="1">{FALSE;FALSE}</definedName>
    <definedName name="QUERY1.query_options_2_1_1_2_2_1" hidden="1">{FALSE;FALSE}</definedName>
    <definedName name="QUERY1.query_options_2_1_1_2_3" localSheetId="27" hidden="1">{FALSE;FALSE}</definedName>
    <definedName name="QUERY1.query_options_2_1_1_2_3" hidden="1">{FALSE;FALSE}</definedName>
    <definedName name="QUERY1.query_options_2_1_1_3" localSheetId="27" hidden="1">{FALSE;FALSE}</definedName>
    <definedName name="QUERY1.query_options_2_1_1_3" hidden="1">{FALSE;FALSE}</definedName>
    <definedName name="QUERY1.query_options_2_1_1_3_1" localSheetId="27" hidden="1">{FALSE;FALSE}</definedName>
    <definedName name="QUERY1.query_options_2_1_1_3_1" hidden="1">{FALSE;FALSE}</definedName>
    <definedName name="QUERY1.query_options_2_1_1_3_1_1" localSheetId="27" hidden="1">{FALSE;FALSE}</definedName>
    <definedName name="QUERY1.query_options_2_1_1_3_1_1" hidden="1">{FALSE;FALSE}</definedName>
    <definedName name="QUERY1.query_options_2_1_1_3_2" localSheetId="27" hidden="1">{FALSE;FALSE}</definedName>
    <definedName name="QUERY1.query_options_2_1_1_3_2" hidden="1">{FALSE;FALSE}</definedName>
    <definedName name="QUERY1.query_options_2_1_1_4" localSheetId="27" hidden="1">{FALSE;FALSE}</definedName>
    <definedName name="QUERY1.query_options_2_1_1_4" hidden="1">{FALSE;FALSE}</definedName>
    <definedName name="QUERY1.query_options_2_1_1_4_1" localSheetId="27" hidden="1">{FALSE;FALSE}</definedName>
    <definedName name="QUERY1.query_options_2_1_1_4_1" hidden="1">{FALSE;FALSE}</definedName>
    <definedName name="QUERY1.query_options_2_1_1_5" localSheetId="27" hidden="1">{FALSE;FALSE}</definedName>
    <definedName name="QUERY1.query_options_2_1_1_5" hidden="1">{FALSE;FALSE}</definedName>
    <definedName name="QUERY1.query_options_2_1_2" localSheetId="27" hidden="1">{FALSE;FALSE}</definedName>
    <definedName name="QUERY1.query_options_2_1_2" hidden="1">{FALSE;FALSE}</definedName>
    <definedName name="QUERY1.query_options_2_1_2_1" localSheetId="27" hidden="1">{FALSE;FALSE}</definedName>
    <definedName name="QUERY1.query_options_2_1_2_1" hidden="1">{FALSE;FALSE}</definedName>
    <definedName name="QUERY1.query_options_2_1_2_1_1" localSheetId="27" hidden="1">{FALSE;FALSE}</definedName>
    <definedName name="QUERY1.query_options_2_1_2_1_1" hidden="1">{FALSE;FALSE}</definedName>
    <definedName name="QUERY1.query_options_2_1_2_1_1_1" localSheetId="27" hidden="1">{FALSE;FALSE}</definedName>
    <definedName name="QUERY1.query_options_2_1_2_1_1_1" hidden="1">{FALSE;FALSE}</definedName>
    <definedName name="QUERY1.query_options_2_1_2_1_1_1_1" localSheetId="27" hidden="1">{FALSE;FALSE}</definedName>
    <definedName name="QUERY1.query_options_2_1_2_1_1_1_1" hidden="1">{FALSE;FALSE}</definedName>
    <definedName name="QUERY1.query_options_2_1_2_1_1_2" localSheetId="27" hidden="1">{FALSE;FALSE}</definedName>
    <definedName name="QUERY1.query_options_2_1_2_1_1_2" hidden="1">{FALSE;FALSE}</definedName>
    <definedName name="QUERY1.query_options_2_1_2_1_2" localSheetId="27" hidden="1">{FALSE;FALSE}</definedName>
    <definedName name="QUERY1.query_options_2_1_2_1_2" hidden="1">{FALSE;FALSE}</definedName>
    <definedName name="QUERY1.query_options_2_1_2_1_2_1" localSheetId="27" hidden="1">{FALSE;FALSE}</definedName>
    <definedName name="QUERY1.query_options_2_1_2_1_2_1" hidden="1">{FALSE;FALSE}</definedName>
    <definedName name="QUERY1.query_options_2_1_2_1_3" localSheetId="27" hidden="1">{FALSE;FALSE}</definedName>
    <definedName name="QUERY1.query_options_2_1_2_1_3" hidden="1">{FALSE;FALSE}</definedName>
    <definedName name="QUERY1.query_options_2_1_2_2" localSheetId="27" hidden="1">{FALSE;FALSE}</definedName>
    <definedName name="QUERY1.query_options_2_1_2_2" hidden="1">{FALSE;FALSE}</definedName>
    <definedName name="QUERY1.query_options_2_1_2_2_1" localSheetId="27" hidden="1">{FALSE;FALSE}</definedName>
    <definedName name="QUERY1.query_options_2_1_2_2_1" hidden="1">{FALSE;FALSE}</definedName>
    <definedName name="QUERY1.query_options_2_1_2_2_1_1" localSheetId="27" hidden="1">{FALSE;FALSE}</definedName>
    <definedName name="QUERY1.query_options_2_1_2_2_1_1" hidden="1">{FALSE;FALSE}</definedName>
    <definedName name="QUERY1.query_options_2_1_2_2_2" localSheetId="27" hidden="1">{FALSE;FALSE}</definedName>
    <definedName name="QUERY1.query_options_2_1_2_2_2" hidden="1">{FALSE;FALSE}</definedName>
    <definedName name="QUERY1.query_options_2_1_2_3" localSheetId="27" hidden="1">{FALSE;FALSE}</definedName>
    <definedName name="QUERY1.query_options_2_1_2_3" hidden="1">{FALSE;FALSE}</definedName>
    <definedName name="QUERY1.query_options_2_1_2_3_1" localSheetId="27" hidden="1">{FALSE;FALSE}</definedName>
    <definedName name="QUERY1.query_options_2_1_2_3_1" hidden="1">{FALSE;FALSE}</definedName>
    <definedName name="QUERY1.query_options_2_1_2_4" localSheetId="27" hidden="1">{FALSE;FALSE}</definedName>
    <definedName name="QUERY1.query_options_2_1_2_4" hidden="1">{FALSE;FALSE}</definedName>
    <definedName name="QUERY1.query_options_2_1_3" localSheetId="27" hidden="1">{FALSE;FALSE}</definedName>
    <definedName name="QUERY1.query_options_2_1_3" hidden="1">{FALSE;FALSE}</definedName>
    <definedName name="QUERY1.query_options_2_1_3_1" localSheetId="27" hidden="1">{FALSE;FALSE}</definedName>
    <definedName name="QUERY1.query_options_2_1_3_1" hidden="1">{FALSE;FALSE}</definedName>
    <definedName name="QUERY1.query_options_2_1_3_1_1" localSheetId="27" hidden="1">{FALSE;FALSE}</definedName>
    <definedName name="QUERY1.query_options_2_1_3_1_1" hidden="1">{FALSE;FALSE}</definedName>
    <definedName name="QUERY1.query_options_2_1_3_1_1_1" localSheetId="27" hidden="1">{FALSE;FALSE}</definedName>
    <definedName name="QUERY1.query_options_2_1_3_1_1_1" hidden="1">{FALSE;FALSE}</definedName>
    <definedName name="QUERY1.query_options_2_1_3_1_2" localSheetId="27" hidden="1">{FALSE;FALSE}</definedName>
    <definedName name="QUERY1.query_options_2_1_3_1_2" hidden="1">{FALSE;FALSE}</definedName>
    <definedName name="QUERY1.query_options_2_1_3_2" localSheetId="27" hidden="1">{FALSE;FALSE}</definedName>
    <definedName name="QUERY1.query_options_2_1_3_2" hidden="1">{FALSE;FALSE}</definedName>
    <definedName name="QUERY1.query_options_2_1_3_2_1" localSheetId="27" hidden="1">{FALSE;FALSE}</definedName>
    <definedName name="QUERY1.query_options_2_1_3_2_1" hidden="1">{FALSE;FALSE}</definedName>
    <definedName name="QUERY1.query_options_2_1_3_3" localSheetId="27" hidden="1">{FALSE;FALSE}</definedName>
    <definedName name="QUERY1.query_options_2_1_3_3" hidden="1">{FALSE;FALSE}</definedName>
    <definedName name="QUERY1.query_options_2_1_4" localSheetId="27" hidden="1">{FALSE;FALSE}</definedName>
    <definedName name="QUERY1.query_options_2_1_4" hidden="1">{FALSE;FALSE}</definedName>
    <definedName name="QUERY1.query_options_2_1_4_1" localSheetId="27" hidden="1">{FALSE;FALSE}</definedName>
    <definedName name="QUERY1.query_options_2_1_4_1" hidden="1">{FALSE;FALSE}</definedName>
    <definedName name="QUERY1.query_options_2_1_4_1_1" localSheetId="27" hidden="1">{FALSE;FALSE}</definedName>
    <definedName name="QUERY1.query_options_2_1_4_1_1" hidden="1">{FALSE;FALSE}</definedName>
    <definedName name="QUERY1.query_options_2_1_4_2" localSheetId="27" hidden="1">{FALSE;FALSE}</definedName>
    <definedName name="QUERY1.query_options_2_1_4_2" hidden="1">{FALSE;FALSE}</definedName>
    <definedName name="QUERY1.query_options_2_1_5" localSheetId="27" hidden="1">{FALSE;FALSE}</definedName>
    <definedName name="QUERY1.query_options_2_1_5" hidden="1">{FALSE;FALSE}</definedName>
    <definedName name="QUERY1.query_options_2_1_5_1" localSheetId="27" hidden="1">{FALSE;FALSE}</definedName>
    <definedName name="QUERY1.query_options_2_1_5_1" hidden="1">{FALSE;FALSE}</definedName>
    <definedName name="QUERY1.query_options_2_2" localSheetId="27" hidden="1">{FALSE;FALSE}</definedName>
    <definedName name="QUERY1.query_options_2_2" hidden="1">{FALSE;FALSE}</definedName>
    <definedName name="QUERY1.query_options_2_2_1" localSheetId="27" hidden="1">{FALSE;FALSE}</definedName>
    <definedName name="QUERY1.query_options_2_2_1" hidden="1">{FALSE;FALSE}</definedName>
    <definedName name="QUERY1.query_options_2_2_1_1" localSheetId="27" hidden="1">{FALSE;FALSE}</definedName>
    <definedName name="QUERY1.query_options_2_2_1_1" hidden="1">{FALSE;FALSE}</definedName>
    <definedName name="QUERY1.query_options_2_2_1_1_1" localSheetId="27" hidden="1">{FALSE;FALSE}</definedName>
    <definedName name="QUERY1.query_options_2_2_1_1_1" hidden="1">{FALSE;FALSE}</definedName>
    <definedName name="QUERY1.query_options_2_2_1_1_1_1" localSheetId="27" hidden="1">{FALSE;FALSE}</definedName>
    <definedName name="QUERY1.query_options_2_2_1_1_1_1" hidden="1">{FALSE;FALSE}</definedName>
    <definedName name="QUERY1.query_options_2_2_1_1_1_1_1" localSheetId="27" hidden="1">{FALSE;FALSE}</definedName>
    <definedName name="QUERY1.query_options_2_2_1_1_1_1_1" hidden="1">{FALSE;FALSE}</definedName>
    <definedName name="QUERY1.query_options_2_2_1_1_1_2" localSheetId="27" hidden="1">{FALSE;FALSE}</definedName>
    <definedName name="QUERY1.query_options_2_2_1_1_1_2" hidden="1">{FALSE;FALSE}</definedName>
    <definedName name="QUERY1.query_options_2_2_1_1_2" localSheetId="27" hidden="1">{FALSE;FALSE}</definedName>
    <definedName name="QUERY1.query_options_2_2_1_1_2" hidden="1">{FALSE;FALSE}</definedName>
    <definedName name="QUERY1.query_options_2_2_1_1_2_1" localSheetId="27" hidden="1">{FALSE;FALSE}</definedName>
    <definedName name="QUERY1.query_options_2_2_1_1_2_1" hidden="1">{FALSE;FALSE}</definedName>
    <definedName name="QUERY1.query_options_2_2_1_1_3" localSheetId="27" hidden="1">{FALSE;FALSE}</definedName>
    <definedName name="QUERY1.query_options_2_2_1_1_3" hidden="1">{FALSE;FALSE}</definedName>
    <definedName name="QUERY1.query_options_2_2_1_2" localSheetId="27" hidden="1">{FALSE;FALSE}</definedName>
    <definedName name="QUERY1.query_options_2_2_1_2" hidden="1">{FALSE;FALSE}</definedName>
    <definedName name="QUERY1.query_options_2_2_1_2_1" localSheetId="27" hidden="1">{FALSE;FALSE}</definedName>
    <definedName name="QUERY1.query_options_2_2_1_2_1" hidden="1">{FALSE;FALSE}</definedName>
    <definedName name="QUERY1.query_options_2_2_1_2_1_1" localSheetId="27" hidden="1">{FALSE;FALSE}</definedName>
    <definedName name="QUERY1.query_options_2_2_1_2_1_1" hidden="1">{FALSE;FALSE}</definedName>
    <definedName name="QUERY1.query_options_2_2_1_2_2" localSheetId="27" hidden="1">{FALSE;FALSE}</definedName>
    <definedName name="QUERY1.query_options_2_2_1_2_2" hidden="1">{FALSE;FALSE}</definedName>
    <definedName name="QUERY1.query_options_2_2_1_3" localSheetId="27" hidden="1">{FALSE;FALSE}</definedName>
    <definedName name="QUERY1.query_options_2_2_1_3" hidden="1">{FALSE;FALSE}</definedName>
    <definedName name="QUERY1.query_options_2_2_1_3_1" localSheetId="27" hidden="1">{FALSE;FALSE}</definedName>
    <definedName name="QUERY1.query_options_2_2_1_3_1" hidden="1">{FALSE;FALSE}</definedName>
    <definedName name="QUERY1.query_options_2_2_1_4" localSheetId="27" hidden="1">{FALSE;FALSE}</definedName>
    <definedName name="QUERY1.query_options_2_2_1_4" hidden="1">{FALSE;FALSE}</definedName>
    <definedName name="QUERY1.query_options_2_2_2" localSheetId="27" hidden="1">{FALSE;FALSE}</definedName>
    <definedName name="QUERY1.query_options_2_2_2" hidden="1">{FALSE;FALSE}</definedName>
    <definedName name="QUERY1.query_options_2_2_2_1" localSheetId="27" hidden="1">{FALSE;FALSE}</definedName>
    <definedName name="QUERY1.query_options_2_2_2_1" hidden="1">{FALSE;FALSE}</definedName>
    <definedName name="QUERY1.query_options_2_2_2_1_1" localSheetId="27" hidden="1">{FALSE;FALSE}</definedName>
    <definedName name="QUERY1.query_options_2_2_2_1_1" hidden="1">{FALSE;FALSE}</definedName>
    <definedName name="QUERY1.query_options_2_2_2_1_1_1" localSheetId="27" hidden="1">{FALSE;FALSE}</definedName>
    <definedName name="QUERY1.query_options_2_2_2_1_1_1" hidden="1">{FALSE;FALSE}</definedName>
    <definedName name="QUERY1.query_options_2_2_2_1_2" localSheetId="27" hidden="1">{FALSE;FALSE}</definedName>
    <definedName name="QUERY1.query_options_2_2_2_1_2" hidden="1">{FALSE;FALSE}</definedName>
    <definedName name="QUERY1.query_options_2_2_2_2" localSheetId="27" hidden="1">{FALSE;FALSE}</definedName>
    <definedName name="QUERY1.query_options_2_2_2_2" hidden="1">{FALSE;FALSE}</definedName>
    <definedName name="QUERY1.query_options_2_2_2_2_1" localSheetId="27" hidden="1">{FALSE;FALSE}</definedName>
    <definedName name="QUERY1.query_options_2_2_2_2_1" hidden="1">{FALSE;FALSE}</definedName>
    <definedName name="QUERY1.query_options_2_2_2_3" localSheetId="27" hidden="1">{FALSE;FALSE}</definedName>
    <definedName name="QUERY1.query_options_2_2_2_3" hidden="1">{FALSE;FALSE}</definedName>
    <definedName name="QUERY1.query_options_2_2_3" localSheetId="27" hidden="1">{FALSE;FALSE}</definedName>
    <definedName name="QUERY1.query_options_2_2_3" hidden="1">{FALSE;FALSE}</definedName>
    <definedName name="QUERY1.query_options_2_2_3_1" localSheetId="27" hidden="1">{FALSE;FALSE}</definedName>
    <definedName name="QUERY1.query_options_2_2_3_1" hidden="1">{FALSE;FALSE}</definedName>
    <definedName name="QUERY1.query_options_2_2_3_1_1" localSheetId="27" hidden="1">{FALSE;FALSE}</definedName>
    <definedName name="QUERY1.query_options_2_2_3_1_1" hidden="1">{FALSE;FALSE}</definedName>
    <definedName name="QUERY1.query_options_2_2_3_2" localSheetId="27" hidden="1">{FALSE;FALSE}</definedName>
    <definedName name="QUERY1.query_options_2_2_3_2" hidden="1">{FALSE;FALSE}</definedName>
    <definedName name="QUERY1.query_options_2_2_4" localSheetId="27" hidden="1">{FALSE;FALSE}</definedName>
    <definedName name="QUERY1.query_options_2_2_4" hidden="1">{FALSE;FALSE}</definedName>
    <definedName name="QUERY1.query_options_2_2_4_1" localSheetId="27" hidden="1">{FALSE;FALSE}</definedName>
    <definedName name="QUERY1.query_options_2_2_4_1" hidden="1">{FALSE;FALSE}</definedName>
    <definedName name="QUERY1.query_options_2_2_5" localSheetId="27" hidden="1">{FALSE;FALSE}</definedName>
    <definedName name="QUERY1.query_options_2_2_5" hidden="1">{FALSE;FALSE}</definedName>
    <definedName name="QUERY1.query_options_2_3" localSheetId="27" hidden="1">{FALSE;FALSE}</definedName>
    <definedName name="QUERY1.query_options_2_3" hidden="1">{FALSE;FALSE}</definedName>
    <definedName name="QUERY1.query_options_2_3_1" localSheetId="27" hidden="1">{FALSE;FALSE}</definedName>
    <definedName name="QUERY1.query_options_2_3_1" hidden="1">{FALSE;FALSE}</definedName>
    <definedName name="QUERY1.query_options_2_3_1_1" localSheetId="27" hidden="1">{FALSE;FALSE}</definedName>
    <definedName name="QUERY1.query_options_2_3_1_1" hidden="1">{FALSE;FALSE}</definedName>
    <definedName name="QUERY1.query_options_2_3_1_1_1" localSheetId="27" hidden="1">{FALSE;FALSE}</definedName>
    <definedName name="QUERY1.query_options_2_3_1_1_1" hidden="1">{FALSE;FALSE}</definedName>
    <definedName name="QUERY1.query_options_2_3_1_1_1_1" localSheetId="27" hidden="1">{FALSE;FALSE}</definedName>
    <definedName name="QUERY1.query_options_2_3_1_1_1_1" hidden="1">{FALSE;FALSE}</definedName>
    <definedName name="QUERY1.query_options_2_3_1_1_2" localSheetId="27" hidden="1">{FALSE;FALSE}</definedName>
    <definedName name="QUERY1.query_options_2_3_1_1_2" hidden="1">{FALSE;FALSE}</definedName>
    <definedName name="QUERY1.query_options_2_3_1_2" localSheetId="27" hidden="1">{FALSE;FALSE}</definedName>
    <definedName name="QUERY1.query_options_2_3_1_2" hidden="1">{FALSE;FALSE}</definedName>
    <definedName name="QUERY1.query_options_2_3_1_2_1" localSheetId="27" hidden="1">{FALSE;FALSE}</definedName>
    <definedName name="QUERY1.query_options_2_3_1_2_1" hidden="1">{FALSE;FALSE}</definedName>
    <definedName name="QUERY1.query_options_2_3_1_3" localSheetId="27" hidden="1">{FALSE;FALSE}</definedName>
    <definedName name="QUERY1.query_options_2_3_1_3" hidden="1">{FALSE;FALSE}</definedName>
    <definedName name="QUERY1.query_options_2_3_2" localSheetId="27" hidden="1">{FALSE;FALSE}</definedName>
    <definedName name="QUERY1.query_options_2_3_2" hidden="1">{FALSE;FALSE}</definedName>
    <definedName name="QUERY1.query_options_2_3_2_1" localSheetId="27" hidden="1">{FALSE;FALSE}</definedName>
    <definedName name="QUERY1.query_options_2_3_2_1" hidden="1">{FALSE;FALSE}</definedName>
    <definedName name="QUERY1.query_options_2_3_2_1_1" localSheetId="27" hidden="1">{FALSE;FALSE}</definedName>
    <definedName name="QUERY1.query_options_2_3_2_1_1" hidden="1">{FALSE;FALSE}</definedName>
    <definedName name="QUERY1.query_options_2_3_2_2" localSheetId="27" hidden="1">{FALSE;FALSE}</definedName>
    <definedName name="QUERY1.query_options_2_3_2_2" hidden="1">{FALSE;FALSE}</definedName>
    <definedName name="QUERY1.query_options_2_3_3" localSheetId="27" hidden="1">{FALSE;FALSE}</definedName>
    <definedName name="QUERY1.query_options_2_3_3" hidden="1">{FALSE;FALSE}</definedName>
    <definedName name="QUERY1.query_options_2_3_3_1" localSheetId="27" hidden="1">{FALSE;FALSE}</definedName>
    <definedName name="QUERY1.query_options_2_3_3_1" hidden="1">{FALSE;FALSE}</definedName>
    <definedName name="QUERY1.query_options_2_3_4" localSheetId="27" hidden="1">{FALSE;FALSE}</definedName>
    <definedName name="QUERY1.query_options_2_3_4" hidden="1">{FALSE;FALSE}</definedName>
    <definedName name="QUERY1.query_options_2_4" localSheetId="27" hidden="1">{FALSE;FALSE}</definedName>
    <definedName name="QUERY1.query_options_2_4" hidden="1">{FALSE;FALSE}</definedName>
    <definedName name="QUERY1.query_options_2_4_1" localSheetId="27" hidden="1">{FALSE;FALSE}</definedName>
    <definedName name="QUERY1.query_options_2_4_1" hidden="1">{FALSE;FALSE}</definedName>
    <definedName name="QUERY1.query_options_2_4_1_1" localSheetId="27" hidden="1">{FALSE;FALSE}</definedName>
    <definedName name="QUERY1.query_options_2_4_1_1" hidden="1">{FALSE;FALSE}</definedName>
    <definedName name="QUERY1.query_options_2_4_1_1_1" localSheetId="27" hidden="1">{FALSE;FALSE}</definedName>
    <definedName name="QUERY1.query_options_2_4_1_1_1" hidden="1">{FALSE;FALSE}</definedName>
    <definedName name="QUERY1.query_options_2_4_1_2" localSheetId="27" hidden="1">{FALSE;FALSE}</definedName>
    <definedName name="QUERY1.query_options_2_4_1_2" hidden="1">{FALSE;FALSE}</definedName>
    <definedName name="QUERY1.query_options_2_4_2" localSheetId="27" hidden="1">{FALSE;FALSE}</definedName>
    <definedName name="QUERY1.query_options_2_4_2" hidden="1">{FALSE;FALSE}</definedName>
    <definedName name="QUERY1.query_options_2_4_2_1" localSheetId="27" hidden="1">{FALSE;FALSE}</definedName>
    <definedName name="QUERY1.query_options_2_4_2_1" hidden="1">{FALSE;FALSE}</definedName>
    <definedName name="QUERY1.query_options_2_4_3" localSheetId="27" hidden="1">{FALSE;FALSE}</definedName>
    <definedName name="QUERY1.query_options_2_4_3" hidden="1">{FALSE;FALSE}</definedName>
    <definedName name="QUERY1.query_options_2_5" localSheetId="27" hidden="1">{FALSE;FALSE}</definedName>
    <definedName name="QUERY1.query_options_2_5" hidden="1">{FALSE;FALSE}</definedName>
    <definedName name="QUERY1.query_options_2_5_1" localSheetId="27" hidden="1">{FALSE;FALSE}</definedName>
    <definedName name="QUERY1.query_options_2_5_1" hidden="1">{FALSE;FALSE}</definedName>
    <definedName name="QUERY1.query_options_2_5_1_1" localSheetId="27" hidden="1">{FALSE;FALSE}</definedName>
    <definedName name="QUERY1.query_options_2_5_1_1" hidden="1">{FALSE;FALSE}</definedName>
    <definedName name="QUERY1.query_options_2_5_2" localSheetId="27" hidden="1">{FALSE;FALSE}</definedName>
    <definedName name="QUERY1.query_options_2_5_2" hidden="1">{FALSE;FALSE}</definedName>
    <definedName name="QUERY1.query_options_3" localSheetId="27" hidden="1">{FALSE;FALSE}</definedName>
    <definedName name="QUERY1.query_options_3" hidden="1">{FALSE;FALSE}</definedName>
    <definedName name="QUERY1.query_options_3_1" localSheetId="27" hidden="1">{FALSE;FALSE}</definedName>
    <definedName name="QUERY1.query_options_3_1" hidden="1">{FALSE;FALSE}</definedName>
    <definedName name="QUERY1.query_options_3_1_1" localSheetId="27" hidden="1">{FALSE;FALSE}</definedName>
    <definedName name="QUERY1.query_options_3_1_1" hidden="1">{FALSE;FALSE}</definedName>
    <definedName name="QUERY1.query_options_3_1_1_1" localSheetId="27" hidden="1">{FALSE;FALSE}</definedName>
    <definedName name="QUERY1.query_options_3_1_1_1" hidden="1">{FALSE;FALSE}</definedName>
    <definedName name="QUERY1.query_options_3_1_1_1_1" localSheetId="27" hidden="1">{FALSE;FALSE}</definedName>
    <definedName name="QUERY1.query_options_3_1_1_1_1" hidden="1">{FALSE;FALSE}</definedName>
    <definedName name="QUERY1.query_options_3_1_1_1_1_1" localSheetId="27" hidden="1">{FALSE;FALSE}</definedName>
    <definedName name="QUERY1.query_options_3_1_1_1_1_1" hidden="1">{FALSE;FALSE}</definedName>
    <definedName name="QUERY1.query_options_3_1_1_1_1_1_1" localSheetId="27" hidden="1">{FALSE;FALSE}</definedName>
    <definedName name="QUERY1.query_options_3_1_1_1_1_1_1" hidden="1">{FALSE;FALSE}</definedName>
    <definedName name="QUERY1.query_options_3_1_1_1_1_2" localSheetId="27" hidden="1">{FALSE;FALSE}</definedName>
    <definedName name="QUERY1.query_options_3_1_1_1_1_2" hidden="1">{FALSE;FALSE}</definedName>
    <definedName name="QUERY1.query_options_3_1_1_1_2" localSheetId="27" hidden="1">{FALSE;FALSE}</definedName>
    <definedName name="QUERY1.query_options_3_1_1_1_2" hidden="1">{FALSE;FALSE}</definedName>
    <definedName name="QUERY1.query_options_3_1_1_1_2_1" localSheetId="27" hidden="1">{FALSE;FALSE}</definedName>
    <definedName name="QUERY1.query_options_3_1_1_1_2_1" hidden="1">{FALSE;FALSE}</definedName>
    <definedName name="QUERY1.query_options_3_1_1_1_3" localSheetId="27" hidden="1">{FALSE;FALSE}</definedName>
    <definedName name="QUERY1.query_options_3_1_1_1_3" hidden="1">{FALSE;FALSE}</definedName>
    <definedName name="QUERY1.query_options_3_1_1_2" localSheetId="27" hidden="1">{FALSE;FALSE}</definedName>
    <definedName name="QUERY1.query_options_3_1_1_2" hidden="1">{FALSE;FALSE}</definedName>
    <definedName name="QUERY1.query_options_3_1_1_2_1" localSheetId="27" hidden="1">{FALSE;FALSE}</definedName>
    <definedName name="QUERY1.query_options_3_1_1_2_1" hidden="1">{FALSE;FALSE}</definedName>
    <definedName name="QUERY1.query_options_3_1_1_2_1_1" localSheetId="27" hidden="1">{FALSE;FALSE}</definedName>
    <definedName name="QUERY1.query_options_3_1_1_2_1_1" hidden="1">{FALSE;FALSE}</definedName>
    <definedName name="QUERY1.query_options_3_1_1_2_2" localSheetId="27" hidden="1">{FALSE;FALSE}</definedName>
    <definedName name="QUERY1.query_options_3_1_1_2_2" hidden="1">{FALSE;FALSE}</definedName>
    <definedName name="QUERY1.query_options_3_1_1_3" localSheetId="27" hidden="1">{FALSE;FALSE}</definedName>
    <definedName name="QUERY1.query_options_3_1_1_3" hidden="1">{FALSE;FALSE}</definedName>
    <definedName name="QUERY1.query_options_3_1_1_3_1" localSheetId="27" hidden="1">{FALSE;FALSE}</definedName>
    <definedName name="QUERY1.query_options_3_1_1_3_1" hidden="1">{FALSE;FALSE}</definedName>
    <definedName name="QUERY1.query_options_3_1_1_4" localSheetId="27" hidden="1">{FALSE;FALSE}</definedName>
    <definedName name="QUERY1.query_options_3_1_1_4" hidden="1">{FALSE;FALSE}</definedName>
    <definedName name="QUERY1.query_options_3_1_2" localSheetId="27" hidden="1">{FALSE;FALSE}</definedName>
    <definedName name="QUERY1.query_options_3_1_2" hidden="1">{FALSE;FALSE}</definedName>
    <definedName name="QUERY1.query_options_3_1_2_1" localSheetId="27" hidden="1">{FALSE;FALSE}</definedName>
    <definedName name="QUERY1.query_options_3_1_2_1" hidden="1">{FALSE;FALSE}</definedName>
    <definedName name="QUERY1.query_options_3_1_2_1_1" localSheetId="27" hidden="1">{FALSE;FALSE}</definedName>
    <definedName name="QUERY1.query_options_3_1_2_1_1" hidden="1">{FALSE;FALSE}</definedName>
    <definedName name="QUERY1.query_options_3_1_2_1_1_1" localSheetId="27" hidden="1">{FALSE;FALSE}</definedName>
    <definedName name="QUERY1.query_options_3_1_2_1_1_1" hidden="1">{FALSE;FALSE}</definedName>
    <definedName name="QUERY1.query_options_3_1_2_1_2" localSheetId="27" hidden="1">{FALSE;FALSE}</definedName>
    <definedName name="QUERY1.query_options_3_1_2_1_2" hidden="1">{FALSE;FALSE}</definedName>
    <definedName name="QUERY1.query_options_3_1_2_2" localSheetId="27" hidden="1">{FALSE;FALSE}</definedName>
    <definedName name="QUERY1.query_options_3_1_2_2" hidden="1">{FALSE;FALSE}</definedName>
    <definedName name="QUERY1.query_options_3_1_2_2_1" localSheetId="27" hidden="1">{FALSE;FALSE}</definedName>
    <definedName name="QUERY1.query_options_3_1_2_2_1" hidden="1">{FALSE;FALSE}</definedName>
    <definedName name="QUERY1.query_options_3_1_2_3" localSheetId="27" hidden="1">{FALSE;FALSE}</definedName>
    <definedName name="QUERY1.query_options_3_1_2_3" hidden="1">{FALSE;FALSE}</definedName>
    <definedName name="QUERY1.query_options_3_1_3" localSheetId="27" hidden="1">{FALSE;FALSE}</definedName>
    <definedName name="QUERY1.query_options_3_1_3" hidden="1">{FALSE;FALSE}</definedName>
    <definedName name="QUERY1.query_options_3_1_3_1" localSheetId="27" hidden="1">{FALSE;FALSE}</definedName>
    <definedName name="QUERY1.query_options_3_1_3_1" hidden="1">{FALSE;FALSE}</definedName>
    <definedName name="QUERY1.query_options_3_1_3_1_1" localSheetId="27" hidden="1">{FALSE;FALSE}</definedName>
    <definedName name="QUERY1.query_options_3_1_3_1_1" hidden="1">{FALSE;FALSE}</definedName>
    <definedName name="QUERY1.query_options_3_1_3_2" localSheetId="27" hidden="1">{FALSE;FALSE}</definedName>
    <definedName name="QUERY1.query_options_3_1_3_2" hidden="1">{FALSE;FALSE}</definedName>
    <definedName name="QUERY1.query_options_3_1_4" localSheetId="27" hidden="1">{FALSE;FALSE}</definedName>
    <definedName name="QUERY1.query_options_3_1_4" hidden="1">{FALSE;FALSE}</definedName>
    <definedName name="QUERY1.query_options_3_1_4_1" localSheetId="27" hidden="1">{FALSE;FALSE}</definedName>
    <definedName name="QUERY1.query_options_3_1_4_1" hidden="1">{FALSE;FALSE}</definedName>
    <definedName name="QUERY1.query_options_3_1_5" localSheetId="27" hidden="1">{FALSE;FALSE}</definedName>
    <definedName name="QUERY1.query_options_3_1_5" hidden="1">{FALSE;FALSE}</definedName>
    <definedName name="QUERY1.query_options_3_2" localSheetId="27" hidden="1">{FALSE;FALSE}</definedName>
    <definedName name="QUERY1.query_options_3_2" hidden="1">{FALSE;FALSE}</definedName>
    <definedName name="QUERY1.query_options_3_2_1" localSheetId="27" hidden="1">{FALSE;FALSE}</definedName>
    <definedName name="QUERY1.query_options_3_2_1" hidden="1">{FALSE;FALSE}</definedName>
    <definedName name="QUERY1.query_options_3_2_1_1" localSheetId="27" hidden="1">{FALSE;FALSE}</definedName>
    <definedName name="QUERY1.query_options_3_2_1_1" hidden="1">{FALSE;FALSE}</definedName>
    <definedName name="QUERY1.query_options_3_2_1_1_1" localSheetId="27" hidden="1">{FALSE;FALSE}</definedName>
    <definedName name="QUERY1.query_options_3_2_1_1_1" hidden="1">{FALSE;FALSE}</definedName>
    <definedName name="QUERY1.query_options_3_2_1_1_1_1" localSheetId="27" hidden="1">{FALSE;FALSE}</definedName>
    <definedName name="QUERY1.query_options_3_2_1_1_1_1" hidden="1">{FALSE;FALSE}</definedName>
    <definedName name="QUERY1.query_options_3_2_1_1_2" localSheetId="27" hidden="1">{FALSE;FALSE}</definedName>
    <definedName name="QUERY1.query_options_3_2_1_1_2" hidden="1">{FALSE;FALSE}</definedName>
    <definedName name="QUERY1.query_options_3_2_1_2" localSheetId="27" hidden="1">{FALSE;FALSE}</definedName>
    <definedName name="QUERY1.query_options_3_2_1_2" hidden="1">{FALSE;FALSE}</definedName>
    <definedName name="QUERY1.query_options_3_2_1_2_1" localSheetId="27" hidden="1">{FALSE;FALSE}</definedName>
    <definedName name="QUERY1.query_options_3_2_1_2_1" hidden="1">{FALSE;FALSE}</definedName>
    <definedName name="QUERY1.query_options_3_2_1_3" localSheetId="27" hidden="1">{FALSE;FALSE}</definedName>
    <definedName name="QUERY1.query_options_3_2_1_3" hidden="1">{FALSE;FALSE}</definedName>
    <definedName name="QUERY1.query_options_3_2_2" localSheetId="27" hidden="1">{FALSE;FALSE}</definedName>
    <definedName name="QUERY1.query_options_3_2_2" hidden="1">{FALSE;FALSE}</definedName>
    <definedName name="QUERY1.query_options_3_2_2_1" localSheetId="27" hidden="1">{FALSE;FALSE}</definedName>
    <definedName name="QUERY1.query_options_3_2_2_1" hidden="1">{FALSE;FALSE}</definedName>
    <definedName name="QUERY1.query_options_3_2_2_1_1" localSheetId="27" hidden="1">{FALSE;FALSE}</definedName>
    <definedName name="QUERY1.query_options_3_2_2_1_1" hidden="1">{FALSE;FALSE}</definedName>
    <definedName name="QUERY1.query_options_3_2_2_2" localSheetId="27" hidden="1">{FALSE;FALSE}</definedName>
    <definedName name="QUERY1.query_options_3_2_2_2" hidden="1">{FALSE;FALSE}</definedName>
    <definedName name="QUERY1.query_options_3_2_3" localSheetId="27" hidden="1">{FALSE;FALSE}</definedName>
    <definedName name="QUERY1.query_options_3_2_3" hidden="1">{FALSE;FALSE}</definedName>
    <definedName name="QUERY1.query_options_3_2_3_1" localSheetId="27" hidden="1">{FALSE;FALSE}</definedName>
    <definedName name="QUERY1.query_options_3_2_3_1" hidden="1">{FALSE;FALSE}</definedName>
    <definedName name="QUERY1.query_options_3_2_4" localSheetId="27" hidden="1">{FALSE;FALSE}</definedName>
    <definedName name="QUERY1.query_options_3_2_4" hidden="1">{FALSE;FALSE}</definedName>
    <definedName name="QUERY1.query_options_3_3" localSheetId="27" hidden="1">{FALSE;FALSE}</definedName>
    <definedName name="QUERY1.query_options_3_3" hidden="1">{FALSE;FALSE}</definedName>
    <definedName name="QUERY1.query_options_3_3_1" localSheetId="27" hidden="1">{FALSE;FALSE}</definedName>
    <definedName name="QUERY1.query_options_3_3_1" hidden="1">{FALSE;FALSE}</definedName>
    <definedName name="QUERY1.query_options_3_3_1_1" localSheetId="27" hidden="1">{FALSE;FALSE}</definedName>
    <definedName name="QUERY1.query_options_3_3_1_1" hidden="1">{FALSE;FALSE}</definedName>
    <definedName name="QUERY1.query_options_3_3_1_1_1" localSheetId="27" hidden="1">{FALSE;FALSE}</definedName>
    <definedName name="QUERY1.query_options_3_3_1_1_1" hidden="1">{FALSE;FALSE}</definedName>
    <definedName name="QUERY1.query_options_3_3_1_2" localSheetId="27" hidden="1">{FALSE;FALSE}</definedName>
    <definedName name="QUERY1.query_options_3_3_1_2" hidden="1">{FALSE;FALSE}</definedName>
    <definedName name="QUERY1.query_options_3_3_2" localSheetId="27" hidden="1">{FALSE;FALSE}</definedName>
    <definedName name="QUERY1.query_options_3_3_2" hidden="1">{FALSE;FALSE}</definedName>
    <definedName name="QUERY1.query_options_3_3_2_1" localSheetId="27" hidden="1">{FALSE;FALSE}</definedName>
    <definedName name="QUERY1.query_options_3_3_2_1" hidden="1">{FALSE;FALSE}</definedName>
    <definedName name="QUERY1.query_options_3_3_3" localSheetId="27" hidden="1">{FALSE;FALSE}</definedName>
    <definedName name="QUERY1.query_options_3_3_3" hidden="1">{FALSE;FALSE}</definedName>
    <definedName name="QUERY1.query_options_3_4" localSheetId="27" hidden="1">{FALSE;FALSE}</definedName>
    <definedName name="QUERY1.query_options_3_4" hidden="1">{FALSE;FALSE}</definedName>
    <definedName name="QUERY1.query_options_3_4_1" localSheetId="27" hidden="1">{FALSE;FALSE}</definedName>
    <definedName name="QUERY1.query_options_3_4_1" hidden="1">{FALSE;FALSE}</definedName>
    <definedName name="QUERY1.query_options_3_4_1_1" localSheetId="27" hidden="1">{FALSE;FALSE}</definedName>
    <definedName name="QUERY1.query_options_3_4_1_1" hidden="1">{FALSE;FALSE}</definedName>
    <definedName name="QUERY1.query_options_3_4_2" localSheetId="27" hidden="1">{FALSE;FALSE}</definedName>
    <definedName name="QUERY1.query_options_3_4_2" hidden="1">{FALSE;FALSE}</definedName>
    <definedName name="QUERY1.query_options_3_5" localSheetId="27" hidden="1">{FALSE;FALSE}</definedName>
    <definedName name="QUERY1.query_options_3_5" hidden="1">{FALSE;FALSE}</definedName>
    <definedName name="QUERY1.query_options_3_5_1" localSheetId="27" hidden="1">{FALSE;FALSE}</definedName>
    <definedName name="QUERY1.query_options_3_5_1" hidden="1">{FALSE;FALSE}</definedName>
    <definedName name="QUERY1.query_options_4" localSheetId="27" hidden="1">{FALSE;FALSE}</definedName>
    <definedName name="QUERY1.query_options_4" hidden="1">{FALSE;FALSE}</definedName>
    <definedName name="QUERY1.query_options_4_1" localSheetId="27" hidden="1">{FALSE;FALSE}</definedName>
    <definedName name="QUERY1.query_options_4_1" hidden="1">{FALSE;FALSE}</definedName>
    <definedName name="QUERY1.query_options_4_1_1" localSheetId="27" hidden="1">{FALSE;FALSE}</definedName>
    <definedName name="QUERY1.query_options_4_1_1" hidden="1">{FALSE;FALSE}</definedName>
    <definedName name="QUERY1.query_options_4_1_1_1" localSheetId="27" hidden="1">{FALSE;FALSE}</definedName>
    <definedName name="QUERY1.query_options_4_1_1_1" hidden="1">{FALSE;FALSE}</definedName>
    <definedName name="QUERY1.query_options_4_1_1_1_1" localSheetId="27" hidden="1">{FALSE;FALSE}</definedName>
    <definedName name="QUERY1.query_options_4_1_1_1_1" hidden="1">{FALSE;FALSE}</definedName>
    <definedName name="QUERY1.query_options_4_1_1_1_1_1" localSheetId="27" hidden="1">{FALSE;FALSE}</definedName>
    <definedName name="QUERY1.query_options_4_1_1_1_1_1" hidden="1">{FALSE;FALSE}</definedName>
    <definedName name="QUERY1.query_options_4_1_1_1_2" localSheetId="27" hidden="1">{FALSE;FALSE}</definedName>
    <definedName name="QUERY1.query_options_4_1_1_1_2" hidden="1">{FALSE;FALSE}</definedName>
    <definedName name="QUERY1.query_options_4_1_1_2" localSheetId="27" hidden="1">{FALSE;FALSE}</definedName>
    <definedName name="QUERY1.query_options_4_1_1_2" hidden="1">{FALSE;FALSE}</definedName>
    <definedName name="QUERY1.query_options_4_1_1_2_1" localSheetId="27" hidden="1">{FALSE;FALSE}</definedName>
    <definedName name="QUERY1.query_options_4_1_1_2_1" hidden="1">{FALSE;FALSE}</definedName>
    <definedName name="QUERY1.query_options_4_1_1_3" localSheetId="27" hidden="1">{FALSE;FALSE}</definedName>
    <definedName name="QUERY1.query_options_4_1_1_3" hidden="1">{FALSE;FALSE}</definedName>
    <definedName name="QUERY1.query_options_4_1_2" localSheetId="27" hidden="1">{FALSE;FALSE}</definedName>
    <definedName name="QUERY1.query_options_4_1_2" hidden="1">{FALSE;FALSE}</definedName>
    <definedName name="QUERY1.query_options_4_1_2_1" localSheetId="27" hidden="1">{FALSE;FALSE}</definedName>
    <definedName name="QUERY1.query_options_4_1_2_1" hidden="1">{FALSE;FALSE}</definedName>
    <definedName name="QUERY1.query_options_4_1_2_1_1" localSheetId="27" hidden="1">{FALSE;FALSE}</definedName>
    <definedName name="QUERY1.query_options_4_1_2_1_1" hidden="1">{FALSE;FALSE}</definedName>
    <definedName name="QUERY1.query_options_4_1_2_2" localSheetId="27" hidden="1">{FALSE;FALSE}</definedName>
    <definedName name="QUERY1.query_options_4_1_2_2" hidden="1">{FALSE;FALSE}</definedName>
    <definedName name="QUERY1.query_options_4_1_3" localSheetId="27" hidden="1">{FALSE;FALSE}</definedName>
    <definedName name="QUERY1.query_options_4_1_3" hidden="1">{FALSE;FALSE}</definedName>
    <definedName name="QUERY1.query_options_4_1_3_1" localSheetId="27" hidden="1">{FALSE;FALSE}</definedName>
    <definedName name="QUERY1.query_options_4_1_3_1" hidden="1">{FALSE;FALSE}</definedName>
    <definedName name="QUERY1.query_options_4_1_4" localSheetId="27" hidden="1">{FALSE;FALSE}</definedName>
    <definedName name="QUERY1.query_options_4_1_4" hidden="1">{FALSE;FALSE}</definedName>
    <definedName name="QUERY1.query_options_4_2" localSheetId="27" hidden="1">{FALSE;FALSE}</definedName>
    <definedName name="QUERY1.query_options_4_2" hidden="1">{FALSE;FALSE}</definedName>
    <definedName name="QUERY1.query_options_4_2_1" localSheetId="27" hidden="1">{FALSE;FALSE}</definedName>
    <definedName name="QUERY1.query_options_4_2_1" hidden="1">{FALSE;FALSE}</definedName>
    <definedName name="QUERY1.query_options_4_2_1_1" localSheetId="27" hidden="1">{FALSE;FALSE}</definedName>
    <definedName name="QUERY1.query_options_4_2_1_1" hidden="1">{FALSE;FALSE}</definedName>
    <definedName name="QUERY1.query_options_4_2_1_1_1" localSheetId="27" hidden="1">{FALSE;FALSE}</definedName>
    <definedName name="QUERY1.query_options_4_2_1_1_1" hidden="1">{FALSE;FALSE}</definedName>
    <definedName name="QUERY1.query_options_4_2_1_2" localSheetId="27" hidden="1">{FALSE;FALSE}</definedName>
    <definedName name="QUERY1.query_options_4_2_1_2" hidden="1">{FALSE;FALSE}</definedName>
    <definedName name="QUERY1.query_options_4_2_2" localSheetId="27" hidden="1">{FALSE;FALSE}</definedName>
    <definedName name="QUERY1.query_options_4_2_2" hidden="1">{FALSE;FALSE}</definedName>
    <definedName name="QUERY1.query_options_4_2_2_1" localSheetId="27" hidden="1">{FALSE;FALSE}</definedName>
    <definedName name="QUERY1.query_options_4_2_2_1" hidden="1">{FALSE;FALSE}</definedName>
    <definedName name="QUERY1.query_options_4_2_3" localSheetId="27" hidden="1">{FALSE;FALSE}</definedName>
    <definedName name="QUERY1.query_options_4_2_3" hidden="1">{FALSE;FALSE}</definedName>
    <definedName name="QUERY1.query_options_4_3" localSheetId="27" hidden="1">{FALSE;FALSE}</definedName>
    <definedName name="QUERY1.query_options_4_3" hidden="1">{FALSE;FALSE}</definedName>
    <definedName name="QUERY1.query_options_4_3_1" localSheetId="27" hidden="1">{FALSE;FALSE}</definedName>
    <definedName name="QUERY1.query_options_4_3_1" hidden="1">{FALSE;FALSE}</definedName>
    <definedName name="QUERY1.query_options_4_3_1_1" localSheetId="27" hidden="1">{FALSE;FALSE}</definedName>
    <definedName name="QUERY1.query_options_4_3_1_1" hidden="1">{FALSE;FALSE}</definedName>
    <definedName name="QUERY1.query_options_4_3_2" localSheetId="27" hidden="1">{FALSE;FALSE}</definedName>
    <definedName name="QUERY1.query_options_4_3_2" hidden="1">{FALSE;FALSE}</definedName>
    <definedName name="QUERY1.query_options_4_4" localSheetId="27" hidden="1">{FALSE;FALSE}</definedName>
    <definedName name="QUERY1.query_options_4_4" hidden="1">{FALSE;FALSE}</definedName>
    <definedName name="QUERY1.query_options_4_4_1" localSheetId="27" hidden="1">{FALSE;FALSE}</definedName>
    <definedName name="QUERY1.query_options_4_4_1" hidden="1">{FALSE;FALSE}</definedName>
    <definedName name="QUERY1.query_options_4_5" localSheetId="27" hidden="1">{FALSE;FALSE}</definedName>
    <definedName name="QUERY1.query_options_4_5" hidden="1">{FALSE;FALSE}</definedName>
    <definedName name="QUERY1.query_options_5" localSheetId="27" hidden="1">{FALSE;FALSE}</definedName>
    <definedName name="QUERY1.query_options_5" hidden="1">{FALSE;FALSE}</definedName>
    <definedName name="QUERY1.query_options_5_1" localSheetId="27" hidden="1">{FALSE;FALSE}</definedName>
    <definedName name="QUERY1.query_options_5_1" hidden="1">{FALSE;FALSE}</definedName>
    <definedName name="QUERY1.query_options_5_1_1" localSheetId="27" hidden="1">{FALSE;FALSE}</definedName>
    <definedName name="QUERY1.query_options_5_1_1" hidden="1">{FALSE;FALSE}</definedName>
    <definedName name="QUERY1.query_options_5_1_1_1" localSheetId="27" hidden="1">{FALSE;FALSE}</definedName>
    <definedName name="QUERY1.query_options_5_1_1_1" hidden="1">{FALSE;FALSE}</definedName>
    <definedName name="QUERY1.query_options_5_1_1_1_1" localSheetId="27" hidden="1">{FALSE;FALSE}</definedName>
    <definedName name="QUERY1.query_options_5_1_1_1_1" hidden="1">{FALSE;FALSE}</definedName>
    <definedName name="QUERY1.query_options_5_1_1_2" localSheetId="27" hidden="1">{FALSE;FALSE}</definedName>
    <definedName name="QUERY1.query_options_5_1_1_2" hidden="1">{FALSE;FALSE}</definedName>
    <definedName name="QUERY1.query_options_5_1_2" localSheetId="27" hidden="1">{FALSE;FALSE}</definedName>
    <definedName name="QUERY1.query_options_5_1_2" hidden="1">{FALSE;FALSE}</definedName>
    <definedName name="QUERY1.query_options_5_1_2_1" localSheetId="27" hidden="1">{FALSE;FALSE}</definedName>
    <definedName name="QUERY1.query_options_5_1_2_1" hidden="1">{FALSE;FALSE}</definedName>
    <definedName name="QUERY1.query_options_5_1_3" localSheetId="27" hidden="1">{FALSE;FALSE}</definedName>
    <definedName name="QUERY1.query_options_5_1_3" hidden="1">{FALSE;FALSE}</definedName>
    <definedName name="QUERY1.query_options_5_2" localSheetId="27" hidden="1">{FALSE;FALSE}</definedName>
    <definedName name="QUERY1.query_options_5_2" hidden="1">{FALSE;FALSE}</definedName>
    <definedName name="QUERY1.query_options_5_2_1" localSheetId="27" hidden="1">{FALSE;FALSE}</definedName>
    <definedName name="QUERY1.query_options_5_2_1" hidden="1">{FALSE;FALSE}</definedName>
    <definedName name="QUERY1.query_options_5_2_1_1" localSheetId="27" hidden="1">{FALSE;FALSE}</definedName>
    <definedName name="QUERY1.query_options_5_2_1_1" hidden="1">{FALSE;FALSE}</definedName>
    <definedName name="QUERY1.query_options_5_2_2" localSheetId="27" hidden="1">{FALSE;FALSE}</definedName>
    <definedName name="QUERY1.query_options_5_2_2" hidden="1">{FALSE;FALSE}</definedName>
    <definedName name="QUERY1.query_options_5_3" localSheetId="27" hidden="1">{FALSE;FALSE}</definedName>
    <definedName name="QUERY1.query_options_5_3" hidden="1">{FALSE;FALSE}</definedName>
    <definedName name="QUERY1.query_options_5_3_1" localSheetId="27" hidden="1">{FALSE;FALSE}</definedName>
    <definedName name="QUERY1.query_options_5_3_1" hidden="1">{FALSE;FALSE}</definedName>
    <definedName name="QUERY1.query_options_5_4" localSheetId="27" hidden="1">{FALSE;FALSE}</definedName>
    <definedName name="QUERY1.query_options_5_4" hidden="1">{FALSE;FALSE}</definedName>
    <definedName name="QUERY1.query_statement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1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2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3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4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query_statement_5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1.user_name" hidden="1">"xavier"</definedName>
    <definedName name="QUERY2.keep_password" hidden="1">TRUE</definedName>
    <definedName name="QUERY2.query_connection" localSheetId="43" hidden="1">{"DRIVER={Sage Line 100};UID=ELLIOTT;PWD=MURPH;DIR=m:\signat\sage\data0405;SCH=m:\signat\sage\prog;LOG=m:\signat\sage\LINE100;"}</definedName>
    <definedName name="QUERY2.query_connection" localSheetId="27" hidden="1">{"DRIVER={Sage Line 100};UID=ELLIOTT;PWD=MURPH;DIR=m:\signat\sage\data0405;SCH=m:\signat\sage\prog;LOG=m:\signat\sage\LINE100;"}</definedName>
    <definedName name="QUERY2.query_connection" hidden="1">{"DRIVER={Sage Line 100};UID=ELLIOTT;PWD=MURPH;DIR=m:\signat\sage\data0405;SCH=m:\signat\sage\prog;LOG=m:\signat\sage\LINE100;"}</definedName>
    <definedName name="QUERY2.query_connection_1" localSheetId="43" hidden="1">{"DRIVER={Sage Line 100};UID=ELLIOTT;PWD=MURPH;DIR=m:\signat\sage\data0405;SCH=m:\signat\sage\prog;LOG=m:\signat\sage\LINE100;"}</definedName>
    <definedName name="QUERY2.query_connection_1" localSheetId="27" hidden="1">{"DRIVER={Sage Line 100};UID=ELLIOTT;PWD=MURPH;DIR=m:\signat\sage\data0405;SCH=m:\signat\sage\prog;LOG=m:\signat\sage\LINE100;"}</definedName>
    <definedName name="QUERY2.query_connection_1" hidden="1">{"DRIVER={Sage Line 100};UID=ELLIOTT;PWD=MURPH;DIR=m:\signat\sage\data0405;SCH=m:\signat\sage\prog;LOG=m:\signat\sage\LINE100;"}</definedName>
    <definedName name="QUERY2.query_connection_1_1" localSheetId="27" hidden="1">{"DRIVER={Sage Line 100};UID=ELLIOTT;PWD=MURPH;DIR=m:\signat\sage\data0405;SCH=m:\signat\sage\prog;LOG=m:\signat\sage\LINE100;"}</definedName>
    <definedName name="QUERY2.query_connection_1_1" hidden="1">{"DRIVER={Sage Line 100};UID=ELLIOTT;PWD=MURPH;DIR=m:\signat\sage\data0405;SCH=m:\signat\sage\prog;LOG=m:\signat\sage\LINE100;"}</definedName>
    <definedName name="QUERY2.query_connection_1_1_1" localSheetId="27" hidden="1">{"DRIVER={Sage Line 100};UID=ELLIOTT;PWD=MURPH;DIR=m:\signat\sage\data0405;SCH=m:\signat\sage\prog;LOG=m:\signat\sage\LINE100;"}</definedName>
    <definedName name="QUERY2.query_connection_1_1_1" hidden="1">{"DRIVER={Sage Line 100};UID=ELLIOTT;PWD=MURPH;DIR=m:\signat\sage\data0405;SCH=m:\signat\sage\prog;LOG=m:\signat\sage\LINE100;"}</definedName>
    <definedName name="QUERY2.query_connection_1_1_1_1" localSheetId="27" hidden="1">{"DRIVER={Sage Line 100};UID=ELLIOTT;PWD=MURPH;DIR=m:\signat\sage\data0405;SCH=m:\signat\sage\prog;LOG=m:\signat\sage\LINE100;"}</definedName>
    <definedName name="QUERY2.query_connection_1_1_1_1" hidden="1">{"DRIVER={Sage Line 100};UID=ELLIOTT;PWD=MURPH;DIR=m:\signat\sage\data0405;SCH=m:\signat\sage\prog;LOG=m:\signat\sage\LINE100;"}</definedName>
    <definedName name="QUERY2.query_connection_1_1_1_1_1" localSheetId="27" hidden="1">{"DRIVER={Sage Line 100};UID=ELLIOTT;PWD=MURPH;DIR=m:\signat\sage\data0405;SCH=m:\signat\sage\prog;LOG=m:\signat\sage\LINE100;"}</definedName>
    <definedName name="QUERY2.query_connection_1_1_1_1_1" hidden="1">{"DRIVER={Sage Line 100};UID=ELLIOTT;PWD=MURPH;DIR=m:\signat\sage\data0405;SCH=m:\signat\sage\prog;LOG=m:\signat\sage\LINE100;"}</definedName>
    <definedName name="QUERY2.query_connection_1_1_1_1_1_1" localSheetId="27" hidden="1">{"DRIVER={Sage Line 100};UID=ELLIOTT;PWD=MURPH;DIR=m:\signat\sage\data0405;SCH=m:\signat\sage\prog;LOG=m:\signat\sage\LINE100;"}</definedName>
    <definedName name="QUERY2.query_connection_1_1_1_1_1_1" hidden="1">{"DRIVER={Sage Line 100};UID=ELLIOTT;PWD=MURPH;DIR=m:\signat\sage\data0405;SCH=m:\signat\sage\prog;LOG=m:\signat\sage\LINE100;"}</definedName>
    <definedName name="QUERY2.query_connection_1_1_1_1_1_1_1" localSheetId="27" hidden="1">{"DRIVER={Sage Line 100};UID=ELLIOTT;PWD=MURPH;DIR=m:\signat\sage\data0405;SCH=m:\signat\sage\prog;LOG=m:\signat\sage\LINE100;"}</definedName>
    <definedName name="QUERY2.query_connection_1_1_1_1_1_1_1" hidden="1">{"DRIVER={Sage Line 100};UID=ELLIOTT;PWD=MURPH;DIR=m:\signat\sage\data0405;SCH=m:\signat\sage\prog;LOG=m:\signat\sage\LINE100;"}</definedName>
    <definedName name="QUERY2.query_connection_1_1_1_1_1_1_1_1" localSheetId="27" hidden="1">{"DRIVER={Sage Line 100};UID=ELLIOTT;PWD=MURPH;DIR=m:\signat\sage\data0405;SCH=m:\signat\sage\prog;LOG=m:\signat\sage\LINE100;"}</definedName>
    <definedName name="QUERY2.query_connection_1_1_1_1_1_1_1_1" hidden="1">{"DRIVER={Sage Line 100};UID=ELLIOTT;PWD=MURPH;DIR=m:\signat\sage\data0405;SCH=m:\signat\sage\prog;LOG=m:\signat\sage\LINE100;"}</definedName>
    <definedName name="QUERY2.query_connection_1_1_1_1_1_1_1_1_1" localSheetId="27" hidden="1">{"DRIVER={Sage Line 100};UID=ELLIOTT;PWD=MURPH;DIR=m:\signat\sage\data0405;SCH=m:\signat\sage\prog;LOG=m:\signat\sage\LINE100;"}</definedName>
    <definedName name="QUERY2.query_connection_1_1_1_1_1_1_1_1_1" hidden="1">{"DRIVER={Sage Line 100};UID=ELLIOTT;PWD=MURPH;DIR=m:\signat\sage\data0405;SCH=m:\signat\sage\prog;LOG=m:\signat\sage\LINE100;"}</definedName>
    <definedName name="QUERY2.query_connection_1_1_1_1_1_1_1_2" localSheetId="27" hidden="1">{"DRIVER={Sage Line 100};UID=ELLIOTT;PWD=MURPH;DIR=m:\signat\sage\data0405;SCH=m:\signat\sage\prog;LOG=m:\signat\sage\LINE100;"}</definedName>
    <definedName name="QUERY2.query_connection_1_1_1_1_1_1_1_2" hidden="1">{"DRIVER={Sage Line 100};UID=ELLIOTT;PWD=MURPH;DIR=m:\signat\sage\data0405;SCH=m:\signat\sage\prog;LOG=m:\signat\sage\LINE100;"}</definedName>
    <definedName name="QUERY2.query_connection_1_1_1_1_1_1_2" localSheetId="27" hidden="1">{"DRIVER={Sage Line 100};UID=ELLIOTT;PWD=MURPH;DIR=m:\signat\sage\data0405;SCH=m:\signat\sage\prog;LOG=m:\signat\sage\LINE100;"}</definedName>
    <definedName name="QUERY2.query_connection_1_1_1_1_1_1_2" hidden="1">{"DRIVER={Sage Line 100};UID=ELLIOTT;PWD=MURPH;DIR=m:\signat\sage\data0405;SCH=m:\signat\sage\prog;LOG=m:\signat\sage\LINE100;"}</definedName>
    <definedName name="QUERY2.query_connection_1_1_1_1_1_1_2_1" localSheetId="27" hidden="1">{"DRIVER={Sage Line 100};UID=ELLIOTT;PWD=MURPH;DIR=m:\signat\sage\data0405;SCH=m:\signat\sage\prog;LOG=m:\signat\sage\LINE100;"}</definedName>
    <definedName name="QUERY2.query_connection_1_1_1_1_1_1_2_1" hidden="1">{"DRIVER={Sage Line 100};UID=ELLIOTT;PWD=MURPH;DIR=m:\signat\sage\data0405;SCH=m:\signat\sage\prog;LOG=m:\signat\sage\LINE100;"}</definedName>
    <definedName name="QUERY2.query_connection_1_1_1_1_1_1_3" localSheetId="27" hidden="1">{"DRIVER={Sage Line 100};UID=ELLIOTT;PWD=MURPH;DIR=m:\signat\sage\data0405;SCH=m:\signat\sage\prog;LOG=m:\signat\sage\LINE100;"}</definedName>
    <definedName name="QUERY2.query_connection_1_1_1_1_1_1_3" hidden="1">{"DRIVER={Sage Line 100};UID=ELLIOTT;PWD=MURPH;DIR=m:\signat\sage\data0405;SCH=m:\signat\sage\prog;LOG=m:\signat\sage\LINE100;"}</definedName>
    <definedName name="QUERY2.query_connection_1_1_1_1_1_2" localSheetId="27" hidden="1">{"DRIVER={Sage Line 100};UID=ELLIOTT;PWD=MURPH;DIR=m:\signat\sage\data0405;SCH=m:\signat\sage\prog;LOG=m:\signat\sage\LINE100;"}</definedName>
    <definedName name="QUERY2.query_connection_1_1_1_1_1_2" hidden="1">{"DRIVER={Sage Line 100};UID=ELLIOTT;PWD=MURPH;DIR=m:\signat\sage\data0405;SCH=m:\signat\sage\prog;LOG=m:\signat\sage\LINE100;"}</definedName>
    <definedName name="QUERY2.query_connection_1_1_1_1_1_2_1" localSheetId="27" hidden="1">{"DRIVER={Sage Line 100};UID=ELLIOTT;PWD=MURPH;DIR=m:\signat\sage\data0405;SCH=m:\signat\sage\prog;LOG=m:\signat\sage\LINE100;"}</definedName>
    <definedName name="QUERY2.query_connection_1_1_1_1_1_2_1" hidden="1">{"DRIVER={Sage Line 100};UID=ELLIOTT;PWD=MURPH;DIR=m:\signat\sage\data0405;SCH=m:\signat\sage\prog;LOG=m:\signat\sage\LINE100;"}</definedName>
    <definedName name="QUERY2.query_connection_1_1_1_1_1_2_1_1" localSheetId="27" hidden="1">{"DRIVER={Sage Line 100};UID=ELLIOTT;PWD=MURPH;DIR=m:\signat\sage\data0405;SCH=m:\signat\sage\prog;LOG=m:\signat\sage\LINE100;"}</definedName>
    <definedName name="QUERY2.query_connection_1_1_1_1_1_2_1_1" hidden="1">{"DRIVER={Sage Line 100};UID=ELLIOTT;PWD=MURPH;DIR=m:\signat\sage\data0405;SCH=m:\signat\sage\prog;LOG=m:\signat\sage\LINE100;"}</definedName>
    <definedName name="QUERY2.query_connection_1_1_1_1_1_2_2" localSheetId="27" hidden="1">{"DRIVER={Sage Line 100};UID=ELLIOTT;PWD=MURPH;DIR=m:\signat\sage\data0405;SCH=m:\signat\sage\prog;LOG=m:\signat\sage\LINE100;"}</definedName>
    <definedName name="QUERY2.query_connection_1_1_1_1_1_2_2" hidden="1">{"DRIVER={Sage Line 100};UID=ELLIOTT;PWD=MURPH;DIR=m:\signat\sage\data0405;SCH=m:\signat\sage\prog;LOG=m:\signat\sage\LINE100;"}</definedName>
    <definedName name="QUERY2.query_connection_1_1_1_1_1_3" localSheetId="27" hidden="1">{"DRIVER={Sage Line 100};UID=ELLIOTT;PWD=MURPH;DIR=m:\signat\sage\data0405;SCH=m:\signat\sage\prog;LOG=m:\signat\sage\LINE100;"}</definedName>
    <definedName name="QUERY2.query_connection_1_1_1_1_1_3" hidden="1">{"DRIVER={Sage Line 100};UID=ELLIOTT;PWD=MURPH;DIR=m:\signat\sage\data0405;SCH=m:\signat\sage\prog;LOG=m:\signat\sage\LINE100;"}</definedName>
    <definedName name="QUERY2.query_connection_1_1_1_1_1_3_1" localSheetId="27" hidden="1">{"DRIVER={Sage Line 100};UID=ELLIOTT;PWD=MURPH;DIR=m:\signat\sage\data0405;SCH=m:\signat\sage\prog;LOG=m:\signat\sage\LINE100;"}</definedName>
    <definedName name="QUERY2.query_connection_1_1_1_1_1_3_1" hidden="1">{"DRIVER={Sage Line 100};UID=ELLIOTT;PWD=MURPH;DIR=m:\signat\sage\data0405;SCH=m:\signat\sage\prog;LOG=m:\signat\sage\LINE100;"}</definedName>
    <definedName name="QUERY2.query_connection_1_1_1_1_1_4" localSheetId="27" hidden="1">{"DRIVER={Sage Line 100};UID=ELLIOTT;PWD=MURPH;DIR=m:\signat\sage\data0405;SCH=m:\signat\sage\prog;LOG=m:\signat\sage\LINE100;"}</definedName>
    <definedName name="QUERY2.query_connection_1_1_1_1_1_4" hidden="1">{"DRIVER={Sage Line 100};UID=ELLIOTT;PWD=MURPH;DIR=m:\signat\sage\data0405;SCH=m:\signat\sage\prog;LOG=m:\signat\sage\LINE100;"}</definedName>
    <definedName name="QUERY2.query_connection_1_1_1_1_2" localSheetId="27" hidden="1">{"DRIVER={Sage Line 100};UID=ELLIOTT;PWD=MURPH;DIR=m:\signat\sage\data0405;SCH=m:\signat\sage\prog;LOG=m:\signat\sage\LINE100;"}</definedName>
    <definedName name="QUERY2.query_connection_1_1_1_1_2" hidden="1">{"DRIVER={Sage Line 100};UID=ELLIOTT;PWD=MURPH;DIR=m:\signat\sage\data0405;SCH=m:\signat\sage\prog;LOG=m:\signat\sage\LINE100;"}</definedName>
    <definedName name="QUERY2.query_connection_1_1_1_1_2_1" localSheetId="27" hidden="1">{"DRIVER={Sage Line 100};UID=ELLIOTT;PWD=MURPH;DIR=m:\signat\sage\data0405;SCH=m:\signat\sage\prog;LOG=m:\signat\sage\LINE100;"}</definedName>
    <definedName name="QUERY2.query_connection_1_1_1_1_2_1" hidden="1">{"DRIVER={Sage Line 100};UID=ELLIOTT;PWD=MURPH;DIR=m:\signat\sage\data0405;SCH=m:\signat\sage\prog;LOG=m:\signat\sage\LINE100;"}</definedName>
    <definedName name="QUERY2.query_connection_1_1_1_1_2_1_1" localSheetId="27" hidden="1">{"DRIVER={Sage Line 100};UID=ELLIOTT;PWD=MURPH;DIR=m:\signat\sage\data0405;SCH=m:\signat\sage\prog;LOG=m:\signat\sage\LINE100;"}</definedName>
    <definedName name="QUERY2.query_connection_1_1_1_1_2_1_1" hidden="1">{"DRIVER={Sage Line 100};UID=ELLIOTT;PWD=MURPH;DIR=m:\signat\sage\data0405;SCH=m:\signat\sage\prog;LOG=m:\signat\sage\LINE100;"}</definedName>
    <definedName name="QUERY2.query_connection_1_1_1_1_2_1_1_1" localSheetId="27" hidden="1">{"DRIVER={Sage Line 100};UID=ELLIOTT;PWD=MURPH;DIR=m:\signat\sage\data0405;SCH=m:\signat\sage\prog;LOG=m:\signat\sage\LINE100;"}</definedName>
    <definedName name="QUERY2.query_connection_1_1_1_1_2_1_1_1" hidden="1">{"DRIVER={Sage Line 100};UID=ELLIOTT;PWD=MURPH;DIR=m:\signat\sage\data0405;SCH=m:\signat\sage\prog;LOG=m:\signat\sage\LINE100;"}</definedName>
    <definedName name="QUERY2.query_connection_1_1_1_1_2_1_2" localSheetId="27" hidden="1">{"DRIVER={Sage Line 100};UID=ELLIOTT;PWD=MURPH;DIR=m:\signat\sage\data0405;SCH=m:\signat\sage\prog;LOG=m:\signat\sage\LINE100;"}</definedName>
    <definedName name="QUERY2.query_connection_1_1_1_1_2_1_2" hidden="1">{"DRIVER={Sage Line 100};UID=ELLIOTT;PWD=MURPH;DIR=m:\signat\sage\data0405;SCH=m:\signat\sage\prog;LOG=m:\signat\sage\LINE100;"}</definedName>
    <definedName name="QUERY2.query_connection_1_1_1_1_2_2" localSheetId="27" hidden="1">{"DRIVER={Sage Line 100};UID=ELLIOTT;PWD=MURPH;DIR=m:\signat\sage\data0405;SCH=m:\signat\sage\prog;LOG=m:\signat\sage\LINE100;"}</definedName>
    <definedName name="QUERY2.query_connection_1_1_1_1_2_2" hidden="1">{"DRIVER={Sage Line 100};UID=ELLIOTT;PWD=MURPH;DIR=m:\signat\sage\data0405;SCH=m:\signat\sage\prog;LOG=m:\signat\sage\LINE100;"}</definedName>
    <definedName name="QUERY2.query_connection_1_1_1_1_2_2_1" localSheetId="27" hidden="1">{"DRIVER={Sage Line 100};UID=ELLIOTT;PWD=MURPH;DIR=m:\signat\sage\data0405;SCH=m:\signat\sage\prog;LOG=m:\signat\sage\LINE100;"}</definedName>
    <definedName name="QUERY2.query_connection_1_1_1_1_2_2_1" hidden="1">{"DRIVER={Sage Line 100};UID=ELLIOTT;PWD=MURPH;DIR=m:\signat\sage\data0405;SCH=m:\signat\sage\prog;LOG=m:\signat\sage\LINE100;"}</definedName>
    <definedName name="QUERY2.query_connection_1_1_1_1_2_3" localSheetId="27" hidden="1">{"DRIVER={Sage Line 100};UID=ELLIOTT;PWD=MURPH;DIR=m:\signat\sage\data0405;SCH=m:\signat\sage\prog;LOG=m:\signat\sage\LINE100;"}</definedName>
    <definedName name="QUERY2.query_connection_1_1_1_1_2_3" hidden="1">{"DRIVER={Sage Line 100};UID=ELLIOTT;PWD=MURPH;DIR=m:\signat\sage\data0405;SCH=m:\signat\sage\prog;LOG=m:\signat\sage\LINE100;"}</definedName>
    <definedName name="QUERY2.query_connection_1_1_1_1_3" localSheetId="27" hidden="1">{"DRIVER={Sage Line 100};UID=ELLIOTT;PWD=MURPH;DIR=m:\signat\sage\data0405;SCH=m:\signat\sage\prog;LOG=m:\signat\sage\LINE100;"}</definedName>
    <definedName name="QUERY2.query_connection_1_1_1_1_3" hidden="1">{"DRIVER={Sage Line 100};UID=ELLIOTT;PWD=MURPH;DIR=m:\signat\sage\data0405;SCH=m:\signat\sage\prog;LOG=m:\signat\sage\LINE100;"}</definedName>
    <definedName name="QUERY2.query_connection_1_1_1_1_3_1" localSheetId="27" hidden="1">{"DRIVER={Sage Line 100};UID=ELLIOTT;PWD=MURPH;DIR=m:\signat\sage\data0405;SCH=m:\signat\sage\prog;LOG=m:\signat\sage\LINE100;"}</definedName>
    <definedName name="QUERY2.query_connection_1_1_1_1_3_1" hidden="1">{"DRIVER={Sage Line 100};UID=ELLIOTT;PWD=MURPH;DIR=m:\signat\sage\data0405;SCH=m:\signat\sage\prog;LOG=m:\signat\sage\LINE100;"}</definedName>
    <definedName name="QUERY2.query_connection_1_1_1_1_3_1_1" localSheetId="27" hidden="1">{"DRIVER={Sage Line 100};UID=ELLIOTT;PWD=MURPH;DIR=m:\signat\sage\data0405;SCH=m:\signat\sage\prog;LOG=m:\signat\sage\LINE100;"}</definedName>
    <definedName name="QUERY2.query_connection_1_1_1_1_3_1_1" hidden="1">{"DRIVER={Sage Line 100};UID=ELLIOTT;PWD=MURPH;DIR=m:\signat\sage\data0405;SCH=m:\signat\sage\prog;LOG=m:\signat\sage\LINE100;"}</definedName>
    <definedName name="QUERY2.query_connection_1_1_1_1_3_2" localSheetId="27" hidden="1">{"DRIVER={Sage Line 100};UID=ELLIOTT;PWD=MURPH;DIR=m:\signat\sage\data0405;SCH=m:\signat\sage\prog;LOG=m:\signat\sage\LINE100;"}</definedName>
    <definedName name="QUERY2.query_connection_1_1_1_1_3_2" hidden="1">{"DRIVER={Sage Line 100};UID=ELLIOTT;PWD=MURPH;DIR=m:\signat\sage\data0405;SCH=m:\signat\sage\prog;LOG=m:\signat\sage\LINE100;"}</definedName>
    <definedName name="QUERY2.query_connection_1_1_1_1_4" localSheetId="27" hidden="1">{"DRIVER={Sage Line 100};UID=ELLIOTT;PWD=MURPH;DIR=m:\signat\sage\data0405;SCH=m:\signat\sage\prog;LOG=m:\signat\sage\LINE100;"}</definedName>
    <definedName name="QUERY2.query_connection_1_1_1_1_4" hidden="1">{"DRIVER={Sage Line 100};UID=ELLIOTT;PWD=MURPH;DIR=m:\signat\sage\data0405;SCH=m:\signat\sage\prog;LOG=m:\signat\sage\LINE100;"}</definedName>
    <definedName name="QUERY2.query_connection_1_1_1_1_4_1" localSheetId="27" hidden="1">{"DRIVER={Sage Line 100};UID=ELLIOTT;PWD=MURPH;DIR=m:\signat\sage\data0405;SCH=m:\signat\sage\prog;LOG=m:\signat\sage\LINE100;"}</definedName>
    <definedName name="QUERY2.query_connection_1_1_1_1_4_1" hidden="1">{"DRIVER={Sage Line 100};UID=ELLIOTT;PWD=MURPH;DIR=m:\signat\sage\data0405;SCH=m:\signat\sage\prog;LOG=m:\signat\sage\LINE100;"}</definedName>
    <definedName name="QUERY2.query_connection_1_1_1_1_5" localSheetId="27" hidden="1">{"DRIVER={Sage Line 100};UID=ELLIOTT;PWD=MURPH;DIR=m:\signat\sage\data0405;SCH=m:\signat\sage\prog;LOG=m:\signat\sage\LINE100;"}</definedName>
    <definedName name="QUERY2.query_connection_1_1_1_1_5" hidden="1">{"DRIVER={Sage Line 100};UID=ELLIOTT;PWD=MURPH;DIR=m:\signat\sage\data0405;SCH=m:\signat\sage\prog;LOG=m:\signat\sage\LINE100;"}</definedName>
    <definedName name="QUERY2.query_connection_1_1_1_2" localSheetId="27" hidden="1">{"DRIVER={Sage Line 100};UID=ELLIOTT;PWD=MURPH;DIR=m:\signat\sage\data0405;SCH=m:\signat\sage\prog;LOG=m:\signat\sage\LINE100;"}</definedName>
    <definedName name="QUERY2.query_connection_1_1_1_2" hidden="1">{"DRIVER={Sage Line 100};UID=ELLIOTT;PWD=MURPH;DIR=m:\signat\sage\data0405;SCH=m:\signat\sage\prog;LOG=m:\signat\sage\LINE100;"}</definedName>
    <definedName name="QUERY2.query_connection_1_1_1_2_1" localSheetId="27" hidden="1">{"DRIVER={Sage Line 100};UID=ELLIOTT;PWD=MURPH;DIR=m:\signat\sage\data0405;SCH=m:\signat\sage\prog;LOG=m:\signat\sage\LINE100;"}</definedName>
    <definedName name="QUERY2.query_connection_1_1_1_2_1" hidden="1">{"DRIVER={Sage Line 100};UID=ELLIOTT;PWD=MURPH;DIR=m:\signat\sage\data0405;SCH=m:\signat\sage\prog;LOG=m:\signat\sage\LINE100;"}</definedName>
    <definedName name="QUERY2.query_connection_1_1_1_2_1_1" localSheetId="27" hidden="1">{"DRIVER={Sage Line 100};UID=ELLIOTT;PWD=MURPH;DIR=m:\signat\sage\data0405;SCH=m:\signat\sage\prog;LOG=m:\signat\sage\LINE100;"}</definedName>
    <definedName name="QUERY2.query_connection_1_1_1_2_1_1" hidden="1">{"DRIVER={Sage Line 100};UID=ELLIOTT;PWD=MURPH;DIR=m:\signat\sage\data0405;SCH=m:\signat\sage\prog;LOG=m:\signat\sage\LINE100;"}</definedName>
    <definedName name="QUERY2.query_connection_1_1_1_2_1_1_1" localSheetId="27" hidden="1">{"DRIVER={Sage Line 100};UID=ELLIOTT;PWD=MURPH;DIR=m:\signat\sage\data0405;SCH=m:\signat\sage\prog;LOG=m:\signat\sage\LINE100;"}</definedName>
    <definedName name="QUERY2.query_connection_1_1_1_2_1_1_1" hidden="1">{"DRIVER={Sage Line 100};UID=ELLIOTT;PWD=MURPH;DIR=m:\signat\sage\data0405;SCH=m:\signat\sage\prog;LOG=m:\signat\sage\LINE100;"}</definedName>
    <definedName name="QUERY2.query_connection_1_1_1_2_1_1_1_1" localSheetId="27" hidden="1">{"DRIVER={Sage Line 100};UID=ELLIOTT;PWD=MURPH;DIR=m:\signat\sage\data0405;SCH=m:\signat\sage\prog;LOG=m:\signat\sage\LINE100;"}</definedName>
    <definedName name="QUERY2.query_connection_1_1_1_2_1_1_1_1" hidden="1">{"DRIVER={Sage Line 100};UID=ELLIOTT;PWD=MURPH;DIR=m:\signat\sage\data0405;SCH=m:\signat\sage\prog;LOG=m:\signat\sage\LINE100;"}</definedName>
    <definedName name="QUERY2.query_connection_1_1_1_2_1_1_2" localSheetId="27" hidden="1">{"DRIVER={Sage Line 100};UID=ELLIOTT;PWD=MURPH;DIR=m:\signat\sage\data0405;SCH=m:\signat\sage\prog;LOG=m:\signat\sage\LINE100;"}</definedName>
    <definedName name="QUERY2.query_connection_1_1_1_2_1_1_2" hidden="1">{"DRIVER={Sage Line 100};UID=ELLIOTT;PWD=MURPH;DIR=m:\signat\sage\data0405;SCH=m:\signat\sage\prog;LOG=m:\signat\sage\LINE100;"}</definedName>
    <definedName name="QUERY2.query_connection_1_1_1_2_1_2" localSheetId="27" hidden="1">{"DRIVER={Sage Line 100};UID=ELLIOTT;PWD=MURPH;DIR=m:\signat\sage\data0405;SCH=m:\signat\sage\prog;LOG=m:\signat\sage\LINE100;"}</definedName>
    <definedName name="QUERY2.query_connection_1_1_1_2_1_2" hidden="1">{"DRIVER={Sage Line 100};UID=ELLIOTT;PWD=MURPH;DIR=m:\signat\sage\data0405;SCH=m:\signat\sage\prog;LOG=m:\signat\sage\LINE100;"}</definedName>
    <definedName name="QUERY2.query_connection_1_1_1_2_1_2_1" localSheetId="27" hidden="1">{"DRIVER={Sage Line 100};UID=ELLIOTT;PWD=MURPH;DIR=m:\signat\sage\data0405;SCH=m:\signat\sage\prog;LOG=m:\signat\sage\LINE100;"}</definedName>
    <definedName name="QUERY2.query_connection_1_1_1_2_1_2_1" hidden="1">{"DRIVER={Sage Line 100};UID=ELLIOTT;PWD=MURPH;DIR=m:\signat\sage\data0405;SCH=m:\signat\sage\prog;LOG=m:\signat\sage\LINE100;"}</definedName>
    <definedName name="QUERY2.query_connection_1_1_1_2_1_3" localSheetId="27" hidden="1">{"DRIVER={Sage Line 100};UID=ELLIOTT;PWD=MURPH;DIR=m:\signat\sage\data0405;SCH=m:\signat\sage\prog;LOG=m:\signat\sage\LINE100;"}</definedName>
    <definedName name="QUERY2.query_connection_1_1_1_2_1_3" hidden="1">{"DRIVER={Sage Line 100};UID=ELLIOTT;PWD=MURPH;DIR=m:\signat\sage\data0405;SCH=m:\signat\sage\prog;LOG=m:\signat\sage\LINE100;"}</definedName>
    <definedName name="QUERY2.query_connection_1_1_1_2_2" localSheetId="27" hidden="1">{"DRIVER={Sage Line 100};UID=ELLIOTT;PWD=MURPH;DIR=m:\signat\sage\data0405;SCH=m:\signat\sage\prog;LOG=m:\signat\sage\LINE100;"}</definedName>
    <definedName name="QUERY2.query_connection_1_1_1_2_2" hidden="1">{"DRIVER={Sage Line 100};UID=ELLIOTT;PWD=MURPH;DIR=m:\signat\sage\data0405;SCH=m:\signat\sage\prog;LOG=m:\signat\sage\LINE100;"}</definedName>
    <definedName name="QUERY2.query_connection_1_1_1_2_2_1" localSheetId="27" hidden="1">{"DRIVER={Sage Line 100};UID=ELLIOTT;PWD=MURPH;DIR=m:\signat\sage\data0405;SCH=m:\signat\sage\prog;LOG=m:\signat\sage\LINE100;"}</definedName>
    <definedName name="QUERY2.query_connection_1_1_1_2_2_1" hidden="1">{"DRIVER={Sage Line 100};UID=ELLIOTT;PWD=MURPH;DIR=m:\signat\sage\data0405;SCH=m:\signat\sage\prog;LOG=m:\signat\sage\LINE100;"}</definedName>
    <definedName name="QUERY2.query_connection_1_1_1_2_2_1_1" localSheetId="27" hidden="1">{"DRIVER={Sage Line 100};UID=ELLIOTT;PWD=MURPH;DIR=m:\signat\sage\data0405;SCH=m:\signat\sage\prog;LOG=m:\signat\sage\LINE100;"}</definedName>
    <definedName name="QUERY2.query_connection_1_1_1_2_2_1_1" hidden="1">{"DRIVER={Sage Line 100};UID=ELLIOTT;PWD=MURPH;DIR=m:\signat\sage\data0405;SCH=m:\signat\sage\prog;LOG=m:\signat\sage\LINE100;"}</definedName>
    <definedName name="QUERY2.query_connection_1_1_1_2_2_2" localSheetId="27" hidden="1">{"DRIVER={Sage Line 100};UID=ELLIOTT;PWD=MURPH;DIR=m:\signat\sage\data0405;SCH=m:\signat\sage\prog;LOG=m:\signat\sage\LINE100;"}</definedName>
    <definedName name="QUERY2.query_connection_1_1_1_2_2_2" hidden="1">{"DRIVER={Sage Line 100};UID=ELLIOTT;PWD=MURPH;DIR=m:\signat\sage\data0405;SCH=m:\signat\sage\prog;LOG=m:\signat\sage\LINE100;"}</definedName>
    <definedName name="QUERY2.query_connection_1_1_1_2_3" localSheetId="27" hidden="1">{"DRIVER={Sage Line 100};UID=ELLIOTT;PWD=MURPH;DIR=m:\signat\sage\data0405;SCH=m:\signat\sage\prog;LOG=m:\signat\sage\LINE100;"}</definedName>
    <definedName name="QUERY2.query_connection_1_1_1_2_3" hidden="1">{"DRIVER={Sage Line 100};UID=ELLIOTT;PWD=MURPH;DIR=m:\signat\sage\data0405;SCH=m:\signat\sage\prog;LOG=m:\signat\sage\LINE100;"}</definedName>
    <definedName name="QUERY2.query_connection_1_1_1_2_3_1" localSheetId="27" hidden="1">{"DRIVER={Sage Line 100};UID=ELLIOTT;PWD=MURPH;DIR=m:\signat\sage\data0405;SCH=m:\signat\sage\prog;LOG=m:\signat\sage\LINE100;"}</definedName>
    <definedName name="QUERY2.query_connection_1_1_1_2_3_1" hidden="1">{"DRIVER={Sage Line 100};UID=ELLIOTT;PWD=MURPH;DIR=m:\signat\sage\data0405;SCH=m:\signat\sage\prog;LOG=m:\signat\sage\LINE100;"}</definedName>
    <definedName name="QUERY2.query_connection_1_1_1_2_4" localSheetId="27" hidden="1">{"DRIVER={Sage Line 100};UID=ELLIOTT;PWD=MURPH;DIR=m:\signat\sage\data0405;SCH=m:\signat\sage\prog;LOG=m:\signat\sage\LINE100;"}</definedName>
    <definedName name="QUERY2.query_connection_1_1_1_2_4" hidden="1">{"DRIVER={Sage Line 100};UID=ELLIOTT;PWD=MURPH;DIR=m:\signat\sage\data0405;SCH=m:\signat\sage\prog;LOG=m:\signat\sage\LINE100;"}</definedName>
    <definedName name="QUERY2.query_connection_1_1_1_3" localSheetId="27" hidden="1">{"DRIVER={Sage Line 100};UID=ELLIOTT;PWD=MURPH;DIR=m:\signat\sage\data0405;SCH=m:\signat\sage\prog;LOG=m:\signat\sage\LINE100;"}</definedName>
    <definedName name="QUERY2.query_connection_1_1_1_3" hidden="1">{"DRIVER={Sage Line 100};UID=ELLIOTT;PWD=MURPH;DIR=m:\signat\sage\data0405;SCH=m:\signat\sage\prog;LOG=m:\signat\sage\LINE100;"}</definedName>
    <definedName name="QUERY2.query_connection_1_1_1_3_1" localSheetId="27" hidden="1">{"DRIVER={Sage Line 100};UID=ELLIOTT;PWD=MURPH;DIR=m:\signat\sage\data0405;SCH=m:\signat\sage\prog;LOG=m:\signat\sage\LINE100;"}</definedName>
    <definedName name="QUERY2.query_connection_1_1_1_3_1" hidden="1">{"DRIVER={Sage Line 100};UID=ELLIOTT;PWD=MURPH;DIR=m:\signat\sage\data0405;SCH=m:\signat\sage\prog;LOG=m:\signat\sage\LINE100;"}</definedName>
    <definedName name="QUERY2.query_connection_1_1_1_3_1_1" localSheetId="27" hidden="1">{"DRIVER={Sage Line 100};UID=ELLIOTT;PWD=MURPH;DIR=m:\signat\sage\data0405;SCH=m:\signat\sage\prog;LOG=m:\signat\sage\LINE100;"}</definedName>
    <definedName name="QUERY2.query_connection_1_1_1_3_1_1" hidden="1">{"DRIVER={Sage Line 100};UID=ELLIOTT;PWD=MURPH;DIR=m:\signat\sage\data0405;SCH=m:\signat\sage\prog;LOG=m:\signat\sage\LINE100;"}</definedName>
    <definedName name="QUERY2.query_connection_1_1_1_3_1_1_1" localSheetId="27" hidden="1">{"DRIVER={Sage Line 100};UID=ELLIOTT;PWD=MURPH;DIR=m:\signat\sage\data0405;SCH=m:\signat\sage\prog;LOG=m:\signat\sage\LINE100;"}</definedName>
    <definedName name="QUERY2.query_connection_1_1_1_3_1_1_1" hidden="1">{"DRIVER={Sage Line 100};UID=ELLIOTT;PWD=MURPH;DIR=m:\signat\sage\data0405;SCH=m:\signat\sage\prog;LOG=m:\signat\sage\LINE100;"}</definedName>
    <definedName name="QUERY2.query_connection_1_1_1_3_1_2" localSheetId="27" hidden="1">{"DRIVER={Sage Line 100};UID=ELLIOTT;PWD=MURPH;DIR=m:\signat\sage\data0405;SCH=m:\signat\sage\prog;LOG=m:\signat\sage\LINE100;"}</definedName>
    <definedName name="QUERY2.query_connection_1_1_1_3_1_2" hidden="1">{"DRIVER={Sage Line 100};UID=ELLIOTT;PWD=MURPH;DIR=m:\signat\sage\data0405;SCH=m:\signat\sage\prog;LOG=m:\signat\sage\LINE100;"}</definedName>
    <definedName name="QUERY2.query_connection_1_1_1_3_2" localSheetId="27" hidden="1">{"DRIVER={Sage Line 100};UID=ELLIOTT;PWD=MURPH;DIR=m:\signat\sage\data0405;SCH=m:\signat\sage\prog;LOG=m:\signat\sage\LINE100;"}</definedName>
    <definedName name="QUERY2.query_connection_1_1_1_3_2" hidden="1">{"DRIVER={Sage Line 100};UID=ELLIOTT;PWD=MURPH;DIR=m:\signat\sage\data0405;SCH=m:\signat\sage\prog;LOG=m:\signat\sage\LINE100;"}</definedName>
    <definedName name="QUERY2.query_connection_1_1_1_3_2_1" localSheetId="27" hidden="1">{"DRIVER={Sage Line 100};UID=ELLIOTT;PWD=MURPH;DIR=m:\signat\sage\data0405;SCH=m:\signat\sage\prog;LOG=m:\signat\sage\LINE100;"}</definedName>
    <definedName name="QUERY2.query_connection_1_1_1_3_2_1" hidden="1">{"DRIVER={Sage Line 100};UID=ELLIOTT;PWD=MURPH;DIR=m:\signat\sage\data0405;SCH=m:\signat\sage\prog;LOG=m:\signat\sage\LINE100;"}</definedName>
    <definedName name="QUERY2.query_connection_1_1_1_3_3" localSheetId="27" hidden="1">{"DRIVER={Sage Line 100};UID=ELLIOTT;PWD=MURPH;DIR=m:\signat\sage\data0405;SCH=m:\signat\sage\prog;LOG=m:\signat\sage\LINE100;"}</definedName>
    <definedName name="QUERY2.query_connection_1_1_1_3_3" hidden="1">{"DRIVER={Sage Line 100};UID=ELLIOTT;PWD=MURPH;DIR=m:\signat\sage\data0405;SCH=m:\signat\sage\prog;LOG=m:\signat\sage\LINE100;"}</definedName>
    <definedName name="QUERY2.query_connection_1_1_1_4" localSheetId="27" hidden="1">{"DRIVER={Sage Line 100};UID=ELLIOTT;PWD=MURPH;DIR=m:\signat\sage\data0405;SCH=m:\signat\sage\prog;LOG=m:\signat\sage\LINE100;"}</definedName>
    <definedName name="QUERY2.query_connection_1_1_1_4" hidden="1">{"DRIVER={Sage Line 100};UID=ELLIOTT;PWD=MURPH;DIR=m:\signat\sage\data0405;SCH=m:\signat\sage\prog;LOG=m:\signat\sage\LINE100;"}</definedName>
    <definedName name="QUERY2.query_connection_1_1_1_4_1" localSheetId="27" hidden="1">{"DRIVER={Sage Line 100};UID=ELLIOTT;PWD=MURPH;DIR=m:\signat\sage\data0405;SCH=m:\signat\sage\prog;LOG=m:\signat\sage\LINE100;"}</definedName>
    <definedName name="QUERY2.query_connection_1_1_1_4_1" hidden="1">{"DRIVER={Sage Line 100};UID=ELLIOTT;PWD=MURPH;DIR=m:\signat\sage\data0405;SCH=m:\signat\sage\prog;LOG=m:\signat\sage\LINE100;"}</definedName>
    <definedName name="QUERY2.query_connection_1_1_1_4_1_1" localSheetId="27" hidden="1">{"DRIVER={Sage Line 100};UID=ELLIOTT;PWD=MURPH;DIR=m:\signat\sage\data0405;SCH=m:\signat\sage\prog;LOG=m:\signat\sage\LINE100;"}</definedName>
    <definedName name="QUERY2.query_connection_1_1_1_4_1_1" hidden="1">{"DRIVER={Sage Line 100};UID=ELLIOTT;PWD=MURPH;DIR=m:\signat\sage\data0405;SCH=m:\signat\sage\prog;LOG=m:\signat\sage\LINE100;"}</definedName>
    <definedName name="QUERY2.query_connection_1_1_1_4_2" localSheetId="27" hidden="1">{"DRIVER={Sage Line 100};UID=ELLIOTT;PWD=MURPH;DIR=m:\signat\sage\data0405;SCH=m:\signat\sage\prog;LOG=m:\signat\sage\LINE100;"}</definedName>
    <definedName name="QUERY2.query_connection_1_1_1_4_2" hidden="1">{"DRIVER={Sage Line 100};UID=ELLIOTT;PWD=MURPH;DIR=m:\signat\sage\data0405;SCH=m:\signat\sage\prog;LOG=m:\signat\sage\LINE100;"}</definedName>
    <definedName name="QUERY2.query_connection_1_1_1_5" localSheetId="27" hidden="1">{"DRIVER={Sage Line 100};UID=ELLIOTT;PWD=MURPH;DIR=m:\signat\sage\data0405;SCH=m:\signat\sage\prog;LOG=m:\signat\sage\LINE100;"}</definedName>
    <definedName name="QUERY2.query_connection_1_1_1_5" hidden="1">{"DRIVER={Sage Line 100};UID=ELLIOTT;PWD=MURPH;DIR=m:\signat\sage\data0405;SCH=m:\signat\sage\prog;LOG=m:\signat\sage\LINE100;"}</definedName>
    <definedName name="QUERY2.query_connection_1_1_1_5_1" localSheetId="27" hidden="1">{"DRIVER={Sage Line 100};UID=ELLIOTT;PWD=MURPH;DIR=m:\signat\sage\data0405;SCH=m:\signat\sage\prog;LOG=m:\signat\sage\LINE100;"}</definedName>
    <definedName name="QUERY2.query_connection_1_1_1_5_1" hidden="1">{"DRIVER={Sage Line 100};UID=ELLIOTT;PWD=MURPH;DIR=m:\signat\sage\data0405;SCH=m:\signat\sage\prog;LOG=m:\signat\sage\LINE100;"}</definedName>
    <definedName name="QUERY2.query_connection_1_1_2" localSheetId="27" hidden="1">{"DRIVER={Sage Line 100};UID=ELLIOTT;PWD=MURPH;DIR=m:\signat\sage\data0405;SCH=m:\signat\sage\prog;LOG=m:\signat\sage\LINE100;"}</definedName>
    <definedName name="QUERY2.query_connection_1_1_2" hidden="1">{"DRIVER={Sage Line 100};UID=ELLIOTT;PWD=MURPH;DIR=m:\signat\sage\data0405;SCH=m:\signat\sage\prog;LOG=m:\signat\sage\LINE100;"}</definedName>
    <definedName name="QUERY2.query_connection_1_1_2_1" localSheetId="27" hidden="1">{"DRIVER={Sage Line 100};UID=ELLIOTT;PWD=MURPH;DIR=m:\signat\sage\data0405;SCH=m:\signat\sage\prog;LOG=m:\signat\sage\LINE100;"}</definedName>
    <definedName name="QUERY2.query_connection_1_1_2_1" hidden="1">{"DRIVER={Sage Line 100};UID=ELLIOTT;PWD=MURPH;DIR=m:\signat\sage\data0405;SCH=m:\signat\sage\prog;LOG=m:\signat\sage\LINE100;"}</definedName>
    <definedName name="QUERY2.query_connection_1_1_2_1_1" localSheetId="27" hidden="1">{"DRIVER={Sage Line 100};UID=ELLIOTT;PWD=MURPH;DIR=m:\signat\sage\data0405;SCH=m:\signat\sage\prog;LOG=m:\signat\sage\LINE100;"}</definedName>
    <definedName name="QUERY2.query_connection_1_1_2_1_1" hidden="1">{"DRIVER={Sage Line 100};UID=ELLIOTT;PWD=MURPH;DIR=m:\signat\sage\data0405;SCH=m:\signat\sage\prog;LOG=m:\signat\sage\LINE100;"}</definedName>
    <definedName name="QUERY2.query_connection_1_1_2_1_1_1" localSheetId="27" hidden="1">{"DRIVER={Sage Line 100};UID=ELLIOTT;PWD=MURPH;DIR=m:\signat\sage\data0405;SCH=m:\signat\sage\prog;LOG=m:\signat\sage\LINE100;"}</definedName>
    <definedName name="QUERY2.query_connection_1_1_2_1_1_1" hidden="1">{"DRIVER={Sage Line 100};UID=ELLIOTT;PWD=MURPH;DIR=m:\signat\sage\data0405;SCH=m:\signat\sage\prog;LOG=m:\signat\sage\LINE100;"}</definedName>
    <definedName name="QUERY2.query_connection_1_1_2_1_1_1_1" localSheetId="27" hidden="1">{"DRIVER={Sage Line 100};UID=ELLIOTT;PWD=MURPH;DIR=m:\signat\sage\data0405;SCH=m:\signat\sage\prog;LOG=m:\signat\sage\LINE100;"}</definedName>
    <definedName name="QUERY2.query_connection_1_1_2_1_1_1_1" hidden="1">{"DRIVER={Sage Line 100};UID=ELLIOTT;PWD=MURPH;DIR=m:\signat\sage\data0405;SCH=m:\signat\sage\prog;LOG=m:\signat\sage\LINE100;"}</definedName>
    <definedName name="QUERY2.query_connection_1_1_2_1_1_1_1_1" localSheetId="27" hidden="1">{"DRIVER={Sage Line 100};UID=ELLIOTT;PWD=MURPH;DIR=m:\signat\sage\data0405;SCH=m:\signat\sage\prog;LOG=m:\signat\sage\LINE100;"}</definedName>
    <definedName name="QUERY2.query_connection_1_1_2_1_1_1_1_1" hidden="1">{"DRIVER={Sage Line 100};UID=ELLIOTT;PWD=MURPH;DIR=m:\signat\sage\data0405;SCH=m:\signat\sage\prog;LOG=m:\signat\sage\LINE100;"}</definedName>
    <definedName name="QUERY2.query_connection_1_1_2_1_1_1_2" localSheetId="27" hidden="1">{"DRIVER={Sage Line 100};UID=ELLIOTT;PWD=MURPH;DIR=m:\signat\sage\data0405;SCH=m:\signat\sage\prog;LOG=m:\signat\sage\LINE100;"}</definedName>
    <definedName name="QUERY2.query_connection_1_1_2_1_1_1_2" hidden="1">{"DRIVER={Sage Line 100};UID=ELLIOTT;PWD=MURPH;DIR=m:\signat\sage\data0405;SCH=m:\signat\sage\prog;LOG=m:\signat\sage\LINE100;"}</definedName>
    <definedName name="QUERY2.query_connection_1_1_2_1_1_2" localSheetId="27" hidden="1">{"DRIVER={Sage Line 100};UID=ELLIOTT;PWD=MURPH;DIR=m:\signat\sage\data0405;SCH=m:\signat\sage\prog;LOG=m:\signat\sage\LINE100;"}</definedName>
    <definedName name="QUERY2.query_connection_1_1_2_1_1_2" hidden="1">{"DRIVER={Sage Line 100};UID=ELLIOTT;PWD=MURPH;DIR=m:\signat\sage\data0405;SCH=m:\signat\sage\prog;LOG=m:\signat\sage\LINE100;"}</definedName>
    <definedName name="QUERY2.query_connection_1_1_2_1_1_2_1" localSheetId="27" hidden="1">{"DRIVER={Sage Line 100};UID=ELLIOTT;PWD=MURPH;DIR=m:\signat\sage\data0405;SCH=m:\signat\sage\prog;LOG=m:\signat\sage\LINE100;"}</definedName>
    <definedName name="QUERY2.query_connection_1_1_2_1_1_2_1" hidden="1">{"DRIVER={Sage Line 100};UID=ELLIOTT;PWD=MURPH;DIR=m:\signat\sage\data0405;SCH=m:\signat\sage\prog;LOG=m:\signat\sage\LINE100;"}</definedName>
    <definedName name="QUERY2.query_connection_1_1_2_1_1_3" localSheetId="27" hidden="1">{"DRIVER={Sage Line 100};UID=ELLIOTT;PWD=MURPH;DIR=m:\signat\sage\data0405;SCH=m:\signat\sage\prog;LOG=m:\signat\sage\LINE100;"}</definedName>
    <definedName name="QUERY2.query_connection_1_1_2_1_1_3" hidden="1">{"DRIVER={Sage Line 100};UID=ELLIOTT;PWD=MURPH;DIR=m:\signat\sage\data0405;SCH=m:\signat\sage\prog;LOG=m:\signat\sage\LINE100;"}</definedName>
    <definedName name="QUERY2.query_connection_1_1_2_1_2" localSheetId="27" hidden="1">{"DRIVER={Sage Line 100};UID=ELLIOTT;PWD=MURPH;DIR=m:\signat\sage\data0405;SCH=m:\signat\sage\prog;LOG=m:\signat\sage\LINE100;"}</definedName>
    <definedName name="QUERY2.query_connection_1_1_2_1_2" hidden="1">{"DRIVER={Sage Line 100};UID=ELLIOTT;PWD=MURPH;DIR=m:\signat\sage\data0405;SCH=m:\signat\sage\prog;LOG=m:\signat\sage\LINE100;"}</definedName>
    <definedName name="QUERY2.query_connection_1_1_2_1_2_1" localSheetId="27" hidden="1">{"DRIVER={Sage Line 100};UID=ELLIOTT;PWD=MURPH;DIR=m:\signat\sage\data0405;SCH=m:\signat\sage\prog;LOG=m:\signat\sage\LINE100;"}</definedName>
    <definedName name="QUERY2.query_connection_1_1_2_1_2_1" hidden="1">{"DRIVER={Sage Line 100};UID=ELLIOTT;PWD=MURPH;DIR=m:\signat\sage\data0405;SCH=m:\signat\sage\prog;LOG=m:\signat\sage\LINE100;"}</definedName>
    <definedName name="QUERY2.query_connection_1_1_2_1_2_1_1" localSheetId="27" hidden="1">{"DRIVER={Sage Line 100};UID=ELLIOTT;PWD=MURPH;DIR=m:\signat\sage\data0405;SCH=m:\signat\sage\prog;LOG=m:\signat\sage\LINE100;"}</definedName>
    <definedName name="QUERY2.query_connection_1_1_2_1_2_1_1" hidden="1">{"DRIVER={Sage Line 100};UID=ELLIOTT;PWD=MURPH;DIR=m:\signat\sage\data0405;SCH=m:\signat\sage\prog;LOG=m:\signat\sage\LINE100;"}</definedName>
    <definedName name="QUERY2.query_connection_1_1_2_1_2_2" localSheetId="27" hidden="1">{"DRIVER={Sage Line 100};UID=ELLIOTT;PWD=MURPH;DIR=m:\signat\sage\data0405;SCH=m:\signat\sage\prog;LOG=m:\signat\sage\LINE100;"}</definedName>
    <definedName name="QUERY2.query_connection_1_1_2_1_2_2" hidden="1">{"DRIVER={Sage Line 100};UID=ELLIOTT;PWD=MURPH;DIR=m:\signat\sage\data0405;SCH=m:\signat\sage\prog;LOG=m:\signat\sage\LINE100;"}</definedName>
    <definedName name="QUERY2.query_connection_1_1_2_1_3" localSheetId="27" hidden="1">{"DRIVER={Sage Line 100};UID=ELLIOTT;PWD=MURPH;DIR=m:\signat\sage\data0405;SCH=m:\signat\sage\prog;LOG=m:\signat\sage\LINE100;"}</definedName>
    <definedName name="QUERY2.query_connection_1_1_2_1_3" hidden="1">{"DRIVER={Sage Line 100};UID=ELLIOTT;PWD=MURPH;DIR=m:\signat\sage\data0405;SCH=m:\signat\sage\prog;LOG=m:\signat\sage\LINE100;"}</definedName>
    <definedName name="QUERY2.query_connection_1_1_2_1_3_1" localSheetId="27" hidden="1">{"DRIVER={Sage Line 100};UID=ELLIOTT;PWD=MURPH;DIR=m:\signat\sage\data0405;SCH=m:\signat\sage\prog;LOG=m:\signat\sage\LINE100;"}</definedName>
    <definedName name="QUERY2.query_connection_1_1_2_1_3_1" hidden="1">{"DRIVER={Sage Line 100};UID=ELLIOTT;PWD=MURPH;DIR=m:\signat\sage\data0405;SCH=m:\signat\sage\prog;LOG=m:\signat\sage\LINE100;"}</definedName>
    <definedName name="QUERY2.query_connection_1_1_2_1_4" localSheetId="27" hidden="1">{"DRIVER={Sage Line 100};UID=ELLIOTT;PWD=MURPH;DIR=m:\signat\sage\data0405;SCH=m:\signat\sage\prog;LOG=m:\signat\sage\LINE100;"}</definedName>
    <definedName name="QUERY2.query_connection_1_1_2_1_4" hidden="1">{"DRIVER={Sage Line 100};UID=ELLIOTT;PWD=MURPH;DIR=m:\signat\sage\data0405;SCH=m:\signat\sage\prog;LOG=m:\signat\sage\LINE100;"}</definedName>
    <definedName name="QUERY2.query_connection_1_1_2_2" localSheetId="27" hidden="1">{"DRIVER={Sage Line 100};UID=ELLIOTT;PWD=MURPH;DIR=m:\signat\sage\data0405;SCH=m:\signat\sage\prog;LOG=m:\signat\sage\LINE100;"}</definedName>
    <definedName name="QUERY2.query_connection_1_1_2_2" hidden="1">{"DRIVER={Sage Line 100};UID=ELLIOTT;PWD=MURPH;DIR=m:\signat\sage\data0405;SCH=m:\signat\sage\prog;LOG=m:\signat\sage\LINE100;"}</definedName>
    <definedName name="QUERY2.query_connection_1_1_2_2_1" localSheetId="27" hidden="1">{"DRIVER={Sage Line 100};UID=ELLIOTT;PWD=MURPH;DIR=m:\signat\sage\data0405;SCH=m:\signat\sage\prog;LOG=m:\signat\sage\LINE100;"}</definedName>
    <definedName name="QUERY2.query_connection_1_1_2_2_1" hidden="1">{"DRIVER={Sage Line 100};UID=ELLIOTT;PWD=MURPH;DIR=m:\signat\sage\data0405;SCH=m:\signat\sage\prog;LOG=m:\signat\sage\LINE100;"}</definedName>
    <definedName name="QUERY2.query_connection_1_1_2_2_1_1" localSheetId="27" hidden="1">{"DRIVER={Sage Line 100};UID=ELLIOTT;PWD=MURPH;DIR=m:\signat\sage\data0405;SCH=m:\signat\sage\prog;LOG=m:\signat\sage\LINE100;"}</definedName>
    <definedName name="QUERY2.query_connection_1_1_2_2_1_1" hidden="1">{"DRIVER={Sage Line 100};UID=ELLIOTT;PWD=MURPH;DIR=m:\signat\sage\data0405;SCH=m:\signat\sage\prog;LOG=m:\signat\sage\LINE100;"}</definedName>
    <definedName name="QUERY2.query_connection_1_1_2_2_1_1_1" localSheetId="27" hidden="1">{"DRIVER={Sage Line 100};UID=ELLIOTT;PWD=MURPH;DIR=m:\signat\sage\data0405;SCH=m:\signat\sage\prog;LOG=m:\signat\sage\LINE100;"}</definedName>
    <definedName name="QUERY2.query_connection_1_1_2_2_1_1_1" hidden="1">{"DRIVER={Sage Line 100};UID=ELLIOTT;PWD=MURPH;DIR=m:\signat\sage\data0405;SCH=m:\signat\sage\prog;LOG=m:\signat\sage\LINE100;"}</definedName>
    <definedName name="QUERY2.query_connection_1_1_2_2_1_2" localSheetId="27" hidden="1">{"DRIVER={Sage Line 100};UID=ELLIOTT;PWD=MURPH;DIR=m:\signat\sage\data0405;SCH=m:\signat\sage\prog;LOG=m:\signat\sage\LINE100;"}</definedName>
    <definedName name="QUERY2.query_connection_1_1_2_2_1_2" hidden="1">{"DRIVER={Sage Line 100};UID=ELLIOTT;PWD=MURPH;DIR=m:\signat\sage\data0405;SCH=m:\signat\sage\prog;LOG=m:\signat\sage\LINE100;"}</definedName>
    <definedName name="QUERY2.query_connection_1_1_2_2_2" localSheetId="27" hidden="1">{"DRIVER={Sage Line 100};UID=ELLIOTT;PWD=MURPH;DIR=m:\signat\sage\data0405;SCH=m:\signat\sage\prog;LOG=m:\signat\sage\LINE100;"}</definedName>
    <definedName name="QUERY2.query_connection_1_1_2_2_2" hidden="1">{"DRIVER={Sage Line 100};UID=ELLIOTT;PWD=MURPH;DIR=m:\signat\sage\data0405;SCH=m:\signat\sage\prog;LOG=m:\signat\sage\LINE100;"}</definedName>
    <definedName name="QUERY2.query_connection_1_1_2_2_2_1" localSheetId="27" hidden="1">{"DRIVER={Sage Line 100};UID=ELLIOTT;PWD=MURPH;DIR=m:\signat\sage\data0405;SCH=m:\signat\sage\prog;LOG=m:\signat\sage\LINE100;"}</definedName>
    <definedName name="QUERY2.query_connection_1_1_2_2_2_1" hidden="1">{"DRIVER={Sage Line 100};UID=ELLIOTT;PWD=MURPH;DIR=m:\signat\sage\data0405;SCH=m:\signat\sage\prog;LOG=m:\signat\sage\LINE100;"}</definedName>
    <definedName name="QUERY2.query_connection_1_1_2_2_3" localSheetId="27" hidden="1">{"DRIVER={Sage Line 100};UID=ELLIOTT;PWD=MURPH;DIR=m:\signat\sage\data0405;SCH=m:\signat\sage\prog;LOG=m:\signat\sage\LINE100;"}</definedName>
    <definedName name="QUERY2.query_connection_1_1_2_2_3" hidden="1">{"DRIVER={Sage Line 100};UID=ELLIOTT;PWD=MURPH;DIR=m:\signat\sage\data0405;SCH=m:\signat\sage\prog;LOG=m:\signat\sage\LINE100;"}</definedName>
    <definedName name="QUERY2.query_connection_1_1_2_3" localSheetId="27" hidden="1">{"DRIVER={Sage Line 100};UID=ELLIOTT;PWD=MURPH;DIR=m:\signat\sage\data0405;SCH=m:\signat\sage\prog;LOG=m:\signat\sage\LINE100;"}</definedName>
    <definedName name="QUERY2.query_connection_1_1_2_3" hidden="1">{"DRIVER={Sage Line 100};UID=ELLIOTT;PWD=MURPH;DIR=m:\signat\sage\data0405;SCH=m:\signat\sage\prog;LOG=m:\signat\sage\LINE100;"}</definedName>
    <definedName name="QUERY2.query_connection_1_1_2_3_1" localSheetId="27" hidden="1">{"DRIVER={Sage Line 100};UID=ELLIOTT;PWD=MURPH;DIR=m:\signat\sage\data0405;SCH=m:\signat\sage\prog;LOG=m:\signat\sage\LINE100;"}</definedName>
    <definedName name="QUERY2.query_connection_1_1_2_3_1" hidden="1">{"DRIVER={Sage Line 100};UID=ELLIOTT;PWD=MURPH;DIR=m:\signat\sage\data0405;SCH=m:\signat\sage\prog;LOG=m:\signat\sage\LINE100;"}</definedName>
    <definedName name="QUERY2.query_connection_1_1_2_3_1_1" localSheetId="27" hidden="1">{"DRIVER={Sage Line 100};UID=ELLIOTT;PWD=MURPH;DIR=m:\signat\sage\data0405;SCH=m:\signat\sage\prog;LOG=m:\signat\sage\LINE100;"}</definedName>
    <definedName name="QUERY2.query_connection_1_1_2_3_1_1" hidden="1">{"DRIVER={Sage Line 100};UID=ELLIOTT;PWD=MURPH;DIR=m:\signat\sage\data0405;SCH=m:\signat\sage\prog;LOG=m:\signat\sage\LINE100;"}</definedName>
    <definedName name="QUERY2.query_connection_1_1_2_3_2" localSheetId="27" hidden="1">{"DRIVER={Sage Line 100};UID=ELLIOTT;PWD=MURPH;DIR=m:\signat\sage\data0405;SCH=m:\signat\sage\prog;LOG=m:\signat\sage\LINE100;"}</definedName>
    <definedName name="QUERY2.query_connection_1_1_2_3_2" hidden="1">{"DRIVER={Sage Line 100};UID=ELLIOTT;PWD=MURPH;DIR=m:\signat\sage\data0405;SCH=m:\signat\sage\prog;LOG=m:\signat\sage\LINE100;"}</definedName>
    <definedName name="QUERY2.query_connection_1_1_2_4" localSheetId="27" hidden="1">{"DRIVER={Sage Line 100};UID=ELLIOTT;PWD=MURPH;DIR=m:\signat\sage\data0405;SCH=m:\signat\sage\prog;LOG=m:\signat\sage\LINE100;"}</definedName>
    <definedName name="QUERY2.query_connection_1_1_2_4" hidden="1">{"DRIVER={Sage Line 100};UID=ELLIOTT;PWD=MURPH;DIR=m:\signat\sage\data0405;SCH=m:\signat\sage\prog;LOG=m:\signat\sage\LINE100;"}</definedName>
    <definedName name="QUERY2.query_connection_1_1_2_4_1" localSheetId="27" hidden="1">{"DRIVER={Sage Line 100};UID=ELLIOTT;PWD=MURPH;DIR=m:\signat\sage\data0405;SCH=m:\signat\sage\prog;LOG=m:\signat\sage\LINE100;"}</definedName>
    <definedName name="QUERY2.query_connection_1_1_2_4_1" hidden="1">{"DRIVER={Sage Line 100};UID=ELLIOTT;PWD=MURPH;DIR=m:\signat\sage\data0405;SCH=m:\signat\sage\prog;LOG=m:\signat\sage\LINE100;"}</definedName>
    <definedName name="QUERY2.query_connection_1_1_2_5" localSheetId="27" hidden="1">{"DRIVER={Sage Line 100};UID=ELLIOTT;PWD=MURPH;DIR=m:\signat\sage\data0405;SCH=m:\signat\sage\prog;LOG=m:\signat\sage\LINE100;"}</definedName>
    <definedName name="QUERY2.query_connection_1_1_2_5" hidden="1">{"DRIVER={Sage Line 100};UID=ELLIOTT;PWD=MURPH;DIR=m:\signat\sage\data0405;SCH=m:\signat\sage\prog;LOG=m:\signat\sage\LINE100;"}</definedName>
    <definedName name="QUERY2.query_connection_1_1_3" localSheetId="27" hidden="1">{"DRIVER={Sage Line 100};UID=ELLIOTT;PWD=MURPH;DIR=m:\signat\sage\data0405;SCH=m:\signat\sage\prog;LOG=m:\signat\sage\LINE100;"}</definedName>
    <definedName name="QUERY2.query_connection_1_1_3" hidden="1">{"DRIVER={Sage Line 100};UID=ELLIOTT;PWD=MURPH;DIR=m:\signat\sage\data0405;SCH=m:\signat\sage\prog;LOG=m:\signat\sage\LINE100;"}</definedName>
    <definedName name="QUERY2.query_connection_1_1_3_1" localSheetId="27" hidden="1">{"DRIVER={Sage Line 100};UID=ELLIOTT;PWD=MURPH;DIR=m:\signat\sage\data0405;SCH=m:\signat\sage\prog;LOG=m:\signat\sage\LINE100;"}</definedName>
    <definedName name="QUERY2.query_connection_1_1_3_1" hidden="1">{"DRIVER={Sage Line 100};UID=ELLIOTT;PWD=MURPH;DIR=m:\signat\sage\data0405;SCH=m:\signat\sage\prog;LOG=m:\signat\sage\LINE100;"}</definedName>
    <definedName name="QUERY2.query_connection_1_1_3_1_1" localSheetId="27" hidden="1">{"DRIVER={Sage Line 100};UID=ELLIOTT;PWD=MURPH;DIR=m:\signat\sage\data0405;SCH=m:\signat\sage\prog;LOG=m:\signat\sage\LINE100;"}</definedName>
    <definedName name="QUERY2.query_connection_1_1_3_1_1" hidden="1">{"DRIVER={Sage Line 100};UID=ELLIOTT;PWD=MURPH;DIR=m:\signat\sage\data0405;SCH=m:\signat\sage\prog;LOG=m:\signat\sage\LINE100;"}</definedName>
    <definedName name="QUERY2.query_connection_1_1_3_1_1_1" localSheetId="27" hidden="1">{"DRIVER={Sage Line 100};UID=ELLIOTT;PWD=MURPH;DIR=m:\signat\sage\data0405;SCH=m:\signat\sage\prog;LOG=m:\signat\sage\LINE100;"}</definedName>
    <definedName name="QUERY2.query_connection_1_1_3_1_1_1" hidden="1">{"DRIVER={Sage Line 100};UID=ELLIOTT;PWD=MURPH;DIR=m:\signat\sage\data0405;SCH=m:\signat\sage\prog;LOG=m:\signat\sage\LINE100;"}</definedName>
    <definedName name="QUERY2.query_connection_1_1_3_1_1_1_1" localSheetId="27" hidden="1">{"DRIVER={Sage Line 100};UID=ELLIOTT;PWD=MURPH;DIR=m:\signat\sage\data0405;SCH=m:\signat\sage\prog;LOG=m:\signat\sage\LINE100;"}</definedName>
    <definedName name="QUERY2.query_connection_1_1_3_1_1_1_1" hidden="1">{"DRIVER={Sage Line 100};UID=ELLIOTT;PWD=MURPH;DIR=m:\signat\sage\data0405;SCH=m:\signat\sage\prog;LOG=m:\signat\sage\LINE100;"}</definedName>
    <definedName name="QUERY2.query_connection_1_1_3_1_1_2" localSheetId="27" hidden="1">{"DRIVER={Sage Line 100};UID=ELLIOTT;PWD=MURPH;DIR=m:\signat\sage\data0405;SCH=m:\signat\sage\prog;LOG=m:\signat\sage\LINE100;"}</definedName>
    <definedName name="QUERY2.query_connection_1_1_3_1_1_2" hidden="1">{"DRIVER={Sage Line 100};UID=ELLIOTT;PWD=MURPH;DIR=m:\signat\sage\data0405;SCH=m:\signat\sage\prog;LOG=m:\signat\sage\LINE100;"}</definedName>
    <definedName name="QUERY2.query_connection_1_1_3_1_2" localSheetId="27" hidden="1">{"DRIVER={Sage Line 100};UID=ELLIOTT;PWD=MURPH;DIR=m:\signat\sage\data0405;SCH=m:\signat\sage\prog;LOG=m:\signat\sage\LINE100;"}</definedName>
    <definedName name="QUERY2.query_connection_1_1_3_1_2" hidden="1">{"DRIVER={Sage Line 100};UID=ELLIOTT;PWD=MURPH;DIR=m:\signat\sage\data0405;SCH=m:\signat\sage\prog;LOG=m:\signat\sage\LINE100;"}</definedName>
    <definedName name="QUERY2.query_connection_1_1_3_1_2_1" localSheetId="27" hidden="1">{"DRIVER={Sage Line 100};UID=ELLIOTT;PWD=MURPH;DIR=m:\signat\sage\data0405;SCH=m:\signat\sage\prog;LOG=m:\signat\sage\LINE100;"}</definedName>
    <definedName name="QUERY2.query_connection_1_1_3_1_2_1" hidden="1">{"DRIVER={Sage Line 100};UID=ELLIOTT;PWD=MURPH;DIR=m:\signat\sage\data0405;SCH=m:\signat\sage\prog;LOG=m:\signat\sage\LINE100;"}</definedName>
    <definedName name="QUERY2.query_connection_1_1_3_1_3" localSheetId="27" hidden="1">{"DRIVER={Sage Line 100};UID=ELLIOTT;PWD=MURPH;DIR=m:\signat\sage\data0405;SCH=m:\signat\sage\prog;LOG=m:\signat\sage\LINE100;"}</definedName>
    <definedName name="QUERY2.query_connection_1_1_3_1_3" hidden="1">{"DRIVER={Sage Line 100};UID=ELLIOTT;PWD=MURPH;DIR=m:\signat\sage\data0405;SCH=m:\signat\sage\prog;LOG=m:\signat\sage\LINE100;"}</definedName>
    <definedName name="QUERY2.query_connection_1_1_3_2" localSheetId="27" hidden="1">{"DRIVER={Sage Line 100};UID=ELLIOTT;PWD=MURPH;DIR=m:\signat\sage\data0405;SCH=m:\signat\sage\prog;LOG=m:\signat\sage\LINE100;"}</definedName>
    <definedName name="QUERY2.query_connection_1_1_3_2" hidden="1">{"DRIVER={Sage Line 100};UID=ELLIOTT;PWD=MURPH;DIR=m:\signat\sage\data0405;SCH=m:\signat\sage\prog;LOG=m:\signat\sage\LINE100;"}</definedName>
    <definedName name="QUERY2.query_connection_1_1_3_2_1" localSheetId="27" hidden="1">{"DRIVER={Sage Line 100};UID=ELLIOTT;PWD=MURPH;DIR=m:\signat\sage\data0405;SCH=m:\signat\sage\prog;LOG=m:\signat\sage\LINE100;"}</definedName>
    <definedName name="QUERY2.query_connection_1_1_3_2_1" hidden="1">{"DRIVER={Sage Line 100};UID=ELLIOTT;PWD=MURPH;DIR=m:\signat\sage\data0405;SCH=m:\signat\sage\prog;LOG=m:\signat\sage\LINE100;"}</definedName>
    <definedName name="QUERY2.query_connection_1_1_3_2_1_1" localSheetId="27" hidden="1">{"DRIVER={Sage Line 100};UID=ELLIOTT;PWD=MURPH;DIR=m:\signat\sage\data0405;SCH=m:\signat\sage\prog;LOG=m:\signat\sage\LINE100;"}</definedName>
    <definedName name="QUERY2.query_connection_1_1_3_2_1_1" hidden="1">{"DRIVER={Sage Line 100};UID=ELLIOTT;PWD=MURPH;DIR=m:\signat\sage\data0405;SCH=m:\signat\sage\prog;LOG=m:\signat\sage\LINE100;"}</definedName>
    <definedName name="QUERY2.query_connection_1_1_3_2_2" localSheetId="27" hidden="1">{"DRIVER={Sage Line 100};UID=ELLIOTT;PWD=MURPH;DIR=m:\signat\sage\data0405;SCH=m:\signat\sage\prog;LOG=m:\signat\sage\LINE100;"}</definedName>
    <definedName name="QUERY2.query_connection_1_1_3_2_2" hidden="1">{"DRIVER={Sage Line 100};UID=ELLIOTT;PWD=MURPH;DIR=m:\signat\sage\data0405;SCH=m:\signat\sage\prog;LOG=m:\signat\sage\LINE100;"}</definedName>
    <definedName name="QUERY2.query_connection_1_1_3_3" localSheetId="27" hidden="1">{"DRIVER={Sage Line 100};UID=ELLIOTT;PWD=MURPH;DIR=m:\signat\sage\data0405;SCH=m:\signat\sage\prog;LOG=m:\signat\sage\LINE100;"}</definedName>
    <definedName name="QUERY2.query_connection_1_1_3_3" hidden="1">{"DRIVER={Sage Line 100};UID=ELLIOTT;PWD=MURPH;DIR=m:\signat\sage\data0405;SCH=m:\signat\sage\prog;LOG=m:\signat\sage\LINE100;"}</definedName>
    <definedName name="QUERY2.query_connection_1_1_3_3_1" localSheetId="27" hidden="1">{"DRIVER={Sage Line 100};UID=ELLIOTT;PWD=MURPH;DIR=m:\signat\sage\data0405;SCH=m:\signat\sage\prog;LOG=m:\signat\sage\LINE100;"}</definedName>
    <definedName name="QUERY2.query_connection_1_1_3_3_1" hidden="1">{"DRIVER={Sage Line 100};UID=ELLIOTT;PWD=MURPH;DIR=m:\signat\sage\data0405;SCH=m:\signat\sage\prog;LOG=m:\signat\sage\LINE100;"}</definedName>
    <definedName name="QUERY2.query_connection_1_1_3_4" localSheetId="27" hidden="1">{"DRIVER={Sage Line 100};UID=ELLIOTT;PWD=MURPH;DIR=m:\signat\sage\data0405;SCH=m:\signat\sage\prog;LOG=m:\signat\sage\LINE100;"}</definedName>
    <definedName name="QUERY2.query_connection_1_1_3_4" hidden="1">{"DRIVER={Sage Line 100};UID=ELLIOTT;PWD=MURPH;DIR=m:\signat\sage\data0405;SCH=m:\signat\sage\prog;LOG=m:\signat\sage\LINE100;"}</definedName>
    <definedName name="QUERY2.query_connection_1_1_4" localSheetId="27" hidden="1">{"DRIVER={Sage Line 100};UID=ELLIOTT;PWD=MURPH;DIR=m:\signat\sage\data0405;SCH=m:\signat\sage\prog;LOG=m:\signat\sage\LINE100;"}</definedName>
    <definedName name="QUERY2.query_connection_1_1_4" hidden="1">{"DRIVER={Sage Line 100};UID=ELLIOTT;PWD=MURPH;DIR=m:\signat\sage\data0405;SCH=m:\signat\sage\prog;LOG=m:\signat\sage\LINE100;"}</definedName>
    <definedName name="QUERY2.query_connection_1_1_4_1" localSheetId="27" hidden="1">{"DRIVER={Sage Line 100};UID=ELLIOTT;PWD=MURPH;DIR=m:\signat\sage\data0405;SCH=m:\signat\sage\prog;LOG=m:\signat\sage\LINE100;"}</definedName>
    <definedName name="QUERY2.query_connection_1_1_4_1" hidden="1">{"DRIVER={Sage Line 100};UID=ELLIOTT;PWD=MURPH;DIR=m:\signat\sage\data0405;SCH=m:\signat\sage\prog;LOG=m:\signat\sage\LINE100;"}</definedName>
    <definedName name="QUERY2.query_connection_1_1_4_1_1" localSheetId="27" hidden="1">{"DRIVER={Sage Line 100};UID=ELLIOTT;PWD=MURPH;DIR=m:\signat\sage\data0405;SCH=m:\signat\sage\prog;LOG=m:\signat\sage\LINE100;"}</definedName>
    <definedName name="QUERY2.query_connection_1_1_4_1_1" hidden="1">{"DRIVER={Sage Line 100};UID=ELLIOTT;PWD=MURPH;DIR=m:\signat\sage\data0405;SCH=m:\signat\sage\prog;LOG=m:\signat\sage\LINE100;"}</definedName>
    <definedName name="QUERY2.query_connection_1_1_4_1_1_1" localSheetId="27" hidden="1">{"DRIVER={Sage Line 100};UID=ELLIOTT;PWD=MURPH;DIR=m:\signat\sage\data0405;SCH=m:\signat\sage\prog;LOG=m:\signat\sage\LINE100;"}</definedName>
    <definedName name="QUERY2.query_connection_1_1_4_1_1_1" hidden="1">{"DRIVER={Sage Line 100};UID=ELLIOTT;PWD=MURPH;DIR=m:\signat\sage\data0405;SCH=m:\signat\sage\prog;LOG=m:\signat\sage\LINE100;"}</definedName>
    <definedName name="QUERY2.query_connection_1_1_4_1_2" localSheetId="27" hidden="1">{"DRIVER={Sage Line 100};UID=ELLIOTT;PWD=MURPH;DIR=m:\signat\sage\data0405;SCH=m:\signat\sage\prog;LOG=m:\signat\sage\LINE100;"}</definedName>
    <definedName name="QUERY2.query_connection_1_1_4_1_2" hidden="1">{"DRIVER={Sage Line 100};UID=ELLIOTT;PWD=MURPH;DIR=m:\signat\sage\data0405;SCH=m:\signat\sage\prog;LOG=m:\signat\sage\LINE100;"}</definedName>
    <definedName name="QUERY2.query_connection_1_1_4_2" localSheetId="27" hidden="1">{"DRIVER={Sage Line 100};UID=ELLIOTT;PWD=MURPH;DIR=m:\signat\sage\data0405;SCH=m:\signat\sage\prog;LOG=m:\signat\sage\LINE100;"}</definedName>
    <definedName name="QUERY2.query_connection_1_1_4_2" hidden="1">{"DRIVER={Sage Line 100};UID=ELLIOTT;PWD=MURPH;DIR=m:\signat\sage\data0405;SCH=m:\signat\sage\prog;LOG=m:\signat\sage\LINE100;"}</definedName>
    <definedName name="QUERY2.query_connection_1_1_4_2_1" localSheetId="27" hidden="1">{"DRIVER={Sage Line 100};UID=ELLIOTT;PWD=MURPH;DIR=m:\signat\sage\data0405;SCH=m:\signat\sage\prog;LOG=m:\signat\sage\LINE100;"}</definedName>
    <definedName name="QUERY2.query_connection_1_1_4_2_1" hidden="1">{"DRIVER={Sage Line 100};UID=ELLIOTT;PWD=MURPH;DIR=m:\signat\sage\data0405;SCH=m:\signat\sage\prog;LOG=m:\signat\sage\LINE100;"}</definedName>
    <definedName name="QUERY2.query_connection_1_1_4_3" localSheetId="27" hidden="1">{"DRIVER={Sage Line 100};UID=ELLIOTT;PWD=MURPH;DIR=m:\signat\sage\data0405;SCH=m:\signat\sage\prog;LOG=m:\signat\sage\LINE100;"}</definedName>
    <definedName name="QUERY2.query_connection_1_1_4_3" hidden="1">{"DRIVER={Sage Line 100};UID=ELLIOTT;PWD=MURPH;DIR=m:\signat\sage\data0405;SCH=m:\signat\sage\prog;LOG=m:\signat\sage\LINE100;"}</definedName>
    <definedName name="QUERY2.query_connection_1_1_5" localSheetId="27" hidden="1">{"DRIVER={Sage Line 100};UID=ELLIOTT;PWD=MURPH;DIR=m:\signat\sage\data0405;SCH=m:\signat\sage\prog;LOG=m:\signat\sage\LINE100;"}</definedName>
    <definedName name="QUERY2.query_connection_1_1_5" hidden="1">{"DRIVER={Sage Line 100};UID=ELLIOTT;PWD=MURPH;DIR=m:\signat\sage\data0405;SCH=m:\signat\sage\prog;LOG=m:\signat\sage\LINE100;"}</definedName>
    <definedName name="QUERY2.query_connection_1_1_5_1" localSheetId="27" hidden="1">{"DRIVER={Sage Line 100};UID=ELLIOTT;PWD=MURPH;DIR=m:\signat\sage\data0405;SCH=m:\signat\sage\prog;LOG=m:\signat\sage\LINE100;"}</definedName>
    <definedName name="QUERY2.query_connection_1_1_5_1" hidden="1">{"DRIVER={Sage Line 100};UID=ELLIOTT;PWD=MURPH;DIR=m:\signat\sage\data0405;SCH=m:\signat\sage\prog;LOG=m:\signat\sage\LINE100;"}</definedName>
    <definedName name="QUERY2.query_connection_1_1_5_1_1" localSheetId="27" hidden="1">{"DRIVER={Sage Line 100};UID=ELLIOTT;PWD=MURPH;DIR=m:\signat\sage\data0405;SCH=m:\signat\sage\prog;LOG=m:\signat\sage\LINE100;"}</definedName>
    <definedName name="QUERY2.query_connection_1_1_5_1_1" hidden="1">{"DRIVER={Sage Line 100};UID=ELLIOTT;PWD=MURPH;DIR=m:\signat\sage\data0405;SCH=m:\signat\sage\prog;LOG=m:\signat\sage\LINE100;"}</definedName>
    <definedName name="QUERY2.query_connection_1_1_5_2" localSheetId="27" hidden="1">{"DRIVER={Sage Line 100};UID=ELLIOTT;PWD=MURPH;DIR=m:\signat\sage\data0405;SCH=m:\signat\sage\prog;LOG=m:\signat\sage\LINE100;"}</definedName>
    <definedName name="QUERY2.query_connection_1_1_5_2" hidden="1">{"DRIVER={Sage Line 100};UID=ELLIOTT;PWD=MURPH;DIR=m:\signat\sage\data0405;SCH=m:\signat\sage\prog;LOG=m:\signat\sage\LINE100;"}</definedName>
    <definedName name="QUERY2.query_connection_1_2" localSheetId="27" hidden="1">{"DRIVER={Sage Line 100};UID=ELLIOTT;PWD=MURPH;DIR=m:\signat\sage\data0405;SCH=m:\signat\sage\prog;LOG=m:\signat\sage\LINE100;"}</definedName>
    <definedName name="QUERY2.query_connection_1_2" hidden="1">{"DRIVER={Sage Line 100};UID=ELLIOTT;PWD=MURPH;DIR=m:\signat\sage\data0405;SCH=m:\signat\sage\prog;LOG=m:\signat\sage\LINE100;"}</definedName>
    <definedName name="QUERY2.query_connection_1_2_1" localSheetId="27" hidden="1">{"DRIVER={Sage Line 100};UID=ELLIOTT;PWD=MURPH;DIR=m:\signat\sage\data0405;SCH=m:\signat\sage\prog;LOG=m:\signat\sage\LINE100;"}</definedName>
    <definedName name="QUERY2.query_connection_1_2_1" hidden="1">{"DRIVER={Sage Line 100};UID=ELLIOTT;PWD=MURPH;DIR=m:\signat\sage\data0405;SCH=m:\signat\sage\prog;LOG=m:\signat\sage\LINE100;"}</definedName>
    <definedName name="QUERY2.query_connection_1_2_1_1" localSheetId="27" hidden="1">{"DRIVER={Sage Line 100};UID=ELLIOTT;PWD=MURPH;DIR=m:\signat\sage\data0405;SCH=m:\signat\sage\prog;LOG=m:\signat\sage\LINE100;"}</definedName>
    <definedName name="QUERY2.query_connection_1_2_1_1" hidden="1">{"DRIVER={Sage Line 100};UID=ELLIOTT;PWD=MURPH;DIR=m:\signat\sage\data0405;SCH=m:\signat\sage\prog;LOG=m:\signat\sage\LINE100;"}</definedName>
    <definedName name="QUERY2.query_connection_1_2_1_1_1" localSheetId="27" hidden="1">{"DRIVER={Sage Line 100};UID=ELLIOTT;PWD=MURPH;DIR=m:\signat\sage\data0405;SCH=m:\signat\sage\prog;LOG=m:\signat\sage\LINE100;"}</definedName>
    <definedName name="QUERY2.query_connection_1_2_1_1_1" hidden="1">{"DRIVER={Sage Line 100};UID=ELLIOTT;PWD=MURPH;DIR=m:\signat\sage\data0405;SCH=m:\signat\sage\prog;LOG=m:\signat\sage\LINE100;"}</definedName>
    <definedName name="QUERY2.query_connection_1_2_1_1_1_1" localSheetId="27" hidden="1">{"DRIVER={Sage Line 100};UID=ELLIOTT;PWD=MURPH;DIR=m:\signat\sage\data0405;SCH=m:\signat\sage\prog;LOG=m:\signat\sage\LINE100;"}</definedName>
    <definedName name="QUERY2.query_connection_1_2_1_1_1_1" hidden="1">{"DRIVER={Sage Line 100};UID=ELLIOTT;PWD=MURPH;DIR=m:\signat\sage\data0405;SCH=m:\signat\sage\prog;LOG=m:\signat\sage\LINE100;"}</definedName>
    <definedName name="QUERY2.query_connection_1_2_1_1_1_1_1" localSheetId="27" hidden="1">{"DRIVER={Sage Line 100};UID=ELLIOTT;PWD=MURPH;DIR=m:\signat\sage\data0405;SCH=m:\signat\sage\prog;LOG=m:\signat\sage\LINE100;"}</definedName>
    <definedName name="QUERY2.query_connection_1_2_1_1_1_1_1" hidden="1">{"DRIVER={Sage Line 100};UID=ELLIOTT;PWD=MURPH;DIR=m:\signat\sage\data0405;SCH=m:\signat\sage\prog;LOG=m:\signat\sage\LINE100;"}</definedName>
    <definedName name="QUERY2.query_connection_1_2_1_1_1_1_1_1" localSheetId="27" hidden="1">{"DRIVER={Sage Line 100};UID=ELLIOTT;PWD=MURPH;DIR=m:\signat\sage\data0405;SCH=m:\signat\sage\prog;LOG=m:\signat\sage\LINE100;"}</definedName>
    <definedName name="QUERY2.query_connection_1_2_1_1_1_1_1_1" hidden="1">{"DRIVER={Sage Line 100};UID=ELLIOTT;PWD=MURPH;DIR=m:\signat\sage\data0405;SCH=m:\signat\sage\prog;LOG=m:\signat\sage\LINE100;"}</definedName>
    <definedName name="QUERY2.query_connection_1_2_1_1_1_1_2" localSheetId="27" hidden="1">{"DRIVER={Sage Line 100};UID=ELLIOTT;PWD=MURPH;DIR=m:\signat\sage\data0405;SCH=m:\signat\sage\prog;LOG=m:\signat\sage\LINE100;"}</definedName>
    <definedName name="QUERY2.query_connection_1_2_1_1_1_1_2" hidden="1">{"DRIVER={Sage Line 100};UID=ELLIOTT;PWD=MURPH;DIR=m:\signat\sage\data0405;SCH=m:\signat\sage\prog;LOG=m:\signat\sage\LINE100;"}</definedName>
    <definedName name="QUERY2.query_connection_1_2_1_1_1_2" localSheetId="27" hidden="1">{"DRIVER={Sage Line 100};UID=ELLIOTT;PWD=MURPH;DIR=m:\signat\sage\data0405;SCH=m:\signat\sage\prog;LOG=m:\signat\sage\LINE100;"}</definedName>
    <definedName name="QUERY2.query_connection_1_2_1_1_1_2" hidden="1">{"DRIVER={Sage Line 100};UID=ELLIOTT;PWD=MURPH;DIR=m:\signat\sage\data0405;SCH=m:\signat\sage\prog;LOG=m:\signat\sage\LINE100;"}</definedName>
    <definedName name="QUERY2.query_connection_1_2_1_1_1_2_1" localSheetId="27" hidden="1">{"DRIVER={Sage Line 100};UID=ELLIOTT;PWD=MURPH;DIR=m:\signat\sage\data0405;SCH=m:\signat\sage\prog;LOG=m:\signat\sage\LINE100;"}</definedName>
    <definedName name="QUERY2.query_connection_1_2_1_1_1_2_1" hidden="1">{"DRIVER={Sage Line 100};UID=ELLIOTT;PWD=MURPH;DIR=m:\signat\sage\data0405;SCH=m:\signat\sage\prog;LOG=m:\signat\sage\LINE100;"}</definedName>
    <definedName name="QUERY2.query_connection_1_2_1_1_1_3" localSheetId="27" hidden="1">{"DRIVER={Sage Line 100};UID=ELLIOTT;PWD=MURPH;DIR=m:\signat\sage\data0405;SCH=m:\signat\sage\prog;LOG=m:\signat\sage\LINE100;"}</definedName>
    <definedName name="QUERY2.query_connection_1_2_1_1_1_3" hidden="1">{"DRIVER={Sage Line 100};UID=ELLIOTT;PWD=MURPH;DIR=m:\signat\sage\data0405;SCH=m:\signat\sage\prog;LOG=m:\signat\sage\LINE100;"}</definedName>
    <definedName name="QUERY2.query_connection_1_2_1_1_2" localSheetId="27" hidden="1">{"DRIVER={Sage Line 100};UID=ELLIOTT;PWD=MURPH;DIR=m:\signat\sage\data0405;SCH=m:\signat\sage\prog;LOG=m:\signat\sage\LINE100;"}</definedName>
    <definedName name="QUERY2.query_connection_1_2_1_1_2" hidden="1">{"DRIVER={Sage Line 100};UID=ELLIOTT;PWD=MURPH;DIR=m:\signat\sage\data0405;SCH=m:\signat\sage\prog;LOG=m:\signat\sage\LINE100;"}</definedName>
    <definedName name="QUERY2.query_connection_1_2_1_1_2_1" localSheetId="27" hidden="1">{"DRIVER={Sage Line 100};UID=ELLIOTT;PWD=MURPH;DIR=m:\signat\sage\data0405;SCH=m:\signat\sage\prog;LOG=m:\signat\sage\LINE100;"}</definedName>
    <definedName name="QUERY2.query_connection_1_2_1_1_2_1" hidden="1">{"DRIVER={Sage Line 100};UID=ELLIOTT;PWD=MURPH;DIR=m:\signat\sage\data0405;SCH=m:\signat\sage\prog;LOG=m:\signat\sage\LINE100;"}</definedName>
    <definedName name="QUERY2.query_connection_1_2_1_1_2_1_1" localSheetId="27" hidden="1">{"DRIVER={Sage Line 100};UID=ELLIOTT;PWD=MURPH;DIR=m:\signat\sage\data0405;SCH=m:\signat\sage\prog;LOG=m:\signat\sage\LINE100;"}</definedName>
    <definedName name="QUERY2.query_connection_1_2_1_1_2_1_1" hidden="1">{"DRIVER={Sage Line 100};UID=ELLIOTT;PWD=MURPH;DIR=m:\signat\sage\data0405;SCH=m:\signat\sage\prog;LOG=m:\signat\sage\LINE100;"}</definedName>
    <definedName name="QUERY2.query_connection_1_2_1_1_2_2" localSheetId="27" hidden="1">{"DRIVER={Sage Line 100};UID=ELLIOTT;PWD=MURPH;DIR=m:\signat\sage\data0405;SCH=m:\signat\sage\prog;LOG=m:\signat\sage\LINE100;"}</definedName>
    <definedName name="QUERY2.query_connection_1_2_1_1_2_2" hidden="1">{"DRIVER={Sage Line 100};UID=ELLIOTT;PWD=MURPH;DIR=m:\signat\sage\data0405;SCH=m:\signat\sage\prog;LOG=m:\signat\sage\LINE100;"}</definedName>
    <definedName name="QUERY2.query_connection_1_2_1_1_3" localSheetId="27" hidden="1">{"DRIVER={Sage Line 100};UID=ELLIOTT;PWD=MURPH;DIR=m:\signat\sage\data0405;SCH=m:\signat\sage\prog;LOG=m:\signat\sage\LINE100;"}</definedName>
    <definedName name="QUERY2.query_connection_1_2_1_1_3" hidden="1">{"DRIVER={Sage Line 100};UID=ELLIOTT;PWD=MURPH;DIR=m:\signat\sage\data0405;SCH=m:\signat\sage\prog;LOG=m:\signat\sage\LINE100;"}</definedName>
    <definedName name="QUERY2.query_connection_1_2_1_1_3_1" localSheetId="27" hidden="1">{"DRIVER={Sage Line 100};UID=ELLIOTT;PWD=MURPH;DIR=m:\signat\sage\data0405;SCH=m:\signat\sage\prog;LOG=m:\signat\sage\LINE100;"}</definedName>
    <definedName name="QUERY2.query_connection_1_2_1_1_3_1" hidden="1">{"DRIVER={Sage Line 100};UID=ELLIOTT;PWD=MURPH;DIR=m:\signat\sage\data0405;SCH=m:\signat\sage\prog;LOG=m:\signat\sage\LINE100;"}</definedName>
    <definedName name="QUERY2.query_connection_1_2_1_1_4" localSheetId="27" hidden="1">{"DRIVER={Sage Line 100};UID=ELLIOTT;PWD=MURPH;DIR=m:\signat\sage\data0405;SCH=m:\signat\sage\prog;LOG=m:\signat\sage\LINE100;"}</definedName>
    <definedName name="QUERY2.query_connection_1_2_1_1_4" hidden="1">{"DRIVER={Sage Line 100};UID=ELLIOTT;PWD=MURPH;DIR=m:\signat\sage\data0405;SCH=m:\signat\sage\prog;LOG=m:\signat\sage\LINE100;"}</definedName>
    <definedName name="QUERY2.query_connection_1_2_1_2" localSheetId="27" hidden="1">{"DRIVER={Sage Line 100};UID=ELLIOTT;PWD=MURPH;DIR=m:\signat\sage\data0405;SCH=m:\signat\sage\prog;LOG=m:\signat\sage\LINE100;"}</definedName>
    <definedName name="QUERY2.query_connection_1_2_1_2" hidden="1">{"DRIVER={Sage Line 100};UID=ELLIOTT;PWD=MURPH;DIR=m:\signat\sage\data0405;SCH=m:\signat\sage\prog;LOG=m:\signat\sage\LINE100;"}</definedName>
    <definedName name="QUERY2.query_connection_1_2_1_2_1" localSheetId="27" hidden="1">{"DRIVER={Sage Line 100};UID=ELLIOTT;PWD=MURPH;DIR=m:\signat\sage\data0405;SCH=m:\signat\sage\prog;LOG=m:\signat\sage\LINE100;"}</definedName>
    <definedName name="QUERY2.query_connection_1_2_1_2_1" hidden="1">{"DRIVER={Sage Line 100};UID=ELLIOTT;PWD=MURPH;DIR=m:\signat\sage\data0405;SCH=m:\signat\sage\prog;LOG=m:\signat\sage\LINE100;"}</definedName>
    <definedName name="QUERY2.query_connection_1_2_1_2_1_1" localSheetId="27" hidden="1">{"DRIVER={Sage Line 100};UID=ELLIOTT;PWD=MURPH;DIR=m:\signat\sage\data0405;SCH=m:\signat\sage\prog;LOG=m:\signat\sage\LINE100;"}</definedName>
    <definedName name="QUERY2.query_connection_1_2_1_2_1_1" hidden="1">{"DRIVER={Sage Line 100};UID=ELLIOTT;PWD=MURPH;DIR=m:\signat\sage\data0405;SCH=m:\signat\sage\prog;LOG=m:\signat\sage\LINE100;"}</definedName>
    <definedName name="QUERY2.query_connection_1_2_1_2_1_1_1" localSheetId="27" hidden="1">{"DRIVER={Sage Line 100};UID=ELLIOTT;PWD=MURPH;DIR=m:\signat\sage\data0405;SCH=m:\signat\sage\prog;LOG=m:\signat\sage\LINE100;"}</definedName>
    <definedName name="QUERY2.query_connection_1_2_1_2_1_1_1" hidden="1">{"DRIVER={Sage Line 100};UID=ELLIOTT;PWD=MURPH;DIR=m:\signat\sage\data0405;SCH=m:\signat\sage\prog;LOG=m:\signat\sage\LINE100;"}</definedName>
    <definedName name="QUERY2.query_connection_1_2_1_2_1_2" localSheetId="27" hidden="1">{"DRIVER={Sage Line 100};UID=ELLIOTT;PWD=MURPH;DIR=m:\signat\sage\data0405;SCH=m:\signat\sage\prog;LOG=m:\signat\sage\LINE100;"}</definedName>
    <definedName name="QUERY2.query_connection_1_2_1_2_1_2" hidden="1">{"DRIVER={Sage Line 100};UID=ELLIOTT;PWD=MURPH;DIR=m:\signat\sage\data0405;SCH=m:\signat\sage\prog;LOG=m:\signat\sage\LINE100;"}</definedName>
    <definedName name="QUERY2.query_connection_1_2_1_2_2" localSheetId="27" hidden="1">{"DRIVER={Sage Line 100};UID=ELLIOTT;PWD=MURPH;DIR=m:\signat\sage\data0405;SCH=m:\signat\sage\prog;LOG=m:\signat\sage\LINE100;"}</definedName>
    <definedName name="QUERY2.query_connection_1_2_1_2_2" hidden="1">{"DRIVER={Sage Line 100};UID=ELLIOTT;PWD=MURPH;DIR=m:\signat\sage\data0405;SCH=m:\signat\sage\prog;LOG=m:\signat\sage\LINE100;"}</definedName>
    <definedName name="QUERY2.query_connection_1_2_1_2_2_1" localSheetId="27" hidden="1">{"DRIVER={Sage Line 100};UID=ELLIOTT;PWD=MURPH;DIR=m:\signat\sage\data0405;SCH=m:\signat\sage\prog;LOG=m:\signat\sage\LINE100;"}</definedName>
    <definedName name="QUERY2.query_connection_1_2_1_2_2_1" hidden="1">{"DRIVER={Sage Line 100};UID=ELLIOTT;PWD=MURPH;DIR=m:\signat\sage\data0405;SCH=m:\signat\sage\prog;LOG=m:\signat\sage\LINE100;"}</definedName>
    <definedName name="QUERY2.query_connection_1_2_1_2_3" localSheetId="27" hidden="1">{"DRIVER={Sage Line 100};UID=ELLIOTT;PWD=MURPH;DIR=m:\signat\sage\data0405;SCH=m:\signat\sage\prog;LOG=m:\signat\sage\LINE100;"}</definedName>
    <definedName name="QUERY2.query_connection_1_2_1_2_3" hidden="1">{"DRIVER={Sage Line 100};UID=ELLIOTT;PWD=MURPH;DIR=m:\signat\sage\data0405;SCH=m:\signat\sage\prog;LOG=m:\signat\sage\LINE100;"}</definedName>
    <definedName name="QUERY2.query_connection_1_2_1_3" localSheetId="27" hidden="1">{"DRIVER={Sage Line 100};UID=ELLIOTT;PWD=MURPH;DIR=m:\signat\sage\data0405;SCH=m:\signat\sage\prog;LOG=m:\signat\sage\LINE100;"}</definedName>
    <definedName name="QUERY2.query_connection_1_2_1_3" hidden="1">{"DRIVER={Sage Line 100};UID=ELLIOTT;PWD=MURPH;DIR=m:\signat\sage\data0405;SCH=m:\signat\sage\prog;LOG=m:\signat\sage\LINE100;"}</definedName>
    <definedName name="QUERY2.query_connection_1_2_1_3_1" localSheetId="27" hidden="1">{"DRIVER={Sage Line 100};UID=ELLIOTT;PWD=MURPH;DIR=m:\signat\sage\data0405;SCH=m:\signat\sage\prog;LOG=m:\signat\sage\LINE100;"}</definedName>
    <definedName name="QUERY2.query_connection_1_2_1_3_1" hidden="1">{"DRIVER={Sage Line 100};UID=ELLIOTT;PWD=MURPH;DIR=m:\signat\sage\data0405;SCH=m:\signat\sage\prog;LOG=m:\signat\sage\LINE100;"}</definedName>
    <definedName name="QUERY2.query_connection_1_2_1_3_1_1" localSheetId="27" hidden="1">{"DRIVER={Sage Line 100};UID=ELLIOTT;PWD=MURPH;DIR=m:\signat\sage\data0405;SCH=m:\signat\sage\prog;LOG=m:\signat\sage\LINE100;"}</definedName>
    <definedName name="QUERY2.query_connection_1_2_1_3_1_1" hidden="1">{"DRIVER={Sage Line 100};UID=ELLIOTT;PWD=MURPH;DIR=m:\signat\sage\data0405;SCH=m:\signat\sage\prog;LOG=m:\signat\sage\LINE100;"}</definedName>
    <definedName name="QUERY2.query_connection_1_2_1_3_2" localSheetId="27" hidden="1">{"DRIVER={Sage Line 100};UID=ELLIOTT;PWD=MURPH;DIR=m:\signat\sage\data0405;SCH=m:\signat\sage\prog;LOG=m:\signat\sage\LINE100;"}</definedName>
    <definedName name="QUERY2.query_connection_1_2_1_3_2" hidden="1">{"DRIVER={Sage Line 100};UID=ELLIOTT;PWD=MURPH;DIR=m:\signat\sage\data0405;SCH=m:\signat\sage\prog;LOG=m:\signat\sage\LINE100;"}</definedName>
    <definedName name="QUERY2.query_connection_1_2_1_4" localSheetId="27" hidden="1">{"DRIVER={Sage Line 100};UID=ELLIOTT;PWD=MURPH;DIR=m:\signat\sage\data0405;SCH=m:\signat\sage\prog;LOG=m:\signat\sage\LINE100;"}</definedName>
    <definedName name="QUERY2.query_connection_1_2_1_4" hidden="1">{"DRIVER={Sage Line 100};UID=ELLIOTT;PWD=MURPH;DIR=m:\signat\sage\data0405;SCH=m:\signat\sage\prog;LOG=m:\signat\sage\LINE100;"}</definedName>
    <definedName name="QUERY2.query_connection_1_2_1_4_1" localSheetId="27" hidden="1">{"DRIVER={Sage Line 100};UID=ELLIOTT;PWD=MURPH;DIR=m:\signat\sage\data0405;SCH=m:\signat\sage\prog;LOG=m:\signat\sage\LINE100;"}</definedName>
    <definedName name="QUERY2.query_connection_1_2_1_4_1" hidden="1">{"DRIVER={Sage Line 100};UID=ELLIOTT;PWD=MURPH;DIR=m:\signat\sage\data0405;SCH=m:\signat\sage\prog;LOG=m:\signat\sage\LINE100;"}</definedName>
    <definedName name="QUERY2.query_connection_1_2_1_5" localSheetId="27" hidden="1">{"DRIVER={Sage Line 100};UID=ELLIOTT;PWD=MURPH;DIR=m:\signat\sage\data0405;SCH=m:\signat\sage\prog;LOG=m:\signat\sage\LINE100;"}</definedName>
    <definedName name="QUERY2.query_connection_1_2_1_5" hidden="1">{"DRIVER={Sage Line 100};UID=ELLIOTT;PWD=MURPH;DIR=m:\signat\sage\data0405;SCH=m:\signat\sage\prog;LOG=m:\signat\sage\LINE100;"}</definedName>
    <definedName name="QUERY2.query_connection_1_2_2" localSheetId="27" hidden="1">{"DRIVER={Sage Line 100};UID=ELLIOTT;PWD=MURPH;DIR=m:\signat\sage\data0405;SCH=m:\signat\sage\prog;LOG=m:\signat\sage\LINE100;"}</definedName>
    <definedName name="QUERY2.query_connection_1_2_2" hidden="1">{"DRIVER={Sage Line 100};UID=ELLIOTT;PWD=MURPH;DIR=m:\signat\sage\data0405;SCH=m:\signat\sage\prog;LOG=m:\signat\sage\LINE100;"}</definedName>
    <definedName name="QUERY2.query_connection_1_2_2_1" localSheetId="27" hidden="1">{"DRIVER={Sage Line 100};UID=ELLIOTT;PWD=MURPH;DIR=m:\signat\sage\data0405;SCH=m:\signat\sage\prog;LOG=m:\signat\sage\LINE100;"}</definedName>
    <definedName name="QUERY2.query_connection_1_2_2_1" hidden="1">{"DRIVER={Sage Line 100};UID=ELLIOTT;PWD=MURPH;DIR=m:\signat\sage\data0405;SCH=m:\signat\sage\prog;LOG=m:\signat\sage\LINE100;"}</definedName>
    <definedName name="QUERY2.query_connection_1_2_2_1_1" localSheetId="27" hidden="1">{"DRIVER={Sage Line 100};UID=ELLIOTT;PWD=MURPH;DIR=m:\signat\sage\data0405;SCH=m:\signat\sage\prog;LOG=m:\signat\sage\LINE100;"}</definedName>
    <definedName name="QUERY2.query_connection_1_2_2_1_1" hidden="1">{"DRIVER={Sage Line 100};UID=ELLIOTT;PWD=MURPH;DIR=m:\signat\sage\data0405;SCH=m:\signat\sage\prog;LOG=m:\signat\sage\LINE100;"}</definedName>
    <definedName name="QUERY2.query_connection_1_2_2_1_1_1" localSheetId="27" hidden="1">{"DRIVER={Sage Line 100};UID=ELLIOTT;PWD=MURPH;DIR=m:\signat\sage\data0405;SCH=m:\signat\sage\prog;LOG=m:\signat\sage\LINE100;"}</definedName>
    <definedName name="QUERY2.query_connection_1_2_2_1_1_1" hidden="1">{"DRIVER={Sage Line 100};UID=ELLIOTT;PWD=MURPH;DIR=m:\signat\sage\data0405;SCH=m:\signat\sage\prog;LOG=m:\signat\sage\LINE100;"}</definedName>
    <definedName name="QUERY2.query_connection_1_2_2_1_1_1_1" localSheetId="27" hidden="1">{"DRIVER={Sage Line 100};UID=ELLIOTT;PWD=MURPH;DIR=m:\signat\sage\data0405;SCH=m:\signat\sage\prog;LOG=m:\signat\sage\LINE100;"}</definedName>
    <definedName name="QUERY2.query_connection_1_2_2_1_1_1_1" hidden="1">{"DRIVER={Sage Line 100};UID=ELLIOTT;PWD=MURPH;DIR=m:\signat\sage\data0405;SCH=m:\signat\sage\prog;LOG=m:\signat\sage\LINE100;"}</definedName>
    <definedName name="QUERY2.query_connection_1_2_2_1_1_2" localSheetId="27" hidden="1">{"DRIVER={Sage Line 100};UID=ELLIOTT;PWD=MURPH;DIR=m:\signat\sage\data0405;SCH=m:\signat\sage\prog;LOG=m:\signat\sage\LINE100;"}</definedName>
    <definedName name="QUERY2.query_connection_1_2_2_1_1_2" hidden="1">{"DRIVER={Sage Line 100};UID=ELLIOTT;PWD=MURPH;DIR=m:\signat\sage\data0405;SCH=m:\signat\sage\prog;LOG=m:\signat\sage\LINE100;"}</definedName>
    <definedName name="QUERY2.query_connection_1_2_2_1_2" localSheetId="27" hidden="1">{"DRIVER={Sage Line 100};UID=ELLIOTT;PWD=MURPH;DIR=m:\signat\sage\data0405;SCH=m:\signat\sage\prog;LOG=m:\signat\sage\LINE100;"}</definedName>
    <definedName name="QUERY2.query_connection_1_2_2_1_2" hidden="1">{"DRIVER={Sage Line 100};UID=ELLIOTT;PWD=MURPH;DIR=m:\signat\sage\data0405;SCH=m:\signat\sage\prog;LOG=m:\signat\sage\LINE100;"}</definedName>
    <definedName name="QUERY2.query_connection_1_2_2_1_2_1" localSheetId="27" hidden="1">{"DRIVER={Sage Line 100};UID=ELLIOTT;PWD=MURPH;DIR=m:\signat\sage\data0405;SCH=m:\signat\sage\prog;LOG=m:\signat\sage\LINE100;"}</definedName>
    <definedName name="QUERY2.query_connection_1_2_2_1_2_1" hidden="1">{"DRIVER={Sage Line 100};UID=ELLIOTT;PWD=MURPH;DIR=m:\signat\sage\data0405;SCH=m:\signat\sage\prog;LOG=m:\signat\sage\LINE100;"}</definedName>
    <definedName name="QUERY2.query_connection_1_2_2_1_3" localSheetId="27" hidden="1">{"DRIVER={Sage Line 100};UID=ELLIOTT;PWD=MURPH;DIR=m:\signat\sage\data0405;SCH=m:\signat\sage\prog;LOG=m:\signat\sage\LINE100;"}</definedName>
    <definedName name="QUERY2.query_connection_1_2_2_1_3" hidden="1">{"DRIVER={Sage Line 100};UID=ELLIOTT;PWD=MURPH;DIR=m:\signat\sage\data0405;SCH=m:\signat\sage\prog;LOG=m:\signat\sage\LINE100;"}</definedName>
    <definedName name="QUERY2.query_connection_1_2_2_2" localSheetId="27" hidden="1">{"DRIVER={Sage Line 100};UID=ELLIOTT;PWD=MURPH;DIR=m:\signat\sage\data0405;SCH=m:\signat\sage\prog;LOG=m:\signat\sage\LINE100;"}</definedName>
    <definedName name="QUERY2.query_connection_1_2_2_2" hidden="1">{"DRIVER={Sage Line 100};UID=ELLIOTT;PWD=MURPH;DIR=m:\signat\sage\data0405;SCH=m:\signat\sage\prog;LOG=m:\signat\sage\LINE100;"}</definedName>
    <definedName name="QUERY2.query_connection_1_2_2_2_1" localSheetId="27" hidden="1">{"DRIVER={Sage Line 100};UID=ELLIOTT;PWD=MURPH;DIR=m:\signat\sage\data0405;SCH=m:\signat\sage\prog;LOG=m:\signat\sage\LINE100;"}</definedName>
    <definedName name="QUERY2.query_connection_1_2_2_2_1" hidden="1">{"DRIVER={Sage Line 100};UID=ELLIOTT;PWD=MURPH;DIR=m:\signat\sage\data0405;SCH=m:\signat\sage\prog;LOG=m:\signat\sage\LINE100;"}</definedName>
    <definedName name="QUERY2.query_connection_1_2_2_2_1_1" localSheetId="27" hidden="1">{"DRIVER={Sage Line 100};UID=ELLIOTT;PWD=MURPH;DIR=m:\signat\sage\data0405;SCH=m:\signat\sage\prog;LOG=m:\signat\sage\LINE100;"}</definedName>
    <definedName name="QUERY2.query_connection_1_2_2_2_1_1" hidden="1">{"DRIVER={Sage Line 100};UID=ELLIOTT;PWD=MURPH;DIR=m:\signat\sage\data0405;SCH=m:\signat\sage\prog;LOG=m:\signat\sage\LINE100;"}</definedName>
    <definedName name="QUERY2.query_connection_1_2_2_2_2" localSheetId="27" hidden="1">{"DRIVER={Sage Line 100};UID=ELLIOTT;PWD=MURPH;DIR=m:\signat\sage\data0405;SCH=m:\signat\sage\prog;LOG=m:\signat\sage\LINE100;"}</definedName>
    <definedName name="QUERY2.query_connection_1_2_2_2_2" hidden="1">{"DRIVER={Sage Line 100};UID=ELLIOTT;PWD=MURPH;DIR=m:\signat\sage\data0405;SCH=m:\signat\sage\prog;LOG=m:\signat\sage\LINE100;"}</definedName>
    <definedName name="QUERY2.query_connection_1_2_2_3" localSheetId="27" hidden="1">{"DRIVER={Sage Line 100};UID=ELLIOTT;PWD=MURPH;DIR=m:\signat\sage\data0405;SCH=m:\signat\sage\prog;LOG=m:\signat\sage\LINE100;"}</definedName>
    <definedName name="QUERY2.query_connection_1_2_2_3" hidden="1">{"DRIVER={Sage Line 100};UID=ELLIOTT;PWD=MURPH;DIR=m:\signat\sage\data0405;SCH=m:\signat\sage\prog;LOG=m:\signat\sage\LINE100;"}</definedName>
    <definedName name="QUERY2.query_connection_1_2_2_3_1" localSheetId="27" hidden="1">{"DRIVER={Sage Line 100};UID=ELLIOTT;PWD=MURPH;DIR=m:\signat\sage\data0405;SCH=m:\signat\sage\prog;LOG=m:\signat\sage\LINE100;"}</definedName>
    <definedName name="QUERY2.query_connection_1_2_2_3_1" hidden="1">{"DRIVER={Sage Line 100};UID=ELLIOTT;PWD=MURPH;DIR=m:\signat\sage\data0405;SCH=m:\signat\sage\prog;LOG=m:\signat\sage\LINE100;"}</definedName>
    <definedName name="QUERY2.query_connection_1_2_2_4" localSheetId="27" hidden="1">{"DRIVER={Sage Line 100};UID=ELLIOTT;PWD=MURPH;DIR=m:\signat\sage\data0405;SCH=m:\signat\sage\prog;LOG=m:\signat\sage\LINE100;"}</definedName>
    <definedName name="QUERY2.query_connection_1_2_2_4" hidden="1">{"DRIVER={Sage Line 100};UID=ELLIOTT;PWD=MURPH;DIR=m:\signat\sage\data0405;SCH=m:\signat\sage\prog;LOG=m:\signat\sage\LINE100;"}</definedName>
    <definedName name="QUERY2.query_connection_1_2_3" localSheetId="27" hidden="1">{"DRIVER={Sage Line 100};UID=ELLIOTT;PWD=MURPH;DIR=m:\signat\sage\data0405;SCH=m:\signat\sage\prog;LOG=m:\signat\sage\LINE100;"}</definedName>
    <definedName name="QUERY2.query_connection_1_2_3" hidden="1">{"DRIVER={Sage Line 100};UID=ELLIOTT;PWD=MURPH;DIR=m:\signat\sage\data0405;SCH=m:\signat\sage\prog;LOG=m:\signat\sage\LINE100;"}</definedName>
    <definedName name="QUERY2.query_connection_1_2_3_1" localSheetId="27" hidden="1">{"DRIVER={Sage Line 100};UID=ELLIOTT;PWD=MURPH;DIR=m:\signat\sage\data0405;SCH=m:\signat\sage\prog;LOG=m:\signat\sage\LINE100;"}</definedName>
    <definedName name="QUERY2.query_connection_1_2_3_1" hidden="1">{"DRIVER={Sage Line 100};UID=ELLIOTT;PWD=MURPH;DIR=m:\signat\sage\data0405;SCH=m:\signat\sage\prog;LOG=m:\signat\sage\LINE100;"}</definedName>
    <definedName name="QUERY2.query_connection_1_2_3_1_1" localSheetId="27" hidden="1">{"DRIVER={Sage Line 100};UID=ELLIOTT;PWD=MURPH;DIR=m:\signat\sage\data0405;SCH=m:\signat\sage\prog;LOG=m:\signat\sage\LINE100;"}</definedName>
    <definedName name="QUERY2.query_connection_1_2_3_1_1" hidden="1">{"DRIVER={Sage Line 100};UID=ELLIOTT;PWD=MURPH;DIR=m:\signat\sage\data0405;SCH=m:\signat\sage\prog;LOG=m:\signat\sage\LINE100;"}</definedName>
    <definedName name="QUERY2.query_connection_1_2_3_1_1_1" localSheetId="27" hidden="1">{"DRIVER={Sage Line 100};UID=ELLIOTT;PWD=MURPH;DIR=m:\signat\sage\data0405;SCH=m:\signat\sage\prog;LOG=m:\signat\sage\LINE100;"}</definedName>
    <definedName name="QUERY2.query_connection_1_2_3_1_1_1" hidden="1">{"DRIVER={Sage Line 100};UID=ELLIOTT;PWD=MURPH;DIR=m:\signat\sage\data0405;SCH=m:\signat\sage\prog;LOG=m:\signat\sage\LINE100;"}</definedName>
    <definedName name="QUERY2.query_connection_1_2_3_1_2" localSheetId="27" hidden="1">{"DRIVER={Sage Line 100};UID=ELLIOTT;PWD=MURPH;DIR=m:\signat\sage\data0405;SCH=m:\signat\sage\prog;LOG=m:\signat\sage\LINE100;"}</definedName>
    <definedName name="QUERY2.query_connection_1_2_3_1_2" hidden="1">{"DRIVER={Sage Line 100};UID=ELLIOTT;PWD=MURPH;DIR=m:\signat\sage\data0405;SCH=m:\signat\sage\prog;LOG=m:\signat\sage\LINE100;"}</definedName>
    <definedName name="QUERY2.query_connection_1_2_3_2" localSheetId="27" hidden="1">{"DRIVER={Sage Line 100};UID=ELLIOTT;PWD=MURPH;DIR=m:\signat\sage\data0405;SCH=m:\signat\sage\prog;LOG=m:\signat\sage\LINE100;"}</definedName>
    <definedName name="QUERY2.query_connection_1_2_3_2" hidden="1">{"DRIVER={Sage Line 100};UID=ELLIOTT;PWD=MURPH;DIR=m:\signat\sage\data0405;SCH=m:\signat\sage\prog;LOG=m:\signat\sage\LINE100;"}</definedName>
    <definedName name="QUERY2.query_connection_1_2_3_2_1" localSheetId="27" hidden="1">{"DRIVER={Sage Line 100};UID=ELLIOTT;PWD=MURPH;DIR=m:\signat\sage\data0405;SCH=m:\signat\sage\prog;LOG=m:\signat\sage\LINE100;"}</definedName>
    <definedName name="QUERY2.query_connection_1_2_3_2_1" hidden="1">{"DRIVER={Sage Line 100};UID=ELLIOTT;PWD=MURPH;DIR=m:\signat\sage\data0405;SCH=m:\signat\sage\prog;LOG=m:\signat\sage\LINE100;"}</definedName>
    <definedName name="QUERY2.query_connection_1_2_3_3" localSheetId="27" hidden="1">{"DRIVER={Sage Line 100};UID=ELLIOTT;PWD=MURPH;DIR=m:\signat\sage\data0405;SCH=m:\signat\sage\prog;LOG=m:\signat\sage\LINE100;"}</definedName>
    <definedName name="QUERY2.query_connection_1_2_3_3" hidden="1">{"DRIVER={Sage Line 100};UID=ELLIOTT;PWD=MURPH;DIR=m:\signat\sage\data0405;SCH=m:\signat\sage\prog;LOG=m:\signat\sage\LINE100;"}</definedName>
    <definedName name="QUERY2.query_connection_1_2_4" localSheetId="27" hidden="1">{"DRIVER={Sage Line 100};UID=ELLIOTT;PWD=MURPH;DIR=m:\signat\sage\data0405;SCH=m:\signat\sage\prog;LOG=m:\signat\sage\LINE100;"}</definedName>
    <definedName name="QUERY2.query_connection_1_2_4" hidden="1">{"DRIVER={Sage Line 100};UID=ELLIOTT;PWD=MURPH;DIR=m:\signat\sage\data0405;SCH=m:\signat\sage\prog;LOG=m:\signat\sage\LINE100;"}</definedName>
    <definedName name="QUERY2.query_connection_1_2_4_1" localSheetId="27" hidden="1">{"DRIVER={Sage Line 100};UID=ELLIOTT;PWD=MURPH;DIR=m:\signat\sage\data0405;SCH=m:\signat\sage\prog;LOG=m:\signat\sage\LINE100;"}</definedName>
    <definedName name="QUERY2.query_connection_1_2_4_1" hidden="1">{"DRIVER={Sage Line 100};UID=ELLIOTT;PWD=MURPH;DIR=m:\signat\sage\data0405;SCH=m:\signat\sage\prog;LOG=m:\signat\sage\LINE100;"}</definedName>
    <definedName name="QUERY2.query_connection_1_2_4_1_1" localSheetId="27" hidden="1">{"DRIVER={Sage Line 100};UID=ELLIOTT;PWD=MURPH;DIR=m:\signat\sage\data0405;SCH=m:\signat\sage\prog;LOG=m:\signat\sage\LINE100;"}</definedName>
    <definedName name="QUERY2.query_connection_1_2_4_1_1" hidden="1">{"DRIVER={Sage Line 100};UID=ELLIOTT;PWD=MURPH;DIR=m:\signat\sage\data0405;SCH=m:\signat\sage\prog;LOG=m:\signat\sage\LINE100;"}</definedName>
    <definedName name="QUERY2.query_connection_1_2_4_2" localSheetId="27" hidden="1">{"DRIVER={Sage Line 100};UID=ELLIOTT;PWD=MURPH;DIR=m:\signat\sage\data0405;SCH=m:\signat\sage\prog;LOG=m:\signat\sage\LINE100;"}</definedName>
    <definedName name="QUERY2.query_connection_1_2_4_2" hidden="1">{"DRIVER={Sage Line 100};UID=ELLIOTT;PWD=MURPH;DIR=m:\signat\sage\data0405;SCH=m:\signat\sage\prog;LOG=m:\signat\sage\LINE100;"}</definedName>
    <definedName name="QUERY2.query_connection_1_2_5" localSheetId="27" hidden="1">{"DRIVER={Sage Line 100};UID=ELLIOTT;PWD=MURPH;DIR=m:\signat\sage\data0405;SCH=m:\signat\sage\prog;LOG=m:\signat\sage\LINE100;"}</definedName>
    <definedName name="QUERY2.query_connection_1_2_5" hidden="1">{"DRIVER={Sage Line 100};UID=ELLIOTT;PWD=MURPH;DIR=m:\signat\sage\data0405;SCH=m:\signat\sage\prog;LOG=m:\signat\sage\LINE100;"}</definedName>
    <definedName name="QUERY2.query_connection_1_2_5_1" localSheetId="27" hidden="1">{"DRIVER={Sage Line 100};UID=ELLIOTT;PWD=MURPH;DIR=m:\signat\sage\data0405;SCH=m:\signat\sage\prog;LOG=m:\signat\sage\LINE100;"}</definedName>
    <definedName name="QUERY2.query_connection_1_2_5_1" hidden="1">{"DRIVER={Sage Line 100};UID=ELLIOTT;PWD=MURPH;DIR=m:\signat\sage\data0405;SCH=m:\signat\sage\prog;LOG=m:\signat\sage\LINE100;"}</definedName>
    <definedName name="QUERY2.query_connection_1_3" localSheetId="27" hidden="1">{"DRIVER={Sage Line 100};UID=ELLIOTT;PWD=MURPH;DIR=m:\signat\sage\data0405;SCH=m:\signat\sage\prog;LOG=m:\signat\sage\LINE100;"}</definedName>
    <definedName name="QUERY2.query_connection_1_3" hidden="1">{"DRIVER={Sage Line 100};UID=ELLIOTT;PWD=MURPH;DIR=m:\signat\sage\data0405;SCH=m:\signat\sage\prog;LOG=m:\signat\sage\LINE100;"}</definedName>
    <definedName name="QUERY2.query_connection_1_3_1" localSheetId="27" hidden="1">{"DRIVER={Sage Line 100};UID=ELLIOTT;PWD=MURPH;DIR=m:\signat\sage\data0405;SCH=m:\signat\sage\prog;LOG=m:\signat\sage\LINE100;"}</definedName>
    <definedName name="QUERY2.query_connection_1_3_1" hidden="1">{"DRIVER={Sage Line 100};UID=ELLIOTT;PWD=MURPH;DIR=m:\signat\sage\data0405;SCH=m:\signat\sage\prog;LOG=m:\signat\sage\LINE100;"}</definedName>
    <definedName name="QUERY2.query_connection_1_3_1_1" localSheetId="27" hidden="1">{"DRIVER={Sage Line 100};UID=ELLIOTT;PWD=MURPH;DIR=m:\signat\sage\data0405;SCH=m:\signat\sage\prog;LOG=m:\signat\sage\LINE100;"}</definedName>
    <definedName name="QUERY2.query_connection_1_3_1_1" hidden="1">{"DRIVER={Sage Line 100};UID=ELLIOTT;PWD=MURPH;DIR=m:\signat\sage\data0405;SCH=m:\signat\sage\prog;LOG=m:\signat\sage\LINE100;"}</definedName>
    <definedName name="QUERY2.query_connection_1_3_1_1_1" localSheetId="27" hidden="1">{"DRIVER={Sage Line 100};UID=ELLIOTT;PWD=MURPH;DIR=m:\signat\sage\data0405;SCH=m:\signat\sage\prog;LOG=m:\signat\sage\LINE100;"}</definedName>
    <definedName name="QUERY2.query_connection_1_3_1_1_1" hidden="1">{"DRIVER={Sage Line 100};UID=ELLIOTT;PWD=MURPH;DIR=m:\signat\sage\data0405;SCH=m:\signat\sage\prog;LOG=m:\signat\sage\LINE100;"}</definedName>
    <definedName name="QUERY2.query_connection_1_3_1_1_1_1" localSheetId="27" hidden="1">{"DRIVER={Sage Line 100};UID=ELLIOTT;PWD=MURPH;DIR=m:\signat\sage\data0405;SCH=m:\signat\sage\prog;LOG=m:\signat\sage\LINE100;"}</definedName>
    <definedName name="QUERY2.query_connection_1_3_1_1_1_1" hidden="1">{"DRIVER={Sage Line 100};UID=ELLIOTT;PWD=MURPH;DIR=m:\signat\sage\data0405;SCH=m:\signat\sage\prog;LOG=m:\signat\sage\LINE100;"}</definedName>
    <definedName name="QUERY2.query_connection_1_3_1_1_1_1_1" localSheetId="27" hidden="1">{"DRIVER={Sage Line 100};UID=ELLIOTT;PWD=MURPH;DIR=m:\signat\sage\data0405;SCH=m:\signat\sage\prog;LOG=m:\signat\sage\LINE100;"}</definedName>
    <definedName name="QUERY2.query_connection_1_3_1_1_1_1_1" hidden="1">{"DRIVER={Sage Line 100};UID=ELLIOTT;PWD=MURPH;DIR=m:\signat\sage\data0405;SCH=m:\signat\sage\prog;LOG=m:\signat\sage\LINE100;"}</definedName>
    <definedName name="QUERY2.query_connection_1_3_1_1_1_2" localSheetId="27" hidden="1">{"DRIVER={Sage Line 100};UID=ELLIOTT;PWD=MURPH;DIR=m:\signat\sage\data0405;SCH=m:\signat\sage\prog;LOG=m:\signat\sage\LINE100;"}</definedName>
    <definedName name="QUERY2.query_connection_1_3_1_1_1_2" hidden="1">{"DRIVER={Sage Line 100};UID=ELLIOTT;PWD=MURPH;DIR=m:\signat\sage\data0405;SCH=m:\signat\sage\prog;LOG=m:\signat\sage\LINE100;"}</definedName>
    <definedName name="QUERY2.query_connection_1_3_1_1_2" localSheetId="27" hidden="1">{"DRIVER={Sage Line 100};UID=ELLIOTT;PWD=MURPH;DIR=m:\signat\sage\data0405;SCH=m:\signat\sage\prog;LOG=m:\signat\sage\LINE100;"}</definedName>
    <definedName name="QUERY2.query_connection_1_3_1_1_2" hidden="1">{"DRIVER={Sage Line 100};UID=ELLIOTT;PWD=MURPH;DIR=m:\signat\sage\data0405;SCH=m:\signat\sage\prog;LOG=m:\signat\sage\LINE100;"}</definedName>
    <definedName name="QUERY2.query_connection_1_3_1_1_2_1" localSheetId="27" hidden="1">{"DRIVER={Sage Line 100};UID=ELLIOTT;PWD=MURPH;DIR=m:\signat\sage\data0405;SCH=m:\signat\sage\prog;LOG=m:\signat\sage\LINE100;"}</definedName>
    <definedName name="QUERY2.query_connection_1_3_1_1_2_1" hidden="1">{"DRIVER={Sage Line 100};UID=ELLIOTT;PWD=MURPH;DIR=m:\signat\sage\data0405;SCH=m:\signat\sage\prog;LOG=m:\signat\sage\LINE100;"}</definedName>
    <definedName name="QUERY2.query_connection_1_3_1_1_3" localSheetId="27" hidden="1">{"DRIVER={Sage Line 100};UID=ELLIOTT;PWD=MURPH;DIR=m:\signat\sage\data0405;SCH=m:\signat\sage\prog;LOG=m:\signat\sage\LINE100;"}</definedName>
    <definedName name="QUERY2.query_connection_1_3_1_1_3" hidden="1">{"DRIVER={Sage Line 100};UID=ELLIOTT;PWD=MURPH;DIR=m:\signat\sage\data0405;SCH=m:\signat\sage\prog;LOG=m:\signat\sage\LINE100;"}</definedName>
    <definedName name="QUERY2.query_connection_1_3_1_2" localSheetId="27" hidden="1">{"DRIVER={Sage Line 100};UID=ELLIOTT;PWD=MURPH;DIR=m:\signat\sage\data0405;SCH=m:\signat\sage\prog;LOG=m:\signat\sage\LINE100;"}</definedName>
    <definedName name="QUERY2.query_connection_1_3_1_2" hidden="1">{"DRIVER={Sage Line 100};UID=ELLIOTT;PWD=MURPH;DIR=m:\signat\sage\data0405;SCH=m:\signat\sage\prog;LOG=m:\signat\sage\LINE100;"}</definedName>
    <definedName name="QUERY2.query_connection_1_3_1_2_1" localSheetId="27" hidden="1">{"DRIVER={Sage Line 100};UID=ELLIOTT;PWD=MURPH;DIR=m:\signat\sage\data0405;SCH=m:\signat\sage\prog;LOG=m:\signat\sage\LINE100;"}</definedName>
    <definedName name="QUERY2.query_connection_1_3_1_2_1" hidden="1">{"DRIVER={Sage Line 100};UID=ELLIOTT;PWD=MURPH;DIR=m:\signat\sage\data0405;SCH=m:\signat\sage\prog;LOG=m:\signat\sage\LINE100;"}</definedName>
    <definedName name="QUERY2.query_connection_1_3_1_2_1_1" localSheetId="27" hidden="1">{"DRIVER={Sage Line 100};UID=ELLIOTT;PWD=MURPH;DIR=m:\signat\sage\data0405;SCH=m:\signat\sage\prog;LOG=m:\signat\sage\LINE100;"}</definedName>
    <definedName name="QUERY2.query_connection_1_3_1_2_1_1" hidden="1">{"DRIVER={Sage Line 100};UID=ELLIOTT;PWD=MURPH;DIR=m:\signat\sage\data0405;SCH=m:\signat\sage\prog;LOG=m:\signat\sage\LINE100;"}</definedName>
    <definedName name="QUERY2.query_connection_1_3_1_2_2" localSheetId="27" hidden="1">{"DRIVER={Sage Line 100};UID=ELLIOTT;PWD=MURPH;DIR=m:\signat\sage\data0405;SCH=m:\signat\sage\prog;LOG=m:\signat\sage\LINE100;"}</definedName>
    <definedName name="QUERY2.query_connection_1_3_1_2_2" hidden="1">{"DRIVER={Sage Line 100};UID=ELLIOTT;PWD=MURPH;DIR=m:\signat\sage\data0405;SCH=m:\signat\sage\prog;LOG=m:\signat\sage\LINE100;"}</definedName>
    <definedName name="QUERY2.query_connection_1_3_1_3" localSheetId="27" hidden="1">{"DRIVER={Sage Line 100};UID=ELLIOTT;PWD=MURPH;DIR=m:\signat\sage\data0405;SCH=m:\signat\sage\prog;LOG=m:\signat\sage\LINE100;"}</definedName>
    <definedName name="QUERY2.query_connection_1_3_1_3" hidden="1">{"DRIVER={Sage Line 100};UID=ELLIOTT;PWD=MURPH;DIR=m:\signat\sage\data0405;SCH=m:\signat\sage\prog;LOG=m:\signat\sage\LINE100;"}</definedName>
    <definedName name="QUERY2.query_connection_1_3_1_3_1" localSheetId="27" hidden="1">{"DRIVER={Sage Line 100};UID=ELLIOTT;PWD=MURPH;DIR=m:\signat\sage\data0405;SCH=m:\signat\sage\prog;LOG=m:\signat\sage\LINE100;"}</definedName>
    <definedName name="QUERY2.query_connection_1_3_1_3_1" hidden="1">{"DRIVER={Sage Line 100};UID=ELLIOTT;PWD=MURPH;DIR=m:\signat\sage\data0405;SCH=m:\signat\sage\prog;LOG=m:\signat\sage\LINE100;"}</definedName>
    <definedName name="QUERY2.query_connection_1_3_1_4" localSheetId="27" hidden="1">{"DRIVER={Sage Line 100};UID=ELLIOTT;PWD=MURPH;DIR=m:\signat\sage\data0405;SCH=m:\signat\sage\prog;LOG=m:\signat\sage\LINE100;"}</definedName>
    <definedName name="QUERY2.query_connection_1_3_1_4" hidden="1">{"DRIVER={Sage Line 100};UID=ELLIOTT;PWD=MURPH;DIR=m:\signat\sage\data0405;SCH=m:\signat\sage\prog;LOG=m:\signat\sage\LINE100;"}</definedName>
    <definedName name="QUERY2.query_connection_1_3_2" localSheetId="27" hidden="1">{"DRIVER={Sage Line 100};UID=ELLIOTT;PWD=MURPH;DIR=m:\signat\sage\data0405;SCH=m:\signat\sage\prog;LOG=m:\signat\sage\LINE100;"}</definedName>
    <definedName name="QUERY2.query_connection_1_3_2" hidden="1">{"DRIVER={Sage Line 100};UID=ELLIOTT;PWD=MURPH;DIR=m:\signat\sage\data0405;SCH=m:\signat\sage\prog;LOG=m:\signat\sage\LINE100;"}</definedName>
    <definedName name="QUERY2.query_connection_1_3_2_1" localSheetId="27" hidden="1">{"DRIVER={Sage Line 100};UID=ELLIOTT;PWD=MURPH;DIR=m:\signat\sage\data0405;SCH=m:\signat\sage\prog;LOG=m:\signat\sage\LINE100;"}</definedName>
    <definedName name="QUERY2.query_connection_1_3_2_1" hidden="1">{"DRIVER={Sage Line 100};UID=ELLIOTT;PWD=MURPH;DIR=m:\signat\sage\data0405;SCH=m:\signat\sage\prog;LOG=m:\signat\sage\LINE100;"}</definedName>
    <definedName name="QUERY2.query_connection_1_3_2_1_1" localSheetId="27" hidden="1">{"DRIVER={Sage Line 100};UID=ELLIOTT;PWD=MURPH;DIR=m:\signat\sage\data0405;SCH=m:\signat\sage\prog;LOG=m:\signat\sage\LINE100;"}</definedName>
    <definedName name="QUERY2.query_connection_1_3_2_1_1" hidden="1">{"DRIVER={Sage Line 100};UID=ELLIOTT;PWD=MURPH;DIR=m:\signat\sage\data0405;SCH=m:\signat\sage\prog;LOG=m:\signat\sage\LINE100;"}</definedName>
    <definedName name="QUERY2.query_connection_1_3_2_1_1_1" localSheetId="27" hidden="1">{"DRIVER={Sage Line 100};UID=ELLIOTT;PWD=MURPH;DIR=m:\signat\sage\data0405;SCH=m:\signat\sage\prog;LOG=m:\signat\sage\LINE100;"}</definedName>
    <definedName name="QUERY2.query_connection_1_3_2_1_1_1" hidden="1">{"DRIVER={Sage Line 100};UID=ELLIOTT;PWD=MURPH;DIR=m:\signat\sage\data0405;SCH=m:\signat\sage\prog;LOG=m:\signat\sage\LINE100;"}</definedName>
    <definedName name="QUERY2.query_connection_1_3_2_1_2" localSheetId="27" hidden="1">{"DRIVER={Sage Line 100};UID=ELLIOTT;PWD=MURPH;DIR=m:\signat\sage\data0405;SCH=m:\signat\sage\prog;LOG=m:\signat\sage\LINE100;"}</definedName>
    <definedName name="QUERY2.query_connection_1_3_2_1_2" hidden="1">{"DRIVER={Sage Line 100};UID=ELLIOTT;PWD=MURPH;DIR=m:\signat\sage\data0405;SCH=m:\signat\sage\prog;LOG=m:\signat\sage\LINE100;"}</definedName>
    <definedName name="QUERY2.query_connection_1_3_2_2" localSheetId="27" hidden="1">{"DRIVER={Sage Line 100};UID=ELLIOTT;PWD=MURPH;DIR=m:\signat\sage\data0405;SCH=m:\signat\sage\prog;LOG=m:\signat\sage\LINE100;"}</definedName>
    <definedName name="QUERY2.query_connection_1_3_2_2" hidden="1">{"DRIVER={Sage Line 100};UID=ELLIOTT;PWD=MURPH;DIR=m:\signat\sage\data0405;SCH=m:\signat\sage\prog;LOG=m:\signat\sage\LINE100;"}</definedName>
    <definedName name="QUERY2.query_connection_1_3_2_2_1" localSheetId="27" hidden="1">{"DRIVER={Sage Line 100};UID=ELLIOTT;PWD=MURPH;DIR=m:\signat\sage\data0405;SCH=m:\signat\sage\prog;LOG=m:\signat\sage\LINE100;"}</definedName>
    <definedName name="QUERY2.query_connection_1_3_2_2_1" hidden="1">{"DRIVER={Sage Line 100};UID=ELLIOTT;PWD=MURPH;DIR=m:\signat\sage\data0405;SCH=m:\signat\sage\prog;LOG=m:\signat\sage\LINE100;"}</definedName>
    <definedName name="QUERY2.query_connection_1_3_2_3" localSheetId="27" hidden="1">{"DRIVER={Sage Line 100};UID=ELLIOTT;PWD=MURPH;DIR=m:\signat\sage\data0405;SCH=m:\signat\sage\prog;LOG=m:\signat\sage\LINE100;"}</definedName>
    <definedName name="QUERY2.query_connection_1_3_2_3" hidden="1">{"DRIVER={Sage Line 100};UID=ELLIOTT;PWD=MURPH;DIR=m:\signat\sage\data0405;SCH=m:\signat\sage\prog;LOG=m:\signat\sage\LINE100;"}</definedName>
    <definedName name="QUERY2.query_connection_1_3_3" localSheetId="27" hidden="1">{"DRIVER={Sage Line 100};UID=ELLIOTT;PWD=MURPH;DIR=m:\signat\sage\data0405;SCH=m:\signat\sage\prog;LOG=m:\signat\sage\LINE100;"}</definedName>
    <definedName name="QUERY2.query_connection_1_3_3" hidden="1">{"DRIVER={Sage Line 100};UID=ELLIOTT;PWD=MURPH;DIR=m:\signat\sage\data0405;SCH=m:\signat\sage\prog;LOG=m:\signat\sage\LINE100;"}</definedName>
    <definedName name="QUERY2.query_connection_1_3_3_1" localSheetId="27" hidden="1">{"DRIVER={Sage Line 100};UID=ELLIOTT;PWD=MURPH;DIR=m:\signat\sage\data0405;SCH=m:\signat\sage\prog;LOG=m:\signat\sage\LINE100;"}</definedName>
    <definedName name="QUERY2.query_connection_1_3_3_1" hidden="1">{"DRIVER={Sage Line 100};UID=ELLIOTT;PWD=MURPH;DIR=m:\signat\sage\data0405;SCH=m:\signat\sage\prog;LOG=m:\signat\sage\LINE100;"}</definedName>
    <definedName name="QUERY2.query_connection_1_3_3_1_1" localSheetId="27" hidden="1">{"DRIVER={Sage Line 100};UID=ELLIOTT;PWD=MURPH;DIR=m:\signat\sage\data0405;SCH=m:\signat\sage\prog;LOG=m:\signat\sage\LINE100;"}</definedName>
    <definedName name="QUERY2.query_connection_1_3_3_1_1" hidden="1">{"DRIVER={Sage Line 100};UID=ELLIOTT;PWD=MURPH;DIR=m:\signat\sage\data0405;SCH=m:\signat\sage\prog;LOG=m:\signat\sage\LINE100;"}</definedName>
    <definedName name="QUERY2.query_connection_1_3_3_2" localSheetId="27" hidden="1">{"DRIVER={Sage Line 100};UID=ELLIOTT;PWD=MURPH;DIR=m:\signat\sage\data0405;SCH=m:\signat\sage\prog;LOG=m:\signat\sage\LINE100;"}</definedName>
    <definedName name="QUERY2.query_connection_1_3_3_2" hidden="1">{"DRIVER={Sage Line 100};UID=ELLIOTT;PWD=MURPH;DIR=m:\signat\sage\data0405;SCH=m:\signat\sage\prog;LOG=m:\signat\sage\LINE100;"}</definedName>
    <definedName name="QUERY2.query_connection_1_3_4" localSheetId="27" hidden="1">{"DRIVER={Sage Line 100};UID=ELLIOTT;PWD=MURPH;DIR=m:\signat\sage\data0405;SCH=m:\signat\sage\prog;LOG=m:\signat\sage\LINE100;"}</definedName>
    <definedName name="QUERY2.query_connection_1_3_4" hidden="1">{"DRIVER={Sage Line 100};UID=ELLIOTT;PWD=MURPH;DIR=m:\signat\sage\data0405;SCH=m:\signat\sage\prog;LOG=m:\signat\sage\LINE100;"}</definedName>
    <definedName name="QUERY2.query_connection_1_3_4_1" localSheetId="27" hidden="1">{"DRIVER={Sage Line 100};UID=ELLIOTT;PWD=MURPH;DIR=m:\signat\sage\data0405;SCH=m:\signat\sage\prog;LOG=m:\signat\sage\LINE100;"}</definedName>
    <definedName name="QUERY2.query_connection_1_3_4_1" hidden="1">{"DRIVER={Sage Line 100};UID=ELLIOTT;PWD=MURPH;DIR=m:\signat\sage\data0405;SCH=m:\signat\sage\prog;LOG=m:\signat\sage\LINE100;"}</definedName>
    <definedName name="QUERY2.query_connection_1_3_5" localSheetId="27" hidden="1">{"DRIVER={Sage Line 100};UID=ELLIOTT;PWD=MURPH;DIR=m:\signat\sage\data0405;SCH=m:\signat\sage\prog;LOG=m:\signat\sage\LINE100;"}</definedName>
    <definedName name="QUERY2.query_connection_1_3_5" hidden="1">{"DRIVER={Sage Line 100};UID=ELLIOTT;PWD=MURPH;DIR=m:\signat\sage\data0405;SCH=m:\signat\sage\prog;LOG=m:\signat\sage\LINE100;"}</definedName>
    <definedName name="QUERY2.query_connection_1_4" localSheetId="27" hidden="1">{"DRIVER={Sage Line 100};UID=ELLIOTT;PWD=MURPH;DIR=m:\signat\sage\data0405;SCH=m:\signat\sage\prog;LOG=m:\signat\sage\LINE100;"}</definedName>
    <definedName name="QUERY2.query_connection_1_4" hidden="1">{"DRIVER={Sage Line 100};UID=ELLIOTT;PWD=MURPH;DIR=m:\signat\sage\data0405;SCH=m:\signat\sage\prog;LOG=m:\signat\sage\LINE100;"}</definedName>
    <definedName name="QUERY2.query_connection_1_4_1" localSheetId="27" hidden="1">{"DRIVER={Sage Line 100};UID=ELLIOTT;PWD=MURPH;DIR=m:\signat\sage\data0405;SCH=m:\signat\sage\prog;LOG=m:\signat\sage\LINE100;"}</definedName>
    <definedName name="QUERY2.query_connection_1_4_1" hidden="1">{"DRIVER={Sage Line 100};UID=ELLIOTT;PWD=MURPH;DIR=m:\signat\sage\data0405;SCH=m:\signat\sage\prog;LOG=m:\signat\sage\LINE100;"}</definedName>
    <definedName name="QUERY2.query_connection_1_4_1_1" localSheetId="27" hidden="1">{"DRIVER={Sage Line 100};UID=ELLIOTT;PWD=MURPH;DIR=m:\signat\sage\data0405;SCH=m:\signat\sage\prog;LOG=m:\signat\sage\LINE100;"}</definedName>
    <definedName name="QUERY2.query_connection_1_4_1_1" hidden="1">{"DRIVER={Sage Line 100};UID=ELLIOTT;PWD=MURPH;DIR=m:\signat\sage\data0405;SCH=m:\signat\sage\prog;LOG=m:\signat\sage\LINE100;"}</definedName>
    <definedName name="QUERY2.query_connection_1_4_1_1_1" localSheetId="27" hidden="1">{"DRIVER={Sage Line 100};UID=ELLIOTT;PWD=MURPH;DIR=m:\signat\sage\data0405;SCH=m:\signat\sage\prog;LOG=m:\signat\sage\LINE100;"}</definedName>
    <definedName name="QUERY2.query_connection_1_4_1_1_1" hidden="1">{"DRIVER={Sage Line 100};UID=ELLIOTT;PWD=MURPH;DIR=m:\signat\sage\data0405;SCH=m:\signat\sage\prog;LOG=m:\signat\sage\LINE100;"}</definedName>
    <definedName name="QUERY2.query_connection_1_4_1_1_1_1" localSheetId="27" hidden="1">{"DRIVER={Sage Line 100};UID=ELLIOTT;PWD=MURPH;DIR=m:\signat\sage\data0405;SCH=m:\signat\sage\prog;LOG=m:\signat\sage\LINE100;"}</definedName>
    <definedName name="QUERY2.query_connection_1_4_1_1_1_1" hidden="1">{"DRIVER={Sage Line 100};UID=ELLIOTT;PWD=MURPH;DIR=m:\signat\sage\data0405;SCH=m:\signat\sage\prog;LOG=m:\signat\sage\LINE100;"}</definedName>
    <definedName name="QUERY2.query_connection_1_4_1_1_2" localSheetId="27" hidden="1">{"DRIVER={Sage Line 100};UID=ELLIOTT;PWD=MURPH;DIR=m:\signat\sage\data0405;SCH=m:\signat\sage\prog;LOG=m:\signat\sage\LINE100;"}</definedName>
    <definedName name="QUERY2.query_connection_1_4_1_1_2" hidden="1">{"DRIVER={Sage Line 100};UID=ELLIOTT;PWD=MURPH;DIR=m:\signat\sage\data0405;SCH=m:\signat\sage\prog;LOG=m:\signat\sage\LINE100;"}</definedName>
    <definedName name="QUERY2.query_connection_1_4_1_2" localSheetId="27" hidden="1">{"DRIVER={Sage Line 100};UID=ELLIOTT;PWD=MURPH;DIR=m:\signat\sage\data0405;SCH=m:\signat\sage\prog;LOG=m:\signat\sage\LINE100;"}</definedName>
    <definedName name="QUERY2.query_connection_1_4_1_2" hidden="1">{"DRIVER={Sage Line 100};UID=ELLIOTT;PWD=MURPH;DIR=m:\signat\sage\data0405;SCH=m:\signat\sage\prog;LOG=m:\signat\sage\LINE100;"}</definedName>
    <definedName name="QUERY2.query_connection_1_4_1_2_1" localSheetId="27" hidden="1">{"DRIVER={Sage Line 100};UID=ELLIOTT;PWD=MURPH;DIR=m:\signat\sage\data0405;SCH=m:\signat\sage\prog;LOG=m:\signat\sage\LINE100;"}</definedName>
    <definedName name="QUERY2.query_connection_1_4_1_2_1" hidden="1">{"DRIVER={Sage Line 100};UID=ELLIOTT;PWD=MURPH;DIR=m:\signat\sage\data0405;SCH=m:\signat\sage\prog;LOG=m:\signat\sage\LINE100;"}</definedName>
    <definedName name="QUERY2.query_connection_1_4_1_3" localSheetId="27" hidden="1">{"DRIVER={Sage Line 100};UID=ELLIOTT;PWD=MURPH;DIR=m:\signat\sage\data0405;SCH=m:\signat\sage\prog;LOG=m:\signat\sage\LINE100;"}</definedName>
    <definedName name="QUERY2.query_connection_1_4_1_3" hidden="1">{"DRIVER={Sage Line 100};UID=ELLIOTT;PWD=MURPH;DIR=m:\signat\sage\data0405;SCH=m:\signat\sage\prog;LOG=m:\signat\sage\LINE100;"}</definedName>
    <definedName name="QUERY2.query_connection_1_4_2" localSheetId="27" hidden="1">{"DRIVER={Sage Line 100};UID=ELLIOTT;PWD=MURPH;DIR=m:\signat\sage\data0405;SCH=m:\signat\sage\prog;LOG=m:\signat\sage\LINE100;"}</definedName>
    <definedName name="QUERY2.query_connection_1_4_2" hidden="1">{"DRIVER={Sage Line 100};UID=ELLIOTT;PWD=MURPH;DIR=m:\signat\sage\data0405;SCH=m:\signat\sage\prog;LOG=m:\signat\sage\LINE100;"}</definedName>
    <definedName name="QUERY2.query_connection_1_4_2_1" localSheetId="27" hidden="1">{"DRIVER={Sage Line 100};UID=ELLIOTT;PWD=MURPH;DIR=m:\signat\sage\data0405;SCH=m:\signat\sage\prog;LOG=m:\signat\sage\LINE100;"}</definedName>
    <definedName name="QUERY2.query_connection_1_4_2_1" hidden="1">{"DRIVER={Sage Line 100};UID=ELLIOTT;PWD=MURPH;DIR=m:\signat\sage\data0405;SCH=m:\signat\sage\prog;LOG=m:\signat\sage\LINE100;"}</definedName>
    <definedName name="QUERY2.query_connection_1_4_2_1_1" localSheetId="27" hidden="1">{"DRIVER={Sage Line 100};UID=ELLIOTT;PWD=MURPH;DIR=m:\signat\sage\data0405;SCH=m:\signat\sage\prog;LOG=m:\signat\sage\LINE100;"}</definedName>
    <definedName name="QUERY2.query_connection_1_4_2_1_1" hidden="1">{"DRIVER={Sage Line 100};UID=ELLIOTT;PWD=MURPH;DIR=m:\signat\sage\data0405;SCH=m:\signat\sage\prog;LOG=m:\signat\sage\LINE100;"}</definedName>
    <definedName name="QUERY2.query_connection_1_4_2_2" localSheetId="27" hidden="1">{"DRIVER={Sage Line 100};UID=ELLIOTT;PWD=MURPH;DIR=m:\signat\sage\data0405;SCH=m:\signat\sage\prog;LOG=m:\signat\sage\LINE100;"}</definedName>
    <definedName name="QUERY2.query_connection_1_4_2_2" hidden="1">{"DRIVER={Sage Line 100};UID=ELLIOTT;PWD=MURPH;DIR=m:\signat\sage\data0405;SCH=m:\signat\sage\prog;LOG=m:\signat\sage\LINE100;"}</definedName>
    <definedName name="QUERY2.query_connection_1_4_3" localSheetId="27" hidden="1">{"DRIVER={Sage Line 100};UID=ELLIOTT;PWD=MURPH;DIR=m:\signat\sage\data0405;SCH=m:\signat\sage\prog;LOG=m:\signat\sage\LINE100;"}</definedName>
    <definedName name="QUERY2.query_connection_1_4_3" hidden="1">{"DRIVER={Sage Line 100};UID=ELLIOTT;PWD=MURPH;DIR=m:\signat\sage\data0405;SCH=m:\signat\sage\prog;LOG=m:\signat\sage\LINE100;"}</definedName>
    <definedName name="QUERY2.query_connection_1_4_3_1" localSheetId="27" hidden="1">{"DRIVER={Sage Line 100};UID=ELLIOTT;PWD=MURPH;DIR=m:\signat\sage\data0405;SCH=m:\signat\sage\prog;LOG=m:\signat\sage\LINE100;"}</definedName>
    <definedName name="QUERY2.query_connection_1_4_3_1" hidden="1">{"DRIVER={Sage Line 100};UID=ELLIOTT;PWD=MURPH;DIR=m:\signat\sage\data0405;SCH=m:\signat\sage\prog;LOG=m:\signat\sage\LINE100;"}</definedName>
    <definedName name="QUERY2.query_connection_1_4_4" localSheetId="27" hidden="1">{"DRIVER={Sage Line 100};UID=ELLIOTT;PWD=MURPH;DIR=m:\signat\sage\data0405;SCH=m:\signat\sage\prog;LOG=m:\signat\sage\LINE100;"}</definedName>
    <definedName name="QUERY2.query_connection_1_4_4" hidden="1">{"DRIVER={Sage Line 100};UID=ELLIOTT;PWD=MURPH;DIR=m:\signat\sage\data0405;SCH=m:\signat\sage\prog;LOG=m:\signat\sage\LINE100;"}</definedName>
    <definedName name="QUERY2.query_connection_1_5" localSheetId="27" hidden="1">{"DRIVER={Sage Line 100};UID=ELLIOTT;PWD=MURPH;DIR=m:\signat\sage\data0405;SCH=m:\signat\sage\prog;LOG=m:\signat\sage\LINE100;"}</definedName>
    <definedName name="QUERY2.query_connection_1_5" hidden="1">{"DRIVER={Sage Line 100};UID=ELLIOTT;PWD=MURPH;DIR=m:\signat\sage\data0405;SCH=m:\signat\sage\prog;LOG=m:\signat\sage\LINE100;"}</definedName>
    <definedName name="QUERY2.query_connection_1_5_1" localSheetId="27" hidden="1">{"DRIVER={Sage Line 100};UID=ELLIOTT;PWD=MURPH;DIR=m:\signat\sage\data0405;SCH=m:\signat\sage\prog;LOG=m:\signat\sage\LINE100;"}</definedName>
    <definedName name="QUERY2.query_connection_1_5_1" hidden="1">{"DRIVER={Sage Line 100};UID=ELLIOTT;PWD=MURPH;DIR=m:\signat\sage\data0405;SCH=m:\signat\sage\prog;LOG=m:\signat\sage\LINE100;"}</definedName>
    <definedName name="QUERY2.query_connection_1_5_1_1" localSheetId="27" hidden="1">{"DRIVER={Sage Line 100};UID=ELLIOTT;PWD=MURPH;DIR=m:\signat\sage\data0405;SCH=m:\signat\sage\prog;LOG=m:\signat\sage\LINE100;"}</definedName>
    <definedName name="QUERY2.query_connection_1_5_1_1" hidden="1">{"DRIVER={Sage Line 100};UID=ELLIOTT;PWD=MURPH;DIR=m:\signat\sage\data0405;SCH=m:\signat\sage\prog;LOG=m:\signat\sage\LINE100;"}</definedName>
    <definedName name="QUERY2.query_connection_1_5_1_1_1" localSheetId="27" hidden="1">{"DRIVER={Sage Line 100};UID=ELLIOTT;PWD=MURPH;DIR=m:\signat\sage\data0405;SCH=m:\signat\sage\prog;LOG=m:\signat\sage\LINE100;"}</definedName>
    <definedName name="QUERY2.query_connection_1_5_1_1_1" hidden="1">{"DRIVER={Sage Line 100};UID=ELLIOTT;PWD=MURPH;DIR=m:\signat\sage\data0405;SCH=m:\signat\sage\prog;LOG=m:\signat\sage\LINE100;"}</definedName>
    <definedName name="QUERY2.query_connection_1_5_1_2" localSheetId="27" hidden="1">{"DRIVER={Sage Line 100};UID=ELLIOTT;PWD=MURPH;DIR=m:\signat\sage\data0405;SCH=m:\signat\sage\prog;LOG=m:\signat\sage\LINE100;"}</definedName>
    <definedName name="QUERY2.query_connection_1_5_1_2" hidden="1">{"DRIVER={Sage Line 100};UID=ELLIOTT;PWD=MURPH;DIR=m:\signat\sage\data0405;SCH=m:\signat\sage\prog;LOG=m:\signat\sage\LINE100;"}</definedName>
    <definedName name="QUERY2.query_connection_1_5_2" localSheetId="27" hidden="1">{"DRIVER={Sage Line 100};UID=ELLIOTT;PWD=MURPH;DIR=m:\signat\sage\data0405;SCH=m:\signat\sage\prog;LOG=m:\signat\sage\LINE100;"}</definedName>
    <definedName name="QUERY2.query_connection_1_5_2" hidden="1">{"DRIVER={Sage Line 100};UID=ELLIOTT;PWD=MURPH;DIR=m:\signat\sage\data0405;SCH=m:\signat\sage\prog;LOG=m:\signat\sage\LINE100;"}</definedName>
    <definedName name="QUERY2.query_connection_1_5_2_1" localSheetId="27" hidden="1">{"DRIVER={Sage Line 100};UID=ELLIOTT;PWD=MURPH;DIR=m:\signat\sage\data0405;SCH=m:\signat\sage\prog;LOG=m:\signat\sage\LINE100;"}</definedName>
    <definedName name="QUERY2.query_connection_1_5_2_1" hidden="1">{"DRIVER={Sage Line 100};UID=ELLIOTT;PWD=MURPH;DIR=m:\signat\sage\data0405;SCH=m:\signat\sage\prog;LOG=m:\signat\sage\LINE100;"}</definedName>
    <definedName name="QUERY2.query_connection_1_5_3" localSheetId="27" hidden="1">{"DRIVER={Sage Line 100};UID=ELLIOTT;PWD=MURPH;DIR=m:\signat\sage\data0405;SCH=m:\signat\sage\prog;LOG=m:\signat\sage\LINE100;"}</definedName>
    <definedName name="QUERY2.query_connection_1_5_3" hidden="1">{"DRIVER={Sage Line 100};UID=ELLIOTT;PWD=MURPH;DIR=m:\signat\sage\data0405;SCH=m:\signat\sage\prog;LOG=m:\signat\sage\LINE100;"}</definedName>
    <definedName name="QUERY2.query_connection_2" localSheetId="43" hidden="1">{"DRIVER={Sage Line 100};UID=ELLIOTT;PWD=MURPH;DIR=m:\signat\sage\data0405;SCH=m:\signat\sage\prog;LOG=m:\signat\sage\LINE100;"}</definedName>
    <definedName name="QUERY2.query_connection_2" localSheetId="27" hidden="1">{"DRIVER={Sage Line 100};UID=ELLIOTT;PWD=MURPH;DIR=m:\signat\sage\data0405;SCH=m:\signat\sage\prog;LOG=m:\signat\sage\LINE100;"}</definedName>
    <definedName name="QUERY2.query_connection_2" hidden="1">{"DRIVER={Sage Line 100};UID=ELLIOTT;PWD=MURPH;DIR=m:\signat\sage\data0405;SCH=m:\signat\sage\prog;LOG=m:\signat\sage\LINE100;"}</definedName>
    <definedName name="QUERY2.query_connection_2_1" localSheetId="27" hidden="1">{"DRIVER={Sage Line 100};UID=ELLIOTT;PWD=MURPH;DIR=m:\signat\sage\data0405;SCH=m:\signat\sage\prog;LOG=m:\signat\sage\LINE100;"}</definedName>
    <definedName name="QUERY2.query_connection_2_1" hidden="1">{"DRIVER={Sage Line 100};UID=ELLIOTT;PWD=MURPH;DIR=m:\signat\sage\data0405;SCH=m:\signat\sage\prog;LOG=m:\signat\sage\LINE100;"}</definedName>
    <definedName name="QUERY2.query_connection_2_1_1" localSheetId="27" hidden="1">{"DRIVER={Sage Line 100};UID=ELLIOTT;PWD=MURPH;DIR=m:\signat\sage\data0405;SCH=m:\signat\sage\prog;LOG=m:\signat\sage\LINE100;"}</definedName>
    <definedName name="QUERY2.query_connection_2_1_1" hidden="1">{"DRIVER={Sage Line 100};UID=ELLIOTT;PWD=MURPH;DIR=m:\signat\sage\data0405;SCH=m:\signat\sage\prog;LOG=m:\signat\sage\LINE100;"}</definedName>
    <definedName name="QUERY2.query_connection_2_1_1_1" localSheetId="27" hidden="1">{"DRIVER={Sage Line 100};UID=ELLIOTT;PWD=MURPH;DIR=m:\signat\sage\data0405;SCH=m:\signat\sage\prog;LOG=m:\signat\sage\LINE100;"}</definedName>
    <definedName name="QUERY2.query_connection_2_1_1_1" hidden="1">{"DRIVER={Sage Line 100};UID=ELLIOTT;PWD=MURPH;DIR=m:\signat\sage\data0405;SCH=m:\signat\sage\prog;LOG=m:\signat\sage\LINE100;"}</definedName>
    <definedName name="QUERY2.query_connection_2_1_1_1_1" localSheetId="27" hidden="1">{"DRIVER={Sage Line 100};UID=ELLIOTT;PWD=MURPH;DIR=m:\signat\sage\data0405;SCH=m:\signat\sage\prog;LOG=m:\signat\sage\LINE100;"}</definedName>
    <definedName name="QUERY2.query_connection_2_1_1_1_1" hidden="1">{"DRIVER={Sage Line 100};UID=ELLIOTT;PWD=MURPH;DIR=m:\signat\sage\data0405;SCH=m:\signat\sage\prog;LOG=m:\signat\sage\LINE100;"}</definedName>
    <definedName name="QUERY2.query_connection_2_1_1_1_1_1" localSheetId="27" hidden="1">{"DRIVER={Sage Line 100};UID=ELLIOTT;PWD=MURPH;DIR=m:\signat\sage\data0405;SCH=m:\signat\sage\prog;LOG=m:\signat\sage\LINE100;"}</definedName>
    <definedName name="QUERY2.query_connection_2_1_1_1_1_1" hidden="1">{"DRIVER={Sage Line 100};UID=ELLIOTT;PWD=MURPH;DIR=m:\signat\sage\data0405;SCH=m:\signat\sage\prog;LOG=m:\signat\sage\LINE100;"}</definedName>
    <definedName name="QUERY2.query_connection_2_1_1_1_1_1_1" localSheetId="27" hidden="1">{"DRIVER={Sage Line 100};UID=ELLIOTT;PWD=MURPH;DIR=m:\signat\sage\data0405;SCH=m:\signat\sage\prog;LOG=m:\signat\sage\LINE100;"}</definedName>
    <definedName name="QUERY2.query_connection_2_1_1_1_1_1_1" hidden="1">{"DRIVER={Sage Line 100};UID=ELLIOTT;PWD=MURPH;DIR=m:\signat\sage\data0405;SCH=m:\signat\sage\prog;LOG=m:\signat\sage\LINE100;"}</definedName>
    <definedName name="QUERY2.query_connection_2_1_1_1_1_1_1_1" localSheetId="27" hidden="1">{"DRIVER={Sage Line 100};UID=ELLIOTT;PWD=MURPH;DIR=m:\signat\sage\data0405;SCH=m:\signat\sage\prog;LOG=m:\signat\sage\LINE100;"}</definedName>
    <definedName name="QUERY2.query_connection_2_1_1_1_1_1_1_1" hidden="1">{"DRIVER={Sage Line 100};UID=ELLIOTT;PWD=MURPH;DIR=m:\signat\sage\data0405;SCH=m:\signat\sage\prog;LOG=m:\signat\sage\LINE100;"}</definedName>
    <definedName name="QUERY2.query_connection_2_1_1_1_1_1_2" localSheetId="27" hidden="1">{"DRIVER={Sage Line 100};UID=ELLIOTT;PWD=MURPH;DIR=m:\signat\sage\data0405;SCH=m:\signat\sage\prog;LOG=m:\signat\sage\LINE100;"}</definedName>
    <definedName name="QUERY2.query_connection_2_1_1_1_1_1_2" hidden="1">{"DRIVER={Sage Line 100};UID=ELLIOTT;PWD=MURPH;DIR=m:\signat\sage\data0405;SCH=m:\signat\sage\prog;LOG=m:\signat\sage\LINE100;"}</definedName>
    <definedName name="QUERY2.query_connection_2_1_1_1_1_2" localSheetId="27" hidden="1">{"DRIVER={Sage Line 100};UID=ELLIOTT;PWD=MURPH;DIR=m:\signat\sage\data0405;SCH=m:\signat\sage\prog;LOG=m:\signat\sage\LINE100;"}</definedName>
    <definedName name="QUERY2.query_connection_2_1_1_1_1_2" hidden="1">{"DRIVER={Sage Line 100};UID=ELLIOTT;PWD=MURPH;DIR=m:\signat\sage\data0405;SCH=m:\signat\sage\prog;LOG=m:\signat\sage\LINE100;"}</definedName>
    <definedName name="QUERY2.query_connection_2_1_1_1_1_2_1" localSheetId="27" hidden="1">{"DRIVER={Sage Line 100};UID=ELLIOTT;PWD=MURPH;DIR=m:\signat\sage\data0405;SCH=m:\signat\sage\prog;LOG=m:\signat\sage\LINE100;"}</definedName>
    <definedName name="QUERY2.query_connection_2_1_1_1_1_2_1" hidden="1">{"DRIVER={Sage Line 100};UID=ELLIOTT;PWD=MURPH;DIR=m:\signat\sage\data0405;SCH=m:\signat\sage\prog;LOG=m:\signat\sage\LINE100;"}</definedName>
    <definedName name="QUERY2.query_connection_2_1_1_1_1_3" localSheetId="27" hidden="1">{"DRIVER={Sage Line 100};UID=ELLIOTT;PWD=MURPH;DIR=m:\signat\sage\data0405;SCH=m:\signat\sage\prog;LOG=m:\signat\sage\LINE100;"}</definedName>
    <definedName name="QUERY2.query_connection_2_1_1_1_1_3" hidden="1">{"DRIVER={Sage Line 100};UID=ELLIOTT;PWD=MURPH;DIR=m:\signat\sage\data0405;SCH=m:\signat\sage\prog;LOG=m:\signat\sage\LINE100;"}</definedName>
    <definedName name="QUERY2.query_connection_2_1_1_1_2" localSheetId="27" hidden="1">{"DRIVER={Sage Line 100};UID=ELLIOTT;PWD=MURPH;DIR=m:\signat\sage\data0405;SCH=m:\signat\sage\prog;LOG=m:\signat\sage\LINE100;"}</definedName>
    <definedName name="QUERY2.query_connection_2_1_1_1_2" hidden="1">{"DRIVER={Sage Line 100};UID=ELLIOTT;PWD=MURPH;DIR=m:\signat\sage\data0405;SCH=m:\signat\sage\prog;LOG=m:\signat\sage\LINE100;"}</definedName>
    <definedName name="QUERY2.query_connection_2_1_1_1_2_1" localSheetId="27" hidden="1">{"DRIVER={Sage Line 100};UID=ELLIOTT;PWD=MURPH;DIR=m:\signat\sage\data0405;SCH=m:\signat\sage\prog;LOG=m:\signat\sage\LINE100;"}</definedName>
    <definedName name="QUERY2.query_connection_2_1_1_1_2_1" hidden="1">{"DRIVER={Sage Line 100};UID=ELLIOTT;PWD=MURPH;DIR=m:\signat\sage\data0405;SCH=m:\signat\sage\prog;LOG=m:\signat\sage\LINE100;"}</definedName>
    <definedName name="QUERY2.query_connection_2_1_1_1_2_1_1" localSheetId="27" hidden="1">{"DRIVER={Sage Line 100};UID=ELLIOTT;PWD=MURPH;DIR=m:\signat\sage\data0405;SCH=m:\signat\sage\prog;LOG=m:\signat\sage\LINE100;"}</definedName>
    <definedName name="QUERY2.query_connection_2_1_1_1_2_1_1" hidden="1">{"DRIVER={Sage Line 100};UID=ELLIOTT;PWD=MURPH;DIR=m:\signat\sage\data0405;SCH=m:\signat\sage\prog;LOG=m:\signat\sage\LINE100;"}</definedName>
    <definedName name="QUERY2.query_connection_2_1_1_1_2_2" localSheetId="27" hidden="1">{"DRIVER={Sage Line 100};UID=ELLIOTT;PWD=MURPH;DIR=m:\signat\sage\data0405;SCH=m:\signat\sage\prog;LOG=m:\signat\sage\LINE100;"}</definedName>
    <definedName name="QUERY2.query_connection_2_1_1_1_2_2" hidden="1">{"DRIVER={Sage Line 100};UID=ELLIOTT;PWD=MURPH;DIR=m:\signat\sage\data0405;SCH=m:\signat\sage\prog;LOG=m:\signat\sage\LINE100;"}</definedName>
    <definedName name="QUERY2.query_connection_2_1_1_1_3" localSheetId="27" hidden="1">{"DRIVER={Sage Line 100};UID=ELLIOTT;PWD=MURPH;DIR=m:\signat\sage\data0405;SCH=m:\signat\sage\prog;LOG=m:\signat\sage\LINE100;"}</definedName>
    <definedName name="QUERY2.query_connection_2_1_1_1_3" hidden="1">{"DRIVER={Sage Line 100};UID=ELLIOTT;PWD=MURPH;DIR=m:\signat\sage\data0405;SCH=m:\signat\sage\prog;LOG=m:\signat\sage\LINE100;"}</definedName>
    <definedName name="QUERY2.query_connection_2_1_1_1_3_1" localSheetId="27" hidden="1">{"DRIVER={Sage Line 100};UID=ELLIOTT;PWD=MURPH;DIR=m:\signat\sage\data0405;SCH=m:\signat\sage\prog;LOG=m:\signat\sage\LINE100;"}</definedName>
    <definedName name="QUERY2.query_connection_2_1_1_1_3_1" hidden="1">{"DRIVER={Sage Line 100};UID=ELLIOTT;PWD=MURPH;DIR=m:\signat\sage\data0405;SCH=m:\signat\sage\prog;LOG=m:\signat\sage\LINE100;"}</definedName>
    <definedName name="QUERY2.query_connection_2_1_1_1_4" localSheetId="27" hidden="1">{"DRIVER={Sage Line 100};UID=ELLIOTT;PWD=MURPH;DIR=m:\signat\sage\data0405;SCH=m:\signat\sage\prog;LOG=m:\signat\sage\LINE100;"}</definedName>
    <definedName name="QUERY2.query_connection_2_1_1_1_4" hidden="1">{"DRIVER={Sage Line 100};UID=ELLIOTT;PWD=MURPH;DIR=m:\signat\sage\data0405;SCH=m:\signat\sage\prog;LOG=m:\signat\sage\LINE100;"}</definedName>
    <definedName name="QUERY2.query_connection_2_1_1_2" localSheetId="27" hidden="1">{"DRIVER={Sage Line 100};UID=ELLIOTT;PWD=MURPH;DIR=m:\signat\sage\data0405;SCH=m:\signat\sage\prog;LOG=m:\signat\sage\LINE100;"}</definedName>
    <definedName name="QUERY2.query_connection_2_1_1_2" hidden="1">{"DRIVER={Sage Line 100};UID=ELLIOTT;PWD=MURPH;DIR=m:\signat\sage\data0405;SCH=m:\signat\sage\prog;LOG=m:\signat\sage\LINE100;"}</definedName>
    <definedName name="QUERY2.query_connection_2_1_1_2_1" localSheetId="27" hidden="1">{"DRIVER={Sage Line 100};UID=ELLIOTT;PWD=MURPH;DIR=m:\signat\sage\data0405;SCH=m:\signat\sage\prog;LOG=m:\signat\sage\LINE100;"}</definedName>
    <definedName name="QUERY2.query_connection_2_1_1_2_1" hidden="1">{"DRIVER={Sage Line 100};UID=ELLIOTT;PWD=MURPH;DIR=m:\signat\sage\data0405;SCH=m:\signat\sage\prog;LOG=m:\signat\sage\LINE100;"}</definedName>
    <definedName name="QUERY2.query_connection_2_1_1_2_1_1" localSheetId="27" hidden="1">{"DRIVER={Sage Line 100};UID=ELLIOTT;PWD=MURPH;DIR=m:\signat\sage\data0405;SCH=m:\signat\sage\prog;LOG=m:\signat\sage\LINE100;"}</definedName>
    <definedName name="QUERY2.query_connection_2_1_1_2_1_1" hidden="1">{"DRIVER={Sage Line 100};UID=ELLIOTT;PWD=MURPH;DIR=m:\signat\sage\data0405;SCH=m:\signat\sage\prog;LOG=m:\signat\sage\LINE100;"}</definedName>
    <definedName name="QUERY2.query_connection_2_1_1_2_1_1_1" localSheetId="27" hidden="1">{"DRIVER={Sage Line 100};UID=ELLIOTT;PWD=MURPH;DIR=m:\signat\sage\data0405;SCH=m:\signat\sage\prog;LOG=m:\signat\sage\LINE100;"}</definedName>
    <definedName name="QUERY2.query_connection_2_1_1_2_1_1_1" hidden="1">{"DRIVER={Sage Line 100};UID=ELLIOTT;PWD=MURPH;DIR=m:\signat\sage\data0405;SCH=m:\signat\sage\prog;LOG=m:\signat\sage\LINE100;"}</definedName>
    <definedName name="QUERY2.query_connection_2_1_1_2_1_2" localSheetId="27" hidden="1">{"DRIVER={Sage Line 100};UID=ELLIOTT;PWD=MURPH;DIR=m:\signat\sage\data0405;SCH=m:\signat\sage\prog;LOG=m:\signat\sage\LINE100;"}</definedName>
    <definedName name="QUERY2.query_connection_2_1_1_2_1_2" hidden="1">{"DRIVER={Sage Line 100};UID=ELLIOTT;PWD=MURPH;DIR=m:\signat\sage\data0405;SCH=m:\signat\sage\prog;LOG=m:\signat\sage\LINE100;"}</definedName>
    <definedName name="QUERY2.query_connection_2_1_1_2_2" localSheetId="27" hidden="1">{"DRIVER={Sage Line 100};UID=ELLIOTT;PWD=MURPH;DIR=m:\signat\sage\data0405;SCH=m:\signat\sage\prog;LOG=m:\signat\sage\LINE100;"}</definedName>
    <definedName name="QUERY2.query_connection_2_1_1_2_2" hidden="1">{"DRIVER={Sage Line 100};UID=ELLIOTT;PWD=MURPH;DIR=m:\signat\sage\data0405;SCH=m:\signat\sage\prog;LOG=m:\signat\sage\LINE100;"}</definedName>
    <definedName name="QUERY2.query_connection_2_1_1_2_2_1" localSheetId="27" hidden="1">{"DRIVER={Sage Line 100};UID=ELLIOTT;PWD=MURPH;DIR=m:\signat\sage\data0405;SCH=m:\signat\sage\prog;LOG=m:\signat\sage\LINE100;"}</definedName>
    <definedName name="QUERY2.query_connection_2_1_1_2_2_1" hidden="1">{"DRIVER={Sage Line 100};UID=ELLIOTT;PWD=MURPH;DIR=m:\signat\sage\data0405;SCH=m:\signat\sage\prog;LOG=m:\signat\sage\LINE100;"}</definedName>
    <definedName name="QUERY2.query_connection_2_1_1_2_3" localSheetId="27" hidden="1">{"DRIVER={Sage Line 100};UID=ELLIOTT;PWD=MURPH;DIR=m:\signat\sage\data0405;SCH=m:\signat\sage\prog;LOG=m:\signat\sage\LINE100;"}</definedName>
    <definedName name="QUERY2.query_connection_2_1_1_2_3" hidden="1">{"DRIVER={Sage Line 100};UID=ELLIOTT;PWD=MURPH;DIR=m:\signat\sage\data0405;SCH=m:\signat\sage\prog;LOG=m:\signat\sage\LINE100;"}</definedName>
    <definedName name="QUERY2.query_connection_2_1_1_3" localSheetId="27" hidden="1">{"DRIVER={Sage Line 100};UID=ELLIOTT;PWD=MURPH;DIR=m:\signat\sage\data0405;SCH=m:\signat\sage\prog;LOG=m:\signat\sage\LINE100;"}</definedName>
    <definedName name="QUERY2.query_connection_2_1_1_3" hidden="1">{"DRIVER={Sage Line 100};UID=ELLIOTT;PWD=MURPH;DIR=m:\signat\sage\data0405;SCH=m:\signat\sage\prog;LOG=m:\signat\sage\LINE100;"}</definedName>
    <definedName name="QUERY2.query_connection_2_1_1_3_1" localSheetId="27" hidden="1">{"DRIVER={Sage Line 100};UID=ELLIOTT;PWD=MURPH;DIR=m:\signat\sage\data0405;SCH=m:\signat\sage\prog;LOG=m:\signat\sage\LINE100;"}</definedName>
    <definedName name="QUERY2.query_connection_2_1_1_3_1" hidden="1">{"DRIVER={Sage Line 100};UID=ELLIOTT;PWD=MURPH;DIR=m:\signat\sage\data0405;SCH=m:\signat\sage\prog;LOG=m:\signat\sage\LINE100;"}</definedName>
    <definedName name="QUERY2.query_connection_2_1_1_3_1_1" localSheetId="27" hidden="1">{"DRIVER={Sage Line 100};UID=ELLIOTT;PWD=MURPH;DIR=m:\signat\sage\data0405;SCH=m:\signat\sage\prog;LOG=m:\signat\sage\LINE100;"}</definedName>
    <definedName name="QUERY2.query_connection_2_1_1_3_1_1" hidden="1">{"DRIVER={Sage Line 100};UID=ELLIOTT;PWD=MURPH;DIR=m:\signat\sage\data0405;SCH=m:\signat\sage\prog;LOG=m:\signat\sage\LINE100;"}</definedName>
    <definedName name="QUERY2.query_connection_2_1_1_3_2" localSheetId="27" hidden="1">{"DRIVER={Sage Line 100};UID=ELLIOTT;PWD=MURPH;DIR=m:\signat\sage\data0405;SCH=m:\signat\sage\prog;LOG=m:\signat\sage\LINE100;"}</definedName>
    <definedName name="QUERY2.query_connection_2_1_1_3_2" hidden="1">{"DRIVER={Sage Line 100};UID=ELLIOTT;PWD=MURPH;DIR=m:\signat\sage\data0405;SCH=m:\signat\sage\prog;LOG=m:\signat\sage\LINE100;"}</definedName>
    <definedName name="QUERY2.query_connection_2_1_1_4" localSheetId="27" hidden="1">{"DRIVER={Sage Line 100};UID=ELLIOTT;PWD=MURPH;DIR=m:\signat\sage\data0405;SCH=m:\signat\sage\prog;LOG=m:\signat\sage\LINE100;"}</definedName>
    <definedName name="QUERY2.query_connection_2_1_1_4" hidden="1">{"DRIVER={Sage Line 100};UID=ELLIOTT;PWD=MURPH;DIR=m:\signat\sage\data0405;SCH=m:\signat\sage\prog;LOG=m:\signat\sage\LINE100;"}</definedName>
    <definedName name="QUERY2.query_connection_2_1_1_4_1" localSheetId="27" hidden="1">{"DRIVER={Sage Line 100};UID=ELLIOTT;PWD=MURPH;DIR=m:\signat\sage\data0405;SCH=m:\signat\sage\prog;LOG=m:\signat\sage\LINE100;"}</definedName>
    <definedName name="QUERY2.query_connection_2_1_1_4_1" hidden="1">{"DRIVER={Sage Line 100};UID=ELLIOTT;PWD=MURPH;DIR=m:\signat\sage\data0405;SCH=m:\signat\sage\prog;LOG=m:\signat\sage\LINE100;"}</definedName>
    <definedName name="QUERY2.query_connection_2_1_1_5" localSheetId="27" hidden="1">{"DRIVER={Sage Line 100};UID=ELLIOTT;PWD=MURPH;DIR=m:\signat\sage\data0405;SCH=m:\signat\sage\prog;LOG=m:\signat\sage\LINE100;"}</definedName>
    <definedName name="QUERY2.query_connection_2_1_1_5" hidden="1">{"DRIVER={Sage Line 100};UID=ELLIOTT;PWD=MURPH;DIR=m:\signat\sage\data0405;SCH=m:\signat\sage\prog;LOG=m:\signat\sage\LINE100;"}</definedName>
    <definedName name="QUERY2.query_connection_2_1_2" localSheetId="27" hidden="1">{"DRIVER={Sage Line 100};UID=ELLIOTT;PWD=MURPH;DIR=m:\signat\sage\data0405;SCH=m:\signat\sage\prog;LOG=m:\signat\sage\LINE100;"}</definedName>
    <definedName name="QUERY2.query_connection_2_1_2" hidden="1">{"DRIVER={Sage Line 100};UID=ELLIOTT;PWD=MURPH;DIR=m:\signat\sage\data0405;SCH=m:\signat\sage\prog;LOG=m:\signat\sage\LINE100;"}</definedName>
    <definedName name="QUERY2.query_connection_2_1_2_1" localSheetId="27" hidden="1">{"DRIVER={Sage Line 100};UID=ELLIOTT;PWD=MURPH;DIR=m:\signat\sage\data0405;SCH=m:\signat\sage\prog;LOG=m:\signat\sage\LINE100;"}</definedName>
    <definedName name="QUERY2.query_connection_2_1_2_1" hidden="1">{"DRIVER={Sage Line 100};UID=ELLIOTT;PWD=MURPH;DIR=m:\signat\sage\data0405;SCH=m:\signat\sage\prog;LOG=m:\signat\sage\LINE100;"}</definedName>
    <definedName name="QUERY2.query_connection_2_1_2_1_1" localSheetId="27" hidden="1">{"DRIVER={Sage Line 100};UID=ELLIOTT;PWD=MURPH;DIR=m:\signat\sage\data0405;SCH=m:\signat\sage\prog;LOG=m:\signat\sage\LINE100;"}</definedName>
    <definedName name="QUERY2.query_connection_2_1_2_1_1" hidden="1">{"DRIVER={Sage Line 100};UID=ELLIOTT;PWD=MURPH;DIR=m:\signat\sage\data0405;SCH=m:\signat\sage\prog;LOG=m:\signat\sage\LINE100;"}</definedName>
    <definedName name="QUERY2.query_connection_2_1_2_1_1_1" localSheetId="27" hidden="1">{"DRIVER={Sage Line 100};UID=ELLIOTT;PWD=MURPH;DIR=m:\signat\sage\data0405;SCH=m:\signat\sage\prog;LOG=m:\signat\sage\LINE100;"}</definedName>
    <definedName name="QUERY2.query_connection_2_1_2_1_1_1" hidden="1">{"DRIVER={Sage Line 100};UID=ELLIOTT;PWD=MURPH;DIR=m:\signat\sage\data0405;SCH=m:\signat\sage\prog;LOG=m:\signat\sage\LINE100;"}</definedName>
    <definedName name="QUERY2.query_connection_2_1_2_1_1_1_1" localSheetId="27" hidden="1">{"DRIVER={Sage Line 100};UID=ELLIOTT;PWD=MURPH;DIR=m:\signat\sage\data0405;SCH=m:\signat\sage\prog;LOG=m:\signat\sage\LINE100;"}</definedName>
    <definedName name="QUERY2.query_connection_2_1_2_1_1_1_1" hidden="1">{"DRIVER={Sage Line 100};UID=ELLIOTT;PWD=MURPH;DIR=m:\signat\sage\data0405;SCH=m:\signat\sage\prog;LOG=m:\signat\sage\LINE100;"}</definedName>
    <definedName name="QUERY2.query_connection_2_1_2_1_1_2" localSheetId="27" hidden="1">{"DRIVER={Sage Line 100};UID=ELLIOTT;PWD=MURPH;DIR=m:\signat\sage\data0405;SCH=m:\signat\sage\prog;LOG=m:\signat\sage\LINE100;"}</definedName>
    <definedName name="QUERY2.query_connection_2_1_2_1_1_2" hidden="1">{"DRIVER={Sage Line 100};UID=ELLIOTT;PWD=MURPH;DIR=m:\signat\sage\data0405;SCH=m:\signat\sage\prog;LOG=m:\signat\sage\LINE100;"}</definedName>
    <definedName name="QUERY2.query_connection_2_1_2_1_2" localSheetId="27" hidden="1">{"DRIVER={Sage Line 100};UID=ELLIOTT;PWD=MURPH;DIR=m:\signat\sage\data0405;SCH=m:\signat\sage\prog;LOG=m:\signat\sage\LINE100;"}</definedName>
    <definedName name="QUERY2.query_connection_2_1_2_1_2" hidden="1">{"DRIVER={Sage Line 100};UID=ELLIOTT;PWD=MURPH;DIR=m:\signat\sage\data0405;SCH=m:\signat\sage\prog;LOG=m:\signat\sage\LINE100;"}</definedName>
    <definedName name="QUERY2.query_connection_2_1_2_1_2_1" localSheetId="27" hidden="1">{"DRIVER={Sage Line 100};UID=ELLIOTT;PWD=MURPH;DIR=m:\signat\sage\data0405;SCH=m:\signat\sage\prog;LOG=m:\signat\sage\LINE100;"}</definedName>
    <definedName name="QUERY2.query_connection_2_1_2_1_2_1" hidden="1">{"DRIVER={Sage Line 100};UID=ELLIOTT;PWD=MURPH;DIR=m:\signat\sage\data0405;SCH=m:\signat\sage\prog;LOG=m:\signat\sage\LINE100;"}</definedName>
    <definedName name="QUERY2.query_connection_2_1_2_1_3" localSheetId="27" hidden="1">{"DRIVER={Sage Line 100};UID=ELLIOTT;PWD=MURPH;DIR=m:\signat\sage\data0405;SCH=m:\signat\sage\prog;LOG=m:\signat\sage\LINE100;"}</definedName>
    <definedName name="QUERY2.query_connection_2_1_2_1_3" hidden="1">{"DRIVER={Sage Line 100};UID=ELLIOTT;PWD=MURPH;DIR=m:\signat\sage\data0405;SCH=m:\signat\sage\prog;LOG=m:\signat\sage\LINE100;"}</definedName>
    <definedName name="QUERY2.query_connection_2_1_2_2" localSheetId="27" hidden="1">{"DRIVER={Sage Line 100};UID=ELLIOTT;PWD=MURPH;DIR=m:\signat\sage\data0405;SCH=m:\signat\sage\prog;LOG=m:\signat\sage\LINE100;"}</definedName>
    <definedName name="QUERY2.query_connection_2_1_2_2" hidden="1">{"DRIVER={Sage Line 100};UID=ELLIOTT;PWD=MURPH;DIR=m:\signat\sage\data0405;SCH=m:\signat\sage\prog;LOG=m:\signat\sage\LINE100;"}</definedName>
    <definedName name="QUERY2.query_connection_2_1_2_2_1" localSheetId="27" hidden="1">{"DRIVER={Sage Line 100};UID=ELLIOTT;PWD=MURPH;DIR=m:\signat\sage\data0405;SCH=m:\signat\sage\prog;LOG=m:\signat\sage\LINE100;"}</definedName>
    <definedName name="QUERY2.query_connection_2_1_2_2_1" hidden="1">{"DRIVER={Sage Line 100};UID=ELLIOTT;PWD=MURPH;DIR=m:\signat\sage\data0405;SCH=m:\signat\sage\prog;LOG=m:\signat\sage\LINE100;"}</definedName>
    <definedName name="QUERY2.query_connection_2_1_2_2_1_1" localSheetId="27" hidden="1">{"DRIVER={Sage Line 100};UID=ELLIOTT;PWD=MURPH;DIR=m:\signat\sage\data0405;SCH=m:\signat\sage\prog;LOG=m:\signat\sage\LINE100;"}</definedName>
    <definedName name="QUERY2.query_connection_2_1_2_2_1_1" hidden="1">{"DRIVER={Sage Line 100};UID=ELLIOTT;PWD=MURPH;DIR=m:\signat\sage\data0405;SCH=m:\signat\sage\prog;LOG=m:\signat\sage\LINE100;"}</definedName>
    <definedName name="QUERY2.query_connection_2_1_2_2_2" localSheetId="27" hidden="1">{"DRIVER={Sage Line 100};UID=ELLIOTT;PWD=MURPH;DIR=m:\signat\sage\data0405;SCH=m:\signat\sage\prog;LOG=m:\signat\sage\LINE100;"}</definedName>
    <definedName name="QUERY2.query_connection_2_1_2_2_2" hidden="1">{"DRIVER={Sage Line 100};UID=ELLIOTT;PWD=MURPH;DIR=m:\signat\sage\data0405;SCH=m:\signat\sage\prog;LOG=m:\signat\sage\LINE100;"}</definedName>
    <definedName name="QUERY2.query_connection_2_1_2_3" localSheetId="27" hidden="1">{"DRIVER={Sage Line 100};UID=ELLIOTT;PWD=MURPH;DIR=m:\signat\sage\data0405;SCH=m:\signat\sage\prog;LOG=m:\signat\sage\LINE100;"}</definedName>
    <definedName name="QUERY2.query_connection_2_1_2_3" hidden="1">{"DRIVER={Sage Line 100};UID=ELLIOTT;PWD=MURPH;DIR=m:\signat\sage\data0405;SCH=m:\signat\sage\prog;LOG=m:\signat\sage\LINE100;"}</definedName>
    <definedName name="QUERY2.query_connection_2_1_2_3_1" localSheetId="27" hidden="1">{"DRIVER={Sage Line 100};UID=ELLIOTT;PWD=MURPH;DIR=m:\signat\sage\data0405;SCH=m:\signat\sage\prog;LOG=m:\signat\sage\LINE100;"}</definedName>
    <definedName name="QUERY2.query_connection_2_1_2_3_1" hidden="1">{"DRIVER={Sage Line 100};UID=ELLIOTT;PWD=MURPH;DIR=m:\signat\sage\data0405;SCH=m:\signat\sage\prog;LOG=m:\signat\sage\LINE100;"}</definedName>
    <definedName name="QUERY2.query_connection_2_1_2_4" localSheetId="27" hidden="1">{"DRIVER={Sage Line 100};UID=ELLIOTT;PWD=MURPH;DIR=m:\signat\sage\data0405;SCH=m:\signat\sage\prog;LOG=m:\signat\sage\LINE100;"}</definedName>
    <definedName name="QUERY2.query_connection_2_1_2_4" hidden="1">{"DRIVER={Sage Line 100};UID=ELLIOTT;PWD=MURPH;DIR=m:\signat\sage\data0405;SCH=m:\signat\sage\prog;LOG=m:\signat\sage\LINE100;"}</definedName>
    <definedName name="QUERY2.query_connection_2_1_3" localSheetId="27" hidden="1">{"DRIVER={Sage Line 100};UID=ELLIOTT;PWD=MURPH;DIR=m:\signat\sage\data0405;SCH=m:\signat\sage\prog;LOG=m:\signat\sage\LINE100;"}</definedName>
    <definedName name="QUERY2.query_connection_2_1_3" hidden="1">{"DRIVER={Sage Line 100};UID=ELLIOTT;PWD=MURPH;DIR=m:\signat\sage\data0405;SCH=m:\signat\sage\prog;LOG=m:\signat\sage\LINE100;"}</definedName>
    <definedName name="QUERY2.query_connection_2_1_3_1" localSheetId="27" hidden="1">{"DRIVER={Sage Line 100};UID=ELLIOTT;PWD=MURPH;DIR=m:\signat\sage\data0405;SCH=m:\signat\sage\prog;LOG=m:\signat\sage\LINE100;"}</definedName>
    <definedName name="QUERY2.query_connection_2_1_3_1" hidden="1">{"DRIVER={Sage Line 100};UID=ELLIOTT;PWD=MURPH;DIR=m:\signat\sage\data0405;SCH=m:\signat\sage\prog;LOG=m:\signat\sage\LINE100;"}</definedName>
    <definedName name="QUERY2.query_connection_2_1_3_1_1" localSheetId="27" hidden="1">{"DRIVER={Sage Line 100};UID=ELLIOTT;PWD=MURPH;DIR=m:\signat\sage\data0405;SCH=m:\signat\sage\prog;LOG=m:\signat\sage\LINE100;"}</definedName>
    <definedName name="QUERY2.query_connection_2_1_3_1_1" hidden="1">{"DRIVER={Sage Line 100};UID=ELLIOTT;PWD=MURPH;DIR=m:\signat\sage\data0405;SCH=m:\signat\sage\prog;LOG=m:\signat\sage\LINE100;"}</definedName>
    <definedName name="QUERY2.query_connection_2_1_3_1_1_1" localSheetId="27" hidden="1">{"DRIVER={Sage Line 100};UID=ELLIOTT;PWD=MURPH;DIR=m:\signat\sage\data0405;SCH=m:\signat\sage\prog;LOG=m:\signat\sage\LINE100;"}</definedName>
    <definedName name="QUERY2.query_connection_2_1_3_1_1_1" hidden="1">{"DRIVER={Sage Line 100};UID=ELLIOTT;PWD=MURPH;DIR=m:\signat\sage\data0405;SCH=m:\signat\sage\prog;LOG=m:\signat\sage\LINE100;"}</definedName>
    <definedName name="QUERY2.query_connection_2_1_3_1_2" localSheetId="27" hidden="1">{"DRIVER={Sage Line 100};UID=ELLIOTT;PWD=MURPH;DIR=m:\signat\sage\data0405;SCH=m:\signat\sage\prog;LOG=m:\signat\sage\LINE100;"}</definedName>
    <definedName name="QUERY2.query_connection_2_1_3_1_2" hidden="1">{"DRIVER={Sage Line 100};UID=ELLIOTT;PWD=MURPH;DIR=m:\signat\sage\data0405;SCH=m:\signat\sage\prog;LOG=m:\signat\sage\LINE100;"}</definedName>
    <definedName name="QUERY2.query_connection_2_1_3_2" localSheetId="27" hidden="1">{"DRIVER={Sage Line 100};UID=ELLIOTT;PWD=MURPH;DIR=m:\signat\sage\data0405;SCH=m:\signat\sage\prog;LOG=m:\signat\sage\LINE100;"}</definedName>
    <definedName name="QUERY2.query_connection_2_1_3_2" hidden="1">{"DRIVER={Sage Line 100};UID=ELLIOTT;PWD=MURPH;DIR=m:\signat\sage\data0405;SCH=m:\signat\sage\prog;LOG=m:\signat\sage\LINE100;"}</definedName>
    <definedName name="QUERY2.query_connection_2_1_3_2_1" localSheetId="27" hidden="1">{"DRIVER={Sage Line 100};UID=ELLIOTT;PWD=MURPH;DIR=m:\signat\sage\data0405;SCH=m:\signat\sage\prog;LOG=m:\signat\sage\LINE100;"}</definedName>
    <definedName name="QUERY2.query_connection_2_1_3_2_1" hidden="1">{"DRIVER={Sage Line 100};UID=ELLIOTT;PWD=MURPH;DIR=m:\signat\sage\data0405;SCH=m:\signat\sage\prog;LOG=m:\signat\sage\LINE100;"}</definedName>
    <definedName name="QUERY2.query_connection_2_1_3_3" localSheetId="27" hidden="1">{"DRIVER={Sage Line 100};UID=ELLIOTT;PWD=MURPH;DIR=m:\signat\sage\data0405;SCH=m:\signat\sage\prog;LOG=m:\signat\sage\LINE100;"}</definedName>
    <definedName name="QUERY2.query_connection_2_1_3_3" hidden="1">{"DRIVER={Sage Line 100};UID=ELLIOTT;PWD=MURPH;DIR=m:\signat\sage\data0405;SCH=m:\signat\sage\prog;LOG=m:\signat\sage\LINE100;"}</definedName>
    <definedName name="QUERY2.query_connection_2_1_4" localSheetId="27" hidden="1">{"DRIVER={Sage Line 100};UID=ELLIOTT;PWD=MURPH;DIR=m:\signat\sage\data0405;SCH=m:\signat\sage\prog;LOG=m:\signat\sage\LINE100;"}</definedName>
    <definedName name="QUERY2.query_connection_2_1_4" hidden="1">{"DRIVER={Sage Line 100};UID=ELLIOTT;PWD=MURPH;DIR=m:\signat\sage\data0405;SCH=m:\signat\sage\prog;LOG=m:\signat\sage\LINE100;"}</definedName>
    <definedName name="QUERY2.query_connection_2_1_4_1" localSheetId="27" hidden="1">{"DRIVER={Sage Line 100};UID=ELLIOTT;PWD=MURPH;DIR=m:\signat\sage\data0405;SCH=m:\signat\sage\prog;LOG=m:\signat\sage\LINE100;"}</definedName>
    <definedName name="QUERY2.query_connection_2_1_4_1" hidden="1">{"DRIVER={Sage Line 100};UID=ELLIOTT;PWD=MURPH;DIR=m:\signat\sage\data0405;SCH=m:\signat\sage\prog;LOG=m:\signat\sage\LINE100;"}</definedName>
    <definedName name="QUERY2.query_connection_2_1_4_1_1" localSheetId="27" hidden="1">{"DRIVER={Sage Line 100};UID=ELLIOTT;PWD=MURPH;DIR=m:\signat\sage\data0405;SCH=m:\signat\sage\prog;LOG=m:\signat\sage\LINE100;"}</definedName>
    <definedName name="QUERY2.query_connection_2_1_4_1_1" hidden="1">{"DRIVER={Sage Line 100};UID=ELLIOTT;PWD=MURPH;DIR=m:\signat\sage\data0405;SCH=m:\signat\sage\prog;LOG=m:\signat\sage\LINE100;"}</definedName>
    <definedName name="QUERY2.query_connection_2_1_4_2" localSheetId="27" hidden="1">{"DRIVER={Sage Line 100};UID=ELLIOTT;PWD=MURPH;DIR=m:\signat\sage\data0405;SCH=m:\signat\sage\prog;LOG=m:\signat\sage\LINE100;"}</definedName>
    <definedName name="QUERY2.query_connection_2_1_4_2" hidden="1">{"DRIVER={Sage Line 100};UID=ELLIOTT;PWD=MURPH;DIR=m:\signat\sage\data0405;SCH=m:\signat\sage\prog;LOG=m:\signat\sage\LINE100;"}</definedName>
    <definedName name="QUERY2.query_connection_2_1_5" localSheetId="27" hidden="1">{"DRIVER={Sage Line 100};UID=ELLIOTT;PWD=MURPH;DIR=m:\signat\sage\data0405;SCH=m:\signat\sage\prog;LOG=m:\signat\sage\LINE100;"}</definedName>
    <definedName name="QUERY2.query_connection_2_1_5" hidden="1">{"DRIVER={Sage Line 100};UID=ELLIOTT;PWD=MURPH;DIR=m:\signat\sage\data0405;SCH=m:\signat\sage\prog;LOG=m:\signat\sage\LINE100;"}</definedName>
    <definedName name="QUERY2.query_connection_2_1_5_1" localSheetId="27" hidden="1">{"DRIVER={Sage Line 100};UID=ELLIOTT;PWD=MURPH;DIR=m:\signat\sage\data0405;SCH=m:\signat\sage\prog;LOG=m:\signat\sage\LINE100;"}</definedName>
    <definedName name="QUERY2.query_connection_2_1_5_1" hidden="1">{"DRIVER={Sage Line 100};UID=ELLIOTT;PWD=MURPH;DIR=m:\signat\sage\data0405;SCH=m:\signat\sage\prog;LOG=m:\signat\sage\LINE100;"}</definedName>
    <definedName name="QUERY2.query_connection_2_2" localSheetId="27" hidden="1">{"DRIVER={Sage Line 100};UID=ELLIOTT;PWD=MURPH;DIR=m:\signat\sage\data0405;SCH=m:\signat\sage\prog;LOG=m:\signat\sage\LINE100;"}</definedName>
    <definedName name="QUERY2.query_connection_2_2" hidden="1">{"DRIVER={Sage Line 100};UID=ELLIOTT;PWD=MURPH;DIR=m:\signat\sage\data0405;SCH=m:\signat\sage\prog;LOG=m:\signat\sage\LINE100;"}</definedName>
    <definedName name="QUERY2.query_connection_2_2_1" localSheetId="27" hidden="1">{"DRIVER={Sage Line 100};UID=ELLIOTT;PWD=MURPH;DIR=m:\signat\sage\data0405;SCH=m:\signat\sage\prog;LOG=m:\signat\sage\LINE100;"}</definedName>
    <definedName name="QUERY2.query_connection_2_2_1" hidden="1">{"DRIVER={Sage Line 100};UID=ELLIOTT;PWD=MURPH;DIR=m:\signat\sage\data0405;SCH=m:\signat\sage\prog;LOG=m:\signat\sage\LINE100;"}</definedName>
    <definedName name="QUERY2.query_connection_2_2_1_1" localSheetId="27" hidden="1">{"DRIVER={Sage Line 100};UID=ELLIOTT;PWD=MURPH;DIR=m:\signat\sage\data0405;SCH=m:\signat\sage\prog;LOG=m:\signat\sage\LINE100;"}</definedName>
    <definedName name="QUERY2.query_connection_2_2_1_1" hidden="1">{"DRIVER={Sage Line 100};UID=ELLIOTT;PWD=MURPH;DIR=m:\signat\sage\data0405;SCH=m:\signat\sage\prog;LOG=m:\signat\sage\LINE100;"}</definedName>
    <definedName name="QUERY2.query_connection_2_2_1_1_1" localSheetId="27" hidden="1">{"DRIVER={Sage Line 100};UID=ELLIOTT;PWD=MURPH;DIR=m:\signat\sage\data0405;SCH=m:\signat\sage\prog;LOG=m:\signat\sage\LINE100;"}</definedName>
    <definedName name="QUERY2.query_connection_2_2_1_1_1" hidden="1">{"DRIVER={Sage Line 100};UID=ELLIOTT;PWD=MURPH;DIR=m:\signat\sage\data0405;SCH=m:\signat\sage\prog;LOG=m:\signat\sage\LINE100;"}</definedName>
    <definedName name="QUERY2.query_connection_2_2_1_1_1_1" localSheetId="27" hidden="1">{"DRIVER={Sage Line 100};UID=ELLIOTT;PWD=MURPH;DIR=m:\signat\sage\data0405;SCH=m:\signat\sage\prog;LOG=m:\signat\sage\LINE100;"}</definedName>
    <definedName name="QUERY2.query_connection_2_2_1_1_1_1" hidden="1">{"DRIVER={Sage Line 100};UID=ELLIOTT;PWD=MURPH;DIR=m:\signat\sage\data0405;SCH=m:\signat\sage\prog;LOG=m:\signat\sage\LINE100;"}</definedName>
    <definedName name="QUERY2.query_connection_2_2_1_1_1_1_1" localSheetId="27" hidden="1">{"DRIVER={Sage Line 100};UID=ELLIOTT;PWD=MURPH;DIR=m:\signat\sage\data0405;SCH=m:\signat\sage\prog;LOG=m:\signat\sage\LINE100;"}</definedName>
    <definedName name="QUERY2.query_connection_2_2_1_1_1_1_1" hidden="1">{"DRIVER={Sage Line 100};UID=ELLIOTT;PWD=MURPH;DIR=m:\signat\sage\data0405;SCH=m:\signat\sage\prog;LOG=m:\signat\sage\LINE100;"}</definedName>
    <definedName name="QUERY2.query_connection_2_2_1_1_1_2" localSheetId="27" hidden="1">{"DRIVER={Sage Line 100};UID=ELLIOTT;PWD=MURPH;DIR=m:\signat\sage\data0405;SCH=m:\signat\sage\prog;LOG=m:\signat\sage\LINE100;"}</definedName>
    <definedName name="QUERY2.query_connection_2_2_1_1_1_2" hidden="1">{"DRIVER={Sage Line 100};UID=ELLIOTT;PWD=MURPH;DIR=m:\signat\sage\data0405;SCH=m:\signat\sage\prog;LOG=m:\signat\sage\LINE100;"}</definedName>
    <definedName name="QUERY2.query_connection_2_2_1_1_2" localSheetId="27" hidden="1">{"DRIVER={Sage Line 100};UID=ELLIOTT;PWD=MURPH;DIR=m:\signat\sage\data0405;SCH=m:\signat\sage\prog;LOG=m:\signat\sage\LINE100;"}</definedName>
    <definedName name="QUERY2.query_connection_2_2_1_1_2" hidden="1">{"DRIVER={Sage Line 100};UID=ELLIOTT;PWD=MURPH;DIR=m:\signat\sage\data0405;SCH=m:\signat\sage\prog;LOG=m:\signat\sage\LINE100;"}</definedName>
    <definedName name="QUERY2.query_connection_2_2_1_1_2_1" localSheetId="27" hidden="1">{"DRIVER={Sage Line 100};UID=ELLIOTT;PWD=MURPH;DIR=m:\signat\sage\data0405;SCH=m:\signat\sage\prog;LOG=m:\signat\sage\LINE100;"}</definedName>
    <definedName name="QUERY2.query_connection_2_2_1_1_2_1" hidden="1">{"DRIVER={Sage Line 100};UID=ELLIOTT;PWD=MURPH;DIR=m:\signat\sage\data0405;SCH=m:\signat\sage\prog;LOG=m:\signat\sage\LINE100;"}</definedName>
    <definedName name="QUERY2.query_connection_2_2_1_1_3" localSheetId="27" hidden="1">{"DRIVER={Sage Line 100};UID=ELLIOTT;PWD=MURPH;DIR=m:\signat\sage\data0405;SCH=m:\signat\sage\prog;LOG=m:\signat\sage\LINE100;"}</definedName>
    <definedName name="QUERY2.query_connection_2_2_1_1_3" hidden="1">{"DRIVER={Sage Line 100};UID=ELLIOTT;PWD=MURPH;DIR=m:\signat\sage\data0405;SCH=m:\signat\sage\prog;LOG=m:\signat\sage\LINE100;"}</definedName>
    <definedName name="QUERY2.query_connection_2_2_1_2" localSheetId="27" hidden="1">{"DRIVER={Sage Line 100};UID=ELLIOTT;PWD=MURPH;DIR=m:\signat\sage\data0405;SCH=m:\signat\sage\prog;LOG=m:\signat\sage\LINE100;"}</definedName>
    <definedName name="QUERY2.query_connection_2_2_1_2" hidden="1">{"DRIVER={Sage Line 100};UID=ELLIOTT;PWD=MURPH;DIR=m:\signat\sage\data0405;SCH=m:\signat\sage\prog;LOG=m:\signat\sage\LINE100;"}</definedName>
    <definedName name="QUERY2.query_connection_2_2_1_2_1" localSheetId="27" hidden="1">{"DRIVER={Sage Line 100};UID=ELLIOTT;PWD=MURPH;DIR=m:\signat\sage\data0405;SCH=m:\signat\sage\prog;LOG=m:\signat\sage\LINE100;"}</definedName>
    <definedName name="QUERY2.query_connection_2_2_1_2_1" hidden="1">{"DRIVER={Sage Line 100};UID=ELLIOTT;PWD=MURPH;DIR=m:\signat\sage\data0405;SCH=m:\signat\sage\prog;LOG=m:\signat\sage\LINE100;"}</definedName>
    <definedName name="QUERY2.query_connection_2_2_1_2_1_1" localSheetId="27" hidden="1">{"DRIVER={Sage Line 100};UID=ELLIOTT;PWD=MURPH;DIR=m:\signat\sage\data0405;SCH=m:\signat\sage\prog;LOG=m:\signat\sage\LINE100;"}</definedName>
    <definedName name="QUERY2.query_connection_2_2_1_2_1_1" hidden="1">{"DRIVER={Sage Line 100};UID=ELLIOTT;PWD=MURPH;DIR=m:\signat\sage\data0405;SCH=m:\signat\sage\prog;LOG=m:\signat\sage\LINE100;"}</definedName>
    <definedName name="QUERY2.query_connection_2_2_1_2_2" localSheetId="27" hidden="1">{"DRIVER={Sage Line 100};UID=ELLIOTT;PWD=MURPH;DIR=m:\signat\sage\data0405;SCH=m:\signat\sage\prog;LOG=m:\signat\sage\LINE100;"}</definedName>
    <definedName name="QUERY2.query_connection_2_2_1_2_2" hidden="1">{"DRIVER={Sage Line 100};UID=ELLIOTT;PWD=MURPH;DIR=m:\signat\sage\data0405;SCH=m:\signat\sage\prog;LOG=m:\signat\sage\LINE100;"}</definedName>
    <definedName name="QUERY2.query_connection_2_2_1_3" localSheetId="27" hidden="1">{"DRIVER={Sage Line 100};UID=ELLIOTT;PWD=MURPH;DIR=m:\signat\sage\data0405;SCH=m:\signat\sage\prog;LOG=m:\signat\sage\LINE100;"}</definedName>
    <definedName name="QUERY2.query_connection_2_2_1_3" hidden="1">{"DRIVER={Sage Line 100};UID=ELLIOTT;PWD=MURPH;DIR=m:\signat\sage\data0405;SCH=m:\signat\sage\prog;LOG=m:\signat\sage\LINE100;"}</definedName>
    <definedName name="QUERY2.query_connection_2_2_1_3_1" localSheetId="27" hidden="1">{"DRIVER={Sage Line 100};UID=ELLIOTT;PWD=MURPH;DIR=m:\signat\sage\data0405;SCH=m:\signat\sage\prog;LOG=m:\signat\sage\LINE100;"}</definedName>
    <definedName name="QUERY2.query_connection_2_2_1_3_1" hidden="1">{"DRIVER={Sage Line 100};UID=ELLIOTT;PWD=MURPH;DIR=m:\signat\sage\data0405;SCH=m:\signat\sage\prog;LOG=m:\signat\sage\LINE100;"}</definedName>
    <definedName name="QUERY2.query_connection_2_2_1_4" localSheetId="27" hidden="1">{"DRIVER={Sage Line 100};UID=ELLIOTT;PWD=MURPH;DIR=m:\signat\sage\data0405;SCH=m:\signat\sage\prog;LOG=m:\signat\sage\LINE100;"}</definedName>
    <definedName name="QUERY2.query_connection_2_2_1_4" hidden="1">{"DRIVER={Sage Line 100};UID=ELLIOTT;PWD=MURPH;DIR=m:\signat\sage\data0405;SCH=m:\signat\sage\prog;LOG=m:\signat\sage\LINE100;"}</definedName>
    <definedName name="QUERY2.query_connection_2_2_2" localSheetId="27" hidden="1">{"DRIVER={Sage Line 100};UID=ELLIOTT;PWD=MURPH;DIR=m:\signat\sage\data0405;SCH=m:\signat\sage\prog;LOG=m:\signat\sage\LINE100;"}</definedName>
    <definedName name="QUERY2.query_connection_2_2_2" hidden="1">{"DRIVER={Sage Line 100};UID=ELLIOTT;PWD=MURPH;DIR=m:\signat\sage\data0405;SCH=m:\signat\sage\prog;LOG=m:\signat\sage\LINE100;"}</definedName>
    <definedName name="QUERY2.query_connection_2_2_2_1" localSheetId="27" hidden="1">{"DRIVER={Sage Line 100};UID=ELLIOTT;PWD=MURPH;DIR=m:\signat\sage\data0405;SCH=m:\signat\sage\prog;LOG=m:\signat\sage\LINE100;"}</definedName>
    <definedName name="QUERY2.query_connection_2_2_2_1" hidden="1">{"DRIVER={Sage Line 100};UID=ELLIOTT;PWD=MURPH;DIR=m:\signat\sage\data0405;SCH=m:\signat\sage\prog;LOG=m:\signat\sage\LINE100;"}</definedName>
    <definedName name="QUERY2.query_connection_2_2_2_1_1" localSheetId="27" hidden="1">{"DRIVER={Sage Line 100};UID=ELLIOTT;PWD=MURPH;DIR=m:\signat\sage\data0405;SCH=m:\signat\sage\prog;LOG=m:\signat\sage\LINE100;"}</definedName>
    <definedName name="QUERY2.query_connection_2_2_2_1_1" hidden="1">{"DRIVER={Sage Line 100};UID=ELLIOTT;PWD=MURPH;DIR=m:\signat\sage\data0405;SCH=m:\signat\sage\prog;LOG=m:\signat\sage\LINE100;"}</definedName>
    <definedName name="QUERY2.query_connection_2_2_2_1_1_1" localSheetId="27" hidden="1">{"DRIVER={Sage Line 100};UID=ELLIOTT;PWD=MURPH;DIR=m:\signat\sage\data0405;SCH=m:\signat\sage\prog;LOG=m:\signat\sage\LINE100;"}</definedName>
    <definedName name="QUERY2.query_connection_2_2_2_1_1_1" hidden="1">{"DRIVER={Sage Line 100};UID=ELLIOTT;PWD=MURPH;DIR=m:\signat\sage\data0405;SCH=m:\signat\sage\prog;LOG=m:\signat\sage\LINE100;"}</definedName>
    <definedName name="QUERY2.query_connection_2_2_2_1_2" localSheetId="27" hidden="1">{"DRIVER={Sage Line 100};UID=ELLIOTT;PWD=MURPH;DIR=m:\signat\sage\data0405;SCH=m:\signat\sage\prog;LOG=m:\signat\sage\LINE100;"}</definedName>
    <definedName name="QUERY2.query_connection_2_2_2_1_2" hidden="1">{"DRIVER={Sage Line 100};UID=ELLIOTT;PWD=MURPH;DIR=m:\signat\sage\data0405;SCH=m:\signat\sage\prog;LOG=m:\signat\sage\LINE100;"}</definedName>
    <definedName name="QUERY2.query_connection_2_2_2_2" localSheetId="27" hidden="1">{"DRIVER={Sage Line 100};UID=ELLIOTT;PWD=MURPH;DIR=m:\signat\sage\data0405;SCH=m:\signat\sage\prog;LOG=m:\signat\sage\LINE100;"}</definedName>
    <definedName name="QUERY2.query_connection_2_2_2_2" hidden="1">{"DRIVER={Sage Line 100};UID=ELLIOTT;PWD=MURPH;DIR=m:\signat\sage\data0405;SCH=m:\signat\sage\prog;LOG=m:\signat\sage\LINE100;"}</definedName>
    <definedName name="QUERY2.query_connection_2_2_2_2_1" localSheetId="27" hidden="1">{"DRIVER={Sage Line 100};UID=ELLIOTT;PWD=MURPH;DIR=m:\signat\sage\data0405;SCH=m:\signat\sage\prog;LOG=m:\signat\sage\LINE100;"}</definedName>
    <definedName name="QUERY2.query_connection_2_2_2_2_1" hidden="1">{"DRIVER={Sage Line 100};UID=ELLIOTT;PWD=MURPH;DIR=m:\signat\sage\data0405;SCH=m:\signat\sage\prog;LOG=m:\signat\sage\LINE100;"}</definedName>
    <definedName name="QUERY2.query_connection_2_2_2_3" localSheetId="27" hidden="1">{"DRIVER={Sage Line 100};UID=ELLIOTT;PWD=MURPH;DIR=m:\signat\sage\data0405;SCH=m:\signat\sage\prog;LOG=m:\signat\sage\LINE100;"}</definedName>
    <definedName name="QUERY2.query_connection_2_2_2_3" hidden="1">{"DRIVER={Sage Line 100};UID=ELLIOTT;PWD=MURPH;DIR=m:\signat\sage\data0405;SCH=m:\signat\sage\prog;LOG=m:\signat\sage\LINE100;"}</definedName>
    <definedName name="QUERY2.query_connection_2_2_3" localSheetId="27" hidden="1">{"DRIVER={Sage Line 100};UID=ELLIOTT;PWD=MURPH;DIR=m:\signat\sage\data0405;SCH=m:\signat\sage\prog;LOG=m:\signat\sage\LINE100;"}</definedName>
    <definedName name="QUERY2.query_connection_2_2_3" hidden="1">{"DRIVER={Sage Line 100};UID=ELLIOTT;PWD=MURPH;DIR=m:\signat\sage\data0405;SCH=m:\signat\sage\prog;LOG=m:\signat\sage\LINE100;"}</definedName>
    <definedName name="QUERY2.query_connection_2_2_3_1" localSheetId="27" hidden="1">{"DRIVER={Sage Line 100};UID=ELLIOTT;PWD=MURPH;DIR=m:\signat\sage\data0405;SCH=m:\signat\sage\prog;LOG=m:\signat\sage\LINE100;"}</definedName>
    <definedName name="QUERY2.query_connection_2_2_3_1" hidden="1">{"DRIVER={Sage Line 100};UID=ELLIOTT;PWD=MURPH;DIR=m:\signat\sage\data0405;SCH=m:\signat\sage\prog;LOG=m:\signat\sage\LINE100;"}</definedName>
    <definedName name="QUERY2.query_connection_2_2_3_1_1" localSheetId="27" hidden="1">{"DRIVER={Sage Line 100};UID=ELLIOTT;PWD=MURPH;DIR=m:\signat\sage\data0405;SCH=m:\signat\sage\prog;LOG=m:\signat\sage\LINE100;"}</definedName>
    <definedName name="QUERY2.query_connection_2_2_3_1_1" hidden="1">{"DRIVER={Sage Line 100};UID=ELLIOTT;PWD=MURPH;DIR=m:\signat\sage\data0405;SCH=m:\signat\sage\prog;LOG=m:\signat\sage\LINE100;"}</definedName>
    <definedName name="QUERY2.query_connection_2_2_3_2" localSheetId="27" hidden="1">{"DRIVER={Sage Line 100};UID=ELLIOTT;PWD=MURPH;DIR=m:\signat\sage\data0405;SCH=m:\signat\sage\prog;LOG=m:\signat\sage\LINE100;"}</definedName>
    <definedName name="QUERY2.query_connection_2_2_3_2" hidden="1">{"DRIVER={Sage Line 100};UID=ELLIOTT;PWD=MURPH;DIR=m:\signat\sage\data0405;SCH=m:\signat\sage\prog;LOG=m:\signat\sage\LINE100;"}</definedName>
    <definedName name="QUERY2.query_connection_2_2_4" localSheetId="27" hidden="1">{"DRIVER={Sage Line 100};UID=ELLIOTT;PWD=MURPH;DIR=m:\signat\sage\data0405;SCH=m:\signat\sage\prog;LOG=m:\signat\sage\LINE100;"}</definedName>
    <definedName name="QUERY2.query_connection_2_2_4" hidden="1">{"DRIVER={Sage Line 100};UID=ELLIOTT;PWD=MURPH;DIR=m:\signat\sage\data0405;SCH=m:\signat\sage\prog;LOG=m:\signat\sage\LINE100;"}</definedName>
    <definedName name="QUERY2.query_connection_2_2_4_1" localSheetId="27" hidden="1">{"DRIVER={Sage Line 100};UID=ELLIOTT;PWD=MURPH;DIR=m:\signat\sage\data0405;SCH=m:\signat\sage\prog;LOG=m:\signat\sage\LINE100;"}</definedName>
    <definedName name="QUERY2.query_connection_2_2_4_1" hidden="1">{"DRIVER={Sage Line 100};UID=ELLIOTT;PWD=MURPH;DIR=m:\signat\sage\data0405;SCH=m:\signat\sage\prog;LOG=m:\signat\sage\LINE100;"}</definedName>
    <definedName name="QUERY2.query_connection_2_2_5" localSheetId="27" hidden="1">{"DRIVER={Sage Line 100};UID=ELLIOTT;PWD=MURPH;DIR=m:\signat\sage\data0405;SCH=m:\signat\sage\prog;LOG=m:\signat\sage\LINE100;"}</definedName>
    <definedName name="QUERY2.query_connection_2_2_5" hidden="1">{"DRIVER={Sage Line 100};UID=ELLIOTT;PWD=MURPH;DIR=m:\signat\sage\data0405;SCH=m:\signat\sage\prog;LOG=m:\signat\sage\LINE100;"}</definedName>
    <definedName name="QUERY2.query_connection_2_3" localSheetId="27" hidden="1">{"DRIVER={Sage Line 100};UID=ELLIOTT;PWD=MURPH;DIR=m:\signat\sage\data0405;SCH=m:\signat\sage\prog;LOG=m:\signat\sage\LINE100;"}</definedName>
    <definedName name="QUERY2.query_connection_2_3" hidden="1">{"DRIVER={Sage Line 100};UID=ELLIOTT;PWD=MURPH;DIR=m:\signat\sage\data0405;SCH=m:\signat\sage\prog;LOG=m:\signat\sage\LINE100;"}</definedName>
    <definedName name="QUERY2.query_connection_2_3_1" localSheetId="27" hidden="1">{"DRIVER={Sage Line 100};UID=ELLIOTT;PWD=MURPH;DIR=m:\signat\sage\data0405;SCH=m:\signat\sage\prog;LOG=m:\signat\sage\LINE100;"}</definedName>
    <definedName name="QUERY2.query_connection_2_3_1" hidden="1">{"DRIVER={Sage Line 100};UID=ELLIOTT;PWD=MURPH;DIR=m:\signat\sage\data0405;SCH=m:\signat\sage\prog;LOG=m:\signat\sage\LINE100;"}</definedName>
    <definedName name="QUERY2.query_connection_2_3_1_1" localSheetId="27" hidden="1">{"DRIVER={Sage Line 100};UID=ELLIOTT;PWD=MURPH;DIR=m:\signat\sage\data0405;SCH=m:\signat\sage\prog;LOG=m:\signat\sage\LINE100;"}</definedName>
    <definedName name="QUERY2.query_connection_2_3_1_1" hidden="1">{"DRIVER={Sage Line 100};UID=ELLIOTT;PWD=MURPH;DIR=m:\signat\sage\data0405;SCH=m:\signat\sage\prog;LOG=m:\signat\sage\LINE100;"}</definedName>
    <definedName name="QUERY2.query_connection_2_3_1_1_1" localSheetId="27" hidden="1">{"DRIVER={Sage Line 100};UID=ELLIOTT;PWD=MURPH;DIR=m:\signat\sage\data0405;SCH=m:\signat\sage\prog;LOG=m:\signat\sage\LINE100;"}</definedName>
    <definedName name="QUERY2.query_connection_2_3_1_1_1" hidden="1">{"DRIVER={Sage Line 100};UID=ELLIOTT;PWD=MURPH;DIR=m:\signat\sage\data0405;SCH=m:\signat\sage\prog;LOG=m:\signat\sage\LINE100;"}</definedName>
    <definedName name="QUERY2.query_connection_2_3_1_1_1_1" localSheetId="27" hidden="1">{"DRIVER={Sage Line 100};UID=ELLIOTT;PWD=MURPH;DIR=m:\signat\sage\data0405;SCH=m:\signat\sage\prog;LOG=m:\signat\sage\LINE100;"}</definedName>
    <definedName name="QUERY2.query_connection_2_3_1_1_1_1" hidden="1">{"DRIVER={Sage Line 100};UID=ELLIOTT;PWD=MURPH;DIR=m:\signat\sage\data0405;SCH=m:\signat\sage\prog;LOG=m:\signat\sage\LINE100;"}</definedName>
    <definedName name="QUERY2.query_connection_2_3_1_1_2" localSheetId="27" hidden="1">{"DRIVER={Sage Line 100};UID=ELLIOTT;PWD=MURPH;DIR=m:\signat\sage\data0405;SCH=m:\signat\sage\prog;LOG=m:\signat\sage\LINE100;"}</definedName>
    <definedName name="QUERY2.query_connection_2_3_1_1_2" hidden="1">{"DRIVER={Sage Line 100};UID=ELLIOTT;PWD=MURPH;DIR=m:\signat\sage\data0405;SCH=m:\signat\sage\prog;LOG=m:\signat\sage\LINE100;"}</definedName>
    <definedName name="QUERY2.query_connection_2_3_1_2" localSheetId="27" hidden="1">{"DRIVER={Sage Line 100};UID=ELLIOTT;PWD=MURPH;DIR=m:\signat\sage\data0405;SCH=m:\signat\sage\prog;LOG=m:\signat\sage\LINE100;"}</definedName>
    <definedName name="QUERY2.query_connection_2_3_1_2" hidden="1">{"DRIVER={Sage Line 100};UID=ELLIOTT;PWD=MURPH;DIR=m:\signat\sage\data0405;SCH=m:\signat\sage\prog;LOG=m:\signat\sage\LINE100;"}</definedName>
    <definedName name="QUERY2.query_connection_2_3_1_2_1" localSheetId="27" hidden="1">{"DRIVER={Sage Line 100};UID=ELLIOTT;PWD=MURPH;DIR=m:\signat\sage\data0405;SCH=m:\signat\sage\prog;LOG=m:\signat\sage\LINE100;"}</definedName>
    <definedName name="QUERY2.query_connection_2_3_1_2_1" hidden="1">{"DRIVER={Sage Line 100};UID=ELLIOTT;PWD=MURPH;DIR=m:\signat\sage\data0405;SCH=m:\signat\sage\prog;LOG=m:\signat\sage\LINE100;"}</definedName>
    <definedName name="QUERY2.query_connection_2_3_1_3" localSheetId="27" hidden="1">{"DRIVER={Sage Line 100};UID=ELLIOTT;PWD=MURPH;DIR=m:\signat\sage\data0405;SCH=m:\signat\sage\prog;LOG=m:\signat\sage\LINE100;"}</definedName>
    <definedName name="QUERY2.query_connection_2_3_1_3" hidden="1">{"DRIVER={Sage Line 100};UID=ELLIOTT;PWD=MURPH;DIR=m:\signat\sage\data0405;SCH=m:\signat\sage\prog;LOG=m:\signat\sage\LINE100;"}</definedName>
    <definedName name="QUERY2.query_connection_2_3_2" localSheetId="27" hidden="1">{"DRIVER={Sage Line 100};UID=ELLIOTT;PWD=MURPH;DIR=m:\signat\sage\data0405;SCH=m:\signat\sage\prog;LOG=m:\signat\sage\LINE100;"}</definedName>
    <definedName name="QUERY2.query_connection_2_3_2" hidden="1">{"DRIVER={Sage Line 100};UID=ELLIOTT;PWD=MURPH;DIR=m:\signat\sage\data0405;SCH=m:\signat\sage\prog;LOG=m:\signat\sage\LINE100;"}</definedName>
    <definedName name="QUERY2.query_connection_2_3_2_1" localSheetId="27" hidden="1">{"DRIVER={Sage Line 100};UID=ELLIOTT;PWD=MURPH;DIR=m:\signat\sage\data0405;SCH=m:\signat\sage\prog;LOG=m:\signat\sage\LINE100;"}</definedName>
    <definedName name="QUERY2.query_connection_2_3_2_1" hidden="1">{"DRIVER={Sage Line 100};UID=ELLIOTT;PWD=MURPH;DIR=m:\signat\sage\data0405;SCH=m:\signat\sage\prog;LOG=m:\signat\sage\LINE100;"}</definedName>
    <definedName name="QUERY2.query_connection_2_3_2_1_1" localSheetId="27" hidden="1">{"DRIVER={Sage Line 100};UID=ELLIOTT;PWD=MURPH;DIR=m:\signat\sage\data0405;SCH=m:\signat\sage\prog;LOG=m:\signat\sage\LINE100;"}</definedName>
    <definedName name="QUERY2.query_connection_2_3_2_1_1" hidden="1">{"DRIVER={Sage Line 100};UID=ELLIOTT;PWD=MURPH;DIR=m:\signat\sage\data0405;SCH=m:\signat\sage\prog;LOG=m:\signat\sage\LINE100;"}</definedName>
    <definedName name="QUERY2.query_connection_2_3_2_2" localSheetId="27" hidden="1">{"DRIVER={Sage Line 100};UID=ELLIOTT;PWD=MURPH;DIR=m:\signat\sage\data0405;SCH=m:\signat\sage\prog;LOG=m:\signat\sage\LINE100;"}</definedName>
    <definedName name="QUERY2.query_connection_2_3_2_2" hidden="1">{"DRIVER={Sage Line 100};UID=ELLIOTT;PWD=MURPH;DIR=m:\signat\sage\data0405;SCH=m:\signat\sage\prog;LOG=m:\signat\sage\LINE100;"}</definedName>
    <definedName name="QUERY2.query_connection_2_3_3" localSheetId="27" hidden="1">{"DRIVER={Sage Line 100};UID=ELLIOTT;PWD=MURPH;DIR=m:\signat\sage\data0405;SCH=m:\signat\sage\prog;LOG=m:\signat\sage\LINE100;"}</definedName>
    <definedName name="QUERY2.query_connection_2_3_3" hidden="1">{"DRIVER={Sage Line 100};UID=ELLIOTT;PWD=MURPH;DIR=m:\signat\sage\data0405;SCH=m:\signat\sage\prog;LOG=m:\signat\sage\LINE100;"}</definedName>
    <definedName name="QUERY2.query_connection_2_3_3_1" localSheetId="27" hidden="1">{"DRIVER={Sage Line 100};UID=ELLIOTT;PWD=MURPH;DIR=m:\signat\sage\data0405;SCH=m:\signat\sage\prog;LOG=m:\signat\sage\LINE100;"}</definedName>
    <definedName name="QUERY2.query_connection_2_3_3_1" hidden="1">{"DRIVER={Sage Line 100};UID=ELLIOTT;PWD=MURPH;DIR=m:\signat\sage\data0405;SCH=m:\signat\sage\prog;LOG=m:\signat\sage\LINE100;"}</definedName>
    <definedName name="QUERY2.query_connection_2_3_4" localSheetId="27" hidden="1">{"DRIVER={Sage Line 100};UID=ELLIOTT;PWD=MURPH;DIR=m:\signat\sage\data0405;SCH=m:\signat\sage\prog;LOG=m:\signat\sage\LINE100;"}</definedName>
    <definedName name="QUERY2.query_connection_2_3_4" hidden="1">{"DRIVER={Sage Line 100};UID=ELLIOTT;PWD=MURPH;DIR=m:\signat\sage\data0405;SCH=m:\signat\sage\prog;LOG=m:\signat\sage\LINE100;"}</definedName>
    <definedName name="QUERY2.query_connection_2_4" localSheetId="27" hidden="1">{"DRIVER={Sage Line 100};UID=ELLIOTT;PWD=MURPH;DIR=m:\signat\sage\data0405;SCH=m:\signat\sage\prog;LOG=m:\signat\sage\LINE100;"}</definedName>
    <definedName name="QUERY2.query_connection_2_4" hidden="1">{"DRIVER={Sage Line 100};UID=ELLIOTT;PWD=MURPH;DIR=m:\signat\sage\data0405;SCH=m:\signat\sage\prog;LOG=m:\signat\sage\LINE100;"}</definedName>
    <definedName name="QUERY2.query_connection_2_4_1" localSheetId="27" hidden="1">{"DRIVER={Sage Line 100};UID=ELLIOTT;PWD=MURPH;DIR=m:\signat\sage\data0405;SCH=m:\signat\sage\prog;LOG=m:\signat\sage\LINE100;"}</definedName>
    <definedName name="QUERY2.query_connection_2_4_1" hidden="1">{"DRIVER={Sage Line 100};UID=ELLIOTT;PWD=MURPH;DIR=m:\signat\sage\data0405;SCH=m:\signat\sage\prog;LOG=m:\signat\sage\LINE100;"}</definedName>
    <definedName name="QUERY2.query_connection_2_4_1_1" localSheetId="27" hidden="1">{"DRIVER={Sage Line 100};UID=ELLIOTT;PWD=MURPH;DIR=m:\signat\sage\data0405;SCH=m:\signat\sage\prog;LOG=m:\signat\sage\LINE100;"}</definedName>
    <definedName name="QUERY2.query_connection_2_4_1_1" hidden="1">{"DRIVER={Sage Line 100};UID=ELLIOTT;PWD=MURPH;DIR=m:\signat\sage\data0405;SCH=m:\signat\sage\prog;LOG=m:\signat\sage\LINE100;"}</definedName>
    <definedName name="QUERY2.query_connection_2_4_1_1_1" localSheetId="27" hidden="1">{"DRIVER={Sage Line 100};UID=ELLIOTT;PWD=MURPH;DIR=m:\signat\sage\data0405;SCH=m:\signat\sage\prog;LOG=m:\signat\sage\LINE100;"}</definedName>
    <definedName name="QUERY2.query_connection_2_4_1_1_1" hidden="1">{"DRIVER={Sage Line 100};UID=ELLIOTT;PWD=MURPH;DIR=m:\signat\sage\data0405;SCH=m:\signat\sage\prog;LOG=m:\signat\sage\LINE100;"}</definedName>
    <definedName name="QUERY2.query_connection_2_4_1_2" localSheetId="27" hidden="1">{"DRIVER={Sage Line 100};UID=ELLIOTT;PWD=MURPH;DIR=m:\signat\sage\data0405;SCH=m:\signat\sage\prog;LOG=m:\signat\sage\LINE100;"}</definedName>
    <definedName name="QUERY2.query_connection_2_4_1_2" hidden="1">{"DRIVER={Sage Line 100};UID=ELLIOTT;PWD=MURPH;DIR=m:\signat\sage\data0405;SCH=m:\signat\sage\prog;LOG=m:\signat\sage\LINE100;"}</definedName>
    <definedName name="QUERY2.query_connection_2_4_2" localSheetId="27" hidden="1">{"DRIVER={Sage Line 100};UID=ELLIOTT;PWD=MURPH;DIR=m:\signat\sage\data0405;SCH=m:\signat\sage\prog;LOG=m:\signat\sage\LINE100;"}</definedName>
    <definedName name="QUERY2.query_connection_2_4_2" hidden="1">{"DRIVER={Sage Line 100};UID=ELLIOTT;PWD=MURPH;DIR=m:\signat\sage\data0405;SCH=m:\signat\sage\prog;LOG=m:\signat\sage\LINE100;"}</definedName>
    <definedName name="QUERY2.query_connection_2_4_2_1" localSheetId="27" hidden="1">{"DRIVER={Sage Line 100};UID=ELLIOTT;PWD=MURPH;DIR=m:\signat\sage\data0405;SCH=m:\signat\sage\prog;LOG=m:\signat\sage\LINE100;"}</definedName>
    <definedName name="QUERY2.query_connection_2_4_2_1" hidden="1">{"DRIVER={Sage Line 100};UID=ELLIOTT;PWD=MURPH;DIR=m:\signat\sage\data0405;SCH=m:\signat\sage\prog;LOG=m:\signat\sage\LINE100;"}</definedName>
    <definedName name="QUERY2.query_connection_2_4_3" localSheetId="27" hidden="1">{"DRIVER={Sage Line 100};UID=ELLIOTT;PWD=MURPH;DIR=m:\signat\sage\data0405;SCH=m:\signat\sage\prog;LOG=m:\signat\sage\LINE100;"}</definedName>
    <definedName name="QUERY2.query_connection_2_4_3" hidden="1">{"DRIVER={Sage Line 100};UID=ELLIOTT;PWD=MURPH;DIR=m:\signat\sage\data0405;SCH=m:\signat\sage\prog;LOG=m:\signat\sage\LINE100;"}</definedName>
    <definedName name="QUERY2.query_connection_2_5" localSheetId="27" hidden="1">{"DRIVER={Sage Line 100};UID=ELLIOTT;PWD=MURPH;DIR=m:\signat\sage\data0405;SCH=m:\signat\sage\prog;LOG=m:\signat\sage\LINE100;"}</definedName>
    <definedName name="QUERY2.query_connection_2_5" hidden="1">{"DRIVER={Sage Line 100};UID=ELLIOTT;PWD=MURPH;DIR=m:\signat\sage\data0405;SCH=m:\signat\sage\prog;LOG=m:\signat\sage\LINE100;"}</definedName>
    <definedName name="QUERY2.query_connection_2_5_1" localSheetId="27" hidden="1">{"DRIVER={Sage Line 100};UID=ELLIOTT;PWD=MURPH;DIR=m:\signat\sage\data0405;SCH=m:\signat\sage\prog;LOG=m:\signat\sage\LINE100;"}</definedName>
    <definedName name="QUERY2.query_connection_2_5_1" hidden="1">{"DRIVER={Sage Line 100};UID=ELLIOTT;PWD=MURPH;DIR=m:\signat\sage\data0405;SCH=m:\signat\sage\prog;LOG=m:\signat\sage\LINE100;"}</definedName>
    <definedName name="QUERY2.query_connection_2_5_1_1" localSheetId="27" hidden="1">{"DRIVER={Sage Line 100};UID=ELLIOTT;PWD=MURPH;DIR=m:\signat\sage\data0405;SCH=m:\signat\sage\prog;LOG=m:\signat\sage\LINE100;"}</definedName>
    <definedName name="QUERY2.query_connection_2_5_1_1" hidden="1">{"DRIVER={Sage Line 100};UID=ELLIOTT;PWD=MURPH;DIR=m:\signat\sage\data0405;SCH=m:\signat\sage\prog;LOG=m:\signat\sage\LINE100;"}</definedName>
    <definedName name="QUERY2.query_connection_2_5_2" localSheetId="27" hidden="1">{"DRIVER={Sage Line 100};UID=ELLIOTT;PWD=MURPH;DIR=m:\signat\sage\data0405;SCH=m:\signat\sage\prog;LOG=m:\signat\sage\LINE100;"}</definedName>
    <definedName name="QUERY2.query_connection_2_5_2" hidden="1">{"DRIVER={Sage Line 100};UID=ELLIOTT;PWD=MURPH;DIR=m:\signat\sage\data0405;SCH=m:\signat\sage\prog;LOG=m:\signat\sage\LINE100;"}</definedName>
    <definedName name="QUERY2.query_connection_3" localSheetId="27" hidden="1">{"DRIVER={Sage Line 100};UID=ELLIOTT;PWD=MURPH;DIR=m:\signat\sage\data0405;SCH=m:\signat\sage\prog;LOG=m:\signat\sage\LINE100;"}</definedName>
    <definedName name="QUERY2.query_connection_3" hidden="1">{"DRIVER={Sage Line 100};UID=ELLIOTT;PWD=MURPH;DIR=m:\signat\sage\data0405;SCH=m:\signat\sage\prog;LOG=m:\signat\sage\LINE100;"}</definedName>
    <definedName name="QUERY2.query_connection_3_1" localSheetId="27" hidden="1">{"DRIVER={Sage Line 100};UID=ELLIOTT;PWD=MURPH;DIR=m:\signat\sage\data0405;SCH=m:\signat\sage\prog;LOG=m:\signat\sage\LINE100;"}</definedName>
    <definedName name="QUERY2.query_connection_3_1" hidden="1">{"DRIVER={Sage Line 100};UID=ELLIOTT;PWD=MURPH;DIR=m:\signat\sage\data0405;SCH=m:\signat\sage\prog;LOG=m:\signat\sage\LINE100;"}</definedName>
    <definedName name="QUERY2.query_connection_3_1_1" localSheetId="27" hidden="1">{"DRIVER={Sage Line 100};UID=ELLIOTT;PWD=MURPH;DIR=m:\signat\sage\data0405;SCH=m:\signat\sage\prog;LOG=m:\signat\sage\LINE100;"}</definedName>
    <definedName name="QUERY2.query_connection_3_1_1" hidden="1">{"DRIVER={Sage Line 100};UID=ELLIOTT;PWD=MURPH;DIR=m:\signat\sage\data0405;SCH=m:\signat\sage\prog;LOG=m:\signat\sage\LINE100;"}</definedName>
    <definedName name="QUERY2.query_connection_3_1_1_1" localSheetId="27" hidden="1">{"DRIVER={Sage Line 100};UID=ELLIOTT;PWD=MURPH;DIR=m:\signat\sage\data0405;SCH=m:\signat\sage\prog;LOG=m:\signat\sage\LINE100;"}</definedName>
    <definedName name="QUERY2.query_connection_3_1_1_1" hidden="1">{"DRIVER={Sage Line 100};UID=ELLIOTT;PWD=MURPH;DIR=m:\signat\sage\data0405;SCH=m:\signat\sage\prog;LOG=m:\signat\sage\LINE100;"}</definedName>
    <definedName name="QUERY2.query_connection_3_1_1_1_1" localSheetId="27" hidden="1">{"DRIVER={Sage Line 100};UID=ELLIOTT;PWD=MURPH;DIR=m:\signat\sage\data0405;SCH=m:\signat\sage\prog;LOG=m:\signat\sage\LINE100;"}</definedName>
    <definedName name="QUERY2.query_connection_3_1_1_1_1" hidden="1">{"DRIVER={Sage Line 100};UID=ELLIOTT;PWD=MURPH;DIR=m:\signat\sage\data0405;SCH=m:\signat\sage\prog;LOG=m:\signat\sage\LINE100;"}</definedName>
    <definedName name="QUERY2.query_connection_3_1_1_1_1_1" localSheetId="27" hidden="1">{"DRIVER={Sage Line 100};UID=ELLIOTT;PWD=MURPH;DIR=m:\signat\sage\data0405;SCH=m:\signat\sage\prog;LOG=m:\signat\sage\LINE100;"}</definedName>
    <definedName name="QUERY2.query_connection_3_1_1_1_1_1" hidden="1">{"DRIVER={Sage Line 100};UID=ELLIOTT;PWD=MURPH;DIR=m:\signat\sage\data0405;SCH=m:\signat\sage\prog;LOG=m:\signat\sage\LINE100;"}</definedName>
    <definedName name="QUERY2.query_connection_3_1_1_1_1_1_1" localSheetId="27" hidden="1">{"DRIVER={Sage Line 100};UID=ELLIOTT;PWD=MURPH;DIR=m:\signat\sage\data0405;SCH=m:\signat\sage\prog;LOG=m:\signat\sage\LINE100;"}</definedName>
    <definedName name="QUERY2.query_connection_3_1_1_1_1_1_1" hidden="1">{"DRIVER={Sage Line 100};UID=ELLIOTT;PWD=MURPH;DIR=m:\signat\sage\data0405;SCH=m:\signat\sage\prog;LOG=m:\signat\sage\LINE100;"}</definedName>
    <definedName name="QUERY2.query_connection_3_1_1_1_1_2" localSheetId="27" hidden="1">{"DRIVER={Sage Line 100};UID=ELLIOTT;PWD=MURPH;DIR=m:\signat\sage\data0405;SCH=m:\signat\sage\prog;LOG=m:\signat\sage\LINE100;"}</definedName>
    <definedName name="QUERY2.query_connection_3_1_1_1_1_2" hidden="1">{"DRIVER={Sage Line 100};UID=ELLIOTT;PWD=MURPH;DIR=m:\signat\sage\data0405;SCH=m:\signat\sage\prog;LOG=m:\signat\sage\LINE100;"}</definedName>
    <definedName name="QUERY2.query_connection_3_1_1_1_2" localSheetId="27" hidden="1">{"DRIVER={Sage Line 100};UID=ELLIOTT;PWD=MURPH;DIR=m:\signat\sage\data0405;SCH=m:\signat\sage\prog;LOG=m:\signat\sage\LINE100;"}</definedName>
    <definedName name="QUERY2.query_connection_3_1_1_1_2" hidden="1">{"DRIVER={Sage Line 100};UID=ELLIOTT;PWD=MURPH;DIR=m:\signat\sage\data0405;SCH=m:\signat\sage\prog;LOG=m:\signat\sage\LINE100;"}</definedName>
    <definedName name="QUERY2.query_connection_3_1_1_1_2_1" localSheetId="27" hidden="1">{"DRIVER={Sage Line 100};UID=ELLIOTT;PWD=MURPH;DIR=m:\signat\sage\data0405;SCH=m:\signat\sage\prog;LOG=m:\signat\sage\LINE100;"}</definedName>
    <definedName name="QUERY2.query_connection_3_1_1_1_2_1" hidden="1">{"DRIVER={Sage Line 100};UID=ELLIOTT;PWD=MURPH;DIR=m:\signat\sage\data0405;SCH=m:\signat\sage\prog;LOG=m:\signat\sage\LINE100;"}</definedName>
    <definedName name="QUERY2.query_connection_3_1_1_1_3" localSheetId="27" hidden="1">{"DRIVER={Sage Line 100};UID=ELLIOTT;PWD=MURPH;DIR=m:\signat\sage\data0405;SCH=m:\signat\sage\prog;LOG=m:\signat\sage\LINE100;"}</definedName>
    <definedName name="QUERY2.query_connection_3_1_1_1_3" hidden="1">{"DRIVER={Sage Line 100};UID=ELLIOTT;PWD=MURPH;DIR=m:\signat\sage\data0405;SCH=m:\signat\sage\prog;LOG=m:\signat\sage\LINE100;"}</definedName>
    <definedName name="QUERY2.query_connection_3_1_1_2" localSheetId="27" hidden="1">{"DRIVER={Sage Line 100};UID=ELLIOTT;PWD=MURPH;DIR=m:\signat\sage\data0405;SCH=m:\signat\sage\prog;LOG=m:\signat\sage\LINE100;"}</definedName>
    <definedName name="QUERY2.query_connection_3_1_1_2" hidden="1">{"DRIVER={Sage Line 100};UID=ELLIOTT;PWD=MURPH;DIR=m:\signat\sage\data0405;SCH=m:\signat\sage\prog;LOG=m:\signat\sage\LINE100;"}</definedName>
    <definedName name="QUERY2.query_connection_3_1_1_2_1" localSheetId="27" hidden="1">{"DRIVER={Sage Line 100};UID=ELLIOTT;PWD=MURPH;DIR=m:\signat\sage\data0405;SCH=m:\signat\sage\prog;LOG=m:\signat\sage\LINE100;"}</definedName>
    <definedName name="QUERY2.query_connection_3_1_1_2_1" hidden="1">{"DRIVER={Sage Line 100};UID=ELLIOTT;PWD=MURPH;DIR=m:\signat\sage\data0405;SCH=m:\signat\sage\prog;LOG=m:\signat\sage\LINE100;"}</definedName>
    <definedName name="QUERY2.query_connection_3_1_1_2_1_1" localSheetId="27" hidden="1">{"DRIVER={Sage Line 100};UID=ELLIOTT;PWD=MURPH;DIR=m:\signat\sage\data0405;SCH=m:\signat\sage\prog;LOG=m:\signat\sage\LINE100;"}</definedName>
    <definedName name="QUERY2.query_connection_3_1_1_2_1_1" hidden="1">{"DRIVER={Sage Line 100};UID=ELLIOTT;PWD=MURPH;DIR=m:\signat\sage\data0405;SCH=m:\signat\sage\prog;LOG=m:\signat\sage\LINE100;"}</definedName>
    <definedName name="QUERY2.query_connection_3_1_1_2_2" localSheetId="27" hidden="1">{"DRIVER={Sage Line 100};UID=ELLIOTT;PWD=MURPH;DIR=m:\signat\sage\data0405;SCH=m:\signat\sage\prog;LOG=m:\signat\sage\LINE100;"}</definedName>
    <definedName name="QUERY2.query_connection_3_1_1_2_2" hidden="1">{"DRIVER={Sage Line 100};UID=ELLIOTT;PWD=MURPH;DIR=m:\signat\sage\data0405;SCH=m:\signat\sage\prog;LOG=m:\signat\sage\LINE100;"}</definedName>
    <definedName name="QUERY2.query_connection_3_1_1_3" localSheetId="27" hidden="1">{"DRIVER={Sage Line 100};UID=ELLIOTT;PWD=MURPH;DIR=m:\signat\sage\data0405;SCH=m:\signat\sage\prog;LOG=m:\signat\sage\LINE100;"}</definedName>
    <definedName name="QUERY2.query_connection_3_1_1_3" hidden="1">{"DRIVER={Sage Line 100};UID=ELLIOTT;PWD=MURPH;DIR=m:\signat\sage\data0405;SCH=m:\signat\sage\prog;LOG=m:\signat\sage\LINE100;"}</definedName>
    <definedName name="QUERY2.query_connection_3_1_1_3_1" localSheetId="27" hidden="1">{"DRIVER={Sage Line 100};UID=ELLIOTT;PWD=MURPH;DIR=m:\signat\sage\data0405;SCH=m:\signat\sage\prog;LOG=m:\signat\sage\LINE100;"}</definedName>
    <definedName name="QUERY2.query_connection_3_1_1_3_1" hidden="1">{"DRIVER={Sage Line 100};UID=ELLIOTT;PWD=MURPH;DIR=m:\signat\sage\data0405;SCH=m:\signat\sage\prog;LOG=m:\signat\sage\LINE100;"}</definedName>
    <definedName name="QUERY2.query_connection_3_1_1_4" localSheetId="27" hidden="1">{"DRIVER={Sage Line 100};UID=ELLIOTT;PWD=MURPH;DIR=m:\signat\sage\data0405;SCH=m:\signat\sage\prog;LOG=m:\signat\sage\LINE100;"}</definedName>
    <definedName name="QUERY2.query_connection_3_1_1_4" hidden="1">{"DRIVER={Sage Line 100};UID=ELLIOTT;PWD=MURPH;DIR=m:\signat\sage\data0405;SCH=m:\signat\sage\prog;LOG=m:\signat\sage\LINE100;"}</definedName>
    <definedName name="QUERY2.query_connection_3_1_2" localSheetId="27" hidden="1">{"DRIVER={Sage Line 100};UID=ELLIOTT;PWD=MURPH;DIR=m:\signat\sage\data0405;SCH=m:\signat\sage\prog;LOG=m:\signat\sage\LINE100;"}</definedName>
    <definedName name="QUERY2.query_connection_3_1_2" hidden="1">{"DRIVER={Sage Line 100};UID=ELLIOTT;PWD=MURPH;DIR=m:\signat\sage\data0405;SCH=m:\signat\sage\prog;LOG=m:\signat\sage\LINE100;"}</definedName>
    <definedName name="QUERY2.query_connection_3_1_2_1" localSheetId="27" hidden="1">{"DRIVER={Sage Line 100};UID=ELLIOTT;PWD=MURPH;DIR=m:\signat\sage\data0405;SCH=m:\signat\sage\prog;LOG=m:\signat\sage\LINE100;"}</definedName>
    <definedName name="QUERY2.query_connection_3_1_2_1" hidden="1">{"DRIVER={Sage Line 100};UID=ELLIOTT;PWD=MURPH;DIR=m:\signat\sage\data0405;SCH=m:\signat\sage\prog;LOG=m:\signat\sage\LINE100;"}</definedName>
    <definedName name="QUERY2.query_connection_3_1_2_1_1" localSheetId="27" hidden="1">{"DRIVER={Sage Line 100};UID=ELLIOTT;PWD=MURPH;DIR=m:\signat\sage\data0405;SCH=m:\signat\sage\prog;LOG=m:\signat\sage\LINE100;"}</definedName>
    <definedName name="QUERY2.query_connection_3_1_2_1_1" hidden="1">{"DRIVER={Sage Line 100};UID=ELLIOTT;PWD=MURPH;DIR=m:\signat\sage\data0405;SCH=m:\signat\sage\prog;LOG=m:\signat\sage\LINE100;"}</definedName>
    <definedName name="QUERY2.query_connection_3_1_2_1_1_1" localSheetId="27" hidden="1">{"DRIVER={Sage Line 100};UID=ELLIOTT;PWD=MURPH;DIR=m:\signat\sage\data0405;SCH=m:\signat\sage\prog;LOG=m:\signat\sage\LINE100;"}</definedName>
    <definedName name="QUERY2.query_connection_3_1_2_1_1_1" hidden="1">{"DRIVER={Sage Line 100};UID=ELLIOTT;PWD=MURPH;DIR=m:\signat\sage\data0405;SCH=m:\signat\sage\prog;LOG=m:\signat\sage\LINE100;"}</definedName>
    <definedName name="QUERY2.query_connection_3_1_2_1_2" localSheetId="27" hidden="1">{"DRIVER={Sage Line 100};UID=ELLIOTT;PWD=MURPH;DIR=m:\signat\sage\data0405;SCH=m:\signat\sage\prog;LOG=m:\signat\sage\LINE100;"}</definedName>
    <definedName name="QUERY2.query_connection_3_1_2_1_2" hidden="1">{"DRIVER={Sage Line 100};UID=ELLIOTT;PWD=MURPH;DIR=m:\signat\sage\data0405;SCH=m:\signat\sage\prog;LOG=m:\signat\sage\LINE100;"}</definedName>
    <definedName name="QUERY2.query_connection_3_1_2_2" localSheetId="27" hidden="1">{"DRIVER={Sage Line 100};UID=ELLIOTT;PWD=MURPH;DIR=m:\signat\sage\data0405;SCH=m:\signat\sage\prog;LOG=m:\signat\sage\LINE100;"}</definedName>
    <definedName name="QUERY2.query_connection_3_1_2_2" hidden="1">{"DRIVER={Sage Line 100};UID=ELLIOTT;PWD=MURPH;DIR=m:\signat\sage\data0405;SCH=m:\signat\sage\prog;LOG=m:\signat\sage\LINE100;"}</definedName>
    <definedName name="QUERY2.query_connection_3_1_2_2_1" localSheetId="27" hidden="1">{"DRIVER={Sage Line 100};UID=ELLIOTT;PWD=MURPH;DIR=m:\signat\sage\data0405;SCH=m:\signat\sage\prog;LOG=m:\signat\sage\LINE100;"}</definedName>
    <definedName name="QUERY2.query_connection_3_1_2_2_1" hidden="1">{"DRIVER={Sage Line 100};UID=ELLIOTT;PWD=MURPH;DIR=m:\signat\sage\data0405;SCH=m:\signat\sage\prog;LOG=m:\signat\sage\LINE100;"}</definedName>
    <definedName name="QUERY2.query_connection_3_1_2_3" localSheetId="27" hidden="1">{"DRIVER={Sage Line 100};UID=ELLIOTT;PWD=MURPH;DIR=m:\signat\sage\data0405;SCH=m:\signat\sage\prog;LOG=m:\signat\sage\LINE100;"}</definedName>
    <definedName name="QUERY2.query_connection_3_1_2_3" hidden="1">{"DRIVER={Sage Line 100};UID=ELLIOTT;PWD=MURPH;DIR=m:\signat\sage\data0405;SCH=m:\signat\sage\prog;LOG=m:\signat\sage\LINE100;"}</definedName>
    <definedName name="QUERY2.query_connection_3_1_3" localSheetId="27" hidden="1">{"DRIVER={Sage Line 100};UID=ELLIOTT;PWD=MURPH;DIR=m:\signat\sage\data0405;SCH=m:\signat\sage\prog;LOG=m:\signat\sage\LINE100;"}</definedName>
    <definedName name="QUERY2.query_connection_3_1_3" hidden="1">{"DRIVER={Sage Line 100};UID=ELLIOTT;PWD=MURPH;DIR=m:\signat\sage\data0405;SCH=m:\signat\sage\prog;LOG=m:\signat\sage\LINE100;"}</definedName>
    <definedName name="QUERY2.query_connection_3_1_3_1" localSheetId="27" hidden="1">{"DRIVER={Sage Line 100};UID=ELLIOTT;PWD=MURPH;DIR=m:\signat\sage\data0405;SCH=m:\signat\sage\prog;LOG=m:\signat\sage\LINE100;"}</definedName>
    <definedName name="QUERY2.query_connection_3_1_3_1" hidden="1">{"DRIVER={Sage Line 100};UID=ELLIOTT;PWD=MURPH;DIR=m:\signat\sage\data0405;SCH=m:\signat\sage\prog;LOG=m:\signat\sage\LINE100;"}</definedName>
    <definedName name="QUERY2.query_connection_3_1_3_1_1" localSheetId="27" hidden="1">{"DRIVER={Sage Line 100};UID=ELLIOTT;PWD=MURPH;DIR=m:\signat\sage\data0405;SCH=m:\signat\sage\prog;LOG=m:\signat\sage\LINE100;"}</definedName>
    <definedName name="QUERY2.query_connection_3_1_3_1_1" hidden="1">{"DRIVER={Sage Line 100};UID=ELLIOTT;PWD=MURPH;DIR=m:\signat\sage\data0405;SCH=m:\signat\sage\prog;LOG=m:\signat\sage\LINE100;"}</definedName>
    <definedName name="QUERY2.query_connection_3_1_3_2" localSheetId="27" hidden="1">{"DRIVER={Sage Line 100};UID=ELLIOTT;PWD=MURPH;DIR=m:\signat\sage\data0405;SCH=m:\signat\sage\prog;LOG=m:\signat\sage\LINE100;"}</definedName>
    <definedName name="QUERY2.query_connection_3_1_3_2" hidden="1">{"DRIVER={Sage Line 100};UID=ELLIOTT;PWD=MURPH;DIR=m:\signat\sage\data0405;SCH=m:\signat\sage\prog;LOG=m:\signat\sage\LINE100;"}</definedName>
    <definedName name="QUERY2.query_connection_3_1_4" localSheetId="27" hidden="1">{"DRIVER={Sage Line 100};UID=ELLIOTT;PWD=MURPH;DIR=m:\signat\sage\data0405;SCH=m:\signat\sage\prog;LOG=m:\signat\sage\LINE100;"}</definedName>
    <definedName name="QUERY2.query_connection_3_1_4" hidden="1">{"DRIVER={Sage Line 100};UID=ELLIOTT;PWD=MURPH;DIR=m:\signat\sage\data0405;SCH=m:\signat\sage\prog;LOG=m:\signat\sage\LINE100;"}</definedName>
    <definedName name="QUERY2.query_connection_3_1_4_1" localSheetId="27" hidden="1">{"DRIVER={Sage Line 100};UID=ELLIOTT;PWD=MURPH;DIR=m:\signat\sage\data0405;SCH=m:\signat\sage\prog;LOG=m:\signat\sage\LINE100;"}</definedName>
    <definedName name="QUERY2.query_connection_3_1_4_1" hidden="1">{"DRIVER={Sage Line 100};UID=ELLIOTT;PWD=MURPH;DIR=m:\signat\sage\data0405;SCH=m:\signat\sage\prog;LOG=m:\signat\sage\LINE100;"}</definedName>
    <definedName name="QUERY2.query_connection_3_1_5" localSheetId="27" hidden="1">{"DRIVER={Sage Line 100};UID=ELLIOTT;PWD=MURPH;DIR=m:\signat\sage\data0405;SCH=m:\signat\sage\prog;LOG=m:\signat\sage\LINE100;"}</definedName>
    <definedName name="QUERY2.query_connection_3_1_5" hidden="1">{"DRIVER={Sage Line 100};UID=ELLIOTT;PWD=MURPH;DIR=m:\signat\sage\data0405;SCH=m:\signat\sage\prog;LOG=m:\signat\sage\LINE100;"}</definedName>
    <definedName name="QUERY2.query_connection_3_2" localSheetId="27" hidden="1">{"DRIVER={Sage Line 100};UID=ELLIOTT;PWD=MURPH;DIR=m:\signat\sage\data0405;SCH=m:\signat\sage\prog;LOG=m:\signat\sage\LINE100;"}</definedName>
    <definedName name="QUERY2.query_connection_3_2" hidden="1">{"DRIVER={Sage Line 100};UID=ELLIOTT;PWD=MURPH;DIR=m:\signat\sage\data0405;SCH=m:\signat\sage\prog;LOG=m:\signat\sage\LINE100;"}</definedName>
    <definedName name="QUERY2.query_connection_3_2_1" localSheetId="27" hidden="1">{"DRIVER={Sage Line 100};UID=ELLIOTT;PWD=MURPH;DIR=m:\signat\sage\data0405;SCH=m:\signat\sage\prog;LOG=m:\signat\sage\LINE100;"}</definedName>
    <definedName name="QUERY2.query_connection_3_2_1" hidden="1">{"DRIVER={Sage Line 100};UID=ELLIOTT;PWD=MURPH;DIR=m:\signat\sage\data0405;SCH=m:\signat\sage\prog;LOG=m:\signat\sage\LINE100;"}</definedName>
    <definedName name="QUERY2.query_connection_3_2_1_1" localSheetId="27" hidden="1">{"DRIVER={Sage Line 100};UID=ELLIOTT;PWD=MURPH;DIR=m:\signat\sage\data0405;SCH=m:\signat\sage\prog;LOG=m:\signat\sage\LINE100;"}</definedName>
    <definedName name="QUERY2.query_connection_3_2_1_1" hidden="1">{"DRIVER={Sage Line 100};UID=ELLIOTT;PWD=MURPH;DIR=m:\signat\sage\data0405;SCH=m:\signat\sage\prog;LOG=m:\signat\sage\LINE100;"}</definedName>
    <definedName name="QUERY2.query_connection_3_2_1_1_1" localSheetId="27" hidden="1">{"DRIVER={Sage Line 100};UID=ELLIOTT;PWD=MURPH;DIR=m:\signat\sage\data0405;SCH=m:\signat\sage\prog;LOG=m:\signat\sage\LINE100;"}</definedName>
    <definedName name="QUERY2.query_connection_3_2_1_1_1" hidden="1">{"DRIVER={Sage Line 100};UID=ELLIOTT;PWD=MURPH;DIR=m:\signat\sage\data0405;SCH=m:\signat\sage\prog;LOG=m:\signat\sage\LINE100;"}</definedName>
    <definedName name="QUERY2.query_connection_3_2_1_1_1_1" localSheetId="27" hidden="1">{"DRIVER={Sage Line 100};UID=ELLIOTT;PWD=MURPH;DIR=m:\signat\sage\data0405;SCH=m:\signat\sage\prog;LOG=m:\signat\sage\LINE100;"}</definedName>
    <definedName name="QUERY2.query_connection_3_2_1_1_1_1" hidden="1">{"DRIVER={Sage Line 100};UID=ELLIOTT;PWD=MURPH;DIR=m:\signat\sage\data0405;SCH=m:\signat\sage\prog;LOG=m:\signat\sage\LINE100;"}</definedName>
    <definedName name="QUERY2.query_connection_3_2_1_1_2" localSheetId="27" hidden="1">{"DRIVER={Sage Line 100};UID=ELLIOTT;PWD=MURPH;DIR=m:\signat\sage\data0405;SCH=m:\signat\sage\prog;LOG=m:\signat\sage\LINE100;"}</definedName>
    <definedName name="QUERY2.query_connection_3_2_1_1_2" hidden="1">{"DRIVER={Sage Line 100};UID=ELLIOTT;PWD=MURPH;DIR=m:\signat\sage\data0405;SCH=m:\signat\sage\prog;LOG=m:\signat\sage\LINE100;"}</definedName>
    <definedName name="QUERY2.query_connection_3_2_1_2" localSheetId="27" hidden="1">{"DRIVER={Sage Line 100};UID=ELLIOTT;PWD=MURPH;DIR=m:\signat\sage\data0405;SCH=m:\signat\sage\prog;LOG=m:\signat\sage\LINE100;"}</definedName>
    <definedName name="QUERY2.query_connection_3_2_1_2" hidden="1">{"DRIVER={Sage Line 100};UID=ELLIOTT;PWD=MURPH;DIR=m:\signat\sage\data0405;SCH=m:\signat\sage\prog;LOG=m:\signat\sage\LINE100;"}</definedName>
    <definedName name="QUERY2.query_connection_3_2_1_2_1" localSheetId="27" hidden="1">{"DRIVER={Sage Line 100};UID=ELLIOTT;PWD=MURPH;DIR=m:\signat\sage\data0405;SCH=m:\signat\sage\prog;LOG=m:\signat\sage\LINE100;"}</definedName>
    <definedName name="QUERY2.query_connection_3_2_1_2_1" hidden="1">{"DRIVER={Sage Line 100};UID=ELLIOTT;PWD=MURPH;DIR=m:\signat\sage\data0405;SCH=m:\signat\sage\prog;LOG=m:\signat\sage\LINE100;"}</definedName>
    <definedName name="QUERY2.query_connection_3_2_1_3" localSheetId="27" hidden="1">{"DRIVER={Sage Line 100};UID=ELLIOTT;PWD=MURPH;DIR=m:\signat\sage\data0405;SCH=m:\signat\sage\prog;LOG=m:\signat\sage\LINE100;"}</definedName>
    <definedName name="QUERY2.query_connection_3_2_1_3" hidden="1">{"DRIVER={Sage Line 100};UID=ELLIOTT;PWD=MURPH;DIR=m:\signat\sage\data0405;SCH=m:\signat\sage\prog;LOG=m:\signat\sage\LINE100;"}</definedName>
    <definedName name="QUERY2.query_connection_3_2_2" localSheetId="27" hidden="1">{"DRIVER={Sage Line 100};UID=ELLIOTT;PWD=MURPH;DIR=m:\signat\sage\data0405;SCH=m:\signat\sage\prog;LOG=m:\signat\sage\LINE100;"}</definedName>
    <definedName name="QUERY2.query_connection_3_2_2" hidden="1">{"DRIVER={Sage Line 100};UID=ELLIOTT;PWD=MURPH;DIR=m:\signat\sage\data0405;SCH=m:\signat\sage\prog;LOG=m:\signat\sage\LINE100;"}</definedName>
    <definedName name="QUERY2.query_connection_3_2_2_1" localSheetId="27" hidden="1">{"DRIVER={Sage Line 100};UID=ELLIOTT;PWD=MURPH;DIR=m:\signat\sage\data0405;SCH=m:\signat\sage\prog;LOG=m:\signat\sage\LINE100;"}</definedName>
    <definedName name="QUERY2.query_connection_3_2_2_1" hidden="1">{"DRIVER={Sage Line 100};UID=ELLIOTT;PWD=MURPH;DIR=m:\signat\sage\data0405;SCH=m:\signat\sage\prog;LOG=m:\signat\sage\LINE100;"}</definedName>
    <definedName name="QUERY2.query_connection_3_2_2_1_1" localSheetId="27" hidden="1">{"DRIVER={Sage Line 100};UID=ELLIOTT;PWD=MURPH;DIR=m:\signat\sage\data0405;SCH=m:\signat\sage\prog;LOG=m:\signat\sage\LINE100;"}</definedName>
    <definedName name="QUERY2.query_connection_3_2_2_1_1" hidden="1">{"DRIVER={Sage Line 100};UID=ELLIOTT;PWD=MURPH;DIR=m:\signat\sage\data0405;SCH=m:\signat\sage\prog;LOG=m:\signat\sage\LINE100;"}</definedName>
    <definedName name="QUERY2.query_connection_3_2_2_2" localSheetId="27" hidden="1">{"DRIVER={Sage Line 100};UID=ELLIOTT;PWD=MURPH;DIR=m:\signat\sage\data0405;SCH=m:\signat\sage\prog;LOG=m:\signat\sage\LINE100;"}</definedName>
    <definedName name="QUERY2.query_connection_3_2_2_2" hidden="1">{"DRIVER={Sage Line 100};UID=ELLIOTT;PWD=MURPH;DIR=m:\signat\sage\data0405;SCH=m:\signat\sage\prog;LOG=m:\signat\sage\LINE100;"}</definedName>
    <definedName name="QUERY2.query_connection_3_2_3" localSheetId="27" hidden="1">{"DRIVER={Sage Line 100};UID=ELLIOTT;PWD=MURPH;DIR=m:\signat\sage\data0405;SCH=m:\signat\sage\prog;LOG=m:\signat\sage\LINE100;"}</definedName>
    <definedName name="QUERY2.query_connection_3_2_3" hidden="1">{"DRIVER={Sage Line 100};UID=ELLIOTT;PWD=MURPH;DIR=m:\signat\sage\data0405;SCH=m:\signat\sage\prog;LOG=m:\signat\sage\LINE100;"}</definedName>
    <definedName name="QUERY2.query_connection_3_2_3_1" localSheetId="27" hidden="1">{"DRIVER={Sage Line 100};UID=ELLIOTT;PWD=MURPH;DIR=m:\signat\sage\data0405;SCH=m:\signat\sage\prog;LOG=m:\signat\sage\LINE100;"}</definedName>
    <definedName name="QUERY2.query_connection_3_2_3_1" hidden="1">{"DRIVER={Sage Line 100};UID=ELLIOTT;PWD=MURPH;DIR=m:\signat\sage\data0405;SCH=m:\signat\sage\prog;LOG=m:\signat\sage\LINE100;"}</definedName>
    <definedName name="QUERY2.query_connection_3_2_4" localSheetId="27" hidden="1">{"DRIVER={Sage Line 100};UID=ELLIOTT;PWD=MURPH;DIR=m:\signat\sage\data0405;SCH=m:\signat\sage\prog;LOG=m:\signat\sage\LINE100;"}</definedName>
    <definedName name="QUERY2.query_connection_3_2_4" hidden="1">{"DRIVER={Sage Line 100};UID=ELLIOTT;PWD=MURPH;DIR=m:\signat\sage\data0405;SCH=m:\signat\sage\prog;LOG=m:\signat\sage\LINE100;"}</definedName>
    <definedName name="QUERY2.query_connection_3_3" localSheetId="27" hidden="1">{"DRIVER={Sage Line 100};UID=ELLIOTT;PWD=MURPH;DIR=m:\signat\sage\data0405;SCH=m:\signat\sage\prog;LOG=m:\signat\sage\LINE100;"}</definedName>
    <definedName name="QUERY2.query_connection_3_3" hidden="1">{"DRIVER={Sage Line 100};UID=ELLIOTT;PWD=MURPH;DIR=m:\signat\sage\data0405;SCH=m:\signat\sage\prog;LOG=m:\signat\sage\LINE100;"}</definedName>
    <definedName name="QUERY2.query_connection_3_3_1" localSheetId="27" hidden="1">{"DRIVER={Sage Line 100};UID=ELLIOTT;PWD=MURPH;DIR=m:\signat\sage\data0405;SCH=m:\signat\sage\prog;LOG=m:\signat\sage\LINE100;"}</definedName>
    <definedName name="QUERY2.query_connection_3_3_1" hidden="1">{"DRIVER={Sage Line 100};UID=ELLIOTT;PWD=MURPH;DIR=m:\signat\sage\data0405;SCH=m:\signat\sage\prog;LOG=m:\signat\sage\LINE100;"}</definedName>
    <definedName name="QUERY2.query_connection_3_3_1_1" localSheetId="27" hidden="1">{"DRIVER={Sage Line 100};UID=ELLIOTT;PWD=MURPH;DIR=m:\signat\sage\data0405;SCH=m:\signat\sage\prog;LOG=m:\signat\sage\LINE100;"}</definedName>
    <definedName name="QUERY2.query_connection_3_3_1_1" hidden="1">{"DRIVER={Sage Line 100};UID=ELLIOTT;PWD=MURPH;DIR=m:\signat\sage\data0405;SCH=m:\signat\sage\prog;LOG=m:\signat\sage\LINE100;"}</definedName>
    <definedName name="QUERY2.query_connection_3_3_1_1_1" localSheetId="27" hidden="1">{"DRIVER={Sage Line 100};UID=ELLIOTT;PWD=MURPH;DIR=m:\signat\sage\data0405;SCH=m:\signat\sage\prog;LOG=m:\signat\sage\LINE100;"}</definedName>
    <definedName name="QUERY2.query_connection_3_3_1_1_1" hidden="1">{"DRIVER={Sage Line 100};UID=ELLIOTT;PWD=MURPH;DIR=m:\signat\sage\data0405;SCH=m:\signat\sage\prog;LOG=m:\signat\sage\LINE100;"}</definedName>
    <definedName name="QUERY2.query_connection_3_3_1_2" localSheetId="27" hidden="1">{"DRIVER={Sage Line 100};UID=ELLIOTT;PWD=MURPH;DIR=m:\signat\sage\data0405;SCH=m:\signat\sage\prog;LOG=m:\signat\sage\LINE100;"}</definedName>
    <definedName name="QUERY2.query_connection_3_3_1_2" hidden="1">{"DRIVER={Sage Line 100};UID=ELLIOTT;PWD=MURPH;DIR=m:\signat\sage\data0405;SCH=m:\signat\sage\prog;LOG=m:\signat\sage\LINE100;"}</definedName>
    <definedName name="QUERY2.query_connection_3_3_2" localSheetId="27" hidden="1">{"DRIVER={Sage Line 100};UID=ELLIOTT;PWD=MURPH;DIR=m:\signat\sage\data0405;SCH=m:\signat\sage\prog;LOG=m:\signat\sage\LINE100;"}</definedName>
    <definedName name="QUERY2.query_connection_3_3_2" hidden="1">{"DRIVER={Sage Line 100};UID=ELLIOTT;PWD=MURPH;DIR=m:\signat\sage\data0405;SCH=m:\signat\sage\prog;LOG=m:\signat\sage\LINE100;"}</definedName>
    <definedName name="QUERY2.query_connection_3_3_2_1" localSheetId="27" hidden="1">{"DRIVER={Sage Line 100};UID=ELLIOTT;PWD=MURPH;DIR=m:\signat\sage\data0405;SCH=m:\signat\sage\prog;LOG=m:\signat\sage\LINE100;"}</definedName>
    <definedName name="QUERY2.query_connection_3_3_2_1" hidden="1">{"DRIVER={Sage Line 100};UID=ELLIOTT;PWD=MURPH;DIR=m:\signat\sage\data0405;SCH=m:\signat\sage\prog;LOG=m:\signat\sage\LINE100;"}</definedName>
    <definedName name="QUERY2.query_connection_3_3_3" localSheetId="27" hidden="1">{"DRIVER={Sage Line 100};UID=ELLIOTT;PWD=MURPH;DIR=m:\signat\sage\data0405;SCH=m:\signat\sage\prog;LOG=m:\signat\sage\LINE100;"}</definedName>
    <definedName name="QUERY2.query_connection_3_3_3" hidden="1">{"DRIVER={Sage Line 100};UID=ELLIOTT;PWD=MURPH;DIR=m:\signat\sage\data0405;SCH=m:\signat\sage\prog;LOG=m:\signat\sage\LINE100;"}</definedName>
    <definedName name="QUERY2.query_connection_3_4" localSheetId="27" hidden="1">{"DRIVER={Sage Line 100};UID=ELLIOTT;PWD=MURPH;DIR=m:\signat\sage\data0405;SCH=m:\signat\sage\prog;LOG=m:\signat\sage\LINE100;"}</definedName>
    <definedName name="QUERY2.query_connection_3_4" hidden="1">{"DRIVER={Sage Line 100};UID=ELLIOTT;PWD=MURPH;DIR=m:\signat\sage\data0405;SCH=m:\signat\sage\prog;LOG=m:\signat\sage\LINE100;"}</definedName>
    <definedName name="QUERY2.query_connection_3_4_1" localSheetId="27" hidden="1">{"DRIVER={Sage Line 100};UID=ELLIOTT;PWD=MURPH;DIR=m:\signat\sage\data0405;SCH=m:\signat\sage\prog;LOG=m:\signat\sage\LINE100;"}</definedName>
    <definedName name="QUERY2.query_connection_3_4_1" hidden="1">{"DRIVER={Sage Line 100};UID=ELLIOTT;PWD=MURPH;DIR=m:\signat\sage\data0405;SCH=m:\signat\sage\prog;LOG=m:\signat\sage\LINE100;"}</definedName>
    <definedName name="QUERY2.query_connection_3_4_1_1" localSheetId="27" hidden="1">{"DRIVER={Sage Line 100};UID=ELLIOTT;PWD=MURPH;DIR=m:\signat\sage\data0405;SCH=m:\signat\sage\prog;LOG=m:\signat\sage\LINE100;"}</definedName>
    <definedName name="QUERY2.query_connection_3_4_1_1" hidden="1">{"DRIVER={Sage Line 100};UID=ELLIOTT;PWD=MURPH;DIR=m:\signat\sage\data0405;SCH=m:\signat\sage\prog;LOG=m:\signat\sage\LINE100;"}</definedName>
    <definedName name="QUERY2.query_connection_3_4_2" localSheetId="27" hidden="1">{"DRIVER={Sage Line 100};UID=ELLIOTT;PWD=MURPH;DIR=m:\signat\sage\data0405;SCH=m:\signat\sage\prog;LOG=m:\signat\sage\LINE100;"}</definedName>
    <definedName name="QUERY2.query_connection_3_4_2" hidden="1">{"DRIVER={Sage Line 100};UID=ELLIOTT;PWD=MURPH;DIR=m:\signat\sage\data0405;SCH=m:\signat\sage\prog;LOG=m:\signat\sage\LINE100;"}</definedName>
    <definedName name="QUERY2.query_connection_3_5" localSheetId="27" hidden="1">{"DRIVER={Sage Line 100};UID=ELLIOTT;PWD=MURPH;DIR=m:\signat\sage\data0405;SCH=m:\signat\sage\prog;LOG=m:\signat\sage\LINE100;"}</definedName>
    <definedName name="QUERY2.query_connection_3_5" hidden="1">{"DRIVER={Sage Line 100};UID=ELLIOTT;PWD=MURPH;DIR=m:\signat\sage\data0405;SCH=m:\signat\sage\prog;LOG=m:\signat\sage\LINE100;"}</definedName>
    <definedName name="QUERY2.query_connection_3_5_1" localSheetId="27" hidden="1">{"DRIVER={Sage Line 100};UID=ELLIOTT;PWD=MURPH;DIR=m:\signat\sage\data0405;SCH=m:\signat\sage\prog;LOG=m:\signat\sage\LINE100;"}</definedName>
    <definedName name="QUERY2.query_connection_3_5_1" hidden="1">{"DRIVER={Sage Line 100};UID=ELLIOTT;PWD=MURPH;DIR=m:\signat\sage\data0405;SCH=m:\signat\sage\prog;LOG=m:\signat\sage\LINE100;"}</definedName>
    <definedName name="QUERY2.query_connection_4" localSheetId="27" hidden="1">{"DRIVER={Sage Line 100};UID=ELLIOTT;PWD=MURPH;DIR=m:\signat\sage\data0405;SCH=m:\signat\sage\prog;LOG=m:\signat\sage\LINE100;"}</definedName>
    <definedName name="QUERY2.query_connection_4" hidden="1">{"DRIVER={Sage Line 100};UID=ELLIOTT;PWD=MURPH;DIR=m:\signat\sage\data0405;SCH=m:\signat\sage\prog;LOG=m:\signat\sage\LINE100;"}</definedName>
    <definedName name="QUERY2.query_connection_4_1" localSheetId="27" hidden="1">{"DRIVER={Sage Line 100};UID=ELLIOTT;PWD=MURPH;DIR=m:\signat\sage\data0405;SCH=m:\signat\sage\prog;LOG=m:\signat\sage\LINE100;"}</definedName>
    <definedName name="QUERY2.query_connection_4_1" hidden="1">{"DRIVER={Sage Line 100};UID=ELLIOTT;PWD=MURPH;DIR=m:\signat\sage\data0405;SCH=m:\signat\sage\prog;LOG=m:\signat\sage\LINE100;"}</definedName>
    <definedName name="QUERY2.query_connection_4_1_1" localSheetId="27" hidden="1">{"DRIVER={Sage Line 100};UID=ELLIOTT;PWD=MURPH;DIR=m:\signat\sage\data0405;SCH=m:\signat\sage\prog;LOG=m:\signat\sage\LINE100;"}</definedName>
    <definedName name="QUERY2.query_connection_4_1_1" hidden="1">{"DRIVER={Sage Line 100};UID=ELLIOTT;PWD=MURPH;DIR=m:\signat\sage\data0405;SCH=m:\signat\sage\prog;LOG=m:\signat\sage\LINE100;"}</definedName>
    <definedName name="QUERY2.query_connection_4_1_1_1" localSheetId="27" hidden="1">{"DRIVER={Sage Line 100};UID=ELLIOTT;PWD=MURPH;DIR=m:\signat\sage\data0405;SCH=m:\signat\sage\prog;LOG=m:\signat\sage\LINE100;"}</definedName>
    <definedName name="QUERY2.query_connection_4_1_1_1" hidden="1">{"DRIVER={Sage Line 100};UID=ELLIOTT;PWD=MURPH;DIR=m:\signat\sage\data0405;SCH=m:\signat\sage\prog;LOG=m:\signat\sage\LINE100;"}</definedName>
    <definedName name="QUERY2.query_connection_4_1_1_1_1" localSheetId="27" hidden="1">{"DRIVER={Sage Line 100};UID=ELLIOTT;PWD=MURPH;DIR=m:\signat\sage\data0405;SCH=m:\signat\sage\prog;LOG=m:\signat\sage\LINE100;"}</definedName>
    <definedName name="QUERY2.query_connection_4_1_1_1_1" hidden="1">{"DRIVER={Sage Line 100};UID=ELLIOTT;PWD=MURPH;DIR=m:\signat\sage\data0405;SCH=m:\signat\sage\prog;LOG=m:\signat\sage\LINE100;"}</definedName>
    <definedName name="QUERY2.query_connection_4_1_1_1_1_1" localSheetId="27" hidden="1">{"DRIVER={Sage Line 100};UID=ELLIOTT;PWD=MURPH;DIR=m:\signat\sage\data0405;SCH=m:\signat\sage\prog;LOG=m:\signat\sage\LINE100;"}</definedName>
    <definedName name="QUERY2.query_connection_4_1_1_1_1_1" hidden="1">{"DRIVER={Sage Line 100};UID=ELLIOTT;PWD=MURPH;DIR=m:\signat\sage\data0405;SCH=m:\signat\sage\prog;LOG=m:\signat\sage\LINE100;"}</definedName>
    <definedName name="QUERY2.query_connection_4_1_1_1_2" localSheetId="27" hidden="1">{"DRIVER={Sage Line 100};UID=ELLIOTT;PWD=MURPH;DIR=m:\signat\sage\data0405;SCH=m:\signat\sage\prog;LOG=m:\signat\sage\LINE100;"}</definedName>
    <definedName name="QUERY2.query_connection_4_1_1_1_2" hidden="1">{"DRIVER={Sage Line 100};UID=ELLIOTT;PWD=MURPH;DIR=m:\signat\sage\data0405;SCH=m:\signat\sage\prog;LOG=m:\signat\sage\LINE100;"}</definedName>
    <definedName name="QUERY2.query_connection_4_1_1_2" localSheetId="27" hidden="1">{"DRIVER={Sage Line 100};UID=ELLIOTT;PWD=MURPH;DIR=m:\signat\sage\data0405;SCH=m:\signat\sage\prog;LOG=m:\signat\sage\LINE100;"}</definedName>
    <definedName name="QUERY2.query_connection_4_1_1_2" hidden="1">{"DRIVER={Sage Line 100};UID=ELLIOTT;PWD=MURPH;DIR=m:\signat\sage\data0405;SCH=m:\signat\sage\prog;LOG=m:\signat\sage\LINE100;"}</definedName>
    <definedName name="QUERY2.query_connection_4_1_1_2_1" localSheetId="27" hidden="1">{"DRIVER={Sage Line 100};UID=ELLIOTT;PWD=MURPH;DIR=m:\signat\sage\data0405;SCH=m:\signat\sage\prog;LOG=m:\signat\sage\LINE100;"}</definedName>
    <definedName name="QUERY2.query_connection_4_1_1_2_1" hidden="1">{"DRIVER={Sage Line 100};UID=ELLIOTT;PWD=MURPH;DIR=m:\signat\sage\data0405;SCH=m:\signat\sage\prog;LOG=m:\signat\sage\LINE100;"}</definedName>
    <definedName name="QUERY2.query_connection_4_1_1_3" localSheetId="27" hidden="1">{"DRIVER={Sage Line 100};UID=ELLIOTT;PWD=MURPH;DIR=m:\signat\sage\data0405;SCH=m:\signat\sage\prog;LOG=m:\signat\sage\LINE100;"}</definedName>
    <definedName name="QUERY2.query_connection_4_1_1_3" hidden="1">{"DRIVER={Sage Line 100};UID=ELLIOTT;PWD=MURPH;DIR=m:\signat\sage\data0405;SCH=m:\signat\sage\prog;LOG=m:\signat\sage\LINE100;"}</definedName>
    <definedName name="QUERY2.query_connection_4_1_2" localSheetId="27" hidden="1">{"DRIVER={Sage Line 100};UID=ELLIOTT;PWD=MURPH;DIR=m:\signat\sage\data0405;SCH=m:\signat\sage\prog;LOG=m:\signat\sage\LINE100;"}</definedName>
    <definedName name="QUERY2.query_connection_4_1_2" hidden="1">{"DRIVER={Sage Line 100};UID=ELLIOTT;PWD=MURPH;DIR=m:\signat\sage\data0405;SCH=m:\signat\sage\prog;LOG=m:\signat\sage\LINE100;"}</definedName>
    <definedName name="QUERY2.query_connection_4_1_2_1" localSheetId="27" hidden="1">{"DRIVER={Sage Line 100};UID=ELLIOTT;PWD=MURPH;DIR=m:\signat\sage\data0405;SCH=m:\signat\sage\prog;LOG=m:\signat\sage\LINE100;"}</definedName>
    <definedName name="QUERY2.query_connection_4_1_2_1" hidden="1">{"DRIVER={Sage Line 100};UID=ELLIOTT;PWD=MURPH;DIR=m:\signat\sage\data0405;SCH=m:\signat\sage\prog;LOG=m:\signat\sage\LINE100;"}</definedName>
    <definedName name="QUERY2.query_connection_4_1_2_1_1" localSheetId="27" hidden="1">{"DRIVER={Sage Line 100};UID=ELLIOTT;PWD=MURPH;DIR=m:\signat\sage\data0405;SCH=m:\signat\sage\prog;LOG=m:\signat\sage\LINE100;"}</definedName>
    <definedName name="QUERY2.query_connection_4_1_2_1_1" hidden="1">{"DRIVER={Sage Line 100};UID=ELLIOTT;PWD=MURPH;DIR=m:\signat\sage\data0405;SCH=m:\signat\sage\prog;LOG=m:\signat\sage\LINE100;"}</definedName>
    <definedName name="QUERY2.query_connection_4_1_2_2" localSheetId="27" hidden="1">{"DRIVER={Sage Line 100};UID=ELLIOTT;PWD=MURPH;DIR=m:\signat\sage\data0405;SCH=m:\signat\sage\prog;LOG=m:\signat\sage\LINE100;"}</definedName>
    <definedName name="QUERY2.query_connection_4_1_2_2" hidden="1">{"DRIVER={Sage Line 100};UID=ELLIOTT;PWD=MURPH;DIR=m:\signat\sage\data0405;SCH=m:\signat\sage\prog;LOG=m:\signat\sage\LINE100;"}</definedName>
    <definedName name="QUERY2.query_connection_4_1_3" localSheetId="27" hidden="1">{"DRIVER={Sage Line 100};UID=ELLIOTT;PWD=MURPH;DIR=m:\signat\sage\data0405;SCH=m:\signat\sage\prog;LOG=m:\signat\sage\LINE100;"}</definedName>
    <definedName name="QUERY2.query_connection_4_1_3" hidden="1">{"DRIVER={Sage Line 100};UID=ELLIOTT;PWD=MURPH;DIR=m:\signat\sage\data0405;SCH=m:\signat\sage\prog;LOG=m:\signat\sage\LINE100;"}</definedName>
    <definedName name="QUERY2.query_connection_4_1_3_1" localSheetId="27" hidden="1">{"DRIVER={Sage Line 100};UID=ELLIOTT;PWD=MURPH;DIR=m:\signat\sage\data0405;SCH=m:\signat\sage\prog;LOG=m:\signat\sage\LINE100;"}</definedName>
    <definedName name="QUERY2.query_connection_4_1_3_1" hidden="1">{"DRIVER={Sage Line 100};UID=ELLIOTT;PWD=MURPH;DIR=m:\signat\sage\data0405;SCH=m:\signat\sage\prog;LOG=m:\signat\sage\LINE100;"}</definedName>
    <definedName name="QUERY2.query_connection_4_1_4" localSheetId="27" hidden="1">{"DRIVER={Sage Line 100};UID=ELLIOTT;PWD=MURPH;DIR=m:\signat\sage\data0405;SCH=m:\signat\sage\prog;LOG=m:\signat\sage\LINE100;"}</definedName>
    <definedName name="QUERY2.query_connection_4_1_4" hidden="1">{"DRIVER={Sage Line 100};UID=ELLIOTT;PWD=MURPH;DIR=m:\signat\sage\data0405;SCH=m:\signat\sage\prog;LOG=m:\signat\sage\LINE100;"}</definedName>
    <definedName name="QUERY2.query_connection_4_2" localSheetId="27" hidden="1">{"DRIVER={Sage Line 100};UID=ELLIOTT;PWD=MURPH;DIR=m:\signat\sage\data0405;SCH=m:\signat\sage\prog;LOG=m:\signat\sage\LINE100;"}</definedName>
    <definedName name="QUERY2.query_connection_4_2" hidden="1">{"DRIVER={Sage Line 100};UID=ELLIOTT;PWD=MURPH;DIR=m:\signat\sage\data0405;SCH=m:\signat\sage\prog;LOG=m:\signat\sage\LINE100;"}</definedName>
    <definedName name="QUERY2.query_connection_4_2_1" localSheetId="27" hidden="1">{"DRIVER={Sage Line 100};UID=ELLIOTT;PWD=MURPH;DIR=m:\signat\sage\data0405;SCH=m:\signat\sage\prog;LOG=m:\signat\sage\LINE100;"}</definedName>
    <definedName name="QUERY2.query_connection_4_2_1" hidden="1">{"DRIVER={Sage Line 100};UID=ELLIOTT;PWD=MURPH;DIR=m:\signat\sage\data0405;SCH=m:\signat\sage\prog;LOG=m:\signat\sage\LINE100;"}</definedName>
    <definedName name="QUERY2.query_connection_4_2_1_1" localSheetId="27" hidden="1">{"DRIVER={Sage Line 100};UID=ELLIOTT;PWD=MURPH;DIR=m:\signat\sage\data0405;SCH=m:\signat\sage\prog;LOG=m:\signat\sage\LINE100;"}</definedName>
    <definedName name="QUERY2.query_connection_4_2_1_1" hidden="1">{"DRIVER={Sage Line 100};UID=ELLIOTT;PWD=MURPH;DIR=m:\signat\sage\data0405;SCH=m:\signat\sage\prog;LOG=m:\signat\sage\LINE100;"}</definedName>
    <definedName name="QUERY2.query_connection_4_2_1_1_1" localSheetId="27" hidden="1">{"DRIVER={Sage Line 100};UID=ELLIOTT;PWD=MURPH;DIR=m:\signat\sage\data0405;SCH=m:\signat\sage\prog;LOG=m:\signat\sage\LINE100;"}</definedName>
    <definedName name="QUERY2.query_connection_4_2_1_1_1" hidden="1">{"DRIVER={Sage Line 100};UID=ELLIOTT;PWD=MURPH;DIR=m:\signat\sage\data0405;SCH=m:\signat\sage\prog;LOG=m:\signat\sage\LINE100;"}</definedName>
    <definedName name="QUERY2.query_connection_4_2_1_2" localSheetId="27" hidden="1">{"DRIVER={Sage Line 100};UID=ELLIOTT;PWD=MURPH;DIR=m:\signat\sage\data0405;SCH=m:\signat\sage\prog;LOG=m:\signat\sage\LINE100;"}</definedName>
    <definedName name="QUERY2.query_connection_4_2_1_2" hidden="1">{"DRIVER={Sage Line 100};UID=ELLIOTT;PWD=MURPH;DIR=m:\signat\sage\data0405;SCH=m:\signat\sage\prog;LOG=m:\signat\sage\LINE100;"}</definedName>
    <definedName name="QUERY2.query_connection_4_2_2" localSheetId="27" hidden="1">{"DRIVER={Sage Line 100};UID=ELLIOTT;PWD=MURPH;DIR=m:\signat\sage\data0405;SCH=m:\signat\sage\prog;LOG=m:\signat\sage\LINE100;"}</definedName>
    <definedName name="QUERY2.query_connection_4_2_2" hidden="1">{"DRIVER={Sage Line 100};UID=ELLIOTT;PWD=MURPH;DIR=m:\signat\sage\data0405;SCH=m:\signat\sage\prog;LOG=m:\signat\sage\LINE100;"}</definedName>
    <definedName name="QUERY2.query_connection_4_2_2_1" localSheetId="27" hidden="1">{"DRIVER={Sage Line 100};UID=ELLIOTT;PWD=MURPH;DIR=m:\signat\sage\data0405;SCH=m:\signat\sage\prog;LOG=m:\signat\sage\LINE100;"}</definedName>
    <definedName name="QUERY2.query_connection_4_2_2_1" hidden="1">{"DRIVER={Sage Line 100};UID=ELLIOTT;PWD=MURPH;DIR=m:\signat\sage\data0405;SCH=m:\signat\sage\prog;LOG=m:\signat\sage\LINE100;"}</definedName>
    <definedName name="QUERY2.query_connection_4_2_3" localSheetId="27" hidden="1">{"DRIVER={Sage Line 100};UID=ELLIOTT;PWD=MURPH;DIR=m:\signat\sage\data0405;SCH=m:\signat\sage\prog;LOG=m:\signat\sage\LINE100;"}</definedName>
    <definedName name="QUERY2.query_connection_4_2_3" hidden="1">{"DRIVER={Sage Line 100};UID=ELLIOTT;PWD=MURPH;DIR=m:\signat\sage\data0405;SCH=m:\signat\sage\prog;LOG=m:\signat\sage\LINE100;"}</definedName>
    <definedName name="QUERY2.query_connection_4_3" localSheetId="27" hidden="1">{"DRIVER={Sage Line 100};UID=ELLIOTT;PWD=MURPH;DIR=m:\signat\sage\data0405;SCH=m:\signat\sage\prog;LOG=m:\signat\sage\LINE100;"}</definedName>
    <definedName name="QUERY2.query_connection_4_3" hidden="1">{"DRIVER={Sage Line 100};UID=ELLIOTT;PWD=MURPH;DIR=m:\signat\sage\data0405;SCH=m:\signat\sage\prog;LOG=m:\signat\sage\LINE100;"}</definedName>
    <definedName name="QUERY2.query_connection_4_3_1" localSheetId="27" hidden="1">{"DRIVER={Sage Line 100};UID=ELLIOTT;PWD=MURPH;DIR=m:\signat\sage\data0405;SCH=m:\signat\sage\prog;LOG=m:\signat\sage\LINE100;"}</definedName>
    <definedName name="QUERY2.query_connection_4_3_1" hidden="1">{"DRIVER={Sage Line 100};UID=ELLIOTT;PWD=MURPH;DIR=m:\signat\sage\data0405;SCH=m:\signat\sage\prog;LOG=m:\signat\sage\LINE100;"}</definedName>
    <definedName name="QUERY2.query_connection_4_3_1_1" localSheetId="27" hidden="1">{"DRIVER={Sage Line 100};UID=ELLIOTT;PWD=MURPH;DIR=m:\signat\sage\data0405;SCH=m:\signat\sage\prog;LOG=m:\signat\sage\LINE100;"}</definedName>
    <definedName name="QUERY2.query_connection_4_3_1_1" hidden="1">{"DRIVER={Sage Line 100};UID=ELLIOTT;PWD=MURPH;DIR=m:\signat\sage\data0405;SCH=m:\signat\sage\prog;LOG=m:\signat\sage\LINE100;"}</definedName>
    <definedName name="QUERY2.query_connection_4_3_2" localSheetId="27" hidden="1">{"DRIVER={Sage Line 100};UID=ELLIOTT;PWD=MURPH;DIR=m:\signat\sage\data0405;SCH=m:\signat\sage\prog;LOG=m:\signat\sage\LINE100;"}</definedName>
    <definedName name="QUERY2.query_connection_4_3_2" hidden="1">{"DRIVER={Sage Line 100};UID=ELLIOTT;PWD=MURPH;DIR=m:\signat\sage\data0405;SCH=m:\signat\sage\prog;LOG=m:\signat\sage\LINE100;"}</definedName>
    <definedName name="QUERY2.query_connection_4_4" localSheetId="27" hidden="1">{"DRIVER={Sage Line 100};UID=ELLIOTT;PWD=MURPH;DIR=m:\signat\sage\data0405;SCH=m:\signat\sage\prog;LOG=m:\signat\sage\LINE100;"}</definedName>
    <definedName name="QUERY2.query_connection_4_4" hidden="1">{"DRIVER={Sage Line 100};UID=ELLIOTT;PWD=MURPH;DIR=m:\signat\sage\data0405;SCH=m:\signat\sage\prog;LOG=m:\signat\sage\LINE100;"}</definedName>
    <definedName name="QUERY2.query_connection_4_4_1" localSheetId="27" hidden="1">{"DRIVER={Sage Line 100};UID=ELLIOTT;PWD=MURPH;DIR=m:\signat\sage\data0405;SCH=m:\signat\sage\prog;LOG=m:\signat\sage\LINE100;"}</definedName>
    <definedName name="QUERY2.query_connection_4_4_1" hidden="1">{"DRIVER={Sage Line 100};UID=ELLIOTT;PWD=MURPH;DIR=m:\signat\sage\data0405;SCH=m:\signat\sage\prog;LOG=m:\signat\sage\LINE100;"}</definedName>
    <definedName name="QUERY2.query_connection_4_5" localSheetId="27" hidden="1">{"DRIVER={Sage Line 100};UID=ELLIOTT;PWD=MURPH;DIR=m:\signat\sage\data0405;SCH=m:\signat\sage\prog;LOG=m:\signat\sage\LINE100;"}</definedName>
    <definedName name="QUERY2.query_connection_4_5" hidden="1">{"DRIVER={Sage Line 100};UID=ELLIOTT;PWD=MURPH;DIR=m:\signat\sage\data0405;SCH=m:\signat\sage\prog;LOG=m:\signat\sage\LINE100;"}</definedName>
    <definedName name="QUERY2.query_connection_5" localSheetId="27" hidden="1">{"DRIVER={Sage Line 100};UID=ELLIOTT;PWD=MURPH;DIR=m:\signat\sage\data0405;SCH=m:\signat\sage\prog;LOG=m:\signat\sage\LINE100;"}</definedName>
    <definedName name="QUERY2.query_connection_5" hidden="1">{"DRIVER={Sage Line 100};UID=ELLIOTT;PWD=MURPH;DIR=m:\signat\sage\data0405;SCH=m:\signat\sage\prog;LOG=m:\signat\sage\LINE100;"}</definedName>
    <definedName name="QUERY2.query_connection_5_1" localSheetId="27" hidden="1">{"DRIVER={Sage Line 100};UID=ELLIOTT;PWD=MURPH;DIR=m:\signat\sage\data0405;SCH=m:\signat\sage\prog;LOG=m:\signat\sage\LINE100;"}</definedName>
    <definedName name="QUERY2.query_connection_5_1" hidden="1">{"DRIVER={Sage Line 100};UID=ELLIOTT;PWD=MURPH;DIR=m:\signat\sage\data0405;SCH=m:\signat\sage\prog;LOG=m:\signat\sage\LINE100;"}</definedName>
    <definedName name="QUERY2.query_connection_5_1_1" localSheetId="27" hidden="1">{"DRIVER={Sage Line 100};UID=ELLIOTT;PWD=MURPH;DIR=m:\signat\sage\data0405;SCH=m:\signat\sage\prog;LOG=m:\signat\sage\LINE100;"}</definedName>
    <definedName name="QUERY2.query_connection_5_1_1" hidden="1">{"DRIVER={Sage Line 100};UID=ELLIOTT;PWD=MURPH;DIR=m:\signat\sage\data0405;SCH=m:\signat\sage\prog;LOG=m:\signat\sage\LINE100;"}</definedName>
    <definedName name="QUERY2.query_connection_5_1_1_1" localSheetId="27" hidden="1">{"DRIVER={Sage Line 100};UID=ELLIOTT;PWD=MURPH;DIR=m:\signat\sage\data0405;SCH=m:\signat\sage\prog;LOG=m:\signat\sage\LINE100;"}</definedName>
    <definedName name="QUERY2.query_connection_5_1_1_1" hidden="1">{"DRIVER={Sage Line 100};UID=ELLIOTT;PWD=MURPH;DIR=m:\signat\sage\data0405;SCH=m:\signat\sage\prog;LOG=m:\signat\sage\LINE100;"}</definedName>
    <definedName name="QUERY2.query_connection_5_1_1_1_1" localSheetId="27" hidden="1">{"DRIVER={Sage Line 100};UID=ELLIOTT;PWD=MURPH;DIR=m:\signat\sage\data0405;SCH=m:\signat\sage\prog;LOG=m:\signat\sage\LINE100;"}</definedName>
    <definedName name="QUERY2.query_connection_5_1_1_1_1" hidden="1">{"DRIVER={Sage Line 100};UID=ELLIOTT;PWD=MURPH;DIR=m:\signat\sage\data0405;SCH=m:\signat\sage\prog;LOG=m:\signat\sage\LINE100;"}</definedName>
    <definedName name="QUERY2.query_connection_5_1_1_2" localSheetId="27" hidden="1">{"DRIVER={Sage Line 100};UID=ELLIOTT;PWD=MURPH;DIR=m:\signat\sage\data0405;SCH=m:\signat\sage\prog;LOG=m:\signat\sage\LINE100;"}</definedName>
    <definedName name="QUERY2.query_connection_5_1_1_2" hidden="1">{"DRIVER={Sage Line 100};UID=ELLIOTT;PWD=MURPH;DIR=m:\signat\sage\data0405;SCH=m:\signat\sage\prog;LOG=m:\signat\sage\LINE100;"}</definedName>
    <definedName name="QUERY2.query_connection_5_1_2" localSheetId="27" hidden="1">{"DRIVER={Sage Line 100};UID=ELLIOTT;PWD=MURPH;DIR=m:\signat\sage\data0405;SCH=m:\signat\sage\prog;LOG=m:\signat\sage\LINE100;"}</definedName>
    <definedName name="QUERY2.query_connection_5_1_2" hidden="1">{"DRIVER={Sage Line 100};UID=ELLIOTT;PWD=MURPH;DIR=m:\signat\sage\data0405;SCH=m:\signat\sage\prog;LOG=m:\signat\sage\LINE100;"}</definedName>
    <definedName name="QUERY2.query_connection_5_1_2_1" localSheetId="27" hidden="1">{"DRIVER={Sage Line 100};UID=ELLIOTT;PWD=MURPH;DIR=m:\signat\sage\data0405;SCH=m:\signat\sage\prog;LOG=m:\signat\sage\LINE100;"}</definedName>
    <definedName name="QUERY2.query_connection_5_1_2_1" hidden="1">{"DRIVER={Sage Line 100};UID=ELLIOTT;PWD=MURPH;DIR=m:\signat\sage\data0405;SCH=m:\signat\sage\prog;LOG=m:\signat\sage\LINE100;"}</definedName>
    <definedName name="QUERY2.query_connection_5_1_3" localSheetId="27" hidden="1">{"DRIVER={Sage Line 100};UID=ELLIOTT;PWD=MURPH;DIR=m:\signat\sage\data0405;SCH=m:\signat\sage\prog;LOG=m:\signat\sage\LINE100;"}</definedName>
    <definedName name="QUERY2.query_connection_5_1_3" hidden="1">{"DRIVER={Sage Line 100};UID=ELLIOTT;PWD=MURPH;DIR=m:\signat\sage\data0405;SCH=m:\signat\sage\prog;LOG=m:\signat\sage\LINE100;"}</definedName>
    <definedName name="QUERY2.query_connection_5_2" localSheetId="27" hidden="1">{"DRIVER={Sage Line 100};UID=ELLIOTT;PWD=MURPH;DIR=m:\signat\sage\data0405;SCH=m:\signat\sage\prog;LOG=m:\signat\sage\LINE100;"}</definedName>
    <definedName name="QUERY2.query_connection_5_2" hidden="1">{"DRIVER={Sage Line 100};UID=ELLIOTT;PWD=MURPH;DIR=m:\signat\sage\data0405;SCH=m:\signat\sage\prog;LOG=m:\signat\sage\LINE100;"}</definedName>
    <definedName name="QUERY2.query_connection_5_2_1" localSheetId="27" hidden="1">{"DRIVER={Sage Line 100};UID=ELLIOTT;PWD=MURPH;DIR=m:\signat\sage\data0405;SCH=m:\signat\sage\prog;LOG=m:\signat\sage\LINE100;"}</definedName>
    <definedName name="QUERY2.query_connection_5_2_1" hidden="1">{"DRIVER={Sage Line 100};UID=ELLIOTT;PWD=MURPH;DIR=m:\signat\sage\data0405;SCH=m:\signat\sage\prog;LOG=m:\signat\sage\LINE100;"}</definedName>
    <definedName name="QUERY2.query_connection_5_2_1_1" localSheetId="27" hidden="1">{"DRIVER={Sage Line 100};UID=ELLIOTT;PWD=MURPH;DIR=m:\signat\sage\data0405;SCH=m:\signat\sage\prog;LOG=m:\signat\sage\LINE100;"}</definedName>
    <definedName name="QUERY2.query_connection_5_2_1_1" hidden="1">{"DRIVER={Sage Line 100};UID=ELLIOTT;PWD=MURPH;DIR=m:\signat\sage\data0405;SCH=m:\signat\sage\prog;LOG=m:\signat\sage\LINE100;"}</definedName>
    <definedName name="QUERY2.query_connection_5_2_2" localSheetId="27" hidden="1">{"DRIVER={Sage Line 100};UID=ELLIOTT;PWD=MURPH;DIR=m:\signat\sage\data0405;SCH=m:\signat\sage\prog;LOG=m:\signat\sage\LINE100;"}</definedName>
    <definedName name="QUERY2.query_connection_5_2_2" hidden="1">{"DRIVER={Sage Line 100};UID=ELLIOTT;PWD=MURPH;DIR=m:\signat\sage\data0405;SCH=m:\signat\sage\prog;LOG=m:\signat\sage\LINE100;"}</definedName>
    <definedName name="QUERY2.query_connection_5_3" localSheetId="27" hidden="1">{"DRIVER={Sage Line 100};UID=ELLIOTT;PWD=MURPH;DIR=m:\signat\sage\data0405;SCH=m:\signat\sage\prog;LOG=m:\signat\sage\LINE100;"}</definedName>
    <definedName name="QUERY2.query_connection_5_3" hidden="1">{"DRIVER={Sage Line 100};UID=ELLIOTT;PWD=MURPH;DIR=m:\signat\sage\data0405;SCH=m:\signat\sage\prog;LOG=m:\signat\sage\LINE100;"}</definedName>
    <definedName name="QUERY2.query_connection_5_3_1" localSheetId="27" hidden="1">{"DRIVER={Sage Line 100};UID=ELLIOTT;PWD=MURPH;DIR=m:\signat\sage\data0405;SCH=m:\signat\sage\prog;LOG=m:\signat\sage\LINE100;"}</definedName>
    <definedName name="QUERY2.query_connection_5_3_1" hidden="1">{"DRIVER={Sage Line 100};UID=ELLIOTT;PWD=MURPH;DIR=m:\signat\sage\data0405;SCH=m:\signat\sage\prog;LOG=m:\signat\sage\LINE100;"}</definedName>
    <definedName name="QUERY2.query_connection_5_4" localSheetId="27" hidden="1">{"DRIVER={Sage Line 100};UID=ELLIOTT;PWD=MURPH;DIR=m:\signat\sage\data0405;SCH=m:\signat\sage\prog;LOG=m:\signat\sage\LINE100;"}</definedName>
    <definedName name="QUERY2.query_connection_5_4" hidden="1">{"DRIVER={Sage Line 100};UID=ELLIOTT;PWD=MURPH;DIR=m:\signat\sage\data0405;SCH=m:\signat\sage\prog;LOG=m:\signat\sage\LINE100;"}</definedName>
    <definedName name="QUERY2.query_definition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1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2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3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4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definition_5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options" localSheetId="43" hidden="1">{FALSE;FALSE}</definedName>
    <definedName name="QUERY2.query_options" localSheetId="27" hidden="1">{FALSE;FALSE}</definedName>
    <definedName name="QUERY2.query_options" hidden="1">{FALSE;FALSE}</definedName>
    <definedName name="QUERY2.query_options_1" localSheetId="43" hidden="1">{FALSE;FALSE}</definedName>
    <definedName name="QUERY2.query_options_1" localSheetId="27" hidden="1">{FALSE;FALSE}</definedName>
    <definedName name="QUERY2.query_options_1" hidden="1">{FALSE;FALSE}</definedName>
    <definedName name="QUERY2.query_options_1_1" localSheetId="27" hidden="1">{FALSE;FALSE}</definedName>
    <definedName name="QUERY2.query_options_1_1" hidden="1">{FALSE;FALSE}</definedName>
    <definedName name="QUERY2.query_options_1_1_1" localSheetId="27" hidden="1">{FALSE;FALSE}</definedName>
    <definedName name="QUERY2.query_options_1_1_1" hidden="1">{FALSE;FALSE}</definedName>
    <definedName name="QUERY2.query_options_1_1_1_1" localSheetId="27" hidden="1">{FALSE;FALSE}</definedName>
    <definedName name="QUERY2.query_options_1_1_1_1" hidden="1">{FALSE;FALSE}</definedName>
    <definedName name="QUERY2.query_options_1_1_1_1_1" localSheetId="27" hidden="1">{FALSE;FALSE}</definedName>
    <definedName name="QUERY2.query_options_1_1_1_1_1" hidden="1">{FALSE;FALSE}</definedName>
    <definedName name="QUERY2.query_options_1_1_1_1_1_1" localSheetId="27" hidden="1">{FALSE;FALSE}</definedName>
    <definedName name="QUERY2.query_options_1_1_1_1_1_1" hidden="1">{FALSE;FALSE}</definedName>
    <definedName name="QUERY2.query_options_1_1_1_1_1_1_1" localSheetId="27" hidden="1">{FALSE;FALSE}</definedName>
    <definedName name="QUERY2.query_options_1_1_1_1_1_1_1" hidden="1">{FALSE;FALSE}</definedName>
    <definedName name="QUERY2.query_options_1_1_1_1_1_1_1_1" localSheetId="27" hidden="1">{FALSE;FALSE}</definedName>
    <definedName name="QUERY2.query_options_1_1_1_1_1_1_1_1" hidden="1">{FALSE;FALSE}</definedName>
    <definedName name="QUERY2.query_options_1_1_1_1_1_1_1_1_1" localSheetId="27" hidden="1">{FALSE;FALSE}</definedName>
    <definedName name="QUERY2.query_options_1_1_1_1_1_1_1_1_1" hidden="1">{FALSE;FALSE}</definedName>
    <definedName name="QUERY2.query_options_1_1_1_1_1_1_1_2" localSheetId="27" hidden="1">{FALSE;FALSE}</definedName>
    <definedName name="QUERY2.query_options_1_1_1_1_1_1_1_2" hidden="1">{FALSE;FALSE}</definedName>
    <definedName name="QUERY2.query_options_1_1_1_1_1_1_2" localSheetId="27" hidden="1">{FALSE;FALSE}</definedName>
    <definedName name="QUERY2.query_options_1_1_1_1_1_1_2" hidden="1">{FALSE;FALSE}</definedName>
    <definedName name="QUERY2.query_options_1_1_1_1_1_1_2_1" localSheetId="27" hidden="1">{FALSE;FALSE}</definedName>
    <definedName name="QUERY2.query_options_1_1_1_1_1_1_2_1" hidden="1">{FALSE;FALSE}</definedName>
    <definedName name="QUERY2.query_options_1_1_1_1_1_1_3" localSheetId="27" hidden="1">{FALSE;FALSE}</definedName>
    <definedName name="QUERY2.query_options_1_1_1_1_1_1_3" hidden="1">{FALSE;FALSE}</definedName>
    <definedName name="QUERY2.query_options_1_1_1_1_1_2" localSheetId="27" hidden="1">{FALSE;FALSE}</definedName>
    <definedName name="QUERY2.query_options_1_1_1_1_1_2" hidden="1">{FALSE;FALSE}</definedName>
    <definedName name="QUERY2.query_options_1_1_1_1_1_2_1" localSheetId="27" hidden="1">{FALSE;FALSE}</definedName>
    <definedName name="QUERY2.query_options_1_1_1_1_1_2_1" hidden="1">{FALSE;FALSE}</definedName>
    <definedName name="QUERY2.query_options_1_1_1_1_1_2_1_1" localSheetId="27" hidden="1">{FALSE;FALSE}</definedName>
    <definedName name="QUERY2.query_options_1_1_1_1_1_2_1_1" hidden="1">{FALSE;FALSE}</definedName>
    <definedName name="QUERY2.query_options_1_1_1_1_1_2_2" localSheetId="27" hidden="1">{FALSE;FALSE}</definedName>
    <definedName name="QUERY2.query_options_1_1_1_1_1_2_2" hidden="1">{FALSE;FALSE}</definedName>
    <definedName name="QUERY2.query_options_1_1_1_1_1_3" localSheetId="27" hidden="1">{FALSE;FALSE}</definedName>
    <definedName name="QUERY2.query_options_1_1_1_1_1_3" hidden="1">{FALSE;FALSE}</definedName>
    <definedName name="QUERY2.query_options_1_1_1_1_1_3_1" localSheetId="27" hidden="1">{FALSE;FALSE}</definedName>
    <definedName name="QUERY2.query_options_1_1_1_1_1_3_1" hidden="1">{FALSE;FALSE}</definedName>
    <definedName name="QUERY2.query_options_1_1_1_1_1_4" localSheetId="27" hidden="1">{FALSE;FALSE}</definedName>
    <definedName name="QUERY2.query_options_1_1_1_1_1_4" hidden="1">{FALSE;FALSE}</definedName>
    <definedName name="QUERY2.query_options_1_1_1_1_2" localSheetId="27" hidden="1">{FALSE;FALSE}</definedName>
    <definedName name="QUERY2.query_options_1_1_1_1_2" hidden="1">{FALSE;FALSE}</definedName>
    <definedName name="QUERY2.query_options_1_1_1_1_2_1" localSheetId="27" hidden="1">{FALSE;FALSE}</definedName>
    <definedName name="QUERY2.query_options_1_1_1_1_2_1" hidden="1">{FALSE;FALSE}</definedName>
    <definedName name="QUERY2.query_options_1_1_1_1_2_1_1" localSheetId="27" hidden="1">{FALSE;FALSE}</definedName>
    <definedName name="QUERY2.query_options_1_1_1_1_2_1_1" hidden="1">{FALSE;FALSE}</definedName>
    <definedName name="QUERY2.query_options_1_1_1_1_2_1_1_1" localSheetId="27" hidden="1">{FALSE;FALSE}</definedName>
    <definedName name="QUERY2.query_options_1_1_1_1_2_1_1_1" hidden="1">{FALSE;FALSE}</definedName>
    <definedName name="QUERY2.query_options_1_1_1_1_2_1_2" localSheetId="27" hidden="1">{FALSE;FALSE}</definedName>
    <definedName name="QUERY2.query_options_1_1_1_1_2_1_2" hidden="1">{FALSE;FALSE}</definedName>
    <definedName name="QUERY2.query_options_1_1_1_1_2_2" localSheetId="27" hidden="1">{FALSE;FALSE}</definedName>
    <definedName name="QUERY2.query_options_1_1_1_1_2_2" hidden="1">{FALSE;FALSE}</definedName>
    <definedName name="QUERY2.query_options_1_1_1_1_2_2_1" localSheetId="27" hidden="1">{FALSE;FALSE}</definedName>
    <definedName name="QUERY2.query_options_1_1_1_1_2_2_1" hidden="1">{FALSE;FALSE}</definedName>
    <definedName name="QUERY2.query_options_1_1_1_1_2_3" localSheetId="27" hidden="1">{FALSE;FALSE}</definedName>
    <definedName name="QUERY2.query_options_1_1_1_1_2_3" hidden="1">{FALSE;FALSE}</definedName>
    <definedName name="QUERY2.query_options_1_1_1_1_3" localSheetId="27" hidden="1">{FALSE;FALSE}</definedName>
    <definedName name="QUERY2.query_options_1_1_1_1_3" hidden="1">{FALSE;FALSE}</definedName>
    <definedName name="QUERY2.query_options_1_1_1_1_3_1" localSheetId="27" hidden="1">{FALSE;FALSE}</definedName>
    <definedName name="QUERY2.query_options_1_1_1_1_3_1" hidden="1">{FALSE;FALSE}</definedName>
    <definedName name="QUERY2.query_options_1_1_1_1_3_1_1" localSheetId="27" hidden="1">{FALSE;FALSE}</definedName>
    <definedName name="QUERY2.query_options_1_1_1_1_3_1_1" hidden="1">{FALSE;FALSE}</definedName>
    <definedName name="QUERY2.query_options_1_1_1_1_3_2" localSheetId="27" hidden="1">{FALSE;FALSE}</definedName>
    <definedName name="QUERY2.query_options_1_1_1_1_3_2" hidden="1">{FALSE;FALSE}</definedName>
    <definedName name="QUERY2.query_options_1_1_1_1_4" localSheetId="27" hidden="1">{FALSE;FALSE}</definedName>
    <definedName name="QUERY2.query_options_1_1_1_1_4" hidden="1">{FALSE;FALSE}</definedName>
    <definedName name="QUERY2.query_options_1_1_1_1_4_1" localSheetId="27" hidden="1">{FALSE;FALSE}</definedName>
    <definedName name="QUERY2.query_options_1_1_1_1_4_1" hidden="1">{FALSE;FALSE}</definedName>
    <definedName name="QUERY2.query_options_1_1_1_1_5" localSheetId="27" hidden="1">{FALSE;FALSE}</definedName>
    <definedName name="QUERY2.query_options_1_1_1_1_5" hidden="1">{FALSE;FALSE}</definedName>
    <definedName name="QUERY2.query_options_1_1_1_2" localSheetId="27" hidden="1">{FALSE;FALSE}</definedName>
    <definedName name="QUERY2.query_options_1_1_1_2" hidden="1">{FALSE;FALSE}</definedName>
    <definedName name="QUERY2.query_options_1_1_1_2_1" localSheetId="27" hidden="1">{FALSE;FALSE}</definedName>
    <definedName name="QUERY2.query_options_1_1_1_2_1" hidden="1">{FALSE;FALSE}</definedName>
    <definedName name="QUERY2.query_options_1_1_1_2_1_1" localSheetId="27" hidden="1">{FALSE;FALSE}</definedName>
    <definedName name="QUERY2.query_options_1_1_1_2_1_1" hidden="1">{FALSE;FALSE}</definedName>
    <definedName name="QUERY2.query_options_1_1_1_2_1_1_1" localSheetId="27" hidden="1">{FALSE;FALSE}</definedName>
    <definedName name="QUERY2.query_options_1_1_1_2_1_1_1" hidden="1">{FALSE;FALSE}</definedName>
    <definedName name="QUERY2.query_options_1_1_1_2_1_1_1_1" localSheetId="27" hidden="1">{FALSE;FALSE}</definedName>
    <definedName name="QUERY2.query_options_1_1_1_2_1_1_1_1" hidden="1">{FALSE;FALSE}</definedName>
    <definedName name="QUERY2.query_options_1_1_1_2_1_1_2" localSheetId="27" hidden="1">{FALSE;FALSE}</definedName>
    <definedName name="QUERY2.query_options_1_1_1_2_1_1_2" hidden="1">{FALSE;FALSE}</definedName>
    <definedName name="QUERY2.query_options_1_1_1_2_1_2" localSheetId="27" hidden="1">{FALSE;FALSE}</definedName>
    <definedName name="QUERY2.query_options_1_1_1_2_1_2" hidden="1">{FALSE;FALSE}</definedName>
    <definedName name="QUERY2.query_options_1_1_1_2_1_2_1" localSheetId="27" hidden="1">{FALSE;FALSE}</definedName>
    <definedName name="QUERY2.query_options_1_1_1_2_1_2_1" hidden="1">{FALSE;FALSE}</definedName>
    <definedName name="QUERY2.query_options_1_1_1_2_1_3" localSheetId="27" hidden="1">{FALSE;FALSE}</definedName>
    <definedName name="QUERY2.query_options_1_1_1_2_1_3" hidden="1">{FALSE;FALSE}</definedName>
    <definedName name="QUERY2.query_options_1_1_1_2_2" localSheetId="27" hidden="1">{FALSE;FALSE}</definedName>
    <definedName name="QUERY2.query_options_1_1_1_2_2" hidden="1">{FALSE;FALSE}</definedName>
    <definedName name="QUERY2.query_options_1_1_1_2_2_1" localSheetId="27" hidden="1">{FALSE;FALSE}</definedName>
    <definedName name="QUERY2.query_options_1_1_1_2_2_1" hidden="1">{FALSE;FALSE}</definedName>
    <definedName name="QUERY2.query_options_1_1_1_2_2_1_1" localSheetId="27" hidden="1">{FALSE;FALSE}</definedName>
    <definedName name="QUERY2.query_options_1_1_1_2_2_1_1" hidden="1">{FALSE;FALSE}</definedName>
    <definedName name="QUERY2.query_options_1_1_1_2_2_2" localSheetId="27" hidden="1">{FALSE;FALSE}</definedName>
    <definedName name="QUERY2.query_options_1_1_1_2_2_2" hidden="1">{FALSE;FALSE}</definedName>
    <definedName name="QUERY2.query_options_1_1_1_2_3" localSheetId="27" hidden="1">{FALSE;FALSE}</definedName>
    <definedName name="QUERY2.query_options_1_1_1_2_3" hidden="1">{FALSE;FALSE}</definedName>
    <definedName name="QUERY2.query_options_1_1_1_2_3_1" localSheetId="27" hidden="1">{FALSE;FALSE}</definedName>
    <definedName name="QUERY2.query_options_1_1_1_2_3_1" hidden="1">{FALSE;FALSE}</definedName>
    <definedName name="QUERY2.query_options_1_1_1_2_4" localSheetId="27" hidden="1">{FALSE;FALSE}</definedName>
    <definedName name="QUERY2.query_options_1_1_1_2_4" hidden="1">{FALSE;FALSE}</definedName>
    <definedName name="QUERY2.query_options_1_1_1_3" localSheetId="27" hidden="1">{FALSE;FALSE}</definedName>
    <definedName name="QUERY2.query_options_1_1_1_3" hidden="1">{FALSE;FALSE}</definedName>
    <definedName name="QUERY2.query_options_1_1_1_3_1" localSheetId="27" hidden="1">{FALSE;FALSE}</definedName>
    <definedName name="QUERY2.query_options_1_1_1_3_1" hidden="1">{FALSE;FALSE}</definedName>
    <definedName name="QUERY2.query_options_1_1_1_3_1_1" localSheetId="27" hidden="1">{FALSE;FALSE}</definedName>
    <definedName name="QUERY2.query_options_1_1_1_3_1_1" hidden="1">{FALSE;FALSE}</definedName>
    <definedName name="QUERY2.query_options_1_1_1_3_1_1_1" localSheetId="27" hidden="1">{FALSE;FALSE}</definedName>
    <definedName name="QUERY2.query_options_1_1_1_3_1_1_1" hidden="1">{FALSE;FALSE}</definedName>
    <definedName name="QUERY2.query_options_1_1_1_3_1_2" localSheetId="27" hidden="1">{FALSE;FALSE}</definedName>
    <definedName name="QUERY2.query_options_1_1_1_3_1_2" hidden="1">{FALSE;FALSE}</definedName>
    <definedName name="QUERY2.query_options_1_1_1_3_2" localSheetId="27" hidden="1">{FALSE;FALSE}</definedName>
    <definedName name="QUERY2.query_options_1_1_1_3_2" hidden="1">{FALSE;FALSE}</definedName>
    <definedName name="QUERY2.query_options_1_1_1_3_2_1" localSheetId="27" hidden="1">{FALSE;FALSE}</definedName>
    <definedName name="QUERY2.query_options_1_1_1_3_2_1" hidden="1">{FALSE;FALSE}</definedName>
    <definedName name="QUERY2.query_options_1_1_1_3_3" localSheetId="27" hidden="1">{FALSE;FALSE}</definedName>
    <definedName name="QUERY2.query_options_1_1_1_3_3" hidden="1">{FALSE;FALSE}</definedName>
    <definedName name="QUERY2.query_options_1_1_1_4" localSheetId="27" hidden="1">{FALSE;FALSE}</definedName>
    <definedName name="QUERY2.query_options_1_1_1_4" hidden="1">{FALSE;FALSE}</definedName>
    <definedName name="QUERY2.query_options_1_1_1_4_1" localSheetId="27" hidden="1">{FALSE;FALSE}</definedName>
    <definedName name="QUERY2.query_options_1_1_1_4_1" hidden="1">{FALSE;FALSE}</definedName>
    <definedName name="QUERY2.query_options_1_1_1_4_1_1" localSheetId="27" hidden="1">{FALSE;FALSE}</definedName>
    <definedName name="QUERY2.query_options_1_1_1_4_1_1" hidden="1">{FALSE;FALSE}</definedName>
    <definedName name="QUERY2.query_options_1_1_1_4_2" localSheetId="27" hidden="1">{FALSE;FALSE}</definedName>
    <definedName name="QUERY2.query_options_1_1_1_4_2" hidden="1">{FALSE;FALSE}</definedName>
    <definedName name="QUERY2.query_options_1_1_1_5" localSheetId="27" hidden="1">{FALSE;FALSE}</definedName>
    <definedName name="QUERY2.query_options_1_1_1_5" hidden="1">{FALSE;FALSE}</definedName>
    <definedName name="QUERY2.query_options_1_1_1_5_1" localSheetId="27" hidden="1">{FALSE;FALSE}</definedName>
    <definedName name="QUERY2.query_options_1_1_1_5_1" hidden="1">{FALSE;FALSE}</definedName>
    <definedName name="QUERY2.query_options_1_1_2" localSheetId="27" hidden="1">{FALSE;FALSE}</definedName>
    <definedName name="QUERY2.query_options_1_1_2" hidden="1">{FALSE;FALSE}</definedName>
    <definedName name="QUERY2.query_options_1_1_2_1" localSheetId="27" hidden="1">{FALSE;FALSE}</definedName>
    <definedName name="QUERY2.query_options_1_1_2_1" hidden="1">{FALSE;FALSE}</definedName>
    <definedName name="QUERY2.query_options_1_1_2_1_1" localSheetId="27" hidden="1">{FALSE;FALSE}</definedName>
    <definedName name="QUERY2.query_options_1_1_2_1_1" hidden="1">{FALSE;FALSE}</definedName>
    <definedName name="QUERY2.query_options_1_1_2_1_1_1" localSheetId="27" hidden="1">{FALSE;FALSE}</definedName>
    <definedName name="QUERY2.query_options_1_1_2_1_1_1" hidden="1">{FALSE;FALSE}</definedName>
    <definedName name="QUERY2.query_options_1_1_2_1_1_1_1" localSheetId="27" hidden="1">{FALSE;FALSE}</definedName>
    <definedName name="QUERY2.query_options_1_1_2_1_1_1_1" hidden="1">{FALSE;FALSE}</definedName>
    <definedName name="QUERY2.query_options_1_1_2_1_1_1_1_1" localSheetId="27" hidden="1">{FALSE;FALSE}</definedName>
    <definedName name="QUERY2.query_options_1_1_2_1_1_1_1_1" hidden="1">{FALSE;FALSE}</definedName>
    <definedName name="QUERY2.query_options_1_1_2_1_1_1_2" localSheetId="27" hidden="1">{FALSE;FALSE}</definedName>
    <definedName name="QUERY2.query_options_1_1_2_1_1_1_2" hidden="1">{FALSE;FALSE}</definedName>
    <definedName name="QUERY2.query_options_1_1_2_1_1_2" localSheetId="27" hidden="1">{FALSE;FALSE}</definedName>
    <definedName name="QUERY2.query_options_1_1_2_1_1_2" hidden="1">{FALSE;FALSE}</definedName>
    <definedName name="QUERY2.query_options_1_1_2_1_1_2_1" localSheetId="27" hidden="1">{FALSE;FALSE}</definedName>
    <definedName name="QUERY2.query_options_1_1_2_1_1_2_1" hidden="1">{FALSE;FALSE}</definedName>
    <definedName name="QUERY2.query_options_1_1_2_1_1_3" localSheetId="27" hidden="1">{FALSE;FALSE}</definedName>
    <definedName name="QUERY2.query_options_1_1_2_1_1_3" hidden="1">{FALSE;FALSE}</definedName>
    <definedName name="QUERY2.query_options_1_1_2_1_2" localSheetId="27" hidden="1">{FALSE;FALSE}</definedName>
    <definedName name="QUERY2.query_options_1_1_2_1_2" hidden="1">{FALSE;FALSE}</definedName>
    <definedName name="QUERY2.query_options_1_1_2_1_2_1" localSheetId="27" hidden="1">{FALSE;FALSE}</definedName>
    <definedName name="QUERY2.query_options_1_1_2_1_2_1" hidden="1">{FALSE;FALSE}</definedName>
    <definedName name="QUERY2.query_options_1_1_2_1_2_1_1" localSheetId="27" hidden="1">{FALSE;FALSE}</definedName>
    <definedName name="QUERY2.query_options_1_1_2_1_2_1_1" hidden="1">{FALSE;FALSE}</definedName>
    <definedName name="QUERY2.query_options_1_1_2_1_2_2" localSheetId="27" hidden="1">{FALSE;FALSE}</definedName>
    <definedName name="QUERY2.query_options_1_1_2_1_2_2" hidden="1">{FALSE;FALSE}</definedName>
    <definedName name="QUERY2.query_options_1_1_2_1_3" localSheetId="27" hidden="1">{FALSE;FALSE}</definedName>
    <definedName name="QUERY2.query_options_1_1_2_1_3" hidden="1">{FALSE;FALSE}</definedName>
    <definedName name="QUERY2.query_options_1_1_2_1_3_1" localSheetId="27" hidden="1">{FALSE;FALSE}</definedName>
    <definedName name="QUERY2.query_options_1_1_2_1_3_1" hidden="1">{FALSE;FALSE}</definedName>
    <definedName name="QUERY2.query_options_1_1_2_1_4" localSheetId="27" hidden="1">{FALSE;FALSE}</definedName>
    <definedName name="QUERY2.query_options_1_1_2_1_4" hidden="1">{FALSE;FALSE}</definedName>
    <definedName name="QUERY2.query_options_1_1_2_2" localSheetId="27" hidden="1">{FALSE;FALSE}</definedName>
    <definedName name="QUERY2.query_options_1_1_2_2" hidden="1">{FALSE;FALSE}</definedName>
    <definedName name="QUERY2.query_options_1_1_2_2_1" localSheetId="27" hidden="1">{FALSE;FALSE}</definedName>
    <definedName name="QUERY2.query_options_1_1_2_2_1" hidden="1">{FALSE;FALSE}</definedName>
    <definedName name="QUERY2.query_options_1_1_2_2_1_1" localSheetId="27" hidden="1">{FALSE;FALSE}</definedName>
    <definedName name="QUERY2.query_options_1_1_2_2_1_1" hidden="1">{FALSE;FALSE}</definedName>
    <definedName name="QUERY2.query_options_1_1_2_2_1_1_1" localSheetId="27" hidden="1">{FALSE;FALSE}</definedName>
    <definedName name="QUERY2.query_options_1_1_2_2_1_1_1" hidden="1">{FALSE;FALSE}</definedName>
    <definedName name="QUERY2.query_options_1_1_2_2_1_2" localSheetId="27" hidden="1">{FALSE;FALSE}</definedName>
    <definedName name="QUERY2.query_options_1_1_2_2_1_2" hidden="1">{FALSE;FALSE}</definedName>
    <definedName name="QUERY2.query_options_1_1_2_2_2" localSheetId="27" hidden="1">{FALSE;FALSE}</definedName>
    <definedName name="QUERY2.query_options_1_1_2_2_2" hidden="1">{FALSE;FALSE}</definedName>
    <definedName name="QUERY2.query_options_1_1_2_2_2_1" localSheetId="27" hidden="1">{FALSE;FALSE}</definedName>
    <definedName name="QUERY2.query_options_1_1_2_2_2_1" hidden="1">{FALSE;FALSE}</definedName>
    <definedName name="QUERY2.query_options_1_1_2_2_3" localSheetId="27" hidden="1">{FALSE;FALSE}</definedName>
    <definedName name="QUERY2.query_options_1_1_2_2_3" hidden="1">{FALSE;FALSE}</definedName>
    <definedName name="QUERY2.query_options_1_1_2_3" localSheetId="27" hidden="1">{FALSE;FALSE}</definedName>
    <definedName name="QUERY2.query_options_1_1_2_3" hidden="1">{FALSE;FALSE}</definedName>
    <definedName name="QUERY2.query_options_1_1_2_3_1" localSheetId="27" hidden="1">{FALSE;FALSE}</definedName>
    <definedName name="QUERY2.query_options_1_1_2_3_1" hidden="1">{FALSE;FALSE}</definedName>
    <definedName name="QUERY2.query_options_1_1_2_3_1_1" localSheetId="27" hidden="1">{FALSE;FALSE}</definedName>
    <definedName name="QUERY2.query_options_1_1_2_3_1_1" hidden="1">{FALSE;FALSE}</definedName>
    <definedName name="QUERY2.query_options_1_1_2_3_2" localSheetId="27" hidden="1">{FALSE;FALSE}</definedName>
    <definedName name="QUERY2.query_options_1_1_2_3_2" hidden="1">{FALSE;FALSE}</definedName>
    <definedName name="QUERY2.query_options_1_1_2_4" localSheetId="27" hidden="1">{FALSE;FALSE}</definedName>
    <definedName name="QUERY2.query_options_1_1_2_4" hidden="1">{FALSE;FALSE}</definedName>
    <definedName name="QUERY2.query_options_1_1_2_4_1" localSheetId="27" hidden="1">{FALSE;FALSE}</definedName>
    <definedName name="QUERY2.query_options_1_1_2_4_1" hidden="1">{FALSE;FALSE}</definedName>
    <definedName name="QUERY2.query_options_1_1_2_5" localSheetId="27" hidden="1">{FALSE;FALSE}</definedName>
    <definedName name="QUERY2.query_options_1_1_2_5" hidden="1">{FALSE;FALSE}</definedName>
    <definedName name="QUERY2.query_options_1_1_3" localSheetId="27" hidden="1">{FALSE;FALSE}</definedName>
    <definedName name="QUERY2.query_options_1_1_3" hidden="1">{FALSE;FALSE}</definedName>
    <definedName name="QUERY2.query_options_1_1_3_1" localSheetId="27" hidden="1">{FALSE;FALSE}</definedName>
    <definedName name="QUERY2.query_options_1_1_3_1" hidden="1">{FALSE;FALSE}</definedName>
    <definedName name="QUERY2.query_options_1_1_3_1_1" localSheetId="27" hidden="1">{FALSE;FALSE}</definedName>
    <definedName name="QUERY2.query_options_1_1_3_1_1" hidden="1">{FALSE;FALSE}</definedName>
    <definedName name="QUERY2.query_options_1_1_3_1_1_1" localSheetId="27" hidden="1">{FALSE;FALSE}</definedName>
    <definedName name="QUERY2.query_options_1_1_3_1_1_1" hidden="1">{FALSE;FALSE}</definedName>
    <definedName name="QUERY2.query_options_1_1_3_1_1_1_1" localSheetId="27" hidden="1">{FALSE;FALSE}</definedName>
    <definedName name="QUERY2.query_options_1_1_3_1_1_1_1" hidden="1">{FALSE;FALSE}</definedName>
    <definedName name="QUERY2.query_options_1_1_3_1_1_2" localSheetId="27" hidden="1">{FALSE;FALSE}</definedName>
    <definedName name="QUERY2.query_options_1_1_3_1_1_2" hidden="1">{FALSE;FALSE}</definedName>
    <definedName name="QUERY2.query_options_1_1_3_1_2" localSheetId="27" hidden="1">{FALSE;FALSE}</definedName>
    <definedName name="QUERY2.query_options_1_1_3_1_2" hidden="1">{FALSE;FALSE}</definedName>
    <definedName name="QUERY2.query_options_1_1_3_1_2_1" localSheetId="27" hidden="1">{FALSE;FALSE}</definedName>
    <definedName name="QUERY2.query_options_1_1_3_1_2_1" hidden="1">{FALSE;FALSE}</definedName>
    <definedName name="QUERY2.query_options_1_1_3_1_3" localSheetId="27" hidden="1">{FALSE;FALSE}</definedName>
    <definedName name="QUERY2.query_options_1_1_3_1_3" hidden="1">{FALSE;FALSE}</definedName>
    <definedName name="QUERY2.query_options_1_1_3_2" localSheetId="27" hidden="1">{FALSE;FALSE}</definedName>
    <definedName name="QUERY2.query_options_1_1_3_2" hidden="1">{FALSE;FALSE}</definedName>
    <definedName name="QUERY2.query_options_1_1_3_2_1" localSheetId="27" hidden="1">{FALSE;FALSE}</definedName>
    <definedName name="QUERY2.query_options_1_1_3_2_1" hidden="1">{FALSE;FALSE}</definedName>
    <definedName name="QUERY2.query_options_1_1_3_2_1_1" localSheetId="27" hidden="1">{FALSE;FALSE}</definedName>
    <definedName name="QUERY2.query_options_1_1_3_2_1_1" hidden="1">{FALSE;FALSE}</definedName>
    <definedName name="QUERY2.query_options_1_1_3_2_2" localSheetId="27" hidden="1">{FALSE;FALSE}</definedName>
    <definedName name="QUERY2.query_options_1_1_3_2_2" hidden="1">{FALSE;FALSE}</definedName>
    <definedName name="QUERY2.query_options_1_1_3_3" localSheetId="27" hidden="1">{FALSE;FALSE}</definedName>
    <definedName name="QUERY2.query_options_1_1_3_3" hidden="1">{FALSE;FALSE}</definedName>
    <definedName name="QUERY2.query_options_1_1_3_3_1" localSheetId="27" hidden="1">{FALSE;FALSE}</definedName>
    <definedName name="QUERY2.query_options_1_1_3_3_1" hidden="1">{FALSE;FALSE}</definedName>
    <definedName name="QUERY2.query_options_1_1_3_4" localSheetId="27" hidden="1">{FALSE;FALSE}</definedName>
    <definedName name="QUERY2.query_options_1_1_3_4" hidden="1">{FALSE;FALSE}</definedName>
    <definedName name="QUERY2.query_options_1_1_4" localSheetId="27" hidden="1">{FALSE;FALSE}</definedName>
    <definedName name="QUERY2.query_options_1_1_4" hidden="1">{FALSE;FALSE}</definedName>
    <definedName name="QUERY2.query_options_1_1_4_1" localSheetId="27" hidden="1">{FALSE;FALSE}</definedName>
    <definedName name="QUERY2.query_options_1_1_4_1" hidden="1">{FALSE;FALSE}</definedName>
    <definedName name="QUERY2.query_options_1_1_4_1_1" localSheetId="27" hidden="1">{FALSE;FALSE}</definedName>
    <definedName name="QUERY2.query_options_1_1_4_1_1" hidden="1">{FALSE;FALSE}</definedName>
    <definedName name="QUERY2.query_options_1_1_4_1_1_1" localSheetId="27" hidden="1">{FALSE;FALSE}</definedName>
    <definedName name="QUERY2.query_options_1_1_4_1_1_1" hidden="1">{FALSE;FALSE}</definedName>
    <definedName name="QUERY2.query_options_1_1_4_1_2" localSheetId="27" hidden="1">{FALSE;FALSE}</definedName>
    <definedName name="QUERY2.query_options_1_1_4_1_2" hidden="1">{FALSE;FALSE}</definedName>
    <definedName name="QUERY2.query_options_1_1_4_2" localSheetId="27" hidden="1">{FALSE;FALSE}</definedName>
    <definedName name="QUERY2.query_options_1_1_4_2" hidden="1">{FALSE;FALSE}</definedName>
    <definedName name="QUERY2.query_options_1_1_4_2_1" localSheetId="27" hidden="1">{FALSE;FALSE}</definedName>
    <definedName name="QUERY2.query_options_1_1_4_2_1" hidden="1">{FALSE;FALSE}</definedName>
    <definedName name="QUERY2.query_options_1_1_4_3" localSheetId="27" hidden="1">{FALSE;FALSE}</definedName>
    <definedName name="QUERY2.query_options_1_1_4_3" hidden="1">{FALSE;FALSE}</definedName>
    <definedName name="QUERY2.query_options_1_1_5" localSheetId="27" hidden="1">{FALSE;FALSE}</definedName>
    <definedName name="QUERY2.query_options_1_1_5" hidden="1">{FALSE;FALSE}</definedName>
    <definedName name="QUERY2.query_options_1_1_5_1" localSheetId="27" hidden="1">{FALSE;FALSE}</definedName>
    <definedName name="QUERY2.query_options_1_1_5_1" hidden="1">{FALSE;FALSE}</definedName>
    <definedName name="QUERY2.query_options_1_1_5_1_1" localSheetId="27" hidden="1">{FALSE;FALSE}</definedName>
    <definedName name="QUERY2.query_options_1_1_5_1_1" hidden="1">{FALSE;FALSE}</definedName>
    <definedName name="QUERY2.query_options_1_1_5_2" localSheetId="27" hidden="1">{FALSE;FALSE}</definedName>
    <definedName name="QUERY2.query_options_1_1_5_2" hidden="1">{FALSE;FALSE}</definedName>
    <definedName name="QUERY2.query_options_1_2" localSheetId="27" hidden="1">{FALSE;FALSE}</definedName>
    <definedName name="QUERY2.query_options_1_2" hidden="1">{FALSE;FALSE}</definedName>
    <definedName name="QUERY2.query_options_1_2_1" localSheetId="27" hidden="1">{FALSE;FALSE}</definedName>
    <definedName name="QUERY2.query_options_1_2_1" hidden="1">{FALSE;FALSE}</definedName>
    <definedName name="QUERY2.query_options_1_2_1_1" localSheetId="27" hidden="1">{FALSE;FALSE}</definedName>
    <definedName name="QUERY2.query_options_1_2_1_1" hidden="1">{FALSE;FALSE}</definedName>
    <definedName name="QUERY2.query_options_1_2_1_1_1" localSheetId="27" hidden="1">{FALSE;FALSE}</definedName>
    <definedName name="QUERY2.query_options_1_2_1_1_1" hidden="1">{FALSE;FALSE}</definedName>
    <definedName name="QUERY2.query_options_1_2_1_1_1_1" localSheetId="27" hidden="1">{FALSE;FALSE}</definedName>
    <definedName name="QUERY2.query_options_1_2_1_1_1_1" hidden="1">{FALSE;FALSE}</definedName>
    <definedName name="QUERY2.query_options_1_2_1_1_1_1_1" localSheetId="27" hidden="1">{FALSE;FALSE}</definedName>
    <definedName name="QUERY2.query_options_1_2_1_1_1_1_1" hidden="1">{FALSE;FALSE}</definedName>
    <definedName name="QUERY2.query_options_1_2_1_1_1_1_1_1" localSheetId="27" hidden="1">{FALSE;FALSE}</definedName>
    <definedName name="QUERY2.query_options_1_2_1_1_1_1_1_1" hidden="1">{FALSE;FALSE}</definedName>
    <definedName name="QUERY2.query_options_1_2_1_1_1_1_2" localSheetId="27" hidden="1">{FALSE;FALSE}</definedName>
    <definedName name="QUERY2.query_options_1_2_1_1_1_1_2" hidden="1">{FALSE;FALSE}</definedName>
    <definedName name="QUERY2.query_options_1_2_1_1_1_2" localSheetId="27" hidden="1">{FALSE;FALSE}</definedName>
    <definedName name="QUERY2.query_options_1_2_1_1_1_2" hidden="1">{FALSE;FALSE}</definedName>
    <definedName name="QUERY2.query_options_1_2_1_1_1_2_1" localSheetId="27" hidden="1">{FALSE;FALSE}</definedName>
    <definedName name="QUERY2.query_options_1_2_1_1_1_2_1" hidden="1">{FALSE;FALSE}</definedName>
    <definedName name="QUERY2.query_options_1_2_1_1_1_3" localSheetId="27" hidden="1">{FALSE;FALSE}</definedName>
    <definedName name="QUERY2.query_options_1_2_1_1_1_3" hidden="1">{FALSE;FALSE}</definedName>
    <definedName name="QUERY2.query_options_1_2_1_1_2" localSheetId="27" hidden="1">{FALSE;FALSE}</definedName>
    <definedName name="QUERY2.query_options_1_2_1_1_2" hidden="1">{FALSE;FALSE}</definedName>
    <definedName name="QUERY2.query_options_1_2_1_1_2_1" localSheetId="27" hidden="1">{FALSE;FALSE}</definedName>
    <definedName name="QUERY2.query_options_1_2_1_1_2_1" hidden="1">{FALSE;FALSE}</definedName>
    <definedName name="QUERY2.query_options_1_2_1_1_2_1_1" localSheetId="27" hidden="1">{FALSE;FALSE}</definedName>
    <definedName name="QUERY2.query_options_1_2_1_1_2_1_1" hidden="1">{FALSE;FALSE}</definedName>
    <definedName name="QUERY2.query_options_1_2_1_1_2_2" localSheetId="27" hidden="1">{FALSE;FALSE}</definedName>
    <definedName name="QUERY2.query_options_1_2_1_1_2_2" hidden="1">{FALSE;FALSE}</definedName>
    <definedName name="QUERY2.query_options_1_2_1_1_3" localSheetId="27" hidden="1">{FALSE;FALSE}</definedName>
    <definedName name="QUERY2.query_options_1_2_1_1_3" hidden="1">{FALSE;FALSE}</definedName>
    <definedName name="QUERY2.query_options_1_2_1_1_3_1" localSheetId="27" hidden="1">{FALSE;FALSE}</definedName>
    <definedName name="QUERY2.query_options_1_2_1_1_3_1" hidden="1">{FALSE;FALSE}</definedName>
    <definedName name="QUERY2.query_options_1_2_1_1_4" localSheetId="27" hidden="1">{FALSE;FALSE}</definedName>
    <definedName name="QUERY2.query_options_1_2_1_1_4" hidden="1">{FALSE;FALSE}</definedName>
    <definedName name="QUERY2.query_options_1_2_1_2" localSheetId="27" hidden="1">{FALSE;FALSE}</definedName>
    <definedName name="QUERY2.query_options_1_2_1_2" hidden="1">{FALSE;FALSE}</definedName>
    <definedName name="QUERY2.query_options_1_2_1_2_1" localSheetId="27" hidden="1">{FALSE;FALSE}</definedName>
    <definedName name="QUERY2.query_options_1_2_1_2_1" hidden="1">{FALSE;FALSE}</definedName>
    <definedName name="QUERY2.query_options_1_2_1_2_1_1" localSheetId="27" hidden="1">{FALSE;FALSE}</definedName>
    <definedName name="QUERY2.query_options_1_2_1_2_1_1" hidden="1">{FALSE;FALSE}</definedName>
    <definedName name="QUERY2.query_options_1_2_1_2_1_1_1" localSheetId="27" hidden="1">{FALSE;FALSE}</definedName>
    <definedName name="QUERY2.query_options_1_2_1_2_1_1_1" hidden="1">{FALSE;FALSE}</definedName>
    <definedName name="QUERY2.query_options_1_2_1_2_1_2" localSheetId="27" hidden="1">{FALSE;FALSE}</definedName>
    <definedName name="QUERY2.query_options_1_2_1_2_1_2" hidden="1">{FALSE;FALSE}</definedName>
    <definedName name="QUERY2.query_options_1_2_1_2_2" localSheetId="27" hidden="1">{FALSE;FALSE}</definedName>
    <definedName name="QUERY2.query_options_1_2_1_2_2" hidden="1">{FALSE;FALSE}</definedName>
    <definedName name="QUERY2.query_options_1_2_1_2_2_1" localSheetId="27" hidden="1">{FALSE;FALSE}</definedName>
    <definedName name="QUERY2.query_options_1_2_1_2_2_1" hidden="1">{FALSE;FALSE}</definedName>
    <definedName name="QUERY2.query_options_1_2_1_2_3" localSheetId="27" hidden="1">{FALSE;FALSE}</definedName>
    <definedName name="QUERY2.query_options_1_2_1_2_3" hidden="1">{FALSE;FALSE}</definedName>
    <definedName name="QUERY2.query_options_1_2_1_3" localSheetId="27" hidden="1">{FALSE;FALSE}</definedName>
    <definedName name="QUERY2.query_options_1_2_1_3" hidden="1">{FALSE;FALSE}</definedName>
    <definedName name="QUERY2.query_options_1_2_1_3_1" localSheetId="27" hidden="1">{FALSE;FALSE}</definedName>
    <definedName name="QUERY2.query_options_1_2_1_3_1" hidden="1">{FALSE;FALSE}</definedName>
    <definedName name="QUERY2.query_options_1_2_1_3_1_1" localSheetId="27" hidden="1">{FALSE;FALSE}</definedName>
    <definedName name="QUERY2.query_options_1_2_1_3_1_1" hidden="1">{FALSE;FALSE}</definedName>
    <definedName name="QUERY2.query_options_1_2_1_3_2" localSheetId="27" hidden="1">{FALSE;FALSE}</definedName>
    <definedName name="QUERY2.query_options_1_2_1_3_2" hidden="1">{FALSE;FALSE}</definedName>
    <definedName name="QUERY2.query_options_1_2_1_4" localSheetId="27" hidden="1">{FALSE;FALSE}</definedName>
    <definedName name="QUERY2.query_options_1_2_1_4" hidden="1">{FALSE;FALSE}</definedName>
    <definedName name="QUERY2.query_options_1_2_1_4_1" localSheetId="27" hidden="1">{FALSE;FALSE}</definedName>
    <definedName name="QUERY2.query_options_1_2_1_4_1" hidden="1">{FALSE;FALSE}</definedName>
    <definedName name="QUERY2.query_options_1_2_1_5" localSheetId="27" hidden="1">{FALSE;FALSE}</definedName>
    <definedName name="QUERY2.query_options_1_2_1_5" hidden="1">{FALSE;FALSE}</definedName>
    <definedName name="QUERY2.query_options_1_2_2" localSheetId="27" hidden="1">{FALSE;FALSE}</definedName>
    <definedName name="QUERY2.query_options_1_2_2" hidden="1">{FALSE;FALSE}</definedName>
    <definedName name="QUERY2.query_options_1_2_2_1" localSheetId="27" hidden="1">{FALSE;FALSE}</definedName>
    <definedName name="QUERY2.query_options_1_2_2_1" hidden="1">{FALSE;FALSE}</definedName>
    <definedName name="QUERY2.query_options_1_2_2_1_1" localSheetId="27" hidden="1">{FALSE;FALSE}</definedName>
    <definedName name="QUERY2.query_options_1_2_2_1_1" hidden="1">{FALSE;FALSE}</definedName>
    <definedName name="QUERY2.query_options_1_2_2_1_1_1" localSheetId="27" hidden="1">{FALSE;FALSE}</definedName>
    <definedName name="QUERY2.query_options_1_2_2_1_1_1" hidden="1">{FALSE;FALSE}</definedName>
    <definedName name="QUERY2.query_options_1_2_2_1_1_1_1" localSheetId="27" hidden="1">{FALSE;FALSE}</definedName>
    <definedName name="QUERY2.query_options_1_2_2_1_1_1_1" hidden="1">{FALSE;FALSE}</definedName>
    <definedName name="QUERY2.query_options_1_2_2_1_1_2" localSheetId="27" hidden="1">{FALSE;FALSE}</definedName>
    <definedName name="QUERY2.query_options_1_2_2_1_1_2" hidden="1">{FALSE;FALSE}</definedName>
    <definedName name="QUERY2.query_options_1_2_2_1_2" localSheetId="27" hidden="1">{FALSE;FALSE}</definedName>
    <definedName name="QUERY2.query_options_1_2_2_1_2" hidden="1">{FALSE;FALSE}</definedName>
    <definedName name="QUERY2.query_options_1_2_2_1_2_1" localSheetId="27" hidden="1">{FALSE;FALSE}</definedName>
    <definedName name="QUERY2.query_options_1_2_2_1_2_1" hidden="1">{FALSE;FALSE}</definedName>
    <definedName name="QUERY2.query_options_1_2_2_1_3" localSheetId="27" hidden="1">{FALSE;FALSE}</definedName>
    <definedName name="QUERY2.query_options_1_2_2_1_3" hidden="1">{FALSE;FALSE}</definedName>
    <definedName name="QUERY2.query_options_1_2_2_2" localSheetId="27" hidden="1">{FALSE;FALSE}</definedName>
    <definedName name="QUERY2.query_options_1_2_2_2" hidden="1">{FALSE;FALSE}</definedName>
    <definedName name="QUERY2.query_options_1_2_2_2_1" localSheetId="27" hidden="1">{FALSE;FALSE}</definedName>
    <definedName name="QUERY2.query_options_1_2_2_2_1" hidden="1">{FALSE;FALSE}</definedName>
    <definedName name="QUERY2.query_options_1_2_2_2_1_1" localSheetId="27" hidden="1">{FALSE;FALSE}</definedName>
    <definedName name="QUERY2.query_options_1_2_2_2_1_1" hidden="1">{FALSE;FALSE}</definedName>
    <definedName name="QUERY2.query_options_1_2_2_2_2" localSheetId="27" hidden="1">{FALSE;FALSE}</definedName>
    <definedName name="QUERY2.query_options_1_2_2_2_2" hidden="1">{FALSE;FALSE}</definedName>
    <definedName name="QUERY2.query_options_1_2_2_3" localSheetId="27" hidden="1">{FALSE;FALSE}</definedName>
    <definedName name="QUERY2.query_options_1_2_2_3" hidden="1">{FALSE;FALSE}</definedName>
    <definedName name="QUERY2.query_options_1_2_2_3_1" localSheetId="27" hidden="1">{FALSE;FALSE}</definedName>
    <definedName name="QUERY2.query_options_1_2_2_3_1" hidden="1">{FALSE;FALSE}</definedName>
    <definedName name="QUERY2.query_options_1_2_2_4" localSheetId="27" hidden="1">{FALSE;FALSE}</definedName>
    <definedName name="QUERY2.query_options_1_2_2_4" hidden="1">{FALSE;FALSE}</definedName>
    <definedName name="QUERY2.query_options_1_2_3" localSheetId="27" hidden="1">{FALSE;FALSE}</definedName>
    <definedName name="QUERY2.query_options_1_2_3" hidden="1">{FALSE;FALSE}</definedName>
    <definedName name="QUERY2.query_options_1_2_3_1" localSheetId="27" hidden="1">{FALSE;FALSE}</definedName>
    <definedName name="QUERY2.query_options_1_2_3_1" hidden="1">{FALSE;FALSE}</definedName>
    <definedName name="QUERY2.query_options_1_2_3_1_1" localSheetId="27" hidden="1">{FALSE;FALSE}</definedName>
    <definedName name="QUERY2.query_options_1_2_3_1_1" hidden="1">{FALSE;FALSE}</definedName>
    <definedName name="QUERY2.query_options_1_2_3_1_1_1" localSheetId="27" hidden="1">{FALSE;FALSE}</definedName>
    <definedName name="QUERY2.query_options_1_2_3_1_1_1" hidden="1">{FALSE;FALSE}</definedName>
    <definedName name="QUERY2.query_options_1_2_3_1_2" localSheetId="27" hidden="1">{FALSE;FALSE}</definedName>
    <definedName name="QUERY2.query_options_1_2_3_1_2" hidden="1">{FALSE;FALSE}</definedName>
    <definedName name="QUERY2.query_options_1_2_3_2" localSheetId="27" hidden="1">{FALSE;FALSE}</definedName>
    <definedName name="QUERY2.query_options_1_2_3_2" hidden="1">{FALSE;FALSE}</definedName>
    <definedName name="QUERY2.query_options_1_2_3_2_1" localSheetId="27" hidden="1">{FALSE;FALSE}</definedName>
    <definedName name="QUERY2.query_options_1_2_3_2_1" hidden="1">{FALSE;FALSE}</definedName>
    <definedName name="QUERY2.query_options_1_2_3_3" localSheetId="27" hidden="1">{FALSE;FALSE}</definedName>
    <definedName name="QUERY2.query_options_1_2_3_3" hidden="1">{FALSE;FALSE}</definedName>
    <definedName name="QUERY2.query_options_1_2_4" localSheetId="27" hidden="1">{FALSE;FALSE}</definedName>
    <definedName name="QUERY2.query_options_1_2_4" hidden="1">{FALSE;FALSE}</definedName>
    <definedName name="QUERY2.query_options_1_2_4_1" localSheetId="27" hidden="1">{FALSE;FALSE}</definedName>
    <definedName name="QUERY2.query_options_1_2_4_1" hidden="1">{FALSE;FALSE}</definedName>
    <definedName name="QUERY2.query_options_1_2_4_1_1" localSheetId="27" hidden="1">{FALSE;FALSE}</definedName>
    <definedName name="QUERY2.query_options_1_2_4_1_1" hidden="1">{FALSE;FALSE}</definedName>
    <definedName name="QUERY2.query_options_1_2_4_2" localSheetId="27" hidden="1">{FALSE;FALSE}</definedName>
    <definedName name="QUERY2.query_options_1_2_4_2" hidden="1">{FALSE;FALSE}</definedName>
    <definedName name="QUERY2.query_options_1_2_5" localSheetId="27" hidden="1">{FALSE;FALSE}</definedName>
    <definedName name="QUERY2.query_options_1_2_5" hidden="1">{FALSE;FALSE}</definedName>
    <definedName name="QUERY2.query_options_1_2_5_1" localSheetId="27" hidden="1">{FALSE;FALSE}</definedName>
    <definedName name="QUERY2.query_options_1_2_5_1" hidden="1">{FALSE;FALSE}</definedName>
    <definedName name="QUERY2.query_options_1_3" localSheetId="27" hidden="1">{FALSE;FALSE}</definedName>
    <definedName name="QUERY2.query_options_1_3" hidden="1">{FALSE;FALSE}</definedName>
    <definedName name="QUERY2.query_options_1_3_1" localSheetId="27" hidden="1">{FALSE;FALSE}</definedName>
    <definedName name="QUERY2.query_options_1_3_1" hidden="1">{FALSE;FALSE}</definedName>
    <definedName name="QUERY2.query_options_1_3_1_1" localSheetId="27" hidden="1">{FALSE;FALSE}</definedName>
    <definedName name="QUERY2.query_options_1_3_1_1" hidden="1">{FALSE;FALSE}</definedName>
    <definedName name="QUERY2.query_options_1_3_1_1_1" localSheetId="27" hidden="1">{FALSE;FALSE}</definedName>
    <definedName name="QUERY2.query_options_1_3_1_1_1" hidden="1">{FALSE;FALSE}</definedName>
    <definedName name="QUERY2.query_options_1_3_1_1_1_1" localSheetId="27" hidden="1">{FALSE;FALSE}</definedName>
    <definedName name="QUERY2.query_options_1_3_1_1_1_1" hidden="1">{FALSE;FALSE}</definedName>
    <definedName name="QUERY2.query_options_1_3_1_1_1_1_1" localSheetId="27" hidden="1">{FALSE;FALSE}</definedName>
    <definedName name="QUERY2.query_options_1_3_1_1_1_1_1" hidden="1">{FALSE;FALSE}</definedName>
    <definedName name="QUERY2.query_options_1_3_1_1_1_2" localSheetId="27" hidden="1">{FALSE;FALSE}</definedName>
    <definedName name="QUERY2.query_options_1_3_1_1_1_2" hidden="1">{FALSE;FALSE}</definedName>
    <definedName name="QUERY2.query_options_1_3_1_1_2" localSheetId="27" hidden="1">{FALSE;FALSE}</definedName>
    <definedName name="QUERY2.query_options_1_3_1_1_2" hidden="1">{FALSE;FALSE}</definedName>
    <definedName name="QUERY2.query_options_1_3_1_1_2_1" localSheetId="27" hidden="1">{FALSE;FALSE}</definedName>
    <definedName name="QUERY2.query_options_1_3_1_1_2_1" hidden="1">{FALSE;FALSE}</definedName>
    <definedName name="QUERY2.query_options_1_3_1_1_3" localSheetId="27" hidden="1">{FALSE;FALSE}</definedName>
    <definedName name="QUERY2.query_options_1_3_1_1_3" hidden="1">{FALSE;FALSE}</definedName>
    <definedName name="QUERY2.query_options_1_3_1_2" localSheetId="27" hidden="1">{FALSE;FALSE}</definedName>
    <definedName name="QUERY2.query_options_1_3_1_2" hidden="1">{FALSE;FALSE}</definedName>
    <definedName name="QUERY2.query_options_1_3_1_2_1" localSheetId="27" hidden="1">{FALSE;FALSE}</definedName>
    <definedName name="QUERY2.query_options_1_3_1_2_1" hidden="1">{FALSE;FALSE}</definedName>
    <definedName name="QUERY2.query_options_1_3_1_2_1_1" localSheetId="27" hidden="1">{FALSE;FALSE}</definedName>
    <definedName name="QUERY2.query_options_1_3_1_2_1_1" hidden="1">{FALSE;FALSE}</definedName>
    <definedName name="QUERY2.query_options_1_3_1_2_2" localSheetId="27" hidden="1">{FALSE;FALSE}</definedName>
    <definedName name="QUERY2.query_options_1_3_1_2_2" hidden="1">{FALSE;FALSE}</definedName>
    <definedName name="QUERY2.query_options_1_3_1_3" localSheetId="27" hidden="1">{FALSE;FALSE}</definedName>
    <definedName name="QUERY2.query_options_1_3_1_3" hidden="1">{FALSE;FALSE}</definedName>
    <definedName name="QUERY2.query_options_1_3_1_3_1" localSheetId="27" hidden="1">{FALSE;FALSE}</definedName>
    <definedName name="QUERY2.query_options_1_3_1_3_1" hidden="1">{FALSE;FALSE}</definedName>
    <definedName name="QUERY2.query_options_1_3_1_4" localSheetId="27" hidden="1">{FALSE;FALSE}</definedName>
    <definedName name="QUERY2.query_options_1_3_1_4" hidden="1">{FALSE;FALSE}</definedName>
    <definedName name="QUERY2.query_options_1_3_2" localSheetId="27" hidden="1">{FALSE;FALSE}</definedName>
    <definedName name="QUERY2.query_options_1_3_2" hidden="1">{FALSE;FALSE}</definedName>
    <definedName name="QUERY2.query_options_1_3_2_1" localSheetId="27" hidden="1">{FALSE;FALSE}</definedName>
    <definedName name="QUERY2.query_options_1_3_2_1" hidden="1">{FALSE;FALSE}</definedName>
    <definedName name="QUERY2.query_options_1_3_2_1_1" localSheetId="27" hidden="1">{FALSE;FALSE}</definedName>
    <definedName name="QUERY2.query_options_1_3_2_1_1" hidden="1">{FALSE;FALSE}</definedName>
    <definedName name="QUERY2.query_options_1_3_2_1_1_1" localSheetId="27" hidden="1">{FALSE;FALSE}</definedName>
    <definedName name="QUERY2.query_options_1_3_2_1_1_1" hidden="1">{FALSE;FALSE}</definedName>
    <definedName name="QUERY2.query_options_1_3_2_1_2" localSheetId="27" hidden="1">{FALSE;FALSE}</definedName>
    <definedName name="QUERY2.query_options_1_3_2_1_2" hidden="1">{FALSE;FALSE}</definedName>
    <definedName name="QUERY2.query_options_1_3_2_2" localSheetId="27" hidden="1">{FALSE;FALSE}</definedName>
    <definedName name="QUERY2.query_options_1_3_2_2" hidden="1">{FALSE;FALSE}</definedName>
    <definedName name="QUERY2.query_options_1_3_2_2_1" localSheetId="27" hidden="1">{FALSE;FALSE}</definedName>
    <definedName name="QUERY2.query_options_1_3_2_2_1" hidden="1">{FALSE;FALSE}</definedName>
    <definedName name="QUERY2.query_options_1_3_2_3" localSheetId="27" hidden="1">{FALSE;FALSE}</definedName>
    <definedName name="QUERY2.query_options_1_3_2_3" hidden="1">{FALSE;FALSE}</definedName>
    <definedName name="QUERY2.query_options_1_3_3" localSheetId="27" hidden="1">{FALSE;FALSE}</definedName>
    <definedName name="QUERY2.query_options_1_3_3" hidden="1">{FALSE;FALSE}</definedName>
    <definedName name="QUERY2.query_options_1_3_3_1" localSheetId="27" hidden="1">{FALSE;FALSE}</definedName>
    <definedName name="QUERY2.query_options_1_3_3_1" hidden="1">{FALSE;FALSE}</definedName>
    <definedName name="QUERY2.query_options_1_3_3_1_1" localSheetId="27" hidden="1">{FALSE;FALSE}</definedName>
    <definedName name="QUERY2.query_options_1_3_3_1_1" hidden="1">{FALSE;FALSE}</definedName>
    <definedName name="QUERY2.query_options_1_3_3_2" localSheetId="27" hidden="1">{FALSE;FALSE}</definedName>
    <definedName name="QUERY2.query_options_1_3_3_2" hidden="1">{FALSE;FALSE}</definedName>
    <definedName name="QUERY2.query_options_1_3_4" localSheetId="27" hidden="1">{FALSE;FALSE}</definedName>
    <definedName name="QUERY2.query_options_1_3_4" hidden="1">{FALSE;FALSE}</definedName>
    <definedName name="QUERY2.query_options_1_3_4_1" localSheetId="27" hidden="1">{FALSE;FALSE}</definedName>
    <definedName name="QUERY2.query_options_1_3_4_1" hidden="1">{FALSE;FALSE}</definedName>
    <definedName name="QUERY2.query_options_1_3_5" localSheetId="27" hidden="1">{FALSE;FALSE}</definedName>
    <definedName name="QUERY2.query_options_1_3_5" hidden="1">{FALSE;FALSE}</definedName>
    <definedName name="QUERY2.query_options_1_4" localSheetId="27" hidden="1">{FALSE;FALSE}</definedName>
    <definedName name="QUERY2.query_options_1_4" hidden="1">{FALSE;FALSE}</definedName>
    <definedName name="QUERY2.query_options_1_4_1" localSheetId="27" hidden="1">{FALSE;FALSE}</definedName>
    <definedName name="QUERY2.query_options_1_4_1" hidden="1">{FALSE;FALSE}</definedName>
    <definedName name="QUERY2.query_options_1_4_1_1" localSheetId="27" hidden="1">{FALSE;FALSE}</definedName>
    <definedName name="QUERY2.query_options_1_4_1_1" hidden="1">{FALSE;FALSE}</definedName>
    <definedName name="QUERY2.query_options_1_4_1_1_1" localSheetId="27" hidden="1">{FALSE;FALSE}</definedName>
    <definedName name="QUERY2.query_options_1_4_1_1_1" hidden="1">{FALSE;FALSE}</definedName>
    <definedName name="QUERY2.query_options_1_4_1_1_1_1" localSheetId="27" hidden="1">{FALSE;FALSE}</definedName>
    <definedName name="QUERY2.query_options_1_4_1_1_1_1" hidden="1">{FALSE;FALSE}</definedName>
    <definedName name="QUERY2.query_options_1_4_1_1_2" localSheetId="27" hidden="1">{FALSE;FALSE}</definedName>
    <definedName name="QUERY2.query_options_1_4_1_1_2" hidden="1">{FALSE;FALSE}</definedName>
    <definedName name="QUERY2.query_options_1_4_1_2" localSheetId="27" hidden="1">{FALSE;FALSE}</definedName>
    <definedName name="QUERY2.query_options_1_4_1_2" hidden="1">{FALSE;FALSE}</definedName>
    <definedName name="QUERY2.query_options_1_4_1_2_1" localSheetId="27" hidden="1">{FALSE;FALSE}</definedName>
    <definedName name="QUERY2.query_options_1_4_1_2_1" hidden="1">{FALSE;FALSE}</definedName>
    <definedName name="QUERY2.query_options_1_4_1_3" localSheetId="27" hidden="1">{FALSE;FALSE}</definedName>
    <definedName name="QUERY2.query_options_1_4_1_3" hidden="1">{FALSE;FALSE}</definedName>
    <definedName name="QUERY2.query_options_1_4_2" localSheetId="27" hidden="1">{FALSE;FALSE}</definedName>
    <definedName name="QUERY2.query_options_1_4_2" hidden="1">{FALSE;FALSE}</definedName>
    <definedName name="QUERY2.query_options_1_4_2_1" localSheetId="27" hidden="1">{FALSE;FALSE}</definedName>
    <definedName name="QUERY2.query_options_1_4_2_1" hidden="1">{FALSE;FALSE}</definedName>
    <definedName name="QUERY2.query_options_1_4_2_1_1" localSheetId="27" hidden="1">{FALSE;FALSE}</definedName>
    <definedName name="QUERY2.query_options_1_4_2_1_1" hidden="1">{FALSE;FALSE}</definedName>
    <definedName name="QUERY2.query_options_1_4_2_2" localSheetId="27" hidden="1">{FALSE;FALSE}</definedName>
    <definedName name="QUERY2.query_options_1_4_2_2" hidden="1">{FALSE;FALSE}</definedName>
    <definedName name="QUERY2.query_options_1_4_3" localSheetId="27" hidden="1">{FALSE;FALSE}</definedName>
    <definedName name="QUERY2.query_options_1_4_3" hidden="1">{FALSE;FALSE}</definedName>
    <definedName name="QUERY2.query_options_1_4_3_1" localSheetId="27" hidden="1">{FALSE;FALSE}</definedName>
    <definedName name="QUERY2.query_options_1_4_3_1" hidden="1">{FALSE;FALSE}</definedName>
    <definedName name="QUERY2.query_options_1_4_4" localSheetId="27" hidden="1">{FALSE;FALSE}</definedName>
    <definedName name="QUERY2.query_options_1_4_4" hidden="1">{FALSE;FALSE}</definedName>
    <definedName name="QUERY2.query_options_1_5" localSheetId="27" hidden="1">{FALSE;FALSE}</definedName>
    <definedName name="QUERY2.query_options_1_5" hidden="1">{FALSE;FALSE}</definedName>
    <definedName name="QUERY2.query_options_1_5_1" localSheetId="27" hidden="1">{FALSE;FALSE}</definedName>
    <definedName name="QUERY2.query_options_1_5_1" hidden="1">{FALSE;FALSE}</definedName>
    <definedName name="QUERY2.query_options_1_5_1_1" localSheetId="27" hidden="1">{FALSE;FALSE}</definedName>
    <definedName name="QUERY2.query_options_1_5_1_1" hidden="1">{FALSE;FALSE}</definedName>
    <definedName name="QUERY2.query_options_1_5_1_1_1" localSheetId="27" hidden="1">{FALSE;FALSE}</definedName>
    <definedName name="QUERY2.query_options_1_5_1_1_1" hidden="1">{FALSE;FALSE}</definedName>
    <definedName name="QUERY2.query_options_1_5_1_2" localSheetId="27" hidden="1">{FALSE;FALSE}</definedName>
    <definedName name="QUERY2.query_options_1_5_1_2" hidden="1">{FALSE;FALSE}</definedName>
    <definedName name="QUERY2.query_options_1_5_2" localSheetId="27" hidden="1">{FALSE;FALSE}</definedName>
    <definedName name="QUERY2.query_options_1_5_2" hidden="1">{FALSE;FALSE}</definedName>
    <definedName name="QUERY2.query_options_1_5_2_1" localSheetId="27" hidden="1">{FALSE;FALSE}</definedName>
    <definedName name="QUERY2.query_options_1_5_2_1" hidden="1">{FALSE;FALSE}</definedName>
    <definedName name="QUERY2.query_options_1_5_3" localSheetId="27" hidden="1">{FALSE;FALSE}</definedName>
    <definedName name="QUERY2.query_options_1_5_3" hidden="1">{FALSE;FALSE}</definedName>
    <definedName name="QUERY2.query_options_2" localSheetId="43" hidden="1">{FALSE;FALSE}</definedName>
    <definedName name="QUERY2.query_options_2" localSheetId="27" hidden="1">{FALSE;FALSE}</definedName>
    <definedName name="QUERY2.query_options_2" hidden="1">{FALSE;FALSE}</definedName>
    <definedName name="QUERY2.query_options_2_1" localSheetId="27" hidden="1">{FALSE;FALSE}</definedName>
    <definedName name="QUERY2.query_options_2_1" hidden="1">{FALSE;FALSE}</definedName>
    <definedName name="QUERY2.query_options_2_1_1" localSheetId="27" hidden="1">{FALSE;FALSE}</definedName>
    <definedName name="QUERY2.query_options_2_1_1" hidden="1">{FALSE;FALSE}</definedName>
    <definedName name="QUERY2.query_options_2_1_1_1" localSheetId="27" hidden="1">{FALSE;FALSE}</definedName>
    <definedName name="QUERY2.query_options_2_1_1_1" hidden="1">{FALSE;FALSE}</definedName>
    <definedName name="QUERY2.query_options_2_1_1_1_1" localSheetId="27" hidden="1">{FALSE;FALSE}</definedName>
    <definedName name="QUERY2.query_options_2_1_1_1_1" hidden="1">{FALSE;FALSE}</definedName>
    <definedName name="QUERY2.query_options_2_1_1_1_1_1" localSheetId="27" hidden="1">{FALSE;FALSE}</definedName>
    <definedName name="QUERY2.query_options_2_1_1_1_1_1" hidden="1">{FALSE;FALSE}</definedName>
    <definedName name="QUERY2.query_options_2_1_1_1_1_1_1" localSheetId="27" hidden="1">{FALSE;FALSE}</definedName>
    <definedName name="QUERY2.query_options_2_1_1_1_1_1_1" hidden="1">{FALSE;FALSE}</definedName>
    <definedName name="QUERY2.query_options_2_1_1_1_1_1_1_1" localSheetId="27" hidden="1">{FALSE;FALSE}</definedName>
    <definedName name="QUERY2.query_options_2_1_1_1_1_1_1_1" hidden="1">{FALSE;FALSE}</definedName>
    <definedName name="QUERY2.query_options_2_1_1_1_1_1_2" localSheetId="27" hidden="1">{FALSE;FALSE}</definedName>
    <definedName name="QUERY2.query_options_2_1_1_1_1_1_2" hidden="1">{FALSE;FALSE}</definedName>
    <definedName name="QUERY2.query_options_2_1_1_1_1_2" localSheetId="27" hidden="1">{FALSE;FALSE}</definedName>
    <definedName name="QUERY2.query_options_2_1_1_1_1_2" hidden="1">{FALSE;FALSE}</definedName>
    <definedName name="QUERY2.query_options_2_1_1_1_1_2_1" localSheetId="27" hidden="1">{FALSE;FALSE}</definedName>
    <definedName name="QUERY2.query_options_2_1_1_1_1_2_1" hidden="1">{FALSE;FALSE}</definedName>
    <definedName name="QUERY2.query_options_2_1_1_1_1_3" localSheetId="27" hidden="1">{FALSE;FALSE}</definedName>
    <definedName name="QUERY2.query_options_2_1_1_1_1_3" hidden="1">{FALSE;FALSE}</definedName>
    <definedName name="QUERY2.query_options_2_1_1_1_2" localSheetId="27" hidden="1">{FALSE;FALSE}</definedName>
    <definedName name="QUERY2.query_options_2_1_1_1_2" hidden="1">{FALSE;FALSE}</definedName>
    <definedName name="QUERY2.query_options_2_1_1_1_2_1" localSheetId="27" hidden="1">{FALSE;FALSE}</definedName>
    <definedName name="QUERY2.query_options_2_1_1_1_2_1" hidden="1">{FALSE;FALSE}</definedName>
    <definedName name="QUERY2.query_options_2_1_1_1_2_1_1" localSheetId="27" hidden="1">{FALSE;FALSE}</definedName>
    <definedName name="QUERY2.query_options_2_1_1_1_2_1_1" hidden="1">{FALSE;FALSE}</definedName>
    <definedName name="QUERY2.query_options_2_1_1_1_2_2" localSheetId="27" hidden="1">{FALSE;FALSE}</definedName>
    <definedName name="QUERY2.query_options_2_1_1_1_2_2" hidden="1">{FALSE;FALSE}</definedName>
    <definedName name="QUERY2.query_options_2_1_1_1_3" localSheetId="27" hidden="1">{FALSE;FALSE}</definedName>
    <definedName name="QUERY2.query_options_2_1_1_1_3" hidden="1">{FALSE;FALSE}</definedName>
    <definedName name="QUERY2.query_options_2_1_1_1_3_1" localSheetId="27" hidden="1">{FALSE;FALSE}</definedName>
    <definedName name="QUERY2.query_options_2_1_1_1_3_1" hidden="1">{FALSE;FALSE}</definedName>
    <definedName name="QUERY2.query_options_2_1_1_1_4" localSheetId="27" hidden="1">{FALSE;FALSE}</definedName>
    <definedName name="QUERY2.query_options_2_1_1_1_4" hidden="1">{FALSE;FALSE}</definedName>
    <definedName name="QUERY2.query_options_2_1_1_2" localSheetId="27" hidden="1">{FALSE;FALSE}</definedName>
    <definedName name="QUERY2.query_options_2_1_1_2" hidden="1">{FALSE;FALSE}</definedName>
    <definedName name="QUERY2.query_options_2_1_1_2_1" localSheetId="27" hidden="1">{FALSE;FALSE}</definedName>
    <definedName name="QUERY2.query_options_2_1_1_2_1" hidden="1">{FALSE;FALSE}</definedName>
    <definedName name="QUERY2.query_options_2_1_1_2_1_1" localSheetId="27" hidden="1">{FALSE;FALSE}</definedName>
    <definedName name="QUERY2.query_options_2_1_1_2_1_1" hidden="1">{FALSE;FALSE}</definedName>
    <definedName name="QUERY2.query_options_2_1_1_2_1_1_1" localSheetId="27" hidden="1">{FALSE;FALSE}</definedName>
    <definedName name="QUERY2.query_options_2_1_1_2_1_1_1" hidden="1">{FALSE;FALSE}</definedName>
    <definedName name="QUERY2.query_options_2_1_1_2_1_2" localSheetId="27" hidden="1">{FALSE;FALSE}</definedName>
    <definedName name="QUERY2.query_options_2_1_1_2_1_2" hidden="1">{FALSE;FALSE}</definedName>
    <definedName name="QUERY2.query_options_2_1_1_2_2" localSheetId="27" hidden="1">{FALSE;FALSE}</definedName>
    <definedName name="QUERY2.query_options_2_1_1_2_2" hidden="1">{FALSE;FALSE}</definedName>
    <definedName name="QUERY2.query_options_2_1_1_2_2_1" localSheetId="27" hidden="1">{FALSE;FALSE}</definedName>
    <definedName name="QUERY2.query_options_2_1_1_2_2_1" hidden="1">{FALSE;FALSE}</definedName>
    <definedName name="QUERY2.query_options_2_1_1_2_3" localSheetId="27" hidden="1">{FALSE;FALSE}</definedName>
    <definedName name="QUERY2.query_options_2_1_1_2_3" hidden="1">{FALSE;FALSE}</definedName>
    <definedName name="QUERY2.query_options_2_1_1_3" localSheetId="27" hidden="1">{FALSE;FALSE}</definedName>
    <definedName name="QUERY2.query_options_2_1_1_3" hidden="1">{FALSE;FALSE}</definedName>
    <definedName name="QUERY2.query_options_2_1_1_3_1" localSheetId="27" hidden="1">{FALSE;FALSE}</definedName>
    <definedName name="QUERY2.query_options_2_1_1_3_1" hidden="1">{FALSE;FALSE}</definedName>
    <definedName name="QUERY2.query_options_2_1_1_3_1_1" localSheetId="27" hidden="1">{FALSE;FALSE}</definedName>
    <definedName name="QUERY2.query_options_2_1_1_3_1_1" hidden="1">{FALSE;FALSE}</definedName>
    <definedName name="QUERY2.query_options_2_1_1_3_2" localSheetId="27" hidden="1">{FALSE;FALSE}</definedName>
    <definedName name="QUERY2.query_options_2_1_1_3_2" hidden="1">{FALSE;FALSE}</definedName>
    <definedName name="QUERY2.query_options_2_1_1_4" localSheetId="27" hidden="1">{FALSE;FALSE}</definedName>
    <definedName name="QUERY2.query_options_2_1_1_4" hidden="1">{FALSE;FALSE}</definedName>
    <definedName name="QUERY2.query_options_2_1_1_4_1" localSheetId="27" hidden="1">{FALSE;FALSE}</definedName>
    <definedName name="QUERY2.query_options_2_1_1_4_1" hidden="1">{FALSE;FALSE}</definedName>
    <definedName name="QUERY2.query_options_2_1_1_5" localSheetId="27" hidden="1">{FALSE;FALSE}</definedName>
    <definedName name="QUERY2.query_options_2_1_1_5" hidden="1">{FALSE;FALSE}</definedName>
    <definedName name="QUERY2.query_options_2_1_2" localSheetId="27" hidden="1">{FALSE;FALSE}</definedName>
    <definedName name="QUERY2.query_options_2_1_2" hidden="1">{FALSE;FALSE}</definedName>
    <definedName name="QUERY2.query_options_2_1_2_1" localSheetId="27" hidden="1">{FALSE;FALSE}</definedName>
    <definedName name="QUERY2.query_options_2_1_2_1" hidden="1">{FALSE;FALSE}</definedName>
    <definedName name="QUERY2.query_options_2_1_2_1_1" localSheetId="27" hidden="1">{FALSE;FALSE}</definedName>
    <definedName name="QUERY2.query_options_2_1_2_1_1" hidden="1">{FALSE;FALSE}</definedName>
    <definedName name="QUERY2.query_options_2_1_2_1_1_1" localSheetId="27" hidden="1">{FALSE;FALSE}</definedName>
    <definedName name="QUERY2.query_options_2_1_2_1_1_1" hidden="1">{FALSE;FALSE}</definedName>
    <definedName name="QUERY2.query_options_2_1_2_1_1_1_1" localSheetId="27" hidden="1">{FALSE;FALSE}</definedName>
    <definedName name="QUERY2.query_options_2_1_2_1_1_1_1" hidden="1">{FALSE;FALSE}</definedName>
    <definedName name="QUERY2.query_options_2_1_2_1_1_2" localSheetId="27" hidden="1">{FALSE;FALSE}</definedName>
    <definedName name="QUERY2.query_options_2_1_2_1_1_2" hidden="1">{FALSE;FALSE}</definedName>
    <definedName name="QUERY2.query_options_2_1_2_1_2" localSheetId="27" hidden="1">{FALSE;FALSE}</definedName>
    <definedName name="QUERY2.query_options_2_1_2_1_2" hidden="1">{FALSE;FALSE}</definedName>
    <definedName name="QUERY2.query_options_2_1_2_1_2_1" localSheetId="27" hidden="1">{FALSE;FALSE}</definedName>
    <definedName name="QUERY2.query_options_2_1_2_1_2_1" hidden="1">{FALSE;FALSE}</definedName>
    <definedName name="QUERY2.query_options_2_1_2_1_3" localSheetId="27" hidden="1">{FALSE;FALSE}</definedName>
    <definedName name="QUERY2.query_options_2_1_2_1_3" hidden="1">{FALSE;FALSE}</definedName>
    <definedName name="QUERY2.query_options_2_1_2_2" localSheetId="27" hidden="1">{FALSE;FALSE}</definedName>
    <definedName name="QUERY2.query_options_2_1_2_2" hidden="1">{FALSE;FALSE}</definedName>
    <definedName name="QUERY2.query_options_2_1_2_2_1" localSheetId="27" hidden="1">{FALSE;FALSE}</definedName>
    <definedName name="QUERY2.query_options_2_1_2_2_1" hidden="1">{FALSE;FALSE}</definedName>
    <definedName name="QUERY2.query_options_2_1_2_2_1_1" localSheetId="27" hidden="1">{FALSE;FALSE}</definedName>
    <definedName name="QUERY2.query_options_2_1_2_2_1_1" hidden="1">{FALSE;FALSE}</definedName>
    <definedName name="QUERY2.query_options_2_1_2_2_2" localSheetId="27" hidden="1">{FALSE;FALSE}</definedName>
    <definedName name="QUERY2.query_options_2_1_2_2_2" hidden="1">{FALSE;FALSE}</definedName>
    <definedName name="QUERY2.query_options_2_1_2_3" localSheetId="27" hidden="1">{FALSE;FALSE}</definedName>
    <definedName name="QUERY2.query_options_2_1_2_3" hidden="1">{FALSE;FALSE}</definedName>
    <definedName name="QUERY2.query_options_2_1_2_3_1" localSheetId="27" hidden="1">{FALSE;FALSE}</definedName>
    <definedName name="QUERY2.query_options_2_1_2_3_1" hidden="1">{FALSE;FALSE}</definedName>
    <definedName name="QUERY2.query_options_2_1_2_4" localSheetId="27" hidden="1">{FALSE;FALSE}</definedName>
    <definedName name="QUERY2.query_options_2_1_2_4" hidden="1">{FALSE;FALSE}</definedName>
    <definedName name="QUERY2.query_options_2_1_3" localSheetId="27" hidden="1">{FALSE;FALSE}</definedName>
    <definedName name="QUERY2.query_options_2_1_3" hidden="1">{FALSE;FALSE}</definedName>
    <definedName name="QUERY2.query_options_2_1_3_1" localSheetId="27" hidden="1">{FALSE;FALSE}</definedName>
    <definedName name="QUERY2.query_options_2_1_3_1" hidden="1">{FALSE;FALSE}</definedName>
    <definedName name="QUERY2.query_options_2_1_3_1_1" localSheetId="27" hidden="1">{FALSE;FALSE}</definedName>
    <definedName name="QUERY2.query_options_2_1_3_1_1" hidden="1">{FALSE;FALSE}</definedName>
    <definedName name="QUERY2.query_options_2_1_3_1_1_1" localSheetId="27" hidden="1">{FALSE;FALSE}</definedName>
    <definedName name="QUERY2.query_options_2_1_3_1_1_1" hidden="1">{FALSE;FALSE}</definedName>
    <definedName name="QUERY2.query_options_2_1_3_1_2" localSheetId="27" hidden="1">{FALSE;FALSE}</definedName>
    <definedName name="QUERY2.query_options_2_1_3_1_2" hidden="1">{FALSE;FALSE}</definedName>
    <definedName name="QUERY2.query_options_2_1_3_2" localSheetId="27" hidden="1">{FALSE;FALSE}</definedName>
    <definedName name="QUERY2.query_options_2_1_3_2" hidden="1">{FALSE;FALSE}</definedName>
    <definedName name="QUERY2.query_options_2_1_3_2_1" localSheetId="27" hidden="1">{FALSE;FALSE}</definedName>
    <definedName name="QUERY2.query_options_2_1_3_2_1" hidden="1">{FALSE;FALSE}</definedName>
    <definedName name="QUERY2.query_options_2_1_3_3" localSheetId="27" hidden="1">{FALSE;FALSE}</definedName>
    <definedName name="QUERY2.query_options_2_1_3_3" hidden="1">{FALSE;FALSE}</definedName>
    <definedName name="QUERY2.query_options_2_1_4" localSheetId="27" hidden="1">{FALSE;FALSE}</definedName>
    <definedName name="QUERY2.query_options_2_1_4" hidden="1">{FALSE;FALSE}</definedName>
    <definedName name="QUERY2.query_options_2_1_4_1" localSheetId="27" hidden="1">{FALSE;FALSE}</definedName>
    <definedName name="QUERY2.query_options_2_1_4_1" hidden="1">{FALSE;FALSE}</definedName>
    <definedName name="QUERY2.query_options_2_1_4_1_1" localSheetId="27" hidden="1">{FALSE;FALSE}</definedName>
    <definedName name="QUERY2.query_options_2_1_4_1_1" hidden="1">{FALSE;FALSE}</definedName>
    <definedName name="QUERY2.query_options_2_1_4_2" localSheetId="27" hidden="1">{FALSE;FALSE}</definedName>
    <definedName name="QUERY2.query_options_2_1_4_2" hidden="1">{FALSE;FALSE}</definedName>
    <definedName name="QUERY2.query_options_2_1_5" localSheetId="27" hidden="1">{FALSE;FALSE}</definedName>
    <definedName name="QUERY2.query_options_2_1_5" hidden="1">{FALSE;FALSE}</definedName>
    <definedName name="QUERY2.query_options_2_1_5_1" localSheetId="27" hidden="1">{FALSE;FALSE}</definedName>
    <definedName name="QUERY2.query_options_2_1_5_1" hidden="1">{FALSE;FALSE}</definedName>
    <definedName name="QUERY2.query_options_2_2" localSheetId="27" hidden="1">{FALSE;FALSE}</definedName>
    <definedName name="QUERY2.query_options_2_2" hidden="1">{FALSE;FALSE}</definedName>
    <definedName name="QUERY2.query_options_2_2_1" localSheetId="27" hidden="1">{FALSE;FALSE}</definedName>
    <definedName name="QUERY2.query_options_2_2_1" hidden="1">{FALSE;FALSE}</definedName>
    <definedName name="QUERY2.query_options_2_2_1_1" localSheetId="27" hidden="1">{FALSE;FALSE}</definedName>
    <definedName name="QUERY2.query_options_2_2_1_1" hidden="1">{FALSE;FALSE}</definedName>
    <definedName name="QUERY2.query_options_2_2_1_1_1" localSheetId="27" hidden="1">{FALSE;FALSE}</definedName>
    <definedName name="QUERY2.query_options_2_2_1_1_1" hidden="1">{FALSE;FALSE}</definedName>
    <definedName name="QUERY2.query_options_2_2_1_1_1_1" localSheetId="27" hidden="1">{FALSE;FALSE}</definedName>
    <definedName name="QUERY2.query_options_2_2_1_1_1_1" hidden="1">{FALSE;FALSE}</definedName>
    <definedName name="QUERY2.query_options_2_2_1_1_1_1_1" localSheetId="27" hidden="1">{FALSE;FALSE}</definedName>
    <definedName name="QUERY2.query_options_2_2_1_1_1_1_1" hidden="1">{FALSE;FALSE}</definedName>
    <definedName name="QUERY2.query_options_2_2_1_1_1_2" localSheetId="27" hidden="1">{FALSE;FALSE}</definedName>
    <definedName name="QUERY2.query_options_2_2_1_1_1_2" hidden="1">{FALSE;FALSE}</definedName>
    <definedName name="QUERY2.query_options_2_2_1_1_2" localSheetId="27" hidden="1">{FALSE;FALSE}</definedName>
    <definedName name="QUERY2.query_options_2_2_1_1_2" hidden="1">{FALSE;FALSE}</definedName>
    <definedName name="QUERY2.query_options_2_2_1_1_2_1" localSheetId="27" hidden="1">{FALSE;FALSE}</definedName>
    <definedName name="QUERY2.query_options_2_2_1_1_2_1" hidden="1">{FALSE;FALSE}</definedName>
    <definedName name="QUERY2.query_options_2_2_1_1_3" localSheetId="27" hidden="1">{FALSE;FALSE}</definedName>
    <definedName name="QUERY2.query_options_2_2_1_1_3" hidden="1">{FALSE;FALSE}</definedName>
    <definedName name="QUERY2.query_options_2_2_1_2" localSheetId="27" hidden="1">{FALSE;FALSE}</definedName>
    <definedName name="QUERY2.query_options_2_2_1_2" hidden="1">{FALSE;FALSE}</definedName>
    <definedName name="QUERY2.query_options_2_2_1_2_1" localSheetId="27" hidden="1">{FALSE;FALSE}</definedName>
    <definedName name="QUERY2.query_options_2_2_1_2_1" hidden="1">{FALSE;FALSE}</definedName>
    <definedName name="QUERY2.query_options_2_2_1_2_1_1" localSheetId="27" hidden="1">{FALSE;FALSE}</definedName>
    <definedName name="QUERY2.query_options_2_2_1_2_1_1" hidden="1">{FALSE;FALSE}</definedName>
    <definedName name="QUERY2.query_options_2_2_1_2_2" localSheetId="27" hidden="1">{FALSE;FALSE}</definedName>
    <definedName name="QUERY2.query_options_2_2_1_2_2" hidden="1">{FALSE;FALSE}</definedName>
    <definedName name="QUERY2.query_options_2_2_1_3" localSheetId="27" hidden="1">{FALSE;FALSE}</definedName>
    <definedName name="QUERY2.query_options_2_2_1_3" hidden="1">{FALSE;FALSE}</definedName>
    <definedName name="QUERY2.query_options_2_2_1_3_1" localSheetId="27" hidden="1">{FALSE;FALSE}</definedName>
    <definedName name="QUERY2.query_options_2_2_1_3_1" hidden="1">{FALSE;FALSE}</definedName>
    <definedName name="QUERY2.query_options_2_2_1_4" localSheetId="27" hidden="1">{FALSE;FALSE}</definedName>
    <definedName name="QUERY2.query_options_2_2_1_4" hidden="1">{FALSE;FALSE}</definedName>
    <definedName name="QUERY2.query_options_2_2_2" localSheetId="27" hidden="1">{FALSE;FALSE}</definedName>
    <definedName name="QUERY2.query_options_2_2_2" hidden="1">{FALSE;FALSE}</definedName>
    <definedName name="QUERY2.query_options_2_2_2_1" localSheetId="27" hidden="1">{FALSE;FALSE}</definedName>
    <definedName name="QUERY2.query_options_2_2_2_1" hidden="1">{FALSE;FALSE}</definedName>
    <definedName name="QUERY2.query_options_2_2_2_1_1" localSheetId="27" hidden="1">{FALSE;FALSE}</definedName>
    <definedName name="QUERY2.query_options_2_2_2_1_1" hidden="1">{FALSE;FALSE}</definedName>
    <definedName name="QUERY2.query_options_2_2_2_1_1_1" localSheetId="27" hidden="1">{FALSE;FALSE}</definedName>
    <definedName name="QUERY2.query_options_2_2_2_1_1_1" hidden="1">{FALSE;FALSE}</definedName>
    <definedName name="QUERY2.query_options_2_2_2_1_2" localSheetId="27" hidden="1">{FALSE;FALSE}</definedName>
    <definedName name="QUERY2.query_options_2_2_2_1_2" hidden="1">{FALSE;FALSE}</definedName>
    <definedName name="QUERY2.query_options_2_2_2_2" localSheetId="27" hidden="1">{FALSE;FALSE}</definedName>
    <definedName name="QUERY2.query_options_2_2_2_2" hidden="1">{FALSE;FALSE}</definedName>
    <definedName name="QUERY2.query_options_2_2_2_2_1" localSheetId="27" hidden="1">{FALSE;FALSE}</definedName>
    <definedName name="QUERY2.query_options_2_2_2_2_1" hidden="1">{FALSE;FALSE}</definedName>
    <definedName name="QUERY2.query_options_2_2_2_3" localSheetId="27" hidden="1">{FALSE;FALSE}</definedName>
    <definedName name="QUERY2.query_options_2_2_2_3" hidden="1">{FALSE;FALSE}</definedName>
    <definedName name="QUERY2.query_options_2_2_3" localSheetId="27" hidden="1">{FALSE;FALSE}</definedName>
    <definedName name="QUERY2.query_options_2_2_3" hidden="1">{FALSE;FALSE}</definedName>
    <definedName name="QUERY2.query_options_2_2_3_1" localSheetId="27" hidden="1">{FALSE;FALSE}</definedName>
    <definedName name="QUERY2.query_options_2_2_3_1" hidden="1">{FALSE;FALSE}</definedName>
    <definedName name="QUERY2.query_options_2_2_3_1_1" localSheetId="27" hidden="1">{FALSE;FALSE}</definedName>
    <definedName name="QUERY2.query_options_2_2_3_1_1" hidden="1">{FALSE;FALSE}</definedName>
    <definedName name="QUERY2.query_options_2_2_3_2" localSheetId="27" hidden="1">{FALSE;FALSE}</definedName>
    <definedName name="QUERY2.query_options_2_2_3_2" hidden="1">{FALSE;FALSE}</definedName>
    <definedName name="QUERY2.query_options_2_2_4" localSheetId="27" hidden="1">{FALSE;FALSE}</definedName>
    <definedName name="QUERY2.query_options_2_2_4" hidden="1">{FALSE;FALSE}</definedName>
    <definedName name="QUERY2.query_options_2_2_4_1" localSheetId="27" hidden="1">{FALSE;FALSE}</definedName>
    <definedName name="QUERY2.query_options_2_2_4_1" hidden="1">{FALSE;FALSE}</definedName>
    <definedName name="QUERY2.query_options_2_2_5" localSheetId="27" hidden="1">{FALSE;FALSE}</definedName>
    <definedName name="QUERY2.query_options_2_2_5" hidden="1">{FALSE;FALSE}</definedName>
    <definedName name="QUERY2.query_options_2_3" localSheetId="27" hidden="1">{FALSE;FALSE}</definedName>
    <definedName name="QUERY2.query_options_2_3" hidden="1">{FALSE;FALSE}</definedName>
    <definedName name="QUERY2.query_options_2_3_1" localSheetId="27" hidden="1">{FALSE;FALSE}</definedName>
    <definedName name="QUERY2.query_options_2_3_1" hidden="1">{FALSE;FALSE}</definedName>
    <definedName name="QUERY2.query_options_2_3_1_1" localSheetId="27" hidden="1">{FALSE;FALSE}</definedName>
    <definedName name="QUERY2.query_options_2_3_1_1" hidden="1">{FALSE;FALSE}</definedName>
    <definedName name="QUERY2.query_options_2_3_1_1_1" localSheetId="27" hidden="1">{FALSE;FALSE}</definedName>
    <definedName name="QUERY2.query_options_2_3_1_1_1" hidden="1">{FALSE;FALSE}</definedName>
    <definedName name="QUERY2.query_options_2_3_1_1_1_1" localSheetId="27" hidden="1">{FALSE;FALSE}</definedName>
    <definedName name="QUERY2.query_options_2_3_1_1_1_1" hidden="1">{FALSE;FALSE}</definedName>
    <definedName name="QUERY2.query_options_2_3_1_1_2" localSheetId="27" hidden="1">{FALSE;FALSE}</definedName>
    <definedName name="QUERY2.query_options_2_3_1_1_2" hidden="1">{FALSE;FALSE}</definedName>
    <definedName name="QUERY2.query_options_2_3_1_2" localSheetId="27" hidden="1">{FALSE;FALSE}</definedName>
    <definedName name="QUERY2.query_options_2_3_1_2" hidden="1">{FALSE;FALSE}</definedName>
    <definedName name="QUERY2.query_options_2_3_1_2_1" localSheetId="27" hidden="1">{FALSE;FALSE}</definedName>
    <definedName name="QUERY2.query_options_2_3_1_2_1" hidden="1">{FALSE;FALSE}</definedName>
    <definedName name="QUERY2.query_options_2_3_1_3" localSheetId="27" hidden="1">{FALSE;FALSE}</definedName>
    <definedName name="QUERY2.query_options_2_3_1_3" hidden="1">{FALSE;FALSE}</definedName>
    <definedName name="QUERY2.query_options_2_3_2" localSheetId="27" hidden="1">{FALSE;FALSE}</definedName>
    <definedName name="QUERY2.query_options_2_3_2" hidden="1">{FALSE;FALSE}</definedName>
    <definedName name="QUERY2.query_options_2_3_2_1" localSheetId="27" hidden="1">{FALSE;FALSE}</definedName>
    <definedName name="QUERY2.query_options_2_3_2_1" hidden="1">{FALSE;FALSE}</definedName>
    <definedName name="QUERY2.query_options_2_3_2_1_1" localSheetId="27" hidden="1">{FALSE;FALSE}</definedName>
    <definedName name="QUERY2.query_options_2_3_2_1_1" hidden="1">{FALSE;FALSE}</definedName>
    <definedName name="QUERY2.query_options_2_3_2_2" localSheetId="27" hidden="1">{FALSE;FALSE}</definedName>
    <definedName name="QUERY2.query_options_2_3_2_2" hidden="1">{FALSE;FALSE}</definedName>
    <definedName name="QUERY2.query_options_2_3_3" localSheetId="27" hidden="1">{FALSE;FALSE}</definedName>
    <definedName name="QUERY2.query_options_2_3_3" hidden="1">{FALSE;FALSE}</definedName>
    <definedName name="QUERY2.query_options_2_3_3_1" localSheetId="27" hidden="1">{FALSE;FALSE}</definedName>
    <definedName name="QUERY2.query_options_2_3_3_1" hidden="1">{FALSE;FALSE}</definedName>
    <definedName name="QUERY2.query_options_2_3_4" localSheetId="27" hidden="1">{FALSE;FALSE}</definedName>
    <definedName name="QUERY2.query_options_2_3_4" hidden="1">{FALSE;FALSE}</definedName>
    <definedName name="QUERY2.query_options_2_4" localSheetId="27" hidden="1">{FALSE;FALSE}</definedName>
    <definedName name="QUERY2.query_options_2_4" hidden="1">{FALSE;FALSE}</definedName>
    <definedName name="QUERY2.query_options_2_4_1" localSheetId="27" hidden="1">{FALSE;FALSE}</definedName>
    <definedName name="QUERY2.query_options_2_4_1" hidden="1">{FALSE;FALSE}</definedName>
    <definedName name="QUERY2.query_options_2_4_1_1" localSheetId="27" hidden="1">{FALSE;FALSE}</definedName>
    <definedName name="QUERY2.query_options_2_4_1_1" hidden="1">{FALSE;FALSE}</definedName>
    <definedName name="QUERY2.query_options_2_4_1_1_1" localSheetId="27" hidden="1">{FALSE;FALSE}</definedName>
    <definedName name="QUERY2.query_options_2_4_1_1_1" hidden="1">{FALSE;FALSE}</definedName>
    <definedName name="QUERY2.query_options_2_4_1_2" localSheetId="27" hidden="1">{FALSE;FALSE}</definedName>
    <definedName name="QUERY2.query_options_2_4_1_2" hidden="1">{FALSE;FALSE}</definedName>
    <definedName name="QUERY2.query_options_2_4_2" localSheetId="27" hidden="1">{FALSE;FALSE}</definedName>
    <definedName name="QUERY2.query_options_2_4_2" hidden="1">{FALSE;FALSE}</definedName>
    <definedName name="QUERY2.query_options_2_4_2_1" localSheetId="27" hidden="1">{FALSE;FALSE}</definedName>
    <definedName name="QUERY2.query_options_2_4_2_1" hidden="1">{FALSE;FALSE}</definedName>
    <definedName name="QUERY2.query_options_2_4_3" localSheetId="27" hidden="1">{FALSE;FALSE}</definedName>
    <definedName name="QUERY2.query_options_2_4_3" hidden="1">{FALSE;FALSE}</definedName>
    <definedName name="QUERY2.query_options_2_5" localSheetId="27" hidden="1">{FALSE;FALSE}</definedName>
    <definedName name="QUERY2.query_options_2_5" hidden="1">{FALSE;FALSE}</definedName>
    <definedName name="QUERY2.query_options_2_5_1" localSheetId="27" hidden="1">{FALSE;FALSE}</definedName>
    <definedName name="QUERY2.query_options_2_5_1" hidden="1">{FALSE;FALSE}</definedName>
    <definedName name="QUERY2.query_options_2_5_1_1" localSheetId="27" hidden="1">{FALSE;FALSE}</definedName>
    <definedName name="QUERY2.query_options_2_5_1_1" hidden="1">{FALSE;FALSE}</definedName>
    <definedName name="QUERY2.query_options_2_5_2" localSheetId="27" hidden="1">{FALSE;FALSE}</definedName>
    <definedName name="QUERY2.query_options_2_5_2" hidden="1">{FALSE;FALSE}</definedName>
    <definedName name="QUERY2.query_options_3" localSheetId="27" hidden="1">{FALSE;FALSE}</definedName>
    <definedName name="QUERY2.query_options_3" hidden="1">{FALSE;FALSE}</definedName>
    <definedName name="QUERY2.query_options_3_1" localSheetId="27" hidden="1">{FALSE;FALSE}</definedName>
    <definedName name="QUERY2.query_options_3_1" hidden="1">{FALSE;FALSE}</definedName>
    <definedName name="QUERY2.query_options_3_1_1" localSheetId="27" hidden="1">{FALSE;FALSE}</definedName>
    <definedName name="QUERY2.query_options_3_1_1" hidden="1">{FALSE;FALSE}</definedName>
    <definedName name="QUERY2.query_options_3_1_1_1" localSheetId="27" hidden="1">{FALSE;FALSE}</definedName>
    <definedName name="QUERY2.query_options_3_1_1_1" hidden="1">{FALSE;FALSE}</definedName>
    <definedName name="QUERY2.query_options_3_1_1_1_1" localSheetId="27" hidden="1">{FALSE;FALSE}</definedName>
    <definedName name="QUERY2.query_options_3_1_1_1_1" hidden="1">{FALSE;FALSE}</definedName>
    <definedName name="QUERY2.query_options_3_1_1_1_1_1" localSheetId="27" hidden="1">{FALSE;FALSE}</definedName>
    <definedName name="QUERY2.query_options_3_1_1_1_1_1" hidden="1">{FALSE;FALSE}</definedName>
    <definedName name="QUERY2.query_options_3_1_1_1_1_1_1" localSheetId="27" hidden="1">{FALSE;FALSE}</definedName>
    <definedName name="QUERY2.query_options_3_1_1_1_1_1_1" hidden="1">{FALSE;FALSE}</definedName>
    <definedName name="QUERY2.query_options_3_1_1_1_1_2" localSheetId="27" hidden="1">{FALSE;FALSE}</definedName>
    <definedName name="QUERY2.query_options_3_1_1_1_1_2" hidden="1">{FALSE;FALSE}</definedName>
    <definedName name="QUERY2.query_options_3_1_1_1_2" localSheetId="27" hidden="1">{FALSE;FALSE}</definedName>
    <definedName name="QUERY2.query_options_3_1_1_1_2" hidden="1">{FALSE;FALSE}</definedName>
    <definedName name="QUERY2.query_options_3_1_1_1_2_1" localSheetId="27" hidden="1">{FALSE;FALSE}</definedName>
    <definedName name="QUERY2.query_options_3_1_1_1_2_1" hidden="1">{FALSE;FALSE}</definedName>
    <definedName name="QUERY2.query_options_3_1_1_1_3" localSheetId="27" hidden="1">{FALSE;FALSE}</definedName>
    <definedName name="QUERY2.query_options_3_1_1_1_3" hidden="1">{FALSE;FALSE}</definedName>
    <definedName name="QUERY2.query_options_3_1_1_2" localSheetId="27" hidden="1">{FALSE;FALSE}</definedName>
    <definedName name="QUERY2.query_options_3_1_1_2" hidden="1">{FALSE;FALSE}</definedName>
    <definedName name="QUERY2.query_options_3_1_1_2_1" localSheetId="27" hidden="1">{FALSE;FALSE}</definedName>
    <definedName name="QUERY2.query_options_3_1_1_2_1" hidden="1">{FALSE;FALSE}</definedName>
    <definedName name="QUERY2.query_options_3_1_1_2_1_1" localSheetId="27" hidden="1">{FALSE;FALSE}</definedName>
    <definedName name="QUERY2.query_options_3_1_1_2_1_1" hidden="1">{FALSE;FALSE}</definedName>
    <definedName name="QUERY2.query_options_3_1_1_2_2" localSheetId="27" hidden="1">{FALSE;FALSE}</definedName>
    <definedName name="QUERY2.query_options_3_1_1_2_2" hidden="1">{FALSE;FALSE}</definedName>
    <definedName name="QUERY2.query_options_3_1_1_3" localSheetId="27" hidden="1">{FALSE;FALSE}</definedName>
    <definedName name="QUERY2.query_options_3_1_1_3" hidden="1">{FALSE;FALSE}</definedName>
    <definedName name="QUERY2.query_options_3_1_1_3_1" localSheetId="27" hidden="1">{FALSE;FALSE}</definedName>
    <definedName name="QUERY2.query_options_3_1_1_3_1" hidden="1">{FALSE;FALSE}</definedName>
    <definedName name="QUERY2.query_options_3_1_1_4" localSheetId="27" hidden="1">{FALSE;FALSE}</definedName>
    <definedName name="QUERY2.query_options_3_1_1_4" hidden="1">{FALSE;FALSE}</definedName>
    <definedName name="QUERY2.query_options_3_1_2" localSheetId="27" hidden="1">{FALSE;FALSE}</definedName>
    <definedName name="QUERY2.query_options_3_1_2" hidden="1">{FALSE;FALSE}</definedName>
    <definedName name="QUERY2.query_options_3_1_2_1" localSheetId="27" hidden="1">{FALSE;FALSE}</definedName>
    <definedName name="QUERY2.query_options_3_1_2_1" hidden="1">{FALSE;FALSE}</definedName>
    <definedName name="QUERY2.query_options_3_1_2_1_1" localSheetId="27" hidden="1">{FALSE;FALSE}</definedName>
    <definedName name="QUERY2.query_options_3_1_2_1_1" hidden="1">{FALSE;FALSE}</definedName>
    <definedName name="QUERY2.query_options_3_1_2_1_1_1" localSheetId="27" hidden="1">{FALSE;FALSE}</definedName>
    <definedName name="QUERY2.query_options_3_1_2_1_1_1" hidden="1">{FALSE;FALSE}</definedName>
    <definedName name="QUERY2.query_options_3_1_2_1_2" localSheetId="27" hidden="1">{FALSE;FALSE}</definedName>
    <definedName name="QUERY2.query_options_3_1_2_1_2" hidden="1">{FALSE;FALSE}</definedName>
    <definedName name="QUERY2.query_options_3_1_2_2" localSheetId="27" hidden="1">{FALSE;FALSE}</definedName>
    <definedName name="QUERY2.query_options_3_1_2_2" hidden="1">{FALSE;FALSE}</definedName>
    <definedName name="QUERY2.query_options_3_1_2_2_1" localSheetId="27" hidden="1">{FALSE;FALSE}</definedName>
    <definedName name="QUERY2.query_options_3_1_2_2_1" hidden="1">{FALSE;FALSE}</definedName>
    <definedName name="QUERY2.query_options_3_1_2_3" localSheetId="27" hidden="1">{FALSE;FALSE}</definedName>
    <definedName name="QUERY2.query_options_3_1_2_3" hidden="1">{FALSE;FALSE}</definedName>
    <definedName name="QUERY2.query_options_3_1_3" localSheetId="27" hidden="1">{FALSE;FALSE}</definedName>
    <definedName name="QUERY2.query_options_3_1_3" hidden="1">{FALSE;FALSE}</definedName>
    <definedName name="QUERY2.query_options_3_1_3_1" localSheetId="27" hidden="1">{FALSE;FALSE}</definedName>
    <definedName name="QUERY2.query_options_3_1_3_1" hidden="1">{FALSE;FALSE}</definedName>
    <definedName name="QUERY2.query_options_3_1_3_1_1" localSheetId="27" hidden="1">{FALSE;FALSE}</definedName>
    <definedName name="QUERY2.query_options_3_1_3_1_1" hidden="1">{FALSE;FALSE}</definedName>
    <definedName name="QUERY2.query_options_3_1_3_2" localSheetId="27" hidden="1">{FALSE;FALSE}</definedName>
    <definedName name="QUERY2.query_options_3_1_3_2" hidden="1">{FALSE;FALSE}</definedName>
    <definedName name="QUERY2.query_options_3_1_4" localSheetId="27" hidden="1">{FALSE;FALSE}</definedName>
    <definedName name="QUERY2.query_options_3_1_4" hidden="1">{FALSE;FALSE}</definedName>
    <definedName name="QUERY2.query_options_3_1_4_1" localSheetId="27" hidden="1">{FALSE;FALSE}</definedName>
    <definedName name="QUERY2.query_options_3_1_4_1" hidden="1">{FALSE;FALSE}</definedName>
    <definedName name="QUERY2.query_options_3_1_5" localSheetId="27" hidden="1">{FALSE;FALSE}</definedName>
    <definedName name="QUERY2.query_options_3_1_5" hidden="1">{FALSE;FALSE}</definedName>
    <definedName name="QUERY2.query_options_3_2" localSheetId="27" hidden="1">{FALSE;FALSE}</definedName>
    <definedName name="QUERY2.query_options_3_2" hidden="1">{FALSE;FALSE}</definedName>
    <definedName name="QUERY2.query_options_3_2_1" localSheetId="27" hidden="1">{FALSE;FALSE}</definedName>
    <definedName name="QUERY2.query_options_3_2_1" hidden="1">{FALSE;FALSE}</definedName>
    <definedName name="QUERY2.query_options_3_2_1_1" localSheetId="27" hidden="1">{FALSE;FALSE}</definedName>
    <definedName name="QUERY2.query_options_3_2_1_1" hidden="1">{FALSE;FALSE}</definedName>
    <definedName name="QUERY2.query_options_3_2_1_1_1" localSheetId="27" hidden="1">{FALSE;FALSE}</definedName>
    <definedName name="QUERY2.query_options_3_2_1_1_1" hidden="1">{FALSE;FALSE}</definedName>
    <definedName name="QUERY2.query_options_3_2_1_1_1_1" localSheetId="27" hidden="1">{FALSE;FALSE}</definedName>
    <definedName name="QUERY2.query_options_3_2_1_1_1_1" hidden="1">{FALSE;FALSE}</definedName>
    <definedName name="QUERY2.query_options_3_2_1_1_2" localSheetId="27" hidden="1">{FALSE;FALSE}</definedName>
    <definedName name="QUERY2.query_options_3_2_1_1_2" hidden="1">{FALSE;FALSE}</definedName>
    <definedName name="QUERY2.query_options_3_2_1_2" localSheetId="27" hidden="1">{FALSE;FALSE}</definedName>
    <definedName name="QUERY2.query_options_3_2_1_2" hidden="1">{FALSE;FALSE}</definedName>
    <definedName name="QUERY2.query_options_3_2_1_2_1" localSheetId="27" hidden="1">{FALSE;FALSE}</definedName>
    <definedName name="QUERY2.query_options_3_2_1_2_1" hidden="1">{FALSE;FALSE}</definedName>
    <definedName name="QUERY2.query_options_3_2_1_3" localSheetId="27" hidden="1">{FALSE;FALSE}</definedName>
    <definedName name="QUERY2.query_options_3_2_1_3" hidden="1">{FALSE;FALSE}</definedName>
    <definedName name="QUERY2.query_options_3_2_2" localSheetId="27" hidden="1">{FALSE;FALSE}</definedName>
    <definedName name="QUERY2.query_options_3_2_2" hidden="1">{FALSE;FALSE}</definedName>
    <definedName name="QUERY2.query_options_3_2_2_1" localSheetId="27" hidden="1">{FALSE;FALSE}</definedName>
    <definedName name="QUERY2.query_options_3_2_2_1" hidden="1">{FALSE;FALSE}</definedName>
    <definedName name="QUERY2.query_options_3_2_2_1_1" localSheetId="27" hidden="1">{FALSE;FALSE}</definedName>
    <definedName name="QUERY2.query_options_3_2_2_1_1" hidden="1">{FALSE;FALSE}</definedName>
    <definedName name="QUERY2.query_options_3_2_2_2" localSheetId="27" hidden="1">{FALSE;FALSE}</definedName>
    <definedName name="QUERY2.query_options_3_2_2_2" hidden="1">{FALSE;FALSE}</definedName>
    <definedName name="QUERY2.query_options_3_2_3" localSheetId="27" hidden="1">{FALSE;FALSE}</definedName>
    <definedName name="QUERY2.query_options_3_2_3" hidden="1">{FALSE;FALSE}</definedName>
    <definedName name="QUERY2.query_options_3_2_3_1" localSheetId="27" hidden="1">{FALSE;FALSE}</definedName>
    <definedName name="QUERY2.query_options_3_2_3_1" hidden="1">{FALSE;FALSE}</definedName>
    <definedName name="QUERY2.query_options_3_2_4" localSheetId="27" hidden="1">{FALSE;FALSE}</definedName>
    <definedName name="QUERY2.query_options_3_2_4" hidden="1">{FALSE;FALSE}</definedName>
    <definedName name="QUERY2.query_options_3_3" localSheetId="27" hidden="1">{FALSE;FALSE}</definedName>
    <definedName name="QUERY2.query_options_3_3" hidden="1">{FALSE;FALSE}</definedName>
    <definedName name="QUERY2.query_options_3_3_1" localSheetId="27" hidden="1">{FALSE;FALSE}</definedName>
    <definedName name="QUERY2.query_options_3_3_1" hidden="1">{FALSE;FALSE}</definedName>
    <definedName name="QUERY2.query_options_3_3_1_1" localSheetId="27" hidden="1">{FALSE;FALSE}</definedName>
    <definedName name="QUERY2.query_options_3_3_1_1" hidden="1">{FALSE;FALSE}</definedName>
    <definedName name="QUERY2.query_options_3_3_1_1_1" localSheetId="27" hidden="1">{FALSE;FALSE}</definedName>
    <definedName name="QUERY2.query_options_3_3_1_1_1" hidden="1">{FALSE;FALSE}</definedName>
    <definedName name="QUERY2.query_options_3_3_1_2" localSheetId="27" hidden="1">{FALSE;FALSE}</definedName>
    <definedName name="QUERY2.query_options_3_3_1_2" hidden="1">{FALSE;FALSE}</definedName>
    <definedName name="QUERY2.query_options_3_3_2" localSheetId="27" hidden="1">{FALSE;FALSE}</definedName>
    <definedName name="QUERY2.query_options_3_3_2" hidden="1">{FALSE;FALSE}</definedName>
    <definedName name="QUERY2.query_options_3_3_2_1" localSheetId="27" hidden="1">{FALSE;FALSE}</definedName>
    <definedName name="QUERY2.query_options_3_3_2_1" hidden="1">{FALSE;FALSE}</definedName>
    <definedName name="QUERY2.query_options_3_3_3" localSheetId="27" hidden="1">{FALSE;FALSE}</definedName>
    <definedName name="QUERY2.query_options_3_3_3" hidden="1">{FALSE;FALSE}</definedName>
    <definedName name="QUERY2.query_options_3_4" localSheetId="27" hidden="1">{FALSE;FALSE}</definedName>
    <definedName name="QUERY2.query_options_3_4" hidden="1">{FALSE;FALSE}</definedName>
    <definedName name="QUERY2.query_options_3_4_1" localSheetId="27" hidden="1">{FALSE;FALSE}</definedName>
    <definedName name="QUERY2.query_options_3_4_1" hidden="1">{FALSE;FALSE}</definedName>
    <definedName name="QUERY2.query_options_3_4_1_1" localSheetId="27" hidden="1">{FALSE;FALSE}</definedName>
    <definedName name="QUERY2.query_options_3_4_1_1" hidden="1">{FALSE;FALSE}</definedName>
    <definedName name="QUERY2.query_options_3_4_2" localSheetId="27" hidden="1">{FALSE;FALSE}</definedName>
    <definedName name="QUERY2.query_options_3_4_2" hidden="1">{FALSE;FALSE}</definedName>
    <definedName name="QUERY2.query_options_3_5" localSheetId="27" hidden="1">{FALSE;FALSE}</definedName>
    <definedName name="QUERY2.query_options_3_5" hidden="1">{FALSE;FALSE}</definedName>
    <definedName name="QUERY2.query_options_3_5_1" localSheetId="27" hidden="1">{FALSE;FALSE}</definedName>
    <definedName name="QUERY2.query_options_3_5_1" hidden="1">{FALSE;FALSE}</definedName>
    <definedName name="QUERY2.query_options_4" localSheetId="27" hidden="1">{FALSE;FALSE}</definedName>
    <definedName name="QUERY2.query_options_4" hidden="1">{FALSE;FALSE}</definedName>
    <definedName name="QUERY2.query_options_4_1" localSheetId="27" hidden="1">{FALSE;FALSE}</definedName>
    <definedName name="QUERY2.query_options_4_1" hidden="1">{FALSE;FALSE}</definedName>
    <definedName name="QUERY2.query_options_4_1_1" localSheetId="27" hidden="1">{FALSE;FALSE}</definedName>
    <definedName name="QUERY2.query_options_4_1_1" hidden="1">{FALSE;FALSE}</definedName>
    <definedName name="QUERY2.query_options_4_1_1_1" localSheetId="27" hidden="1">{FALSE;FALSE}</definedName>
    <definedName name="QUERY2.query_options_4_1_1_1" hidden="1">{FALSE;FALSE}</definedName>
    <definedName name="QUERY2.query_options_4_1_1_1_1" localSheetId="27" hidden="1">{FALSE;FALSE}</definedName>
    <definedName name="QUERY2.query_options_4_1_1_1_1" hidden="1">{FALSE;FALSE}</definedName>
    <definedName name="QUERY2.query_options_4_1_1_1_1_1" localSheetId="27" hidden="1">{FALSE;FALSE}</definedName>
    <definedName name="QUERY2.query_options_4_1_1_1_1_1" hidden="1">{FALSE;FALSE}</definedName>
    <definedName name="QUERY2.query_options_4_1_1_1_2" localSheetId="27" hidden="1">{FALSE;FALSE}</definedName>
    <definedName name="QUERY2.query_options_4_1_1_1_2" hidden="1">{FALSE;FALSE}</definedName>
    <definedName name="QUERY2.query_options_4_1_1_2" localSheetId="27" hidden="1">{FALSE;FALSE}</definedName>
    <definedName name="QUERY2.query_options_4_1_1_2" hidden="1">{FALSE;FALSE}</definedName>
    <definedName name="QUERY2.query_options_4_1_1_2_1" localSheetId="27" hidden="1">{FALSE;FALSE}</definedName>
    <definedName name="QUERY2.query_options_4_1_1_2_1" hidden="1">{FALSE;FALSE}</definedName>
    <definedName name="QUERY2.query_options_4_1_1_3" localSheetId="27" hidden="1">{FALSE;FALSE}</definedName>
    <definedName name="QUERY2.query_options_4_1_1_3" hidden="1">{FALSE;FALSE}</definedName>
    <definedName name="QUERY2.query_options_4_1_2" localSheetId="27" hidden="1">{FALSE;FALSE}</definedName>
    <definedName name="QUERY2.query_options_4_1_2" hidden="1">{FALSE;FALSE}</definedName>
    <definedName name="QUERY2.query_options_4_1_2_1" localSheetId="27" hidden="1">{FALSE;FALSE}</definedName>
    <definedName name="QUERY2.query_options_4_1_2_1" hidden="1">{FALSE;FALSE}</definedName>
    <definedName name="QUERY2.query_options_4_1_2_1_1" localSheetId="27" hidden="1">{FALSE;FALSE}</definedName>
    <definedName name="QUERY2.query_options_4_1_2_1_1" hidden="1">{FALSE;FALSE}</definedName>
    <definedName name="QUERY2.query_options_4_1_2_2" localSheetId="27" hidden="1">{FALSE;FALSE}</definedName>
    <definedName name="QUERY2.query_options_4_1_2_2" hidden="1">{FALSE;FALSE}</definedName>
    <definedName name="QUERY2.query_options_4_1_3" localSheetId="27" hidden="1">{FALSE;FALSE}</definedName>
    <definedName name="QUERY2.query_options_4_1_3" hidden="1">{FALSE;FALSE}</definedName>
    <definedName name="QUERY2.query_options_4_1_3_1" localSheetId="27" hidden="1">{FALSE;FALSE}</definedName>
    <definedName name="QUERY2.query_options_4_1_3_1" hidden="1">{FALSE;FALSE}</definedName>
    <definedName name="QUERY2.query_options_4_1_4" localSheetId="27" hidden="1">{FALSE;FALSE}</definedName>
    <definedName name="QUERY2.query_options_4_1_4" hidden="1">{FALSE;FALSE}</definedName>
    <definedName name="QUERY2.query_options_4_2" localSheetId="27" hidden="1">{FALSE;FALSE}</definedName>
    <definedName name="QUERY2.query_options_4_2" hidden="1">{FALSE;FALSE}</definedName>
    <definedName name="QUERY2.query_options_4_2_1" localSheetId="27" hidden="1">{FALSE;FALSE}</definedName>
    <definedName name="QUERY2.query_options_4_2_1" hidden="1">{FALSE;FALSE}</definedName>
    <definedName name="QUERY2.query_options_4_2_1_1" localSheetId="27" hidden="1">{FALSE;FALSE}</definedName>
    <definedName name="QUERY2.query_options_4_2_1_1" hidden="1">{FALSE;FALSE}</definedName>
    <definedName name="QUERY2.query_options_4_2_1_1_1" localSheetId="27" hidden="1">{FALSE;FALSE}</definedName>
    <definedName name="QUERY2.query_options_4_2_1_1_1" hidden="1">{FALSE;FALSE}</definedName>
    <definedName name="QUERY2.query_options_4_2_1_2" localSheetId="27" hidden="1">{FALSE;FALSE}</definedName>
    <definedName name="QUERY2.query_options_4_2_1_2" hidden="1">{FALSE;FALSE}</definedName>
    <definedName name="QUERY2.query_options_4_2_2" localSheetId="27" hidden="1">{FALSE;FALSE}</definedName>
    <definedName name="QUERY2.query_options_4_2_2" hidden="1">{FALSE;FALSE}</definedName>
    <definedName name="QUERY2.query_options_4_2_2_1" localSheetId="27" hidden="1">{FALSE;FALSE}</definedName>
    <definedName name="QUERY2.query_options_4_2_2_1" hidden="1">{FALSE;FALSE}</definedName>
    <definedName name="QUERY2.query_options_4_2_3" localSheetId="27" hidden="1">{FALSE;FALSE}</definedName>
    <definedName name="QUERY2.query_options_4_2_3" hidden="1">{FALSE;FALSE}</definedName>
    <definedName name="QUERY2.query_options_4_3" localSheetId="27" hidden="1">{FALSE;FALSE}</definedName>
    <definedName name="QUERY2.query_options_4_3" hidden="1">{FALSE;FALSE}</definedName>
    <definedName name="QUERY2.query_options_4_3_1" localSheetId="27" hidden="1">{FALSE;FALSE}</definedName>
    <definedName name="QUERY2.query_options_4_3_1" hidden="1">{FALSE;FALSE}</definedName>
    <definedName name="QUERY2.query_options_4_3_1_1" localSheetId="27" hidden="1">{FALSE;FALSE}</definedName>
    <definedName name="QUERY2.query_options_4_3_1_1" hidden="1">{FALSE;FALSE}</definedName>
    <definedName name="QUERY2.query_options_4_3_2" localSheetId="27" hidden="1">{FALSE;FALSE}</definedName>
    <definedName name="QUERY2.query_options_4_3_2" hidden="1">{FALSE;FALSE}</definedName>
    <definedName name="QUERY2.query_options_4_4" localSheetId="27" hidden="1">{FALSE;FALSE}</definedName>
    <definedName name="QUERY2.query_options_4_4" hidden="1">{FALSE;FALSE}</definedName>
    <definedName name="QUERY2.query_options_4_4_1" localSheetId="27" hidden="1">{FALSE;FALSE}</definedName>
    <definedName name="QUERY2.query_options_4_4_1" hidden="1">{FALSE;FALSE}</definedName>
    <definedName name="QUERY2.query_options_4_5" localSheetId="27" hidden="1">{FALSE;FALSE}</definedName>
    <definedName name="QUERY2.query_options_4_5" hidden="1">{FALSE;FALSE}</definedName>
    <definedName name="QUERY2.query_options_5" localSheetId="27" hidden="1">{FALSE;FALSE}</definedName>
    <definedName name="QUERY2.query_options_5" hidden="1">{FALSE;FALSE}</definedName>
    <definedName name="QUERY2.query_options_5_1" localSheetId="27" hidden="1">{FALSE;FALSE}</definedName>
    <definedName name="QUERY2.query_options_5_1" hidden="1">{FALSE;FALSE}</definedName>
    <definedName name="QUERY2.query_options_5_1_1" localSheetId="27" hidden="1">{FALSE;FALSE}</definedName>
    <definedName name="QUERY2.query_options_5_1_1" hidden="1">{FALSE;FALSE}</definedName>
    <definedName name="QUERY2.query_options_5_1_1_1" localSheetId="27" hidden="1">{FALSE;FALSE}</definedName>
    <definedName name="QUERY2.query_options_5_1_1_1" hidden="1">{FALSE;FALSE}</definedName>
    <definedName name="QUERY2.query_options_5_1_1_1_1" localSheetId="27" hidden="1">{FALSE;FALSE}</definedName>
    <definedName name="QUERY2.query_options_5_1_1_1_1" hidden="1">{FALSE;FALSE}</definedName>
    <definedName name="QUERY2.query_options_5_1_1_2" localSheetId="27" hidden="1">{FALSE;FALSE}</definedName>
    <definedName name="QUERY2.query_options_5_1_1_2" hidden="1">{FALSE;FALSE}</definedName>
    <definedName name="QUERY2.query_options_5_1_2" localSheetId="27" hidden="1">{FALSE;FALSE}</definedName>
    <definedName name="QUERY2.query_options_5_1_2" hidden="1">{FALSE;FALSE}</definedName>
    <definedName name="QUERY2.query_options_5_1_2_1" localSheetId="27" hidden="1">{FALSE;FALSE}</definedName>
    <definedName name="QUERY2.query_options_5_1_2_1" hidden="1">{FALSE;FALSE}</definedName>
    <definedName name="QUERY2.query_options_5_1_3" localSheetId="27" hidden="1">{FALSE;FALSE}</definedName>
    <definedName name="QUERY2.query_options_5_1_3" hidden="1">{FALSE;FALSE}</definedName>
    <definedName name="QUERY2.query_options_5_2" localSheetId="27" hidden="1">{FALSE;FALSE}</definedName>
    <definedName name="QUERY2.query_options_5_2" hidden="1">{FALSE;FALSE}</definedName>
    <definedName name="QUERY2.query_options_5_2_1" localSheetId="27" hidden="1">{FALSE;FALSE}</definedName>
    <definedName name="QUERY2.query_options_5_2_1" hidden="1">{FALSE;FALSE}</definedName>
    <definedName name="QUERY2.query_options_5_2_1_1" localSheetId="27" hidden="1">{FALSE;FALSE}</definedName>
    <definedName name="QUERY2.query_options_5_2_1_1" hidden="1">{FALSE;FALSE}</definedName>
    <definedName name="QUERY2.query_options_5_2_2" localSheetId="27" hidden="1">{FALSE;FALSE}</definedName>
    <definedName name="QUERY2.query_options_5_2_2" hidden="1">{FALSE;FALSE}</definedName>
    <definedName name="QUERY2.query_options_5_3" localSheetId="27" hidden="1">{FALSE;FALSE}</definedName>
    <definedName name="QUERY2.query_options_5_3" hidden="1">{FALSE;FALSE}</definedName>
    <definedName name="QUERY2.query_options_5_3_1" localSheetId="27" hidden="1">{FALSE;FALSE}</definedName>
    <definedName name="QUERY2.query_options_5_3_1" hidden="1">{FALSE;FALSE}</definedName>
    <definedName name="QUERY2.query_options_5_4" localSheetId="27" hidden="1">{FALSE;FALSE}</definedName>
    <definedName name="QUERY2.query_options_5_4" hidden="1">{FALSE;FALSE}</definedName>
    <definedName name="QUERY2.query_statement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1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" localSheetId="4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1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2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1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2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3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3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1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2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3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4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4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4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1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1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1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2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2_2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3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3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3_1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3_1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4" localSheetId="27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query_statement_5_4" hidden="1">{"SELECT NOMINAL_LEDGER.ACCOUNT_NUMBER, NOMINAL_LEDGER.COST_CENTRE, NOMINAL_LEDGER.DEPARTMENT, NOMINAL_LEDGER.ACCOUNT";"_NAME, NOMINAL_LEDGER.REPORT_CODE, NOMINAL_LEDGER.REPORT_TYPE, DEBIT_THIS_MONTH-CREDIT_THIS_MONTH, DEBIT_YEAR_TO_DA";"TE-CREDIT_YEAR_TO_DATE  FROM ACCOUNTING_SYSTEM.NOMINAL_LEDGER NOMINAL_LEDGER  WHERE (DEBIT_YEAR_TO_DATE-CREDIT_YEAR";"_TO_DATE&lt;&gt;0.0000) OR (DEBIT_THIS_MONTH-CREDIT_THIS_MONTH&lt;&gt;0)  ORDER BY NOMINAL_LEDGER.REPORT_CODE"}</definedName>
    <definedName name="QUERY2.user_name" hidden="1">"ELLIOTT"</definedName>
    <definedName name="qwe" localSheetId="27" hidden="1">{"incomemth",#N/A,TRUE,"forecast00";"incomepercentmth",#N/A,TRUE,"forecast00";"balancemth",#N/A,TRUE,"forecast00";"cashmth",#N/A,TRUE,"forecast00";"covenantmth",#N/A,TRUE,"forecast00"}</definedName>
    <definedName name="qwe" hidden="1">{"incomemth",#N/A,TRUE,"forecast00";"incomepercentmth",#N/A,TRUE,"forecast00";"balancemth",#N/A,TRUE,"forecast00";"cashmth",#N/A,TRUE,"forecast00";"covenantmth",#N/A,TRUE,"forecast00"}</definedName>
    <definedName name="qwe_1" localSheetId="27" hidden="1">{"incomemth",#N/A,TRUE,"forecast00";"incomepercentmth",#N/A,TRUE,"forecast00";"balancemth",#N/A,TRUE,"forecast00";"cashmth",#N/A,TRUE,"forecast00";"covenantmth",#N/A,TRUE,"forecast00"}</definedName>
    <definedName name="qwe_1" hidden="1">{"incomemth",#N/A,TRUE,"forecast00";"incomepercentmth",#N/A,TRUE,"forecast00";"balancemth",#N/A,TRUE,"forecast00";"cashmth",#N/A,TRUE,"forecast00";"covenantmth",#N/A,TRUE,"forecast00"}</definedName>
    <definedName name="qwert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wert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wert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wert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wpp" localSheetId="27" hidden="1">{"incomemth",#N/A,TRUE,"forecast00";"incomepercentmth",#N/A,TRUE,"forecast00";"balancemth",#N/A,TRUE,"forecast00";"cashmth",#N/A,TRUE,"forecast00";"covenantmth",#N/A,TRUE,"forecast00"}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pp_1" localSheetId="27" hidden="1">{"incomemth",#N/A,TRUE,"forecast00";"incomepercentmth",#N/A,TRUE,"forecast00";"balancemth",#N/A,TRUE,"forecast00";"cashmth",#N/A,TRUE,"forecast00";"covenantmth",#N/A,TRUE,"forecast00"}</definedName>
    <definedName name="qwpp_1" hidden="1">{"incomemth",#N/A,TRUE,"forecast00";"incomepercentmth",#N/A,TRUE,"forecast00";"balancemth",#N/A,TRUE,"forecast00";"cashmth",#N/A,TRUE,"forecast00";"covenantmth",#N/A,TRUE,"forecast00"}</definedName>
    <definedName name="r.CashFlow" localSheetId="27" hidden="1">#REF!</definedName>
    <definedName name="r.CashFlow" hidden="1">#REF!</definedName>
    <definedName name="r.Leverage" localSheetId="27" hidden="1">#REF!</definedName>
    <definedName name="r.Leverage" hidden="1">#REF!</definedName>
    <definedName name="r.Liquidity" localSheetId="27" hidden="1">#REF!</definedName>
    <definedName name="r.Liquidity" hidden="1">#REF!</definedName>
    <definedName name="r.Market" localSheetId="27" hidden="1">#REF!</definedName>
    <definedName name="r.Market" hidden="1">#REF!</definedName>
    <definedName name="r.Profitability" localSheetId="27" hidden="1">#REF!</definedName>
    <definedName name="r.Profitability" hidden="1">#REF!</definedName>
    <definedName name="r.Summary" localSheetId="27" hidden="1">#REF!</definedName>
    <definedName name="r.Summary" hidden="1">#REF!</definedName>
    <definedName name="ra" localSheetId="27" hidden="1">{"bs",#N/A,FALSE,"SCF"}</definedName>
    <definedName name="ra" hidden="1">{"bs",#N/A,FALSE,"SCF"}</definedName>
    <definedName name="ra_1" localSheetId="27" hidden="1">{"bs",#N/A,FALSE,"SCF"}</definedName>
    <definedName name="ra_1" hidden="1">{"bs",#N/A,FALSE,"SCF"}</definedName>
    <definedName name="radg" localSheetId="27" hidden="1">{"FCB_ALL",#N/A,FALSE,"FCB";"GREY_ALL",#N/A,FALSE,"GREY"}</definedName>
    <definedName name="radg" hidden="1">{"FCB_ALL",#N/A,FALSE,"FCB";"GREY_ALL",#N/A,FALSE,"GREY"}</definedName>
    <definedName name="radg_1" localSheetId="27" hidden="1">{"FCB_ALL",#N/A,FALSE,"FCB";"GREY_ALL",#N/A,FALSE,"GREY"}</definedName>
    <definedName name="radg_1" hidden="1">{"FCB_ALL",#N/A,FALSE,"FCB";"GREY_ALL",#N/A,FALSE,"GREY"}</definedName>
    <definedName name="Rate">'[16]1-P&amp;L '!$C$3</definedName>
    <definedName name="Rate2">'[16]1-P&amp;L '!$L$3</definedName>
    <definedName name="rate4">'[16]1-P&amp;L '!$AB$2</definedName>
    <definedName name="RateA">'[17]1-P&amp;L '!$C$3</definedName>
    <definedName name="Rates" localSheetId="27">OFFSET(#REF!,#REF!,,#REF!)</definedName>
    <definedName name="Rates">OFFSET(#REF!,#REF!,,#REF!)</definedName>
    <definedName name="RCArea" localSheetId="27" hidden="1">#REF!</definedName>
    <definedName name="RCArea" hidden="1">#REF!</definedName>
    <definedName name="RedefinePrintTableRange" localSheetId="27" hidden="1">#REF!</definedName>
    <definedName name="RedefinePrintTableRange" hidden="1">#REF!</definedName>
    <definedName name="redo" localSheetId="27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localSheetId="27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ewrew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ewrew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ewrew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ewrew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gnew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gnew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gnew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gnew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lated" localSheetId="27" hidden="1">{#N/A,#N/A,FALSE,"Job Sched"}</definedName>
    <definedName name="Related" hidden="1">{#N/A,#N/A,FALSE,"Job Sched"}</definedName>
    <definedName name="Related_1" localSheetId="27" hidden="1">{#N/A,#N/A,FALSE,"Job Sched"}</definedName>
    <definedName name="Related_1" hidden="1">{#N/A,#N/A,FALSE,"Job Sched"}</definedName>
    <definedName name="ReportGroup" hidden="1">6</definedName>
    <definedName name="rere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ty4et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ty4et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ty4et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ewty4et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yt4y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yt4y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yt4y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ryt4y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ResidualRows">[5]Master!#REF!</definedName>
    <definedName name="ResiIndex" localSheetId="27">#REF!</definedName>
    <definedName name="ResiIndex">#REF!</definedName>
    <definedName name="RestatedActuals" localSheetId="27" hidden="1">{#N/A,#N/A,FALSE,"Aging Summary";#N/A,#N/A,FALSE,"Ratio Analysis";#N/A,#N/A,FALSE,"Test 120 Day Accts";#N/A,#N/A,FALSE,"Tickmarks"}</definedName>
    <definedName name="RestatedActuals" hidden="1">{#N/A,#N/A,FALSE,"Aging Summary";#N/A,#N/A,FALSE,"Ratio Analysis";#N/A,#N/A,FALSE,"Test 120 Day Accts";#N/A,#N/A,FALSE,"Tickmarks"}</definedName>
    <definedName name="RestatedActuals_1" localSheetId="27" hidden="1">{#N/A,#N/A,FALSE,"Aging Summary";#N/A,#N/A,FALSE,"Ratio Analysis";#N/A,#N/A,FALSE,"Test 120 Day Accts";#N/A,#N/A,FALSE,"Tickmarks"}</definedName>
    <definedName name="RestatedActuals_1" hidden="1">{#N/A,#N/A,FALSE,"Aging Summary";#N/A,#N/A,FALSE,"Ratio Analysis";#N/A,#N/A,FALSE,"Test 120 Day Accts";#N/A,#N/A,FALSE,"Tickmarks"}</definedName>
    <definedName name="RetailIndex" localSheetId="27">#REF!</definedName>
    <definedName name="RetailIndex">#REF!</definedName>
    <definedName name="Retention_uplift_2015" localSheetId="27">#REF!</definedName>
    <definedName name="Retention_uplift_2015">#REF!</definedName>
    <definedName name="Retention_uplift_2016" localSheetId="27">#REF!</definedName>
    <definedName name="Retention_uplift_2016">#REF!</definedName>
    <definedName name="Retention_uplift_2017" localSheetId="27">#REF!</definedName>
    <definedName name="Retention_uplift_2017">#REF!</definedName>
    <definedName name="Retention_uplift_2018" localSheetId="27">#REF!</definedName>
    <definedName name="Retention_uplift_2018">#REF!</definedName>
    <definedName name="Retention_uplift_2019" localSheetId="27">#REF!</definedName>
    <definedName name="Retention_uplift_2019">#REF!</definedName>
    <definedName name="Retention_uplift_2020" localSheetId="27">#REF!</definedName>
    <definedName name="Retention_uplift_2020">#REF!</definedName>
    <definedName name="retry" localSheetId="27" hidden="1">#REF!</definedName>
    <definedName name="retry" hidden="1">#REF!</definedName>
    <definedName name="Rev" localSheetId="27" hidden="1">#REF!</definedName>
    <definedName name="Rev" hidden="1">#REF!</definedName>
    <definedName name="RFinterestRow">[5]Master!#REF!</definedName>
    <definedName name="rft" localSheetId="27" hidden="1">{#N/A,#N/A,TRUE,"RESUMEN ECON.";#N/A,#N/A,TRUE,"Costos de R.H.";#N/A,#N/A,TRUE,"COSTO HW";#N/A,#N/A,TRUE,"CUADROS";#N/A,#N/A,TRUE,"SCADA´s";#N/A,#N/A,TRUE,"PRECIOS EQUIPOS"}</definedName>
    <definedName name="rft" hidden="1">{#N/A,#N/A,TRUE,"RESUMEN ECON.";#N/A,#N/A,TRUE,"Costos de R.H.";#N/A,#N/A,TRUE,"COSTO HW";#N/A,#N/A,TRUE,"CUADROS";#N/A,#N/A,TRUE,"SCADA´s";#N/A,#N/A,TRUE,"PRECIOS EQUIPOS"}</definedName>
    <definedName name="rft_1" localSheetId="27" hidden="1">{#N/A,#N/A,TRUE,"RESUMEN ECON.";#N/A,#N/A,TRUE,"Costos de R.H.";#N/A,#N/A,TRUE,"COSTO HW";#N/A,#N/A,TRUE,"CUADROS";#N/A,#N/A,TRUE,"SCADA´s";#N/A,#N/A,TRUE,"PRECIOS EQUIPOS"}</definedName>
    <definedName name="rft_1" hidden="1">{#N/A,#N/A,TRUE,"RESUMEN ECON.";#N/A,#N/A,TRUE,"Costos de R.H.";#N/A,#N/A,TRUE,"COSTO HW";#N/A,#N/A,TRUE,"CUADROS";#N/A,#N/A,TRUE,"SCADA´s";#N/A,#N/A,TRUE,"PRECIOS EQUIPOS"}</definedName>
    <definedName name="RGD" localSheetId="27" hidden="1">#REF!</definedName>
    <definedName name="RGD" hidden="1">#REF!</definedName>
    <definedName name="rich" localSheetId="27" hidden="1">{"Capital Plan CA Schedule",#N/A,TRUE,"Capital Plan";"Capital Plan Summary",#N/A,TRUE,"Capital Plan"}</definedName>
    <definedName name="rich" hidden="1">{"Capital Plan CA Schedule",#N/A,TRUE,"Capital Plan";"Capital Plan Summary",#N/A,TRUE,"Capital Plan"}</definedName>
    <definedName name="rich_1" localSheetId="27" hidden="1">{"Capital Plan CA Schedule",#N/A,TRUE,"Capital Plan";"Capital Plan Summary",#N/A,TRUE,"Capital Plan"}</definedName>
    <definedName name="rich_1" hidden="1">{"Capital Plan CA Schedule",#N/A,TRUE,"Capital Plan";"Capital Plan Summary",#N/A,TRUE,"Capital Plan"}</definedName>
    <definedName name="RiskMultipleCPUSupportEnabled" hidden="1">TRUE</definedName>
    <definedName name="RNR" localSheetId="27" hidden="1">{#N/A,#N/A,FALSE,"NYI"}</definedName>
    <definedName name="RNR" hidden="1">{#N/A,#N/A,FALSE,"NYI"}</definedName>
    <definedName name="RNR_1" localSheetId="27" hidden="1">{#N/A,#N/A,FALSE,"NYI"}</definedName>
    <definedName name="RNR_1" hidden="1">{#N/A,#N/A,FALSE,"NYI"}</definedName>
    <definedName name="rob" localSheetId="27" hidden="1">{"GLI-Income Statement",#N/A,FALSE,"gli";"GLI - Balance Sheet Wksht",#N/A,FALSE,"gli";"GLI-Cash Flow",#N/A,FALSE,"gli";"GLI Qtrly Stats",#N/A,FALSE,"gli"}</definedName>
    <definedName name="rob" hidden="1">{"GLI-Income Statement",#N/A,FALSE,"gli";"GLI - Balance Sheet Wksht",#N/A,FALSE,"gli";"GLI-Cash Flow",#N/A,FALSE,"gli";"GLI Qtrly Stats",#N/A,FALSE,"gli"}</definedName>
    <definedName name="rob_1" localSheetId="27" hidden="1">{"GLI-Income Statement",#N/A,FALSE,"gli";"GLI - Balance Sheet Wksht",#N/A,FALSE,"gli";"GLI-Cash Flow",#N/A,FALSE,"gli";"GLI Qtrly Stats",#N/A,FALSE,"gli"}</definedName>
    <definedName name="rob_1" hidden="1">{"GLI-Income Statement",#N/A,FALSE,"gli";"GLI - Balance Sheet Wksht",#N/A,FALSE,"gli";"GLI-Cash Flow",#N/A,FALSE,"gli";"GLI Qtrly Stats",#N/A,FALSE,"gli"}</definedName>
    <definedName name="Row" localSheetId="27">#REF!</definedName>
    <definedName name="Row">#REF!</definedName>
    <definedName name="rownum" localSheetId="28">#REF!</definedName>
    <definedName name="rownum" localSheetId="3">#REF!</definedName>
    <definedName name="rownum" localSheetId="5">#REF!</definedName>
    <definedName name="rownum" localSheetId="6">#REF!</definedName>
    <definedName name="rownum" localSheetId="4">#REF!</definedName>
    <definedName name="rownum" localSheetId="19">#REF!</definedName>
    <definedName name="rownum" localSheetId="20">#REF!</definedName>
    <definedName name="rownum" localSheetId="18">#REF!</definedName>
    <definedName name="rownum" localSheetId="27">#REF!</definedName>
    <definedName name="rownum" localSheetId="14">#REF!</definedName>
    <definedName name="rownum" localSheetId="23">#REF!</definedName>
    <definedName name="rownum">#REF!</definedName>
    <definedName name="RPA" localSheetId="27" hidden="1">{#N/A,#N/A,FALSE,"Cashflow Analysis";#N/A,#N/A,FALSE,"Sensitivity Analysis";#N/A,#N/A,FALSE,"PV";#N/A,#N/A,FALSE,"Pro Forma"}</definedName>
    <definedName name="RPA" hidden="1">{#N/A,#N/A,FALSE,"Cashflow Analysis";#N/A,#N/A,FALSE,"Sensitivity Analysis";#N/A,#N/A,FALSE,"PV";#N/A,#N/A,FALSE,"Pro Forma"}</definedName>
    <definedName name="RPA_1" localSheetId="27" hidden="1">{#N/A,#N/A,FALSE,"Cashflow Analysis";#N/A,#N/A,FALSE,"Sensitivity Analysis";#N/A,#N/A,FALSE,"PV";#N/A,#N/A,FALSE,"Pro Forma"}</definedName>
    <definedName name="RPA_1" hidden="1">{#N/A,#N/A,FALSE,"Cashflow Analysis";#N/A,#N/A,FALSE,"Sensitivity Analysis";#N/A,#N/A,FALSE,"PV";#N/A,#N/A,FALSE,"Pro Forma"}</definedName>
    <definedName name="RPA.2" localSheetId="27" hidden="1">{#N/A,#N/A,FALSE,"Cashflow Analysis";#N/A,#N/A,FALSE,"Sensitivity Analysis";#N/A,#N/A,FALSE,"PV";#N/A,#N/A,FALSE,"Pro Forma"}</definedName>
    <definedName name="RPA.2" hidden="1">{#N/A,#N/A,FALSE,"Cashflow Analysis";#N/A,#N/A,FALSE,"Sensitivity Analysis";#N/A,#N/A,FALSE,"PV";#N/A,#N/A,FALSE,"Pro Forma"}</definedName>
    <definedName name="RPA.2_1" localSheetId="27" hidden="1">{#N/A,#N/A,FALSE,"Cashflow Analysis";#N/A,#N/A,FALSE,"Sensitivity Analysis";#N/A,#N/A,FALSE,"PV";#N/A,#N/A,FALSE,"Pro Forma"}</definedName>
    <definedName name="RPA.2_1" hidden="1">{#N/A,#N/A,FALSE,"Cashflow Analysis";#N/A,#N/A,FALSE,"Sensitivity Analysis";#N/A,#N/A,FALSE,"PV";#N/A,#N/A,FALSE,"Pro Forma"}</definedName>
    <definedName name="rr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rr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rr_1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rr_1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rrr" localSheetId="27" hidden="1">{#N/A,#N/A,FALSE,"NEWS12"}</definedName>
    <definedName name="rrr" hidden="1">{#N/A,#N/A,FALSE,"NEWS12"}</definedName>
    <definedName name="rrr_1" localSheetId="27" hidden="1">{#N/A,#N/A,FALSE,"NEWS12"}</definedName>
    <definedName name="rrr_1" hidden="1">{#N/A,#N/A,FALSE,"NEWS12"}</definedName>
    <definedName name="rrrrr" localSheetId="27" hidden="1">{"'Edit'!$A$1:$V$2277"}</definedName>
    <definedName name="rrrrr" hidden="1">{"'Edit'!$A$1:$V$2277"}</definedName>
    <definedName name="rrrrr_1" localSheetId="27" hidden="1">{"'Edit'!$A$1:$V$2277"}</definedName>
    <definedName name="rrrrr_1" hidden="1">{"'Edit'!$A$1:$V$2277"}</definedName>
    <definedName name="rrrrrr" localSheetId="27" hidden="1">{"'Edit'!$A$1:$V$2277"}</definedName>
    <definedName name="rrrrrr" hidden="1">{"'Edit'!$A$1:$V$2277"}</definedName>
    <definedName name="rrrrrr_1" localSheetId="27" hidden="1">{"'Edit'!$A$1:$V$2277"}</definedName>
    <definedName name="rrrrrr_1" hidden="1">{"'Edit'!$A$1:$V$2277"}</definedName>
    <definedName name="rse" localSheetId="27" hidden="1">{"FCB_ALL",#N/A,FALSE,"FCB"}</definedName>
    <definedName name="rse" hidden="1">{"FCB_ALL",#N/A,FALSE,"FCB"}</definedName>
    <definedName name="rse_1" localSheetId="27" hidden="1">{"FCB_ALL",#N/A,FALSE,"FCB"}</definedName>
    <definedName name="rse_1" hidden="1">{"FCB_ALL",#N/A,FALSE,"FCB"}</definedName>
    <definedName name="rt" localSheetId="27" hidden="1">{"inputs raw data",#N/A,TRUE,"INPUT"}</definedName>
    <definedName name="rt" hidden="1">{"inputs raw data",#N/A,TRUE,"INPUT"}</definedName>
    <definedName name="rt_1" localSheetId="27" hidden="1">{"inputs raw data",#N/A,TRUE,"INPUT"}</definedName>
    <definedName name="rt_1" hidden="1">{"inputs raw data",#N/A,TRUE,"INPUT"}</definedName>
    <definedName name="rtu" localSheetId="27" hidden="1">{#N/A,#N/A,TRUE,"RESUMEN ECON.";#N/A,#N/A,TRUE,"Costos de R.H.";#N/A,#N/A,TRUE,"COSTO HW";#N/A,#N/A,TRUE,"CUADROS";#N/A,#N/A,TRUE,"SCADA´s";#N/A,#N/A,TRUE,"PRECIOS EQUIPOS"}</definedName>
    <definedName name="rtu" hidden="1">{#N/A,#N/A,TRUE,"RESUMEN ECON.";#N/A,#N/A,TRUE,"Costos de R.H.";#N/A,#N/A,TRUE,"COSTO HW";#N/A,#N/A,TRUE,"CUADROS";#N/A,#N/A,TRUE,"SCADA´s";#N/A,#N/A,TRUE,"PRECIOS EQUIPOS"}</definedName>
    <definedName name="rtu_1" localSheetId="27" hidden="1">{#N/A,#N/A,TRUE,"RESUMEN ECON.";#N/A,#N/A,TRUE,"Costos de R.H.";#N/A,#N/A,TRUE,"COSTO HW";#N/A,#N/A,TRUE,"CUADROS";#N/A,#N/A,TRUE,"SCADA´s";#N/A,#N/A,TRUE,"PRECIOS EQUIPOS"}</definedName>
    <definedName name="rtu_1" hidden="1">{#N/A,#N/A,TRUE,"RESUMEN ECON.";#N/A,#N/A,TRUE,"Costos de R.H.";#N/A,#N/A,TRUE,"COSTO HW";#N/A,#N/A,TRUE,"CUADROS";#N/A,#N/A,TRUE,"SCADA´s";#N/A,#N/A,TRUE,"PRECIOS EQUIPOS"}</definedName>
    <definedName name="ru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ru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ru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ru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RunningHead" localSheetId="27" hidden="1">#REF!</definedName>
    <definedName name="RunningHead" hidden="1">#REF!</definedName>
    <definedName name="S_Curves">'[5]S-Curve'!#REF!</definedName>
    <definedName name="sa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a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a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a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aa" hidden="1">41083.7121412037</definedName>
    <definedName name="sad" localSheetId="27" hidden="1">#REF!</definedName>
    <definedName name="sad" hidden="1">#REF!</definedName>
    <definedName name="sadf" localSheetId="27" hidden="1">{"incomemth",#N/A,TRUE,"forecast00";"incomepercentmth",#N/A,TRUE,"forecast00";"balancemth",#N/A,TRUE,"forecast00";"cashmth",#N/A,TRUE,"forecast00";"covenantmth",#N/A,TRUE,"forecast00"}</definedName>
    <definedName name="sadf" hidden="1">{"incomemth",#N/A,TRUE,"forecast00";"incomepercentmth",#N/A,TRUE,"forecast00";"balancemth",#N/A,TRUE,"forecast00";"cashmth",#N/A,TRUE,"forecast00";"covenantmth",#N/A,TRUE,"forecast00"}</definedName>
    <definedName name="sadf_1" localSheetId="27" hidden="1">{"incomemth",#N/A,TRUE,"forecast00";"incomepercentmth",#N/A,TRUE,"forecast00";"balancemth",#N/A,TRUE,"forecast00";"cashmth",#N/A,TRUE,"forecast00";"covenantmth",#N/A,TRUE,"forecast00"}</definedName>
    <definedName name="sadf_1" hidden="1">{"incomemth",#N/A,TRUE,"forecast00";"incomepercentmth",#N/A,TRUE,"forecast00";"balancemth",#N/A,TRUE,"forecast00";"cashmth",#N/A,TRUE,"forecast00";"covenantmth",#N/A,TRUE,"forecast00"}</definedName>
    <definedName name="sadfsdfsdfsaf" localSheetId="27" hidden="1">{"wpocash",#N/A,FALSE,"WPOALLT";"wpoinc",#N/A,FALSE,"WPOALLT";"wpobroad",#N/A,FALSE,"WPOALLT";"wpocable",#N/A,FALSE,"WPOALLT";"wpoexcl",#N/A,FALSE,"WPOALLT";"wponwsweek",#N/A,FALSE,"WPOALLT";"wpopost",#N/A,FALSE,"WPOALLT"}</definedName>
    <definedName name="sadfsdfsdfsaf" hidden="1">{"wpocash",#N/A,FALSE,"WPOALLT";"wpoinc",#N/A,FALSE,"WPOALLT";"wpobroad",#N/A,FALSE,"WPOALLT";"wpocable",#N/A,FALSE,"WPOALLT";"wpoexcl",#N/A,FALSE,"WPOALLT";"wponwsweek",#N/A,FALSE,"WPOALLT";"wpopost",#N/A,FALSE,"WPOALLT"}</definedName>
    <definedName name="sadfsdfsdfsaf_1" localSheetId="27" hidden="1">{"wpocash",#N/A,FALSE,"WPOALLT";"wpoinc",#N/A,FALSE,"WPOALLT";"wpobroad",#N/A,FALSE,"WPOALLT";"wpocable",#N/A,FALSE,"WPOALLT";"wpoexcl",#N/A,FALSE,"WPOALLT";"wponwsweek",#N/A,FALSE,"WPOALLT";"wpopost",#N/A,FALSE,"WPOALLT"}</definedName>
    <definedName name="sadfsdfsdfsaf_1" hidden="1">{"wpocash",#N/A,FALSE,"WPOALLT";"wpoinc",#N/A,FALSE,"WPOALLT";"wpobroad",#N/A,FALSE,"WPOALLT";"wpocable",#N/A,FALSE,"WPOALLT";"wpoexcl",#N/A,FALSE,"WPOALLT";"wponwsweek",#N/A,FALSE,"WPOALLT";"wpopost",#N/A,FALSE,"WPOALLT"}</definedName>
    <definedName name="saf" localSheetId="27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f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f_1" localSheetId="27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f_1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gf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le" localSheetId="27">#REF!</definedName>
    <definedName name="Sale">#REF!</definedName>
    <definedName name="SaleMonth" localSheetId="27">#REF!</definedName>
    <definedName name="SaleMonth">#REF!</definedName>
    <definedName name="SAPBEXdnldView" hidden="1">"4DKG2NTFPOZ4T8E4S5B4APMZJ"</definedName>
    <definedName name="SAPBEXhrIndnt" hidden="1">"Wide"</definedName>
    <definedName name="SAPBEXrevision" hidden="1">3</definedName>
    <definedName name="SAPBEXsysID" hidden="1">"PN2"</definedName>
    <definedName name="SAPBEXwbID" hidden="1">"3T2LGOD7SYY4EFWWGCCVZMA6C"</definedName>
    <definedName name="SAPsysID" hidden="1">"708C5W7SBKP804JT78WJ0JNKI"</definedName>
    <definedName name="SAPwbID" hidden="1">"ARS"</definedName>
    <definedName name="sasdfkj" localSheetId="27" hidden="1">{"FCB_ALL",#N/A,FALSE,"FCB"}</definedName>
    <definedName name="sasdfkj" hidden="1">{"FCB_ALL",#N/A,FALSE,"FCB"}</definedName>
    <definedName name="sasdfkj_1" localSheetId="27" hidden="1">{"FCB_ALL",#N/A,FALSE,"FCB"}</definedName>
    <definedName name="sasdfkj_1" hidden="1">{"FCB_ALL",#N/A,FALSE,"FCB"}</definedName>
    <definedName name="sb" localSheetId="27" hidden="1">{"bs",#N/A,FALSE,"SCF"}</definedName>
    <definedName name="sb" hidden="1">{"bs",#N/A,FALSE,"SCF"}</definedName>
    <definedName name="sb_1" localSheetId="27" hidden="1">{"bs",#N/A,FALSE,"SCF"}</definedName>
    <definedName name="sb_1" hidden="1">{"bs",#N/A,FALSE,"SCF"}</definedName>
    <definedName name="Scale" localSheetId="27">#REF!</definedName>
    <definedName name="Scale">#REF!</definedName>
    <definedName name="Sched_Pay" localSheetId="28">#REF!</definedName>
    <definedName name="Sched_Pay" localSheetId="3">#REF!</definedName>
    <definedName name="Sched_Pay" localSheetId="5">#REF!</definedName>
    <definedName name="Sched_Pay" localSheetId="6">#REF!</definedName>
    <definedName name="Sched_Pay" localSheetId="4">#REF!</definedName>
    <definedName name="Sched_Pay" localSheetId="19">#REF!</definedName>
    <definedName name="Sched_Pay" localSheetId="20">#REF!</definedName>
    <definedName name="Sched_Pay" localSheetId="18">#REF!</definedName>
    <definedName name="Sched_Pay" localSheetId="27">#REF!</definedName>
    <definedName name="Sched_Pay" localSheetId="14">#REF!</definedName>
    <definedName name="Sched_Pay" localSheetId="23">#REF!</definedName>
    <definedName name="Sched_Pay">#REF!</definedName>
    <definedName name="Scheduled_Extra_Payments" localSheetId="28">#REF!</definedName>
    <definedName name="Scheduled_Extra_Payments" localSheetId="3">#REF!</definedName>
    <definedName name="Scheduled_Extra_Payments" localSheetId="5">#REF!</definedName>
    <definedName name="Scheduled_Extra_Payments" localSheetId="6">#REF!</definedName>
    <definedName name="Scheduled_Extra_Payments" localSheetId="4">#REF!</definedName>
    <definedName name="Scheduled_Extra_Payments" localSheetId="19">#REF!</definedName>
    <definedName name="Scheduled_Extra_Payments" localSheetId="20">#REF!</definedName>
    <definedName name="Scheduled_Extra_Payments" localSheetId="18">#REF!</definedName>
    <definedName name="Scheduled_Extra_Payments" localSheetId="27">#REF!</definedName>
    <definedName name="Scheduled_Extra_Payments" localSheetId="14">#REF!</definedName>
    <definedName name="Scheduled_Extra_Payments" localSheetId="23">#REF!</definedName>
    <definedName name="Scheduled_Extra_Payments">#REF!</definedName>
    <definedName name="Scheduled_Interest_Rate" localSheetId="28">#REF!</definedName>
    <definedName name="Scheduled_Interest_Rate" localSheetId="3">#REF!</definedName>
    <definedName name="Scheduled_Interest_Rate" localSheetId="5">#REF!</definedName>
    <definedName name="Scheduled_Interest_Rate" localSheetId="6">#REF!</definedName>
    <definedName name="Scheduled_Interest_Rate" localSheetId="4">#REF!</definedName>
    <definedName name="Scheduled_Interest_Rate" localSheetId="19">#REF!</definedName>
    <definedName name="Scheduled_Interest_Rate" localSheetId="20">#REF!</definedName>
    <definedName name="Scheduled_Interest_Rate" localSheetId="18">#REF!</definedName>
    <definedName name="Scheduled_Interest_Rate" localSheetId="27">#REF!</definedName>
    <definedName name="Scheduled_Interest_Rate" localSheetId="14">#REF!</definedName>
    <definedName name="Scheduled_Interest_Rate" localSheetId="23">#REF!</definedName>
    <definedName name="Scheduled_Interest_Rate">#REF!</definedName>
    <definedName name="Scheduled_Monthly_Payment" localSheetId="28">#REF!</definedName>
    <definedName name="Scheduled_Monthly_Payment" localSheetId="3">#REF!</definedName>
    <definedName name="Scheduled_Monthly_Payment" localSheetId="5">#REF!</definedName>
    <definedName name="Scheduled_Monthly_Payment" localSheetId="6">#REF!</definedName>
    <definedName name="Scheduled_Monthly_Payment" localSheetId="4">#REF!</definedName>
    <definedName name="Scheduled_Monthly_Payment" localSheetId="19">#REF!</definedName>
    <definedName name="Scheduled_Monthly_Payment" localSheetId="20">#REF!</definedName>
    <definedName name="Scheduled_Monthly_Payment" localSheetId="18">#REF!</definedName>
    <definedName name="Scheduled_Monthly_Payment" localSheetId="27">#REF!</definedName>
    <definedName name="Scheduled_Monthly_Payment" localSheetId="14">#REF!</definedName>
    <definedName name="Scheduled_Monthly_Payment" localSheetId="23">#REF!</definedName>
    <definedName name="Scheduled_Monthly_Payment">#REF!</definedName>
    <definedName name="scott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scott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scot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scot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sd" hidden="1">41910.8093634259</definedName>
    <definedName name="sdafe" localSheetId="27" hidden="1">{"FCB_ALL",#N/A,FALSE,"FCB";"GREY_ALL",#N/A,FALSE,"GREY"}</definedName>
    <definedName name="sdafe" hidden="1">{"FCB_ALL",#N/A,FALSE,"FCB";"GREY_ALL",#N/A,FALSE,"GREY"}</definedName>
    <definedName name="sdafe_1" localSheetId="27" hidden="1">{"FCB_ALL",#N/A,FALSE,"FCB";"GREY_ALL",#N/A,FALSE,"GREY"}</definedName>
    <definedName name="sdafe_1" hidden="1">{"FCB_ALL",#N/A,FALSE,"FCB";"GREY_ALL",#N/A,FALSE,"GREY"}</definedName>
    <definedName name="sdaflkej" localSheetId="27" hidden="1">{"FCB_ALL",#N/A,FALSE,"FCB";"GREY_ALL",#N/A,FALSE,"GREY"}</definedName>
    <definedName name="sdaflkej" hidden="1">{"FCB_ALL",#N/A,FALSE,"FCB";"GREY_ALL",#N/A,FALSE,"GREY"}</definedName>
    <definedName name="sdaflkej_1" localSheetId="27" hidden="1">{"FCB_ALL",#N/A,FALSE,"FCB";"GREY_ALL",#N/A,FALSE,"GREY"}</definedName>
    <definedName name="sdaflkej_1" hidden="1">{"FCB_ALL",#N/A,FALSE,"FCB";"GREY_ALL",#N/A,FALSE,"GREY"}</definedName>
    <definedName name="sdafsdafsaf" localSheetId="27" hidden="1">{"wpocash",#N/A,FALSE,"WPOALLT";"wpoinc",#N/A,FALSE,"WPOALLT";"wpobroad",#N/A,FALSE,"WPOALLT";"wpocable",#N/A,FALSE,"WPOALLT";"wpoexcl",#N/A,FALSE,"WPOALLT";"wponwsweek",#N/A,FALSE,"WPOALLT";"wpopost",#N/A,FALSE,"WPOALLT"}</definedName>
    <definedName name="sdafsdafsaf" hidden="1">{"wpocash",#N/A,FALSE,"WPOALLT";"wpoinc",#N/A,FALSE,"WPOALLT";"wpobroad",#N/A,FALSE,"WPOALLT";"wpocable",#N/A,FALSE,"WPOALLT";"wpoexcl",#N/A,FALSE,"WPOALLT";"wponwsweek",#N/A,FALSE,"WPOALLT";"wpopost",#N/A,FALSE,"WPOALLT"}</definedName>
    <definedName name="sdafsdafsaf_1" localSheetId="27" hidden="1">{"wpocash",#N/A,FALSE,"WPOALLT";"wpoinc",#N/A,FALSE,"WPOALLT";"wpobroad",#N/A,FALSE,"WPOALLT";"wpocable",#N/A,FALSE,"WPOALLT";"wpoexcl",#N/A,FALSE,"WPOALLT";"wponwsweek",#N/A,FALSE,"WPOALLT";"wpopost",#N/A,FALSE,"WPOALLT"}</definedName>
    <definedName name="sdafsdafsaf_1" hidden="1">{"wpocash",#N/A,FALSE,"WPOALLT";"wpoinc",#N/A,FALSE,"WPOALLT";"wpobroad",#N/A,FALSE,"WPOALLT";"wpocable",#N/A,FALSE,"WPOALLT";"wpoexcl",#N/A,FALSE,"WPOALLT";"wponwsweek",#N/A,FALSE,"WPOALLT";"wpopost",#N/A,FALSE,"WPOALLT"}</definedName>
    <definedName name="sdas" localSheetId="27" hidden="1">{"Total",#N/A,FALSE,"Six Fields";"PDP",#N/A,FALSE,"Six Fields";"PNP",#N/A,FALSE,"Six Fields";"PUD",#N/A,FALSE,"Six Fields";"Prob",#N/A,FALSE,"Six Fields"}</definedName>
    <definedName name="sdas" hidden="1">{"Total",#N/A,FALSE,"Six Fields";"PDP",#N/A,FALSE,"Six Fields";"PNP",#N/A,FALSE,"Six Fields";"PUD",#N/A,FALSE,"Six Fields";"Prob",#N/A,FALSE,"Six Fields"}</definedName>
    <definedName name="sdas_1" localSheetId="27" hidden="1">{"Total",#N/A,FALSE,"Six Fields";"PDP",#N/A,FALSE,"Six Fields";"PNP",#N/A,FALSE,"Six Fields";"PUD",#N/A,FALSE,"Six Fields";"Prob",#N/A,FALSE,"Six Fields"}</definedName>
    <definedName name="sdas_1" hidden="1">{"Total",#N/A,FALSE,"Six Fields";"PDP",#N/A,FALSE,"Six Fields";"PNP",#N/A,FALSE,"Six Fields";"PUD",#N/A,FALSE,"Six Fields";"Prob",#N/A,FALSE,"Six Fields"}</definedName>
    <definedName name="sdasd" localSheetId="27" hidden="1">{"FCB_ALL",#N/A,FALSE,"FCB";"GREY_ALL",#N/A,FALSE,"GREY"}</definedName>
    <definedName name="sdasd" hidden="1">{"FCB_ALL",#N/A,FALSE,"FCB";"GREY_ALL",#N/A,FALSE,"GREY"}</definedName>
    <definedName name="sdasd_1" localSheetId="27" hidden="1">{"FCB_ALL",#N/A,FALSE,"FCB";"GREY_ALL",#N/A,FALSE,"GREY"}</definedName>
    <definedName name="sdasd_1" hidden="1">{"FCB_ALL",#N/A,FALSE,"FCB";"GREY_ALL",#N/A,FALSE,"GREY"}</definedName>
    <definedName name="sddd" localSheetId="27" hidden="1">{"bs",#N/A,FALSE,"SCF"}</definedName>
    <definedName name="sddd" hidden="1">{"bs",#N/A,FALSE,"SCF"}</definedName>
    <definedName name="sddd_1" localSheetId="27" hidden="1">{"bs",#N/A,FALSE,"SCF"}</definedName>
    <definedName name="sddd_1" hidden="1">{"bs",#N/A,FALSE,"SCF"}</definedName>
    <definedName name="sdf" localSheetId="27" hidden="1">{"cover",#N/A,TRUE,"Cover";"toc1",#N/A,TRUE,"TOC";"ts1",#N/A,TRUE,"Transaction Summary";"ei2",#N/A,TRUE,"Earnings Impact";"ad2",#N/A,TRUE,"accretion dilution"}</definedName>
    <definedName name="sdf" hidden="1">{"cover",#N/A,TRUE,"Cover";"toc1",#N/A,TRUE,"TOC";"ts1",#N/A,TRUE,"Transaction Summary";"ei2",#N/A,TRUE,"Earnings Impact";"ad2",#N/A,TRUE,"accretion dilution"}</definedName>
    <definedName name="sdf_1" localSheetId="27" hidden="1">{"cover",#N/A,TRUE,"Cover";"toc1",#N/A,TRUE,"TOC";"ts1",#N/A,TRUE,"Transaction Summary";"ei2",#N/A,TRUE,"Earnings Impact";"ad2",#N/A,TRUE,"accretion dilution"}</definedName>
    <definedName name="sdf_1" hidden="1">{"cover",#N/A,TRUE,"Cover";"toc1",#N/A,TRUE,"TOC";"ts1",#N/A,TRUE,"Transaction Summary";"ei2",#N/A,TRUE,"Earnings Impact";"ad2",#N/A,TRUE,"accretion dilution"}</definedName>
    <definedName name="sdfasr" localSheetId="27" hidden="1">{"FCB_ALL",#N/A,FALSE,"FCB"}</definedName>
    <definedName name="sdfasr" hidden="1">{"FCB_ALL",#N/A,FALSE,"FCB"}</definedName>
    <definedName name="sdfasr_1" localSheetId="27" hidden="1">{"FCB_ALL",#N/A,FALSE,"FCB"}</definedName>
    <definedName name="sdfasr_1" hidden="1">{"FCB_ALL",#N/A,FALSE,"FCB"}</definedName>
    <definedName name="sdfdsaf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localSheetId="27" hidden="1">{"FCB_ALL",#N/A,FALSE,"FCB";"GREY_ALL",#N/A,FALSE,"GREY"}</definedName>
    <definedName name="sdfdsf" hidden="1">{"FCB_ALL",#N/A,FALSE,"FCB";"GREY_ALL",#N/A,FALSE,"GREY"}</definedName>
    <definedName name="sdfdsf_1" localSheetId="27" hidden="1">{"FCB_ALL",#N/A,FALSE,"FCB";"GREY_ALL",#N/A,FALSE,"GREY"}</definedName>
    <definedName name="sdfdsf_1" hidden="1">{"FCB_ALL",#N/A,FALSE,"FCB";"GREY_ALL",#N/A,FALSE,"GREY"}</definedName>
    <definedName name="sdfg" localSheetId="27" hidden="1">{#N/A,#N/A,FALSE,"Sheet1"}</definedName>
    <definedName name="sdfg" hidden="1">{#N/A,#N/A,FALSE,"Sheet1"}</definedName>
    <definedName name="sdfg_1" localSheetId="27" hidden="1">{#N/A,#N/A,FALSE,"Sheet1"}</definedName>
    <definedName name="sdfg_1" hidden="1">{#N/A,#N/A,FALSE,"Sheet1"}</definedName>
    <definedName name="sdfga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rsta" localSheetId="27" hidden="1">{"var_page",#N/A,FALSE,"template"}</definedName>
    <definedName name="sdfgrsta" hidden="1">{"var_page",#N/A,FALSE,"template"}</definedName>
    <definedName name="sdfgrsta_1" localSheetId="27" hidden="1">{"var_page",#N/A,FALSE,"template"}</definedName>
    <definedName name="sdfgrsta_1" hidden="1">{"var_page",#N/A,FALSE,"template"}</definedName>
    <definedName name="sdfh" localSheetId="27" hidden="1">{"FCB_ALL",#N/A,FALSE,"FCB"}</definedName>
    <definedName name="sdfh" hidden="1">{"FCB_ALL",#N/A,FALSE,"FCB"}</definedName>
    <definedName name="sdfh_1" localSheetId="27" hidden="1">{"FCB_ALL",#N/A,FALSE,"FCB"}</definedName>
    <definedName name="sdfh_1" hidden="1">{"FCB_ALL",#N/A,FALSE,"FCB"}</definedName>
    <definedName name="sdfj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adfaasf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adfaasf_1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adfaasf_1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fsdfsafsdf" localSheetId="27" hidden="1">{"FCB_ALL",#N/A,FALSE,"FCB"}</definedName>
    <definedName name="sdfsdfsdfsafsdf" hidden="1">{"FCB_ALL",#N/A,FALSE,"FCB"}</definedName>
    <definedName name="sdfsdfsdfsafsdf_1" localSheetId="27" hidden="1">{"FCB_ALL",#N/A,FALSE,"FCB"}</definedName>
    <definedName name="sdfsdfsdfsafsdf_1" hidden="1">{"FCB_ALL",#N/A,FALSE,"FCB"}</definedName>
    <definedName name="sdhr" localSheetId="27" hidden="1">{"FCB_ALL",#N/A,FALSE,"FCB";"GREY_ALL",#N/A,FALSE,"GREY"}</definedName>
    <definedName name="sdhr" hidden="1">{"FCB_ALL",#N/A,FALSE,"FCB";"GREY_ALL",#N/A,FALSE,"GREY"}</definedName>
    <definedName name="sdhr_1" localSheetId="27" hidden="1">{"FCB_ALL",#N/A,FALSE,"FCB";"GREY_ALL",#N/A,FALSE,"GREY"}</definedName>
    <definedName name="sdhr_1" hidden="1">{"FCB_ALL",#N/A,FALSE,"FCB";"GREY_ALL",#N/A,FALSE,"GREY"}</definedName>
    <definedName name="sdsds" localSheetId="27" hidden="1">{"PR1","pr1",TRUE,"Sch PR-1"}</definedName>
    <definedName name="sdsds" hidden="1">{"PR1","pr1",TRUE,"Sch PR-1"}</definedName>
    <definedName name="sdsds_1" localSheetId="27" hidden="1">{"PR1","pr1",TRUE,"Sch PR-1"}</definedName>
    <definedName name="sdsds_1" hidden="1">{"PR1","pr1",TRUE,"Sch PR-1"}</definedName>
    <definedName name="sdw" localSheetId="27" hidden="1">{#N/A,#N/A,FALSE,"Admin";#N/A,#N/A,FALSE,"Other"}</definedName>
    <definedName name="sdw" hidden="1">{#N/A,#N/A,FALSE,"Admin";#N/A,#N/A,FALSE,"Other"}</definedName>
    <definedName name="sdw_1" localSheetId="27" hidden="1">{#N/A,#N/A,FALSE,"Admin";#N/A,#N/A,FALSE,"Other"}</definedName>
    <definedName name="sdw_1" hidden="1">{#N/A,#N/A,FALSE,"Admin";#N/A,#N/A,FALSE,"Other"}</definedName>
    <definedName name="sdz" localSheetId="27" hidden="1">{"FCB_ALL",#N/A,FALSE,"FCB"}</definedName>
    <definedName name="sdz" hidden="1">{"FCB_ALL",#N/A,FALSE,"FCB"}</definedName>
    <definedName name="sdz_1" localSheetId="27" hidden="1">{"FCB_ALL",#N/A,FALSE,"FCB"}</definedName>
    <definedName name="sdz_1" hidden="1">{"FCB_ALL",#N/A,FALSE,"FCB"}</definedName>
    <definedName name="secondaries" localSheetId="27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_1" localSheetId="27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_1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localSheetId="27" hidden="1">#REF!</definedName>
    <definedName name="SectionHead" hidden="1">#REF!</definedName>
    <definedName name="SellIndiv">[5]Master!#REF!</definedName>
    <definedName name="sencount" hidden="1">1</definedName>
    <definedName name="Sensitivity" localSheetId="27" hidden="1">#REF!</definedName>
    <definedName name="Sensitivity" hidden="1">#REF!</definedName>
    <definedName name="SEPTDB" localSheetId="27" hidden="1">#REF!</definedName>
    <definedName name="SEPTDB" hidden="1">#REF!</definedName>
    <definedName name="SERVmargin" localSheetId="28">#REF!</definedName>
    <definedName name="SERVmargin" localSheetId="3">#REF!</definedName>
    <definedName name="SERVmargin" localSheetId="5">#REF!</definedName>
    <definedName name="SERVmargin" localSheetId="6">#REF!</definedName>
    <definedName name="SERVmargin" localSheetId="4">#REF!</definedName>
    <definedName name="SERVmargin" localSheetId="19">#REF!</definedName>
    <definedName name="SERVmargin" localSheetId="20">#REF!</definedName>
    <definedName name="SERVmargin" localSheetId="18">#REF!</definedName>
    <definedName name="SERVmargin" localSheetId="27">#REF!</definedName>
    <definedName name="SERVmargin" localSheetId="14">#REF!</definedName>
    <definedName name="SERVmargin" localSheetId="23">#REF!</definedName>
    <definedName name="SERVmargin">#REF!</definedName>
    <definedName name="sf" localSheetId="27" hidden="1">{"bs",#N/A,FALSE,"SCF"}</definedName>
    <definedName name="sf" hidden="1">{"bs",#N/A,FALSE,"SCF"}</definedName>
    <definedName name="sf_1" localSheetId="27" hidden="1">{"bs",#N/A,FALSE,"SCF"}</definedName>
    <definedName name="sf_1" hidden="1">{"bs",#N/A,FALSE,"SCF"}</definedName>
    <definedName name="sfdgsar" localSheetId="27" hidden="1">{"FCB_ALL",#N/A,FALSE,"FCB";"GREY_ALL",#N/A,FALSE,"GREY"}</definedName>
    <definedName name="sfdgsar" hidden="1">{"FCB_ALL",#N/A,FALSE,"FCB";"GREY_ALL",#N/A,FALSE,"GREY"}</definedName>
    <definedName name="sfdgsar_1" localSheetId="27" hidden="1">{"FCB_ALL",#N/A,FALSE,"FCB";"GREY_ALL",#N/A,FALSE,"GREY"}</definedName>
    <definedName name="sfdgsar_1" hidden="1">{"FCB_ALL",#N/A,FALSE,"FCB";"GREY_ALL",#N/A,FALSE,"GREY"}</definedName>
    <definedName name="sfj" localSheetId="27" hidden="1">{"PR1","pr1",TRUE,"Sch PR-1"}</definedName>
    <definedName name="sfj" hidden="1">{"PR1","pr1",TRUE,"Sch PR-1"}</definedName>
    <definedName name="sfj_1" localSheetId="27" hidden="1">{"PR1","pr1",TRUE,"Sch PR-1"}</definedName>
    <definedName name="sfj_1" hidden="1">{"PR1","pr1",TRUE,"Sch PR-1"}</definedName>
    <definedName name="sfr" localSheetId="27" hidden="1">#REF!</definedName>
    <definedName name="sfr" hidden="1">#REF!</definedName>
    <definedName name="sg" localSheetId="27" hidden="1">#REF!</definedName>
    <definedName name="sg" hidden="1">#REF!</definedName>
    <definedName name="sgf" localSheetId="27" hidden="1">#REF!</definedName>
    <definedName name="sgf" hidden="1">#REF!</definedName>
    <definedName name="sharerepurchase" localSheetId="27" hidden="1">{"Income",#N/A,FALSE,"Earnings";"Critical Measures",#N/A,FALSE,"Earnings";"Balance",#N/A,FALSE,"Balance";"Cash Flow",#N/A,FALSE,"Balance";"Market",#N/A,FALSE,"Market";"Returns",#N/A,FALSE,"Returns"}</definedName>
    <definedName name="sharerepurchase" hidden="1">{"Income",#N/A,FALSE,"Earnings";"Critical Measures",#N/A,FALSE,"Earnings";"Balance",#N/A,FALSE,"Balance";"Cash Flow",#N/A,FALSE,"Balance";"Market",#N/A,FALSE,"Market";"Returns",#N/A,FALSE,"Returns"}</definedName>
    <definedName name="sharerepurchase_1" localSheetId="27" hidden="1">{"Income",#N/A,FALSE,"Earnings";"Critical Measures",#N/A,FALSE,"Earnings";"Balance",#N/A,FALSE,"Balance";"Cash Flow",#N/A,FALSE,"Balance";"Market",#N/A,FALSE,"Market";"Returns",#N/A,FALSE,"Returns"}</definedName>
    <definedName name="sharerepurchase_1" hidden="1">{"Income",#N/A,FALSE,"Earnings";"Critical Measures",#N/A,FALSE,"Earnings";"Balance",#N/A,FALSE,"Balance";"Cash Flow",#N/A,FALSE,"Balance";"Market",#N/A,FALSE,"Market";"Returns",#N/A,FALSE,"Returns"}</definedName>
    <definedName name="SHEFF" localSheetId="28">#REF!</definedName>
    <definedName name="SHEFF" localSheetId="3">#REF!</definedName>
    <definedName name="SHEFF" localSheetId="5">#REF!</definedName>
    <definedName name="SHEFF" localSheetId="6">#REF!</definedName>
    <definedName name="SHEFF" localSheetId="4">#REF!</definedName>
    <definedName name="SHEFF" localSheetId="19">#REF!</definedName>
    <definedName name="SHEFF" localSheetId="20">#REF!</definedName>
    <definedName name="SHEFF" localSheetId="18">#REF!</definedName>
    <definedName name="SHEFF" localSheetId="27">#REF!</definedName>
    <definedName name="SHEFF" localSheetId="14">#REF!</definedName>
    <definedName name="SHEFF" localSheetId="23">#REF!</definedName>
    <definedName name="SHEFF">#REF!</definedName>
    <definedName name="SHEFF1" localSheetId="28">#REF!</definedName>
    <definedName name="SHEFF1" localSheetId="3">#REF!</definedName>
    <definedName name="SHEFF1" localSheetId="5">#REF!</definedName>
    <definedName name="SHEFF1" localSheetId="6">#REF!</definedName>
    <definedName name="SHEFF1" localSheetId="4">#REF!</definedName>
    <definedName name="SHEFF1" localSheetId="19">#REF!</definedName>
    <definedName name="SHEFF1" localSheetId="20">#REF!</definedName>
    <definedName name="SHEFF1" localSheetId="18">#REF!</definedName>
    <definedName name="SHEFF1" localSheetId="27">#REF!</definedName>
    <definedName name="SHEFF1" localSheetId="14">#REF!</definedName>
    <definedName name="SHEFF1" localSheetId="23">#REF!</definedName>
    <definedName name="SHEFF1">#REF!</definedName>
    <definedName name="shg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irley" localSheetId="27" hidden="1">{#N/A,#N/A,FALSE,"MKTSUM95";#N/A,#N/A,FALSE,"MKTADM95";#N/A,#N/A,FALSE,"MKTD&amp;C95";#N/A,#N/A,FALSE,"MKTPRD95";#N/A,#N/A,FALSE,"MKTCHL95"}</definedName>
    <definedName name="shirley" hidden="1">{#N/A,#N/A,FALSE,"MKTSUM95";#N/A,#N/A,FALSE,"MKTADM95";#N/A,#N/A,FALSE,"MKTD&amp;C95";#N/A,#N/A,FALSE,"MKTPRD95";#N/A,#N/A,FALSE,"MKTCHL95"}</definedName>
    <definedName name="shirley_1" localSheetId="27" hidden="1">{#N/A,#N/A,FALSE,"MKTSUM95";#N/A,#N/A,FALSE,"MKTADM95";#N/A,#N/A,FALSE,"MKTD&amp;C95";#N/A,#N/A,FALSE,"MKTPRD95";#N/A,#N/A,FALSE,"MKTCHL95"}</definedName>
    <definedName name="shirley_1" hidden="1">{#N/A,#N/A,FALSE,"MKTSUM95";#N/A,#N/A,FALSE,"MKTADM95";#N/A,#N/A,FALSE,"MKTD&amp;C95";#N/A,#N/A,FALSE,"MKTPRD95";#N/A,#N/A,FALSE,"MKTCHL95"}</definedName>
    <definedName name="shit" localSheetId="27" hidden="1">{#N/A,"Base",FALSE,"Dividend";#N/A,"Conservative",FALSE,"Dividend";#N/A,"Downside",FALSE,"Dividend"}</definedName>
    <definedName name="shit" hidden="1">{#N/A,"Base",FALSE,"Dividend";#N/A,"Conservative",FALSE,"Dividend";#N/A,"Downside",FALSE,"Dividend"}</definedName>
    <definedName name="shit_1" localSheetId="27" hidden="1">{#N/A,"Base",FALSE,"Dividend";#N/A,"Conservative",FALSE,"Dividend";#N/A,"Downside",FALSE,"Dividend"}</definedName>
    <definedName name="shit_1" hidden="1">{#N/A,"Base",FALSE,"Dividend";#N/A,"Conservative",FALSE,"Dividend";#N/A,"Downside",FALSE,"Dividend"}</definedName>
    <definedName name="short" localSheetId="27" hidden="1">#REF!</definedName>
    <definedName name="short" hidden="1">#REF!</definedName>
    <definedName name="Show.MDB.Update.Warning" localSheetId="27" hidden="1">#REF!</definedName>
    <definedName name="Show.MDB.Update.Warning" hidden="1">#REF!</definedName>
    <definedName name="SID" hidden="1">"Cpavan"</definedName>
    <definedName name="SIG_LngApp" localSheetId="27" hidden="1">#REF!</definedName>
    <definedName name="SIG_LngApp" hidden="1">#REF!</definedName>
    <definedName name="SIM" localSheetId="27" hidden="1">#REF!</definedName>
    <definedName name="SIM" hidden="1">#REF!</definedName>
    <definedName name="Simple" localSheetId="27" hidden="1">{#N/A,#N/A,FALSE,"RESUMEN ECON.";#N/A,#N/A,FALSE,"Costos de R.H.";#N/A,#N/A,FALSE,"COSTO HW";#N/A,#N/A,FALSE,"CUADROS";#N/A,#N/A,FALSE,"SCADA´s";#N/A,#N/A,FALSE,"PRECIOS EQUIPOS"}</definedName>
    <definedName name="Simple" hidden="1">{#N/A,#N/A,FALSE,"RESUMEN ECON.";#N/A,#N/A,FALSE,"Costos de R.H.";#N/A,#N/A,FALSE,"COSTO HW";#N/A,#N/A,FALSE,"CUADROS";#N/A,#N/A,FALSE,"SCADA´s";#N/A,#N/A,FALSE,"PRECIOS EQUIPOS"}</definedName>
    <definedName name="Simple_1" localSheetId="27" hidden="1">{#N/A,#N/A,FALSE,"RESUMEN ECON.";#N/A,#N/A,FALSE,"Costos de R.H.";#N/A,#N/A,FALSE,"COSTO HW";#N/A,#N/A,FALSE,"CUADROS";#N/A,#N/A,FALSE,"SCADA´s";#N/A,#N/A,FALSE,"PRECIOS EQUIPOS"}</definedName>
    <definedName name="Simple_1" hidden="1">{#N/A,#N/A,FALSE,"RESUMEN ECON.";#N/A,#N/A,FALSE,"Costos de R.H.";#N/A,#N/A,FALSE,"COSTO HW";#N/A,#N/A,FALSE,"CUADROS";#N/A,#N/A,FALSE,"SCADA´s";#N/A,#N/A,FALSE,"PRECIOS EQUIPOS"}</definedName>
    <definedName name="SiteVATrow">[5]Master!#REF!</definedName>
    <definedName name="sjkdsjdk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kdsjdk_1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kdsjdk_1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ksdidike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_1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_1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EVIN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l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T" localSheetId="27" hidden="1">{"SUM",#N/A,FALSE,"Details (2)"}</definedName>
    <definedName name="SLT" hidden="1">{"SUM",#N/A,FALSE,"Details (2)"}</definedName>
    <definedName name="SLT_1" localSheetId="27" hidden="1">{"SUM",#N/A,FALSE,"Details (2)"}</definedName>
    <definedName name="SLT_1" hidden="1">{"SUM",#N/A,FALSE,"Details (2)"}</definedName>
    <definedName name="solver_adj" localSheetId="27" hidden="1">#REF!</definedName>
    <definedName name="solver_adj" hidden="1">#REF!</definedName>
    <definedName name="solver_lhs1" localSheetId="27" hidden="1">#REF!</definedName>
    <definedName name="solver_lhs1" hidden="1">#REF!</definedName>
    <definedName name="solver_lhs10" localSheetId="27" hidden="1">#REF!</definedName>
    <definedName name="solver_lhs10" hidden="1">#REF!</definedName>
    <definedName name="solver_lhs11" localSheetId="27" hidden="1">#REF!</definedName>
    <definedName name="solver_lhs11" hidden="1">#REF!</definedName>
    <definedName name="solver_lhs12" localSheetId="27" hidden="1">#REF!</definedName>
    <definedName name="solver_lhs12" hidden="1">#REF!</definedName>
    <definedName name="solver_lhs13" localSheetId="27" hidden="1">#REF!</definedName>
    <definedName name="solver_lhs13" hidden="1">#REF!</definedName>
    <definedName name="solver_lhs14" localSheetId="27" hidden="1">#REF!</definedName>
    <definedName name="solver_lhs14" hidden="1">#REF!</definedName>
    <definedName name="solver_lhs15" localSheetId="27" hidden="1">#REF!</definedName>
    <definedName name="solver_lhs15" hidden="1">#REF!</definedName>
    <definedName name="solver_lhs16" localSheetId="27" hidden="1">#REF!</definedName>
    <definedName name="solver_lhs16" hidden="1">#REF!</definedName>
    <definedName name="solver_lhs17" localSheetId="27" hidden="1">#REF!</definedName>
    <definedName name="solver_lhs17" hidden="1">#REF!</definedName>
    <definedName name="solver_lhs18" localSheetId="27" hidden="1">#REF!</definedName>
    <definedName name="solver_lhs18" hidden="1">#REF!</definedName>
    <definedName name="solver_lhs19" localSheetId="27" hidden="1">#REF!</definedName>
    <definedName name="solver_lhs19" hidden="1">#REF!</definedName>
    <definedName name="solver_lhs2" localSheetId="27" hidden="1">#REF!</definedName>
    <definedName name="solver_lhs2" hidden="1">#REF!</definedName>
    <definedName name="solver_lhs20" localSheetId="27" hidden="1">#REF!</definedName>
    <definedName name="solver_lhs20" hidden="1">#REF!</definedName>
    <definedName name="solver_lhs21" localSheetId="27" hidden="1">#REF!</definedName>
    <definedName name="solver_lhs21" hidden="1">#REF!</definedName>
    <definedName name="solver_lhs22" localSheetId="27" hidden="1">#REF!</definedName>
    <definedName name="solver_lhs22" hidden="1">#REF!</definedName>
    <definedName name="solver_lhs23" localSheetId="27" hidden="1">#REF!</definedName>
    <definedName name="solver_lhs23" hidden="1">#REF!</definedName>
    <definedName name="solver_lhs24" localSheetId="27" hidden="1">#REF!</definedName>
    <definedName name="solver_lhs24" hidden="1">#REF!</definedName>
    <definedName name="solver_lhs25" localSheetId="27" hidden="1">#REF!</definedName>
    <definedName name="solver_lhs25" hidden="1">#REF!</definedName>
    <definedName name="solver_lhs26" localSheetId="27" hidden="1">#REF!</definedName>
    <definedName name="solver_lhs26" hidden="1">#REF!</definedName>
    <definedName name="solver_lhs27" localSheetId="27" hidden="1">#REF!</definedName>
    <definedName name="solver_lhs27" hidden="1">#REF!</definedName>
    <definedName name="solver_lhs28" localSheetId="27" hidden="1">#REF!</definedName>
    <definedName name="solver_lhs28" hidden="1">#REF!</definedName>
    <definedName name="solver_lhs29" localSheetId="27" hidden="1">#REF!</definedName>
    <definedName name="solver_lhs29" hidden="1">#REF!</definedName>
    <definedName name="solver_lhs3" localSheetId="27" hidden="1">#REF!</definedName>
    <definedName name="solver_lhs3" hidden="1">#REF!</definedName>
    <definedName name="solver_lhs30" localSheetId="27" hidden="1">#REF!</definedName>
    <definedName name="solver_lhs30" hidden="1">#REF!</definedName>
    <definedName name="solver_lhs31" localSheetId="27" hidden="1">#REF!</definedName>
    <definedName name="solver_lhs31" hidden="1">#REF!</definedName>
    <definedName name="solver_lhs32" localSheetId="27" hidden="1">#REF!</definedName>
    <definedName name="solver_lhs32" hidden="1">#REF!</definedName>
    <definedName name="solver_lhs33" localSheetId="27" hidden="1">#REF!</definedName>
    <definedName name="solver_lhs33" hidden="1">#REF!</definedName>
    <definedName name="solver_lhs34" localSheetId="27" hidden="1">#REF!</definedName>
    <definedName name="solver_lhs34" hidden="1">#REF!</definedName>
    <definedName name="solver_lhs35" localSheetId="27" hidden="1">#REF!</definedName>
    <definedName name="solver_lhs35" hidden="1">#REF!</definedName>
    <definedName name="solver_lhs36" localSheetId="27" hidden="1">#REF!</definedName>
    <definedName name="solver_lhs36" hidden="1">#REF!</definedName>
    <definedName name="solver_lhs37" localSheetId="27" hidden="1">#REF!</definedName>
    <definedName name="solver_lhs37" hidden="1">#REF!</definedName>
    <definedName name="solver_lhs38" localSheetId="27" hidden="1">#REF!</definedName>
    <definedName name="solver_lhs38" hidden="1">#REF!</definedName>
    <definedName name="solver_lhs39" localSheetId="27" hidden="1">#REF!</definedName>
    <definedName name="solver_lhs39" hidden="1">#REF!</definedName>
    <definedName name="solver_lhs4" localSheetId="27" hidden="1">#REF!</definedName>
    <definedName name="solver_lhs4" hidden="1">#REF!</definedName>
    <definedName name="solver_lhs40" localSheetId="27" hidden="1">#REF!</definedName>
    <definedName name="solver_lhs40" hidden="1">#REF!</definedName>
    <definedName name="solver_lhs41" localSheetId="27" hidden="1">#REF!</definedName>
    <definedName name="solver_lhs41" hidden="1">#REF!</definedName>
    <definedName name="solver_lhs42" localSheetId="27" hidden="1">#REF!</definedName>
    <definedName name="solver_lhs42" hidden="1">#REF!</definedName>
    <definedName name="solver_lhs43" localSheetId="27" hidden="1">#REF!</definedName>
    <definedName name="solver_lhs43" hidden="1">#REF!</definedName>
    <definedName name="solver_lhs44" localSheetId="27" hidden="1">#REF!</definedName>
    <definedName name="solver_lhs44" hidden="1">#REF!</definedName>
    <definedName name="solver_lhs45" localSheetId="27" hidden="1">#REF!</definedName>
    <definedName name="solver_lhs45" hidden="1">#REF!</definedName>
    <definedName name="solver_lhs46" localSheetId="27" hidden="1">#REF!</definedName>
    <definedName name="solver_lhs46" hidden="1">#REF!</definedName>
    <definedName name="solver_lhs47" localSheetId="27" hidden="1">#REF!</definedName>
    <definedName name="solver_lhs47" hidden="1">#REF!</definedName>
    <definedName name="solver_lhs48" localSheetId="27" hidden="1">#REF!</definedName>
    <definedName name="solver_lhs48" hidden="1">#REF!</definedName>
    <definedName name="solver_lhs49" localSheetId="27" hidden="1">#REF!</definedName>
    <definedName name="solver_lhs49" hidden="1">#REF!</definedName>
    <definedName name="solver_lhs5" localSheetId="27" hidden="1">#REF!</definedName>
    <definedName name="solver_lhs5" hidden="1">#REF!</definedName>
    <definedName name="solver_lhs50" localSheetId="27" hidden="1">#REF!</definedName>
    <definedName name="solver_lhs50" hidden="1">#REF!</definedName>
    <definedName name="solver_lhs51" localSheetId="27" hidden="1">#REF!</definedName>
    <definedName name="solver_lhs51" hidden="1">#REF!</definedName>
    <definedName name="solver_lhs52" localSheetId="27" hidden="1">#REF!</definedName>
    <definedName name="solver_lhs52" hidden="1">#REF!</definedName>
    <definedName name="solver_lhs53" localSheetId="27" hidden="1">#REF!</definedName>
    <definedName name="solver_lhs53" hidden="1">#REF!</definedName>
    <definedName name="solver_lhs54" localSheetId="27" hidden="1">#REF!</definedName>
    <definedName name="solver_lhs54" hidden="1">#REF!</definedName>
    <definedName name="solver_lhs55" localSheetId="27" hidden="1">#REF!</definedName>
    <definedName name="solver_lhs55" hidden="1">#REF!</definedName>
    <definedName name="solver_lhs56" localSheetId="27" hidden="1">#REF!</definedName>
    <definedName name="solver_lhs56" hidden="1">#REF!</definedName>
    <definedName name="solver_lhs57" localSheetId="27" hidden="1">#REF!</definedName>
    <definedName name="solver_lhs57" hidden="1">#REF!</definedName>
    <definedName name="solver_lhs58" localSheetId="27" hidden="1">#REF!</definedName>
    <definedName name="solver_lhs58" hidden="1">#REF!</definedName>
    <definedName name="solver_lhs59" localSheetId="27" hidden="1">#REF!</definedName>
    <definedName name="solver_lhs59" hidden="1">#REF!</definedName>
    <definedName name="solver_lhs6" localSheetId="27" hidden="1">#REF!</definedName>
    <definedName name="solver_lhs6" hidden="1">#REF!</definedName>
    <definedName name="solver_lhs60" localSheetId="27" hidden="1">#REF!</definedName>
    <definedName name="solver_lhs60" hidden="1">#REF!</definedName>
    <definedName name="solver_lhs61" localSheetId="27" hidden="1">#REF!</definedName>
    <definedName name="solver_lhs61" hidden="1">#REF!</definedName>
    <definedName name="solver_lhs62" localSheetId="27" hidden="1">#REF!</definedName>
    <definedName name="solver_lhs62" hidden="1">#REF!</definedName>
    <definedName name="solver_lhs63" localSheetId="27" hidden="1">#REF!</definedName>
    <definedName name="solver_lhs63" hidden="1">#REF!</definedName>
    <definedName name="solver_lhs64" localSheetId="27" hidden="1">#REF!</definedName>
    <definedName name="solver_lhs64" hidden="1">#REF!</definedName>
    <definedName name="solver_lhs65" localSheetId="27" hidden="1">#REF!</definedName>
    <definedName name="solver_lhs65" hidden="1">#REF!</definedName>
    <definedName name="solver_lhs66" localSheetId="27" hidden="1">#REF!</definedName>
    <definedName name="solver_lhs66" hidden="1">#REF!</definedName>
    <definedName name="solver_lhs67" localSheetId="27" hidden="1">#REF!</definedName>
    <definedName name="solver_lhs67" hidden="1">#REF!</definedName>
    <definedName name="solver_lhs68" localSheetId="27" hidden="1">#REF!</definedName>
    <definedName name="solver_lhs68" hidden="1">#REF!</definedName>
    <definedName name="solver_lhs69" localSheetId="27" hidden="1">#REF!</definedName>
    <definedName name="solver_lhs69" hidden="1">#REF!</definedName>
    <definedName name="solver_lhs7" localSheetId="27" hidden="1">#REF!</definedName>
    <definedName name="solver_lhs7" hidden="1">#REF!</definedName>
    <definedName name="solver_lhs70" localSheetId="27" hidden="1">#REF!</definedName>
    <definedName name="solver_lhs70" hidden="1">#REF!</definedName>
    <definedName name="solver_lhs71" localSheetId="27" hidden="1">#REF!</definedName>
    <definedName name="solver_lhs71" hidden="1">#REF!</definedName>
    <definedName name="solver_lhs72" localSheetId="27" hidden="1">#REF!</definedName>
    <definedName name="solver_lhs72" hidden="1">#REF!</definedName>
    <definedName name="solver_lhs73" localSheetId="27" hidden="1">#REF!</definedName>
    <definedName name="solver_lhs73" hidden="1">#REF!</definedName>
    <definedName name="solver_lhs74" localSheetId="27" hidden="1">#REF!</definedName>
    <definedName name="solver_lhs74" hidden="1">#REF!</definedName>
    <definedName name="solver_lhs75" localSheetId="27" hidden="1">#REF!</definedName>
    <definedName name="solver_lhs75" hidden="1">#REF!</definedName>
    <definedName name="solver_lhs76" localSheetId="27" hidden="1">#REF!</definedName>
    <definedName name="solver_lhs76" hidden="1">#REF!</definedName>
    <definedName name="solver_lhs77" localSheetId="27" hidden="1">#REF!</definedName>
    <definedName name="solver_lhs77" hidden="1">#REF!</definedName>
    <definedName name="solver_lhs78" localSheetId="27" hidden="1">#REF!</definedName>
    <definedName name="solver_lhs78" hidden="1">#REF!</definedName>
    <definedName name="solver_lhs79" localSheetId="27" hidden="1">#REF!</definedName>
    <definedName name="solver_lhs79" hidden="1">#REF!</definedName>
    <definedName name="solver_lhs8" localSheetId="27" hidden="1">#REF!</definedName>
    <definedName name="solver_lhs8" hidden="1">#REF!</definedName>
    <definedName name="solver_lhs80" localSheetId="27" hidden="1">#REF!</definedName>
    <definedName name="solver_lhs80" hidden="1">#REF!</definedName>
    <definedName name="solver_lhs81" localSheetId="27" hidden="1">#REF!</definedName>
    <definedName name="solver_lhs81" hidden="1">#REF!</definedName>
    <definedName name="solver_lhs82" localSheetId="27" hidden="1">#REF!</definedName>
    <definedName name="solver_lhs82" hidden="1">#REF!</definedName>
    <definedName name="solver_lhs83" localSheetId="27" hidden="1">#REF!</definedName>
    <definedName name="solver_lhs83" hidden="1">#REF!</definedName>
    <definedName name="solver_lhs84" localSheetId="27" hidden="1">#REF!</definedName>
    <definedName name="solver_lhs84" hidden="1">#REF!</definedName>
    <definedName name="solver_lhs85" localSheetId="27" hidden="1">#REF!</definedName>
    <definedName name="solver_lhs85" hidden="1">#REF!</definedName>
    <definedName name="solver_lhs86" localSheetId="27" hidden="1">#REF!</definedName>
    <definedName name="solver_lhs86" hidden="1">#REF!</definedName>
    <definedName name="solver_lhs87" localSheetId="27" hidden="1">#REF!</definedName>
    <definedName name="solver_lhs87" hidden="1">#REF!</definedName>
    <definedName name="solver_lhs88" localSheetId="27" hidden="1">#REF!</definedName>
    <definedName name="solver_lhs88" hidden="1">#REF!</definedName>
    <definedName name="solver_lhs9" localSheetId="27" hidden="1">#REF!</definedName>
    <definedName name="solver_lhs9" hidden="1">#REF!</definedName>
    <definedName name="solver_lin" hidden="1">0</definedName>
    <definedName name="solver_num" hidden="1">0</definedName>
    <definedName name="solver_opt" localSheetId="27" hidden="1">#REF!</definedName>
    <definedName name="solver_opt" hidden="1">#REF!</definedName>
    <definedName name="solver_rel1" hidden="1">1</definedName>
    <definedName name="solver_rhs1" hidden="1">0.15</definedName>
    <definedName name="solver_rhs23" localSheetId="27" hidden="1">#REF!</definedName>
    <definedName name="solver_rhs23" hidden="1">#REF!</definedName>
    <definedName name="solver_rhs45" localSheetId="27" hidden="1">#REF!</definedName>
    <definedName name="solver_rhs45" hidden="1">#REF!</definedName>
    <definedName name="solver_rhs67" localSheetId="27" hidden="1">#REF!</definedName>
    <definedName name="solver_rhs67" hidden="1">#REF!</definedName>
    <definedName name="solver_tmp" hidden="1">0.15</definedName>
    <definedName name="solver_typ" hidden="1">3</definedName>
    <definedName name="solver_val" hidden="1">399732</definedName>
    <definedName name="sort" localSheetId="27" hidden="1">#REF!</definedName>
    <definedName name="sort" hidden="1">#REF!</definedName>
    <definedName name="sort2" localSheetId="27" hidden="1">#REF!</definedName>
    <definedName name="sort2" hidden="1">#REF!</definedName>
    <definedName name="SpecialPrice" localSheetId="27" hidden="1">#REF!</definedName>
    <definedName name="SpecialPrice" hidden="1">#REF!</definedName>
    <definedName name="SPM" localSheetId="27" hidden="1">{#N/A,#N/A,FALSE,"Cashflow Analysis";#N/A,#N/A,FALSE,"Sensitivity Analysis";#N/A,#N/A,FALSE,"PV";#N/A,#N/A,FALSE,"Pro Forma"}</definedName>
    <definedName name="SPM" hidden="1">{#N/A,#N/A,FALSE,"Cashflow Analysis";#N/A,#N/A,FALSE,"Sensitivity Analysis";#N/A,#N/A,FALSE,"PV";#N/A,#N/A,FALSE,"Pro Forma"}</definedName>
    <definedName name="SPM_1" localSheetId="27" hidden="1">{#N/A,#N/A,FALSE,"Cashflow Analysis";#N/A,#N/A,FALSE,"Sensitivity Analysis";#N/A,#N/A,FALSE,"PV";#N/A,#N/A,FALSE,"Pro Forma"}</definedName>
    <definedName name="SPM_1" hidden="1">{#N/A,#N/A,FALSE,"Cashflow Analysis";#N/A,#N/A,FALSE,"Sensitivity Analysis";#N/A,#N/A,FALSE,"PV";#N/A,#N/A,FALSE,"Pro Forma"}</definedName>
    <definedName name="SPM.2" localSheetId="27" hidden="1">{#N/A,#N/A,FALSE,"Cashflow Analysis";#N/A,#N/A,FALSE,"Sensitivity Analysis";#N/A,#N/A,FALSE,"PV";#N/A,#N/A,FALSE,"Pro Forma"}</definedName>
    <definedName name="SPM.2" hidden="1">{#N/A,#N/A,FALSE,"Cashflow Analysis";#N/A,#N/A,FALSE,"Sensitivity Analysis";#N/A,#N/A,FALSE,"PV";#N/A,#N/A,FALSE,"Pro Forma"}</definedName>
    <definedName name="SPM.2_1" localSheetId="27" hidden="1">{#N/A,#N/A,FALSE,"Cashflow Analysis";#N/A,#N/A,FALSE,"Sensitivity Analysis";#N/A,#N/A,FALSE,"PV";#N/A,#N/A,FALSE,"Pro Forma"}</definedName>
    <definedName name="SPM.2_1" hidden="1">{#N/A,#N/A,FALSE,"Cashflow Analysis";#N/A,#N/A,FALSE,"Sensitivity Analysis";#N/A,#N/A,FALSE,"PV";#N/A,#N/A,FALSE,"Pro Forma"}</definedName>
    <definedName name="SPWD" hidden="1">"pepsico"</definedName>
    <definedName name="sq" localSheetId="27" hidden="1">{"bs",#N/A,FALSE,"SCF"}</definedName>
    <definedName name="sq" hidden="1">{"bs",#N/A,FALSE,"SCF"}</definedName>
    <definedName name="sq_1" localSheetId="27" hidden="1">{"bs",#N/A,FALSE,"SCF"}</definedName>
    <definedName name="sq_1" hidden="1">{"bs",#N/A,FALSE,"SCF"}</definedName>
    <definedName name="sql_statement" hidden="1">"select distinct acct_cat,sum(cyr),sum(lyr),sum(cbd),mult_x000D_
from r1_datasum_x000D_
group by acct_cat_x000D_
_x000D_
"</definedName>
    <definedName name="sqm">10.7639</definedName>
    <definedName name="ss" localSheetId="27" hidden="1">#REF!</definedName>
    <definedName name="ss" hidden="1">#REF!</definedName>
    <definedName name="ssd" localSheetId="27" hidden="1">#REF!</definedName>
    <definedName name="ssd" hidden="1">#REF!</definedName>
    <definedName name="ssr" localSheetId="27" hidden="1">{"bs",#N/A,FALSE,"SCF"}</definedName>
    <definedName name="ssr" hidden="1">{"bs",#N/A,FALSE,"SCF"}</definedName>
    <definedName name="ssr_1" localSheetId="27" hidden="1">{"bs",#N/A,FALSE,"SCF"}</definedName>
    <definedName name="ssr_1" hidden="1">{"bs",#N/A,FALSE,"SCF"}</definedName>
    <definedName name="sss" localSheetId="27" hidden="1">{#N/A,#N/A,FALSE,"NOI"}</definedName>
    <definedName name="sss" hidden="1">{#N/A,#N/A,FALSE,"NOI"}</definedName>
    <definedName name="sss_1" localSheetId="27" hidden="1">{#N/A,#N/A,FALSE,"NOI"}</definedName>
    <definedName name="sss_1" hidden="1">{#N/A,#N/A,FALSE,"NOI"}</definedName>
    <definedName name="ssssd" localSheetId="27" hidden="1">{#N/A,#N/A,FALSE,"MP96"}</definedName>
    <definedName name="ssssd" hidden="1">{#N/A,#N/A,FALSE,"MP96"}</definedName>
    <definedName name="ssssd_1" localSheetId="27" hidden="1">{#N/A,#N/A,FALSE,"MP96"}</definedName>
    <definedName name="ssssd_1" hidden="1">{#N/A,#N/A,FALSE,"MP96"}</definedName>
    <definedName name="sssss" localSheetId="27" hidden="1">{"bs",#N/A,FALSE,"SCF"}</definedName>
    <definedName name="sssss" hidden="1">{"bs",#N/A,FALSE,"SCF"}</definedName>
    <definedName name="sssss_1" localSheetId="27" hidden="1">{"bs",#N/A,FALSE,"SCF"}</definedName>
    <definedName name="sssss_1" hidden="1">{"bs",#N/A,FALSE,"SCF"}</definedName>
    <definedName name="ssssss" localSheetId="27" hidden="1">#REF!</definedName>
    <definedName name="ssssss" hidden="1">#REF!</definedName>
    <definedName name="sssssss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tandardExtraCFrow" localSheetId="27">#REF!</definedName>
    <definedName name="StandardExtraCFrow">#REF!</definedName>
    <definedName name="StandardExtraRow">[5]Master!#REF!</definedName>
    <definedName name="StandardPreconCF" localSheetId="27">#REF!</definedName>
    <definedName name="StandardPreconCF">#REF!</definedName>
    <definedName name="StandardPrem">[5]Master!#REF!</definedName>
    <definedName name="stands" localSheetId="27" hidden="1">{"FCB_ALL",#N/A,FALSE,"FCB";"GREY_ALL",#N/A,FALSE,"GREY"}</definedName>
    <definedName name="stands" hidden="1">{"FCB_ALL",#N/A,FALSE,"FCB";"GREY_ALL",#N/A,FALSE,"GREY"}</definedName>
    <definedName name="stands_1" localSheetId="27" hidden="1">{"FCB_ALL",#N/A,FALSE,"FCB";"GREY_ALL",#N/A,FALSE,"GREY"}</definedName>
    <definedName name="stands_1" hidden="1">{"FCB_ALL",#N/A,FALSE,"FCB";"GREY_ALL",#N/A,FALSE,"GREY"}</definedName>
    <definedName name="stands1" localSheetId="27" hidden="1">{"FCB_ALL",#N/A,FALSE,"FCB";"GREY_ALL",#N/A,FALSE,"GREY"}</definedName>
    <definedName name="stands1" hidden="1">{"FCB_ALL",#N/A,FALSE,"FCB";"GREY_ALL",#N/A,FALSE,"GREY"}</definedName>
    <definedName name="stands1_1" localSheetId="27" hidden="1">{"FCB_ALL",#N/A,FALSE,"FCB";"GREY_ALL",#N/A,FALSE,"GREY"}</definedName>
    <definedName name="stands1_1" hidden="1">{"FCB_ALL",#N/A,FALSE,"FCB";"GREY_ALL",#N/A,FALSE,"GREY"}</definedName>
    <definedName name="Start_date" localSheetId="27">#REF!</definedName>
    <definedName name="Start_date">#REF!</definedName>
    <definedName name="StartDate" localSheetId="27">#REF!</definedName>
    <definedName name="StartDate">#REF!</definedName>
    <definedName name="Stop" localSheetId="27" hidden="1">{"bs",#N/A,FALSE,"SCF"}</definedName>
    <definedName name="Stop" hidden="1">{"bs",#N/A,FALSE,"SCF"}</definedName>
    <definedName name="Stop_1" localSheetId="27" hidden="1">{"bs",#N/A,FALSE,"SCF"}</definedName>
    <definedName name="Stop_1" hidden="1">{"bs",#N/A,FALSE,"SCF"}</definedName>
    <definedName name="Store_Details" localSheetId="28">#REF!</definedName>
    <definedName name="Store_Details" localSheetId="3">#REF!</definedName>
    <definedName name="Store_Details" localSheetId="5">#REF!</definedName>
    <definedName name="Store_Details" localSheetId="6">#REF!</definedName>
    <definedName name="Store_Details" localSheetId="4">#REF!</definedName>
    <definedName name="Store_Details" localSheetId="19">#REF!</definedName>
    <definedName name="Store_Details" localSheetId="20">#REF!</definedName>
    <definedName name="Store_Details" localSheetId="18">#REF!</definedName>
    <definedName name="Store_Details" localSheetId="27">#REF!</definedName>
    <definedName name="Store_Details" localSheetId="14">#REF!</definedName>
    <definedName name="Store_Details" localSheetId="23">#REF!</definedName>
    <definedName name="Store_Details">#REF!</definedName>
    <definedName name="Store_No" localSheetId="28">#REF!</definedName>
    <definedName name="Store_No" localSheetId="3">#REF!</definedName>
    <definedName name="Store_No" localSheetId="5">#REF!</definedName>
    <definedName name="Store_No" localSheetId="6">#REF!</definedName>
    <definedName name="Store_No" localSheetId="4">#REF!</definedName>
    <definedName name="Store_No" localSheetId="19">#REF!</definedName>
    <definedName name="Store_No" localSheetId="20">#REF!</definedName>
    <definedName name="Store_No" localSheetId="18">#REF!</definedName>
    <definedName name="Store_No" localSheetId="27">#REF!</definedName>
    <definedName name="Store_No" localSheetId="14">#REF!</definedName>
    <definedName name="Store_No" localSheetId="23">#REF!</definedName>
    <definedName name="Store_No">#REF!</definedName>
    <definedName name="stud13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_1" localSheetId="27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_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ff" localSheetId="27" hidden="1">#REF!</definedName>
    <definedName name="stuff" hidden="1">#REF!</definedName>
    <definedName name="stuffs" localSheetId="27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tuffs_1" localSheetId="27" hidden="1">{"TOTAL",#N/A,FALSE,"A";"FISCAL94",#N/A,FALSE,"A";"FISCAL95",#N/A,FALSE,"A";"FISCAL96",#N/A,FALSE,"A";"misc page",#N/A,FALSE,"A"}</definedName>
    <definedName name="stuffs_1" hidden="1">{"TOTAL",#N/A,FALSE,"A";"FISCAL94",#N/A,FALSE,"A";"FISCAL95",#N/A,FALSE,"A";"FISCAL96",#N/A,FALSE,"A";"misc page",#N/A,FALSE,"A"}</definedName>
    <definedName name="STYNE" localSheetId="28">#REF!</definedName>
    <definedName name="STYNE" localSheetId="3">#REF!</definedName>
    <definedName name="STYNE" localSheetId="5">#REF!</definedName>
    <definedName name="STYNE" localSheetId="6">#REF!</definedName>
    <definedName name="STYNE" localSheetId="4">#REF!</definedName>
    <definedName name="STYNE" localSheetId="19">#REF!</definedName>
    <definedName name="STYNE" localSheetId="20">#REF!</definedName>
    <definedName name="STYNE" localSheetId="18">#REF!</definedName>
    <definedName name="STYNE" localSheetId="27">#REF!</definedName>
    <definedName name="STYNE" localSheetId="14">#REF!</definedName>
    <definedName name="STYNE" localSheetId="23">#REF!</definedName>
    <definedName name="STYNE">#REF!</definedName>
    <definedName name="STYNE1" localSheetId="28">#REF!</definedName>
    <definedName name="STYNE1" localSheetId="3">#REF!</definedName>
    <definedName name="STYNE1" localSheetId="5">#REF!</definedName>
    <definedName name="STYNE1" localSheetId="6">#REF!</definedName>
    <definedName name="STYNE1" localSheetId="4">#REF!</definedName>
    <definedName name="STYNE1" localSheetId="19">#REF!</definedName>
    <definedName name="STYNE1" localSheetId="20">#REF!</definedName>
    <definedName name="STYNE1" localSheetId="18">#REF!</definedName>
    <definedName name="STYNE1" localSheetId="27">#REF!</definedName>
    <definedName name="STYNE1" localSheetId="14">#REF!</definedName>
    <definedName name="STYNE1" localSheetId="23">#REF!</definedName>
    <definedName name="STYNE1">#REF!</definedName>
    <definedName name="sub" localSheetId="27" hidden="1">#REF!</definedName>
    <definedName name="sub" hidden="1">#REF!</definedName>
    <definedName name="subpart" localSheetId="27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subpart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subpart_1" localSheetId="27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subpart_1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suck" localSheetId="27" hidden="1">#REF!</definedName>
    <definedName name="suck" hidden="1">#REF!</definedName>
    <definedName name="sucker" localSheetId="27" hidden="1">#REF!</definedName>
    <definedName name="sucker" hidden="1">#REF!</definedName>
    <definedName name="sumariaretanm" localSheetId="27" hidden="1">{#N/A,#N/A,FALSE,"Aging Summary";#N/A,#N/A,FALSE,"Ratio Analysis";#N/A,#N/A,FALSE,"Test 120 Day Accts";#N/A,#N/A,FALSE,"Tickmarks"}</definedName>
    <definedName name="sumariaretanm" hidden="1">{#N/A,#N/A,FALSE,"Aging Summary";#N/A,#N/A,FALSE,"Ratio Analysis";#N/A,#N/A,FALSE,"Test 120 Day Accts";#N/A,#N/A,FALSE,"Tickmarks"}</definedName>
    <definedName name="sumariaretanm_1" localSheetId="27" hidden="1">{#N/A,#N/A,FALSE,"Aging Summary";#N/A,#N/A,FALSE,"Ratio Analysis";#N/A,#N/A,FALSE,"Test 120 Day Accts";#N/A,#N/A,FALSE,"Tickmarks"}</definedName>
    <definedName name="sumariaretanm_1" hidden="1">{#N/A,#N/A,FALSE,"Aging Summary";#N/A,#N/A,FALSE,"Ratio Analysis";#N/A,#N/A,FALSE,"Test 120 Day Accts";#N/A,#N/A,FALSE,"Tickmarks"}</definedName>
    <definedName name="Summary" localSheetId="43" hidden="1">{"DRIVER={Sage Line 100};UID=xavier;PWD=xavier;DIR=m:\signat\sage\data0405;SCH=m:\signat\sage\prog;LOG=m:\signat\sage\LINE100;"}</definedName>
    <definedName name="SUMMARY" localSheetId="27">#REF!</definedName>
    <definedName name="SUMMARY">#REF!</definedName>
    <definedName name="Summary_1" localSheetId="43" hidden="1">{"DRIVER={Sage Line 100};UID=xavier;PWD=xavier;DIR=m:\signat\sage\data0405;SCH=m:\signat\sage\prog;LOG=m:\signat\sage\LINE100;"}</definedName>
    <definedName name="Summary_1" localSheetId="27" hidden="1">{"DRIVER={Sage Line 100};UID=xavier;PWD=xavier;DIR=m:\signat\sage\data0405;SCH=m:\signat\sage\prog;LOG=m:\signat\sage\LINE100;"}</definedName>
    <definedName name="Summary_1" hidden="1">{"DRIVER={Sage Line 100};UID=xavier;PWD=xavier;DIR=m:\signat\sage\data0405;SCH=m:\signat\sage\prog;LOG=m:\signat\sage\LINE100;"}</definedName>
    <definedName name="Summary_1_1" localSheetId="27" hidden="1">{"DRIVER={Sage Line 100};UID=xavier;PWD=xavier;DIR=m:\signat\sage\data0405;SCH=m:\signat\sage\prog;LOG=m:\signat\sage\LINE100;"}</definedName>
    <definedName name="Summary_1_1" hidden="1">{"DRIVER={Sage Line 100};UID=xavier;PWD=xavier;DIR=m:\signat\sage\data0405;SCH=m:\signat\sage\prog;LOG=m:\signat\sage\LINE100;"}</definedName>
    <definedName name="Summary_1_1_1" localSheetId="27" hidden="1">{"DRIVER={Sage Line 100};UID=xavier;PWD=xavier;DIR=m:\signat\sage\data0405;SCH=m:\signat\sage\prog;LOG=m:\signat\sage\LINE100;"}</definedName>
    <definedName name="Summary_1_1_1" hidden="1">{"DRIVER={Sage Line 100};UID=xavier;PWD=xavier;DIR=m:\signat\sage\data0405;SCH=m:\signat\sage\prog;LOG=m:\signat\sage\LINE100;"}</definedName>
    <definedName name="Summary_1_1_1_1" localSheetId="27" hidden="1">{"DRIVER={Sage Line 100};UID=xavier;PWD=xavier;DIR=m:\signat\sage\data0405;SCH=m:\signat\sage\prog;LOG=m:\signat\sage\LINE100;"}</definedName>
    <definedName name="Summary_1_1_1_1" hidden="1">{"DRIVER={Sage Line 100};UID=xavier;PWD=xavier;DIR=m:\signat\sage\data0405;SCH=m:\signat\sage\prog;LOG=m:\signat\sage\LINE100;"}</definedName>
    <definedName name="Summary_1_1_1_1_1" localSheetId="27" hidden="1">{"DRIVER={Sage Line 100};UID=xavier;PWD=xavier;DIR=m:\signat\sage\data0405;SCH=m:\signat\sage\prog;LOG=m:\signat\sage\LINE100;"}</definedName>
    <definedName name="Summary_1_1_1_1_1" hidden="1">{"DRIVER={Sage Line 100};UID=xavier;PWD=xavier;DIR=m:\signat\sage\data0405;SCH=m:\signat\sage\prog;LOG=m:\signat\sage\LINE100;"}</definedName>
    <definedName name="Summary_1_1_1_1_1_1" localSheetId="27" hidden="1">{"DRIVER={Sage Line 100};UID=xavier;PWD=xavier;DIR=m:\signat\sage\data0405;SCH=m:\signat\sage\prog;LOG=m:\signat\sage\LINE100;"}</definedName>
    <definedName name="Summary_1_1_1_1_1_1" hidden="1">{"DRIVER={Sage Line 100};UID=xavier;PWD=xavier;DIR=m:\signat\sage\data0405;SCH=m:\signat\sage\prog;LOG=m:\signat\sage\LINE100;"}</definedName>
    <definedName name="Summary_1_1_1_1_1_1_1" localSheetId="27" hidden="1">{"DRIVER={Sage Line 100};UID=xavier;PWD=xavier;DIR=m:\signat\sage\data0405;SCH=m:\signat\sage\prog;LOG=m:\signat\sage\LINE100;"}</definedName>
    <definedName name="Summary_1_1_1_1_1_1_1" hidden="1">{"DRIVER={Sage Line 100};UID=xavier;PWD=xavier;DIR=m:\signat\sage\data0405;SCH=m:\signat\sage\prog;LOG=m:\signat\sage\LINE100;"}</definedName>
    <definedName name="Summary_1_1_1_1_1_1_1_1" localSheetId="27" hidden="1">{"DRIVER={Sage Line 100};UID=xavier;PWD=xavier;DIR=m:\signat\sage\data0405;SCH=m:\signat\sage\prog;LOG=m:\signat\sage\LINE100;"}</definedName>
    <definedName name="Summary_1_1_1_1_1_1_1_1" hidden="1">{"DRIVER={Sage Line 100};UID=xavier;PWD=xavier;DIR=m:\signat\sage\data0405;SCH=m:\signat\sage\prog;LOG=m:\signat\sage\LINE100;"}</definedName>
    <definedName name="Summary_1_1_1_1_1_1_1_1_1" localSheetId="27" hidden="1">{"DRIVER={Sage Line 100};UID=xavier;PWD=xavier;DIR=m:\signat\sage\data0405;SCH=m:\signat\sage\prog;LOG=m:\signat\sage\LINE100;"}</definedName>
    <definedName name="Summary_1_1_1_1_1_1_1_1_1" hidden="1">{"DRIVER={Sage Line 100};UID=xavier;PWD=xavier;DIR=m:\signat\sage\data0405;SCH=m:\signat\sage\prog;LOG=m:\signat\sage\LINE100;"}</definedName>
    <definedName name="Summary_1_1_1_1_1_1_1_2" localSheetId="27" hidden="1">{"DRIVER={Sage Line 100};UID=xavier;PWD=xavier;DIR=m:\signat\sage\data0405;SCH=m:\signat\sage\prog;LOG=m:\signat\sage\LINE100;"}</definedName>
    <definedName name="Summary_1_1_1_1_1_1_1_2" hidden="1">{"DRIVER={Sage Line 100};UID=xavier;PWD=xavier;DIR=m:\signat\sage\data0405;SCH=m:\signat\sage\prog;LOG=m:\signat\sage\LINE100;"}</definedName>
    <definedName name="Summary_1_1_1_1_1_1_2" localSheetId="27" hidden="1">{"DRIVER={Sage Line 100};UID=xavier;PWD=xavier;DIR=m:\signat\sage\data0405;SCH=m:\signat\sage\prog;LOG=m:\signat\sage\LINE100;"}</definedName>
    <definedName name="Summary_1_1_1_1_1_1_2" hidden="1">{"DRIVER={Sage Line 100};UID=xavier;PWD=xavier;DIR=m:\signat\sage\data0405;SCH=m:\signat\sage\prog;LOG=m:\signat\sage\LINE100;"}</definedName>
    <definedName name="Summary_1_1_1_1_1_1_2_1" localSheetId="27" hidden="1">{"DRIVER={Sage Line 100};UID=xavier;PWD=xavier;DIR=m:\signat\sage\data0405;SCH=m:\signat\sage\prog;LOG=m:\signat\sage\LINE100;"}</definedName>
    <definedName name="Summary_1_1_1_1_1_1_2_1" hidden="1">{"DRIVER={Sage Line 100};UID=xavier;PWD=xavier;DIR=m:\signat\sage\data0405;SCH=m:\signat\sage\prog;LOG=m:\signat\sage\LINE100;"}</definedName>
    <definedName name="Summary_1_1_1_1_1_1_3" localSheetId="27" hidden="1">{"DRIVER={Sage Line 100};UID=xavier;PWD=xavier;DIR=m:\signat\sage\data0405;SCH=m:\signat\sage\prog;LOG=m:\signat\sage\LINE100;"}</definedName>
    <definedName name="Summary_1_1_1_1_1_1_3" hidden="1">{"DRIVER={Sage Line 100};UID=xavier;PWD=xavier;DIR=m:\signat\sage\data0405;SCH=m:\signat\sage\prog;LOG=m:\signat\sage\LINE100;"}</definedName>
    <definedName name="Summary_1_1_1_1_1_2" localSheetId="27" hidden="1">{"DRIVER={Sage Line 100};UID=xavier;PWD=xavier;DIR=m:\signat\sage\data0405;SCH=m:\signat\sage\prog;LOG=m:\signat\sage\LINE100;"}</definedName>
    <definedName name="Summary_1_1_1_1_1_2" hidden="1">{"DRIVER={Sage Line 100};UID=xavier;PWD=xavier;DIR=m:\signat\sage\data0405;SCH=m:\signat\sage\prog;LOG=m:\signat\sage\LINE100;"}</definedName>
    <definedName name="Summary_1_1_1_1_1_2_1" localSheetId="27" hidden="1">{"DRIVER={Sage Line 100};UID=xavier;PWD=xavier;DIR=m:\signat\sage\data0405;SCH=m:\signat\sage\prog;LOG=m:\signat\sage\LINE100;"}</definedName>
    <definedName name="Summary_1_1_1_1_1_2_1" hidden="1">{"DRIVER={Sage Line 100};UID=xavier;PWD=xavier;DIR=m:\signat\sage\data0405;SCH=m:\signat\sage\prog;LOG=m:\signat\sage\LINE100;"}</definedName>
    <definedName name="Summary_1_1_1_1_1_2_1_1" localSheetId="27" hidden="1">{"DRIVER={Sage Line 100};UID=xavier;PWD=xavier;DIR=m:\signat\sage\data0405;SCH=m:\signat\sage\prog;LOG=m:\signat\sage\LINE100;"}</definedName>
    <definedName name="Summary_1_1_1_1_1_2_1_1" hidden="1">{"DRIVER={Sage Line 100};UID=xavier;PWD=xavier;DIR=m:\signat\sage\data0405;SCH=m:\signat\sage\prog;LOG=m:\signat\sage\LINE100;"}</definedName>
    <definedName name="Summary_1_1_1_1_1_2_2" localSheetId="27" hidden="1">{"DRIVER={Sage Line 100};UID=xavier;PWD=xavier;DIR=m:\signat\sage\data0405;SCH=m:\signat\sage\prog;LOG=m:\signat\sage\LINE100;"}</definedName>
    <definedName name="Summary_1_1_1_1_1_2_2" hidden="1">{"DRIVER={Sage Line 100};UID=xavier;PWD=xavier;DIR=m:\signat\sage\data0405;SCH=m:\signat\sage\prog;LOG=m:\signat\sage\LINE100;"}</definedName>
    <definedName name="Summary_1_1_1_1_1_3" localSheetId="27" hidden="1">{"DRIVER={Sage Line 100};UID=xavier;PWD=xavier;DIR=m:\signat\sage\data0405;SCH=m:\signat\sage\prog;LOG=m:\signat\sage\LINE100;"}</definedName>
    <definedName name="Summary_1_1_1_1_1_3" hidden="1">{"DRIVER={Sage Line 100};UID=xavier;PWD=xavier;DIR=m:\signat\sage\data0405;SCH=m:\signat\sage\prog;LOG=m:\signat\sage\LINE100;"}</definedName>
    <definedName name="Summary_1_1_1_1_1_3_1" localSheetId="27" hidden="1">{"DRIVER={Sage Line 100};UID=xavier;PWD=xavier;DIR=m:\signat\sage\data0405;SCH=m:\signat\sage\prog;LOG=m:\signat\sage\LINE100;"}</definedName>
    <definedName name="Summary_1_1_1_1_1_3_1" hidden="1">{"DRIVER={Sage Line 100};UID=xavier;PWD=xavier;DIR=m:\signat\sage\data0405;SCH=m:\signat\sage\prog;LOG=m:\signat\sage\LINE100;"}</definedName>
    <definedName name="Summary_1_1_1_1_1_4" localSheetId="27" hidden="1">{"DRIVER={Sage Line 100};UID=xavier;PWD=xavier;DIR=m:\signat\sage\data0405;SCH=m:\signat\sage\prog;LOG=m:\signat\sage\LINE100;"}</definedName>
    <definedName name="Summary_1_1_1_1_1_4" hidden="1">{"DRIVER={Sage Line 100};UID=xavier;PWD=xavier;DIR=m:\signat\sage\data0405;SCH=m:\signat\sage\prog;LOG=m:\signat\sage\LINE100;"}</definedName>
    <definedName name="Summary_1_1_1_1_2" localSheetId="27" hidden="1">{"DRIVER={Sage Line 100};UID=xavier;PWD=xavier;DIR=m:\signat\sage\data0405;SCH=m:\signat\sage\prog;LOG=m:\signat\sage\LINE100;"}</definedName>
    <definedName name="Summary_1_1_1_1_2" hidden="1">{"DRIVER={Sage Line 100};UID=xavier;PWD=xavier;DIR=m:\signat\sage\data0405;SCH=m:\signat\sage\prog;LOG=m:\signat\sage\LINE100;"}</definedName>
    <definedName name="Summary_1_1_1_1_2_1" localSheetId="27" hidden="1">{"DRIVER={Sage Line 100};UID=xavier;PWD=xavier;DIR=m:\signat\sage\data0405;SCH=m:\signat\sage\prog;LOG=m:\signat\sage\LINE100;"}</definedName>
    <definedName name="Summary_1_1_1_1_2_1" hidden="1">{"DRIVER={Sage Line 100};UID=xavier;PWD=xavier;DIR=m:\signat\sage\data0405;SCH=m:\signat\sage\prog;LOG=m:\signat\sage\LINE100;"}</definedName>
    <definedName name="Summary_1_1_1_1_2_1_1" localSheetId="27" hidden="1">{"DRIVER={Sage Line 100};UID=xavier;PWD=xavier;DIR=m:\signat\sage\data0405;SCH=m:\signat\sage\prog;LOG=m:\signat\sage\LINE100;"}</definedName>
    <definedName name="Summary_1_1_1_1_2_1_1" hidden="1">{"DRIVER={Sage Line 100};UID=xavier;PWD=xavier;DIR=m:\signat\sage\data0405;SCH=m:\signat\sage\prog;LOG=m:\signat\sage\LINE100;"}</definedName>
    <definedName name="Summary_1_1_1_1_2_1_1_1" localSheetId="27" hidden="1">{"DRIVER={Sage Line 100};UID=xavier;PWD=xavier;DIR=m:\signat\sage\data0405;SCH=m:\signat\sage\prog;LOG=m:\signat\sage\LINE100;"}</definedName>
    <definedName name="Summary_1_1_1_1_2_1_1_1" hidden="1">{"DRIVER={Sage Line 100};UID=xavier;PWD=xavier;DIR=m:\signat\sage\data0405;SCH=m:\signat\sage\prog;LOG=m:\signat\sage\LINE100;"}</definedName>
    <definedName name="Summary_1_1_1_1_2_1_2" localSheetId="27" hidden="1">{"DRIVER={Sage Line 100};UID=xavier;PWD=xavier;DIR=m:\signat\sage\data0405;SCH=m:\signat\sage\prog;LOG=m:\signat\sage\LINE100;"}</definedName>
    <definedName name="Summary_1_1_1_1_2_1_2" hidden="1">{"DRIVER={Sage Line 100};UID=xavier;PWD=xavier;DIR=m:\signat\sage\data0405;SCH=m:\signat\sage\prog;LOG=m:\signat\sage\LINE100;"}</definedName>
    <definedName name="Summary_1_1_1_1_2_2" localSheetId="27" hidden="1">{"DRIVER={Sage Line 100};UID=xavier;PWD=xavier;DIR=m:\signat\sage\data0405;SCH=m:\signat\sage\prog;LOG=m:\signat\sage\LINE100;"}</definedName>
    <definedName name="Summary_1_1_1_1_2_2" hidden="1">{"DRIVER={Sage Line 100};UID=xavier;PWD=xavier;DIR=m:\signat\sage\data0405;SCH=m:\signat\sage\prog;LOG=m:\signat\sage\LINE100;"}</definedName>
    <definedName name="Summary_1_1_1_1_2_2_1" localSheetId="27" hidden="1">{"DRIVER={Sage Line 100};UID=xavier;PWD=xavier;DIR=m:\signat\sage\data0405;SCH=m:\signat\sage\prog;LOG=m:\signat\sage\LINE100;"}</definedName>
    <definedName name="Summary_1_1_1_1_2_2_1" hidden="1">{"DRIVER={Sage Line 100};UID=xavier;PWD=xavier;DIR=m:\signat\sage\data0405;SCH=m:\signat\sage\prog;LOG=m:\signat\sage\LINE100;"}</definedName>
    <definedName name="Summary_1_1_1_1_2_3" localSheetId="27" hidden="1">{"DRIVER={Sage Line 100};UID=xavier;PWD=xavier;DIR=m:\signat\sage\data0405;SCH=m:\signat\sage\prog;LOG=m:\signat\sage\LINE100;"}</definedName>
    <definedName name="Summary_1_1_1_1_2_3" hidden="1">{"DRIVER={Sage Line 100};UID=xavier;PWD=xavier;DIR=m:\signat\sage\data0405;SCH=m:\signat\sage\prog;LOG=m:\signat\sage\LINE100;"}</definedName>
    <definedName name="Summary_1_1_1_1_3" localSheetId="27" hidden="1">{"DRIVER={Sage Line 100};UID=xavier;PWD=xavier;DIR=m:\signat\sage\data0405;SCH=m:\signat\sage\prog;LOG=m:\signat\sage\LINE100;"}</definedName>
    <definedName name="Summary_1_1_1_1_3" hidden="1">{"DRIVER={Sage Line 100};UID=xavier;PWD=xavier;DIR=m:\signat\sage\data0405;SCH=m:\signat\sage\prog;LOG=m:\signat\sage\LINE100;"}</definedName>
    <definedName name="Summary_1_1_1_1_3_1" localSheetId="27" hidden="1">{"DRIVER={Sage Line 100};UID=xavier;PWD=xavier;DIR=m:\signat\sage\data0405;SCH=m:\signat\sage\prog;LOG=m:\signat\sage\LINE100;"}</definedName>
    <definedName name="Summary_1_1_1_1_3_1" hidden="1">{"DRIVER={Sage Line 100};UID=xavier;PWD=xavier;DIR=m:\signat\sage\data0405;SCH=m:\signat\sage\prog;LOG=m:\signat\sage\LINE100;"}</definedName>
    <definedName name="Summary_1_1_1_1_3_1_1" localSheetId="27" hidden="1">{"DRIVER={Sage Line 100};UID=xavier;PWD=xavier;DIR=m:\signat\sage\data0405;SCH=m:\signat\sage\prog;LOG=m:\signat\sage\LINE100;"}</definedName>
    <definedName name="Summary_1_1_1_1_3_1_1" hidden="1">{"DRIVER={Sage Line 100};UID=xavier;PWD=xavier;DIR=m:\signat\sage\data0405;SCH=m:\signat\sage\prog;LOG=m:\signat\sage\LINE100;"}</definedName>
    <definedName name="Summary_1_1_1_1_3_2" localSheetId="27" hidden="1">{"DRIVER={Sage Line 100};UID=xavier;PWD=xavier;DIR=m:\signat\sage\data0405;SCH=m:\signat\sage\prog;LOG=m:\signat\sage\LINE100;"}</definedName>
    <definedName name="Summary_1_1_1_1_3_2" hidden="1">{"DRIVER={Sage Line 100};UID=xavier;PWD=xavier;DIR=m:\signat\sage\data0405;SCH=m:\signat\sage\prog;LOG=m:\signat\sage\LINE100;"}</definedName>
    <definedName name="Summary_1_1_1_1_4" localSheetId="27" hidden="1">{"DRIVER={Sage Line 100};UID=xavier;PWD=xavier;DIR=m:\signat\sage\data0405;SCH=m:\signat\sage\prog;LOG=m:\signat\sage\LINE100;"}</definedName>
    <definedName name="Summary_1_1_1_1_4" hidden="1">{"DRIVER={Sage Line 100};UID=xavier;PWD=xavier;DIR=m:\signat\sage\data0405;SCH=m:\signat\sage\prog;LOG=m:\signat\sage\LINE100;"}</definedName>
    <definedName name="Summary_1_1_1_1_4_1" localSheetId="27" hidden="1">{"DRIVER={Sage Line 100};UID=xavier;PWD=xavier;DIR=m:\signat\sage\data0405;SCH=m:\signat\sage\prog;LOG=m:\signat\sage\LINE100;"}</definedName>
    <definedName name="Summary_1_1_1_1_4_1" hidden="1">{"DRIVER={Sage Line 100};UID=xavier;PWD=xavier;DIR=m:\signat\sage\data0405;SCH=m:\signat\sage\prog;LOG=m:\signat\sage\LINE100;"}</definedName>
    <definedName name="Summary_1_1_1_1_5" localSheetId="27" hidden="1">{"DRIVER={Sage Line 100};UID=xavier;PWD=xavier;DIR=m:\signat\sage\data0405;SCH=m:\signat\sage\prog;LOG=m:\signat\sage\LINE100;"}</definedName>
    <definedName name="Summary_1_1_1_1_5" hidden="1">{"DRIVER={Sage Line 100};UID=xavier;PWD=xavier;DIR=m:\signat\sage\data0405;SCH=m:\signat\sage\prog;LOG=m:\signat\sage\LINE100;"}</definedName>
    <definedName name="Summary_1_1_1_2" localSheetId="27" hidden="1">{"DRIVER={Sage Line 100};UID=xavier;PWD=xavier;DIR=m:\signat\sage\data0405;SCH=m:\signat\sage\prog;LOG=m:\signat\sage\LINE100;"}</definedName>
    <definedName name="Summary_1_1_1_2" hidden="1">{"DRIVER={Sage Line 100};UID=xavier;PWD=xavier;DIR=m:\signat\sage\data0405;SCH=m:\signat\sage\prog;LOG=m:\signat\sage\LINE100;"}</definedName>
    <definedName name="Summary_1_1_1_2_1" localSheetId="27" hidden="1">{"DRIVER={Sage Line 100};UID=xavier;PWD=xavier;DIR=m:\signat\sage\data0405;SCH=m:\signat\sage\prog;LOG=m:\signat\sage\LINE100;"}</definedName>
    <definedName name="Summary_1_1_1_2_1" hidden="1">{"DRIVER={Sage Line 100};UID=xavier;PWD=xavier;DIR=m:\signat\sage\data0405;SCH=m:\signat\sage\prog;LOG=m:\signat\sage\LINE100;"}</definedName>
    <definedName name="Summary_1_1_1_2_1_1" localSheetId="27" hidden="1">{"DRIVER={Sage Line 100};UID=xavier;PWD=xavier;DIR=m:\signat\sage\data0405;SCH=m:\signat\sage\prog;LOG=m:\signat\sage\LINE100;"}</definedName>
    <definedName name="Summary_1_1_1_2_1_1" hidden="1">{"DRIVER={Sage Line 100};UID=xavier;PWD=xavier;DIR=m:\signat\sage\data0405;SCH=m:\signat\sage\prog;LOG=m:\signat\sage\LINE100;"}</definedName>
    <definedName name="Summary_1_1_1_2_1_1_1" localSheetId="27" hidden="1">{"DRIVER={Sage Line 100};UID=xavier;PWD=xavier;DIR=m:\signat\sage\data0405;SCH=m:\signat\sage\prog;LOG=m:\signat\sage\LINE100;"}</definedName>
    <definedName name="Summary_1_1_1_2_1_1_1" hidden="1">{"DRIVER={Sage Line 100};UID=xavier;PWD=xavier;DIR=m:\signat\sage\data0405;SCH=m:\signat\sage\prog;LOG=m:\signat\sage\LINE100;"}</definedName>
    <definedName name="Summary_1_1_1_2_1_1_1_1" localSheetId="27" hidden="1">{"DRIVER={Sage Line 100};UID=xavier;PWD=xavier;DIR=m:\signat\sage\data0405;SCH=m:\signat\sage\prog;LOG=m:\signat\sage\LINE100;"}</definedName>
    <definedName name="Summary_1_1_1_2_1_1_1_1" hidden="1">{"DRIVER={Sage Line 100};UID=xavier;PWD=xavier;DIR=m:\signat\sage\data0405;SCH=m:\signat\sage\prog;LOG=m:\signat\sage\LINE100;"}</definedName>
    <definedName name="Summary_1_1_1_2_1_1_2" localSheetId="27" hidden="1">{"DRIVER={Sage Line 100};UID=xavier;PWD=xavier;DIR=m:\signat\sage\data0405;SCH=m:\signat\sage\prog;LOG=m:\signat\sage\LINE100;"}</definedName>
    <definedName name="Summary_1_1_1_2_1_1_2" hidden="1">{"DRIVER={Sage Line 100};UID=xavier;PWD=xavier;DIR=m:\signat\sage\data0405;SCH=m:\signat\sage\prog;LOG=m:\signat\sage\LINE100;"}</definedName>
    <definedName name="Summary_1_1_1_2_1_2" localSheetId="27" hidden="1">{"DRIVER={Sage Line 100};UID=xavier;PWD=xavier;DIR=m:\signat\sage\data0405;SCH=m:\signat\sage\prog;LOG=m:\signat\sage\LINE100;"}</definedName>
    <definedName name="Summary_1_1_1_2_1_2" hidden="1">{"DRIVER={Sage Line 100};UID=xavier;PWD=xavier;DIR=m:\signat\sage\data0405;SCH=m:\signat\sage\prog;LOG=m:\signat\sage\LINE100;"}</definedName>
    <definedName name="Summary_1_1_1_2_1_2_1" localSheetId="27" hidden="1">{"DRIVER={Sage Line 100};UID=xavier;PWD=xavier;DIR=m:\signat\sage\data0405;SCH=m:\signat\sage\prog;LOG=m:\signat\sage\LINE100;"}</definedName>
    <definedName name="Summary_1_1_1_2_1_2_1" hidden="1">{"DRIVER={Sage Line 100};UID=xavier;PWD=xavier;DIR=m:\signat\sage\data0405;SCH=m:\signat\sage\prog;LOG=m:\signat\sage\LINE100;"}</definedName>
    <definedName name="Summary_1_1_1_2_1_3" localSheetId="27" hidden="1">{"DRIVER={Sage Line 100};UID=xavier;PWD=xavier;DIR=m:\signat\sage\data0405;SCH=m:\signat\sage\prog;LOG=m:\signat\sage\LINE100;"}</definedName>
    <definedName name="Summary_1_1_1_2_1_3" hidden="1">{"DRIVER={Sage Line 100};UID=xavier;PWD=xavier;DIR=m:\signat\sage\data0405;SCH=m:\signat\sage\prog;LOG=m:\signat\sage\LINE100;"}</definedName>
    <definedName name="Summary_1_1_1_2_2" localSheetId="27" hidden="1">{"DRIVER={Sage Line 100};UID=xavier;PWD=xavier;DIR=m:\signat\sage\data0405;SCH=m:\signat\sage\prog;LOG=m:\signat\sage\LINE100;"}</definedName>
    <definedName name="Summary_1_1_1_2_2" hidden="1">{"DRIVER={Sage Line 100};UID=xavier;PWD=xavier;DIR=m:\signat\sage\data0405;SCH=m:\signat\sage\prog;LOG=m:\signat\sage\LINE100;"}</definedName>
    <definedName name="Summary_1_1_1_2_2_1" localSheetId="27" hidden="1">{"DRIVER={Sage Line 100};UID=xavier;PWD=xavier;DIR=m:\signat\sage\data0405;SCH=m:\signat\sage\prog;LOG=m:\signat\sage\LINE100;"}</definedName>
    <definedName name="Summary_1_1_1_2_2_1" hidden="1">{"DRIVER={Sage Line 100};UID=xavier;PWD=xavier;DIR=m:\signat\sage\data0405;SCH=m:\signat\sage\prog;LOG=m:\signat\sage\LINE100;"}</definedName>
    <definedName name="Summary_1_1_1_2_2_1_1" localSheetId="27" hidden="1">{"DRIVER={Sage Line 100};UID=xavier;PWD=xavier;DIR=m:\signat\sage\data0405;SCH=m:\signat\sage\prog;LOG=m:\signat\sage\LINE100;"}</definedName>
    <definedName name="Summary_1_1_1_2_2_1_1" hidden="1">{"DRIVER={Sage Line 100};UID=xavier;PWD=xavier;DIR=m:\signat\sage\data0405;SCH=m:\signat\sage\prog;LOG=m:\signat\sage\LINE100;"}</definedName>
    <definedName name="Summary_1_1_1_2_2_2" localSheetId="27" hidden="1">{"DRIVER={Sage Line 100};UID=xavier;PWD=xavier;DIR=m:\signat\sage\data0405;SCH=m:\signat\sage\prog;LOG=m:\signat\sage\LINE100;"}</definedName>
    <definedName name="Summary_1_1_1_2_2_2" hidden="1">{"DRIVER={Sage Line 100};UID=xavier;PWD=xavier;DIR=m:\signat\sage\data0405;SCH=m:\signat\sage\prog;LOG=m:\signat\sage\LINE100;"}</definedName>
    <definedName name="Summary_1_1_1_2_3" localSheetId="27" hidden="1">{"DRIVER={Sage Line 100};UID=xavier;PWD=xavier;DIR=m:\signat\sage\data0405;SCH=m:\signat\sage\prog;LOG=m:\signat\sage\LINE100;"}</definedName>
    <definedName name="Summary_1_1_1_2_3" hidden="1">{"DRIVER={Sage Line 100};UID=xavier;PWD=xavier;DIR=m:\signat\sage\data0405;SCH=m:\signat\sage\prog;LOG=m:\signat\sage\LINE100;"}</definedName>
    <definedName name="Summary_1_1_1_2_3_1" localSheetId="27" hidden="1">{"DRIVER={Sage Line 100};UID=xavier;PWD=xavier;DIR=m:\signat\sage\data0405;SCH=m:\signat\sage\prog;LOG=m:\signat\sage\LINE100;"}</definedName>
    <definedName name="Summary_1_1_1_2_3_1" hidden="1">{"DRIVER={Sage Line 100};UID=xavier;PWD=xavier;DIR=m:\signat\sage\data0405;SCH=m:\signat\sage\prog;LOG=m:\signat\sage\LINE100;"}</definedName>
    <definedName name="Summary_1_1_1_2_4" localSheetId="27" hidden="1">{"DRIVER={Sage Line 100};UID=xavier;PWD=xavier;DIR=m:\signat\sage\data0405;SCH=m:\signat\sage\prog;LOG=m:\signat\sage\LINE100;"}</definedName>
    <definedName name="Summary_1_1_1_2_4" hidden="1">{"DRIVER={Sage Line 100};UID=xavier;PWD=xavier;DIR=m:\signat\sage\data0405;SCH=m:\signat\sage\prog;LOG=m:\signat\sage\LINE100;"}</definedName>
    <definedName name="Summary_1_1_1_3" localSheetId="27" hidden="1">{"DRIVER={Sage Line 100};UID=xavier;PWD=xavier;DIR=m:\signat\sage\data0405;SCH=m:\signat\sage\prog;LOG=m:\signat\sage\LINE100;"}</definedName>
    <definedName name="Summary_1_1_1_3" hidden="1">{"DRIVER={Sage Line 100};UID=xavier;PWD=xavier;DIR=m:\signat\sage\data0405;SCH=m:\signat\sage\prog;LOG=m:\signat\sage\LINE100;"}</definedName>
    <definedName name="Summary_1_1_1_3_1" localSheetId="27" hidden="1">{"DRIVER={Sage Line 100};UID=xavier;PWD=xavier;DIR=m:\signat\sage\data0405;SCH=m:\signat\sage\prog;LOG=m:\signat\sage\LINE100;"}</definedName>
    <definedName name="Summary_1_1_1_3_1" hidden="1">{"DRIVER={Sage Line 100};UID=xavier;PWD=xavier;DIR=m:\signat\sage\data0405;SCH=m:\signat\sage\prog;LOG=m:\signat\sage\LINE100;"}</definedName>
    <definedName name="Summary_1_1_1_3_1_1" localSheetId="27" hidden="1">{"DRIVER={Sage Line 100};UID=xavier;PWD=xavier;DIR=m:\signat\sage\data0405;SCH=m:\signat\sage\prog;LOG=m:\signat\sage\LINE100;"}</definedName>
    <definedName name="Summary_1_1_1_3_1_1" hidden="1">{"DRIVER={Sage Line 100};UID=xavier;PWD=xavier;DIR=m:\signat\sage\data0405;SCH=m:\signat\sage\prog;LOG=m:\signat\sage\LINE100;"}</definedName>
    <definedName name="Summary_1_1_1_3_1_1_1" localSheetId="27" hidden="1">{"DRIVER={Sage Line 100};UID=xavier;PWD=xavier;DIR=m:\signat\sage\data0405;SCH=m:\signat\sage\prog;LOG=m:\signat\sage\LINE100;"}</definedName>
    <definedName name="Summary_1_1_1_3_1_1_1" hidden="1">{"DRIVER={Sage Line 100};UID=xavier;PWD=xavier;DIR=m:\signat\sage\data0405;SCH=m:\signat\sage\prog;LOG=m:\signat\sage\LINE100;"}</definedName>
    <definedName name="Summary_1_1_1_3_1_2" localSheetId="27" hidden="1">{"DRIVER={Sage Line 100};UID=xavier;PWD=xavier;DIR=m:\signat\sage\data0405;SCH=m:\signat\sage\prog;LOG=m:\signat\sage\LINE100;"}</definedName>
    <definedName name="Summary_1_1_1_3_1_2" hidden="1">{"DRIVER={Sage Line 100};UID=xavier;PWD=xavier;DIR=m:\signat\sage\data0405;SCH=m:\signat\sage\prog;LOG=m:\signat\sage\LINE100;"}</definedName>
    <definedName name="Summary_1_1_1_3_2" localSheetId="27" hidden="1">{"DRIVER={Sage Line 100};UID=xavier;PWD=xavier;DIR=m:\signat\sage\data0405;SCH=m:\signat\sage\prog;LOG=m:\signat\sage\LINE100;"}</definedName>
    <definedName name="Summary_1_1_1_3_2" hidden="1">{"DRIVER={Sage Line 100};UID=xavier;PWD=xavier;DIR=m:\signat\sage\data0405;SCH=m:\signat\sage\prog;LOG=m:\signat\sage\LINE100;"}</definedName>
    <definedName name="Summary_1_1_1_3_2_1" localSheetId="27" hidden="1">{"DRIVER={Sage Line 100};UID=xavier;PWD=xavier;DIR=m:\signat\sage\data0405;SCH=m:\signat\sage\prog;LOG=m:\signat\sage\LINE100;"}</definedName>
    <definedName name="Summary_1_1_1_3_2_1" hidden="1">{"DRIVER={Sage Line 100};UID=xavier;PWD=xavier;DIR=m:\signat\sage\data0405;SCH=m:\signat\sage\prog;LOG=m:\signat\sage\LINE100;"}</definedName>
    <definedName name="Summary_1_1_1_3_3" localSheetId="27" hidden="1">{"DRIVER={Sage Line 100};UID=xavier;PWD=xavier;DIR=m:\signat\sage\data0405;SCH=m:\signat\sage\prog;LOG=m:\signat\sage\LINE100;"}</definedName>
    <definedName name="Summary_1_1_1_3_3" hidden="1">{"DRIVER={Sage Line 100};UID=xavier;PWD=xavier;DIR=m:\signat\sage\data0405;SCH=m:\signat\sage\prog;LOG=m:\signat\sage\LINE100;"}</definedName>
    <definedName name="Summary_1_1_1_4" localSheetId="27" hidden="1">{"DRIVER={Sage Line 100};UID=xavier;PWD=xavier;DIR=m:\signat\sage\data0405;SCH=m:\signat\sage\prog;LOG=m:\signat\sage\LINE100;"}</definedName>
    <definedName name="Summary_1_1_1_4" hidden="1">{"DRIVER={Sage Line 100};UID=xavier;PWD=xavier;DIR=m:\signat\sage\data0405;SCH=m:\signat\sage\prog;LOG=m:\signat\sage\LINE100;"}</definedName>
    <definedName name="Summary_1_1_1_4_1" localSheetId="27" hidden="1">{"DRIVER={Sage Line 100};UID=xavier;PWD=xavier;DIR=m:\signat\sage\data0405;SCH=m:\signat\sage\prog;LOG=m:\signat\sage\LINE100;"}</definedName>
    <definedName name="Summary_1_1_1_4_1" hidden="1">{"DRIVER={Sage Line 100};UID=xavier;PWD=xavier;DIR=m:\signat\sage\data0405;SCH=m:\signat\sage\prog;LOG=m:\signat\sage\LINE100;"}</definedName>
    <definedName name="Summary_1_1_1_4_1_1" localSheetId="27" hidden="1">{"DRIVER={Sage Line 100};UID=xavier;PWD=xavier;DIR=m:\signat\sage\data0405;SCH=m:\signat\sage\prog;LOG=m:\signat\sage\LINE100;"}</definedName>
    <definedName name="Summary_1_1_1_4_1_1" hidden="1">{"DRIVER={Sage Line 100};UID=xavier;PWD=xavier;DIR=m:\signat\sage\data0405;SCH=m:\signat\sage\prog;LOG=m:\signat\sage\LINE100;"}</definedName>
    <definedName name="Summary_1_1_1_4_2" localSheetId="27" hidden="1">{"DRIVER={Sage Line 100};UID=xavier;PWD=xavier;DIR=m:\signat\sage\data0405;SCH=m:\signat\sage\prog;LOG=m:\signat\sage\LINE100;"}</definedName>
    <definedName name="Summary_1_1_1_4_2" hidden="1">{"DRIVER={Sage Line 100};UID=xavier;PWD=xavier;DIR=m:\signat\sage\data0405;SCH=m:\signat\sage\prog;LOG=m:\signat\sage\LINE100;"}</definedName>
    <definedName name="Summary_1_1_1_5" localSheetId="27" hidden="1">{"DRIVER={Sage Line 100};UID=xavier;PWD=xavier;DIR=m:\signat\sage\data0405;SCH=m:\signat\sage\prog;LOG=m:\signat\sage\LINE100;"}</definedName>
    <definedName name="Summary_1_1_1_5" hidden="1">{"DRIVER={Sage Line 100};UID=xavier;PWD=xavier;DIR=m:\signat\sage\data0405;SCH=m:\signat\sage\prog;LOG=m:\signat\sage\LINE100;"}</definedName>
    <definedName name="Summary_1_1_1_5_1" localSheetId="27" hidden="1">{"DRIVER={Sage Line 100};UID=xavier;PWD=xavier;DIR=m:\signat\sage\data0405;SCH=m:\signat\sage\prog;LOG=m:\signat\sage\LINE100;"}</definedName>
    <definedName name="Summary_1_1_1_5_1" hidden="1">{"DRIVER={Sage Line 100};UID=xavier;PWD=xavier;DIR=m:\signat\sage\data0405;SCH=m:\signat\sage\prog;LOG=m:\signat\sage\LINE100;"}</definedName>
    <definedName name="Summary_1_1_2" localSheetId="27" hidden="1">{"DRIVER={Sage Line 100};UID=xavier;PWD=xavier;DIR=m:\signat\sage\data0405;SCH=m:\signat\sage\prog;LOG=m:\signat\sage\LINE100;"}</definedName>
    <definedName name="Summary_1_1_2" hidden="1">{"DRIVER={Sage Line 100};UID=xavier;PWD=xavier;DIR=m:\signat\sage\data0405;SCH=m:\signat\sage\prog;LOG=m:\signat\sage\LINE100;"}</definedName>
    <definedName name="Summary_1_1_2_1" localSheetId="27" hidden="1">{"DRIVER={Sage Line 100};UID=xavier;PWD=xavier;DIR=m:\signat\sage\data0405;SCH=m:\signat\sage\prog;LOG=m:\signat\sage\LINE100;"}</definedName>
    <definedName name="Summary_1_1_2_1" hidden="1">{"DRIVER={Sage Line 100};UID=xavier;PWD=xavier;DIR=m:\signat\sage\data0405;SCH=m:\signat\sage\prog;LOG=m:\signat\sage\LINE100;"}</definedName>
    <definedName name="Summary_1_1_2_1_1" localSheetId="27" hidden="1">{"DRIVER={Sage Line 100};UID=xavier;PWD=xavier;DIR=m:\signat\sage\data0405;SCH=m:\signat\sage\prog;LOG=m:\signat\sage\LINE100;"}</definedName>
    <definedName name="Summary_1_1_2_1_1" hidden="1">{"DRIVER={Sage Line 100};UID=xavier;PWD=xavier;DIR=m:\signat\sage\data0405;SCH=m:\signat\sage\prog;LOG=m:\signat\sage\LINE100;"}</definedName>
    <definedName name="Summary_1_1_2_1_1_1" localSheetId="27" hidden="1">{"DRIVER={Sage Line 100};UID=xavier;PWD=xavier;DIR=m:\signat\sage\data0405;SCH=m:\signat\sage\prog;LOG=m:\signat\sage\LINE100;"}</definedName>
    <definedName name="Summary_1_1_2_1_1_1" hidden="1">{"DRIVER={Sage Line 100};UID=xavier;PWD=xavier;DIR=m:\signat\sage\data0405;SCH=m:\signat\sage\prog;LOG=m:\signat\sage\LINE100;"}</definedName>
    <definedName name="Summary_1_1_2_1_1_1_1" localSheetId="27" hidden="1">{"DRIVER={Sage Line 100};UID=xavier;PWD=xavier;DIR=m:\signat\sage\data0405;SCH=m:\signat\sage\prog;LOG=m:\signat\sage\LINE100;"}</definedName>
    <definedName name="Summary_1_1_2_1_1_1_1" hidden="1">{"DRIVER={Sage Line 100};UID=xavier;PWD=xavier;DIR=m:\signat\sage\data0405;SCH=m:\signat\sage\prog;LOG=m:\signat\sage\LINE100;"}</definedName>
    <definedName name="Summary_1_1_2_1_1_1_1_1" localSheetId="27" hidden="1">{"DRIVER={Sage Line 100};UID=xavier;PWD=xavier;DIR=m:\signat\sage\data0405;SCH=m:\signat\sage\prog;LOG=m:\signat\sage\LINE100;"}</definedName>
    <definedName name="Summary_1_1_2_1_1_1_1_1" hidden="1">{"DRIVER={Sage Line 100};UID=xavier;PWD=xavier;DIR=m:\signat\sage\data0405;SCH=m:\signat\sage\prog;LOG=m:\signat\sage\LINE100;"}</definedName>
    <definedName name="Summary_1_1_2_1_1_1_2" localSheetId="27" hidden="1">{"DRIVER={Sage Line 100};UID=xavier;PWD=xavier;DIR=m:\signat\sage\data0405;SCH=m:\signat\sage\prog;LOG=m:\signat\sage\LINE100;"}</definedName>
    <definedName name="Summary_1_1_2_1_1_1_2" hidden="1">{"DRIVER={Sage Line 100};UID=xavier;PWD=xavier;DIR=m:\signat\sage\data0405;SCH=m:\signat\sage\prog;LOG=m:\signat\sage\LINE100;"}</definedName>
    <definedName name="Summary_1_1_2_1_1_2" localSheetId="27" hidden="1">{"DRIVER={Sage Line 100};UID=xavier;PWD=xavier;DIR=m:\signat\sage\data0405;SCH=m:\signat\sage\prog;LOG=m:\signat\sage\LINE100;"}</definedName>
    <definedName name="Summary_1_1_2_1_1_2" hidden="1">{"DRIVER={Sage Line 100};UID=xavier;PWD=xavier;DIR=m:\signat\sage\data0405;SCH=m:\signat\sage\prog;LOG=m:\signat\sage\LINE100;"}</definedName>
    <definedName name="Summary_1_1_2_1_1_2_1" localSheetId="27" hidden="1">{"DRIVER={Sage Line 100};UID=xavier;PWD=xavier;DIR=m:\signat\sage\data0405;SCH=m:\signat\sage\prog;LOG=m:\signat\sage\LINE100;"}</definedName>
    <definedName name="Summary_1_1_2_1_1_2_1" hidden="1">{"DRIVER={Sage Line 100};UID=xavier;PWD=xavier;DIR=m:\signat\sage\data0405;SCH=m:\signat\sage\prog;LOG=m:\signat\sage\LINE100;"}</definedName>
    <definedName name="Summary_1_1_2_1_1_3" localSheetId="27" hidden="1">{"DRIVER={Sage Line 100};UID=xavier;PWD=xavier;DIR=m:\signat\sage\data0405;SCH=m:\signat\sage\prog;LOG=m:\signat\sage\LINE100;"}</definedName>
    <definedName name="Summary_1_1_2_1_1_3" hidden="1">{"DRIVER={Sage Line 100};UID=xavier;PWD=xavier;DIR=m:\signat\sage\data0405;SCH=m:\signat\sage\prog;LOG=m:\signat\sage\LINE100;"}</definedName>
    <definedName name="Summary_1_1_2_1_2" localSheetId="27" hidden="1">{"DRIVER={Sage Line 100};UID=xavier;PWD=xavier;DIR=m:\signat\sage\data0405;SCH=m:\signat\sage\prog;LOG=m:\signat\sage\LINE100;"}</definedName>
    <definedName name="Summary_1_1_2_1_2" hidden="1">{"DRIVER={Sage Line 100};UID=xavier;PWD=xavier;DIR=m:\signat\sage\data0405;SCH=m:\signat\sage\prog;LOG=m:\signat\sage\LINE100;"}</definedName>
    <definedName name="Summary_1_1_2_1_2_1" localSheetId="27" hidden="1">{"DRIVER={Sage Line 100};UID=xavier;PWD=xavier;DIR=m:\signat\sage\data0405;SCH=m:\signat\sage\prog;LOG=m:\signat\sage\LINE100;"}</definedName>
    <definedName name="Summary_1_1_2_1_2_1" hidden="1">{"DRIVER={Sage Line 100};UID=xavier;PWD=xavier;DIR=m:\signat\sage\data0405;SCH=m:\signat\sage\prog;LOG=m:\signat\sage\LINE100;"}</definedName>
    <definedName name="Summary_1_1_2_1_2_1_1" localSheetId="27" hidden="1">{"DRIVER={Sage Line 100};UID=xavier;PWD=xavier;DIR=m:\signat\sage\data0405;SCH=m:\signat\sage\prog;LOG=m:\signat\sage\LINE100;"}</definedName>
    <definedName name="Summary_1_1_2_1_2_1_1" hidden="1">{"DRIVER={Sage Line 100};UID=xavier;PWD=xavier;DIR=m:\signat\sage\data0405;SCH=m:\signat\sage\prog;LOG=m:\signat\sage\LINE100;"}</definedName>
    <definedName name="Summary_1_1_2_1_2_2" localSheetId="27" hidden="1">{"DRIVER={Sage Line 100};UID=xavier;PWD=xavier;DIR=m:\signat\sage\data0405;SCH=m:\signat\sage\prog;LOG=m:\signat\sage\LINE100;"}</definedName>
    <definedName name="Summary_1_1_2_1_2_2" hidden="1">{"DRIVER={Sage Line 100};UID=xavier;PWD=xavier;DIR=m:\signat\sage\data0405;SCH=m:\signat\sage\prog;LOG=m:\signat\sage\LINE100;"}</definedName>
    <definedName name="Summary_1_1_2_1_3" localSheetId="27" hidden="1">{"DRIVER={Sage Line 100};UID=xavier;PWD=xavier;DIR=m:\signat\sage\data0405;SCH=m:\signat\sage\prog;LOG=m:\signat\sage\LINE100;"}</definedName>
    <definedName name="Summary_1_1_2_1_3" hidden="1">{"DRIVER={Sage Line 100};UID=xavier;PWD=xavier;DIR=m:\signat\sage\data0405;SCH=m:\signat\sage\prog;LOG=m:\signat\sage\LINE100;"}</definedName>
    <definedName name="Summary_1_1_2_1_3_1" localSheetId="27" hidden="1">{"DRIVER={Sage Line 100};UID=xavier;PWD=xavier;DIR=m:\signat\sage\data0405;SCH=m:\signat\sage\prog;LOG=m:\signat\sage\LINE100;"}</definedName>
    <definedName name="Summary_1_1_2_1_3_1" hidden="1">{"DRIVER={Sage Line 100};UID=xavier;PWD=xavier;DIR=m:\signat\sage\data0405;SCH=m:\signat\sage\prog;LOG=m:\signat\sage\LINE100;"}</definedName>
    <definedName name="Summary_1_1_2_1_4" localSheetId="27" hidden="1">{"DRIVER={Sage Line 100};UID=xavier;PWD=xavier;DIR=m:\signat\sage\data0405;SCH=m:\signat\sage\prog;LOG=m:\signat\sage\LINE100;"}</definedName>
    <definedName name="Summary_1_1_2_1_4" hidden="1">{"DRIVER={Sage Line 100};UID=xavier;PWD=xavier;DIR=m:\signat\sage\data0405;SCH=m:\signat\sage\prog;LOG=m:\signat\sage\LINE100;"}</definedName>
    <definedName name="Summary_1_1_2_2" localSheetId="27" hidden="1">{"DRIVER={Sage Line 100};UID=xavier;PWD=xavier;DIR=m:\signat\sage\data0405;SCH=m:\signat\sage\prog;LOG=m:\signat\sage\LINE100;"}</definedName>
    <definedName name="Summary_1_1_2_2" hidden="1">{"DRIVER={Sage Line 100};UID=xavier;PWD=xavier;DIR=m:\signat\sage\data0405;SCH=m:\signat\sage\prog;LOG=m:\signat\sage\LINE100;"}</definedName>
    <definedName name="Summary_1_1_2_2_1" localSheetId="27" hidden="1">{"DRIVER={Sage Line 100};UID=xavier;PWD=xavier;DIR=m:\signat\sage\data0405;SCH=m:\signat\sage\prog;LOG=m:\signat\sage\LINE100;"}</definedName>
    <definedName name="Summary_1_1_2_2_1" hidden="1">{"DRIVER={Sage Line 100};UID=xavier;PWD=xavier;DIR=m:\signat\sage\data0405;SCH=m:\signat\sage\prog;LOG=m:\signat\sage\LINE100;"}</definedName>
    <definedName name="Summary_1_1_2_2_1_1" localSheetId="27" hidden="1">{"DRIVER={Sage Line 100};UID=xavier;PWD=xavier;DIR=m:\signat\sage\data0405;SCH=m:\signat\sage\prog;LOG=m:\signat\sage\LINE100;"}</definedName>
    <definedName name="Summary_1_1_2_2_1_1" hidden="1">{"DRIVER={Sage Line 100};UID=xavier;PWD=xavier;DIR=m:\signat\sage\data0405;SCH=m:\signat\sage\prog;LOG=m:\signat\sage\LINE100;"}</definedName>
    <definedName name="Summary_1_1_2_2_1_1_1" localSheetId="27" hidden="1">{"DRIVER={Sage Line 100};UID=xavier;PWD=xavier;DIR=m:\signat\sage\data0405;SCH=m:\signat\sage\prog;LOG=m:\signat\sage\LINE100;"}</definedName>
    <definedName name="Summary_1_1_2_2_1_1_1" hidden="1">{"DRIVER={Sage Line 100};UID=xavier;PWD=xavier;DIR=m:\signat\sage\data0405;SCH=m:\signat\sage\prog;LOG=m:\signat\sage\LINE100;"}</definedName>
    <definedName name="Summary_1_1_2_2_1_2" localSheetId="27" hidden="1">{"DRIVER={Sage Line 100};UID=xavier;PWD=xavier;DIR=m:\signat\sage\data0405;SCH=m:\signat\sage\prog;LOG=m:\signat\sage\LINE100;"}</definedName>
    <definedName name="Summary_1_1_2_2_1_2" hidden="1">{"DRIVER={Sage Line 100};UID=xavier;PWD=xavier;DIR=m:\signat\sage\data0405;SCH=m:\signat\sage\prog;LOG=m:\signat\sage\LINE100;"}</definedName>
    <definedName name="Summary_1_1_2_2_2" localSheetId="27" hidden="1">{"DRIVER={Sage Line 100};UID=xavier;PWD=xavier;DIR=m:\signat\sage\data0405;SCH=m:\signat\sage\prog;LOG=m:\signat\sage\LINE100;"}</definedName>
    <definedName name="Summary_1_1_2_2_2" hidden="1">{"DRIVER={Sage Line 100};UID=xavier;PWD=xavier;DIR=m:\signat\sage\data0405;SCH=m:\signat\sage\prog;LOG=m:\signat\sage\LINE100;"}</definedName>
    <definedName name="Summary_1_1_2_2_2_1" localSheetId="27" hidden="1">{"DRIVER={Sage Line 100};UID=xavier;PWD=xavier;DIR=m:\signat\sage\data0405;SCH=m:\signat\sage\prog;LOG=m:\signat\sage\LINE100;"}</definedName>
    <definedName name="Summary_1_1_2_2_2_1" hidden="1">{"DRIVER={Sage Line 100};UID=xavier;PWD=xavier;DIR=m:\signat\sage\data0405;SCH=m:\signat\sage\prog;LOG=m:\signat\sage\LINE100;"}</definedName>
    <definedName name="Summary_1_1_2_2_3" localSheetId="27" hidden="1">{"DRIVER={Sage Line 100};UID=xavier;PWD=xavier;DIR=m:\signat\sage\data0405;SCH=m:\signat\sage\prog;LOG=m:\signat\sage\LINE100;"}</definedName>
    <definedName name="Summary_1_1_2_2_3" hidden="1">{"DRIVER={Sage Line 100};UID=xavier;PWD=xavier;DIR=m:\signat\sage\data0405;SCH=m:\signat\sage\prog;LOG=m:\signat\sage\LINE100;"}</definedName>
    <definedName name="Summary_1_1_2_3" localSheetId="27" hidden="1">{"DRIVER={Sage Line 100};UID=xavier;PWD=xavier;DIR=m:\signat\sage\data0405;SCH=m:\signat\sage\prog;LOG=m:\signat\sage\LINE100;"}</definedName>
    <definedName name="Summary_1_1_2_3" hidden="1">{"DRIVER={Sage Line 100};UID=xavier;PWD=xavier;DIR=m:\signat\sage\data0405;SCH=m:\signat\sage\prog;LOG=m:\signat\sage\LINE100;"}</definedName>
    <definedName name="Summary_1_1_2_3_1" localSheetId="27" hidden="1">{"DRIVER={Sage Line 100};UID=xavier;PWD=xavier;DIR=m:\signat\sage\data0405;SCH=m:\signat\sage\prog;LOG=m:\signat\sage\LINE100;"}</definedName>
    <definedName name="Summary_1_1_2_3_1" hidden="1">{"DRIVER={Sage Line 100};UID=xavier;PWD=xavier;DIR=m:\signat\sage\data0405;SCH=m:\signat\sage\prog;LOG=m:\signat\sage\LINE100;"}</definedName>
    <definedName name="Summary_1_1_2_3_1_1" localSheetId="27" hidden="1">{"DRIVER={Sage Line 100};UID=xavier;PWD=xavier;DIR=m:\signat\sage\data0405;SCH=m:\signat\sage\prog;LOG=m:\signat\sage\LINE100;"}</definedName>
    <definedName name="Summary_1_1_2_3_1_1" hidden="1">{"DRIVER={Sage Line 100};UID=xavier;PWD=xavier;DIR=m:\signat\sage\data0405;SCH=m:\signat\sage\prog;LOG=m:\signat\sage\LINE100;"}</definedName>
    <definedName name="Summary_1_1_2_3_2" localSheetId="27" hidden="1">{"DRIVER={Sage Line 100};UID=xavier;PWD=xavier;DIR=m:\signat\sage\data0405;SCH=m:\signat\sage\prog;LOG=m:\signat\sage\LINE100;"}</definedName>
    <definedName name="Summary_1_1_2_3_2" hidden="1">{"DRIVER={Sage Line 100};UID=xavier;PWD=xavier;DIR=m:\signat\sage\data0405;SCH=m:\signat\sage\prog;LOG=m:\signat\sage\LINE100;"}</definedName>
    <definedName name="Summary_1_1_2_4" localSheetId="27" hidden="1">{"DRIVER={Sage Line 100};UID=xavier;PWD=xavier;DIR=m:\signat\sage\data0405;SCH=m:\signat\sage\prog;LOG=m:\signat\sage\LINE100;"}</definedName>
    <definedName name="Summary_1_1_2_4" hidden="1">{"DRIVER={Sage Line 100};UID=xavier;PWD=xavier;DIR=m:\signat\sage\data0405;SCH=m:\signat\sage\prog;LOG=m:\signat\sage\LINE100;"}</definedName>
    <definedName name="Summary_1_1_2_4_1" localSheetId="27" hidden="1">{"DRIVER={Sage Line 100};UID=xavier;PWD=xavier;DIR=m:\signat\sage\data0405;SCH=m:\signat\sage\prog;LOG=m:\signat\sage\LINE100;"}</definedName>
    <definedName name="Summary_1_1_2_4_1" hidden="1">{"DRIVER={Sage Line 100};UID=xavier;PWD=xavier;DIR=m:\signat\sage\data0405;SCH=m:\signat\sage\prog;LOG=m:\signat\sage\LINE100;"}</definedName>
    <definedName name="Summary_1_1_2_5" localSheetId="27" hidden="1">{"DRIVER={Sage Line 100};UID=xavier;PWD=xavier;DIR=m:\signat\sage\data0405;SCH=m:\signat\sage\prog;LOG=m:\signat\sage\LINE100;"}</definedName>
    <definedName name="Summary_1_1_2_5" hidden="1">{"DRIVER={Sage Line 100};UID=xavier;PWD=xavier;DIR=m:\signat\sage\data0405;SCH=m:\signat\sage\prog;LOG=m:\signat\sage\LINE100;"}</definedName>
    <definedName name="Summary_1_1_3" localSheetId="27" hidden="1">{"DRIVER={Sage Line 100};UID=xavier;PWD=xavier;DIR=m:\signat\sage\data0405;SCH=m:\signat\sage\prog;LOG=m:\signat\sage\LINE100;"}</definedName>
    <definedName name="Summary_1_1_3" hidden="1">{"DRIVER={Sage Line 100};UID=xavier;PWD=xavier;DIR=m:\signat\sage\data0405;SCH=m:\signat\sage\prog;LOG=m:\signat\sage\LINE100;"}</definedName>
    <definedName name="Summary_1_1_3_1" localSheetId="27" hidden="1">{"DRIVER={Sage Line 100};UID=xavier;PWD=xavier;DIR=m:\signat\sage\data0405;SCH=m:\signat\sage\prog;LOG=m:\signat\sage\LINE100;"}</definedName>
    <definedName name="Summary_1_1_3_1" hidden="1">{"DRIVER={Sage Line 100};UID=xavier;PWD=xavier;DIR=m:\signat\sage\data0405;SCH=m:\signat\sage\prog;LOG=m:\signat\sage\LINE100;"}</definedName>
    <definedName name="Summary_1_1_3_1_1" localSheetId="27" hidden="1">{"DRIVER={Sage Line 100};UID=xavier;PWD=xavier;DIR=m:\signat\sage\data0405;SCH=m:\signat\sage\prog;LOG=m:\signat\sage\LINE100;"}</definedName>
    <definedName name="Summary_1_1_3_1_1" hidden="1">{"DRIVER={Sage Line 100};UID=xavier;PWD=xavier;DIR=m:\signat\sage\data0405;SCH=m:\signat\sage\prog;LOG=m:\signat\sage\LINE100;"}</definedName>
    <definedName name="Summary_1_1_3_1_1_1" localSheetId="27" hidden="1">{"DRIVER={Sage Line 100};UID=xavier;PWD=xavier;DIR=m:\signat\sage\data0405;SCH=m:\signat\sage\prog;LOG=m:\signat\sage\LINE100;"}</definedName>
    <definedName name="Summary_1_1_3_1_1_1" hidden="1">{"DRIVER={Sage Line 100};UID=xavier;PWD=xavier;DIR=m:\signat\sage\data0405;SCH=m:\signat\sage\prog;LOG=m:\signat\sage\LINE100;"}</definedName>
    <definedName name="Summary_1_1_3_1_1_1_1" localSheetId="27" hidden="1">{"DRIVER={Sage Line 100};UID=xavier;PWD=xavier;DIR=m:\signat\sage\data0405;SCH=m:\signat\sage\prog;LOG=m:\signat\sage\LINE100;"}</definedName>
    <definedName name="Summary_1_1_3_1_1_1_1" hidden="1">{"DRIVER={Sage Line 100};UID=xavier;PWD=xavier;DIR=m:\signat\sage\data0405;SCH=m:\signat\sage\prog;LOG=m:\signat\sage\LINE100;"}</definedName>
    <definedName name="Summary_1_1_3_1_1_2" localSheetId="27" hidden="1">{"DRIVER={Sage Line 100};UID=xavier;PWD=xavier;DIR=m:\signat\sage\data0405;SCH=m:\signat\sage\prog;LOG=m:\signat\sage\LINE100;"}</definedName>
    <definedName name="Summary_1_1_3_1_1_2" hidden="1">{"DRIVER={Sage Line 100};UID=xavier;PWD=xavier;DIR=m:\signat\sage\data0405;SCH=m:\signat\sage\prog;LOG=m:\signat\sage\LINE100;"}</definedName>
    <definedName name="Summary_1_1_3_1_2" localSheetId="27" hidden="1">{"DRIVER={Sage Line 100};UID=xavier;PWD=xavier;DIR=m:\signat\sage\data0405;SCH=m:\signat\sage\prog;LOG=m:\signat\sage\LINE100;"}</definedName>
    <definedName name="Summary_1_1_3_1_2" hidden="1">{"DRIVER={Sage Line 100};UID=xavier;PWD=xavier;DIR=m:\signat\sage\data0405;SCH=m:\signat\sage\prog;LOG=m:\signat\sage\LINE100;"}</definedName>
    <definedName name="Summary_1_1_3_1_2_1" localSheetId="27" hidden="1">{"DRIVER={Sage Line 100};UID=xavier;PWD=xavier;DIR=m:\signat\sage\data0405;SCH=m:\signat\sage\prog;LOG=m:\signat\sage\LINE100;"}</definedName>
    <definedName name="Summary_1_1_3_1_2_1" hidden="1">{"DRIVER={Sage Line 100};UID=xavier;PWD=xavier;DIR=m:\signat\sage\data0405;SCH=m:\signat\sage\prog;LOG=m:\signat\sage\LINE100;"}</definedName>
    <definedName name="Summary_1_1_3_1_3" localSheetId="27" hidden="1">{"DRIVER={Sage Line 100};UID=xavier;PWD=xavier;DIR=m:\signat\sage\data0405;SCH=m:\signat\sage\prog;LOG=m:\signat\sage\LINE100;"}</definedName>
    <definedName name="Summary_1_1_3_1_3" hidden="1">{"DRIVER={Sage Line 100};UID=xavier;PWD=xavier;DIR=m:\signat\sage\data0405;SCH=m:\signat\sage\prog;LOG=m:\signat\sage\LINE100;"}</definedName>
    <definedName name="Summary_1_1_3_2" localSheetId="27" hidden="1">{"DRIVER={Sage Line 100};UID=xavier;PWD=xavier;DIR=m:\signat\sage\data0405;SCH=m:\signat\sage\prog;LOG=m:\signat\sage\LINE100;"}</definedName>
    <definedName name="Summary_1_1_3_2" hidden="1">{"DRIVER={Sage Line 100};UID=xavier;PWD=xavier;DIR=m:\signat\sage\data0405;SCH=m:\signat\sage\prog;LOG=m:\signat\sage\LINE100;"}</definedName>
    <definedName name="Summary_1_1_3_2_1" localSheetId="27" hidden="1">{"DRIVER={Sage Line 100};UID=xavier;PWD=xavier;DIR=m:\signat\sage\data0405;SCH=m:\signat\sage\prog;LOG=m:\signat\sage\LINE100;"}</definedName>
    <definedName name="Summary_1_1_3_2_1" hidden="1">{"DRIVER={Sage Line 100};UID=xavier;PWD=xavier;DIR=m:\signat\sage\data0405;SCH=m:\signat\sage\prog;LOG=m:\signat\sage\LINE100;"}</definedName>
    <definedName name="Summary_1_1_3_2_1_1" localSheetId="27" hidden="1">{"DRIVER={Sage Line 100};UID=xavier;PWD=xavier;DIR=m:\signat\sage\data0405;SCH=m:\signat\sage\prog;LOG=m:\signat\sage\LINE100;"}</definedName>
    <definedName name="Summary_1_1_3_2_1_1" hidden="1">{"DRIVER={Sage Line 100};UID=xavier;PWD=xavier;DIR=m:\signat\sage\data0405;SCH=m:\signat\sage\prog;LOG=m:\signat\sage\LINE100;"}</definedName>
    <definedName name="Summary_1_1_3_2_2" localSheetId="27" hidden="1">{"DRIVER={Sage Line 100};UID=xavier;PWD=xavier;DIR=m:\signat\sage\data0405;SCH=m:\signat\sage\prog;LOG=m:\signat\sage\LINE100;"}</definedName>
    <definedName name="Summary_1_1_3_2_2" hidden="1">{"DRIVER={Sage Line 100};UID=xavier;PWD=xavier;DIR=m:\signat\sage\data0405;SCH=m:\signat\sage\prog;LOG=m:\signat\sage\LINE100;"}</definedName>
    <definedName name="Summary_1_1_3_3" localSheetId="27" hidden="1">{"DRIVER={Sage Line 100};UID=xavier;PWD=xavier;DIR=m:\signat\sage\data0405;SCH=m:\signat\sage\prog;LOG=m:\signat\sage\LINE100;"}</definedName>
    <definedName name="Summary_1_1_3_3" hidden="1">{"DRIVER={Sage Line 100};UID=xavier;PWD=xavier;DIR=m:\signat\sage\data0405;SCH=m:\signat\sage\prog;LOG=m:\signat\sage\LINE100;"}</definedName>
    <definedName name="Summary_1_1_3_3_1" localSheetId="27" hidden="1">{"DRIVER={Sage Line 100};UID=xavier;PWD=xavier;DIR=m:\signat\sage\data0405;SCH=m:\signat\sage\prog;LOG=m:\signat\sage\LINE100;"}</definedName>
    <definedName name="Summary_1_1_3_3_1" hidden="1">{"DRIVER={Sage Line 100};UID=xavier;PWD=xavier;DIR=m:\signat\sage\data0405;SCH=m:\signat\sage\prog;LOG=m:\signat\sage\LINE100;"}</definedName>
    <definedName name="Summary_1_1_3_4" localSheetId="27" hidden="1">{"DRIVER={Sage Line 100};UID=xavier;PWD=xavier;DIR=m:\signat\sage\data0405;SCH=m:\signat\sage\prog;LOG=m:\signat\sage\LINE100;"}</definedName>
    <definedName name="Summary_1_1_3_4" hidden="1">{"DRIVER={Sage Line 100};UID=xavier;PWD=xavier;DIR=m:\signat\sage\data0405;SCH=m:\signat\sage\prog;LOG=m:\signat\sage\LINE100;"}</definedName>
    <definedName name="Summary_1_1_4" localSheetId="27" hidden="1">{"DRIVER={Sage Line 100};UID=xavier;PWD=xavier;DIR=m:\signat\sage\data0405;SCH=m:\signat\sage\prog;LOG=m:\signat\sage\LINE100;"}</definedName>
    <definedName name="Summary_1_1_4" hidden="1">{"DRIVER={Sage Line 100};UID=xavier;PWD=xavier;DIR=m:\signat\sage\data0405;SCH=m:\signat\sage\prog;LOG=m:\signat\sage\LINE100;"}</definedName>
    <definedName name="Summary_1_1_4_1" localSheetId="27" hidden="1">{"DRIVER={Sage Line 100};UID=xavier;PWD=xavier;DIR=m:\signat\sage\data0405;SCH=m:\signat\sage\prog;LOG=m:\signat\sage\LINE100;"}</definedName>
    <definedName name="Summary_1_1_4_1" hidden="1">{"DRIVER={Sage Line 100};UID=xavier;PWD=xavier;DIR=m:\signat\sage\data0405;SCH=m:\signat\sage\prog;LOG=m:\signat\sage\LINE100;"}</definedName>
    <definedName name="Summary_1_1_4_1_1" localSheetId="27" hidden="1">{"DRIVER={Sage Line 100};UID=xavier;PWD=xavier;DIR=m:\signat\sage\data0405;SCH=m:\signat\sage\prog;LOG=m:\signat\sage\LINE100;"}</definedName>
    <definedName name="Summary_1_1_4_1_1" hidden="1">{"DRIVER={Sage Line 100};UID=xavier;PWD=xavier;DIR=m:\signat\sage\data0405;SCH=m:\signat\sage\prog;LOG=m:\signat\sage\LINE100;"}</definedName>
    <definedName name="Summary_1_1_4_1_1_1" localSheetId="27" hidden="1">{"DRIVER={Sage Line 100};UID=xavier;PWD=xavier;DIR=m:\signat\sage\data0405;SCH=m:\signat\sage\prog;LOG=m:\signat\sage\LINE100;"}</definedName>
    <definedName name="Summary_1_1_4_1_1_1" hidden="1">{"DRIVER={Sage Line 100};UID=xavier;PWD=xavier;DIR=m:\signat\sage\data0405;SCH=m:\signat\sage\prog;LOG=m:\signat\sage\LINE100;"}</definedName>
    <definedName name="Summary_1_1_4_1_2" localSheetId="27" hidden="1">{"DRIVER={Sage Line 100};UID=xavier;PWD=xavier;DIR=m:\signat\sage\data0405;SCH=m:\signat\sage\prog;LOG=m:\signat\sage\LINE100;"}</definedName>
    <definedName name="Summary_1_1_4_1_2" hidden="1">{"DRIVER={Sage Line 100};UID=xavier;PWD=xavier;DIR=m:\signat\sage\data0405;SCH=m:\signat\sage\prog;LOG=m:\signat\sage\LINE100;"}</definedName>
    <definedName name="Summary_1_1_4_2" localSheetId="27" hidden="1">{"DRIVER={Sage Line 100};UID=xavier;PWD=xavier;DIR=m:\signat\sage\data0405;SCH=m:\signat\sage\prog;LOG=m:\signat\sage\LINE100;"}</definedName>
    <definedName name="Summary_1_1_4_2" hidden="1">{"DRIVER={Sage Line 100};UID=xavier;PWD=xavier;DIR=m:\signat\sage\data0405;SCH=m:\signat\sage\prog;LOG=m:\signat\sage\LINE100;"}</definedName>
    <definedName name="Summary_1_1_4_2_1" localSheetId="27" hidden="1">{"DRIVER={Sage Line 100};UID=xavier;PWD=xavier;DIR=m:\signat\sage\data0405;SCH=m:\signat\sage\prog;LOG=m:\signat\sage\LINE100;"}</definedName>
    <definedName name="Summary_1_1_4_2_1" hidden="1">{"DRIVER={Sage Line 100};UID=xavier;PWD=xavier;DIR=m:\signat\sage\data0405;SCH=m:\signat\sage\prog;LOG=m:\signat\sage\LINE100;"}</definedName>
    <definedName name="Summary_1_1_4_3" localSheetId="27" hidden="1">{"DRIVER={Sage Line 100};UID=xavier;PWD=xavier;DIR=m:\signat\sage\data0405;SCH=m:\signat\sage\prog;LOG=m:\signat\sage\LINE100;"}</definedName>
    <definedName name="Summary_1_1_4_3" hidden="1">{"DRIVER={Sage Line 100};UID=xavier;PWD=xavier;DIR=m:\signat\sage\data0405;SCH=m:\signat\sage\prog;LOG=m:\signat\sage\LINE100;"}</definedName>
    <definedName name="Summary_1_1_5" localSheetId="27" hidden="1">{"DRIVER={Sage Line 100};UID=xavier;PWD=xavier;DIR=m:\signat\sage\data0405;SCH=m:\signat\sage\prog;LOG=m:\signat\sage\LINE100;"}</definedName>
    <definedName name="Summary_1_1_5" hidden="1">{"DRIVER={Sage Line 100};UID=xavier;PWD=xavier;DIR=m:\signat\sage\data0405;SCH=m:\signat\sage\prog;LOG=m:\signat\sage\LINE100;"}</definedName>
    <definedName name="Summary_1_1_5_1" localSheetId="27" hidden="1">{"DRIVER={Sage Line 100};UID=xavier;PWD=xavier;DIR=m:\signat\sage\data0405;SCH=m:\signat\sage\prog;LOG=m:\signat\sage\LINE100;"}</definedName>
    <definedName name="Summary_1_1_5_1" hidden="1">{"DRIVER={Sage Line 100};UID=xavier;PWD=xavier;DIR=m:\signat\sage\data0405;SCH=m:\signat\sage\prog;LOG=m:\signat\sage\LINE100;"}</definedName>
    <definedName name="Summary_1_1_5_1_1" localSheetId="27" hidden="1">{"DRIVER={Sage Line 100};UID=xavier;PWD=xavier;DIR=m:\signat\sage\data0405;SCH=m:\signat\sage\prog;LOG=m:\signat\sage\LINE100;"}</definedName>
    <definedName name="Summary_1_1_5_1_1" hidden="1">{"DRIVER={Sage Line 100};UID=xavier;PWD=xavier;DIR=m:\signat\sage\data0405;SCH=m:\signat\sage\prog;LOG=m:\signat\sage\LINE100;"}</definedName>
    <definedName name="Summary_1_1_5_2" localSheetId="27" hidden="1">{"DRIVER={Sage Line 100};UID=xavier;PWD=xavier;DIR=m:\signat\sage\data0405;SCH=m:\signat\sage\prog;LOG=m:\signat\sage\LINE100;"}</definedName>
    <definedName name="Summary_1_1_5_2" hidden="1">{"DRIVER={Sage Line 100};UID=xavier;PWD=xavier;DIR=m:\signat\sage\data0405;SCH=m:\signat\sage\prog;LOG=m:\signat\sage\LINE100;"}</definedName>
    <definedName name="Summary_1_2" localSheetId="27" hidden="1">{"DRIVER={Sage Line 100};UID=xavier;PWD=xavier;DIR=m:\signat\sage\data0405;SCH=m:\signat\sage\prog;LOG=m:\signat\sage\LINE100;"}</definedName>
    <definedName name="Summary_1_2" hidden="1">{"DRIVER={Sage Line 100};UID=xavier;PWD=xavier;DIR=m:\signat\sage\data0405;SCH=m:\signat\sage\prog;LOG=m:\signat\sage\LINE100;"}</definedName>
    <definedName name="Summary_1_2_1" localSheetId="27" hidden="1">{"DRIVER={Sage Line 100};UID=xavier;PWD=xavier;DIR=m:\signat\sage\data0405;SCH=m:\signat\sage\prog;LOG=m:\signat\sage\LINE100;"}</definedName>
    <definedName name="Summary_1_2_1" hidden="1">{"DRIVER={Sage Line 100};UID=xavier;PWD=xavier;DIR=m:\signat\sage\data0405;SCH=m:\signat\sage\prog;LOG=m:\signat\sage\LINE100;"}</definedName>
    <definedName name="Summary_1_2_1_1" localSheetId="27" hidden="1">{"DRIVER={Sage Line 100};UID=xavier;PWD=xavier;DIR=m:\signat\sage\data0405;SCH=m:\signat\sage\prog;LOG=m:\signat\sage\LINE100;"}</definedName>
    <definedName name="Summary_1_2_1_1" hidden="1">{"DRIVER={Sage Line 100};UID=xavier;PWD=xavier;DIR=m:\signat\sage\data0405;SCH=m:\signat\sage\prog;LOG=m:\signat\sage\LINE100;"}</definedName>
    <definedName name="Summary_1_2_1_1_1" localSheetId="27" hidden="1">{"DRIVER={Sage Line 100};UID=xavier;PWD=xavier;DIR=m:\signat\sage\data0405;SCH=m:\signat\sage\prog;LOG=m:\signat\sage\LINE100;"}</definedName>
    <definedName name="Summary_1_2_1_1_1" hidden="1">{"DRIVER={Sage Line 100};UID=xavier;PWD=xavier;DIR=m:\signat\sage\data0405;SCH=m:\signat\sage\prog;LOG=m:\signat\sage\LINE100;"}</definedName>
    <definedName name="Summary_1_2_1_1_1_1" localSheetId="27" hidden="1">{"DRIVER={Sage Line 100};UID=xavier;PWD=xavier;DIR=m:\signat\sage\data0405;SCH=m:\signat\sage\prog;LOG=m:\signat\sage\LINE100;"}</definedName>
    <definedName name="Summary_1_2_1_1_1_1" hidden="1">{"DRIVER={Sage Line 100};UID=xavier;PWD=xavier;DIR=m:\signat\sage\data0405;SCH=m:\signat\sage\prog;LOG=m:\signat\sage\LINE100;"}</definedName>
    <definedName name="Summary_1_2_1_1_1_1_1" localSheetId="27" hidden="1">{"DRIVER={Sage Line 100};UID=xavier;PWD=xavier;DIR=m:\signat\sage\data0405;SCH=m:\signat\sage\prog;LOG=m:\signat\sage\LINE100;"}</definedName>
    <definedName name="Summary_1_2_1_1_1_1_1" hidden="1">{"DRIVER={Sage Line 100};UID=xavier;PWD=xavier;DIR=m:\signat\sage\data0405;SCH=m:\signat\sage\prog;LOG=m:\signat\sage\LINE100;"}</definedName>
    <definedName name="Summary_1_2_1_1_1_1_1_1" localSheetId="27" hidden="1">{"DRIVER={Sage Line 100};UID=xavier;PWD=xavier;DIR=m:\signat\sage\data0405;SCH=m:\signat\sage\prog;LOG=m:\signat\sage\LINE100;"}</definedName>
    <definedName name="Summary_1_2_1_1_1_1_1_1" hidden="1">{"DRIVER={Sage Line 100};UID=xavier;PWD=xavier;DIR=m:\signat\sage\data0405;SCH=m:\signat\sage\prog;LOG=m:\signat\sage\LINE100;"}</definedName>
    <definedName name="Summary_1_2_1_1_1_1_2" localSheetId="27" hidden="1">{"DRIVER={Sage Line 100};UID=xavier;PWD=xavier;DIR=m:\signat\sage\data0405;SCH=m:\signat\sage\prog;LOG=m:\signat\sage\LINE100;"}</definedName>
    <definedName name="Summary_1_2_1_1_1_1_2" hidden="1">{"DRIVER={Sage Line 100};UID=xavier;PWD=xavier;DIR=m:\signat\sage\data0405;SCH=m:\signat\sage\prog;LOG=m:\signat\sage\LINE100;"}</definedName>
    <definedName name="Summary_1_2_1_1_1_2" localSheetId="27" hidden="1">{"DRIVER={Sage Line 100};UID=xavier;PWD=xavier;DIR=m:\signat\sage\data0405;SCH=m:\signat\sage\prog;LOG=m:\signat\sage\LINE100;"}</definedName>
    <definedName name="Summary_1_2_1_1_1_2" hidden="1">{"DRIVER={Sage Line 100};UID=xavier;PWD=xavier;DIR=m:\signat\sage\data0405;SCH=m:\signat\sage\prog;LOG=m:\signat\sage\LINE100;"}</definedName>
    <definedName name="Summary_1_2_1_1_1_2_1" localSheetId="27" hidden="1">{"DRIVER={Sage Line 100};UID=xavier;PWD=xavier;DIR=m:\signat\sage\data0405;SCH=m:\signat\sage\prog;LOG=m:\signat\sage\LINE100;"}</definedName>
    <definedName name="Summary_1_2_1_1_1_2_1" hidden="1">{"DRIVER={Sage Line 100};UID=xavier;PWD=xavier;DIR=m:\signat\sage\data0405;SCH=m:\signat\sage\prog;LOG=m:\signat\sage\LINE100;"}</definedName>
    <definedName name="Summary_1_2_1_1_1_3" localSheetId="27" hidden="1">{"DRIVER={Sage Line 100};UID=xavier;PWD=xavier;DIR=m:\signat\sage\data0405;SCH=m:\signat\sage\prog;LOG=m:\signat\sage\LINE100;"}</definedName>
    <definedName name="Summary_1_2_1_1_1_3" hidden="1">{"DRIVER={Sage Line 100};UID=xavier;PWD=xavier;DIR=m:\signat\sage\data0405;SCH=m:\signat\sage\prog;LOG=m:\signat\sage\LINE100;"}</definedName>
    <definedName name="Summary_1_2_1_1_2" localSheetId="27" hidden="1">{"DRIVER={Sage Line 100};UID=xavier;PWD=xavier;DIR=m:\signat\sage\data0405;SCH=m:\signat\sage\prog;LOG=m:\signat\sage\LINE100;"}</definedName>
    <definedName name="Summary_1_2_1_1_2" hidden="1">{"DRIVER={Sage Line 100};UID=xavier;PWD=xavier;DIR=m:\signat\sage\data0405;SCH=m:\signat\sage\prog;LOG=m:\signat\sage\LINE100;"}</definedName>
    <definedName name="Summary_1_2_1_1_2_1" localSheetId="27" hidden="1">{"DRIVER={Sage Line 100};UID=xavier;PWD=xavier;DIR=m:\signat\sage\data0405;SCH=m:\signat\sage\prog;LOG=m:\signat\sage\LINE100;"}</definedName>
    <definedName name="Summary_1_2_1_1_2_1" hidden="1">{"DRIVER={Sage Line 100};UID=xavier;PWD=xavier;DIR=m:\signat\sage\data0405;SCH=m:\signat\sage\prog;LOG=m:\signat\sage\LINE100;"}</definedName>
    <definedName name="Summary_1_2_1_1_2_1_1" localSheetId="27" hidden="1">{"DRIVER={Sage Line 100};UID=xavier;PWD=xavier;DIR=m:\signat\sage\data0405;SCH=m:\signat\sage\prog;LOG=m:\signat\sage\LINE100;"}</definedName>
    <definedName name="Summary_1_2_1_1_2_1_1" hidden="1">{"DRIVER={Sage Line 100};UID=xavier;PWD=xavier;DIR=m:\signat\sage\data0405;SCH=m:\signat\sage\prog;LOG=m:\signat\sage\LINE100;"}</definedName>
    <definedName name="Summary_1_2_1_1_2_2" localSheetId="27" hidden="1">{"DRIVER={Sage Line 100};UID=xavier;PWD=xavier;DIR=m:\signat\sage\data0405;SCH=m:\signat\sage\prog;LOG=m:\signat\sage\LINE100;"}</definedName>
    <definedName name="Summary_1_2_1_1_2_2" hidden="1">{"DRIVER={Sage Line 100};UID=xavier;PWD=xavier;DIR=m:\signat\sage\data0405;SCH=m:\signat\sage\prog;LOG=m:\signat\sage\LINE100;"}</definedName>
    <definedName name="Summary_1_2_1_1_3" localSheetId="27" hidden="1">{"DRIVER={Sage Line 100};UID=xavier;PWD=xavier;DIR=m:\signat\sage\data0405;SCH=m:\signat\sage\prog;LOG=m:\signat\sage\LINE100;"}</definedName>
    <definedName name="Summary_1_2_1_1_3" hidden="1">{"DRIVER={Sage Line 100};UID=xavier;PWD=xavier;DIR=m:\signat\sage\data0405;SCH=m:\signat\sage\prog;LOG=m:\signat\sage\LINE100;"}</definedName>
    <definedName name="Summary_1_2_1_1_3_1" localSheetId="27" hidden="1">{"DRIVER={Sage Line 100};UID=xavier;PWD=xavier;DIR=m:\signat\sage\data0405;SCH=m:\signat\sage\prog;LOG=m:\signat\sage\LINE100;"}</definedName>
    <definedName name="Summary_1_2_1_1_3_1" hidden="1">{"DRIVER={Sage Line 100};UID=xavier;PWD=xavier;DIR=m:\signat\sage\data0405;SCH=m:\signat\sage\prog;LOG=m:\signat\sage\LINE100;"}</definedName>
    <definedName name="Summary_1_2_1_1_4" localSheetId="27" hidden="1">{"DRIVER={Sage Line 100};UID=xavier;PWD=xavier;DIR=m:\signat\sage\data0405;SCH=m:\signat\sage\prog;LOG=m:\signat\sage\LINE100;"}</definedName>
    <definedName name="Summary_1_2_1_1_4" hidden="1">{"DRIVER={Sage Line 100};UID=xavier;PWD=xavier;DIR=m:\signat\sage\data0405;SCH=m:\signat\sage\prog;LOG=m:\signat\sage\LINE100;"}</definedName>
    <definedName name="Summary_1_2_1_2" localSheetId="27" hidden="1">{"DRIVER={Sage Line 100};UID=xavier;PWD=xavier;DIR=m:\signat\sage\data0405;SCH=m:\signat\sage\prog;LOG=m:\signat\sage\LINE100;"}</definedName>
    <definedName name="Summary_1_2_1_2" hidden="1">{"DRIVER={Sage Line 100};UID=xavier;PWD=xavier;DIR=m:\signat\sage\data0405;SCH=m:\signat\sage\prog;LOG=m:\signat\sage\LINE100;"}</definedName>
    <definedName name="Summary_1_2_1_2_1" localSheetId="27" hidden="1">{"DRIVER={Sage Line 100};UID=xavier;PWD=xavier;DIR=m:\signat\sage\data0405;SCH=m:\signat\sage\prog;LOG=m:\signat\sage\LINE100;"}</definedName>
    <definedName name="Summary_1_2_1_2_1" hidden="1">{"DRIVER={Sage Line 100};UID=xavier;PWD=xavier;DIR=m:\signat\sage\data0405;SCH=m:\signat\sage\prog;LOG=m:\signat\sage\LINE100;"}</definedName>
    <definedName name="Summary_1_2_1_2_1_1" localSheetId="27" hidden="1">{"DRIVER={Sage Line 100};UID=xavier;PWD=xavier;DIR=m:\signat\sage\data0405;SCH=m:\signat\sage\prog;LOG=m:\signat\sage\LINE100;"}</definedName>
    <definedName name="Summary_1_2_1_2_1_1" hidden="1">{"DRIVER={Sage Line 100};UID=xavier;PWD=xavier;DIR=m:\signat\sage\data0405;SCH=m:\signat\sage\prog;LOG=m:\signat\sage\LINE100;"}</definedName>
    <definedName name="Summary_1_2_1_2_1_1_1" localSheetId="27" hidden="1">{"DRIVER={Sage Line 100};UID=xavier;PWD=xavier;DIR=m:\signat\sage\data0405;SCH=m:\signat\sage\prog;LOG=m:\signat\sage\LINE100;"}</definedName>
    <definedName name="Summary_1_2_1_2_1_1_1" hidden="1">{"DRIVER={Sage Line 100};UID=xavier;PWD=xavier;DIR=m:\signat\sage\data0405;SCH=m:\signat\sage\prog;LOG=m:\signat\sage\LINE100;"}</definedName>
    <definedName name="Summary_1_2_1_2_1_2" localSheetId="27" hidden="1">{"DRIVER={Sage Line 100};UID=xavier;PWD=xavier;DIR=m:\signat\sage\data0405;SCH=m:\signat\sage\prog;LOG=m:\signat\sage\LINE100;"}</definedName>
    <definedName name="Summary_1_2_1_2_1_2" hidden="1">{"DRIVER={Sage Line 100};UID=xavier;PWD=xavier;DIR=m:\signat\sage\data0405;SCH=m:\signat\sage\prog;LOG=m:\signat\sage\LINE100;"}</definedName>
    <definedName name="Summary_1_2_1_2_2" localSheetId="27" hidden="1">{"DRIVER={Sage Line 100};UID=xavier;PWD=xavier;DIR=m:\signat\sage\data0405;SCH=m:\signat\sage\prog;LOG=m:\signat\sage\LINE100;"}</definedName>
    <definedName name="Summary_1_2_1_2_2" hidden="1">{"DRIVER={Sage Line 100};UID=xavier;PWD=xavier;DIR=m:\signat\sage\data0405;SCH=m:\signat\sage\prog;LOG=m:\signat\sage\LINE100;"}</definedName>
    <definedName name="Summary_1_2_1_2_2_1" localSheetId="27" hidden="1">{"DRIVER={Sage Line 100};UID=xavier;PWD=xavier;DIR=m:\signat\sage\data0405;SCH=m:\signat\sage\prog;LOG=m:\signat\sage\LINE100;"}</definedName>
    <definedName name="Summary_1_2_1_2_2_1" hidden="1">{"DRIVER={Sage Line 100};UID=xavier;PWD=xavier;DIR=m:\signat\sage\data0405;SCH=m:\signat\sage\prog;LOG=m:\signat\sage\LINE100;"}</definedName>
    <definedName name="Summary_1_2_1_2_3" localSheetId="27" hidden="1">{"DRIVER={Sage Line 100};UID=xavier;PWD=xavier;DIR=m:\signat\sage\data0405;SCH=m:\signat\sage\prog;LOG=m:\signat\sage\LINE100;"}</definedName>
    <definedName name="Summary_1_2_1_2_3" hidden="1">{"DRIVER={Sage Line 100};UID=xavier;PWD=xavier;DIR=m:\signat\sage\data0405;SCH=m:\signat\sage\prog;LOG=m:\signat\sage\LINE100;"}</definedName>
    <definedName name="Summary_1_2_1_3" localSheetId="27" hidden="1">{"DRIVER={Sage Line 100};UID=xavier;PWD=xavier;DIR=m:\signat\sage\data0405;SCH=m:\signat\sage\prog;LOG=m:\signat\sage\LINE100;"}</definedName>
    <definedName name="Summary_1_2_1_3" hidden="1">{"DRIVER={Sage Line 100};UID=xavier;PWD=xavier;DIR=m:\signat\sage\data0405;SCH=m:\signat\sage\prog;LOG=m:\signat\sage\LINE100;"}</definedName>
    <definedName name="Summary_1_2_1_3_1" localSheetId="27" hidden="1">{"DRIVER={Sage Line 100};UID=xavier;PWD=xavier;DIR=m:\signat\sage\data0405;SCH=m:\signat\sage\prog;LOG=m:\signat\sage\LINE100;"}</definedName>
    <definedName name="Summary_1_2_1_3_1" hidden="1">{"DRIVER={Sage Line 100};UID=xavier;PWD=xavier;DIR=m:\signat\sage\data0405;SCH=m:\signat\sage\prog;LOG=m:\signat\sage\LINE100;"}</definedName>
    <definedName name="Summary_1_2_1_3_1_1" localSheetId="27" hidden="1">{"DRIVER={Sage Line 100};UID=xavier;PWD=xavier;DIR=m:\signat\sage\data0405;SCH=m:\signat\sage\prog;LOG=m:\signat\sage\LINE100;"}</definedName>
    <definedName name="Summary_1_2_1_3_1_1" hidden="1">{"DRIVER={Sage Line 100};UID=xavier;PWD=xavier;DIR=m:\signat\sage\data0405;SCH=m:\signat\sage\prog;LOG=m:\signat\sage\LINE100;"}</definedName>
    <definedName name="Summary_1_2_1_3_2" localSheetId="27" hidden="1">{"DRIVER={Sage Line 100};UID=xavier;PWD=xavier;DIR=m:\signat\sage\data0405;SCH=m:\signat\sage\prog;LOG=m:\signat\sage\LINE100;"}</definedName>
    <definedName name="Summary_1_2_1_3_2" hidden="1">{"DRIVER={Sage Line 100};UID=xavier;PWD=xavier;DIR=m:\signat\sage\data0405;SCH=m:\signat\sage\prog;LOG=m:\signat\sage\LINE100;"}</definedName>
    <definedName name="Summary_1_2_1_4" localSheetId="27" hidden="1">{"DRIVER={Sage Line 100};UID=xavier;PWD=xavier;DIR=m:\signat\sage\data0405;SCH=m:\signat\sage\prog;LOG=m:\signat\sage\LINE100;"}</definedName>
    <definedName name="Summary_1_2_1_4" hidden="1">{"DRIVER={Sage Line 100};UID=xavier;PWD=xavier;DIR=m:\signat\sage\data0405;SCH=m:\signat\sage\prog;LOG=m:\signat\sage\LINE100;"}</definedName>
    <definedName name="Summary_1_2_1_4_1" localSheetId="27" hidden="1">{"DRIVER={Sage Line 100};UID=xavier;PWD=xavier;DIR=m:\signat\sage\data0405;SCH=m:\signat\sage\prog;LOG=m:\signat\sage\LINE100;"}</definedName>
    <definedName name="Summary_1_2_1_4_1" hidden="1">{"DRIVER={Sage Line 100};UID=xavier;PWD=xavier;DIR=m:\signat\sage\data0405;SCH=m:\signat\sage\prog;LOG=m:\signat\sage\LINE100;"}</definedName>
    <definedName name="Summary_1_2_1_5" localSheetId="27" hidden="1">{"DRIVER={Sage Line 100};UID=xavier;PWD=xavier;DIR=m:\signat\sage\data0405;SCH=m:\signat\sage\prog;LOG=m:\signat\sage\LINE100;"}</definedName>
    <definedName name="Summary_1_2_1_5" hidden="1">{"DRIVER={Sage Line 100};UID=xavier;PWD=xavier;DIR=m:\signat\sage\data0405;SCH=m:\signat\sage\prog;LOG=m:\signat\sage\LINE100;"}</definedName>
    <definedName name="Summary_1_2_2" localSheetId="27" hidden="1">{"DRIVER={Sage Line 100};UID=xavier;PWD=xavier;DIR=m:\signat\sage\data0405;SCH=m:\signat\sage\prog;LOG=m:\signat\sage\LINE100;"}</definedName>
    <definedName name="Summary_1_2_2" hidden="1">{"DRIVER={Sage Line 100};UID=xavier;PWD=xavier;DIR=m:\signat\sage\data0405;SCH=m:\signat\sage\prog;LOG=m:\signat\sage\LINE100;"}</definedName>
    <definedName name="Summary_1_2_2_1" localSheetId="27" hidden="1">{"DRIVER={Sage Line 100};UID=xavier;PWD=xavier;DIR=m:\signat\sage\data0405;SCH=m:\signat\sage\prog;LOG=m:\signat\sage\LINE100;"}</definedName>
    <definedName name="Summary_1_2_2_1" hidden="1">{"DRIVER={Sage Line 100};UID=xavier;PWD=xavier;DIR=m:\signat\sage\data0405;SCH=m:\signat\sage\prog;LOG=m:\signat\sage\LINE100;"}</definedName>
    <definedName name="Summary_1_2_2_1_1" localSheetId="27" hidden="1">{"DRIVER={Sage Line 100};UID=xavier;PWD=xavier;DIR=m:\signat\sage\data0405;SCH=m:\signat\sage\prog;LOG=m:\signat\sage\LINE100;"}</definedName>
    <definedName name="Summary_1_2_2_1_1" hidden="1">{"DRIVER={Sage Line 100};UID=xavier;PWD=xavier;DIR=m:\signat\sage\data0405;SCH=m:\signat\sage\prog;LOG=m:\signat\sage\LINE100;"}</definedName>
    <definedName name="Summary_1_2_2_1_1_1" localSheetId="27" hidden="1">{"DRIVER={Sage Line 100};UID=xavier;PWD=xavier;DIR=m:\signat\sage\data0405;SCH=m:\signat\sage\prog;LOG=m:\signat\sage\LINE100;"}</definedName>
    <definedName name="Summary_1_2_2_1_1_1" hidden="1">{"DRIVER={Sage Line 100};UID=xavier;PWD=xavier;DIR=m:\signat\sage\data0405;SCH=m:\signat\sage\prog;LOG=m:\signat\sage\LINE100;"}</definedName>
    <definedName name="Summary_1_2_2_1_1_1_1" localSheetId="27" hidden="1">{"DRIVER={Sage Line 100};UID=xavier;PWD=xavier;DIR=m:\signat\sage\data0405;SCH=m:\signat\sage\prog;LOG=m:\signat\sage\LINE100;"}</definedName>
    <definedName name="Summary_1_2_2_1_1_1_1" hidden="1">{"DRIVER={Sage Line 100};UID=xavier;PWD=xavier;DIR=m:\signat\sage\data0405;SCH=m:\signat\sage\prog;LOG=m:\signat\sage\LINE100;"}</definedName>
    <definedName name="Summary_1_2_2_1_1_2" localSheetId="27" hidden="1">{"DRIVER={Sage Line 100};UID=xavier;PWD=xavier;DIR=m:\signat\sage\data0405;SCH=m:\signat\sage\prog;LOG=m:\signat\sage\LINE100;"}</definedName>
    <definedName name="Summary_1_2_2_1_1_2" hidden="1">{"DRIVER={Sage Line 100};UID=xavier;PWD=xavier;DIR=m:\signat\sage\data0405;SCH=m:\signat\sage\prog;LOG=m:\signat\sage\LINE100;"}</definedName>
    <definedName name="Summary_1_2_2_1_2" localSheetId="27" hidden="1">{"DRIVER={Sage Line 100};UID=xavier;PWD=xavier;DIR=m:\signat\sage\data0405;SCH=m:\signat\sage\prog;LOG=m:\signat\sage\LINE100;"}</definedName>
    <definedName name="Summary_1_2_2_1_2" hidden="1">{"DRIVER={Sage Line 100};UID=xavier;PWD=xavier;DIR=m:\signat\sage\data0405;SCH=m:\signat\sage\prog;LOG=m:\signat\sage\LINE100;"}</definedName>
    <definedName name="Summary_1_2_2_1_2_1" localSheetId="27" hidden="1">{"DRIVER={Sage Line 100};UID=xavier;PWD=xavier;DIR=m:\signat\sage\data0405;SCH=m:\signat\sage\prog;LOG=m:\signat\sage\LINE100;"}</definedName>
    <definedName name="Summary_1_2_2_1_2_1" hidden="1">{"DRIVER={Sage Line 100};UID=xavier;PWD=xavier;DIR=m:\signat\sage\data0405;SCH=m:\signat\sage\prog;LOG=m:\signat\sage\LINE100;"}</definedName>
    <definedName name="Summary_1_2_2_1_3" localSheetId="27" hidden="1">{"DRIVER={Sage Line 100};UID=xavier;PWD=xavier;DIR=m:\signat\sage\data0405;SCH=m:\signat\sage\prog;LOG=m:\signat\sage\LINE100;"}</definedName>
    <definedName name="Summary_1_2_2_1_3" hidden="1">{"DRIVER={Sage Line 100};UID=xavier;PWD=xavier;DIR=m:\signat\sage\data0405;SCH=m:\signat\sage\prog;LOG=m:\signat\sage\LINE100;"}</definedName>
    <definedName name="Summary_1_2_2_2" localSheetId="27" hidden="1">{"DRIVER={Sage Line 100};UID=xavier;PWD=xavier;DIR=m:\signat\sage\data0405;SCH=m:\signat\sage\prog;LOG=m:\signat\sage\LINE100;"}</definedName>
    <definedName name="Summary_1_2_2_2" hidden="1">{"DRIVER={Sage Line 100};UID=xavier;PWD=xavier;DIR=m:\signat\sage\data0405;SCH=m:\signat\sage\prog;LOG=m:\signat\sage\LINE100;"}</definedName>
    <definedName name="Summary_1_2_2_2_1" localSheetId="27" hidden="1">{"DRIVER={Sage Line 100};UID=xavier;PWD=xavier;DIR=m:\signat\sage\data0405;SCH=m:\signat\sage\prog;LOG=m:\signat\sage\LINE100;"}</definedName>
    <definedName name="Summary_1_2_2_2_1" hidden="1">{"DRIVER={Sage Line 100};UID=xavier;PWD=xavier;DIR=m:\signat\sage\data0405;SCH=m:\signat\sage\prog;LOG=m:\signat\sage\LINE100;"}</definedName>
    <definedName name="Summary_1_2_2_2_1_1" localSheetId="27" hidden="1">{"DRIVER={Sage Line 100};UID=xavier;PWD=xavier;DIR=m:\signat\sage\data0405;SCH=m:\signat\sage\prog;LOG=m:\signat\sage\LINE100;"}</definedName>
    <definedName name="Summary_1_2_2_2_1_1" hidden="1">{"DRIVER={Sage Line 100};UID=xavier;PWD=xavier;DIR=m:\signat\sage\data0405;SCH=m:\signat\sage\prog;LOG=m:\signat\sage\LINE100;"}</definedName>
    <definedName name="Summary_1_2_2_2_2" localSheetId="27" hidden="1">{"DRIVER={Sage Line 100};UID=xavier;PWD=xavier;DIR=m:\signat\sage\data0405;SCH=m:\signat\sage\prog;LOG=m:\signat\sage\LINE100;"}</definedName>
    <definedName name="Summary_1_2_2_2_2" hidden="1">{"DRIVER={Sage Line 100};UID=xavier;PWD=xavier;DIR=m:\signat\sage\data0405;SCH=m:\signat\sage\prog;LOG=m:\signat\sage\LINE100;"}</definedName>
    <definedName name="Summary_1_2_2_3" localSheetId="27" hidden="1">{"DRIVER={Sage Line 100};UID=xavier;PWD=xavier;DIR=m:\signat\sage\data0405;SCH=m:\signat\sage\prog;LOG=m:\signat\sage\LINE100;"}</definedName>
    <definedName name="Summary_1_2_2_3" hidden="1">{"DRIVER={Sage Line 100};UID=xavier;PWD=xavier;DIR=m:\signat\sage\data0405;SCH=m:\signat\sage\prog;LOG=m:\signat\sage\LINE100;"}</definedName>
    <definedName name="Summary_1_2_2_3_1" localSheetId="27" hidden="1">{"DRIVER={Sage Line 100};UID=xavier;PWD=xavier;DIR=m:\signat\sage\data0405;SCH=m:\signat\sage\prog;LOG=m:\signat\sage\LINE100;"}</definedName>
    <definedName name="Summary_1_2_2_3_1" hidden="1">{"DRIVER={Sage Line 100};UID=xavier;PWD=xavier;DIR=m:\signat\sage\data0405;SCH=m:\signat\sage\prog;LOG=m:\signat\sage\LINE100;"}</definedName>
    <definedName name="Summary_1_2_2_4" localSheetId="27" hidden="1">{"DRIVER={Sage Line 100};UID=xavier;PWD=xavier;DIR=m:\signat\sage\data0405;SCH=m:\signat\sage\prog;LOG=m:\signat\sage\LINE100;"}</definedName>
    <definedName name="Summary_1_2_2_4" hidden="1">{"DRIVER={Sage Line 100};UID=xavier;PWD=xavier;DIR=m:\signat\sage\data0405;SCH=m:\signat\sage\prog;LOG=m:\signat\sage\LINE100;"}</definedName>
    <definedName name="Summary_1_2_3" localSheetId="27" hidden="1">{"DRIVER={Sage Line 100};UID=xavier;PWD=xavier;DIR=m:\signat\sage\data0405;SCH=m:\signat\sage\prog;LOG=m:\signat\sage\LINE100;"}</definedName>
    <definedName name="Summary_1_2_3" hidden="1">{"DRIVER={Sage Line 100};UID=xavier;PWD=xavier;DIR=m:\signat\sage\data0405;SCH=m:\signat\sage\prog;LOG=m:\signat\sage\LINE100;"}</definedName>
    <definedName name="Summary_1_2_3_1" localSheetId="27" hidden="1">{"DRIVER={Sage Line 100};UID=xavier;PWD=xavier;DIR=m:\signat\sage\data0405;SCH=m:\signat\sage\prog;LOG=m:\signat\sage\LINE100;"}</definedName>
    <definedName name="Summary_1_2_3_1" hidden="1">{"DRIVER={Sage Line 100};UID=xavier;PWD=xavier;DIR=m:\signat\sage\data0405;SCH=m:\signat\sage\prog;LOG=m:\signat\sage\LINE100;"}</definedName>
    <definedName name="Summary_1_2_3_1_1" localSheetId="27" hidden="1">{"DRIVER={Sage Line 100};UID=xavier;PWD=xavier;DIR=m:\signat\sage\data0405;SCH=m:\signat\sage\prog;LOG=m:\signat\sage\LINE100;"}</definedName>
    <definedName name="Summary_1_2_3_1_1" hidden="1">{"DRIVER={Sage Line 100};UID=xavier;PWD=xavier;DIR=m:\signat\sage\data0405;SCH=m:\signat\sage\prog;LOG=m:\signat\sage\LINE100;"}</definedName>
    <definedName name="Summary_1_2_3_1_1_1" localSheetId="27" hidden="1">{"DRIVER={Sage Line 100};UID=xavier;PWD=xavier;DIR=m:\signat\sage\data0405;SCH=m:\signat\sage\prog;LOG=m:\signat\sage\LINE100;"}</definedName>
    <definedName name="Summary_1_2_3_1_1_1" hidden="1">{"DRIVER={Sage Line 100};UID=xavier;PWD=xavier;DIR=m:\signat\sage\data0405;SCH=m:\signat\sage\prog;LOG=m:\signat\sage\LINE100;"}</definedName>
    <definedName name="Summary_1_2_3_1_2" localSheetId="27" hidden="1">{"DRIVER={Sage Line 100};UID=xavier;PWD=xavier;DIR=m:\signat\sage\data0405;SCH=m:\signat\sage\prog;LOG=m:\signat\sage\LINE100;"}</definedName>
    <definedName name="Summary_1_2_3_1_2" hidden="1">{"DRIVER={Sage Line 100};UID=xavier;PWD=xavier;DIR=m:\signat\sage\data0405;SCH=m:\signat\sage\prog;LOG=m:\signat\sage\LINE100;"}</definedName>
    <definedName name="Summary_1_2_3_2" localSheetId="27" hidden="1">{"DRIVER={Sage Line 100};UID=xavier;PWD=xavier;DIR=m:\signat\sage\data0405;SCH=m:\signat\sage\prog;LOG=m:\signat\sage\LINE100;"}</definedName>
    <definedName name="Summary_1_2_3_2" hidden="1">{"DRIVER={Sage Line 100};UID=xavier;PWD=xavier;DIR=m:\signat\sage\data0405;SCH=m:\signat\sage\prog;LOG=m:\signat\sage\LINE100;"}</definedName>
    <definedName name="Summary_1_2_3_2_1" localSheetId="27" hidden="1">{"DRIVER={Sage Line 100};UID=xavier;PWD=xavier;DIR=m:\signat\sage\data0405;SCH=m:\signat\sage\prog;LOG=m:\signat\sage\LINE100;"}</definedName>
    <definedName name="Summary_1_2_3_2_1" hidden="1">{"DRIVER={Sage Line 100};UID=xavier;PWD=xavier;DIR=m:\signat\sage\data0405;SCH=m:\signat\sage\prog;LOG=m:\signat\sage\LINE100;"}</definedName>
    <definedName name="Summary_1_2_3_3" localSheetId="27" hidden="1">{"DRIVER={Sage Line 100};UID=xavier;PWD=xavier;DIR=m:\signat\sage\data0405;SCH=m:\signat\sage\prog;LOG=m:\signat\sage\LINE100;"}</definedName>
    <definedName name="Summary_1_2_3_3" hidden="1">{"DRIVER={Sage Line 100};UID=xavier;PWD=xavier;DIR=m:\signat\sage\data0405;SCH=m:\signat\sage\prog;LOG=m:\signat\sage\LINE100;"}</definedName>
    <definedName name="Summary_1_2_4" localSheetId="27" hidden="1">{"DRIVER={Sage Line 100};UID=xavier;PWD=xavier;DIR=m:\signat\sage\data0405;SCH=m:\signat\sage\prog;LOG=m:\signat\sage\LINE100;"}</definedName>
    <definedName name="Summary_1_2_4" hidden="1">{"DRIVER={Sage Line 100};UID=xavier;PWD=xavier;DIR=m:\signat\sage\data0405;SCH=m:\signat\sage\prog;LOG=m:\signat\sage\LINE100;"}</definedName>
    <definedName name="Summary_1_2_4_1" localSheetId="27" hidden="1">{"DRIVER={Sage Line 100};UID=xavier;PWD=xavier;DIR=m:\signat\sage\data0405;SCH=m:\signat\sage\prog;LOG=m:\signat\sage\LINE100;"}</definedName>
    <definedName name="Summary_1_2_4_1" hidden="1">{"DRIVER={Sage Line 100};UID=xavier;PWD=xavier;DIR=m:\signat\sage\data0405;SCH=m:\signat\sage\prog;LOG=m:\signat\sage\LINE100;"}</definedName>
    <definedName name="Summary_1_2_4_1_1" localSheetId="27" hidden="1">{"DRIVER={Sage Line 100};UID=xavier;PWD=xavier;DIR=m:\signat\sage\data0405;SCH=m:\signat\sage\prog;LOG=m:\signat\sage\LINE100;"}</definedName>
    <definedName name="Summary_1_2_4_1_1" hidden="1">{"DRIVER={Sage Line 100};UID=xavier;PWD=xavier;DIR=m:\signat\sage\data0405;SCH=m:\signat\sage\prog;LOG=m:\signat\sage\LINE100;"}</definedName>
    <definedName name="Summary_1_2_4_2" localSheetId="27" hidden="1">{"DRIVER={Sage Line 100};UID=xavier;PWD=xavier;DIR=m:\signat\sage\data0405;SCH=m:\signat\sage\prog;LOG=m:\signat\sage\LINE100;"}</definedName>
    <definedName name="Summary_1_2_4_2" hidden="1">{"DRIVER={Sage Line 100};UID=xavier;PWD=xavier;DIR=m:\signat\sage\data0405;SCH=m:\signat\sage\prog;LOG=m:\signat\sage\LINE100;"}</definedName>
    <definedName name="Summary_1_2_5" localSheetId="27" hidden="1">{"DRIVER={Sage Line 100};UID=xavier;PWD=xavier;DIR=m:\signat\sage\data0405;SCH=m:\signat\sage\prog;LOG=m:\signat\sage\LINE100;"}</definedName>
    <definedName name="Summary_1_2_5" hidden="1">{"DRIVER={Sage Line 100};UID=xavier;PWD=xavier;DIR=m:\signat\sage\data0405;SCH=m:\signat\sage\prog;LOG=m:\signat\sage\LINE100;"}</definedName>
    <definedName name="Summary_1_2_5_1" localSheetId="27" hidden="1">{"DRIVER={Sage Line 100};UID=xavier;PWD=xavier;DIR=m:\signat\sage\data0405;SCH=m:\signat\sage\prog;LOG=m:\signat\sage\LINE100;"}</definedName>
    <definedName name="Summary_1_2_5_1" hidden="1">{"DRIVER={Sage Line 100};UID=xavier;PWD=xavier;DIR=m:\signat\sage\data0405;SCH=m:\signat\sage\prog;LOG=m:\signat\sage\LINE100;"}</definedName>
    <definedName name="Summary_1_3" localSheetId="27" hidden="1">{"DRIVER={Sage Line 100};UID=xavier;PWD=xavier;DIR=m:\signat\sage\data0405;SCH=m:\signat\sage\prog;LOG=m:\signat\sage\LINE100;"}</definedName>
    <definedName name="Summary_1_3" hidden="1">{"DRIVER={Sage Line 100};UID=xavier;PWD=xavier;DIR=m:\signat\sage\data0405;SCH=m:\signat\sage\prog;LOG=m:\signat\sage\LINE100;"}</definedName>
    <definedName name="Summary_1_3_1" localSheetId="27" hidden="1">{"DRIVER={Sage Line 100};UID=xavier;PWD=xavier;DIR=m:\signat\sage\data0405;SCH=m:\signat\sage\prog;LOG=m:\signat\sage\LINE100;"}</definedName>
    <definedName name="Summary_1_3_1" hidden="1">{"DRIVER={Sage Line 100};UID=xavier;PWD=xavier;DIR=m:\signat\sage\data0405;SCH=m:\signat\sage\prog;LOG=m:\signat\sage\LINE100;"}</definedName>
    <definedName name="Summary_1_3_1_1" localSheetId="27" hidden="1">{"DRIVER={Sage Line 100};UID=xavier;PWD=xavier;DIR=m:\signat\sage\data0405;SCH=m:\signat\sage\prog;LOG=m:\signat\sage\LINE100;"}</definedName>
    <definedName name="Summary_1_3_1_1" hidden="1">{"DRIVER={Sage Line 100};UID=xavier;PWD=xavier;DIR=m:\signat\sage\data0405;SCH=m:\signat\sage\prog;LOG=m:\signat\sage\LINE100;"}</definedName>
    <definedName name="Summary_1_3_1_1_1" localSheetId="27" hidden="1">{"DRIVER={Sage Line 100};UID=xavier;PWD=xavier;DIR=m:\signat\sage\data0405;SCH=m:\signat\sage\prog;LOG=m:\signat\sage\LINE100;"}</definedName>
    <definedName name="Summary_1_3_1_1_1" hidden="1">{"DRIVER={Sage Line 100};UID=xavier;PWD=xavier;DIR=m:\signat\sage\data0405;SCH=m:\signat\sage\prog;LOG=m:\signat\sage\LINE100;"}</definedName>
    <definedName name="Summary_1_3_1_1_1_1" localSheetId="27" hidden="1">{"DRIVER={Sage Line 100};UID=xavier;PWD=xavier;DIR=m:\signat\sage\data0405;SCH=m:\signat\sage\prog;LOG=m:\signat\sage\LINE100;"}</definedName>
    <definedName name="Summary_1_3_1_1_1_1" hidden="1">{"DRIVER={Sage Line 100};UID=xavier;PWD=xavier;DIR=m:\signat\sage\data0405;SCH=m:\signat\sage\prog;LOG=m:\signat\sage\LINE100;"}</definedName>
    <definedName name="Summary_1_3_1_1_1_1_1" localSheetId="27" hidden="1">{"DRIVER={Sage Line 100};UID=xavier;PWD=xavier;DIR=m:\signat\sage\data0405;SCH=m:\signat\sage\prog;LOG=m:\signat\sage\LINE100;"}</definedName>
    <definedName name="Summary_1_3_1_1_1_1_1" hidden="1">{"DRIVER={Sage Line 100};UID=xavier;PWD=xavier;DIR=m:\signat\sage\data0405;SCH=m:\signat\sage\prog;LOG=m:\signat\sage\LINE100;"}</definedName>
    <definedName name="Summary_1_3_1_1_1_2" localSheetId="27" hidden="1">{"DRIVER={Sage Line 100};UID=xavier;PWD=xavier;DIR=m:\signat\sage\data0405;SCH=m:\signat\sage\prog;LOG=m:\signat\sage\LINE100;"}</definedName>
    <definedName name="Summary_1_3_1_1_1_2" hidden="1">{"DRIVER={Sage Line 100};UID=xavier;PWD=xavier;DIR=m:\signat\sage\data0405;SCH=m:\signat\sage\prog;LOG=m:\signat\sage\LINE100;"}</definedName>
    <definedName name="Summary_1_3_1_1_2" localSheetId="27" hidden="1">{"DRIVER={Sage Line 100};UID=xavier;PWD=xavier;DIR=m:\signat\sage\data0405;SCH=m:\signat\sage\prog;LOG=m:\signat\sage\LINE100;"}</definedName>
    <definedName name="Summary_1_3_1_1_2" hidden="1">{"DRIVER={Sage Line 100};UID=xavier;PWD=xavier;DIR=m:\signat\sage\data0405;SCH=m:\signat\sage\prog;LOG=m:\signat\sage\LINE100;"}</definedName>
    <definedName name="Summary_1_3_1_1_2_1" localSheetId="27" hidden="1">{"DRIVER={Sage Line 100};UID=xavier;PWD=xavier;DIR=m:\signat\sage\data0405;SCH=m:\signat\sage\prog;LOG=m:\signat\sage\LINE100;"}</definedName>
    <definedName name="Summary_1_3_1_1_2_1" hidden="1">{"DRIVER={Sage Line 100};UID=xavier;PWD=xavier;DIR=m:\signat\sage\data0405;SCH=m:\signat\sage\prog;LOG=m:\signat\sage\LINE100;"}</definedName>
    <definedName name="Summary_1_3_1_1_3" localSheetId="27" hidden="1">{"DRIVER={Sage Line 100};UID=xavier;PWD=xavier;DIR=m:\signat\sage\data0405;SCH=m:\signat\sage\prog;LOG=m:\signat\sage\LINE100;"}</definedName>
    <definedName name="Summary_1_3_1_1_3" hidden="1">{"DRIVER={Sage Line 100};UID=xavier;PWD=xavier;DIR=m:\signat\sage\data0405;SCH=m:\signat\sage\prog;LOG=m:\signat\sage\LINE100;"}</definedName>
    <definedName name="Summary_1_3_1_2" localSheetId="27" hidden="1">{"DRIVER={Sage Line 100};UID=xavier;PWD=xavier;DIR=m:\signat\sage\data0405;SCH=m:\signat\sage\prog;LOG=m:\signat\sage\LINE100;"}</definedName>
    <definedName name="Summary_1_3_1_2" hidden="1">{"DRIVER={Sage Line 100};UID=xavier;PWD=xavier;DIR=m:\signat\sage\data0405;SCH=m:\signat\sage\prog;LOG=m:\signat\sage\LINE100;"}</definedName>
    <definedName name="Summary_1_3_1_2_1" localSheetId="27" hidden="1">{"DRIVER={Sage Line 100};UID=xavier;PWD=xavier;DIR=m:\signat\sage\data0405;SCH=m:\signat\sage\prog;LOG=m:\signat\sage\LINE100;"}</definedName>
    <definedName name="Summary_1_3_1_2_1" hidden="1">{"DRIVER={Sage Line 100};UID=xavier;PWD=xavier;DIR=m:\signat\sage\data0405;SCH=m:\signat\sage\prog;LOG=m:\signat\sage\LINE100;"}</definedName>
    <definedName name="Summary_1_3_1_2_1_1" localSheetId="27" hidden="1">{"DRIVER={Sage Line 100};UID=xavier;PWD=xavier;DIR=m:\signat\sage\data0405;SCH=m:\signat\sage\prog;LOG=m:\signat\sage\LINE100;"}</definedName>
    <definedName name="Summary_1_3_1_2_1_1" hidden="1">{"DRIVER={Sage Line 100};UID=xavier;PWD=xavier;DIR=m:\signat\sage\data0405;SCH=m:\signat\sage\prog;LOG=m:\signat\sage\LINE100;"}</definedName>
    <definedName name="Summary_1_3_1_2_2" localSheetId="27" hidden="1">{"DRIVER={Sage Line 100};UID=xavier;PWD=xavier;DIR=m:\signat\sage\data0405;SCH=m:\signat\sage\prog;LOG=m:\signat\sage\LINE100;"}</definedName>
    <definedName name="Summary_1_3_1_2_2" hidden="1">{"DRIVER={Sage Line 100};UID=xavier;PWD=xavier;DIR=m:\signat\sage\data0405;SCH=m:\signat\sage\prog;LOG=m:\signat\sage\LINE100;"}</definedName>
    <definedName name="Summary_1_3_1_3" localSheetId="27" hidden="1">{"DRIVER={Sage Line 100};UID=xavier;PWD=xavier;DIR=m:\signat\sage\data0405;SCH=m:\signat\sage\prog;LOG=m:\signat\sage\LINE100;"}</definedName>
    <definedName name="Summary_1_3_1_3" hidden="1">{"DRIVER={Sage Line 100};UID=xavier;PWD=xavier;DIR=m:\signat\sage\data0405;SCH=m:\signat\sage\prog;LOG=m:\signat\sage\LINE100;"}</definedName>
    <definedName name="Summary_1_3_1_3_1" localSheetId="27" hidden="1">{"DRIVER={Sage Line 100};UID=xavier;PWD=xavier;DIR=m:\signat\sage\data0405;SCH=m:\signat\sage\prog;LOG=m:\signat\sage\LINE100;"}</definedName>
    <definedName name="Summary_1_3_1_3_1" hidden="1">{"DRIVER={Sage Line 100};UID=xavier;PWD=xavier;DIR=m:\signat\sage\data0405;SCH=m:\signat\sage\prog;LOG=m:\signat\sage\LINE100;"}</definedName>
    <definedName name="Summary_1_3_1_4" localSheetId="27" hidden="1">{"DRIVER={Sage Line 100};UID=xavier;PWD=xavier;DIR=m:\signat\sage\data0405;SCH=m:\signat\sage\prog;LOG=m:\signat\sage\LINE100;"}</definedName>
    <definedName name="Summary_1_3_1_4" hidden="1">{"DRIVER={Sage Line 100};UID=xavier;PWD=xavier;DIR=m:\signat\sage\data0405;SCH=m:\signat\sage\prog;LOG=m:\signat\sage\LINE100;"}</definedName>
    <definedName name="Summary_1_3_2" localSheetId="27" hidden="1">{"DRIVER={Sage Line 100};UID=xavier;PWD=xavier;DIR=m:\signat\sage\data0405;SCH=m:\signat\sage\prog;LOG=m:\signat\sage\LINE100;"}</definedName>
    <definedName name="Summary_1_3_2" hidden="1">{"DRIVER={Sage Line 100};UID=xavier;PWD=xavier;DIR=m:\signat\sage\data0405;SCH=m:\signat\sage\prog;LOG=m:\signat\sage\LINE100;"}</definedName>
    <definedName name="Summary_1_3_2_1" localSheetId="27" hidden="1">{"DRIVER={Sage Line 100};UID=xavier;PWD=xavier;DIR=m:\signat\sage\data0405;SCH=m:\signat\sage\prog;LOG=m:\signat\sage\LINE100;"}</definedName>
    <definedName name="Summary_1_3_2_1" hidden="1">{"DRIVER={Sage Line 100};UID=xavier;PWD=xavier;DIR=m:\signat\sage\data0405;SCH=m:\signat\sage\prog;LOG=m:\signat\sage\LINE100;"}</definedName>
    <definedName name="Summary_1_3_2_1_1" localSheetId="27" hidden="1">{"DRIVER={Sage Line 100};UID=xavier;PWD=xavier;DIR=m:\signat\sage\data0405;SCH=m:\signat\sage\prog;LOG=m:\signat\sage\LINE100;"}</definedName>
    <definedName name="Summary_1_3_2_1_1" hidden="1">{"DRIVER={Sage Line 100};UID=xavier;PWD=xavier;DIR=m:\signat\sage\data0405;SCH=m:\signat\sage\prog;LOG=m:\signat\sage\LINE100;"}</definedName>
    <definedName name="Summary_1_3_2_1_1_1" localSheetId="27" hidden="1">{"DRIVER={Sage Line 100};UID=xavier;PWD=xavier;DIR=m:\signat\sage\data0405;SCH=m:\signat\sage\prog;LOG=m:\signat\sage\LINE100;"}</definedName>
    <definedName name="Summary_1_3_2_1_1_1" hidden="1">{"DRIVER={Sage Line 100};UID=xavier;PWD=xavier;DIR=m:\signat\sage\data0405;SCH=m:\signat\sage\prog;LOG=m:\signat\sage\LINE100;"}</definedName>
    <definedName name="Summary_1_3_2_1_2" localSheetId="27" hidden="1">{"DRIVER={Sage Line 100};UID=xavier;PWD=xavier;DIR=m:\signat\sage\data0405;SCH=m:\signat\sage\prog;LOG=m:\signat\sage\LINE100;"}</definedName>
    <definedName name="Summary_1_3_2_1_2" hidden="1">{"DRIVER={Sage Line 100};UID=xavier;PWD=xavier;DIR=m:\signat\sage\data0405;SCH=m:\signat\sage\prog;LOG=m:\signat\sage\LINE100;"}</definedName>
    <definedName name="Summary_1_3_2_2" localSheetId="27" hidden="1">{"DRIVER={Sage Line 100};UID=xavier;PWD=xavier;DIR=m:\signat\sage\data0405;SCH=m:\signat\sage\prog;LOG=m:\signat\sage\LINE100;"}</definedName>
    <definedName name="Summary_1_3_2_2" hidden="1">{"DRIVER={Sage Line 100};UID=xavier;PWD=xavier;DIR=m:\signat\sage\data0405;SCH=m:\signat\sage\prog;LOG=m:\signat\sage\LINE100;"}</definedName>
    <definedName name="Summary_1_3_2_2_1" localSheetId="27" hidden="1">{"DRIVER={Sage Line 100};UID=xavier;PWD=xavier;DIR=m:\signat\sage\data0405;SCH=m:\signat\sage\prog;LOG=m:\signat\sage\LINE100;"}</definedName>
    <definedName name="Summary_1_3_2_2_1" hidden="1">{"DRIVER={Sage Line 100};UID=xavier;PWD=xavier;DIR=m:\signat\sage\data0405;SCH=m:\signat\sage\prog;LOG=m:\signat\sage\LINE100;"}</definedName>
    <definedName name="Summary_1_3_2_3" localSheetId="27" hidden="1">{"DRIVER={Sage Line 100};UID=xavier;PWD=xavier;DIR=m:\signat\sage\data0405;SCH=m:\signat\sage\prog;LOG=m:\signat\sage\LINE100;"}</definedName>
    <definedName name="Summary_1_3_2_3" hidden="1">{"DRIVER={Sage Line 100};UID=xavier;PWD=xavier;DIR=m:\signat\sage\data0405;SCH=m:\signat\sage\prog;LOG=m:\signat\sage\LINE100;"}</definedName>
    <definedName name="Summary_1_3_3" localSheetId="27" hidden="1">{"DRIVER={Sage Line 100};UID=xavier;PWD=xavier;DIR=m:\signat\sage\data0405;SCH=m:\signat\sage\prog;LOG=m:\signat\sage\LINE100;"}</definedName>
    <definedName name="Summary_1_3_3" hidden="1">{"DRIVER={Sage Line 100};UID=xavier;PWD=xavier;DIR=m:\signat\sage\data0405;SCH=m:\signat\sage\prog;LOG=m:\signat\sage\LINE100;"}</definedName>
    <definedName name="Summary_1_3_3_1" localSheetId="27" hidden="1">{"DRIVER={Sage Line 100};UID=xavier;PWD=xavier;DIR=m:\signat\sage\data0405;SCH=m:\signat\sage\prog;LOG=m:\signat\sage\LINE100;"}</definedName>
    <definedName name="Summary_1_3_3_1" hidden="1">{"DRIVER={Sage Line 100};UID=xavier;PWD=xavier;DIR=m:\signat\sage\data0405;SCH=m:\signat\sage\prog;LOG=m:\signat\sage\LINE100;"}</definedName>
    <definedName name="Summary_1_3_3_1_1" localSheetId="27" hidden="1">{"DRIVER={Sage Line 100};UID=xavier;PWD=xavier;DIR=m:\signat\sage\data0405;SCH=m:\signat\sage\prog;LOG=m:\signat\sage\LINE100;"}</definedName>
    <definedName name="Summary_1_3_3_1_1" hidden="1">{"DRIVER={Sage Line 100};UID=xavier;PWD=xavier;DIR=m:\signat\sage\data0405;SCH=m:\signat\sage\prog;LOG=m:\signat\sage\LINE100;"}</definedName>
    <definedName name="Summary_1_3_3_2" localSheetId="27" hidden="1">{"DRIVER={Sage Line 100};UID=xavier;PWD=xavier;DIR=m:\signat\sage\data0405;SCH=m:\signat\sage\prog;LOG=m:\signat\sage\LINE100;"}</definedName>
    <definedName name="Summary_1_3_3_2" hidden="1">{"DRIVER={Sage Line 100};UID=xavier;PWD=xavier;DIR=m:\signat\sage\data0405;SCH=m:\signat\sage\prog;LOG=m:\signat\sage\LINE100;"}</definedName>
    <definedName name="Summary_1_3_4" localSheetId="27" hidden="1">{"DRIVER={Sage Line 100};UID=xavier;PWD=xavier;DIR=m:\signat\sage\data0405;SCH=m:\signat\sage\prog;LOG=m:\signat\sage\LINE100;"}</definedName>
    <definedName name="Summary_1_3_4" hidden="1">{"DRIVER={Sage Line 100};UID=xavier;PWD=xavier;DIR=m:\signat\sage\data0405;SCH=m:\signat\sage\prog;LOG=m:\signat\sage\LINE100;"}</definedName>
    <definedName name="Summary_1_3_4_1" localSheetId="27" hidden="1">{"DRIVER={Sage Line 100};UID=xavier;PWD=xavier;DIR=m:\signat\sage\data0405;SCH=m:\signat\sage\prog;LOG=m:\signat\sage\LINE100;"}</definedName>
    <definedName name="Summary_1_3_4_1" hidden="1">{"DRIVER={Sage Line 100};UID=xavier;PWD=xavier;DIR=m:\signat\sage\data0405;SCH=m:\signat\sage\prog;LOG=m:\signat\sage\LINE100;"}</definedName>
    <definedName name="Summary_1_3_5" localSheetId="27" hidden="1">{"DRIVER={Sage Line 100};UID=xavier;PWD=xavier;DIR=m:\signat\sage\data0405;SCH=m:\signat\sage\prog;LOG=m:\signat\sage\LINE100;"}</definedName>
    <definedName name="Summary_1_3_5" hidden="1">{"DRIVER={Sage Line 100};UID=xavier;PWD=xavier;DIR=m:\signat\sage\data0405;SCH=m:\signat\sage\prog;LOG=m:\signat\sage\LINE100;"}</definedName>
    <definedName name="Summary_1_4" localSheetId="27" hidden="1">{"DRIVER={Sage Line 100};UID=xavier;PWD=xavier;DIR=m:\signat\sage\data0405;SCH=m:\signat\sage\prog;LOG=m:\signat\sage\LINE100;"}</definedName>
    <definedName name="Summary_1_4" hidden="1">{"DRIVER={Sage Line 100};UID=xavier;PWD=xavier;DIR=m:\signat\sage\data0405;SCH=m:\signat\sage\prog;LOG=m:\signat\sage\LINE100;"}</definedName>
    <definedName name="Summary_1_4_1" localSheetId="27" hidden="1">{"DRIVER={Sage Line 100};UID=xavier;PWD=xavier;DIR=m:\signat\sage\data0405;SCH=m:\signat\sage\prog;LOG=m:\signat\sage\LINE100;"}</definedName>
    <definedName name="Summary_1_4_1" hidden="1">{"DRIVER={Sage Line 100};UID=xavier;PWD=xavier;DIR=m:\signat\sage\data0405;SCH=m:\signat\sage\prog;LOG=m:\signat\sage\LINE100;"}</definedName>
    <definedName name="Summary_1_4_1_1" localSheetId="27" hidden="1">{"DRIVER={Sage Line 100};UID=xavier;PWD=xavier;DIR=m:\signat\sage\data0405;SCH=m:\signat\sage\prog;LOG=m:\signat\sage\LINE100;"}</definedName>
    <definedName name="Summary_1_4_1_1" hidden="1">{"DRIVER={Sage Line 100};UID=xavier;PWD=xavier;DIR=m:\signat\sage\data0405;SCH=m:\signat\sage\prog;LOG=m:\signat\sage\LINE100;"}</definedName>
    <definedName name="Summary_1_4_1_1_1" localSheetId="27" hidden="1">{"DRIVER={Sage Line 100};UID=xavier;PWD=xavier;DIR=m:\signat\sage\data0405;SCH=m:\signat\sage\prog;LOG=m:\signat\sage\LINE100;"}</definedName>
    <definedName name="Summary_1_4_1_1_1" hidden="1">{"DRIVER={Sage Line 100};UID=xavier;PWD=xavier;DIR=m:\signat\sage\data0405;SCH=m:\signat\sage\prog;LOG=m:\signat\sage\LINE100;"}</definedName>
    <definedName name="Summary_1_4_1_1_1_1" localSheetId="27" hidden="1">{"DRIVER={Sage Line 100};UID=xavier;PWD=xavier;DIR=m:\signat\sage\data0405;SCH=m:\signat\sage\prog;LOG=m:\signat\sage\LINE100;"}</definedName>
    <definedName name="Summary_1_4_1_1_1_1" hidden="1">{"DRIVER={Sage Line 100};UID=xavier;PWD=xavier;DIR=m:\signat\sage\data0405;SCH=m:\signat\sage\prog;LOG=m:\signat\sage\LINE100;"}</definedName>
    <definedName name="Summary_1_4_1_1_2" localSheetId="27" hidden="1">{"DRIVER={Sage Line 100};UID=xavier;PWD=xavier;DIR=m:\signat\sage\data0405;SCH=m:\signat\sage\prog;LOG=m:\signat\sage\LINE100;"}</definedName>
    <definedName name="Summary_1_4_1_1_2" hidden="1">{"DRIVER={Sage Line 100};UID=xavier;PWD=xavier;DIR=m:\signat\sage\data0405;SCH=m:\signat\sage\prog;LOG=m:\signat\sage\LINE100;"}</definedName>
    <definedName name="Summary_1_4_1_2" localSheetId="27" hidden="1">{"DRIVER={Sage Line 100};UID=xavier;PWD=xavier;DIR=m:\signat\sage\data0405;SCH=m:\signat\sage\prog;LOG=m:\signat\sage\LINE100;"}</definedName>
    <definedName name="Summary_1_4_1_2" hidden="1">{"DRIVER={Sage Line 100};UID=xavier;PWD=xavier;DIR=m:\signat\sage\data0405;SCH=m:\signat\sage\prog;LOG=m:\signat\sage\LINE100;"}</definedName>
    <definedName name="Summary_1_4_1_2_1" localSheetId="27" hidden="1">{"DRIVER={Sage Line 100};UID=xavier;PWD=xavier;DIR=m:\signat\sage\data0405;SCH=m:\signat\sage\prog;LOG=m:\signat\sage\LINE100;"}</definedName>
    <definedName name="Summary_1_4_1_2_1" hidden="1">{"DRIVER={Sage Line 100};UID=xavier;PWD=xavier;DIR=m:\signat\sage\data0405;SCH=m:\signat\sage\prog;LOG=m:\signat\sage\LINE100;"}</definedName>
    <definedName name="Summary_1_4_1_3" localSheetId="27" hidden="1">{"DRIVER={Sage Line 100};UID=xavier;PWD=xavier;DIR=m:\signat\sage\data0405;SCH=m:\signat\sage\prog;LOG=m:\signat\sage\LINE100;"}</definedName>
    <definedName name="Summary_1_4_1_3" hidden="1">{"DRIVER={Sage Line 100};UID=xavier;PWD=xavier;DIR=m:\signat\sage\data0405;SCH=m:\signat\sage\prog;LOG=m:\signat\sage\LINE100;"}</definedName>
    <definedName name="Summary_1_4_2" localSheetId="27" hidden="1">{"DRIVER={Sage Line 100};UID=xavier;PWD=xavier;DIR=m:\signat\sage\data0405;SCH=m:\signat\sage\prog;LOG=m:\signat\sage\LINE100;"}</definedName>
    <definedName name="Summary_1_4_2" hidden="1">{"DRIVER={Sage Line 100};UID=xavier;PWD=xavier;DIR=m:\signat\sage\data0405;SCH=m:\signat\sage\prog;LOG=m:\signat\sage\LINE100;"}</definedName>
    <definedName name="Summary_1_4_2_1" localSheetId="27" hidden="1">{"DRIVER={Sage Line 100};UID=xavier;PWD=xavier;DIR=m:\signat\sage\data0405;SCH=m:\signat\sage\prog;LOG=m:\signat\sage\LINE100;"}</definedName>
    <definedName name="Summary_1_4_2_1" hidden="1">{"DRIVER={Sage Line 100};UID=xavier;PWD=xavier;DIR=m:\signat\sage\data0405;SCH=m:\signat\sage\prog;LOG=m:\signat\sage\LINE100;"}</definedName>
    <definedName name="Summary_1_4_2_1_1" localSheetId="27" hidden="1">{"DRIVER={Sage Line 100};UID=xavier;PWD=xavier;DIR=m:\signat\sage\data0405;SCH=m:\signat\sage\prog;LOG=m:\signat\sage\LINE100;"}</definedName>
    <definedName name="Summary_1_4_2_1_1" hidden="1">{"DRIVER={Sage Line 100};UID=xavier;PWD=xavier;DIR=m:\signat\sage\data0405;SCH=m:\signat\sage\prog;LOG=m:\signat\sage\LINE100;"}</definedName>
    <definedName name="Summary_1_4_2_2" localSheetId="27" hidden="1">{"DRIVER={Sage Line 100};UID=xavier;PWD=xavier;DIR=m:\signat\sage\data0405;SCH=m:\signat\sage\prog;LOG=m:\signat\sage\LINE100;"}</definedName>
    <definedName name="Summary_1_4_2_2" hidden="1">{"DRIVER={Sage Line 100};UID=xavier;PWD=xavier;DIR=m:\signat\sage\data0405;SCH=m:\signat\sage\prog;LOG=m:\signat\sage\LINE100;"}</definedName>
    <definedName name="Summary_1_4_3" localSheetId="27" hidden="1">{"DRIVER={Sage Line 100};UID=xavier;PWD=xavier;DIR=m:\signat\sage\data0405;SCH=m:\signat\sage\prog;LOG=m:\signat\sage\LINE100;"}</definedName>
    <definedName name="Summary_1_4_3" hidden="1">{"DRIVER={Sage Line 100};UID=xavier;PWD=xavier;DIR=m:\signat\sage\data0405;SCH=m:\signat\sage\prog;LOG=m:\signat\sage\LINE100;"}</definedName>
    <definedName name="Summary_1_4_3_1" localSheetId="27" hidden="1">{"DRIVER={Sage Line 100};UID=xavier;PWD=xavier;DIR=m:\signat\sage\data0405;SCH=m:\signat\sage\prog;LOG=m:\signat\sage\LINE100;"}</definedName>
    <definedName name="Summary_1_4_3_1" hidden="1">{"DRIVER={Sage Line 100};UID=xavier;PWD=xavier;DIR=m:\signat\sage\data0405;SCH=m:\signat\sage\prog;LOG=m:\signat\sage\LINE100;"}</definedName>
    <definedName name="Summary_1_4_4" localSheetId="27" hidden="1">{"DRIVER={Sage Line 100};UID=xavier;PWD=xavier;DIR=m:\signat\sage\data0405;SCH=m:\signat\sage\prog;LOG=m:\signat\sage\LINE100;"}</definedName>
    <definedName name="Summary_1_4_4" hidden="1">{"DRIVER={Sage Line 100};UID=xavier;PWD=xavier;DIR=m:\signat\sage\data0405;SCH=m:\signat\sage\prog;LOG=m:\signat\sage\LINE100;"}</definedName>
    <definedName name="Summary_1_5" localSheetId="27" hidden="1">{"DRIVER={Sage Line 100};UID=xavier;PWD=xavier;DIR=m:\signat\sage\data0405;SCH=m:\signat\sage\prog;LOG=m:\signat\sage\LINE100;"}</definedName>
    <definedName name="Summary_1_5" hidden="1">{"DRIVER={Sage Line 100};UID=xavier;PWD=xavier;DIR=m:\signat\sage\data0405;SCH=m:\signat\sage\prog;LOG=m:\signat\sage\LINE100;"}</definedName>
    <definedName name="Summary_1_5_1" localSheetId="27" hidden="1">{"DRIVER={Sage Line 100};UID=xavier;PWD=xavier;DIR=m:\signat\sage\data0405;SCH=m:\signat\sage\prog;LOG=m:\signat\sage\LINE100;"}</definedName>
    <definedName name="Summary_1_5_1" hidden="1">{"DRIVER={Sage Line 100};UID=xavier;PWD=xavier;DIR=m:\signat\sage\data0405;SCH=m:\signat\sage\prog;LOG=m:\signat\sage\LINE100;"}</definedName>
    <definedName name="Summary_1_5_1_1" localSheetId="27" hidden="1">{"DRIVER={Sage Line 100};UID=xavier;PWD=xavier;DIR=m:\signat\sage\data0405;SCH=m:\signat\sage\prog;LOG=m:\signat\sage\LINE100;"}</definedName>
    <definedName name="Summary_1_5_1_1" hidden="1">{"DRIVER={Sage Line 100};UID=xavier;PWD=xavier;DIR=m:\signat\sage\data0405;SCH=m:\signat\sage\prog;LOG=m:\signat\sage\LINE100;"}</definedName>
    <definedName name="Summary_1_5_1_1_1" localSheetId="27" hidden="1">{"DRIVER={Sage Line 100};UID=xavier;PWD=xavier;DIR=m:\signat\sage\data0405;SCH=m:\signat\sage\prog;LOG=m:\signat\sage\LINE100;"}</definedName>
    <definedName name="Summary_1_5_1_1_1" hidden="1">{"DRIVER={Sage Line 100};UID=xavier;PWD=xavier;DIR=m:\signat\sage\data0405;SCH=m:\signat\sage\prog;LOG=m:\signat\sage\LINE100;"}</definedName>
    <definedName name="Summary_1_5_1_2" localSheetId="27" hidden="1">{"DRIVER={Sage Line 100};UID=xavier;PWD=xavier;DIR=m:\signat\sage\data0405;SCH=m:\signat\sage\prog;LOG=m:\signat\sage\LINE100;"}</definedName>
    <definedName name="Summary_1_5_1_2" hidden="1">{"DRIVER={Sage Line 100};UID=xavier;PWD=xavier;DIR=m:\signat\sage\data0405;SCH=m:\signat\sage\prog;LOG=m:\signat\sage\LINE100;"}</definedName>
    <definedName name="Summary_1_5_2" localSheetId="27" hidden="1">{"DRIVER={Sage Line 100};UID=xavier;PWD=xavier;DIR=m:\signat\sage\data0405;SCH=m:\signat\sage\prog;LOG=m:\signat\sage\LINE100;"}</definedName>
    <definedName name="Summary_1_5_2" hidden="1">{"DRIVER={Sage Line 100};UID=xavier;PWD=xavier;DIR=m:\signat\sage\data0405;SCH=m:\signat\sage\prog;LOG=m:\signat\sage\LINE100;"}</definedName>
    <definedName name="Summary_1_5_2_1" localSheetId="27" hidden="1">{"DRIVER={Sage Line 100};UID=xavier;PWD=xavier;DIR=m:\signat\sage\data0405;SCH=m:\signat\sage\prog;LOG=m:\signat\sage\LINE100;"}</definedName>
    <definedName name="Summary_1_5_2_1" hidden="1">{"DRIVER={Sage Line 100};UID=xavier;PWD=xavier;DIR=m:\signat\sage\data0405;SCH=m:\signat\sage\prog;LOG=m:\signat\sage\LINE100;"}</definedName>
    <definedName name="Summary_1_5_3" localSheetId="27" hidden="1">{"DRIVER={Sage Line 100};UID=xavier;PWD=xavier;DIR=m:\signat\sage\data0405;SCH=m:\signat\sage\prog;LOG=m:\signat\sage\LINE100;"}</definedName>
    <definedName name="Summary_1_5_3" hidden="1">{"DRIVER={Sage Line 100};UID=xavier;PWD=xavier;DIR=m:\signat\sage\data0405;SCH=m:\signat\sage\prog;LOG=m:\signat\sage\LINE100;"}</definedName>
    <definedName name="Summary_2" localSheetId="43" hidden="1">{"DRIVER={Sage Line 100};UID=xavier;PWD=xavier;DIR=m:\signat\sage\data0405;SCH=m:\signat\sage\prog;LOG=m:\signat\sage\LINE100;"}</definedName>
    <definedName name="Summary_2" localSheetId="27" hidden="1">{"DRIVER={Sage Line 100};UID=xavier;PWD=xavier;DIR=m:\signat\sage\data0405;SCH=m:\signat\sage\prog;LOG=m:\signat\sage\LINE100;"}</definedName>
    <definedName name="Summary_2" hidden="1">{"DRIVER={Sage Line 100};UID=xavier;PWD=xavier;DIR=m:\signat\sage\data0405;SCH=m:\signat\sage\prog;LOG=m:\signat\sage\LINE100;"}</definedName>
    <definedName name="Summary_2_1" localSheetId="27" hidden="1">{"DRIVER={Sage Line 100};UID=xavier;PWD=xavier;DIR=m:\signat\sage\data0405;SCH=m:\signat\sage\prog;LOG=m:\signat\sage\LINE100;"}</definedName>
    <definedName name="Summary_2_1" hidden="1">{"DRIVER={Sage Line 100};UID=xavier;PWD=xavier;DIR=m:\signat\sage\data0405;SCH=m:\signat\sage\prog;LOG=m:\signat\sage\LINE100;"}</definedName>
    <definedName name="Summary_2_1_1" localSheetId="27" hidden="1">{"DRIVER={Sage Line 100};UID=xavier;PWD=xavier;DIR=m:\signat\sage\data0405;SCH=m:\signat\sage\prog;LOG=m:\signat\sage\LINE100;"}</definedName>
    <definedName name="Summary_2_1_1" hidden="1">{"DRIVER={Sage Line 100};UID=xavier;PWD=xavier;DIR=m:\signat\sage\data0405;SCH=m:\signat\sage\prog;LOG=m:\signat\sage\LINE100;"}</definedName>
    <definedName name="Summary_2_1_1_1" localSheetId="27" hidden="1">{"DRIVER={Sage Line 100};UID=xavier;PWD=xavier;DIR=m:\signat\sage\data0405;SCH=m:\signat\sage\prog;LOG=m:\signat\sage\LINE100;"}</definedName>
    <definedName name="Summary_2_1_1_1" hidden="1">{"DRIVER={Sage Line 100};UID=xavier;PWD=xavier;DIR=m:\signat\sage\data0405;SCH=m:\signat\sage\prog;LOG=m:\signat\sage\LINE100;"}</definedName>
    <definedName name="Summary_2_1_1_1_1" localSheetId="27" hidden="1">{"DRIVER={Sage Line 100};UID=xavier;PWD=xavier;DIR=m:\signat\sage\data0405;SCH=m:\signat\sage\prog;LOG=m:\signat\sage\LINE100;"}</definedName>
    <definedName name="Summary_2_1_1_1_1" hidden="1">{"DRIVER={Sage Line 100};UID=xavier;PWD=xavier;DIR=m:\signat\sage\data0405;SCH=m:\signat\sage\prog;LOG=m:\signat\sage\LINE100;"}</definedName>
    <definedName name="Summary_2_1_1_1_1_1" localSheetId="27" hidden="1">{"DRIVER={Sage Line 100};UID=xavier;PWD=xavier;DIR=m:\signat\sage\data0405;SCH=m:\signat\sage\prog;LOG=m:\signat\sage\LINE100;"}</definedName>
    <definedName name="Summary_2_1_1_1_1_1" hidden="1">{"DRIVER={Sage Line 100};UID=xavier;PWD=xavier;DIR=m:\signat\sage\data0405;SCH=m:\signat\sage\prog;LOG=m:\signat\sage\LINE100;"}</definedName>
    <definedName name="Summary_2_1_1_1_1_1_1" localSheetId="27" hidden="1">{"DRIVER={Sage Line 100};UID=xavier;PWD=xavier;DIR=m:\signat\sage\data0405;SCH=m:\signat\sage\prog;LOG=m:\signat\sage\LINE100;"}</definedName>
    <definedName name="Summary_2_1_1_1_1_1_1" hidden="1">{"DRIVER={Sage Line 100};UID=xavier;PWD=xavier;DIR=m:\signat\sage\data0405;SCH=m:\signat\sage\prog;LOG=m:\signat\sage\LINE100;"}</definedName>
    <definedName name="Summary_2_1_1_1_1_1_1_1" localSheetId="27" hidden="1">{"DRIVER={Sage Line 100};UID=xavier;PWD=xavier;DIR=m:\signat\sage\data0405;SCH=m:\signat\sage\prog;LOG=m:\signat\sage\LINE100;"}</definedName>
    <definedName name="Summary_2_1_1_1_1_1_1_1" hidden="1">{"DRIVER={Sage Line 100};UID=xavier;PWD=xavier;DIR=m:\signat\sage\data0405;SCH=m:\signat\sage\prog;LOG=m:\signat\sage\LINE100;"}</definedName>
    <definedName name="Summary_2_1_1_1_1_1_2" localSheetId="27" hidden="1">{"DRIVER={Sage Line 100};UID=xavier;PWD=xavier;DIR=m:\signat\sage\data0405;SCH=m:\signat\sage\prog;LOG=m:\signat\sage\LINE100;"}</definedName>
    <definedName name="Summary_2_1_1_1_1_1_2" hidden="1">{"DRIVER={Sage Line 100};UID=xavier;PWD=xavier;DIR=m:\signat\sage\data0405;SCH=m:\signat\sage\prog;LOG=m:\signat\sage\LINE100;"}</definedName>
    <definedName name="Summary_2_1_1_1_1_2" localSheetId="27" hidden="1">{"DRIVER={Sage Line 100};UID=xavier;PWD=xavier;DIR=m:\signat\sage\data0405;SCH=m:\signat\sage\prog;LOG=m:\signat\sage\LINE100;"}</definedName>
    <definedName name="Summary_2_1_1_1_1_2" hidden="1">{"DRIVER={Sage Line 100};UID=xavier;PWD=xavier;DIR=m:\signat\sage\data0405;SCH=m:\signat\sage\prog;LOG=m:\signat\sage\LINE100;"}</definedName>
    <definedName name="Summary_2_1_1_1_1_2_1" localSheetId="27" hidden="1">{"DRIVER={Sage Line 100};UID=xavier;PWD=xavier;DIR=m:\signat\sage\data0405;SCH=m:\signat\sage\prog;LOG=m:\signat\sage\LINE100;"}</definedName>
    <definedName name="Summary_2_1_1_1_1_2_1" hidden="1">{"DRIVER={Sage Line 100};UID=xavier;PWD=xavier;DIR=m:\signat\sage\data0405;SCH=m:\signat\sage\prog;LOG=m:\signat\sage\LINE100;"}</definedName>
    <definedName name="Summary_2_1_1_1_1_3" localSheetId="27" hidden="1">{"DRIVER={Sage Line 100};UID=xavier;PWD=xavier;DIR=m:\signat\sage\data0405;SCH=m:\signat\sage\prog;LOG=m:\signat\sage\LINE100;"}</definedName>
    <definedName name="Summary_2_1_1_1_1_3" hidden="1">{"DRIVER={Sage Line 100};UID=xavier;PWD=xavier;DIR=m:\signat\sage\data0405;SCH=m:\signat\sage\prog;LOG=m:\signat\sage\LINE100;"}</definedName>
    <definedName name="Summary_2_1_1_1_2" localSheetId="27" hidden="1">{"DRIVER={Sage Line 100};UID=xavier;PWD=xavier;DIR=m:\signat\sage\data0405;SCH=m:\signat\sage\prog;LOG=m:\signat\sage\LINE100;"}</definedName>
    <definedName name="Summary_2_1_1_1_2" hidden="1">{"DRIVER={Sage Line 100};UID=xavier;PWD=xavier;DIR=m:\signat\sage\data0405;SCH=m:\signat\sage\prog;LOG=m:\signat\sage\LINE100;"}</definedName>
    <definedName name="Summary_2_1_1_1_2_1" localSheetId="27" hidden="1">{"DRIVER={Sage Line 100};UID=xavier;PWD=xavier;DIR=m:\signat\sage\data0405;SCH=m:\signat\sage\prog;LOG=m:\signat\sage\LINE100;"}</definedName>
    <definedName name="Summary_2_1_1_1_2_1" hidden="1">{"DRIVER={Sage Line 100};UID=xavier;PWD=xavier;DIR=m:\signat\sage\data0405;SCH=m:\signat\sage\prog;LOG=m:\signat\sage\LINE100;"}</definedName>
    <definedName name="Summary_2_1_1_1_2_1_1" localSheetId="27" hidden="1">{"DRIVER={Sage Line 100};UID=xavier;PWD=xavier;DIR=m:\signat\sage\data0405;SCH=m:\signat\sage\prog;LOG=m:\signat\sage\LINE100;"}</definedName>
    <definedName name="Summary_2_1_1_1_2_1_1" hidden="1">{"DRIVER={Sage Line 100};UID=xavier;PWD=xavier;DIR=m:\signat\sage\data0405;SCH=m:\signat\sage\prog;LOG=m:\signat\sage\LINE100;"}</definedName>
    <definedName name="Summary_2_1_1_1_2_2" localSheetId="27" hidden="1">{"DRIVER={Sage Line 100};UID=xavier;PWD=xavier;DIR=m:\signat\sage\data0405;SCH=m:\signat\sage\prog;LOG=m:\signat\sage\LINE100;"}</definedName>
    <definedName name="Summary_2_1_1_1_2_2" hidden="1">{"DRIVER={Sage Line 100};UID=xavier;PWD=xavier;DIR=m:\signat\sage\data0405;SCH=m:\signat\sage\prog;LOG=m:\signat\sage\LINE100;"}</definedName>
    <definedName name="Summary_2_1_1_1_3" localSheetId="27" hidden="1">{"DRIVER={Sage Line 100};UID=xavier;PWD=xavier;DIR=m:\signat\sage\data0405;SCH=m:\signat\sage\prog;LOG=m:\signat\sage\LINE100;"}</definedName>
    <definedName name="Summary_2_1_1_1_3" hidden="1">{"DRIVER={Sage Line 100};UID=xavier;PWD=xavier;DIR=m:\signat\sage\data0405;SCH=m:\signat\sage\prog;LOG=m:\signat\sage\LINE100;"}</definedName>
    <definedName name="Summary_2_1_1_1_3_1" localSheetId="27" hidden="1">{"DRIVER={Sage Line 100};UID=xavier;PWD=xavier;DIR=m:\signat\sage\data0405;SCH=m:\signat\sage\prog;LOG=m:\signat\sage\LINE100;"}</definedName>
    <definedName name="Summary_2_1_1_1_3_1" hidden="1">{"DRIVER={Sage Line 100};UID=xavier;PWD=xavier;DIR=m:\signat\sage\data0405;SCH=m:\signat\sage\prog;LOG=m:\signat\sage\LINE100;"}</definedName>
    <definedName name="Summary_2_1_1_1_4" localSheetId="27" hidden="1">{"DRIVER={Sage Line 100};UID=xavier;PWD=xavier;DIR=m:\signat\sage\data0405;SCH=m:\signat\sage\prog;LOG=m:\signat\sage\LINE100;"}</definedName>
    <definedName name="Summary_2_1_1_1_4" hidden="1">{"DRIVER={Sage Line 100};UID=xavier;PWD=xavier;DIR=m:\signat\sage\data0405;SCH=m:\signat\sage\prog;LOG=m:\signat\sage\LINE100;"}</definedName>
    <definedName name="Summary_2_1_1_2" localSheetId="27" hidden="1">{"DRIVER={Sage Line 100};UID=xavier;PWD=xavier;DIR=m:\signat\sage\data0405;SCH=m:\signat\sage\prog;LOG=m:\signat\sage\LINE100;"}</definedName>
    <definedName name="Summary_2_1_1_2" hidden="1">{"DRIVER={Sage Line 100};UID=xavier;PWD=xavier;DIR=m:\signat\sage\data0405;SCH=m:\signat\sage\prog;LOG=m:\signat\sage\LINE100;"}</definedName>
    <definedName name="Summary_2_1_1_2_1" localSheetId="27" hidden="1">{"DRIVER={Sage Line 100};UID=xavier;PWD=xavier;DIR=m:\signat\sage\data0405;SCH=m:\signat\sage\prog;LOG=m:\signat\sage\LINE100;"}</definedName>
    <definedName name="Summary_2_1_1_2_1" hidden="1">{"DRIVER={Sage Line 100};UID=xavier;PWD=xavier;DIR=m:\signat\sage\data0405;SCH=m:\signat\sage\prog;LOG=m:\signat\sage\LINE100;"}</definedName>
    <definedName name="Summary_2_1_1_2_1_1" localSheetId="27" hidden="1">{"DRIVER={Sage Line 100};UID=xavier;PWD=xavier;DIR=m:\signat\sage\data0405;SCH=m:\signat\sage\prog;LOG=m:\signat\sage\LINE100;"}</definedName>
    <definedName name="Summary_2_1_1_2_1_1" hidden="1">{"DRIVER={Sage Line 100};UID=xavier;PWD=xavier;DIR=m:\signat\sage\data0405;SCH=m:\signat\sage\prog;LOG=m:\signat\sage\LINE100;"}</definedName>
    <definedName name="Summary_2_1_1_2_1_1_1" localSheetId="27" hidden="1">{"DRIVER={Sage Line 100};UID=xavier;PWD=xavier;DIR=m:\signat\sage\data0405;SCH=m:\signat\sage\prog;LOG=m:\signat\sage\LINE100;"}</definedName>
    <definedName name="Summary_2_1_1_2_1_1_1" hidden="1">{"DRIVER={Sage Line 100};UID=xavier;PWD=xavier;DIR=m:\signat\sage\data0405;SCH=m:\signat\sage\prog;LOG=m:\signat\sage\LINE100;"}</definedName>
    <definedName name="Summary_2_1_1_2_1_2" localSheetId="27" hidden="1">{"DRIVER={Sage Line 100};UID=xavier;PWD=xavier;DIR=m:\signat\sage\data0405;SCH=m:\signat\sage\prog;LOG=m:\signat\sage\LINE100;"}</definedName>
    <definedName name="Summary_2_1_1_2_1_2" hidden="1">{"DRIVER={Sage Line 100};UID=xavier;PWD=xavier;DIR=m:\signat\sage\data0405;SCH=m:\signat\sage\prog;LOG=m:\signat\sage\LINE100;"}</definedName>
    <definedName name="Summary_2_1_1_2_2" localSheetId="27" hidden="1">{"DRIVER={Sage Line 100};UID=xavier;PWD=xavier;DIR=m:\signat\sage\data0405;SCH=m:\signat\sage\prog;LOG=m:\signat\sage\LINE100;"}</definedName>
    <definedName name="Summary_2_1_1_2_2" hidden="1">{"DRIVER={Sage Line 100};UID=xavier;PWD=xavier;DIR=m:\signat\sage\data0405;SCH=m:\signat\sage\prog;LOG=m:\signat\sage\LINE100;"}</definedName>
    <definedName name="Summary_2_1_1_2_2_1" localSheetId="27" hidden="1">{"DRIVER={Sage Line 100};UID=xavier;PWD=xavier;DIR=m:\signat\sage\data0405;SCH=m:\signat\sage\prog;LOG=m:\signat\sage\LINE100;"}</definedName>
    <definedName name="Summary_2_1_1_2_2_1" hidden="1">{"DRIVER={Sage Line 100};UID=xavier;PWD=xavier;DIR=m:\signat\sage\data0405;SCH=m:\signat\sage\prog;LOG=m:\signat\sage\LINE100;"}</definedName>
    <definedName name="Summary_2_1_1_2_3" localSheetId="27" hidden="1">{"DRIVER={Sage Line 100};UID=xavier;PWD=xavier;DIR=m:\signat\sage\data0405;SCH=m:\signat\sage\prog;LOG=m:\signat\sage\LINE100;"}</definedName>
    <definedName name="Summary_2_1_1_2_3" hidden="1">{"DRIVER={Sage Line 100};UID=xavier;PWD=xavier;DIR=m:\signat\sage\data0405;SCH=m:\signat\sage\prog;LOG=m:\signat\sage\LINE100;"}</definedName>
    <definedName name="Summary_2_1_1_3" localSheetId="27" hidden="1">{"DRIVER={Sage Line 100};UID=xavier;PWD=xavier;DIR=m:\signat\sage\data0405;SCH=m:\signat\sage\prog;LOG=m:\signat\sage\LINE100;"}</definedName>
    <definedName name="Summary_2_1_1_3" hidden="1">{"DRIVER={Sage Line 100};UID=xavier;PWD=xavier;DIR=m:\signat\sage\data0405;SCH=m:\signat\sage\prog;LOG=m:\signat\sage\LINE100;"}</definedName>
    <definedName name="Summary_2_1_1_3_1" localSheetId="27" hidden="1">{"DRIVER={Sage Line 100};UID=xavier;PWD=xavier;DIR=m:\signat\sage\data0405;SCH=m:\signat\sage\prog;LOG=m:\signat\sage\LINE100;"}</definedName>
    <definedName name="Summary_2_1_1_3_1" hidden="1">{"DRIVER={Sage Line 100};UID=xavier;PWD=xavier;DIR=m:\signat\sage\data0405;SCH=m:\signat\sage\prog;LOG=m:\signat\sage\LINE100;"}</definedName>
    <definedName name="Summary_2_1_1_3_1_1" localSheetId="27" hidden="1">{"DRIVER={Sage Line 100};UID=xavier;PWD=xavier;DIR=m:\signat\sage\data0405;SCH=m:\signat\sage\prog;LOG=m:\signat\sage\LINE100;"}</definedName>
    <definedName name="Summary_2_1_1_3_1_1" hidden="1">{"DRIVER={Sage Line 100};UID=xavier;PWD=xavier;DIR=m:\signat\sage\data0405;SCH=m:\signat\sage\prog;LOG=m:\signat\sage\LINE100;"}</definedName>
    <definedName name="Summary_2_1_1_3_2" localSheetId="27" hidden="1">{"DRIVER={Sage Line 100};UID=xavier;PWD=xavier;DIR=m:\signat\sage\data0405;SCH=m:\signat\sage\prog;LOG=m:\signat\sage\LINE100;"}</definedName>
    <definedName name="Summary_2_1_1_3_2" hidden="1">{"DRIVER={Sage Line 100};UID=xavier;PWD=xavier;DIR=m:\signat\sage\data0405;SCH=m:\signat\sage\prog;LOG=m:\signat\sage\LINE100;"}</definedName>
    <definedName name="Summary_2_1_1_4" localSheetId="27" hidden="1">{"DRIVER={Sage Line 100};UID=xavier;PWD=xavier;DIR=m:\signat\sage\data0405;SCH=m:\signat\sage\prog;LOG=m:\signat\sage\LINE100;"}</definedName>
    <definedName name="Summary_2_1_1_4" hidden="1">{"DRIVER={Sage Line 100};UID=xavier;PWD=xavier;DIR=m:\signat\sage\data0405;SCH=m:\signat\sage\prog;LOG=m:\signat\sage\LINE100;"}</definedName>
    <definedName name="Summary_2_1_1_4_1" localSheetId="27" hidden="1">{"DRIVER={Sage Line 100};UID=xavier;PWD=xavier;DIR=m:\signat\sage\data0405;SCH=m:\signat\sage\prog;LOG=m:\signat\sage\LINE100;"}</definedName>
    <definedName name="Summary_2_1_1_4_1" hidden="1">{"DRIVER={Sage Line 100};UID=xavier;PWD=xavier;DIR=m:\signat\sage\data0405;SCH=m:\signat\sage\prog;LOG=m:\signat\sage\LINE100;"}</definedName>
    <definedName name="Summary_2_1_1_5" localSheetId="27" hidden="1">{"DRIVER={Sage Line 100};UID=xavier;PWD=xavier;DIR=m:\signat\sage\data0405;SCH=m:\signat\sage\prog;LOG=m:\signat\sage\LINE100;"}</definedName>
    <definedName name="Summary_2_1_1_5" hidden="1">{"DRIVER={Sage Line 100};UID=xavier;PWD=xavier;DIR=m:\signat\sage\data0405;SCH=m:\signat\sage\prog;LOG=m:\signat\sage\LINE100;"}</definedName>
    <definedName name="Summary_2_1_2" localSheetId="27" hidden="1">{"DRIVER={Sage Line 100};UID=xavier;PWD=xavier;DIR=m:\signat\sage\data0405;SCH=m:\signat\sage\prog;LOG=m:\signat\sage\LINE100;"}</definedName>
    <definedName name="Summary_2_1_2" hidden="1">{"DRIVER={Sage Line 100};UID=xavier;PWD=xavier;DIR=m:\signat\sage\data0405;SCH=m:\signat\sage\prog;LOG=m:\signat\sage\LINE100;"}</definedName>
    <definedName name="Summary_2_1_2_1" localSheetId="27" hidden="1">{"DRIVER={Sage Line 100};UID=xavier;PWD=xavier;DIR=m:\signat\sage\data0405;SCH=m:\signat\sage\prog;LOG=m:\signat\sage\LINE100;"}</definedName>
    <definedName name="Summary_2_1_2_1" hidden="1">{"DRIVER={Sage Line 100};UID=xavier;PWD=xavier;DIR=m:\signat\sage\data0405;SCH=m:\signat\sage\prog;LOG=m:\signat\sage\LINE100;"}</definedName>
    <definedName name="Summary_2_1_2_1_1" localSheetId="27" hidden="1">{"DRIVER={Sage Line 100};UID=xavier;PWD=xavier;DIR=m:\signat\sage\data0405;SCH=m:\signat\sage\prog;LOG=m:\signat\sage\LINE100;"}</definedName>
    <definedName name="Summary_2_1_2_1_1" hidden="1">{"DRIVER={Sage Line 100};UID=xavier;PWD=xavier;DIR=m:\signat\sage\data0405;SCH=m:\signat\sage\prog;LOG=m:\signat\sage\LINE100;"}</definedName>
    <definedName name="Summary_2_1_2_1_1_1" localSheetId="27" hidden="1">{"DRIVER={Sage Line 100};UID=xavier;PWD=xavier;DIR=m:\signat\sage\data0405;SCH=m:\signat\sage\prog;LOG=m:\signat\sage\LINE100;"}</definedName>
    <definedName name="Summary_2_1_2_1_1_1" hidden="1">{"DRIVER={Sage Line 100};UID=xavier;PWD=xavier;DIR=m:\signat\sage\data0405;SCH=m:\signat\sage\prog;LOG=m:\signat\sage\LINE100;"}</definedName>
    <definedName name="Summary_2_1_2_1_1_1_1" localSheetId="27" hidden="1">{"DRIVER={Sage Line 100};UID=xavier;PWD=xavier;DIR=m:\signat\sage\data0405;SCH=m:\signat\sage\prog;LOG=m:\signat\sage\LINE100;"}</definedName>
    <definedName name="Summary_2_1_2_1_1_1_1" hidden="1">{"DRIVER={Sage Line 100};UID=xavier;PWD=xavier;DIR=m:\signat\sage\data0405;SCH=m:\signat\sage\prog;LOG=m:\signat\sage\LINE100;"}</definedName>
    <definedName name="Summary_2_1_2_1_1_2" localSheetId="27" hidden="1">{"DRIVER={Sage Line 100};UID=xavier;PWD=xavier;DIR=m:\signat\sage\data0405;SCH=m:\signat\sage\prog;LOG=m:\signat\sage\LINE100;"}</definedName>
    <definedName name="Summary_2_1_2_1_1_2" hidden="1">{"DRIVER={Sage Line 100};UID=xavier;PWD=xavier;DIR=m:\signat\sage\data0405;SCH=m:\signat\sage\prog;LOG=m:\signat\sage\LINE100;"}</definedName>
    <definedName name="Summary_2_1_2_1_2" localSheetId="27" hidden="1">{"DRIVER={Sage Line 100};UID=xavier;PWD=xavier;DIR=m:\signat\sage\data0405;SCH=m:\signat\sage\prog;LOG=m:\signat\sage\LINE100;"}</definedName>
    <definedName name="Summary_2_1_2_1_2" hidden="1">{"DRIVER={Sage Line 100};UID=xavier;PWD=xavier;DIR=m:\signat\sage\data0405;SCH=m:\signat\sage\prog;LOG=m:\signat\sage\LINE100;"}</definedName>
    <definedName name="Summary_2_1_2_1_2_1" localSheetId="27" hidden="1">{"DRIVER={Sage Line 100};UID=xavier;PWD=xavier;DIR=m:\signat\sage\data0405;SCH=m:\signat\sage\prog;LOG=m:\signat\sage\LINE100;"}</definedName>
    <definedName name="Summary_2_1_2_1_2_1" hidden="1">{"DRIVER={Sage Line 100};UID=xavier;PWD=xavier;DIR=m:\signat\sage\data0405;SCH=m:\signat\sage\prog;LOG=m:\signat\sage\LINE100;"}</definedName>
    <definedName name="Summary_2_1_2_1_3" localSheetId="27" hidden="1">{"DRIVER={Sage Line 100};UID=xavier;PWD=xavier;DIR=m:\signat\sage\data0405;SCH=m:\signat\sage\prog;LOG=m:\signat\sage\LINE100;"}</definedName>
    <definedName name="Summary_2_1_2_1_3" hidden="1">{"DRIVER={Sage Line 100};UID=xavier;PWD=xavier;DIR=m:\signat\sage\data0405;SCH=m:\signat\sage\prog;LOG=m:\signat\sage\LINE100;"}</definedName>
    <definedName name="Summary_2_1_2_2" localSheetId="27" hidden="1">{"DRIVER={Sage Line 100};UID=xavier;PWD=xavier;DIR=m:\signat\sage\data0405;SCH=m:\signat\sage\prog;LOG=m:\signat\sage\LINE100;"}</definedName>
    <definedName name="Summary_2_1_2_2" hidden="1">{"DRIVER={Sage Line 100};UID=xavier;PWD=xavier;DIR=m:\signat\sage\data0405;SCH=m:\signat\sage\prog;LOG=m:\signat\sage\LINE100;"}</definedName>
    <definedName name="Summary_2_1_2_2_1" localSheetId="27" hidden="1">{"DRIVER={Sage Line 100};UID=xavier;PWD=xavier;DIR=m:\signat\sage\data0405;SCH=m:\signat\sage\prog;LOG=m:\signat\sage\LINE100;"}</definedName>
    <definedName name="Summary_2_1_2_2_1" hidden="1">{"DRIVER={Sage Line 100};UID=xavier;PWD=xavier;DIR=m:\signat\sage\data0405;SCH=m:\signat\sage\prog;LOG=m:\signat\sage\LINE100;"}</definedName>
    <definedName name="Summary_2_1_2_2_1_1" localSheetId="27" hidden="1">{"DRIVER={Sage Line 100};UID=xavier;PWD=xavier;DIR=m:\signat\sage\data0405;SCH=m:\signat\sage\prog;LOG=m:\signat\sage\LINE100;"}</definedName>
    <definedName name="Summary_2_1_2_2_1_1" hidden="1">{"DRIVER={Sage Line 100};UID=xavier;PWD=xavier;DIR=m:\signat\sage\data0405;SCH=m:\signat\sage\prog;LOG=m:\signat\sage\LINE100;"}</definedName>
    <definedName name="Summary_2_1_2_2_2" localSheetId="27" hidden="1">{"DRIVER={Sage Line 100};UID=xavier;PWD=xavier;DIR=m:\signat\sage\data0405;SCH=m:\signat\sage\prog;LOG=m:\signat\sage\LINE100;"}</definedName>
    <definedName name="Summary_2_1_2_2_2" hidden="1">{"DRIVER={Sage Line 100};UID=xavier;PWD=xavier;DIR=m:\signat\sage\data0405;SCH=m:\signat\sage\prog;LOG=m:\signat\sage\LINE100;"}</definedName>
    <definedName name="Summary_2_1_2_3" localSheetId="27" hidden="1">{"DRIVER={Sage Line 100};UID=xavier;PWD=xavier;DIR=m:\signat\sage\data0405;SCH=m:\signat\sage\prog;LOG=m:\signat\sage\LINE100;"}</definedName>
    <definedName name="Summary_2_1_2_3" hidden="1">{"DRIVER={Sage Line 100};UID=xavier;PWD=xavier;DIR=m:\signat\sage\data0405;SCH=m:\signat\sage\prog;LOG=m:\signat\sage\LINE100;"}</definedName>
    <definedName name="Summary_2_1_2_3_1" localSheetId="27" hidden="1">{"DRIVER={Sage Line 100};UID=xavier;PWD=xavier;DIR=m:\signat\sage\data0405;SCH=m:\signat\sage\prog;LOG=m:\signat\sage\LINE100;"}</definedName>
    <definedName name="Summary_2_1_2_3_1" hidden="1">{"DRIVER={Sage Line 100};UID=xavier;PWD=xavier;DIR=m:\signat\sage\data0405;SCH=m:\signat\sage\prog;LOG=m:\signat\sage\LINE100;"}</definedName>
    <definedName name="Summary_2_1_2_4" localSheetId="27" hidden="1">{"DRIVER={Sage Line 100};UID=xavier;PWD=xavier;DIR=m:\signat\sage\data0405;SCH=m:\signat\sage\prog;LOG=m:\signat\sage\LINE100;"}</definedName>
    <definedName name="Summary_2_1_2_4" hidden="1">{"DRIVER={Sage Line 100};UID=xavier;PWD=xavier;DIR=m:\signat\sage\data0405;SCH=m:\signat\sage\prog;LOG=m:\signat\sage\LINE100;"}</definedName>
    <definedName name="Summary_2_1_3" localSheetId="27" hidden="1">{"DRIVER={Sage Line 100};UID=xavier;PWD=xavier;DIR=m:\signat\sage\data0405;SCH=m:\signat\sage\prog;LOG=m:\signat\sage\LINE100;"}</definedName>
    <definedName name="Summary_2_1_3" hidden="1">{"DRIVER={Sage Line 100};UID=xavier;PWD=xavier;DIR=m:\signat\sage\data0405;SCH=m:\signat\sage\prog;LOG=m:\signat\sage\LINE100;"}</definedName>
    <definedName name="Summary_2_1_3_1" localSheetId="27" hidden="1">{"DRIVER={Sage Line 100};UID=xavier;PWD=xavier;DIR=m:\signat\sage\data0405;SCH=m:\signat\sage\prog;LOG=m:\signat\sage\LINE100;"}</definedName>
    <definedName name="Summary_2_1_3_1" hidden="1">{"DRIVER={Sage Line 100};UID=xavier;PWD=xavier;DIR=m:\signat\sage\data0405;SCH=m:\signat\sage\prog;LOG=m:\signat\sage\LINE100;"}</definedName>
    <definedName name="Summary_2_1_3_1_1" localSheetId="27" hidden="1">{"DRIVER={Sage Line 100};UID=xavier;PWD=xavier;DIR=m:\signat\sage\data0405;SCH=m:\signat\sage\prog;LOG=m:\signat\sage\LINE100;"}</definedName>
    <definedName name="Summary_2_1_3_1_1" hidden="1">{"DRIVER={Sage Line 100};UID=xavier;PWD=xavier;DIR=m:\signat\sage\data0405;SCH=m:\signat\sage\prog;LOG=m:\signat\sage\LINE100;"}</definedName>
    <definedName name="Summary_2_1_3_1_1_1" localSheetId="27" hidden="1">{"DRIVER={Sage Line 100};UID=xavier;PWD=xavier;DIR=m:\signat\sage\data0405;SCH=m:\signat\sage\prog;LOG=m:\signat\sage\LINE100;"}</definedName>
    <definedName name="Summary_2_1_3_1_1_1" hidden="1">{"DRIVER={Sage Line 100};UID=xavier;PWD=xavier;DIR=m:\signat\sage\data0405;SCH=m:\signat\sage\prog;LOG=m:\signat\sage\LINE100;"}</definedName>
    <definedName name="Summary_2_1_3_1_2" localSheetId="27" hidden="1">{"DRIVER={Sage Line 100};UID=xavier;PWD=xavier;DIR=m:\signat\sage\data0405;SCH=m:\signat\sage\prog;LOG=m:\signat\sage\LINE100;"}</definedName>
    <definedName name="Summary_2_1_3_1_2" hidden="1">{"DRIVER={Sage Line 100};UID=xavier;PWD=xavier;DIR=m:\signat\sage\data0405;SCH=m:\signat\sage\prog;LOG=m:\signat\sage\LINE100;"}</definedName>
    <definedName name="Summary_2_1_3_2" localSheetId="27" hidden="1">{"DRIVER={Sage Line 100};UID=xavier;PWD=xavier;DIR=m:\signat\sage\data0405;SCH=m:\signat\sage\prog;LOG=m:\signat\sage\LINE100;"}</definedName>
    <definedName name="Summary_2_1_3_2" hidden="1">{"DRIVER={Sage Line 100};UID=xavier;PWD=xavier;DIR=m:\signat\sage\data0405;SCH=m:\signat\sage\prog;LOG=m:\signat\sage\LINE100;"}</definedName>
    <definedName name="Summary_2_1_3_2_1" localSheetId="27" hidden="1">{"DRIVER={Sage Line 100};UID=xavier;PWD=xavier;DIR=m:\signat\sage\data0405;SCH=m:\signat\sage\prog;LOG=m:\signat\sage\LINE100;"}</definedName>
    <definedName name="Summary_2_1_3_2_1" hidden="1">{"DRIVER={Sage Line 100};UID=xavier;PWD=xavier;DIR=m:\signat\sage\data0405;SCH=m:\signat\sage\prog;LOG=m:\signat\sage\LINE100;"}</definedName>
    <definedName name="Summary_2_1_3_3" localSheetId="27" hidden="1">{"DRIVER={Sage Line 100};UID=xavier;PWD=xavier;DIR=m:\signat\sage\data0405;SCH=m:\signat\sage\prog;LOG=m:\signat\sage\LINE100;"}</definedName>
    <definedName name="Summary_2_1_3_3" hidden="1">{"DRIVER={Sage Line 100};UID=xavier;PWD=xavier;DIR=m:\signat\sage\data0405;SCH=m:\signat\sage\prog;LOG=m:\signat\sage\LINE100;"}</definedName>
    <definedName name="Summary_2_1_4" localSheetId="27" hidden="1">{"DRIVER={Sage Line 100};UID=xavier;PWD=xavier;DIR=m:\signat\sage\data0405;SCH=m:\signat\sage\prog;LOG=m:\signat\sage\LINE100;"}</definedName>
    <definedName name="Summary_2_1_4" hidden="1">{"DRIVER={Sage Line 100};UID=xavier;PWD=xavier;DIR=m:\signat\sage\data0405;SCH=m:\signat\sage\prog;LOG=m:\signat\sage\LINE100;"}</definedName>
    <definedName name="Summary_2_1_4_1" localSheetId="27" hidden="1">{"DRIVER={Sage Line 100};UID=xavier;PWD=xavier;DIR=m:\signat\sage\data0405;SCH=m:\signat\sage\prog;LOG=m:\signat\sage\LINE100;"}</definedName>
    <definedName name="Summary_2_1_4_1" hidden="1">{"DRIVER={Sage Line 100};UID=xavier;PWD=xavier;DIR=m:\signat\sage\data0405;SCH=m:\signat\sage\prog;LOG=m:\signat\sage\LINE100;"}</definedName>
    <definedName name="Summary_2_1_4_1_1" localSheetId="27" hidden="1">{"DRIVER={Sage Line 100};UID=xavier;PWD=xavier;DIR=m:\signat\sage\data0405;SCH=m:\signat\sage\prog;LOG=m:\signat\sage\LINE100;"}</definedName>
    <definedName name="Summary_2_1_4_1_1" hidden="1">{"DRIVER={Sage Line 100};UID=xavier;PWD=xavier;DIR=m:\signat\sage\data0405;SCH=m:\signat\sage\prog;LOG=m:\signat\sage\LINE100;"}</definedName>
    <definedName name="Summary_2_1_4_2" localSheetId="27" hidden="1">{"DRIVER={Sage Line 100};UID=xavier;PWD=xavier;DIR=m:\signat\sage\data0405;SCH=m:\signat\sage\prog;LOG=m:\signat\sage\LINE100;"}</definedName>
    <definedName name="Summary_2_1_4_2" hidden="1">{"DRIVER={Sage Line 100};UID=xavier;PWD=xavier;DIR=m:\signat\sage\data0405;SCH=m:\signat\sage\prog;LOG=m:\signat\sage\LINE100;"}</definedName>
    <definedName name="Summary_2_1_5" localSheetId="27" hidden="1">{"DRIVER={Sage Line 100};UID=xavier;PWD=xavier;DIR=m:\signat\sage\data0405;SCH=m:\signat\sage\prog;LOG=m:\signat\sage\LINE100;"}</definedName>
    <definedName name="Summary_2_1_5" hidden="1">{"DRIVER={Sage Line 100};UID=xavier;PWD=xavier;DIR=m:\signat\sage\data0405;SCH=m:\signat\sage\prog;LOG=m:\signat\sage\LINE100;"}</definedName>
    <definedName name="Summary_2_1_5_1" localSheetId="27" hidden="1">{"DRIVER={Sage Line 100};UID=xavier;PWD=xavier;DIR=m:\signat\sage\data0405;SCH=m:\signat\sage\prog;LOG=m:\signat\sage\LINE100;"}</definedName>
    <definedName name="Summary_2_1_5_1" hidden="1">{"DRIVER={Sage Line 100};UID=xavier;PWD=xavier;DIR=m:\signat\sage\data0405;SCH=m:\signat\sage\prog;LOG=m:\signat\sage\LINE100;"}</definedName>
    <definedName name="Summary_2_2" localSheetId="27" hidden="1">{"DRIVER={Sage Line 100};UID=xavier;PWD=xavier;DIR=m:\signat\sage\data0405;SCH=m:\signat\sage\prog;LOG=m:\signat\sage\LINE100;"}</definedName>
    <definedName name="Summary_2_2" hidden="1">{"DRIVER={Sage Line 100};UID=xavier;PWD=xavier;DIR=m:\signat\sage\data0405;SCH=m:\signat\sage\prog;LOG=m:\signat\sage\LINE100;"}</definedName>
    <definedName name="Summary_2_2_1" localSheetId="27" hidden="1">{"DRIVER={Sage Line 100};UID=xavier;PWD=xavier;DIR=m:\signat\sage\data0405;SCH=m:\signat\sage\prog;LOG=m:\signat\sage\LINE100;"}</definedName>
    <definedName name="Summary_2_2_1" hidden="1">{"DRIVER={Sage Line 100};UID=xavier;PWD=xavier;DIR=m:\signat\sage\data0405;SCH=m:\signat\sage\prog;LOG=m:\signat\sage\LINE100;"}</definedName>
    <definedName name="Summary_2_2_1_1" localSheetId="27" hidden="1">{"DRIVER={Sage Line 100};UID=xavier;PWD=xavier;DIR=m:\signat\sage\data0405;SCH=m:\signat\sage\prog;LOG=m:\signat\sage\LINE100;"}</definedName>
    <definedName name="Summary_2_2_1_1" hidden="1">{"DRIVER={Sage Line 100};UID=xavier;PWD=xavier;DIR=m:\signat\sage\data0405;SCH=m:\signat\sage\prog;LOG=m:\signat\sage\LINE100;"}</definedName>
    <definedName name="Summary_2_2_1_1_1" localSheetId="27" hidden="1">{"DRIVER={Sage Line 100};UID=xavier;PWD=xavier;DIR=m:\signat\sage\data0405;SCH=m:\signat\sage\prog;LOG=m:\signat\sage\LINE100;"}</definedName>
    <definedName name="Summary_2_2_1_1_1" hidden="1">{"DRIVER={Sage Line 100};UID=xavier;PWD=xavier;DIR=m:\signat\sage\data0405;SCH=m:\signat\sage\prog;LOG=m:\signat\sage\LINE100;"}</definedName>
    <definedName name="Summary_2_2_1_1_1_1" localSheetId="27" hidden="1">{"DRIVER={Sage Line 100};UID=xavier;PWD=xavier;DIR=m:\signat\sage\data0405;SCH=m:\signat\sage\prog;LOG=m:\signat\sage\LINE100;"}</definedName>
    <definedName name="Summary_2_2_1_1_1_1" hidden="1">{"DRIVER={Sage Line 100};UID=xavier;PWD=xavier;DIR=m:\signat\sage\data0405;SCH=m:\signat\sage\prog;LOG=m:\signat\sage\LINE100;"}</definedName>
    <definedName name="Summary_2_2_1_1_1_1_1" localSheetId="27" hidden="1">{"DRIVER={Sage Line 100};UID=xavier;PWD=xavier;DIR=m:\signat\sage\data0405;SCH=m:\signat\sage\prog;LOG=m:\signat\sage\LINE100;"}</definedName>
    <definedName name="Summary_2_2_1_1_1_1_1" hidden="1">{"DRIVER={Sage Line 100};UID=xavier;PWD=xavier;DIR=m:\signat\sage\data0405;SCH=m:\signat\sage\prog;LOG=m:\signat\sage\LINE100;"}</definedName>
    <definedName name="Summary_2_2_1_1_1_2" localSheetId="27" hidden="1">{"DRIVER={Sage Line 100};UID=xavier;PWD=xavier;DIR=m:\signat\sage\data0405;SCH=m:\signat\sage\prog;LOG=m:\signat\sage\LINE100;"}</definedName>
    <definedName name="Summary_2_2_1_1_1_2" hidden="1">{"DRIVER={Sage Line 100};UID=xavier;PWD=xavier;DIR=m:\signat\sage\data0405;SCH=m:\signat\sage\prog;LOG=m:\signat\sage\LINE100;"}</definedName>
    <definedName name="Summary_2_2_1_1_2" localSheetId="27" hidden="1">{"DRIVER={Sage Line 100};UID=xavier;PWD=xavier;DIR=m:\signat\sage\data0405;SCH=m:\signat\sage\prog;LOG=m:\signat\sage\LINE100;"}</definedName>
    <definedName name="Summary_2_2_1_1_2" hidden="1">{"DRIVER={Sage Line 100};UID=xavier;PWD=xavier;DIR=m:\signat\sage\data0405;SCH=m:\signat\sage\prog;LOG=m:\signat\sage\LINE100;"}</definedName>
    <definedName name="Summary_2_2_1_1_2_1" localSheetId="27" hidden="1">{"DRIVER={Sage Line 100};UID=xavier;PWD=xavier;DIR=m:\signat\sage\data0405;SCH=m:\signat\sage\prog;LOG=m:\signat\sage\LINE100;"}</definedName>
    <definedName name="Summary_2_2_1_1_2_1" hidden="1">{"DRIVER={Sage Line 100};UID=xavier;PWD=xavier;DIR=m:\signat\sage\data0405;SCH=m:\signat\sage\prog;LOG=m:\signat\sage\LINE100;"}</definedName>
    <definedName name="Summary_2_2_1_1_3" localSheetId="27" hidden="1">{"DRIVER={Sage Line 100};UID=xavier;PWD=xavier;DIR=m:\signat\sage\data0405;SCH=m:\signat\sage\prog;LOG=m:\signat\sage\LINE100;"}</definedName>
    <definedName name="Summary_2_2_1_1_3" hidden="1">{"DRIVER={Sage Line 100};UID=xavier;PWD=xavier;DIR=m:\signat\sage\data0405;SCH=m:\signat\sage\prog;LOG=m:\signat\sage\LINE100;"}</definedName>
    <definedName name="Summary_2_2_1_2" localSheetId="27" hidden="1">{"DRIVER={Sage Line 100};UID=xavier;PWD=xavier;DIR=m:\signat\sage\data0405;SCH=m:\signat\sage\prog;LOG=m:\signat\sage\LINE100;"}</definedName>
    <definedName name="Summary_2_2_1_2" hidden="1">{"DRIVER={Sage Line 100};UID=xavier;PWD=xavier;DIR=m:\signat\sage\data0405;SCH=m:\signat\sage\prog;LOG=m:\signat\sage\LINE100;"}</definedName>
    <definedName name="Summary_2_2_1_2_1" localSheetId="27" hidden="1">{"DRIVER={Sage Line 100};UID=xavier;PWD=xavier;DIR=m:\signat\sage\data0405;SCH=m:\signat\sage\prog;LOG=m:\signat\sage\LINE100;"}</definedName>
    <definedName name="Summary_2_2_1_2_1" hidden="1">{"DRIVER={Sage Line 100};UID=xavier;PWD=xavier;DIR=m:\signat\sage\data0405;SCH=m:\signat\sage\prog;LOG=m:\signat\sage\LINE100;"}</definedName>
    <definedName name="Summary_2_2_1_2_1_1" localSheetId="27" hidden="1">{"DRIVER={Sage Line 100};UID=xavier;PWD=xavier;DIR=m:\signat\sage\data0405;SCH=m:\signat\sage\prog;LOG=m:\signat\sage\LINE100;"}</definedName>
    <definedName name="Summary_2_2_1_2_1_1" hidden="1">{"DRIVER={Sage Line 100};UID=xavier;PWD=xavier;DIR=m:\signat\sage\data0405;SCH=m:\signat\sage\prog;LOG=m:\signat\sage\LINE100;"}</definedName>
    <definedName name="Summary_2_2_1_2_2" localSheetId="27" hidden="1">{"DRIVER={Sage Line 100};UID=xavier;PWD=xavier;DIR=m:\signat\sage\data0405;SCH=m:\signat\sage\prog;LOG=m:\signat\sage\LINE100;"}</definedName>
    <definedName name="Summary_2_2_1_2_2" hidden="1">{"DRIVER={Sage Line 100};UID=xavier;PWD=xavier;DIR=m:\signat\sage\data0405;SCH=m:\signat\sage\prog;LOG=m:\signat\sage\LINE100;"}</definedName>
    <definedName name="Summary_2_2_1_3" localSheetId="27" hidden="1">{"DRIVER={Sage Line 100};UID=xavier;PWD=xavier;DIR=m:\signat\sage\data0405;SCH=m:\signat\sage\prog;LOG=m:\signat\sage\LINE100;"}</definedName>
    <definedName name="Summary_2_2_1_3" hidden="1">{"DRIVER={Sage Line 100};UID=xavier;PWD=xavier;DIR=m:\signat\sage\data0405;SCH=m:\signat\sage\prog;LOG=m:\signat\sage\LINE100;"}</definedName>
    <definedName name="Summary_2_2_1_3_1" localSheetId="27" hidden="1">{"DRIVER={Sage Line 100};UID=xavier;PWD=xavier;DIR=m:\signat\sage\data0405;SCH=m:\signat\sage\prog;LOG=m:\signat\sage\LINE100;"}</definedName>
    <definedName name="Summary_2_2_1_3_1" hidden="1">{"DRIVER={Sage Line 100};UID=xavier;PWD=xavier;DIR=m:\signat\sage\data0405;SCH=m:\signat\sage\prog;LOG=m:\signat\sage\LINE100;"}</definedName>
    <definedName name="Summary_2_2_1_4" localSheetId="27" hidden="1">{"DRIVER={Sage Line 100};UID=xavier;PWD=xavier;DIR=m:\signat\sage\data0405;SCH=m:\signat\sage\prog;LOG=m:\signat\sage\LINE100;"}</definedName>
    <definedName name="Summary_2_2_1_4" hidden="1">{"DRIVER={Sage Line 100};UID=xavier;PWD=xavier;DIR=m:\signat\sage\data0405;SCH=m:\signat\sage\prog;LOG=m:\signat\sage\LINE100;"}</definedName>
    <definedName name="Summary_2_2_2" localSheetId="27" hidden="1">{"DRIVER={Sage Line 100};UID=xavier;PWD=xavier;DIR=m:\signat\sage\data0405;SCH=m:\signat\sage\prog;LOG=m:\signat\sage\LINE100;"}</definedName>
    <definedName name="Summary_2_2_2" hidden="1">{"DRIVER={Sage Line 100};UID=xavier;PWD=xavier;DIR=m:\signat\sage\data0405;SCH=m:\signat\sage\prog;LOG=m:\signat\sage\LINE100;"}</definedName>
    <definedName name="Summary_2_2_2_1" localSheetId="27" hidden="1">{"DRIVER={Sage Line 100};UID=xavier;PWD=xavier;DIR=m:\signat\sage\data0405;SCH=m:\signat\sage\prog;LOG=m:\signat\sage\LINE100;"}</definedName>
    <definedName name="Summary_2_2_2_1" hidden="1">{"DRIVER={Sage Line 100};UID=xavier;PWD=xavier;DIR=m:\signat\sage\data0405;SCH=m:\signat\sage\prog;LOG=m:\signat\sage\LINE100;"}</definedName>
    <definedName name="Summary_2_2_2_1_1" localSheetId="27" hidden="1">{"DRIVER={Sage Line 100};UID=xavier;PWD=xavier;DIR=m:\signat\sage\data0405;SCH=m:\signat\sage\prog;LOG=m:\signat\sage\LINE100;"}</definedName>
    <definedName name="Summary_2_2_2_1_1" hidden="1">{"DRIVER={Sage Line 100};UID=xavier;PWD=xavier;DIR=m:\signat\sage\data0405;SCH=m:\signat\sage\prog;LOG=m:\signat\sage\LINE100;"}</definedName>
    <definedName name="Summary_2_2_2_1_1_1" localSheetId="27" hidden="1">{"DRIVER={Sage Line 100};UID=xavier;PWD=xavier;DIR=m:\signat\sage\data0405;SCH=m:\signat\sage\prog;LOG=m:\signat\sage\LINE100;"}</definedName>
    <definedName name="Summary_2_2_2_1_1_1" hidden="1">{"DRIVER={Sage Line 100};UID=xavier;PWD=xavier;DIR=m:\signat\sage\data0405;SCH=m:\signat\sage\prog;LOG=m:\signat\sage\LINE100;"}</definedName>
    <definedName name="Summary_2_2_2_1_2" localSheetId="27" hidden="1">{"DRIVER={Sage Line 100};UID=xavier;PWD=xavier;DIR=m:\signat\sage\data0405;SCH=m:\signat\sage\prog;LOG=m:\signat\sage\LINE100;"}</definedName>
    <definedName name="Summary_2_2_2_1_2" hidden="1">{"DRIVER={Sage Line 100};UID=xavier;PWD=xavier;DIR=m:\signat\sage\data0405;SCH=m:\signat\sage\prog;LOG=m:\signat\sage\LINE100;"}</definedName>
    <definedName name="Summary_2_2_2_2" localSheetId="27" hidden="1">{"DRIVER={Sage Line 100};UID=xavier;PWD=xavier;DIR=m:\signat\sage\data0405;SCH=m:\signat\sage\prog;LOG=m:\signat\sage\LINE100;"}</definedName>
    <definedName name="Summary_2_2_2_2" hidden="1">{"DRIVER={Sage Line 100};UID=xavier;PWD=xavier;DIR=m:\signat\sage\data0405;SCH=m:\signat\sage\prog;LOG=m:\signat\sage\LINE100;"}</definedName>
    <definedName name="Summary_2_2_2_2_1" localSheetId="27" hidden="1">{"DRIVER={Sage Line 100};UID=xavier;PWD=xavier;DIR=m:\signat\sage\data0405;SCH=m:\signat\sage\prog;LOG=m:\signat\sage\LINE100;"}</definedName>
    <definedName name="Summary_2_2_2_2_1" hidden="1">{"DRIVER={Sage Line 100};UID=xavier;PWD=xavier;DIR=m:\signat\sage\data0405;SCH=m:\signat\sage\prog;LOG=m:\signat\sage\LINE100;"}</definedName>
    <definedName name="Summary_2_2_2_3" localSheetId="27" hidden="1">{"DRIVER={Sage Line 100};UID=xavier;PWD=xavier;DIR=m:\signat\sage\data0405;SCH=m:\signat\sage\prog;LOG=m:\signat\sage\LINE100;"}</definedName>
    <definedName name="Summary_2_2_2_3" hidden="1">{"DRIVER={Sage Line 100};UID=xavier;PWD=xavier;DIR=m:\signat\sage\data0405;SCH=m:\signat\sage\prog;LOG=m:\signat\sage\LINE100;"}</definedName>
    <definedName name="Summary_2_2_3" localSheetId="27" hidden="1">{"DRIVER={Sage Line 100};UID=xavier;PWD=xavier;DIR=m:\signat\sage\data0405;SCH=m:\signat\sage\prog;LOG=m:\signat\sage\LINE100;"}</definedName>
    <definedName name="Summary_2_2_3" hidden="1">{"DRIVER={Sage Line 100};UID=xavier;PWD=xavier;DIR=m:\signat\sage\data0405;SCH=m:\signat\sage\prog;LOG=m:\signat\sage\LINE100;"}</definedName>
    <definedName name="Summary_2_2_3_1" localSheetId="27" hidden="1">{"DRIVER={Sage Line 100};UID=xavier;PWD=xavier;DIR=m:\signat\sage\data0405;SCH=m:\signat\sage\prog;LOG=m:\signat\sage\LINE100;"}</definedName>
    <definedName name="Summary_2_2_3_1" hidden="1">{"DRIVER={Sage Line 100};UID=xavier;PWD=xavier;DIR=m:\signat\sage\data0405;SCH=m:\signat\sage\prog;LOG=m:\signat\sage\LINE100;"}</definedName>
    <definedName name="Summary_2_2_3_1_1" localSheetId="27" hidden="1">{"DRIVER={Sage Line 100};UID=xavier;PWD=xavier;DIR=m:\signat\sage\data0405;SCH=m:\signat\sage\prog;LOG=m:\signat\sage\LINE100;"}</definedName>
    <definedName name="Summary_2_2_3_1_1" hidden="1">{"DRIVER={Sage Line 100};UID=xavier;PWD=xavier;DIR=m:\signat\sage\data0405;SCH=m:\signat\sage\prog;LOG=m:\signat\sage\LINE100;"}</definedName>
    <definedName name="Summary_2_2_3_2" localSheetId="27" hidden="1">{"DRIVER={Sage Line 100};UID=xavier;PWD=xavier;DIR=m:\signat\sage\data0405;SCH=m:\signat\sage\prog;LOG=m:\signat\sage\LINE100;"}</definedName>
    <definedName name="Summary_2_2_3_2" hidden="1">{"DRIVER={Sage Line 100};UID=xavier;PWD=xavier;DIR=m:\signat\sage\data0405;SCH=m:\signat\sage\prog;LOG=m:\signat\sage\LINE100;"}</definedName>
    <definedName name="Summary_2_2_4" localSheetId="27" hidden="1">{"DRIVER={Sage Line 100};UID=xavier;PWD=xavier;DIR=m:\signat\sage\data0405;SCH=m:\signat\sage\prog;LOG=m:\signat\sage\LINE100;"}</definedName>
    <definedName name="Summary_2_2_4" hidden="1">{"DRIVER={Sage Line 100};UID=xavier;PWD=xavier;DIR=m:\signat\sage\data0405;SCH=m:\signat\sage\prog;LOG=m:\signat\sage\LINE100;"}</definedName>
    <definedName name="Summary_2_2_4_1" localSheetId="27" hidden="1">{"DRIVER={Sage Line 100};UID=xavier;PWD=xavier;DIR=m:\signat\sage\data0405;SCH=m:\signat\sage\prog;LOG=m:\signat\sage\LINE100;"}</definedName>
    <definedName name="Summary_2_2_4_1" hidden="1">{"DRIVER={Sage Line 100};UID=xavier;PWD=xavier;DIR=m:\signat\sage\data0405;SCH=m:\signat\sage\prog;LOG=m:\signat\sage\LINE100;"}</definedName>
    <definedName name="Summary_2_2_5" localSheetId="27" hidden="1">{"DRIVER={Sage Line 100};UID=xavier;PWD=xavier;DIR=m:\signat\sage\data0405;SCH=m:\signat\sage\prog;LOG=m:\signat\sage\LINE100;"}</definedName>
    <definedName name="Summary_2_2_5" hidden="1">{"DRIVER={Sage Line 100};UID=xavier;PWD=xavier;DIR=m:\signat\sage\data0405;SCH=m:\signat\sage\prog;LOG=m:\signat\sage\LINE100;"}</definedName>
    <definedName name="Summary_2_3" localSheetId="27" hidden="1">{"DRIVER={Sage Line 100};UID=xavier;PWD=xavier;DIR=m:\signat\sage\data0405;SCH=m:\signat\sage\prog;LOG=m:\signat\sage\LINE100;"}</definedName>
    <definedName name="Summary_2_3" hidden="1">{"DRIVER={Sage Line 100};UID=xavier;PWD=xavier;DIR=m:\signat\sage\data0405;SCH=m:\signat\sage\prog;LOG=m:\signat\sage\LINE100;"}</definedName>
    <definedName name="Summary_2_3_1" localSheetId="27" hidden="1">{"DRIVER={Sage Line 100};UID=xavier;PWD=xavier;DIR=m:\signat\sage\data0405;SCH=m:\signat\sage\prog;LOG=m:\signat\sage\LINE100;"}</definedName>
    <definedName name="Summary_2_3_1" hidden="1">{"DRIVER={Sage Line 100};UID=xavier;PWD=xavier;DIR=m:\signat\sage\data0405;SCH=m:\signat\sage\prog;LOG=m:\signat\sage\LINE100;"}</definedName>
    <definedName name="Summary_2_3_1_1" localSheetId="27" hidden="1">{"DRIVER={Sage Line 100};UID=xavier;PWD=xavier;DIR=m:\signat\sage\data0405;SCH=m:\signat\sage\prog;LOG=m:\signat\sage\LINE100;"}</definedName>
    <definedName name="Summary_2_3_1_1" hidden="1">{"DRIVER={Sage Line 100};UID=xavier;PWD=xavier;DIR=m:\signat\sage\data0405;SCH=m:\signat\sage\prog;LOG=m:\signat\sage\LINE100;"}</definedName>
    <definedName name="Summary_2_3_1_1_1" localSheetId="27" hidden="1">{"DRIVER={Sage Line 100};UID=xavier;PWD=xavier;DIR=m:\signat\sage\data0405;SCH=m:\signat\sage\prog;LOG=m:\signat\sage\LINE100;"}</definedName>
    <definedName name="Summary_2_3_1_1_1" hidden="1">{"DRIVER={Sage Line 100};UID=xavier;PWD=xavier;DIR=m:\signat\sage\data0405;SCH=m:\signat\sage\prog;LOG=m:\signat\sage\LINE100;"}</definedName>
    <definedName name="Summary_2_3_1_1_1_1" localSheetId="27" hidden="1">{"DRIVER={Sage Line 100};UID=xavier;PWD=xavier;DIR=m:\signat\sage\data0405;SCH=m:\signat\sage\prog;LOG=m:\signat\sage\LINE100;"}</definedName>
    <definedName name="Summary_2_3_1_1_1_1" hidden="1">{"DRIVER={Sage Line 100};UID=xavier;PWD=xavier;DIR=m:\signat\sage\data0405;SCH=m:\signat\sage\prog;LOG=m:\signat\sage\LINE100;"}</definedName>
    <definedName name="Summary_2_3_1_1_2" localSheetId="27" hidden="1">{"DRIVER={Sage Line 100};UID=xavier;PWD=xavier;DIR=m:\signat\sage\data0405;SCH=m:\signat\sage\prog;LOG=m:\signat\sage\LINE100;"}</definedName>
    <definedName name="Summary_2_3_1_1_2" hidden="1">{"DRIVER={Sage Line 100};UID=xavier;PWD=xavier;DIR=m:\signat\sage\data0405;SCH=m:\signat\sage\prog;LOG=m:\signat\sage\LINE100;"}</definedName>
    <definedName name="Summary_2_3_1_2" localSheetId="27" hidden="1">{"DRIVER={Sage Line 100};UID=xavier;PWD=xavier;DIR=m:\signat\sage\data0405;SCH=m:\signat\sage\prog;LOG=m:\signat\sage\LINE100;"}</definedName>
    <definedName name="Summary_2_3_1_2" hidden="1">{"DRIVER={Sage Line 100};UID=xavier;PWD=xavier;DIR=m:\signat\sage\data0405;SCH=m:\signat\sage\prog;LOG=m:\signat\sage\LINE100;"}</definedName>
    <definedName name="Summary_2_3_1_2_1" localSheetId="27" hidden="1">{"DRIVER={Sage Line 100};UID=xavier;PWD=xavier;DIR=m:\signat\sage\data0405;SCH=m:\signat\sage\prog;LOG=m:\signat\sage\LINE100;"}</definedName>
    <definedName name="Summary_2_3_1_2_1" hidden="1">{"DRIVER={Sage Line 100};UID=xavier;PWD=xavier;DIR=m:\signat\sage\data0405;SCH=m:\signat\sage\prog;LOG=m:\signat\sage\LINE100;"}</definedName>
    <definedName name="Summary_2_3_1_3" localSheetId="27" hidden="1">{"DRIVER={Sage Line 100};UID=xavier;PWD=xavier;DIR=m:\signat\sage\data0405;SCH=m:\signat\sage\prog;LOG=m:\signat\sage\LINE100;"}</definedName>
    <definedName name="Summary_2_3_1_3" hidden="1">{"DRIVER={Sage Line 100};UID=xavier;PWD=xavier;DIR=m:\signat\sage\data0405;SCH=m:\signat\sage\prog;LOG=m:\signat\sage\LINE100;"}</definedName>
    <definedName name="Summary_2_3_2" localSheetId="27" hidden="1">{"DRIVER={Sage Line 100};UID=xavier;PWD=xavier;DIR=m:\signat\sage\data0405;SCH=m:\signat\sage\prog;LOG=m:\signat\sage\LINE100;"}</definedName>
    <definedName name="Summary_2_3_2" hidden="1">{"DRIVER={Sage Line 100};UID=xavier;PWD=xavier;DIR=m:\signat\sage\data0405;SCH=m:\signat\sage\prog;LOG=m:\signat\sage\LINE100;"}</definedName>
    <definedName name="Summary_2_3_2_1" localSheetId="27" hidden="1">{"DRIVER={Sage Line 100};UID=xavier;PWD=xavier;DIR=m:\signat\sage\data0405;SCH=m:\signat\sage\prog;LOG=m:\signat\sage\LINE100;"}</definedName>
    <definedName name="Summary_2_3_2_1" hidden="1">{"DRIVER={Sage Line 100};UID=xavier;PWD=xavier;DIR=m:\signat\sage\data0405;SCH=m:\signat\sage\prog;LOG=m:\signat\sage\LINE100;"}</definedName>
    <definedName name="Summary_2_3_2_1_1" localSheetId="27" hidden="1">{"DRIVER={Sage Line 100};UID=xavier;PWD=xavier;DIR=m:\signat\sage\data0405;SCH=m:\signat\sage\prog;LOG=m:\signat\sage\LINE100;"}</definedName>
    <definedName name="Summary_2_3_2_1_1" hidden="1">{"DRIVER={Sage Line 100};UID=xavier;PWD=xavier;DIR=m:\signat\sage\data0405;SCH=m:\signat\sage\prog;LOG=m:\signat\sage\LINE100;"}</definedName>
    <definedName name="Summary_2_3_2_2" localSheetId="27" hidden="1">{"DRIVER={Sage Line 100};UID=xavier;PWD=xavier;DIR=m:\signat\sage\data0405;SCH=m:\signat\sage\prog;LOG=m:\signat\sage\LINE100;"}</definedName>
    <definedName name="Summary_2_3_2_2" hidden="1">{"DRIVER={Sage Line 100};UID=xavier;PWD=xavier;DIR=m:\signat\sage\data0405;SCH=m:\signat\sage\prog;LOG=m:\signat\sage\LINE100;"}</definedName>
    <definedName name="Summary_2_3_3" localSheetId="27" hidden="1">{"DRIVER={Sage Line 100};UID=xavier;PWD=xavier;DIR=m:\signat\sage\data0405;SCH=m:\signat\sage\prog;LOG=m:\signat\sage\LINE100;"}</definedName>
    <definedName name="Summary_2_3_3" hidden="1">{"DRIVER={Sage Line 100};UID=xavier;PWD=xavier;DIR=m:\signat\sage\data0405;SCH=m:\signat\sage\prog;LOG=m:\signat\sage\LINE100;"}</definedName>
    <definedName name="Summary_2_3_3_1" localSheetId="27" hidden="1">{"DRIVER={Sage Line 100};UID=xavier;PWD=xavier;DIR=m:\signat\sage\data0405;SCH=m:\signat\sage\prog;LOG=m:\signat\sage\LINE100;"}</definedName>
    <definedName name="Summary_2_3_3_1" hidden="1">{"DRIVER={Sage Line 100};UID=xavier;PWD=xavier;DIR=m:\signat\sage\data0405;SCH=m:\signat\sage\prog;LOG=m:\signat\sage\LINE100;"}</definedName>
    <definedName name="Summary_2_3_4" localSheetId="27" hidden="1">{"DRIVER={Sage Line 100};UID=xavier;PWD=xavier;DIR=m:\signat\sage\data0405;SCH=m:\signat\sage\prog;LOG=m:\signat\sage\LINE100;"}</definedName>
    <definedName name="Summary_2_3_4" hidden="1">{"DRIVER={Sage Line 100};UID=xavier;PWD=xavier;DIR=m:\signat\sage\data0405;SCH=m:\signat\sage\prog;LOG=m:\signat\sage\LINE100;"}</definedName>
    <definedName name="Summary_2_4" localSheetId="27" hidden="1">{"DRIVER={Sage Line 100};UID=xavier;PWD=xavier;DIR=m:\signat\sage\data0405;SCH=m:\signat\sage\prog;LOG=m:\signat\sage\LINE100;"}</definedName>
    <definedName name="Summary_2_4" hidden="1">{"DRIVER={Sage Line 100};UID=xavier;PWD=xavier;DIR=m:\signat\sage\data0405;SCH=m:\signat\sage\prog;LOG=m:\signat\sage\LINE100;"}</definedName>
    <definedName name="Summary_2_4_1" localSheetId="27" hidden="1">{"DRIVER={Sage Line 100};UID=xavier;PWD=xavier;DIR=m:\signat\sage\data0405;SCH=m:\signat\sage\prog;LOG=m:\signat\sage\LINE100;"}</definedName>
    <definedName name="Summary_2_4_1" hidden="1">{"DRIVER={Sage Line 100};UID=xavier;PWD=xavier;DIR=m:\signat\sage\data0405;SCH=m:\signat\sage\prog;LOG=m:\signat\sage\LINE100;"}</definedName>
    <definedName name="Summary_2_4_1_1" localSheetId="27" hidden="1">{"DRIVER={Sage Line 100};UID=xavier;PWD=xavier;DIR=m:\signat\sage\data0405;SCH=m:\signat\sage\prog;LOG=m:\signat\sage\LINE100;"}</definedName>
    <definedName name="Summary_2_4_1_1" hidden="1">{"DRIVER={Sage Line 100};UID=xavier;PWD=xavier;DIR=m:\signat\sage\data0405;SCH=m:\signat\sage\prog;LOG=m:\signat\sage\LINE100;"}</definedName>
    <definedName name="Summary_2_4_1_1_1" localSheetId="27" hidden="1">{"DRIVER={Sage Line 100};UID=xavier;PWD=xavier;DIR=m:\signat\sage\data0405;SCH=m:\signat\sage\prog;LOG=m:\signat\sage\LINE100;"}</definedName>
    <definedName name="Summary_2_4_1_1_1" hidden="1">{"DRIVER={Sage Line 100};UID=xavier;PWD=xavier;DIR=m:\signat\sage\data0405;SCH=m:\signat\sage\prog;LOG=m:\signat\sage\LINE100;"}</definedName>
    <definedName name="Summary_2_4_1_2" localSheetId="27" hidden="1">{"DRIVER={Sage Line 100};UID=xavier;PWD=xavier;DIR=m:\signat\sage\data0405;SCH=m:\signat\sage\prog;LOG=m:\signat\sage\LINE100;"}</definedName>
    <definedName name="Summary_2_4_1_2" hidden="1">{"DRIVER={Sage Line 100};UID=xavier;PWD=xavier;DIR=m:\signat\sage\data0405;SCH=m:\signat\sage\prog;LOG=m:\signat\sage\LINE100;"}</definedName>
    <definedName name="Summary_2_4_2" localSheetId="27" hidden="1">{"DRIVER={Sage Line 100};UID=xavier;PWD=xavier;DIR=m:\signat\sage\data0405;SCH=m:\signat\sage\prog;LOG=m:\signat\sage\LINE100;"}</definedName>
    <definedName name="Summary_2_4_2" hidden="1">{"DRIVER={Sage Line 100};UID=xavier;PWD=xavier;DIR=m:\signat\sage\data0405;SCH=m:\signat\sage\prog;LOG=m:\signat\sage\LINE100;"}</definedName>
    <definedName name="Summary_2_4_2_1" localSheetId="27" hidden="1">{"DRIVER={Sage Line 100};UID=xavier;PWD=xavier;DIR=m:\signat\sage\data0405;SCH=m:\signat\sage\prog;LOG=m:\signat\sage\LINE100;"}</definedName>
    <definedName name="Summary_2_4_2_1" hidden="1">{"DRIVER={Sage Line 100};UID=xavier;PWD=xavier;DIR=m:\signat\sage\data0405;SCH=m:\signat\sage\prog;LOG=m:\signat\sage\LINE100;"}</definedName>
    <definedName name="Summary_2_4_3" localSheetId="27" hidden="1">{"DRIVER={Sage Line 100};UID=xavier;PWD=xavier;DIR=m:\signat\sage\data0405;SCH=m:\signat\sage\prog;LOG=m:\signat\sage\LINE100;"}</definedName>
    <definedName name="Summary_2_4_3" hidden="1">{"DRIVER={Sage Line 100};UID=xavier;PWD=xavier;DIR=m:\signat\sage\data0405;SCH=m:\signat\sage\prog;LOG=m:\signat\sage\LINE100;"}</definedName>
    <definedName name="Summary_2_5" localSheetId="27" hidden="1">{"DRIVER={Sage Line 100};UID=xavier;PWD=xavier;DIR=m:\signat\sage\data0405;SCH=m:\signat\sage\prog;LOG=m:\signat\sage\LINE100;"}</definedName>
    <definedName name="Summary_2_5" hidden="1">{"DRIVER={Sage Line 100};UID=xavier;PWD=xavier;DIR=m:\signat\sage\data0405;SCH=m:\signat\sage\prog;LOG=m:\signat\sage\LINE100;"}</definedName>
    <definedName name="Summary_2_5_1" localSheetId="27" hidden="1">{"DRIVER={Sage Line 100};UID=xavier;PWD=xavier;DIR=m:\signat\sage\data0405;SCH=m:\signat\sage\prog;LOG=m:\signat\sage\LINE100;"}</definedName>
    <definedName name="Summary_2_5_1" hidden="1">{"DRIVER={Sage Line 100};UID=xavier;PWD=xavier;DIR=m:\signat\sage\data0405;SCH=m:\signat\sage\prog;LOG=m:\signat\sage\LINE100;"}</definedName>
    <definedName name="Summary_2_5_1_1" localSheetId="27" hidden="1">{"DRIVER={Sage Line 100};UID=xavier;PWD=xavier;DIR=m:\signat\sage\data0405;SCH=m:\signat\sage\prog;LOG=m:\signat\sage\LINE100;"}</definedName>
    <definedName name="Summary_2_5_1_1" hidden="1">{"DRIVER={Sage Line 100};UID=xavier;PWD=xavier;DIR=m:\signat\sage\data0405;SCH=m:\signat\sage\prog;LOG=m:\signat\sage\LINE100;"}</definedName>
    <definedName name="Summary_2_5_2" localSheetId="27" hidden="1">{"DRIVER={Sage Line 100};UID=xavier;PWD=xavier;DIR=m:\signat\sage\data0405;SCH=m:\signat\sage\prog;LOG=m:\signat\sage\LINE100;"}</definedName>
    <definedName name="Summary_2_5_2" hidden="1">{"DRIVER={Sage Line 100};UID=xavier;PWD=xavier;DIR=m:\signat\sage\data0405;SCH=m:\signat\sage\prog;LOG=m:\signat\sage\LINE100;"}</definedName>
    <definedName name="Summary_3" localSheetId="27" hidden="1">{"DRIVER={Sage Line 100};UID=xavier;PWD=xavier;DIR=m:\signat\sage\data0405;SCH=m:\signat\sage\prog;LOG=m:\signat\sage\LINE100;"}</definedName>
    <definedName name="Summary_3" hidden="1">{"DRIVER={Sage Line 100};UID=xavier;PWD=xavier;DIR=m:\signat\sage\data0405;SCH=m:\signat\sage\prog;LOG=m:\signat\sage\LINE100;"}</definedName>
    <definedName name="Summary_3_1" localSheetId="27" hidden="1">{"DRIVER={Sage Line 100};UID=xavier;PWD=xavier;DIR=m:\signat\sage\data0405;SCH=m:\signat\sage\prog;LOG=m:\signat\sage\LINE100;"}</definedName>
    <definedName name="Summary_3_1" hidden="1">{"DRIVER={Sage Line 100};UID=xavier;PWD=xavier;DIR=m:\signat\sage\data0405;SCH=m:\signat\sage\prog;LOG=m:\signat\sage\LINE100;"}</definedName>
    <definedName name="Summary_3_1_1" localSheetId="27" hidden="1">{"DRIVER={Sage Line 100};UID=xavier;PWD=xavier;DIR=m:\signat\sage\data0405;SCH=m:\signat\sage\prog;LOG=m:\signat\sage\LINE100;"}</definedName>
    <definedName name="Summary_3_1_1" hidden="1">{"DRIVER={Sage Line 100};UID=xavier;PWD=xavier;DIR=m:\signat\sage\data0405;SCH=m:\signat\sage\prog;LOG=m:\signat\sage\LINE100;"}</definedName>
    <definedName name="Summary_3_1_1_1" localSheetId="27" hidden="1">{"DRIVER={Sage Line 100};UID=xavier;PWD=xavier;DIR=m:\signat\sage\data0405;SCH=m:\signat\sage\prog;LOG=m:\signat\sage\LINE100;"}</definedName>
    <definedName name="Summary_3_1_1_1" hidden="1">{"DRIVER={Sage Line 100};UID=xavier;PWD=xavier;DIR=m:\signat\sage\data0405;SCH=m:\signat\sage\prog;LOG=m:\signat\sage\LINE100;"}</definedName>
    <definedName name="Summary_3_1_1_1_1" localSheetId="27" hidden="1">{"DRIVER={Sage Line 100};UID=xavier;PWD=xavier;DIR=m:\signat\sage\data0405;SCH=m:\signat\sage\prog;LOG=m:\signat\sage\LINE100;"}</definedName>
    <definedName name="Summary_3_1_1_1_1" hidden="1">{"DRIVER={Sage Line 100};UID=xavier;PWD=xavier;DIR=m:\signat\sage\data0405;SCH=m:\signat\sage\prog;LOG=m:\signat\sage\LINE100;"}</definedName>
    <definedName name="Summary_3_1_1_1_1_1" localSheetId="27" hidden="1">{"DRIVER={Sage Line 100};UID=xavier;PWD=xavier;DIR=m:\signat\sage\data0405;SCH=m:\signat\sage\prog;LOG=m:\signat\sage\LINE100;"}</definedName>
    <definedName name="Summary_3_1_1_1_1_1" hidden="1">{"DRIVER={Sage Line 100};UID=xavier;PWD=xavier;DIR=m:\signat\sage\data0405;SCH=m:\signat\sage\prog;LOG=m:\signat\sage\LINE100;"}</definedName>
    <definedName name="Summary_3_1_1_1_1_1_1" localSheetId="27" hidden="1">{"DRIVER={Sage Line 100};UID=xavier;PWD=xavier;DIR=m:\signat\sage\data0405;SCH=m:\signat\sage\prog;LOG=m:\signat\sage\LINE100;"}</definedName>
    <definedName name="Summary_3_1_1_1_1_1_1" hidden="1">{"DRIVER={Sage Line 100};UID=xavier;PWD=xavier;DIR=m:\signat\sage\data0405;SCH=m:\signat\sage\prog;LOG=m:\signat\sage\LINE100;"}</definedName>
    <definedName name="Summary_3_1_1_1_1_2" localSheetId="27" hidden="1">{"DRIVER={Sage Line 100};UID=xavier;PWD=xavier;DIR=m:\signat\sage\data0405;SCH=m:\signat\sage\prog;LOG=m:\signat\sage\LINE100;"}</definedName>
    <definedName name="Summary_3_1_1_1_1_2" hidden="1">{"DRIVER={Sage Line 100};UID=xavier;PWD=xavier;DIR=m:\signat\sage\data0405;SCH=m:\signat\sage\prog;LOG=m:\signat\sage\LINE100;"}</definedName>
    <definedName name="Summary_3_1_1_1_2" localSheetId="27" hidden="1">{"DRIVER={Sage Line 100};UID=xavier;PWD=xavier;DIR=m:\signat\sage\data0405;SCH=m:\signat\sage\prog;LOG=m:\signat\sage\LINE100;"}</definedName>
    <definedName name="Summary_3_1_1_1_2" hidden="1">{"DRIVER={Sage Line 100};UID=xavier;PWD=xavier;DIR=m:\signat\sage\data0405;SCH=m:\signat\sage\prog;LOG=m:\signat\sage\LINE100;"}</definedName>
    <definedName name="Summary_3_1_1_1_2_1" localSheetId="27" hidden="1">{"DRIVER={Sage Line 100};UID=xavier;PWD=xavier;DIR=m:\signat\sage\data0405;SCH=m:\signat\sage\prog;LOG=m:\signat\sage\LINE100;"}</definedName>
    <definedName name="Summary_3_1_1_1_2_1" hidden="1">{"DRIVER={Sage Line 100};UID=xavier;PWD=xavier;DIR=m:\signat\sage\data0405;SCH=m:\signat\sage\prog;LOG=m:\signat\sage\LINE100;"}</definedName>
    <definedName name="Summary_3_1_1_1_3" localSheetId="27" hidden="1">{"DRIVER={Sage Line 100};UID=xavier;PWD=xavier;DIR=m:\signat\sage\data0405;SCH=m:\signat\sage\prog;LOG=m:\signat\sage\LINE100;"}</definedName>
    <definedName name="Summary_3_1_1_1_3" hidden="1">{"DRIVER={Sage Line 100};UID=xavier;PWD=xavier;DIR=m:\signat\sage\data0405;SCH=m:\signat\sage\prog;LOG=m:\signat\sage\LINE100;"}</definedName>
    <definedName name="Summary_3_1_1_2" localSheetId="27" hidden="1">{"DRIVER={Sage Line 100};UID=xavier;PWD=xavier;DIR=m:\signat\sage\data0405;SCH=m:\signat\sage\prog;LOG=m:\signat\sage\LINE100;"}</definedName>
    <definedName name="Summary_3_1_1_2" hidden="1">{"DRIVER={Sage Line 100};UID=xavier;PWD=xavier;DIR=m:\signat\sage\data0405;SCH=m:\signat\sage\prog;LOG=m:\signat\sage\LINE100;"}</definedName>
    <definedName name="Summary_3_1_1_2_1" localSheetId="27" hidden="1">{"DRIVER={Sage Line 100};UID=xavier;PWD=xavier;DIR=m:\signat\sage\data0405;SCH=m:\signat\sage\prog;LOG=m:\signat\sage\LINE100;"}</definedName>
    <definedName name="Summary_3_1_1_2_1" hidden="1">{"DRIVER={Sage Line 100};UID=xavier;PWD=xavier;DIR=m:\signat\sage\data0405;SCH=m:\signat\sage\prog;LOG=m:\signat\sage\LINE100;"}</definedName>
    <definedName name="Summary_3_1_1_2_1_1" localSheetId="27" hidden="1">{"DRIVER={Sage Line 100};UID=xavier;PWD=xavier;DIR=m:\signat\sage\data0405;SCH=m:\signat\sage\prog;LOG=m:\signat\sage\LINE100;"}</definedName>
    <definedName name="Summary_3_1_1_2_1_1" hidden="1">{"DRIVER={Sage Line 100};UID=xavier;PWD=xavier;DIR=m:\signat\sage\data0405;SCH=m:\signat\sage\prog;LOG=m:\signat\sage\LINE100;"}</definedName>
    <definedName name="Summary_3_1_1_2_2" localSheetId="27" hidden="1">{"DRIVER={Sage Line 100};UID=xavier;PWD=xavier;DIR=m:\signat\sage\data0405;SCH=m:\signat\sage\prog;LOG=m:\signat\sage\LINE100;"}</definedName>
    <definedName name="Summary_3_1_1_2_2" hidden="1">{"DRIVER={Sage Line 100};UID=xavier;PWD=xavier;DIR=m:\signat\sage\data0405;SCH=m:\signat\sage\prog;LOG=m:\signat\sage\LINE100;"}</definedName>
    <definedName name="Summary_3_1_1_3" localSheetId="27" hidden="1">{"DRIVER={Sage Line 100};UID=xavier;PWD=xavier;DIR=m:\signat\sage\data0405;SCH=m:\signat\sage\prog;LOG=m:\signat\sage\LINE100;"}</definedName>
    <definedName name="Summary_3_1_1_3" hidden="1">{"DRIVER={Sage Line 100};UID=xavier;PWD=xavier;DIR=m:\signat\sage\data0405;SCH=m:\signat\sage\prog;LOG=m:\signat\sage\LINE100;"}</definedName>
    <definedName name="Summary_3_1_1_3_1" localSheetId="27" hidden="1">{"DRIVER={Sage Line 100};UID=xavier;PWD=xavier;DIR=m:\signat\sage\data0405;SCH=m:\signat\sage\prog;LOG=m:\signat\sage\LINE100;"}</definedName>
    <definedName name="Summary_3_1_1_3_1" hidden="1">{"DRIVER={Sage Line 100};UID=xavier;PWD=xavier;DIR=m:\signat\sage\data0405;SCH=m:\signat\sage\prog;LOG=m:\signat\sage\LINE100;"}</definedName>
    <definedName name="Summary_3_1_1_4" localSheetId="27" hidden="1">{"DRIVER={Sage Line 100};UID=xavier;PWD=xavier;DIR=m:\signat\sage\data0405;SCH=m:\signat\sage\prog;LOG=m:\signat\sage\LINE100;"}</definedName>
    <definedName name="Summary_3_1_1_4" hidden="1">{"DRIVER={Sage Line 100};UID=xavier;PWD=xavier;DIR=m:\signat\sage\data0405;SCH=m:\signat\sage\prog;LOG=m:\signat\sage\LINE100;"}</definedName>
    <definedName name="Summary_3_1_2" localSheetId="27" hidden="1">{"DRIVER={Sage Line 100};UID=xavier;PWD=xavier;DIR=m:\signat\sage\data0405;SCH=m:\signat\sage\prog;LOG=m:\signat\sage\LINE100;"}</definedName>
    <definedName name="Summary_3_1_2" hidden="1">{"DRIVER={Sage Line 100};UID=xavier;PWD=xavier;DIR=m:\signat\sage\data0405;SCH=m:\signat\sage\prog;LOG=m:\signat\sage\LINE100;"}</definedName>
    <definedName name="Summary_3_1_2_1" localSheetId="27" hidden="1">{"DRIVER={Sage Line 100};UID=xavier;PWD=xavier;DIR=m:\signat\sage\data0405;SCH=m:\signat\sage\prog;LOG=m:\signat\sage\LINE100;"}</definedName>
    <definedName name="Summary_3_1_2_1" hidden="1">{"DRIVER={Sage Line 100};UID=xavier;PWD=xavier;DIR=m:\signat\sage\data0405;SCH=m:\signat\sage\prog;LOG=m:\signat\sage\LINE100;"}</definedName>
    <definedName name="Summary_3_1_2_1_1" localSheetId="27" hidden="1">{"DRIVER={Sage Line 100};UID=xavier;PWD=xavier;DIR=m:\signat\sage\data0405;SCH=m:\signat\sage\prog;LOG=m:\signat\sage\LINE100;"}</definedName>
    <definedName name="Summary_3_1_2_1_1" hidden="1">{"DRIVER={Sage Line 100};UID=xavier;PWD=xavier;DIR=m:\signat\sage\data0405;SCH=m:\signat\sage\prog;LOG=m:\signat\sage\LINE100;"}</definedName>
    <definedName name="Summary_3_1_2_1_1_1" localSheetId="27" hidden="1">{"DRIVER={Sage Line 100};UID=xavier;PWD=xavier;DIR=m:\signat\sage\data0405;SCH=m:\signat\sage\prog;LOG=m:\signat\sage\LINE100;"}</definedName>
    <definedName name="Summary_3_1_2_1_1_1" hidden="1">{"DRIVER={Sage Line 100};UID=xavier;PWD=xavier;DIR=m:\signat\sage\data0405;SCH=m:\signat\sage\prog;LOG=m:\signat\sage\LINE100;"}</definedName>
    <definedName name="Summary_3_1_2_1_2" localSheetId="27" hidden="1">{"DRIVER={Sage Line 100};UID=xavier;PWD=xavier;DIR=m:\signat\sage\data0405;SCH=m:\signat\sage\prog;LOG=m:\signat\sage\LINE100;"}</definedName>
    <definedName name="Summary_3_1_2_1_2" hidden="1">{"DRIVER={Sage Line 100};UID=xavier;PWD=xavier;DIR=m:\signat\sage\data0405;SCH=m:\signat\sage\prog;LOG=m:\signat\sage\LINE100;"}</definedName>
    <definedName name="Summary_3_1_2_2" localSheetId="27" hidden="1">{"DRIVER={Sage Line 100};UID=xavier;PWD=xavier;DIR=m:\signat\sage\data0405;SCH=m:\signat\sage\prog;LOG=m:\signat\sage\LINE100;"}</definedName>
    <definedName name="Summary_3_1_2_2" hidden="1">{"DRIVER={Sage Line 100};UID=xavier;PWD=xavier;DIR=m:\signat\sage\data0405;SCH=m:\signat\sage\prog;LOG=m:\signat\sage\LINE100;"}</definedName>
    <definedName name="Summary_3_1_2_2_1" localSheetId="27" hidden="1">{"DRIVER={Sage Line 100};UID=xavier;PWD=xavier;DIR=m:\signat\sage\data0405;SCH=m:\signat\sage\prog;LOG=m:\signat\sage\LINE100;"}</definedName>
    <definedName name="Summary_3_1_2_2_1" hidden="1">{"DRIVER={Sage Line 100};UID=xavier;PWD=xavier;DIR=m:\signat\sage\data0405;SCH=m:\signat\sage\prog;LOG=m:\signat\sage\LINE100;"}</definedName>
    <definedName name="Summary_3_1_2_3" localSheetId="27" hidden="1">{"DRIVER={Sage Line 100};UID=xavier;PWD=xavier;DIR=m:\signat\sage\data0405;SCH=m:\signat\sage\prog;LOG=m:\signat\sage\LINE100;"}</definedName>
    <definedName name="Summary_3_1_2_3" hidden="1">{"DRIVER={Sage Line 100};UID=xavier;PWD=xavier;DIR=m:\signat\sage\data0405;SCH=m:\signat\sage\prog;LOG=m:\signat\sage\LINE100;"}</definedName>
    <definedName name="Summary_3_1_3" localSheetId="27" hidden="1">{"DRIVER={Sage Line 100};UID=xavier;PWD=xavier;DIR=m:\signat\sage\data0405;SCH=m:\signat\sage\prog;LOG=m:\signat\sage\LINE100;"}</definedName>
    <definedName name="Summary_3_1_3" hidden="1">{"DRIVER={Sage Line 100};UID=xavier;PWD=xavier;DIR=m:\signat\sage\data0405;SCH=m:\signat\sage\prog;LOG=m:\signat\sage\LINE100;"}</definedName>
    <definedName name="Summary_3_1_3_1" localSheetId="27" hidden="1">{"DRIVER={Sage Line 100};UID=xavier;PWD=xavier;DIR=m:\signat\sage\data0405;SCH=m:\signat\sage\prog;LOG=m:\signat\sage\LINE100;"}</definedName>
    <definedName name="Summary_3_1_3_1" hidden="1">{"DRIVER={Sage Line 100};UID=xavier;PWD=xavier;DIR=m:\signat\sage\data0405;SCH=m:\signat\sage\prog;LOG=m:\signat\sage\LINE100;"}</definedName>
    <definedName name="Summary_3_1_3_1_1" localSheetId="27" hidden="1">{"DRIVER={Sage Line 100};UID=xavier;PWD=xavier;DIR=m:\signat\sage\data0405;SCH=m:\signat\sage\prog;LOG=m:\signat\sage\LINE100;"}</definedName>
    <definedName name="Summary_3_1_3_1_1" hidden="1">{"DRIVER={Sage Line 100};UID=xavier;PWD=xavier;DIR=m:\signat\sage\data0405;SCH=m:\signat\sage\prog;LOG=m:\signat\sage\LINE100;"}</definedName>
    <definedName name="Summary_3_1_3_2" localSheetId="27" hidden="1">{"DRIVER={Sage Line 100};UID=xavier;PWD=xavier;DIR=m:\signat\sage\data0405;SCH=m:\signat\sage\prog;LOG=m:\signat\sage\LINE100;"}</definedName>
    <definedName name="Summary_3_1_3_2" hidden="1">{"DRIVER={Sage Line 100};UID=xavier;PWD=xavier;DIR=m:\signat\sage\data0405;SCH=m:\signat\sage\prog;LOG=m:\signat\sage\LINE100;"}</definedName>
    <definedName name="Summary_3_1_4" localSheetId="27" hidden="1">{"DRIVER={Sage Line 100};UID=xavier;PWD=xavier;DIR=m:\signat\sage\data0405;SCH=m:\signat\sage\prog;LOG=m:\signat\sage\LINE100;"}</definedName>
    <definedName name="Summary_3_1_4" hidden="1">{"DRIVER={Sage Line 100};UID=xavier;PWD=xavier;DIR=m:\signat\sage\data0405;SCH=m:\signat\sage\prog;LOG=m:\signat\sage\LINE100;"}</definedName>
    <definedName name="Summary_3_1_4_1" localSheetId="27" hidden="1">{"DRIVER={Sage Line 100};UID=xavier;PWD=xavier;DIR=m:\signat\sage\data0405;SCH=m:\signat\sage\prog;LOG=m:\signat\sage\LINE100;"}</definedName>
    <definedName name="Summary_3_1_4_1" hidden="1">{"DRIVER={Sage Line 100};UID=xavier;PWD=xavier;DIR=m:\signat\sage\data0405;SCH=m:\signat\sage\prog;LOG=m:\signat\sage\LINE100;"}</definedName>
    <definedName name="Summary_3_1_5" localSheetId="27" hidden="1">{"DRIVER={Sage Line 100};UID=xavier;PWD=xavier;DIR=m:\signat\sage\data0405;SCH=m:\signat\sage\prog;LOG=m:\signat\sage\LINE100;"}</definedName>
    <definedName name="Summary_3_1_5" hidden="1">{"DRIVER={Sage Line 100};UID=xavier;PWD=xavier;DIR=m:\signat\sage\data0405;SCH=m:\signat\sage\prog;LOG=m:\signat\sage\LINE100;"}</definedName>
    <definedName name="Summary_3_2" localSheetId="27" hidden="1">{"DRIVER={Sage Line 100};UID=xavier;PWD=xavier;DIR=m:\signat\sage\data0405;SCH=m:\signat\sage\prog;LOG=m:\signat\sage\LINE100;"}</definedName>
    <definedName name="Summary_3_2" hidden="1">{"DRIVER={Sage Line 100};UID=xavier;PWD=xavier;DIR=m:\signat\sage\data0405;SCH=m:\signat\sage\prog;LOG=m:\signat\sage\LINE100;"}</definedName>
    <definedName name="Summary_3_2_1" localSheetId="27" hidden="1">{"DRIVER={Sage Line 100};UID=xavier;PWD=xavier;DIR=m:\signat\sage\data0405;SCH=m:\signat\sage\prog;LOG=m:\signat\sage\LINE100;"}</definedName>
    <definedName name="Summary_3_2_1" hidden="1">{"DRIVER={Sage Line 100};UID=xavier;PWD=xavier;DIR=m:\signat\sage\data0405;SCH=m:\signat\sage\prog;LOG=m:\signat\sage\LINE100;"}</definedName>
    <definedName name="Summary_3_2_1_1" localSheetId="27" hidden="1">{"DRIVER={Sage Line 100};UID=xavier;PWD=xavier;DIR=m:\signat\sage\data0405;SCH=m:\signat\sage\prog;LOG=m:\signat\sage\LINE100;"}</definedName>
    <definedName name="Summary_3_2_1_1" hidden="1">{"DRIVER={Sage Line 100};UID=xavier;PWD=xavier;DIR=m:\signat\sage\data0405;SCH=m:\signat\sage\prog;LOG=m:\signat\sage\LINE100;"}</definedName>
    <definedName name="Summary_3_2_1_1_1" localSheetId="27" hidden="1">{"DRIVER={Sage Line 100};UID=xavier;PWD=xavier;DIR=m:\signat\sage\data0405;SCH=m:\signat\sage\prog;LOG=m:\signat\sage\LINE100;"}</definedName>
    <definedName name="Summary_3_2_1_1_1" hidden="1">{"DRIVER={Sage Line 100};UID=xavier;PWD=xavier;DIR=m:\signat\sage\data0405;SCH=m:\signat\sage\prog;LOG=m:\signat\sage\LINE100;"}</definedName>
    <definedName name="Summary_3_2_1_1_1_1" localSheetId="27" hidden="1">{"DRIVER={Sage Line 100};UID=xavier;PWD=xavier;DIR=m:\signat\sage\data0405;SCH=m:\signat\sage\prog;LOG=m:\signat\sage\LINE100;"}</definedName>
    <definedName name="Summary_3_2_1_1_1_1" hidden="1">{"DRIVER={Sage Line 100};UID=xavier;PWD=xavier;DIR=m:\signat\sage\data0405;SCH=m:\signat\sage\prog;LOG=m:\signat\sage\LINE100;"}</definedName>
    <definedName name="Summary_3_2_1_1_2" localSheetId="27" hidden="1">{"DRIVER={Sage Line 100};UID=xavier;PWD=xavier;DIR=m:\signat\sage\data0405;SCH=m:\signat\sage\prog;LOG=m:\signat\sage\LINE100;"}</definedName>
    <definedName name="Summary_3_2_1_1_2" hidden="1">{"DRIVER={Sage Line 100};UID=xavier;PWD=xavier;DIR=m:\signat\sage\data0405;SCH=m:\signat\sage\prog;LOG=m:\signat\sage\LINE100;"}</definedName>
    <definedName name="Summary_3_2_1_2" localSheetId="27" hidden="1">{"DRIVER={Sage Line 100};UID=xavier;PWD=xavier;DIR=m:\signat\sage\data0405;SCH=m:\signat\sage\prog;LOG=m:\signat\sage\LINE100;"}</definedName>
    <definedName name="Summary_3_2_1_2" hidden="1">{"DRIVER={Sage Line 100};UID=xavier;PWD=xavier;DIR=m:\signat\sage\data0405;SCH=m:\signat\sage\prog;LOG=m:\signat\sage\LINE100;"}</definedName>
    <definedName name="Summary_3_2_1_2_1" localSheetId="27" hidden="1">{"DRIVER={Sage Line 100};UID=xavier;PWD=xavier;DIR=m:\signat\sage\data0405;SCH=m:\signat\sage\prog;LOG=m:\signat\sage\LINE100;"}</definedName>
    <definedName name="Summary_3_2_1_2_1" hidden="1">{"DRIVER={Sage Line 100};UID=xavier;PWD=xavier;DIR=m:\signat\sage\data0405;SCH=m:\signat\sage\prog;LOG=m:\signat\sage\LINE100;"}</definedName>
    <definedName name="Summary_3_2_1_3" localSheetId="27" hidden="1">{"DRIVER={Sage Line 100};UID=xavier;PWD=xavier;DIR=m:\signat\sage\data0405;SCH=m:\signat\sage\prog;LOG=m:\signat\sage\LINE100;"}</definedName>
    <definedName name="Summary_3_2_1_3" hidden="1">{"DRIVER={Sage Line 100};UID=xavier;PWD=xavier;DIR=m:\signat\sage\data0405;SCH=m:\signat\sage\prog;LOG=m:\signat\sage\LINE100;"}</definedName>
    <definedName name="Summary_3_2_2" localSheetId="27" hidden="1">{"DRIVER={Sage Line 100};UID=xavier;PWD=xavier;DIR=m:\signat\sage\data0405;SCH=m:\signat\sage\prog;LOG=m:\signat\sage\LINE100;"}</definedName>
    <definedName name="Summary_3_2_2" hidden="1">{"DRIVER={Sage Line 100};UID=xavier;PWD=xavier;DIR=m:\signat\sage\data0405;SCH=m:\signat\sage\prog;LOG=m:\signat\sage\LINE100;"}</definedName>
    <definedName name="Summary_3_2_2_1" localSheetId="27" hidden="1">{"DRIVER={Sage Line 100};UID=xavier;PWD=xavier;DIR=m:\signat\sage\data0405;SCH=m:\signat\sage\prog;LOG=m:\signat\sage\LINE100;"}</definedName>
    <definedName name="Summary_3_2_2_1" hidden="1">{"DRIVER={Sage Line 100};UID=xavier;PWD=xavier;DIR=m:\signat\sage\data0405;SCH=m:\signat\sage\prog;LOG=m:\signat\sage\LINE100;"}</definedName>
    <definedName name="Summary_3_2_2_1_1" localSheetId="27" hidden="1">{"DRIVER={Sage Line 100};UID=xavier;PWD=xavier;DIR=m:\signat\sage\data0405;SCH=m:\signat\sage\prog;LOG=m:\signat\sage\LINE100;"}</definedName>
    <definedName name="Summary_3_2_2_1_1" hidden="1">{"DRIVER={Sage Line 100};UID=xavier;PWD=xavier;DIR=m:\signat\sage\data0405;SCH=m:\signat\sage\prog;LOG=m:\signat\sage\LINE100;"}</definedName>
    <definedName name="Summary_3_2_2_2" localSheetId="27" hidden="1">{"DRIVER={Sage Line 100};UID=xavier;PWD=xavier;DIR=m:\signat\sage\data0405;SCH=m:\signat\sage\prog;LOG=m:\signat\sage\LINE100;"}</definedName>
    <definedName name="Summary_3_2_2_2" hidden="1">{"DRIVER={Sage Line 100};UID=xavier;PWD=xavier;DIR=m:\signat\sage\data0405;SCH=m:\signat\sage\prog;LOG=m:\signat\sage\LINE100;"}</definedName>
    <definedName name="Summary_3_2_3" localSheetId="27" hidden="1">{"DRIVER={Sage Line 100};UID=xavier;PWD=xavier;DIR=m:\signat\sage\data0405;SCH=m:\signat\sage\prog;LOG=m:\signat\sage\LINE100;"}</definedName>
    <definedName name="Summary_3_2_3" hidden="1">{"DRIVER={Sage Line 100};UID=xavier;PWD=xavier;DIR=m:\signat\sage\data0405;SCH=m:\signat\sage\prog;LOG=m:\signat\sage\LINE100;"}</definedName>
    <definedName name="Summary_3_2_3_1" localSheetId="27" hidden="1">{"DRIVER={Sage Line 100};UID=xavier;PWD=xavier;DIR=m:\signat\sage\data0405;SCH=m:\signat\sage\prog;LOG=m:\signat\sage\LINE100;"}</definedName>
    <definedName name="Summary_3_2_3_1" hidden="1">{"DRIVER={Sage Line 100};UID=xavier;PWD=xavier;DIR=m:\signat\sage\data0405;SCH=m:\signat\sage\prog;LOG=m:\signat\sage\LINE100;"}</definedName>
    <definedName name="Summary_3_2_4" localSheetId="27" hidden="1">{"DRIVER={Sage Line 100};UID=xavier;PWD=xavier;DIR=m:\signat\sage\data0405;SCH=m:\signat\sage\prog;LOG=m:\signat\sage\LINE100;"}</definedName>
    <definedName name="Summary_3_2_4" hidden="1">{"DRIVER={Sage Line 100};UID=xavier;PWD=xavier;DIR=m:\signat\sage\data0405;SCH=m:\signat\sage\prog;LOG=m:\signat\sage\LINE100;"}</definedName>
    <definedName name="Summary_3_3" localSheetId="27" hidden="1">{"DRIVER={Sage Line 100};UID=xavier;PWD=xavier;DIR=m:\signat\sage\data0405;SCH=m:\signat\sage\prog;LOG=m:\signat\sage\LINE100;"}</definedName>
    <definedName name="Summary_3_3" hidden="1">{"DRIVER={Sage Line 100};UID=xavier;PWD=xavier;DIR=m:\signat\sage\data0405;SCH=m:\signat\sage\prog;LOG=m:\signat\sage\LINE100;"}</definedName>
    <definedName name="Summary_3_3_1" localSheetId="27" hidden="1">{"DRIVER={Sage Line 100};UID=xavier;PWD=xavier;DIR=m:\signat\sage\data0405;SCH=m:\signat\sage\prog;LOG=m:\signat\sage\LINE100;"}</definedName>
    <definedName name="Summary_3_3_1" hidden="1">{"DRIVER={Sage Line 100};UID=xavier;PWD=xavier;DIR=m:\signat\sage\data0405;SCH=m:\signat\sage\prog;LOG=m:\signat\sage\LINE100;"}</definedName>
    <definedName name="Summary_3_3_1_1" localSheetId="27" hidden="1">{"DRIVER={Sage Line 100};UID=xavier;PWD=xavier;DIR=m:\signat\sage\data0405;SCH=m:\signat\sage\prog;LOG=m:\signat\sage\LINE100;"}</definedName>
    <definedName name="Summary_3_3_1_1" hidden="1">{"DRIVER={Sage Line 100};UID=xavier;PWD=xavier;DIR=m:\signat\sage\data0405;SCH=m:\signat\sage\prog;LOG=m:\signat\sage\LINE100;"}</definedName>
    <definedName name="Summary_3_3_1_1_1" localSheetId="27" hidden="1">{"DRIVER={Sage Line 100};UID=xavier;PWD=xavier;DIR=m:\signat\sage\data0405;SCH=m:\signat\sage\prog;LOG=m:\signat\sage\LINE100;"}</definedName>
    <definedName name="Summary_3_3_1_1_1" hidden="1">{"DRIVER={Sage Line 100};UID=xavier;PWD=xavier;DIR=m:\signat\sage\data0405;SCH=m:\signat\sage\prog;LOG=m:\signat\sage\LINE100;"}</definedName>
    <definedName name="Summary_3_3_1_2" localSheetId="27" hidden="1">{"DRIVER={Sage Line 100};UID=xavier;PWD=xavier;DIR=m:\signat\sage\data0405;SCH=m:\signat\sage\prog;LOG=m:\signat\sage\LINE100;"}</definedName>
    <definedName name="Summary_3_3_1_2" hidden="1">{"DRIVER={Sage Line 100};UID=xavier;PWD=xavier;DIR=m:\signat\sage\data0405;SCH=m:\signat\sage\prog;LOG=m:\signat\sage\LINE100;"}</definedName>
    <definedName name="Summary_3_3_2" localSheetId="27" hidden="1">{"DRIVER={Sage Line 100};UID=xavier;PWD=xavier;DIR=m:\signat\sage\data0405;SCH=m:\signat\sage\prog;LOG=m:\signat\sage\LINE100;"}</definedName>
    <definedName name="Summary_3_3_2" hidden="1">{"DRIVER={Sage Line 100};UID=xavier;PWD=xavier;DIR=m:\signat\sage\data0405;SCH=m:\signat\sage\prog;LOG=m:\signat\sage\LINE100;"}</definedName>
    <definedName name="Summary_3_3_2_1" localSheetId="27" hidden="1">{"DRIVER={Sage Line 100};UID=xavier;PWD=xavier;DIR=m:\signat\sage\data0405;SCH=m:\signat\sage\prog;LOG=m:\signat\sage\LINE100;"}</definedName>
    <definedName name="Summary_3_3_2_1" hidden="1">{"DRIVER={Sage Line 100};UID=xavier;PWD=xavier;DIR=m:\signat\sage\data0405;SCH=m:\signat\sage\prog;LOG=m:\signat\sage\LINE100;"}</definedName>
    <definedName name="Summary_3_3_3" localSheetId="27" hidden="1">{"DRIVER={Sage Line 100};UID=xavier;PWD=xavier;DIR=m:\signat\sage\data0405;SCH=m:\signat\sage\prog;LOG=m:\signat\sage\LINE100;"}</definedName>
    <definedName name="Summary_3_3_3" hidden="1">{"DRIVER={Sage Line 100};UID=xavier;PWD=xavier;DIR=m:\signat\sage\data0405;SCH=m:\signat\sage\prog;LOG=m:\signat\sage\LINE100;"}</definedName>
    <definedName name="Summary_3_4" localSheetId="27" hidden="1">{"DRIVER={Sage Line 100};UID=xavier;PWD=xavier;DIR=m:\signat\sage\data0405;SCH=m:\signat\sage\prog;LOG=m:\signat\sage\LINE100;"}</definedName>
    <definedName name="Summary_3_4" hidden="1">{"DRIVER={Sage Line 100};UID=xavier;PWD=xavier;DIR=m:\signat\sage\data0405;SCH=m:\signat\sage\prog;LOG=m:\signat\sage\LINE100;"}</definedName>
    <definedName name="Summary_3_4_1" localSheetId="27" hidden="1">{"DRIVER={Sage Line 100};UID=xavier;PWD=xavier;DIR=m:\signat\sage\data0405;SCH=m:\signat\sage\prog;LOG=m:\signat\sage\LINE100;"}</definedName>
    <definedName name="Summary_3_4_1" hidden="1">{"DRIVER={Sage Line 100};UID=xavier;PWD=xavier;DIR=m:\signat\sage\data0405;SCH=m:\signat\sage\prog;LOG=m:\signat\sage\LINE100;"}</definedName>
    <definedName name="Summary_3_4_1_1" localSheetId="27" hidden="1">{"DRIVER={Sage Line 100};UID=xavier;PWD=xavier;DIR=m:\signat\sage\data0405;SCH=m:\signat\sage\prog;LOG=m:\signat\sage\LINE100;"}</definedName>
    <definedName name="Summary_3_4_1_1" hidden="1">{"DRIVER={Sage Line 100};UID=xavier;PWD=xavier;DIR=m:\signat\sage\data0405;SCH=m:\signat\sage\prog;LOG=m:\signat\sage\LINE100;"}</definedName>
    <definedName name="Summary_3_4_2" localSheetId="27" hidden="1">{"DRIVER={Sage Line 100};UID=xavier;PWD=xavier;DIR=m:\signat\sage\data0405;SCH=m:\signat\sage\prog;LOG=m:\signat\sage\LINE100;"}</definedName>
    <definedName name="Summary_3_4_2" hidden="1">{"DRIVER={Sage Line 100};UID=xavier;PWD=xavier;DIR=m:\signat\sage\data0405;SCH=m:\signat\sage\prog;LOG=m:\signat\sage\LINE100;"}</definedName>
    <definedName name="Summary_3_5" localSheetId="27" hidden="1">{"DRIVER={Sage Line 100};UID=xavier;PWD=xavier;DIR=m:\signat\sage\data0405;SCH=m:\signat\sage\prog;LOG=m:\signat\sage\LINE100;"}</definedName>
    <definedName name="Summary_3_5" hidden="1">{"DRIVER={Sage Line 100};UID=xavier;PWD=xavier;DIR=m:\signat\sage\data0405;SCH=m:\signat\sage\prog;LOG=m:\signat\sage\LINE100;"}</definedName>
    <definedName name="Summary_3_5_1" localSheetId="27" hidden="1">{"DRIVER={Sage Line 100};UID=xavier;PWD=xavier;DIR=m:\signat\sage\data0405;SCH=m:\signat\sage\prog;LOG=m:\signat\sage\LINE100;"}</definedName>
    <definedName name="Summary_3_5_1" hidden="1">{"DRIVER={Sage Line 100};UID=xavier;PWD=xavier;DIR=m:\signat\sage\data0405;SCH=m:\signat\sage\prog;LOG=m:\signat\sage\LINE100;"}</definedName>
    <definedName name="Summary_4" localSheetId="27" hidden="1">{"DRIVER={Sage Line 100};UID=xavier;PWD=xavier;DIR=m:\signat\sage\data0405;SCH=m:\signat\sage\prog;LOG=m:\signat\sage\LINE100;"}</definedName>
    <definedName name="Summary_4" hidden="1">{"DRIVER={Sage Line 100};UID=xavier;PWD=xavier;DIR=m:\signat\sage\data0405;SCH=m:\signat\sage\prog;LOG=m:\signat\sage\LINE100;"}</definedName>
    <definedName name="Summary_4_1" localSheetId="27" hidden="1">{"DRIVER={Sage Line 100};UID=xavier;PWD=xavier;DIR=m:\signat\sage\data0405;SCH=m:\signat\sage\prog;LOG=m:\signat\sage\LINE100;"}</definedName>
    <definedName name="Summary_4_1" hidden="1">{"DRIVER={Sage Line 100};UID=xavier;PWD=xavier;DIR=m:\signat\sage\data0405;SCH=m:\signat\sage\prog;LOG=m:\signat\sage\LINE100;"}</definedName>
    <definedName name="Summary_4_1_1" localSheetId="27" hidden="1">{"DRIVER={Sage Line 100};UID=xavier;PWD=xavier;DIR=m:\signat\sage\data0405;SCH=m:\signat\sage\prog;LOG=m:\signat\sage\LINE100;"}</definedName>
    <definedName name="Summary_4_1_1" hidden="1">{"DRIVER={Sage Line 100};UID=xavier;PWD=xavier;DIR=m:\signat\sage\data0405;SCH=m:\signat\sage\prog;LOG=m:\signat\sage\LINE100;"}</definedName>
    <definedName name="Summary_4_1_1_1" localSheetId="27" hidden="1">{"DRIVER={Sage Line 100};UID=xavier;PWD=xavier;DIR=m:\signat\sage\data0405;SCH=m:\signat\sage\prog;LOG=m:\signat\sage\LINE100;"}</definedName>
    <definedName name="Summary_4_1_1_1" hidden="1">{"DRIVER={Sage Line 100};UID=xavier;PWD=xavier;DIR=m:\signat\sage\data0405;SCH=m:\signat\sage\prog;LOG=m:\signat\sage\LINE100;"}</definedName>
    <definedName name="Summary_4_1_1_1_1" localSheetId="27" hidden="1">{"DRIVER={Sage Line 100};UID=xavier;PWD=xavier;DIR=m:\signat\sage\data0405;SCH=m:\signat\sage\prog;LOG=m:\signat\sage\LINE100;"}</definedName>
    <definedName name="Summary_4_1_1_1_1" hidden="1">{"DRIVER={Sage Line 100};UID=xavier;PWD=xavier;DIR=m:\signat\sage\data0405;SCH=m:\signat\sage\prog;LOG=m:\signat\sage\LINE100;"}</definedName>
    <definedName name="Summary_4_1_1_1_1_1" localSheetId="27" hidden="1">{"DRIVER={Sage Line 100};UID=xavier;PWD=xavier;DIR=m:\signat\sage\data0405;SCH=m:\signat\sage\prog;LOG=m:\signat\sage\LINE100;"}</definedName>
    <definedName name="Summary_4_1_1_1_1_1" hidden="1">{"DRIVER={Sage Line 100};UID=xavier;PWD=xavier;DIR=m:\signat\sage\data0405;SCH=m:\signat\sage\prog;LOG=m:\signat\sage\LINE100;"}</definedName>
    <definedName name="Summary_4_1_1_1_2" localSheetId="27" hidden="1">{"DRIVER={Sage Line 100};UID=xavier;PWD=xavier;DIR=m:\signat\sage\data0405;SCH=m:\signat\sage\prog;LOG=m:\signat\sage\LINE100;"}</definedName>
    <definedName name="Summary_4_1_1_1_2" hidden="1">{"DRIVER={Sage Line 100};UID=xavier;PWD=xavier;DIR=m:\signat\sage\data0405;SCH=m:\signat\sage\prog;LOG=m:\signat\sage\LINE100;"}</definedName>
    <definedName name="Summary_4_1_1_2" localSheetId="27" hidden="1">{"DRIVER={Sage Line 100};UID=xavier;PWD=xavier;DIR=m:\signat\sage\data0405;SCH=m:\signat\sage\prog;LOG=m:\signat\sage\LINE100;"}</definedName>
    <definedName name="Summary_4_1_1_2" hidden="1">{"DRIVER={Sage Line 100};UID=xavier;PWD=xavier;DIR=m:\signat\sage\data0405;SCH=m:\signat\sage\prog;LOG=m:\signat\sage\LINE100;"}</definedName>
    <definedName name="Summary_4_1_1_2_1" localSheetId="27" hidden="1">{"DRIVER={Sage Line 100};UID=xavier;PWD=xavier;DIR=m:\signat\sage\data0405;SCH=m:\signat\sage\prog;LOG=m:\signat\sage\LINE100;"}</definedName>
    <definedName name="Summary_4_1_1_2_1" hidden="1">{"DRIVER={Sage Line 100};UID=xavier;PWD=xavier;DIR=m:\signat\sage\data0405;SCH=m:\signat\sage\prog;LOG=m:\signat\sage\LINE100;"}</definedName>
    <definedName name="Summary_4_1_1_3" localSheetId="27" hidden="1">{"DRIVER={Sage Line 100};UID=xavier;PWD=xavier;DIR=m:\signat\sage\data0405;SCH=m:\signat\sage\prog;LOG=m:\signat\sage\LINE100;"}</definedName>
    <definedName name="Summary_4_1_1_3" hidden="1">{"DRIVER={Sage Line 100};UID=xavier;PWD=xavier;DIR=m:\signat\sage\data0405;SCH=m:\signat\sage\prog;LOG=m:\signat\sage\LINE100;"}</definedName>
    <definedName name="Summary_4_1_2" localSheetId="27" hidden="1">{"DRIVER={Sage Line 100};UID=xavier;PWD=xavier;DIR=m:\signat\sage\data0405;SCH=m:\signat\sage\prog;LOG=m:\signat\sage\LINE100;"}</definedName>
    <definedName name="Summary_4_1_2" hidden="1">{"DRIVER={Sage Line 100};UID=xavier;PWD=xavier;DIR=m:\signat\sage\data0405;SCH=m:\signat\sage\prog;LOG=m:\signat\sage\LINE100;"}</definedName>
    <definedName name="Summary_4_1_2_1" localSheetId="27" hidden="1">{"DRIVER={Sage Line 100};UID=xavier;PWD=xavier;DIR=m:\signat\sage\data0405;SCH=m:\signat\sage\prog;LOG=m:\signat\sage\LINE100;"}</definedName>
    <definedName name="Summary_4_1_2_1" hidden="1">{"DRIVER={Sage Line 100};UID=xavier;PWD=xavier;DIR=m:\signat\sage\data0405;SCH=m:\signat\sage\prog;LOG=m:\signat\sage\LINE100;"}</definedName>
    <definedName name="Summary_4_1_2_1_1" localSheetId="27" hidden="1">{"DRIVER={Sage Line 100};UID=xavier;PWD=xavier;DIR=m:\signat\sage\data0405;SCH=m:\signat\sage\prog;LOG=m:\signat\sage\LINE100;"}</definedName>
    <definedName name="Summary_4_1_2_1_1" hidden="1">{"DRIVER={Sage Line 100};UID=xavier;PWD=xavier;DIR=m:\signat\sage\data0405;SCH=m:\signat\sage\prog;LOG=m:\signat\sage\LINE100;"}</definedName>
    <definedName name="Summary_4_1_2_2" localSheetId="27" hidden="1">{"DRIVER={Sage Line 100};UID=xavier;PWD=xavier;DIR=m:\signat\sage\data0405;SCH=m:\signat\sage\prog;LOG=m:\signat\sage\LINE100;"}</definedName>
    <definedName name="Summary_4_1_2_2" hidden="1">{"DRIVER={Sage Line 100};UID=xavier;PWD=xavier;DIR=m:\signat\sage\data0405;SCH=m:\signat\sage\prog;LOG=m:\signat\sage\LINE100;"}</definedName>
    <definedName name="Summary_4_1_3" localSheetId="27" hidden="1">{"DRIVER={Sage Line 100};UID=xavier;PWD=xavier;DIR=m:\signat\sage\data0405;SCH=m:\signat\sage\prog;LOG=m:\signat\sage\LINE100;"}</definedName>
    <definedName name="Summary_4_1_3" hidden="1">{"DRIVER={Sage Line 100};UID=xavier;PWD=xavier;DIR=m:\signat\sage\data0405;SCH=m:\signat\sage\prog;LOG=m:\signat\sage\LINE100;"}</definedName>
    <definedName name="Summary_4_1_3_1" localSheetId="27" hidden="1">{"DRIVER={Sage Line 100};UID=xavier;PWD=xavier;DIR=m:\signat\sage\data0405;SCH=m:\signat\sage\prog;LOG=m:\signat\sage\LINE100;"}</definedName>
    <definedName name="Summary_4_1_3_1" hidden="1">{"DRIVER={Sage Line 100};UID=xavier;PWD=xavier;DIR=m:\signat\sage\data0405;SCH=m:\signat\sage\prog;LOG=m:\signat\sage\LINE100;"}</definedName>
    <definedName name="Summary_4_1_4" localSheetId="27" hidden="1">{"DRIVER={Sage Line 100};UID=xavier;PWD=xavier;DIR=m:\signat\sage\data0405;SCH=m:\signat\sage\prog;LOG=m:\signat\sage\LINE100;"}</definedName>
    <definedName name="Summary_4_1_4" hidden="1">{"DRIVER={Sage Line 100};UID=xavier;PWD=xavier;DIR=m:\signat\sage\data0405;SCH=m:\signat\sage\prog;LOG=m:\signat\sage\LINE100;"}</definedName>
    <definedName name="Summary_4_2" localSheetId="27" hidden="1">{"DRIVER={Sage Line 100};UID=xavier;PWD=xavier;DIR=m:\signat\sage\data0405;SCH=m:\signat\sage\prog;LOG=m:\signat\sage\LINE100;"}</definedName>
    <definedName name="Summary_4_2" hidden="1">{"DRIVER={Sage Line 100};UID=xavier;PWD=xavier;DIR=m:\signat\sage\data0405;SCH=m:\signat\sage\prog;LOG=m:\signat\sage\LINE100;"}</definedName>
    <definedName name="Summary_4_2_1" localSheetId="27" hidden="1">{"DRIVER={Sage Line 100};UID=xavier;PWD=xavier;DIR=m:\signat\sage\data0405;SCH=m:\signat\sage\prog;LOG=m:\signat\sage\LINE100;"}</definedName>
    <definedName name="Summary_4_2_1" hidden="1">{"DRIVER={Sage Line 100};UID=xavier;PWD=xavier;DIR=m:\signat\sage\data0405;SCH=m:\signat\sage\prog;LOG=m:\signat\sage\LINE100;"}</definedName>
    <definedName name="Summary_4_2_1_1" localSheetId="27" hidden="1">{"DRIVER={Sage Line 100};UID=xavier;PWD=xavier;DIR=m:\signat\sage\data0405;SCH=m:\signat\sage\prog;LOG=m:\signat\sage\LINE100;"}</definedName>
    <definedName name="Summary_4_2_1_1" hidden="1">{"DRIVER={Sage Line 100};UID=xavier;PWD=xavier;DIR=m:\signat\sage\data0405;SCH=m:\signat\sage\prog;LOG=m:\signat\sage\LINE100;"}</definedName>
    <definedName name="Summary_4_2_1_1_1" localSheetId="27" hidden="1">{"DRIVER={Sage Line 100};UID=xavier;PWD=xavier;DIR=m:\signat\sage\data0405;SCH=m:\signat\sage\prog;LOG=m:\signat\sage\LINE100;"}</definedName>
    <definedName name="Summary_4_2_1_1_1" hidden="1">{"DRIVER={Sage Line 100};UID=xavier;PWD=xavier;DIR=m:\signat\sage\data0405;SCH=m:\signat\sage\prog;LOG=m:\signat\sage\LINE100;"}</definedName>
    <definedName name="Summary_4_2_1_2" localSheetId="27" hidden="1">{"DRIVER={Sage Line 100};UID=xavier;PWD=xavier;DIR=m:\signat\sage\data0405;SCH=m:\signat\sage\prog;LOG=m:\signat\sage\LINE100;"}</definedName>
    <definedName name="Summary_4_2_1_2" hidden="1">{"DRIVER={Sage Line 100};UID=xavier;PWD=xavier;DIR=m:\signat\sage\data0405;SCH=m:\signat\sage\prog;LOG=m:\signat\sage\LINE100;"}</definedName>
    <definedName name="Summary_4_2_2" localSheetId="27" hidden="1">{"DRIVER={Sage Line 100};UID=xavier;PWD=xavier;DIR=m:\signat\sage\data0405;SCH=m:\signat\sage\prog;LOG=m:\signat\sage\LINE100;"}</definedName>
    <definedName name="Summary_4_2_2" hidden="1">{"DRIVER={Sage Line 100};UID=xavier;PWD=xavier;DIR=m:\signat\sage\data0405;SCH=m:\signat\sage\prog;LOG=m:\signat\sage\LINE100;"}</definedName>
    <definedName name="Summary_4_2_2_1" localSheetId="27" hidden="1">{"DRIVER={Sage Line 100};UID=xavier;PWD=xavier;DIR=m:\signat\sage\data0405;SCH=m:\signat\sage\prog;LOG=m:\signat\sage\LINE100;"}</definedName>
    <definedName name="Summary_4_2_2_1" hidden="1">{"DRIVER={Sage Line 100};UID=xavier;PWD=xavier;DIR=m:\signat\sage\data0405;SCH=m:\signat\sage\prog;LOG=m:\signat\sage\LINE100;"}</definedName>
    <definedName name="Summary_4_2_3" localSheetId="27" hidden="1">{"DRIVER={Sage Line 100};UID=xavier;PWD=xavier;DIR=m:\signat\sage\data0405;SCH=m:\signat\sage\prog;LOG=m:\signat\sage\LINE100;"}</definedName>
    <definedName name="Summary_4_2_3" hidden="1">{"DRIVER={Sage Line 100};UID=xavier;PWD=xavier;DIR=m:\signat\sage\data0405;SCH=m:\signat\sage\prog;LOG=m:\signat\sage\LINE100;"}</definedName>
    <definedName name="Summary_4_3" localSheetId="27" hidden="1">{"DRIVER={Sage Line 100};UID=xavier;PWD=xavier;DIR=m:\signat\sage\data0405;SCH=m:\signat\sage\prog;LOG=m:\signat\sage\LINE100;"}</definedName>
    <definedName name="Summary_4_3" hidden="1">{"DRIVER={Sage Line 100};UID=xavier;PWD=xavier;DIR=m:\signat\sage\data0405;SCH=m:\signat\sage\prog;LOG=m:\signat\sage\LINE100;"}</definedName>
    <definedName name="Summary_4_3_1" localSheetId="27" hidden="1">{"DRIVER={Sage Line 100};UID=xavier;PWD=xavier;DIR=m:\signat\sage\data0405;SCH=m:\signat\sage\prog;LOG=m:\signat\sage\LINE100;"}</definedName>
    <definedName name="Summary_4_3_1" hidden="1">{"DRIVER={Sage Line 100};UID=xavier;PWD=xavier;DIR=m:\signat\sage\data0405;SCH=m:\signat\sage\prog;LOG=m:\signat\sage\LINE100;"}</definedName>
    <definedName name="Summary_4_3_1_1" localSheetId="27" hidden="1">{"DRIVER={Sage Line 100};UID=xavier;PWD=xavier;DIR=m:\signat\sage\data0405;SCH=m:\signat\sage\prog;LOG=m:\signat\sage\LINE100;"}</definedName>
    <definedName name="Summary_4_3_1_1" hidden="1">{"DRIVER={Sage Line 100};UID=xavier;PWD=xavier;DIR=m:\signat\sage\data0405;SCH=m:\signat\sage\prog;LOG=m:\signat\sage\LINE100;"}</definedName>
    <definedName name="Summary_4_3_2" localSheetId="27" hidden="1">{"DRIVER={Sage Line 100};UID=xavier;PWD=xavier;DIR=m:\signat\sage\data0405;SCH=m:\signat\sage\prog;LOG=m:\signat\sage\LINE100;"}</definedName>
    <definedName name="Summary_4_3_2" hidden="1">{"DRIVER={Sage Line 100};UID=xavier;PWD=xavier;DIR=m:\signat\sage\data0405;SCH=m:\signat\sage\prog;LOG=m:\signat\sage\LINE100;"}</definedName>
    <definedName name="Summary_4_4" localSheetId="27" hidden="1">{"DRIVER={Sage Line 100};UID=xavier;PWD=xavier;DIR=m:\signat\sage\data0405;SCH=m:\signat\sage\prog;LOG=m:\signat\sage\LINE100;"}</definedName>
    <definedName name="Summary_4_4" hidden="1">{"DRIVER={Sage Line 100};UID=xavier;PWD=xavier;DIR=m:\signat\sage\data0405;SCH=m:\signat\sage\prog;LOG=m:\signat\sage\LINE100;"}</definedName>
    <definedName name="Summary_4_4_1" localSheetId="27" hidden="1">{"DRIVER={Sage Line 100};UID=xavier;PWD=xavier;DIR=m:\signat\sage\data0405;SCH=m:\signat\sage\prog;LOG=m:\signat\sage\LINE100;"}</definedName>
    <definedName name="Summary_4_4_1" hidden="1">{"DRIVER={Sage Line 100};UID=xavier;PWD=xavier;DIR=m:\signat\sage\data0405;SCH=m:\signat\sage\prog;LOG=m:\signat\sage\LINE100;"}</definedName>
    <definedName name="Summary_4_5" localSheetId="27" hidden="1">{"DRIVER={Sage Line 100};UID=xavier;PWD=xavier;DIR=m:\signat\sage\data0405;SCH=m:\signat\sage\prog;LOG=m:\signat\sage\LINE100;"}</definedName>
    <definedName name="Summary_4_5" hidden="1">{"DRIVER={Sage Line 100};UID=xavier;PWD=xavier;DIR=m:\signat\sage\data0405;SCH=m:\signat\sage\prog;LOG=m:\signat\sage\LINE100;"}</definedName>
    <definedName name="Summary_5" localSheetId="27" hidden="1">{"DRIVER={Sage Line 100};UID=xavier;PWD=xavier;DIR=m:\signat\sage\data0405;SCH=m:\signat\sage\prog;LOG=m:\signat\sage\LINE100;"}</definedName>
    <definedName name="Summary_5" hidden="1">{"DRIVER={Sage Line 100};UID=xavier;PWD=xavier;DIR=m:\signat\sage\data0405;SCH=m:\signat\sage\prog;LOG=m:\signat\sage\LINE100;"}</definedName>
    <definedName name="Summary_5_1" localSheetId="27" hidden="1">{"DRIVER={Sage Line 100};UID=xavier;PWD=xavier;DIR=m:\signat\sage\data0405;SCH=m:\signat\sage\prog;LOG=m:\signat\sage\LINE100;"}</definedName>
    <definedName name="Summary_5_1" hidden="1">{"DRIVER={Sage Line 100};UID=xavier;PWD=xavier;DIR=m:\signat\sage\data0405;SCH=m:\signat\sage\prog;LOG=m:\signat\sage\LINE100;"}</definedName>
    <definedName name="Summary_5_1_1" localSheetId="27" hidden="1">{"DRIVER={Sage Line 100};UID=xavier;PWD=xavier;DIR=m:\signat\sage\data0405;SCH=m:\signat\sage\prog;LOG=m:\signat\sage\LINE100;"}</definedName>
    <definedName name="Summary_5_1_1" hidden="1">{"DRIVER={Sage Line 100};UID=xavier;PWD=xavier;DIR=m:\signat\sage\data0405;SCH=m:\signat\sage\prog;LOG=m:\signat\sage\LINE100;"}</definedName>
    <definedName name="Summary_5_1_1_1" localSheetId="27" hidden="1">{"DRIVER={Sage Line 100};UID=xavier;PWD=xavier;DIR=m:\signat\sage\data0405;SCH=m:\signat\sage\prog;LOG=m:\signat\sage\LINE100;"}</definedName>
    <definedName name="Summary_5_1_1_1" hidden="1">{"DRIVER={Sage Line 100};UID=xavier;PWD=xavier;DIR=m:\signat\sage\data0405;SCH=m:\signat\sage\prog;LOG=m:\signat\sage\LINE100;"}</definedName>
    <definedName name="Summary_5_1_1_1_1" localSheetId="27" hidden="1">{"DRIVER={Sage Line 100};UID=xavier;PWD=xavier;DIR=m:\signat\sage\data0405;SCH=m:\signat\sage\prog;LOG=m:\signat\sage\LINE100;"}</definedName>
    <definedName name="Summary_5_1_1_1_1" hidden="1">{"DRIVER={Sage Line 100};UID=xavier;PWD=xavier;DIR=m:\signat\sage\data0405;SCH=m:\signat\sage\prog;LOG=m:\signat\sage\LINE100;"}</definedName>
    <definedName name="Summary_5_1_1_2" localSheetId="27" hidden="1">{"DRIVER={Sage Line 100};UID=xavier;PWD=xavier;DIR=m:\signat\sage\data0405;SCH=m:\signat\sage\prog;LOG=m:\signat\sage\LINE100;"}</definedName>
    <definedName name="Summary_5_1_1_2" hidden="1">{"DRIVER={Sage Line 100};UID=xavier;PWD=xavier;DIR=m:\signat\sage\data0405;SCH=m:\signat\sage\prog;LOG=m:\signat\sage\LINE100;"}</definedName>
    <definedName name="Summary_5_1_2" localSheetId="27" hidden="1">{"DRIVER={Sage Line 100};UID=xavier;PWD=xavier;DIR=m:\signat\sage\data0405;SCH=m:\signat\sage\prog;LOG=m:\signat\sage\LINE100;"}</definedName>
    <definedName name="Summary_5_1_2" hidden="1">{"DRIVER={Sage Line 100};UID=xavier;PWD=xavier;DIR=m:\signat\sage\data0405;SCH=m:\signat\sage\prog;LOG=m:\signat\sage\LINE100;"}</definedName>
    <definedName name="Summary_5_1_2_1" localSheetId="27" hidden="1">{"DRIVER={Sage Line 100};UID=xavier;PWD=xavier;DIR=m:\signat\sage\data0405;SCH=m:\signat\sage\prog;LOG=m:\signat\sage\LINE100;"}</definedName>
    <definedName name="Summary_5_1_2_1" hidden="1">{"DRIVER={Sage Line 100};UID=xavier;PWD=xavier;DIR=m:\signat\sage\data0405;SCH=m:\signat\sage\prog;LOG=m:\signat\sage\LINE100;"}</definedName>
    <definedName name="Summary_5_1_3" localSheetId="27" hidden="1">{"DRIVER={Sage Line 100};UID=xavier;PWD=xavier;DIR=m:\signat\sage\data0405;SCH=m:\signat\sage\prog;LOG=m:\signat\sage\LINE100;"}</definedName>
    <definedName name="Summary_5_1_3" hidden="1">{"DRIVER={Sage Line 100};UID=xavier;PWD=xavier;DIR=m:\signat\sage\data0405;SCH=m:\signat\sage\prog;LOG=m:\signat\sage\LINE100;"}</definedName>
    <definedName name="Summary_5_2" localSheetId="27" hidden="1">{"DRIVER={Sage Line 100};UID=xavier;PWD=xavier;DIR=m:\signat\sage\data0405;SCH=m:\signat\sage\prog;LOG=m:\signat\sage\LINE100;"}</definedName>
    <definedName name="Summary_5_2" hidden="1">{"DRIVER={Sage Line 100};UID=xavier;PWD=xavier;DIR=m:\signat\sage\data0405;SCH=m:\signat\sage\prog;LOG=m:\signat\sage\LINE100;"}</definedName>
    <definedName name="Summary_5_2_1" localSheetId="27" hidden="1">{"DRIVER={Sage Line 100};UID=xavier;PWD=xavier;DIR=m:\signat\sage\data0405;SCH=m:\signat\sage\prog;LOG=m:\signat\sage\LINE100;"}</definedName>
    <definedName name="Summary_5_2_1" hidden="1">{"DRIVER={Sage Line 100};UID=xavier;PWD=xavier;DIR=m:\signat\sage\data0405;SCH=m:\signat\sage\prog;LOG=m:\signat\sage\LINE100;"}</definedName>
    <definedName name="Summary_5_2_1_1" localSheetId="27" hidden="1">{"DRIVER={Sage Line 100};UID=xavier;PWD=xavier;DIR=m:\signat\sage\data0405;SCH=m:\signat\sage\prog;LOG=m:\signat\sage\LINE100;"}</definedName>
    <definedName name="Summary_5_2_1_1" hidden="1">{"DRIVER={Sage Line 100};UID=xavier;PWD=xavier;DIR=m:\signat\sage\data0405;SCH=m:\signat\sage\prog;LOG=m:\signat\sage\LINE100;"}</definedName>
    <definedName name="Summary_5_2_2" localSheetId="27" hidden="1">{"DRIVER={Sage Line 100};UID=xavier;PWD=xavier;DIR=m:\signat\sage\data0405;SCH=m:\signat\sage\prog;LOG=m:\signat\sage\LINE100;"}</definedName>
    <definedName name="Summary_5_2_2" hidden="1">{"DRIVER={Sage Line 100};UID=xavier;PWD=xavier;DIR=m:\signat\sage\data0405;SCH=m:\signat\sage\prog;LOG=m:\signat\sage\LINE100;"}</definedName>
    <definedName name="Summary_5_3" localSheetId="27" hidden="1">{"DRIVER={Sage Line 100};UID=xavier;PWD=xavier;DIR=m:\signat\sage\data0405;SCH=m:\signat\sage\prog;LOG=m:\signat\sage\LINE100;"}</definedName>
    <definedName name="Summary_5_3" hidden="1">{"DRIVER={Sage Line 100};UID=xavier;PWD=xavier;DIR=m:\signat\sage\data0405;SCH=m:\signat\sage\prog;LOG=m:\signat\sage\LINE100;"}</definedName>
    <definedName name="Summary_5_3_1" localSheetId="27" hidden="1">{"DRIVER={Sage Line 100};UID=xavier;PWD=xavier;DIR=m:\signat\sage\data0405;SCH=m:\signat\sage\prog;LOG=m:\signat\sage\LINE100;"}</definedName>
    <definedName name="Summary_5_3_1" hidden="1">{"DRIVER={Sage Line 100};UID=xavier;PWD=xavier;DIR=m:\signat\sage\data0405;SCH=m:\signat\sage\prog;LOG=m:\signat\sage\LINE100;"}</definedName>
    <definedName name="Summary_5_4" localSheetId="27" hidden="1">{"DRIVER={Sage Line 100};UID=xavier;PWD=xavier;DIR=m:\signat\sage\data0405;SCH=m:\signat\sage\prog;LOG=m:\signat\sage\LINE100;"}</definedName>
    <definedName name="Summary_5_4" hidden="1">{"DRIVER={Sage Line 100};UID=xavier;PWD=xavier;DIR=m:\signat\sage\data0405;SCH=m:\signat\sage\prog;LOG=m:\signat\sage\LINE100;"}</definedName>
    <definedName name="SUMMARY_BOOK" localSheetId="27" hidden="1">{"page1",#N/A,FALSE,"GIRLBO";"page2",#N/A,FALSE,"GIRLBO";"page3",#N/A,FALSE,"GIRLBO";"page4",#N/A,FALSE,"GIRLBO";"page5",#N/A,FALSE,"GIRLBO"}</definedName>
    <definedName name="SUMMARY_BOOK" hidden="1">{"page1",#N/A,FALSE,"GIRLBO";"page2",#N/A,FALSE,"GIRLBO";"page3",#N/A,FALSE,"GIRLBO";"page4",#N/A,FALSE,"GIRLBO";"page5",#N/A,FALSE,"GIRLBO"}</definedName>
    <definedName name="SUMMARY_BOOK_1" localSheetId="27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val" localSheetId="27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localSheetId="27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V_PAS_PastelDatabase" hidden="1">"PAS11ALCGROUP"</definedName>
    <definedName name="sw" localSheetId="27" hidden="1">{"bs",#N/A,FALSE,"SCF"}</definedName>
    <definedName name="sw" hidden="1">{"bs",#N/A,FALSE,"SCF"}</definedName>
    <definedName name="sw_1" localSheetId="27" hidden="1">{"bs",#N/A,FALSE,"SCF"}</definedName>
    <definedName name="sw_1" hidden="1">{"bs",#N/A,FALSE,"SCF"}</definedName>
    <definedName name="Swvu.inputs._.raw._.data." localSheetId="27" hidden="1">#REF!</definedName>
    <definedName name="Swvu.inputs._.raw._.data." hidden="1">#REF!</definedName>
    <definedName name="Swvu.summary1." localSheetId="27" hidden="1">#REF!</definedName>
    <definedName name="Swvu.summary1." hidden="1">#REF!</definedName>
    <definedName name="Swvu.summary2." localSheetId="27" hidden="1">#REF!</definedName>
    <definedName name="Swvu.summary2." hidden="1">#REF!</definedName>
    <definedName name="Swvu.summary3." localSheetId="27" hidden="1">#REF!</definedName>
    <definedName name="Swvu.summary3." hidden="1">#REF!</definedName>
    <definedName name="SYORKS" localSheetId="28">#REF!</definedName>
    <definedName name="SYORKS" localSheetId="3">#REF!</definedName>
    <definedName name="SYORKS" localSheetId="5">#REF!</definedName>
    <definedName name="SYORKS" localSheetId="6">#REF!</definedName>
    <definedName name="SYORKS" localSheetId="4">#REF!</definedName>
    <definedName name="SYORKS" localSheetId="19">#REF!</definedName>
    <definedName name="SYORKS" localSheetId="20">#REF!</definedName>
    <definedName name="SYORKS" localSheetId="18">#REF!</definedName>
    <definedName name="SYORKS" localSheetId="27">#REF!</definedName>
    <definedName name="SYORKS" localSheetId="14">#REF!</definedName>
    <definedName name="SYORKS" localSheetId="23">#REF!</definedName>
    <definedName name="SYORKS">#REF!</definedName>
    <definedName name="SYORKS1" localSheetId="28">#REF!</definedName>
    <definedName name="SYORKS1" localSheetId="3">#REF!</definedName>
    <definedName name="SYORKS1" localSheetId="5">#REF!</definedName>
    <definedName name="SYORKS1" localSheetId="6">#REF!</definedName>
    <definedName name="SYORKS1" localSheetId="4">#REF!</definedName>
    <definedName name="SYORKS1" localSheetId="19">#REF!</definedName>
    <definedName name="SYORKS1" localSheetId="20">#REF!</definedName>
    <definedName name="SYORKS1" localSheetId="18">#REF!</definedName>
    <definedName name="SYORKS1" localSheetId="27">#REF!</definedName>
    <definedName name="SYORKS1" localSheetId="14">#REF!</definedName>
    <definedName name="SYORKS1" localSheetId="23">#REF!</definedName>
    <definedName name="SYORKS1">#REF!</definedName>
    <definedName name="t" localSheetId="2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t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t_1" localSheetId="2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t_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Table" localSheetId="27" hidden="1">#REF!</definedName>
    <definedName name="Table" hidden="1">#REF!</definedName>
    <definedName name="targets3" localSheetId="27" hidden="1">{"'NWC03'!$C$81"}</definedName>
    <definedName name="targets3" hidden="1">{"'NWC03'!$C$81"}</definedName>
    <definedName name="targets4" localSheetId="27" hidden="1">{"'NWC03'!$C$81"}</definedName>
    <definedName name="targets4" hidden="1">{"'NWC03'!$C$81"}</definedName>
    <definedName name="Tax" localSheetId="27" hidden="1">{"bs",#N/A,FALSE,"SCF"}</definedName>
    <definedName name="Tax" hidden="1">{"bs",#N/A,FALSE,"SCF"}</definedName>
    <definedName name="Tax_1" localSheetId="27" hidden="1">{"bs",#N/A,FALSE,"SCF"}</definedName>
    <definedName name="Tax_1" hidden="1">{"bs",#N/A,FALSE,"SCF"}</definedName>
    <definedName name="tbl_ProdInfo" localSheetId="27" hidden="1">#REF!</definedName>
    <definedName name="tbl_ProdInfo" hidden="1">#REF!</definedName>
    <definedName name="TDate">'[7]1. Data'!$G$6</definedName>
    <definedName name="TEES" localSheetId="28">#REF!</definedName>
    <definedName name="TEES" localSheetId="3">#REF!</definedName>
    <definedName name="TEES" localSheetId="5">#REF!</definedName>
    <definedName name="TEES" localSheetId="6">#REF!</definedName>
    <definedName name="TEES" localSheetId="4">#REF!</definedName>
    <definedName name="TEES" localSheetId="19">#REF!</definedName>
    <definedName name="TEES" localSheetId="20">#REF!</definedName>
    <definedName name="TEES" localSheetId="18">#REF!</definedName>
    <definedName name="TEES" localSheetId="27">#REF!</definedName>
    <definedName name="TEES" localSheetId="14">#REF!</definedName>
    <definedName name="TEES" localSheetId="23">#REF!</definedName>
    <definedName name="TEES">#REF!</definedName>
    <definedName name="TEES1" localSheetId="28">#REF!</definedName>
    <definedName name="TEES1" localSheetId="3">#REF!</definedName>
    <definedName name="TEES1" localSheetId="5">#REF!</definedName>
    <definedName name="TEES1" localSheetId="6">#REF!</definedName>
    <definedName name="TEES1" localSheetId="4">#REF!</definedName>
    <definedName name="TEES1" localSheetId="19">#REF!</definedName>
    <definedName name="TEES1" localSheetId="20">#REF!</definedName>
    <definedName name="TEES1" localSheetId="18">#REF!</definedName>
    <definedName name="TEES1" localSheetId="27">#REF!</definedName>
    <definedName name="TEES1" localSheetId="14">#REF!</definedName>
    <definedName name="TEES1" localSheetId="23">#REF!</definedName>
    <definedName name="TEES1">#REF!</definedName>
    <definedName name="TEESIDE" localSheetId="28">#REF!</definedName>
    <definedName name="TEESIDE" localSheetId="3">#REF!</definedName>
    <definedName name="TEESIDE" localSheetId="5">#REF!</definedName>
    <definedName name="TEESIDE" localSheetId="6">#REF!</definedName>
    <definedName name="TEESIDE" localSheetId="4">#REF!</definedName>
    <definedName name="TEESIDE" localSheetId="19">#REF!</definedName>
    <definedName name="TEESIDE" localSheetId="20">#REF!</definedName>
    <definedName name="TEESIDE" localSheetId="18">#REF!</definedName>
    <definedName name="TEESIDE" localSheetId="27">#REF!</definedName>
    <definedName name="TEESIDE" localSheetId="14">#REF!</definedName>
    <definedName name="TEESIDE" localSheetId="23">#REF!</definedName>
    <definedName name="TEESIDE">#REF!</definedName>
    <definedName name="temp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1" localSheetId="27" hidden="1">{"PAGE 1",#N/A,FALSE,"WEST_OT"}</definedName>
    <definedName name="temp1" hidden="1">{"PAGE 1",#N/A,FALSE,"WEST_OT"}</definedName>
    <definedName name="temp1_1" localSheetId="27" hidden="1">{"PAGE 1",#N/A,FALSE,"WEST_OT"}</definedName>
    <definedName name="temp1_1" hidden="1">{"PAGE 1",#N/A,FALSE,"WEST_OT"}</definedName>
    <definedName name="temp2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localSheetId="27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localSheetId="27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localSheetId="27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localSheetId="27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localSheetId="27" hidden="1">{#N/A,#N/A,TRUE,"FD IV Portfolio Summary ";#N/A,#N/A,TRUE,"Western";#N/A,#N/A,TRUE,"Kranson";#N/A,#N/A,TRUE,"ARC";#N/A,#N/A,TRUE,"Precise";#N/A,#N/A,TRUE,"WNA"}</definedName>
    <definedName name="tempq6" hidden="1">{#N/A,#N/A,TRUE,"FD IV Portfolio Summary ";#N/A,#N/A,TRUE,"Western";#N/A,#N/A,TRUE,"Kranson";#N/A,#N/A,TRUE,"ARC";#N/A,#N/A,TRUE,"Precise";#N/A,#N/A,TRUE,"WNA"}</definedName>
    <definedName name="tempq6_1" localSheetId="27" hidden="1">{#N/A,#N/A,TRUE,"FD IV Portfolio Summary ";#N/A,#N/A,TRUE,"Western";#N/A,#N/A,TRUE,"Kranson";#N/A,#N/A,TRUE,"ARC";#N/A,#N/A,TRUE,"Precise";#N/A,#N/A,TRUE,"WNA"}</definedName>
    <definedName name="tempq6_1" hidden="1">{#N/A,#N/A,TRUE,"FD IV Portfolio Summary ";#N/A,#N/A,TRUE,"Western";#N/A,#N/A,TRUE,"Kranson";#N/A,#N/A,TRUE,"ARC";#N/A,#N/A,TRUE,"Precise";#N/A,#N/A,TRUE,"WNA"}</definedName>
    <definedName name="tempq7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localSheetId="27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localSheetId="27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n" localSheetId="27" hidden="1">{"ONE",#N/A,FALSE,"Sheet1"}</definedName>
    <definedName name="ten" hidden="1">{"ONE",#N/A,FALSE,"Sheet1"}</definedName>
    <definedName name="ten_1" localSheetId="27" hidden="1">{"ONE",#N/A,FALSE,"Sheet1"}</definedName>
    <definedName name="ten_1" hidden="1">{"ONE",#N/A,FALSE,"Sheet1"}</definedName>
    <definedName name="tesg4" localSheetId="27" hidden="1">{"PAGE 1",#N/A,FALSE,"WEST_OT"}</definedName>
    <definedName name="tesg4" hidden="1">{"PAGE 1",#N/A,FALSE,"WEST_OT"}</definedName>
    <definedName name="tesg4_1" localSheetId="27" hidden="1">{"PAGE 1",#N/A,FALSE,"WEST_OT"}</definedName>
    <definedName name="tesg4_1" hidden="1">{"PAGE 1",#N/A,FALSE,"WEST_OT"}</definedName>
    <definedName name="test" localSheetId="28">#REF!</definedName>
    <definedName name="test" localSheetId="3">#REF!</definedName>
    <definedName name="test" localSheetId="5">#REF!</definedName>
    <definedName name="test" localSheetId="6">#REF!</definedName>
    <definedName name="test" localSheetId="4">#REF!</definedName>
    <definedName name="test" localSheetId="19">#REF!</definedName>
    <definedName name="test" localSheetId="20">#REF!</definedName>
    <definedName name="test" localSheetId="18">#REF!</definedName>
    <definedName name="test" localSheetId="27">#REF!</definedName>
    <definedName name="test" localSheetId="14">#REF!</definedName>
    <definedName name="test" localSheetId="23">#REF!</definedName>
    <definedName name="test">#REF!</definedName>
    <definedName name="test_1" localSheetId="27" hidden="1">{#N/A,#N/A,FALSE,"Sheet1"}</definedName>
    <definedName name="test_1" hidden="1">{#N/A,#N/A,FALSE,"Sheet1"}</definedName>
    <definedName name="test1" localSheetId="27" hidden="1">{"PAGE 1",#N/A,FALSE,"WEST_OT"}</definedName>
    <definedName name="test1" hidden="1">{"PAGE 1",#N/A,FALSE,"WEST_OT"}</definedName>
    <definedName name="test1_1" localSheetId="27" hidden="1">{"PAGE 1",#N/A,FALSE,"WEST_OT"}</definedName>
    <definedName name="test1_1" hidden="1">{"PAGE 1",#N/A,FALSE,"WEST_OT"}</definedName>
    <definedName name="test10" localSheetId="27" hidden="1">{"PAGE 1",#N/A,FALSE,"WEST_OT"}</definedName>
    <definedName name="test10" hidden="1">{"PAGE 1",#N/A,FALSE,"WEST_OT"}</definedName>
    <definedName name="test10_1" localSheetId="27" hidden="1">{"PAGE 1",#N/A,FALSE,"WEST_OT"}</definedName>
    <definedName name="test10_1" hidden="1">{"PAGE 1",#N/A,FALSE,"WEST_OT"}</definedName>
    <definedName name="test11" localSheetId="27" hidden="1">{"PAGE 1",#N/A,FALSE,"WEST_OT"}</definedName>
    <definedName name="test11" hidden="1">{"PAGE 1",#N/A,FALSE,"WEST_OT"}</definedName>
    <definedName name="test11_1" localSheetId="27" hidden="1">{"PAGE 1",#N/A,FALSE,"WEST_OT"}</definedName>
    <definedName name="test11_1" hidden="1">{"PAGE 1",#N/A,FALSE,"WEST_OT"}</definedName>
    <definedName name="test12" localSheetId="27" hidden="1">{"PAGE 2",#N/A,FALSE,"WEST_OT"}</definedName>
    <definedName name="test12" hidden="1">{"PAGE 2",#N/A,FALSE,"WEST_OT"}</definedName>
    <definedName name="test12_1" localSheetId="27" hidden="1">{"PAGE 2",#N/A,FALSE,"WEST_OT"}</definedName>
    <definedName name="test12_1" hidden="1">{"PAGE 2",#N/A,FALSE,"WEST_OT"}</definedName>
    <definedName name="test13" localSheetId="27" hidden="1">{"PAGE 2",#N/A,FALSE,"WEST_OT"}</definedName>
    <definedName name="test13" hidden="1">{"PAGE 2",#N/A,FALSE,"WEST_OT"}</definedName>
    <definedName name="test13_1" localSheetId="27" hidden="1">{"PAGE 2",#N/A,FALSE,"WEST_OT"}</definedName>
    <definedName name="test13_1" hidden="1">{"PAGE 2",#N/A,FALSE,"WEST_OT"}</definedName>
    <definedName name="test14" localSheetId="27" hidden="1">{"PAGE 1",#N/A,FALSE,"WEST_OT"}</definedName>
    <definedName name="test14" hidden="1">{"PAGE 1",#N/A,FALSE,"WEST_OT"}</definedName>
    <definedName name="test14_1" localSheetId="27" hidden="1">{"PAGE 1",#N/A,FALSE,"WEST_OT"}</definedName>
    <definedName name="test14_1" hidden="1">{"PAGE 1",#N/A,FALSE,"WEST_OT"}</definedName>
    <definedName name="test15" localSheetId="27" hidden="1">{"PAGE 1",#N/A,FALSE,"WEST_OT"}</definedName>
    <definedName name="test15" hidden="1">{"PAGE 1",#N/A,FALSE,"WEST_OT"}</definedName>
    <definedName name="test15_1" localSheetId="27" hidden="1">{"PAGE 1",#N/A,FALSE,"WEST_OT"}</definedName>
    <definedName name="test15_1" hidden="1">{"PAGE 1",#N/A,FALSE,"WEST_OT"}</definedName>
    <definedName name="test2" localSheetId="27" hidden="1">{"PAGE 2",#N/A,FALSE,"WEST_OT"}</definedName>
    <definedName name="test2" hidden="1">{"PAGE 2",#N/A,FALSE,"WEST_OT"}</definedName>
    <definedName name="test2_1" localSheetId="27" hidden="1">{"PAGE 2",#N/A,FALSE,"WEST_OT"}</definedName>
    <definedName name="test2_1" hidden="1">{"PAGE 2",#N/A,FALSE,"WEST_OT"}</definedName>
    <definedName name="test20" localSheetId="27" hidden="1">{"PAGE 1",#N/A,FALSE,"WEST_OT"}</definedName>
    <definedName name="test20" hidden="1">{"PAGE 1",#N/A,FALSE,"WEST_OT"}</definedName>
    <definedName name="test20_1" localSheetId="27" hidden="1">{"PAGE 1",#N/A,FALSE,"WEST_OT"}</definedName>
    <definedName name="test20_1" hidden="1">{"PAGE 1",#N/A,FALSE,"WEST_OT"}</definedName>
    <definedName name="test21" localSheetId="27" hidden="1">{"PAGE 1",#N/A,FALSE,"WEST_OT"}</definedName>
    <definedName name="test21" hidden="1">{"PAGE 1",#N/A,FALSE,"WEST_OT"}</definedName>
    <definedName name="test21_1" localSheetId="27" hidden="1">{"PAGE 1",#N/A,FALSE,"WEST_OT"}</definedName>
    <definedName name="test21_1" hidden="1">{"PAGE 1",#N/A,FALSE,"WEST_OT"}</definedName>
    <definedName name="test22" localSheetId="27" hidden="1">{"PAGE 1",#N/A,FALSE,"WEST_OT"}</definedName>
    <definedName name="test22" hidden="1">{"PAGE 1",#N/A,FALSE,"WEST_OT"}</definedName>
    <definedName name="test22_1" localSheetId="27" hidden="1">{"PAGE 1",#N/A,FALSE,"WEST_OT"}</definedName>
    <definedName name="test22_1" hidden="1">{"PAGE 1",#N/A,FALSE,"WEST_OT"}</definedName>
    <definedName name="test23" localSheetId="27" hidden="1">{"PAGE 1",#N/A,FALSE,"WEST_OT"}</definedName>
    <definedName name="test23" hidden="1">{"PAGE 1",#N/A,FALSE,"WEST_OT"}</definedName>
    <definedName name="test23_1" localSheetId="27" hidden="1">{"PAGE 1",#N/A,FALSE,"WEST_OT"}</definedName>
    <definedName name="test23_1" hidden="1">{"PAGE 1",#N/A,FALSE,"WEST_OT"}</definedName>
    <definedName name="test24" localSheetId="27" hidden="1">{"PAGE 1",#N/A,FALSE,"WEST_OT"}</definedName>
    <definedName name="test24" hidden="1">{"PAGE 1",#N/A,FALSE,"WEST_OT"}</definedName>
    <definedName name="test24_1" localSheetId="27" hidden="1">{"PAGE 1",#N/A,FALSE,"WEST_OT"}</definedName>
    <definedName name="test24_1" hidden="1">{"PAGE 1",#N/A,FALSE,"WEST_OT"}</definedName>
    <definedName name="test25" localSheetId="27" hidden="1">{"PAGE 1",#N/A,FALSE,"WEST_OT"}</definedName>
    <definedName name="test25" hidden="1">{"PAGE 1",#N/A,FALSE,"WEST_OT"}</definedName>
    <definedName name="test25_1" localSheetId="27" hidden="1">{"PAGE 1",#N/A,FALSE,"WEST_OT"}</definedName>
    <definedName name="test25_1" hidden="1">{"PAGE 1",#N/A,FALSE,"WEST_OT"}</definedName>
    <definedName name="test26" localSheetId="27" hidden="1">{"PAGE 1",#N/A,FALSE,"WEST_OT"}</definedName>
    <definedName name="test26" hidden="1">{"PAGE 1",#N/A,FALSE,"WEST_OT"}</definedName>
    <definedName name="test26_1" localSheetId="27" hidden="1">{"PAGE 1",#N/A,FALSE,"WEST_OT"}</definedName>
    <definedName name="test26_1" hidden="1">{"PAGE 1",#N/A,FALSE,"WEST_OT"}</definedName>
    <definedName name="test27" localSheetId="27" hidden="1">{"PAGE 1",#N/A,FALSE,"WEST_OT"}</definedName>
    <definedName name="test27" hidden="1">{"PAGE 1",#N/A,FALSE,"WEST_OT"}</definedName>
    <definedName name="test27_1" localSheetId="27" hidden="1">{"PAGE 1",#N/A,FALSE,"WEST_OT"}</definedName>
    <definedName name="test27_1" hidden="1">{"PAGE 1",#N/A,FALSE,"WEST_OT"}</definedName>
    <definedName name="test28" localSheetId="27" hidden="1">{"PAGE 1",#N/A,FALSE,"WEST_OT"}</definedName>
    <definedName name="test28" hidden="1">{"PAGE 1",#N/A,FALSE,"WEST_OT"}</definedName>
    <definedName name="test28_1" localSheetId="27" hidden="1">{"PAGE 1",#N/A,FALSE,"WEST_OT"}</definedName>
    <definedName name="test28_1" hidden="1">{"PAGE 1",#N/A,FALSE,"WEST_OT"}</definedName>
    <definedName name="test29" localSheetId="27" hidden="1">{"PAGE 1",#N/A,FALSE,"WEST_OT"}</definedName>
    <definedName name="test29" hidden="1">{"PAGE 1",#N/A,FALSE,"WEST_OT"}</definedName>
    <definedName name="test29_1" localSheetId="27" hidden="1">{"PAGE 1",#N/A,FALSE,"WEST_OT"}</definedName>
    <definedName name="test29_1" hidden="1">{"PAGE 1",#N/A,FALSE,"WEST_OT"}</definedName>
    <definedName name="test3" localSheetId="27" hidden="1">{"PAGE 1",#N/A,FALSE,"WEST_OT"}</definedName>
    <definedName name="test3" hidden="1">{"PAGE 1",#N/A,FALSE,"WEST_OT"}</definedName>
    <definedName name="test3_1" localSheetId="27" hidden="1">{"PAGE 1",#N/A,FALSE,"WEST_OT"}</definedName>
    <definedName name="test3_1" hidden="1">{"PAGE 1",#N/A,FALSE,"WEST_OT"}</definedName>
    <definedName name="test30" localSheetId="27" hidden="1">{"PAGE 2",#N/A,FALSE,"WEST_OT"}</definedName>
    <definedName name="test30" hidden="1">{"PAGE 2",#N/A,FALSE,"WEST_OT"}</definedName>
    <definedName name="test30_1" localSheetId="27" hidden="1">{"PAGE 2",#N/A,FALSE,"WEST_OT"}</definedName>
    <definedName name="test30_1" hidden="1">{"PAGE 2",#N/A,FALSE,"WEST_OT"}</definedName>
    <definedName name="test31" localSheetId="27" hidden="1">{"PAGE 1",#N/A,FALSE,"WEST_OT"}</definedName>
    <definedName name="test31" hidden="1">{"PAGE 1",#N/A,FALSE,"WEST_OT"}</definedName>
    <definedName name="test31_1" localSheetId="27" hidden="1">{"PAGE 1",#N/A,FALSE,"WEST_OT"}</definedName>
    <definedName name="test31_1" hidden="1">{"PAGE 1",#N/A,FALSE,"WEST_OT"}</definedName>
    <definedName name="test32" localSheetId="27" hidden="1">{"PAGE 1",#N/A,FALSE,"WEST_OT"}</definedName>
    <definedName name="test32" hidden="1">{"PAGE 1",#N/A,FALSE,"WEST_OT"}</definedName>
    <definedName name="test32_1" localSheetId="27" hidden="1">{"PAGE 1",#N/A,FALSE,"WEST_OT"}</definedName>
    <definedName name="test32_1" hidden="1">{"PAGE 1",#N/A,FALSE,"WEST_OT"}</definedName>
    <definedName name="test33" localSheetId="27" hidden="1">{"PAGE 1",#N/A,FALSE,"WEST_OT"}</definedName>
    <definedName name="test33" hidden="1">{"PAGE 1",#N/A,FALSE,"WEST_OT"}</definedName>
    <definedName name="test33_1" localSheetId="27" hidden="1">{"PAGE 1",#N/A,FALSE,"WEST_OT"}</definedName>
    <definedName name="test33_1" hidden="1">{"PAGE 1",#N/A,FALSE,"WEST_OT"}</definedName>
    <definedName name="test34" localSheetId="27" hidden="1">{"PAGE 1",#N/A,FALSE,"WEST_OT"}</definedName>
    <definedName name="test34" hidden="1">{"PAGE 1",#N/A,FALSE,"WEST_OT"}</definedName>
    <definedName name="test34_1" localSheetId="27" hidden="1">{"PAGE 1",#N/A,FALSE,"WEST_OT"}</definedName>
    <definedName name="test34_1" hidden="1">{"PAGE 1",#N/A,FALSE,"WEST_OT"}</definedName>
    <definedName name="test35" localSheetId="27" hidden="1">{"PAGE 1",#N/A,FALSE,"WEST_OT"}</definedName>
    <definedName name="test35" hidden="1">{"PAGE 1",#N/A,FALSE,"WEST_OT"}</definedName>
    <definedName name="test35_1" localSheetId="27" hidden="1">{"PAGE 1",#N/A,FALSE,"WEST_OT"}</definedName>
    <definedName name="test35_1" hidden="1">{"PAGE 1",#N/A,FALSE,"WEST_OT"}</definedName>
    <definedName name="test36" localSheetId="27" hidden="1">{"PAGE 1",#N/A,FALSE,"WEST_OT"}</definedName>
    <definedName name="test36" hidden="1">{"PAGE 1",#N/A,FALSE,"WEST_OT"}</definedName>
    <definedName name="test36_1" localSheetId="27" hidden="1">{"PAGE 1",#N/A,FALSE,"WEST_OT"}</definedName>
    <definedName name="test36_1" hidden="1">{"PAGE 1",#N/A,FALSE,"WEST_OT"}</definedName>
    <definedName name="test37" localSheetId="27" hidden="1">{"PAGE 2",#N/A,FALSE,"WEST_OT"}</definedName>
    <definedName name="test37" hidden="1">{"PAGE 2",#N/A,FALSE,"WEST_OT"}</definedName>
    <definedName name="test37_1" localSheetId="27" hidden="1">{"PAGE 2",#N/A,FALSE,"WEST_OT"}</definedName>
    <definedName name="test37_1" hidden="1">{"PAGE 2",#N/A,FALSE,"WEST_OT"}</definedName>
    <definedName name="test38" localSheetId="27" hidden="1">{"PAGE 1",#N/A,FALSE,"WEST_OT"}</definedName>
    <definedName name="test38" hidden="1">{"PAGE 1",#N/A,FALSE,"WEST_OT"}</definedName>
    <definedName name="test38_1" localSheetId="27" hidden="1">{"PAGE 1",#N/A,FALSE,"WEST_OT"}</definedName>
    <definedName name="test38_1" hidden="1">{"PAGE 1",#N/A,FALSE,"WEST_OT"}</definedName>
    <definedName name="test39" localSheetId="27" hidden="1">{"PAGE 1",#N/A,FALSE,"WEST_OT"}</definedName>
    <definedName name="test39" hidden="1">{"PAGE 1",#N/A,FALSE,"WEST_OT"}</definedName>
    <definedName name="test39_1" localSheetId="27" hidden="1">{"PAGE 1",#N/A,FALSE,"WEST_OT"}</definedName>
    <definedName name="test39_1" hidden="1">{"PAGE 1",#N/A,FALSE,"WEST_OT"}</definedName>
    <definedName name="test4" localSheetId="27" hidden="1">{"PAGE 1",#N/A,FALSE,"WEST_OT"}</definedName>
    <definedName name="test4" hidden="1">{"PAGE 1",#N/A,FALSE,"WEST_OT"}</definedName>
    <definedName name="test4_1" localSheetId="27" hidden="1">{"PAGE 1",#N/A,FALSE,"WEST_OT"}</definedName>
    <definedName name="test4_1" hidden="1">{"PAGE 1",#N/A,FALSE,"WEST_OT"}</definedName>
    <definedName name="test40" localSheetId="27" hidden="1">{"PAGE 2",#N/A,FALSE,"WEST_OT"}</definedName>
    <definedName name="test40" hidden="1">{"PAGE 2",#N/A,FALSE,"WEST_OT"}</definedName>
    <definedName name="test40_1" localSheetId="27" hidden="1">{"PAGE 2",#N/A,FALSE,"WEST_OT"}</definedName>
    <definedName name="test40_1" hidden="1">{"PAGE 2",#N/A,FALSE,"WEST_OT"}</definedName>
    <definedName name="test41" localSheetId="27" hidden="1">{"PAGE 1",#N/A,FALSE,"WEST_OT"}</definedName>
    <definedName name="test41" hidden="1">{"PAGE 1",#N/A,FALSE,"WEST_OT"}</definedName>
    <definedName name="test41_1" localSheetId="27" hidden="1">{"PAGE 1",#N/A,FALSE,"WEST_OT"}</definedName>
    <definedName name="test41_1" hidden="1">{"PAGE 1",#N/A,FALSE,"WEST_OT"}</definedName>
    <definedName name="test42" localSheetId="27" hidden="1">{"PAGE 1",#N/A,FALSE,"WEST_OT"}</definedName>
    <definedName name="test42" hidden="1">{"PAGE 1",#N/A,FALSE,"WEST_OT"}</definedName>
    <definedName name="test42_1" localSheetId="27" hidden="1">{"PAGE 1",#N/A,FALSE,"WEST_OT"}</definedName>
    <definedName name="test42_1" hidden="1">{"PAGE 1",#N/A,FALSE,"WEST_OT"}</definedName>
    <definedName name="test43" localSheetId="27" hidden="1">{"PAGE 2",#N/A,FALSE,"WEST_OT"}</definedName>
    <definedName name="test43" hidden="1">{"PAGE 2",#N/A,FALSE,"WEST_OT"}</definedName>
    <definedName name="test43_1" localSheetId="27" hidden="1">{"PAGE 2",#N/A,FALSE,"WEST_OT"}</definedName>
    <definedName name="test43_1" hidden="1">{"PAGE 2",#N/A,FALSE,"WEST_OT"}</definedName>
    <definedName name="test44" localSheetId="27" hidden="1">{"PAGE 2",#N/A,FALSE,"WEST_OT"}</definedName>
    <definedName name="test44" hidden="1">{"PAGE 2",#N/A,FALSE,"WEST_OT"}</definedName>
    <definedName name="test44_1" localSheetId="27" hidden="1">{"PAGE 2",#N/A,FALSE,"WEST_OT"}</definedName>
    <definedName name="test44_1" hidden="1">{"PAGE 2",#N/A,FALSE,"WEST_OT"}</definedName>
    <definedName name="test45" localSheetId="27" hidden="1">{"PAGE 1",#N/A,FALSE,"WEST_OT"}</definedName>
    <definedName name="test45" hidden="1">{"PAGE 1",#N/A,FALSE,"WEST_OT"}</definedName>
    <definedName name="test45_1" localSheetId="27" hidden="1">{"PAGE 1",#N/A,FALSE,"WEST_OT"}</definedName>
    <definedName name="test45_1" hidden="1">{"PAGE 1",#N/A,FALSE,"WEST_OT"}</definedName>
    <definedName name="test46" localSheetId="27" hidden="1">{"PAGE 1",#N/A,FALSE,"WEST_OT"}</definedName>
    <definedName name="test46" hidden="1">{"PAGE 1",#N/A,FALSE,"WEST_OT"}</definedName>
    <definedName name="test46_1" localSheetId="27" hidden="1">{"PAGE 1",#N/A,FALSE,"WEST_OT"}</definedName>
    <definedName name="test46_1" hidden="1">{"PAGE 1",#N/A,FALSE,"WEST_OT"}</definedName>
    <definedName name="test5" localSheetId="27" hidden="1">{"PAGE 1",#N/A,FALSE,"WEST_OT"}</definedName>
    <definedName name="test5" hidden="1">{"PAGE 1",#N/A,FALSE,"WEST_OT"}</definedName>
    <definedName name="test5_1" localSheetId="27" hidden="1">{"PAGE 1",#N/A,FALSE,"WEST_OT"}</definedName>
    <definedName name="test5_1" hidden="1">{"PAGE 1",#N/A,FALSE,"WEST_OT"}</definedName>
    <definedName name="test6" localSheetId="27" hidden="1">{"PAGE 2",#N/A,FALSE,"WEST_OT"}</definedName>
    <definedName name="test6" hidden="1">{"PAGE 2",#N/A,FALSE,"WEST_OT"}</definedName>
    <definedName name="test6_1" localSheetId="27" hidden="1">{"PAGE 2",#N/A,FALSE,"WEST_OT"}</definedName>
    <definedName name="test6_1" hidden="1">{"PAGE 2",#N/A,FALSE,"WEST_OT"}</definedName>
    <definedName name="test7" localSheetId="27" hidden="1">{"PAGE 2",#N/A,FALSE,"WEST_OT"}</definedName>
    <definedName name="test7" hidden="1">{"PAGE 2",#N/A,FALSE,"WEST_OT"}</definedName>
    <definedName name="test7_1" localSheetId="27" hidden="1">{"PAGE 2",#N/A,FALSE,"WEST_OT"}</definedName>
    <definedName name="test7_1" hidden="1">{"PAGE 2",#N/A,FALSE,"WEST_OT"}</definedName>
    <definedName name="test8" localSheetId="27" hidden="1">{"PAGE 1",#N/A,FALSE,"WEST_OT"}</definedName>
    <definedName name="test8" hidden="1">{"PAGE 1",#N/A,FALSE,"WEST_OT"}</definedName>
    <definedName name="test8_1" localSheetId="27" hidden="1">{"PAGE 1",#N/A,FALSE,"WEST_OT"}</definedName>
    <definedName name="test8_1" hidden="1">{"PAGE 1",#N/A,FALSE,"WEST_OT"}</definedName>
    <definedName name="test9" localSheetId="27" hidden="1">{"PAGE 1",#N/A,FALSE,"WEST_OT"}</definedName>
    <definedName name="test9" hidden="1">{"PAGE 1",#N/A,FALSE,"WEST_OT"}</definedName>
    <definedName name="test9_1" localSheetId="27" hidden="1">{"PAGE 1",#N/A,FALSE,"WEST_OT"}</definedName>
    <definedName name="test9_1" hidden="1">{"PAGE 1",#N/A,FALSE,"WEST_OT"}</definedName>
    <definedName name="Tester" localSheetId="27">#REF!</definedName>
    <definedName name="Tester">#REF!</definedName>
    <definedName name="testlbo" localSheetId="27" hidden="1">#REF!</definedName>
    <definedName name="testlbo" hidden="1">#REF!</definedName>
    <definedName name="TestResult" localSheetId="27">#REF!</definedName>
    <definedName name="TestResult">#REF!</definedName>
    <definedName name="tetas" localSheetId="27" hidden="1">{#N/A,#N/A,FALSE,"RESUMEN ECON.";#N/A,#N/A,FALSE,"Costos de R.H.";#N/A,#N/A,FALSE,"COSTO HW";#N/A,#N/A,FALSE,"CUADROS";#N/A,#N/A,FALSE,"SCADA´s";#N/A,#N/A,FALSE,"PRECIOS EQUIPOS"}</definedName>
    <definedName name="tetas" hidden="1">{#N/A,#N/A,FALSE,"RESUMEN ECON.";#N/A,#N/A,FALSE,"Costos de R.H.";#N/A,#N/A,FALSE,"COSTO HW";#N/A,#N/A,FALSE,"CUADROS";#N/A,#N/A,FALSE,"SCADA´s";#N/A,#N/A,FALSE,"PRECIOS EQUIPOS"}</definedName>
    <definedName name="tetas_1" localSheetId="27" hidden="1">{#N/A,#N/A,FALSE,"RESUMEN ECON.";#N/A,#N/A,FALSE,"Costos de R.H.";#N/A,#N/A,FALSE,"COSTO HW";#N/A,#N/A,FALSE,"CUADROS";#N/A,#N/A,FALSE,"SCADA´s";#N/A,#N/A,FALSE,"PRECIOS EQUIPOS"}</definedName>
    <definedName name="tetas_1" hidden="1">{#N/A,#N/A,FALSE,"RESUMEN ECON.";#N/A,#N/A,FALSE,"Costos de R.H.";#N/A,#N/A,FALSE,"COSTO HW";#N/A,#N/A,FALSE,"CUADROS";#N/A,#N/A,FALSE,"SCADA´s";#N/A,#N/A,FALSE,"PRECIOS EQUIPOS"}</definedName>
    <definedName name="TextRefCopyRangeCount" hidden="1">4</definedName>
    <definedName name="tfill" localSheetId="27" hidden="1">#REF!</definedName>
    <definedName name="tfill" hidden="1">#REF!</definedName>
    <definedName name="ti" localSheetId="27" hidden="1">{"bs",#N/A,FALSE,"SCF"}</definedName>
    <definedName name="ti" hidden="1">{"bs",#N/A,FALSE,"SCF"}</definedName>
    <definedName name="ti_1" localSheetId="27" hidden="1">{"bs",#N/A,FALSE,"SCF"}</definedName>
    <definedName name="ti_1" hidden="1">{"bs",#N/A,FALSE,"SCF"}</definedName>
    <definedName name="Timestamp" localSheetId="27" hidden="1">#REF!</definedName>
    <definedName name="Timestamp" hidden="1">#REF!</definedName>
    <definedName name="tina" localSheetId="27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_1" localSheetId="27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_1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tan" localSheetId="27" hidden="1">{"kricash",#N/A,FALSE,"INC";"kriinc",#N/A,FALSE,"INC";"krimiami",#N/A,FALSE,"INC";"kriother",#N/A,FALSE,"INC";"kripapers",#N/A,FALSE,"INC"}</definedName>
    <definedName name="Titan" hidden="1">{"kricash",#N/A,FALSE,"INC";"kriinc",#N/A,FALSE,"INC";"krimiami",#N/A,FALSE,"INC";"kriother",#N/A,FALSE,"INC";"kripapers",#N/A,FALSE,"INC"}</definedName>
    <definedName name="Titan_1" localSheetId="27" hidden="1">{"kricash",#N/A,FALSE,"INC";"kriinc",#N/A,FALSE,"INC";"krimiami",#N/A,FALSE,"INC";"kriother",#N/A,FALSE,"INC";"kripapers",#N/A,FALSE,"INC"}</definedName>
    <definedName name="Titan_1" hidden="1">{"kricash",#N/A,FALSE,"INC";"kriinc",#N/A,FALSE,"INC";"krimiami",#N/A,FALSE,"INC";"kriother",#N/A,FALSE,"INC";"kripapers",#N/A,FALSE,"INC"}</definedName>
    <definedName name="tl" localSheetId="27" hidden="1">{#N/A,#N/A,FALSE,"FAB VENDORS";"BUD SUM",#N/A,FALSE,"BUD SUM WO TEX"}</definedName>
    <definedName name="tl" hidden="1">{#N/A,#N/A,FALSE,"FAB VENDORS";"BUD SUM",#N/A,FALSE,"BUD SUM WO TEX"}</definedName>
    <definedName name="tl_1" localSheetId="27" hidden="1">{#N/A,#N/A,FALSE,"FAB VENDORS";"BUD SUM",#N/A,FALSE,"BUD SUM WO TEX"}</definedName>
    <definedName name="tl_1" hidden="1">{#N/A,#N/A,FALSE,"FAB VENDORS";"BUD SUM",#N/A,FALSE,"BUD SUM WO TEX"}</definedName>
    <definedName name="Today">[5]Master!#REF!</definedName>
    <definedName name="Top">[5]Master!#REF!</definedName>
    <definedName name="Total_Cost" localSheetId="28">#REF!</definedName>
    <definedName name="Total_Cost" localSheetId="3">#REF!</definedName>
    <definedName name="Total_Cost" localSheetId="5">#REF!</definedName>
    <definedName name="Total_Cost" localSheetId="6">#REF!</definedName>
    <definedName name="Total_Cost" localSheetId="4">#REF!</definedName>
    <definedName name="Total_Cost" localSheetId="19">#REF!</definedName>
    <definedName name="Total_Cost" localSheetId="20">#REF!</definedName>
    <definedName name="Total_Cost" localSheetId="18">#REF!</definedName>
    <definedName name="Total_Cost" localSheetId="27">#REF!</definedName>
    <definedName name="Total_Cost" localSheetId="14">#REF!</definedName>
    <definedName name="Total_Cost" localSheetId="23">#REF!</definedName>
    <definedName name="Total_Cost">#REF!</definedName>
    <definedName name="Total_Interest" localSheetId="28">#REF!</definedName>
    <definedName name="Total_Interest" localSheetId="3">#REF!</definedName>
    <definedName name="Total_Interest" localSheetId="5">#REF!</definedName>
    <definedName name="Total_Interest" localSheetId="6">#REF!</definedName>
    <definedName name="Total_Interest" localSheetId="4">#REF!</definedName>
    <definedName name="Total_Interest" localSheetId="19">#REF!</definedName>
    <definedName name="Total_Interest" localSheetId="20">#REF!</definedName>
    <definedName name="Total_Interest" localSheetId="18">#REF!</definedName>
    <definedName name="Total_Interest" localSheetId="27">#REF!</definedName>
    <definedName name="Total_Interest" localSheetId="14">#REF!</definedName>
    <definedName name="Total_Interest" localSheetId="23">#REF!</definedName>
    <definedName name="Total_Interest">#REF!</definedName>
    <definedName name="Total_Pay" localSheetId="28">#REF!</definedName>
    <definedName name="Total_Pay" localSheetId="3">#REF!</definedName>
    <definedName name="Total_Pay" localSheetId="5">#REF!</definedName>
    <definedName name="Total_Pay" localSheetId="6">#REF!</definedName>
    <definedName name="Total_Pay" localSheetId="4">#REF!</definedName>
    <definedName name="Total_Pay" localSheetId="19">#REF!</definedName>
    <definedName name="Total_Pay" localSheetId="20">#REF!</definedName>
    <definedName name="Total_Pay" localSheetId="18">#REF!</definedName>
    <definedName name="Total_Pay" localSheetId="27">#REF!</definedName>
    <definedName name="Total_Pay" localSheetId="14">#REF!</definedName>
    <definedName name="Total_Pay" localSheetId="23">#REF!</definedName>
    <definedName name="Total_Pay">#REF!</definedName>
    <definedName name="Total_Payment" localSheetId="30">Scheduled_Payment+Extra_Payment</definedName>
    <definedName name="Total_Payment" localSheetId="28">Scheduled_Payment+Extra_Payment</definedName>
    <definedName name="Total_Payment" localSheetId="1">Scheduled_Payment+Extra_Payment</definedName>
    <definedName name="Total_Payment" localSheetId="10">Scheduled_Payment+Extra_Payment</definedName>
    <definedName name="Total_Payment" localSheetId="12">Scheduled_Payment+Extra_Payment</definedName>
    <definedName name="Total_Payment" localSheetId="3">Scheduled_Payment+Extra_Payment</definedName>
    <definedName name="Total_Payment" localSheetId="8">Scheduled_Payment+Extra_Payment</definedName>
    <definedName name="Total_Payment" localSheetId="5">Scheduled_Payment+Extra_Payment</definedName>
    <definedName name="Total_Payment" localSheetId="6">Scheduled_Payment+Extra_Payment</definedName>
    <definedName name="Total_Payment" localSheetId="4">Scheduled_Payment+Extra_Payment</definedName>
    <definedName name="Total_Payment" localSheetId="9">Scheduled_Payment+Extra_Payment</definedName>
    <definedName name="Total_Payment" localSheetId="7">Scheduled_Payment+Extra_Payment</definedName>
    <definedName name="Total_Payment" localSheetId="35">Scheduled_Payment+Extra_Payment</definedName>
    <definedName name="Total_Payment" localSheetId="19">Scheduled_Payment+Extra_Payment</definedName>
    <definedName name="Total_Payment" localSheetId="20">Scheduled_Payment+Extra_Payment</definedName>
    <definedName name="Total_Payment" localSheetId="18">Scheduled_Payment+Extra_Payment</definedName>
    <definedName name="Total_Payment" localSheetId="17">Scheduled_Payment+Extra_Payment</definedName>
    <definedName name="Total_Payment" localSheetId="27">Scheduled_Payment+Extra_Payment</definedName>
    <definedName name="Total_Payment" localSheetId="14">Scheduled_Payment+Extra_Payment</definedName>
    <definedName name="Total_Payment" localSheetId="25">Scheduled_Payment+Extra_Payment</definedName>
    <definedName name="Total_Payment" localSheetId="22">Scheduled_Payment+Extra_Payment</definedName>
    <definedName name="Total_Payment" localSheetId="26">Scheduled_Payment+Extra_Payment</definedName>
    <definedName name="Total_Payment" localSheetId="23">Scheduled_Payment+Extra_Payment</definedName>
    <definedName name="Total_Payment" localSheetId="37">Scheduled_Payment+Extra_Payment</definedName>
    <definedName name="Total_Payment">Scheduled_Payment+Extra_Payment</definedName>
    <definedName name="Tpte2" localSheetId="27" hidden="1">#REF!</definedName>
    <definedName name="Tpte2" hidden="1">#REF!</definedName>
    <definedName name="Tpte2_1" localSheetId="27" hidden="1">#REF!</definedName>
    <definedName name="Tpte2_1" hidden="1">#REF!</definedName>
    <definedName name="TpteArce" localSheetId="27" hidden="1">#REF!</definedName>
    <definedName name="TpteArce" hidden="1">#REF!</definedName>
    <definedName name="TpteArce_1" localSheetId="27" hidden="1">#REF!</definedName>
    <definedName name="TpteArce_1" hidden="1">#REF!</definedName>
    <definedName name="TpteST2" localSheetId="27" hidden="1">#REF!</definedName>
    <definedName name="TpteST2" hidden="1">#REF!</definedName>
    <definedName name="TpteST2_1" localSheetId="27" hidden="1">#REF!</definedName>
    <definedName name="TpteST2_1" hidden="1">#REF!</definedName>
    <definedName name="tradingcompar" localSheetId="27" hidden="1">{#N/A,#N/A,FALSE,"Trading-Mult ";#N/A,#N/A,FALSE,"Trading-Cap";#N/A,#N/A,FALSE,"Trading-Inc";#N/A,#N/A,FALSE,"Cash Flow";#N/A,#N/A,FALSE,"M&amp;A info"}</definedName>
    <definedName name="tradingcompar" hidden="1">{#N/A,#N/A,FALSE,"Trading-Mult ";#N/A,#N/A,FALSE,"Trading-Cap";#N/A,#N/A,FALSE,"Trading-Inc";#N/A,#N/A,FALSE,"Cash Flow";#N/A,#N/A,FALSE,"M&amp;A info"}</definedName>
    <definedName name="tradingcompar_1" localSheetId="27" hidden="1">{#N/A,#N/A,FALSE,"Trading-Mult ";#N/A,#N/A,FALSE,"Trading-Cap";#N/A,#N/A,FALSE,"Trading-Inc";#N/A,#N/A,FALSE,"Cash Flow";#N/A,#N/A,FALSE,"M&amp;A info"}</definedName>
    <definedName name="tradingcompar_1" hidden="1">{#N/A,#N/A,FALSE,"Trading-Mult ";#N/A,#N/A,FALSE,"Trading-Cap";#N/A,#N/A,FALSE,"Trading-Inc";#N/A,#N/A,FALSE,"Cash Flow";#N/A,#N/A,FALSE,"M&amp;A info"}</definedName>
    <definedName name="Traffic" localSheetId="27" hidden="1">#REF!</definedName>
    <definedName name="Traffic" hidden="1">#REF!</definedName>
    <definedName name="TransEnquiry_ACCOUNT_CODE" localSheetId="27">#REF!</definedName>
    <definedName name="TransEnquiry_ACCOUNT_CODE">#REF!</definedName>
    <definedName name="TransEnquiry_ACCOUNT_NAME" localSheetId="27">#REF!</definedName>
    <definedName name="TransEnquiry_ACCOUNT_NAME">#REF!</definedName>
    <definedName name="TransEnquiry_AMOUNT" localSheetId="27">#REF!</definedName>
    <definedName name="TransEnquiry_AMOUNT">#REF!</definedName>
    <definedName name="TransEnquiry_ANALYSIS" localSheetId="27">#REF!</definedName>
    <definedName name="TransEnquiry_ANALYSIS">#REF!</definedName>
    <definedName name="TransEnquiry_AUDIT_NO" localSheetId="27">#REF!</definedName>
    <definedName name="TransEnquiry_AUDIT_NO">#REF!</definedName>
    <definedName name="TransEnquiry_CATEGORY_1_CODE" localSheetId="27">#REF!</definedName>
    <definedName name="TransEnquiry_CATEGORY_1_CODE">#REF!</definedName>
    <definedName name="TransEnquiry_CATEGORY_1_NAME" localSheetId="27">#REF!</definedName>
    <definedName name="TransEnquiry_CATEGORY_1_NAME">#REF!</definedName>
    <definedName name="TransEnquiry_CATEGORY_2_CODE" localSheetId="27">#REF!</definedName>
    <definedName name="TransEnquiry_CATEGORY_2_CODE">#REF!</definedName>
    <definedName name="TransEnquiry_CATEGORY_2_NAME" localSheetId="27">#REF!</definedName>
    <definedName name="TransEnquiry_CATEGORY_2_NAME">#REF!</definedName>
    <definedName name="TransEnquiry_CATEGORY_3_CODE" localSheetId="27">#REF!</definedName>
    <definedName name="TransEnquiry_CATEGORY_3_CODE">#REF!</definedName>
    <definedName name="TransEnquiry_CATEGORY_3_NAME" localSheetId="27">#REF!</definedName>
    <definedName name="TransEnquiry_CATEGORY_3_NAME">#REF!</definedName>
    <definedName name="TransEnquiry_CATEGORY_4_CODE" localSheetId="27">#REF!</definedName>
    <definedName name="TransEnquiry_CATEGORY_4_CODE">#REF!</definedName>
    <definedName name="TransEnquiry_CATEGORY_4_NAME" localSheetId="27">#REF!</definedName>
    <definedName name="TransEnquiry_CATEGORY_4_NAME">#REF!</definedName>
    <definedName name="TransEnquiry_CATEGORY_5_CODE" localSheetId="27">#REF!</definedName>
    <definedName name="TransEnquiry_CATEGORY_5_CODE">#REF!</definedName>
    <definedName name="TransEnquiry_CATEGORY_5_NAME" localSheetId="27">#REF!</definedName>
    <definedName name="TransEnquiry_CATEGORY_5_NAME">#REF!</definedName>
    <definedName name="TransEnquiry_CATEGORY_6_CODE" localSheetId="27">#REF!</definedName>
    <definedName name="TransEnquiry_CATEGORY_6_CODE">#REF!</definedName>
    <definedName name="TransEnquiry_CATEGORY_6_NAME" localSheetId="27">#REF!</definedName>
    <definedName name="TransEnquiry_CATEGORY_6_NAME">#REF!</definedName>
    <definedName name="TransEnquiry_CATEGORY_7_CODE" localSheetId="27">#REF!</definedName>
    <definedName name="TransEnquiry_CATEGORY_7_CODE">#REF!</definedName>
    <definedName name="TransEnquiry_CATEGORY_7_NAME" localSheetId="27">#REF!</definedName>
    <definedName name="TransEnquiry_CATEGORY_7_NAME">#REF!</definedName>
    <definedName name="TransEnquiry_CATEGORY_8_CODE" localSheetId="27">#REF!</definedName>
    <definedName name="TransEnquiry_CATEGORY_8_CODE">#REF!</definedName>
    <definedName name="TransEnquiry_CATEGORY_8_NAME" localSheetId="27">#REF!</definedName>
    <definedName name="TransEnquiry_CATEGORY_8_NAME">#REF!</definedName>
    <definedName name="TransEnquiry_COSTCENTRE" localSheetId="27">#REF!</definedName>
    <definedName name="TransEnquiry_COSTCENTRE">#REF!</definedName>
    <definedName name="TransEnquiry_CUST_SUPP_CODE" localSheetId="27">#REF!</definedName>
    <definedName name="TransEnquiry_CUST_SUPP_CODE">#REF!</definedName>
    <definedName name="TransEnquiry_CUST_SUPP_NAME" localSheetId="27">#REF!</definedName>
    <definedName name="TransEnquiry_CUST_SUPP_NAME">#REF!</definedName>
    <definedName name="TransEnquiry_DATASET" localSheetId="27">#REF!</definedName>
    <definedName name="TransEnquiry_DATASET">#REF!</definedName>
    <definedName name="TransEnquiry_DATE" localSheetId="27">#REF!</definedName>
    <definedName name="TransEnquiry_DATE">#REF!</definedName>
    <definedName name="TransEnquiry_DATE_CREATED" localSheetId="27">#REF!</definedName>
    <definedName name="TransEnquiry_DATE_CREATED">#REF!</definedName>
    <definedName name="TransEnquiry_DESCRIPTION" localSheetId="27">#REF!</definedName>
    <definedName name="TransEnquiry_DESCRIPTION">#REF!</definedName>
    <definedName name="TransEnquiry_DETAIL" localSheetId="27">#REF!</definedName>
    <definedName name="TransEnquiry_DETAIL">#REF!</definedName>
    <definedName name="TransEnquiry_Filter_Columns" localSheetId="27">#REF!</definedName>
    <definedName name="TransEnquiry_Filter_Columns">#REF!</definedName>
    <definedName name="TransEnquiry_HEADER_KEY" localSheetId="27">#REF!</definedName>
    <definedName name="TransEnquiry_HEADER_KEY">#REF!</definedName>
    <definedName name="TransEnquiry_HEADER_REF" localSheetId="27">#REF!</definedName>
    <definedName name="TransEnquiry_HEADER_REF">#REF!</definedName>
    <definedName name="TransEnquiry_MAJOR_HEADING_CODE" localSheetId="27">#REF!</definedName>
    <definedName name="TransEnquiry_MAJOR_HEADING_CODE">#REF!</definedName>
    <definedName name="TransEnquiry_MAJOR_HEADING_NAME" localSheetId="27">#REF!</definedName>
    <definedName name="TransEnquiry_MAJOR_HEADING_NAME">#REF!</definedName>
    <definedName name="TransEnquiry_MAJOR_HEADING_TYPE" localSheetId="27">#REF!</definedName>
    <definedName name="TransEnquiry_MAJOR_HEADING_TYPE">#REF!</definedName>
    <definedName name="TransEnquiry_NOMINAL_SORT_PERIOD" localSheetId="27">#REF!</definedName>
    <definedName name="TransEnquiry_NOMINAL_SORT_PERIOD">#REF!</definedName>
    <definedName name="TransEnquiry_ORIGIN" localSheetId="27">#REF!</definedName>
    <definedName name="TransEnquiry_ORIGIN">#REF!</definedName>
    <definedName name="TransEnquiry_ORIGIN_PRIMARY" localSheetId="27">#REF!</definedName>
    <definedName name="TransEnquiry_ORIGIN_PRIMARY">#REF!</definedName>
    <definedName name="TransEnquiry_PERIOD_NBR" localSheetId="27">#REF!</definedName>
    <definedName name="TransEnquiry_PERIOD_NBR">#REF!</definedName>
    <definedName name="TransEnquiry_PROJECT" localSheetId="27">#REF!</definedName>
    <definedName name="TransEnquiry_PROJECT">#REF!</definedName>
    <definedName name="TransEnquiry_QUANTITY" localSheetId="27">#REF!</definedName>
    <definedName name="TransEnquiry_QUANTITY">#REF!</definedName>
    <definedName name="TransEnquiry_STOCK_CODE" localSheetId="27">#REF!</definedName>
    <definedName name="TransEnquiry_STOCK_CODE">#REF!</definedName>
    <definedName name="TransEnquiry_TYPE" localSheetId="27">#REF!</definedName>
    <definedName name="TransEnquiry_TYPE">#REF!</definedName>
    <definedName name="TransEnquiry_USER_CREATED" localSheetId="27">#REF!</definedName>
    <definedName name="TransEnquiry_USER_CREATED">#REF!</definedName>
    <definedName name="TransEnquiry_YEAR" localSheetId="27">#REF!</definedName>
    <definedName name="TransEnquiry_YEAR">#REF!</definedName>
    <definedName name="TransEnquiry_YEAR_PERIOD" localSheetId="27">#REF!</definedName>
    <definedName name="TransEnquiry_YEAR_PERIOD">#REF!</definedName>
    <definedName name="trevor" localSheetId="27" hidden="1">{#N/A,#N/A,FALSE,"FAB VENDORS";"BUD SUM",#N/A,FALSE,"BUD SUM WO TEX"}</definedName>
    <definedName name="trevor" hidden="1">{#N/A,#N/A,FALSE,"FAB VENDORS";"BUD SUM",#N/A,FALSE,"BUD SUM WO TEX"}</definedName>
    <definedName name="trevor_1" localSheetId="27" hidden="1">{#N/A,#N/A,FALSE,"FAB VENDORS";"BUD SUM",#N/A,FALSE,"BUD SUM WO TEX"}</definedName>
    <definedName name="trevor_1" hidden="1">{#N/A,#N/A,FALSE,"FAB VENDORS";"BUD SUM",#N/A,FALSE,"BUD SUM WO TEX"}</definedName>
    <definedName name="Trust2" localSheetId="27" hidden="1">{#N/A,#N/A,FALSE,"Summary";#N/A,#N/A,FALSE,"Financials";#N/A,#N/A,FALSE,"Returns";#N/A,#N/A,FALSE,"Open";#N/A,#N/A,FALSE,"Assumptions"}</definedName>
    <definedName name="Trust2" hidden="1">{#N/A,#N/A,FALSE,"Summary";#N/A,#N/A,FALSE,"Financials";#N/A,#N/A,FALSE,"Returns";#N/A,#N/A,FALSE,"Open";#N/A,#N/A,FALSE,"Assumptions"}</definedName>
    <definedName name="Trust2_1" localSheetId="27" hidden="1">{#N/A,#N/A,FALSE,"Summary";#N/A,#N/A,FALSE,"Financials";#N/A,#N/A,FALSE,"Returns";#N/A,#N/A,FALSE,"Open";#N/A,#N/A,FALSE,"Assumptions"}</definedName>
    <definedName name="Trust2_1" hidden="1">{#N/A,#N/A,FALSE,"Summary";#N/A,#N/A,FALSE,"Financials";#N/A,#N/A,FALSE,"Returns";#N/A,#N/A,FALSE,"Open";#N/A,#N/A,FALSE,"Assumptions"}</definedName>
    <definedName name="tt" localSheetId="27" hidden="1">{"Summary",#N/A,FALSE,"Details (2)"}</definedName>
    <definedName name="tt" hidden="1">{"Summary",#N/A,FALSE,"Details (2)"}</definedName>
    <definedName name="tt_1" localSheetId="27" hidden="1">{"Summary",#N/A,FALSE,"Details (2)"}</definedName>
    <definedName name="tt_1" hidden="1">{"Summary",#N/A,FALSE,"Details (2)"}</definedName>
    <definedName name="ttt" localSheetId="27" hidden="1">{"PAGE 1",#N/A,FALSE,"WEST_OT"}</definedName>
    <definedName name="ttt" hidden="1">{"PAGE 1",#N/A,FALSE,"WEST_OT"}</definedName>
    <definedName name="ttt_1" localSheetId="27" hidden="1">{"PAGE 1",#N/A,FALSE,"WEST_OT"}</definedName>
    <definedName name="ttt_1" hidden="1">{"PAGE 1",#N/A,FALSE,"WEST_OT"}</definedName>
    <definedName name="tttoot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T" localSheetId="27" hidden="1">{"PAGE 1",#N/A,FALSE,"WEST_OT"}</definedName>
    <definedName name="TTTT" hidden="1">{"PAGE 1",#N/A,FALSE,"WEST_OT"}</definedName>
    <definedName name="TTTT_1" localSheetId="27" hidden="1">{"PAGE 1",#N/A,FALSE,"WEST_OT"}</definedName>
    <definedName name="TTTT_1" hidden="1">{"PAGE 1",#N/A,FALSE,"WEST_OT"}</definedName>
    <definedName name="ttttttt" localSheetId="27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localSheetId="27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U" localSheetId="27" hidden="1">{#N/A,#N/A,FALSE,"CNS_ADJ";"Balance Consolidado",#N/A,FALSE,"BCEC_CNS";#N/A,#N/A,FALSE,"USGAAP_ADJ"}</definedName>
    <definedName name="TU" hidden="1">{#N/A,#N/A,FALSE,"CNS_ADJ";"Balance Consolidado",#N/A,FALSE,"BCEC_CNS";#N/A,#N/A,FALSE,"USGAAP_ADJ"}</definedName>
    <definedName name="TU_1" localSheetId="27" hidden="1">{#N/A,#N/A,FALSE,"CNS_ADJ";"Balance Consolidado",#N/A,FALSE,"BCEC_CNS";#N/A,#N/A,FALSE,"USGAAP_ADJ"}</definedName>
    <definedName name="TU_1" hidden="1">{#N/A,#N/A,FALSE,"CNS_ADJ";"Balance Consolidado",#N/A,FALSE,"BCEC_CNS";#N/A,#N/A,FALSE,"USGAAP_ADJ"}</definedName>
    <definedName name="Tulsa" localSheetId="27" hidden="1">{#N/A,#N/A,FALSE,"Report Data";#N/A,#N/A,FALSE,"COMP POOL";#N/A,#N/A,FALSE,"COMP POOL NB95";#N/A,#N/A,FALSE,"COMP POOL NB94"}</definedName>
    <definedName name="Tulsa" hidden="1">{#N/A,#N/A,FALSE,"Report Data";#N/A,#N/A,FALSE,"COMP POOL";#N/A,#N/A,FALSE,"COMP POOL NB95";#N/A,#N/A,FALSE,"COMP POOL NB94"}</definedName>
    <definedName name="Tulsa_1" localSheetId="27" hidden="1">{#N/A,#N/A,FALSE,"Report Data";#N/A,#N/A,FALSE,"COMP POOL";#N/A,#N/A,FALSE,"COMP POOL NB95";#N/A,#N/A,FALSE,"COMP POOL NB94"}</definedName>
    <definedName name="Tulsa_1" hidden="1">{#N/A,#N/A,FALSE,"Report Data";#N/A,#N/A,FALSE,"COMP POOL";#N/A,#N/A,FALSE,"COMP POOL NB95";#N/A,#N/A,FALSE,"COMP POOL NB94"}</definedName>
    <definedName name="Turn">[6]Assumptions!$C$12</definedName>
    <definedName name="twert" localSheetId="27" hidden="1">{"by_month",#N/A,TRUE,"template";"destec_month",#N/A,TRUE,"template";"by_quarter",#N/A,TRUE,"template";"destec_quarter",#N/A,TRUE,"template";"by_year",#N/A,TRUE,"template";"destec_annual",#N/A,TRUE,"template"}</definedName>
    <definedName name="twert" hidden="1">{"by_month",#N/A,TRUE,"template";"destec_month",#N/A,TRUE,"template";"by_quarter",#N/A,TRUE,"template";"destec_quarter",#N/A,TRUE,"template";"by_year",#N/A,TRUE,"template";"destec_annual",#N/A,TRUE,"template"}</definedName>
    <definedName name="twert_1" localSheetId="27" hidden="1">{"by_month",#N/A,TRUE,"template";"destec_month",#N/A,TRUE,"template";"by_quarter",#N/A,TRUE,"template";"destec_quarter",#N/A,TRUE,"template";"by_year",#N/A,TRUE,"template";"destec_annual",#N/A,TRUE,"template"}</definedName>
    <definedName name="twert_1" hidden="1">{"by_month",#N/A,TRUE,"template";"destec_month",#N/A,TRUE,"template";"by_quarter",#N/A,TRUE,"template";"destec_quarter",#N/A,TRUE,"template";"by_year",#N/A,TRUE,"template";"destec_annual",#N/A,TRUE,"template"}</definedName>
    <definedName name="two" localSheetId="27" hidden="1">{"ONE",#N/A,FALSE,"Sheet1"}</definedName>
    <definedName name="two" hidden="1">{"ONE",#N/A,FALSE,"Sheet1"}</definedName>
    <definedName name="two_1" localSheetId="27" hidden="1">{"ONE",#N/A,FALSE,"Sheet1"}</definedName>
    <definedName name="two_1" hidden="1">{"ONE",#N/A,FALSE,"Sheet1"}</definedName>
    <definedName name="tyler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RESmarg" localSheetId="28">#REF!</definedName>
    <definedName name="TYRESmarg" localSheetId="3">#REF!</definedName>
    <definedName name="TYRESmarg" localSheetId="5">#REF!</definedName>
    <definedName name="TYRESmarg" localSheetId="6">#REF!</definedName>
    <definedName name="TYRESmarg" localSheetId="4">#REF!</definedName>
    <definedName name="TYRESmarg" localSheetId="19">#REF!</definedName>
    <definedName name="TYRESmarg" localSheetId="20">#REF!</definedName>
    <definedName name="TYRESmarg" localSheetId="18">#REF!</definedName>
    <definedName name="TYRESmarg" localSheetId="27">#REF!</definedName>
    <definedName name="TYRESmarg" localSheetId="14">#REF!</definedName>
    <definedName name="TYRESmarg" localSheetId="23">#REF!</definedName>
    <definedName name="TYRESmarg">#REF!</definedName>
    <definedName name="u" localSheetId="27" hidden="1">{"CSheet",#N/A,FALSE,"C";"SmCap",#N/A,FALSE,"VAL1";"GulfCoast",#N/A,FALSE,"VAL1";"nav",#N/A,FALSE,"NAV";"Summary",#N/A,FALSE,"NAV"}</definedName>
    <definedName name="u" hidden="1">{"CSheet",#N/A,FALSE,"C";"SmCap",#N/A,FALSE,"VAL1";"GulfCoast",#N/A,FALSE,"VAL1";"nav",#N/A,FALSE,"NAV";"Summary",#N/A,FALSE,"NAV"}</definedName>
    <definedName name="u_1" localSheetId="27" hidden="1">{"CSheet",#N/A,FALSE,"C";"SmCap",#N/A,FALSE,"VAL1";"GulfCoast",#N/A,FALSE,"VAL1";"nav",#N/A,FALSE,"NAV";"Summary",#N/A,FALSE,"NAV"}</definedName>
    <definedName name="u_1" hidden="1">{"CSheet",#N/A,FALSE,"C";"SmCap",#N/A,FALSE,"VAL1";"GulfCoast",#N/A,FALSE,"VAL1";"nav",#N/A,FALSE,"NAV";"Summary",#N/A,FALSE,"NAV"}</definedName>
    <definedName name="ui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ui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ui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ui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United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seResidualResult" localSheetId="27">#REF!</definedName>
    <definedName name="UseResidualResult">#REF!</definedName>
    <definedName name="uyfkf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R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ail" localSheetId="27" hidden="1">{"PVGraph2",#N/A,FALSE,"PV Data"}</definedName>
    <definedName name="Vail" hidden="1">{"PVGraph2",#N/A,FALSE,"PV Data"}</definedName>
    <definedName name="Vail_1" localSheetId="27" hidden="1">{"PVGraph2",#N/A,FALSE,"PV Data"}</definedName>
    <definedName name="Vail_1" hidden="1">{"PVGraph2",#N/A,FALSE,"PV Data"}</definedName>
    <definedName name="Val" hidden="1">39273.5911689815</definedName>
    <definedName name="Valuation" localSheetId="27" hidden="1">{#N/A,#N/A,FALSE,"Output";#N/A,#N/A,FALSE,"Cover Sheet";#N/A,#N/A,FALSE,"Current Mkt. Projections"}</definedName>
    <definedName name="Valuation" hidden="1">{#N/A,#N/A,FALSE,"Output";#N/A,#N/A,FALSE,"Cover Sheet";#N/A,#N/A,FALSE,"Current Mkt. Projections"}</definedName>
    <definedName name="Valuation_1" localSheetId="27" hidden="1">{#N/A,#N/A,FALSE,"Output";#N/A,#N/A,FALSE,"Cover Sheet";#N/A,#N/A,FALSE,"Current Mkt. Projections"}</definedName>
    <definedName name="Valuation_1" hidden="1">{#N/A,#N/A,FALSE,"Output";#N/A,#N/A,FALSE,"Cover Sheet";#N/A,#N/A,FALSE,"Current Mkt. Projections"}</definedName>
    <definedName name="ValuationDate">'[7]1. Data'!$E$6</definedName>
    <definedName name="value" localSheetId="27" hidden="1">OFFSET(#REF!,5,0,COUNTA(#REF!)-COUNTA(#REF!),1)</definedName>
    <definedName name="value" hidden="1">OFFSET(#REF!,5,0,COUNTA(#REF!)-COUNTA(#REF!),1)</definedName>
    <definedName name="Value.2" localSheetId="27" hidden="1">{#N/A,#N/A,FALSE,"Cashflow Analysis";#N/A,#N/A,FALSE,"Sensitivity Analysis";#N/A,#N/A,FALSE,"PV";#N/A,#N/A,FALSE,"Pro Forma"}</definedName>
    <definedName name="Value.2" hidden="1">{#N/A,#N/A,FALSE,"Cashflow Analysis";#N/A,#N/A,FALSE,"Sensitivity Analysis";#N/A,#N/A,FALSE,"PV";#N/A,#N/A,FALSE,"Pro Forma"}</definedName>
    <definedName name="Value.2_1" localSheetId="27" hidden="1">{#N/A,#N/A,FALSE,"Cashflow Analysis";#N/A,#N/A,FALSE,"Sensitivity Analysis";#N/A,#N/A,FALSE,"PV";#N/A,#N/A,FALSE,"Pro Forma"}</definedName>
    <definedName name="Value.2_1" hidden="1">{#N/A,#N/A,FALSE,"Cashflow Analysis";#N/A,#N/A,FALSE,"Sensitivity Analysis";#N/A,#N/A,FALSE,"PV";#N/A,#N/A,FALSE,"Pro Forma"}</definedName>
    <definedName name="value1" localSheetId="27" hidden="1">{#N/A,#N/A,FALSE,"Cashflow Analysis";#N/A,#N/A,FALSE,"Sensitivity Analysis";#N/A,#N/A,FALSE,"PV";#N/A,#N/A,FALSE,"Pro Forma"}</definedName>
    <definedName name="value1" hidden="1">{#N/A,#N/A,FALSE,"Cashflow Analysis";#N/A,#N/A,FALSE,"Sensitivity Analysis";#N/A,#N/A,FALSE,"PV";#N/A,#N/A,FALSE,"Pro Forma"}</definedName>
    <definedName name="value1_1" localSheetId="27" hidden="1">{#N/A,#N/A,FALSE,"Cashflow Analysis";#N/A,#N/A,FALSE,"Sensitivity Analysis";#N/A,#N/A,FALSE,"PV";#N/A,#N/A,FALSE,"Pro Forma"}</definedName>
    <definedName name="value1_1" hidden="1">{#N/A,#N/A,FALSE,"Cashflow Analysis";#N/A,#N/A,FALSE,"Sensitivity Analysis";#N/A,#N/A,FALSE,"PV";#N/A,#N/A,FALSE,"Pro Forma"}</definedName>
    <definedName name="value1.2" localSheetId="27" hidden="1">{#N/A,#N/A,FALSE,"Cashflow Analysis";#N/A,#N/A,FALSE,"Sensitivity Analysis";#N/A,#N/A,FALSE,"PV";#N/A,#N/A,FALSE,"Pro Forma"}</definedName>
    <definedName name="value1.2" hidden="1">{#N/A,#N/A,FALSE,"Cashflow Analysis";#N/A,#N/A,FALSE,"Sensitivity Analysis";#N/A,#N/A,FALSE,"PV";#N/A,#N/A,FALSE,"Pro Forma"}</definedName>
    <definedName name="value1.2_1" localSheetId="27" hidden="1">{#N/A,#N/A,FALSE,"Cashflow Analysis";#N/A,#N/A,FALSE,"Sensitivity Analysis";#N/A,#N/A,FALSE,"PV";#N/A,#N/A,FALSE,"Pro Forma"}</definedName>
    <definedName name="value1.2_1" hidden="1">{#N/A,#N/A,FALSE,"Cashflow Analysis";#N/A,#N/A,FALSE,"Sensitivity Analysis";#N/A,#N/A,FALSE,"PV";#N/A,#N/A,FALSE,"Pro Forma"}</definedName>
    <definedName name="ValueRevn">[5]Master!#REF!</definedName>
    <definedName name="Values_Entered" localSheetId="28">IF(Chambers!Loan_Amount*Chambers!Interest_Rate*Chambers!Loan_Years*Chambers!Loan_Start&gt;0,1,0)</definedName>
    <definedName name="Values_Entered" localSheetId="3">IF('FY25 Full Year'!Loan_Amount*'FY25 Full Year'!Interest_Rate*'FY25 Full Year'!Loan_Years*'FY25 Full Year'!Loan_Start&gt;0,1,0)</definedName>
    <definedName name="Values_Entered" localSheetId="5">IF('FY25 Monthly Mature Sites'!Loan_Amount*'FY25 Monthly Mature Sites'!Interest_Rate*'FY25 Monthly Mature Sites'!Loan_Years*'FY25 Monthly Mature Sites'!Loan_Start&gt;0,1,0)</definedName>
    <definedName name="Values_Entered" localSheetId="6">IF('FY25 Monthly Non Mature Sites'!Loan_Amount*'FY25 Monthly Non Mature Sites'!Interest_Rate*'FY25 Monthly Non Mature Sites'!Loan_Years*'FY25 Monthly Non Mature Sites'!Loan_Start&gt;0,1,0)</definedName>
    <definedName name="Values_Entered" localSheetId="4">IF('FY25 Monthly P&amp;L'!Loan_Amount*'FY25 Monthly P&amp;L'!Interest_Rate*'FY25 Monthly P&amp;L'!Loan_Years*'FY25 Monthly P&amp;L'!Loan_Start&gt;0,1,0)</definedName>
    <definedName name="Values_Entered" localSheetId="19">IF('Monthly Mature Sites'!Loan_Amount*'Monthly Mature Sites'!Interest_Rate*'Monthly Mature Sites'!Loan_Years*'Monthly Mature Sites'!Loan_Start&gt;0,1,0)</definedName>
    <definedName name="Values_Entered" localSheetId="20">IF('Monthly Non Mature Sites'!Loan_Amount*'Monthly Non Mature Sites'!Interest_Rate*'Monthly Non Mature Sites'!Loan_Years*'Monthly Non Mature Sites'!Loan_Start&gt;0,1,0)</definedName>
    <definedName name="Values_Entered" localSheetId="18">IF('Monthly P&amp;L'!Loan_Amount*'Monthly P&amp;L'!Interest_Rate*'Monthly P&amp;L'!Loan_Years*'Monthly P&amp;L'!Loan_Start&gt;0,1,0)</definedName>
    <definedName name="Values_Entered" localSheetId="27">IF('Overheads by Category'!Loan_Amount*'Overheads by Category'!Interest_Rate*'Overheads by Category'!Loan_Years*'Overheads by Category'!Loan_Start&gt;0,1,0)</definedName>
    <definedName name="Values_Entered" localSheetId="14">IF('Profit &amp; Loss'!Loan_Amount*'Profit &amp; Loss'!Interest_Rate*'Profit &amp; Loss'!Loan_Years*'Profit &amp; Loss'!Loan_Start&gt;0,1,0)</definedName>
    <definedName name="Values_Entered" localSheetId="23">IF('Restaurant Sales'!Loan_Amount*'Restaurant Sales'!Interest_Rate*'Restaurant Sales'!Loan_Years*'Restaurant Sales'!Loan_Start&gt;0,1,0)</definedName>
    <definedName name="Values_Entered">IF(Loan_Amount*Interest_Rate*Loan_Years*Loan_Start&gt;0,1,0)</definedName>
    <definedName name="valuevx">42.314159</definedName>
    <definedName name="VARIABLES" localSheetId="28">#REF!</definedName>
    <definedName name="VARIABLES" localSheetId="3">#REF!</definedName>
    <definedName name="VARIABLES" localSheetId="5">#REF!</definedName>
    <definedName name="VARIABLES" localSheetId="6">#REF!</definedName>
    <definedName name="VARIABLES" localSheetId="4">#REF!</definedName>
    <definedName name="VARIABLES" localSheetId="19">#REF!</definedName>
    <definedName name="VARIABLES" localSheetId="20">#REF!</definedName>
    <definedName name="VARIABLES" localSheetId="18">#REF!</definedName>
    <definedName name="VARIABLES" localSheetId="27">#REF!</definedName>
    <definedName name="VARIABLES" localSheetId="14">#REF!</definedName>
    <definedName name="VARIABLES" localSheetId="23">#REF!</definedName>
    <definedName name="VARIABLES">#REF!</definedName>
    <definedName name="varianc" localSheetId="27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varianc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varianc_1" localSheetId="27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varianc_1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Variant">[5]Master!#REF!</definedName>
    <definedName name="VariantNo" localSheetId="27">#REF!</definedName>
    <definedName name="VariantNo">#REF!</definedName>
    <definedName name="VAT">[18]CFVAR!$E$9</definedName>
    <definedName name="VatRate">[6]Assumptions!$C$6</definedName>
    <definedName name="vb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v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vb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vb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vbvn" hidden="1">"c116"</definedName>
    <definedName name="vcvc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eneco" localSheetId="27" hidden="1">{"one",#N/A,TRUE,"Alaska";"two",#N/A,TRUE,"Alaska";"three",#N/A,TRUE,"Alaska";"four",#N/A,TRUE,"Alaska"}</definedName>
    <definedName name="Veneco" hidden="1">{"one",#N/A,TRUE,"Alaska";"two",#N/A,TRUE,"Alaska";"three",#N/A,TRUE,"Alaska";"four",#N/A,TRUE,"Alaska"}</definedName>
    <definedName name="Veneco_1" localSheetId="27" hidden="1">{"one",#N/A,TRUE,"Alaska";"two",#N/A,TRUE,"Alaska";"three",#N/A,TRUE,"Alaska";"four",#N/A,TRUE,"Alaska"}</definedName>
    <definedName name="Veneco_1" hidden="1">{"one",#N/A,TRUE,"Alaska";"two",#N/A,TRUE,"Alaska";"three",#N/A,TRUE,"Alaska";"four",#N/A,TRUE,"Alaska"}</definedName>
    <definedName name="viajes" localSheetId="27" hidden="1">{#N/A,#N/A,TRUE,"RESUMEN ECON.";#N/A,#N/A,TRUE,"Costos de R.H.";#N/A,#N/A,TRUE,"COSTO HW";#N/A,#N/A,TRUE,"CUADROS";#N/A,#N/A,TRUE,"SCADA´s";#N/A,#N/A,TRUE,"PRECIOS EQUIPOS"}</definedName>
    <definedName name="viajes" hidden="1">{#N/A,#N/A,TRUE,"RESUMEN ECON.";#N/A,#N/A,TRUE,"Costos de R.H.";#N/A,#N/A,TRUE,"COSTO HW";#N/A,#N/A,TRUE,"CUADROS";#N/A,#N/A,TRUE,"SCADA´s";#N/A,#N/A,TRUE,"PRECIOS EQUIPOS"}</definedName>
    <definedName name="viajes_1" localSheetId="27" hidden="1">{#N/A,#N/A,TRUE,"RESUMEN ECON.";#N/A,#N/A,TRUE,"Costos de R.H.";#N/A,#N/A,TRUE,"COSTO HW";#N/A,#N/A,TRUE,"CUADROS";#N/A,#N/A,TRUE,"SCADA´s";#N/A,#N/A,TRUE,"PRECIOS EQUIPOS"}</definedName>
    <definedName name="viajes_1" hidden="1">{#N/A,#N/A,TRUE,"RESUMEN ECON.";#N/A,#N/A,TRUE,"Costos de R.H.";#N/A,#N/A,TRUE,"COSTO HW";#N/A,#N/A,TRUE,"CUADROS";#N/A,#N/A,TRUE,"SCADA´s";#N/A,#N/A,TRUE,"PRECIOS EQUIPOS"}</definedName>
    <definedName name="viajes2" localSheetId="27" hidden="1">{#N/A,#N/A,TRUE,"RESUMEN ECON.";#N/A,#N/A,TRUE,"Costos de R.H.";#N/A,#N/A,TRUE,"COSTO HW";#N/A,#N/A,TRUE,"CUADROS";#N/A,#N/A,TRUE,"SCADA´s";#N/A,#N/A,TRUE,"PRECIOS EQUIPOS"}</definedName>
    <definedName name="viajes2" hidden="1">{#N/A,#N/A,TRUE,"RESUMEN ECON.";#N/A,#N/A,TRUE,"Costos de R.H.";#N/A,#N/A,TRUE,"COSTO HW";#N/A,#N/A,TRUE,"CUADROS";#N/A,#N/A,TRUE,"SCADA´s";#N/A,#N/A,TRUE,"PRECIOS EQUIPOS"}</definedName>
    <definedName name="viajes2_1" localSheetId="27" hidden="1">{#N/A,#N/A,TRUE,"RESUMEN ECON.";#N/A,#N/A,TRUE,"Costos de R.H.";#N/A,#N/A,TRUE,"COSTO HW";#N/A,#N/A,TRUE,"CUADROS";#N/A,#N/A,TRUE,"SCADA´s";#N/A,#N/A,TRUE,"PRECIOS EQUIPOS"}</definedName>
    <definedName name="viajes2_1" hidden="1">{#N/A,#N/A,TRUE,"RESUMEN ECON.";#N/A,#N/A,TRUE,"Costos de R.H.";#N/A,#N/A,TRUE,"COSTO HW";#N/A,#N/A,TRUE,"CUADROS";#N/A,#N/A,TRUE,"SCADA´s";#N/A,#N/A,TRUE,"PRECIOS EQUIPOS"}</definedName>
    <definedName name="victor" localSheetId="27" hidden="1">{"multiple",#N/A,FALSE,"client";"margins",#N/A,FALSE,"client";"data",#N/A,FALSE,"client"}</definedName>
    <definedName name="victor" hidden="1">{"multiple",#N/A,FALSE,"client";"margins",#N/A,FALSE,"client";"data",#N/A,FALSE,"client"}</definedName>
    <definedName name="victor_1" localSheetId="27" hidden="1">{"multiple",#N/A,FALSE,"client";"margins",#N/A,FALSE,"client";"data",#N/A,FALSE,"client"}</definedName>
    <definedName name="victor_1" hidden="1">{"multiple",#N/A,FALSE,"client";"margins",#N/A,FALSE,"client";"data",#N/A,FALSE,"client"}</definedName>
    <definedName name="vk" localSheetId="27" hidden="1">{"bs",#N/A,FALSE,"SCF"}</definedName>
    <definedName name="vk" hidden="1">{"bs",#N/A,FALSE,"SCF"}</definedName>
    <definedName name="vk_1" localSheetId="27" hidden="1">{"bs",#N/A,FALSE,"SCF"}</definedName>
    <definedName name="vk_1" hidden="1">{"bs",#N/A,FALSE,"SCF"}</definedName>
    <definedName name="vl" localSheetId="27" hidden="1">{"bs",#N/A,FALSE,"SCF"}</definedName>
    <definedName name="vl" hidden="1">{"bs",#N/A,FALSE,"SCF"}</definedName>
    <definedName name="vl_1" localSheetId="27" hidden="1">{"bs",#N/A,FALSE,"SCF"}</definedName>
    <definedName name="vl_1" hidden="1">{"bs",#N/A,FALSE,"SCF"}</definedName>
    <definedName name="vnbs" localSheetId="27" hidden="1">{"FCB_ALL",#N/A,FALSE,"FCB"}</definedName>
    <definedName name="vnbs" hidden="1">{"FCB_ALL",#N/A,FALSE,"FCB"}</definedName>
    <definedName name="vnbs_1" localSheetId="27" hidden="1">{"FCB_ALL",#N/A,FALSE,"FCB"}</definedName>
    <definedName name="vnbs_1" hidden="1">{"FCB_ALL",#N/A,FALSE,"FCB"}</definedName>
    <definedName name="vsdkfj" localSheetId="27" hidden="1">{"bs",#N/A,FALSE,"SCF"}</definedName>
    <definedName name="vsdkfj" hidden="1">{"bs",#N/A,FALSE,"SCF"}</definedName>
    <definedName name="vsdkfj_1" localSheetId="27" hidden="1">{"bs",#N/A,FALSE,"SCF"}</definedName>
    <definedName name="vsdkfj_1" hidden="1">{"bs",#N/A,FALSE,"SCF"}</definedName>
    <definedName name="vslv" localSheetId="27" hidden="1">{"bs",#N/A,FALSE,"SCF"}</definedName>
    <definedName name="vslv" hidden="1">{"bs",#N/A,FALSE,"SCF"}</definedName>
    <definedName name="vslv_1" localSheetId="27" hidden="1">{"bs",#N/A,FALSE,"SCF"}</definedName>
    <definedName name="vslv_1" hidden="1">{"bs",#N/A,FALSE,"SCF"}</definedName>
    <definedName name="vsr" localSheetId="27" hidden="1">{"FCB_ALL",#N/A,FALSE,"FCB"}</definedName>
    <definedName name="vsr" hidden="1">{"FCB_ALL",#N/A,FALSE,"FCB"}</definedName>
    <definedName name="vsr_1" localSheetId="27" hidden="1">{"FCB_ALL",#N/A,FALSE,"FCB"}</definedName>
    <definedName name="vsr_1" hidden="1">{"FCB_ALL",#N/A,FALSE,"FCB"}</definedName>
    <definedName name="vvcrrr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vv" localSheetId="27" hidden="1">{#N/A,#N/A,FALSE,"Cashflow Analysis";#N/A,#N/A,FALSE,"Sensitivity Analysis";#N/A,#N/A,FALSE,"PV";#N/A,#N/A,FALSE,"Pro Forma"}</definedName>
    <definedName name="vvvv" hidden="1">{#N/A,#N/A,FALSE,"Cashflow Analysis";#N/A,#N/A,FALSE,"Sensitivity Analysis";#N/A,#N/A,FALSE,"PV";#N/A,#N/A,FALSE,"Pro Forma"}</definedName>
    <definedName name="vvvv_1" localSheetId="27" hidden="1">{#N/A,#N/A,FALSE,"Cashflow Analysis";#N/A,#N/A,FALSE,"Sensitivity Analysis";#N/A,#N/A,FALSE,"PV";#N/A,#N/A,FALSE,"Pro Forma"}</definedName>
    <definedName name="vvvv_1" hidden="1">{#N/A,#N/A,FALSE,"Cashflow Analysis";#N/A,#N/A,FALSE,"Sensitivity Analysis";#N/A,#N/A,FALSE,"PV";#N/A,#N/A,FALSE,"Pro Forma"}</definedName>
    <definedName name="VVVV.2" localSheetId="27" hidden="1">{#N/A,#N/A,FALSE,"Cashflow Analysis";#N/A,#N/A,FALSE,"Sensitivity Analysis";#N/A,#N/A,FALSE,"PV";#N/A,#N/A,FALSE,"Pro Forma"}</definedName>
    <definedName name="VVVV.2" hidden="1">{#N/A,#N/A,FALSE,"Cashflow Analysis";#N/A,#N/A,FALSE,"Sensitivity Analysis";#N/A,#N/A,FALSE,"PV";#N/A,#N/A,FALSE,"Pro Forma"}</definedName>
    <definedName name="VVVV.2_1" localSheetId="27" hidden="1">{#N/A,#N/A,FALSE,"Cashflow Analysis";#N/A,#N/A,FALSE,"Sensitivity Analysis";#N/A,#N/A,FALSE,"PV";#N/A,#N/A,FALSE,"Pro Forma"}</definedName>
    <definedName name="VVVV.2_1" hidden="1">{#N/A,#N/A,FALSE,"Cashflow Analysis";#N/A,#N/A,FALSE,"Sensitivity Analysis";#N/A,#N/A,FALSE,"PV";#N/A,#N/A,FALSE,"Pro Forma"}</definedName>
    <definedName name="w" localSheetId="27" hidden="1">#REF!</definedName>
    <definedName name="w" hidden="1">#REF!</definedName>
    <definedName name="wafe" localSheetId="27" hidden="1">{"summary1",#N/A,TRUE,"Comps";"summary2",#N/A,TRUE,"Comps";"summary3",#N/A,TRUE,"Comps"}</definedName>
    <definedName name="wafe" hidden="1">{"summary1",#N/A,TRUE,"Comps";"summary2",#N/A,TRUE,"Comps";"summary3",#N/A,TRUE,"Comps"}</definedName>
    <definedName name="wafe_1" localSheetId="27" hidden="1">{"summary1",#N/A,TRUE,"Comps";"summary2",#N/A,TRUE,"Comps";"summary3",#N/A,TRUE,"Comps"}</definedName>
    <definedName name="wafe_1" hidden="1">{"summary1",#N/A,TRUE,"Comps";"summary2",#N/A,TRUE,"Comps";"summary3",#N/A,TRUE,"Comps"}</definedName>
    <definedName name="WalkYTDBudNEW" localSheetId="27" hidden="1">{"FIXVARIANCE",#N/A,FALSE,"COSTPHSE";"SOURCING",#N/A,FALSE,"COSTPHSE"}</definedName>
    <definedName name="WalkYTDBudNEW" hidden="1">{"FIXVARIANCE",#N/A,FALSE,"COSTPHSE";"SOURCING",#N/A,FALSE,"COSTPHSE"}</definedName>
    <definedName name="WalkYTDBudNEW_1" localSheetId="27" hidden="1">{"FIXVARIANCE",#N/A,FALSE,"COSTPHSE";"SOURCING",#N/A,FALSE,"COSTPHSE"}</definedName>
    <definedName name="WalkYTDBudNEW_1" hidden="1">{"FIXVARIANCE",#N/A,FALSE,"COSTPHSE";"SOURCING",#N/A,FALSE,"COSTPHSE"}</definedName>
    <definedName name="WATER" localSheetId="28">#REF!</definedName>
    <definedName name="WATER" localSheetId="3">#REF!</definedName>
    <definedName name="WATER" localSheetId="5">#REF!</definedName>
    <definedName name="WATER" localSheetId="6">#REF!</definedName>
    <definedName name="WATER" localSheetId="4">#REF!</definedName>
    <definedName name="WATER" localSheetId="19">#REF!</definedName>
    <definedName name="WATER" localSheetId="20">#REF!</definedName>
    <definedName name="WATER" localSheetId="18">#REF!</definedName>
    <definedName name="WATER" localSheetId="27">#REF!</definedName>
    <definedName name="WATER" localSheetId="14">#REF!</definedName>
    <definedName name="WATER" localSheetId="23">#REF!</definedName>
    <definedName name="WATER">#REF!</definedName>
    <definedName name="wc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.3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.3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c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DS" localSheetId="27" hidden="1">#REF!</definedName>
    <definedName name="WDS" hidden="1">#REF!</definedName>
    <definedName name="WEA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b" localSheetId="27" hidden="1">{#N/A,#N/A,FALSE,"Taxblinc";#N/A,#N/A,FALSE,"Rsvsacls"}</definedName>
    <definedName name="web" hidden="1">{#N/A,#N/A,FALSE,"Taxblinc";#N/A,#N/A,FALSE,"Rsvsacls"}</definedName>
    <definedName name="web_1" localSheetId="27" hidden="1">{#N/A,#N/A,FALSE,"Taxblinc";#N/A,#N/A,FALSE,"Rsvsacls"}</definedName>
    <definedName name="web_1" hidden="1">{#N/A,#N/A,FALSE,"Taxblinc";#N/A,#N/A,FALSE,"Rsvsacls"}</definedName>
    <definedName name="Weeks" localSheetId="28">#REF!</definedName>
    <definedName name="Weeks" localSheetId="3">#REF!</definedName>
    <definedName name="Weeks" localSheetId="5">#REF!</definedName>
    <definedName name="Weeks" localSheetId="6">#REF!</definedName>
    <definedName name="Weeks" localSheetId="4">#REF!</definedName>
    <definedName name="Weeks" localSheetId="19">#REF!</definedName>
    <definedName name="Weeks" localSheetId="20">#REF!</definedName>
    <definedName name="Weeks" localSheetId="18">#REF!</definedName>
    <definedName name="Weeks" localSheetId="27">#REF!</definedName>
    <definedName name="Weeks" localSheetId="14">#REF!</definedName>
    <definedName name="Weeks" localSheetId="23">#REF!</definedName>
    <definedName name="Weeks">#REF!</definedName>
    <definedName name="wefaf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localSheetId="27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localSheetId="27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kwn" localSheetId="27" hidden="1">{"'Edit'!$A$1:$V$2277"}</definedName>
    <definedName name="wekwn" hidden="1">{"'Edit'!$A$1:$V$2277"}</definedName>
    <definedName name="wekwn_1" localSheetId="27" hidden="1">{"'Edit'!$A$1:$V$2277"}</definedName>
    <definedName name="wekwn_1" hidden="1">{"'Edit'!$A$1:$V$2277"}</definedName>
    <definedName name="welw" localSheetId="27" hidden="1">{"'Edit'!$A$1:$V$2277"}</definedName>
    <definedName name="welw" hidden="1">{"'Edit'!$A$1:$V$2277"}</definedName>
    <definedName name="welw_1" localSheetId="27" hidden="1">{"'Edit'!$A$1:$V$2277"}</definedName>
    <definedName name="welw_1" hidden="1">{"'Edit'!$A$1:$V$2277"}</definedName>
    <definedName name="WEQQE" localSheetId="27" hidden="1">{"summary1",#N/A,TRUE,"Comps";"summary2",#N/A,TRUE,"Comps";"summary3",#N/A,TRUE,"Comps"}</definedName>
    <definedName name="WEQQE" hidden="1">{"summary1",#N/A,TRUE,"Comps";"summary2",#N/A,TRUE,"Comps";"summary3",#N/A,TRUE,"Comps"}</definedName>
    <definedName name="WEQQE_1" localSheetId="27" hidden="1">{"summary1",#N/A,TRUE,"Comps";"summary2",#N/A,TRUE,"Comps";"summary3",#N/A,TRUE,"Comps"}</definedName>
    <definedName name="WEQQE_1" hidden="1">{"summary1",#N/A,TRUE,"Comps";"summary2",#N/A,TRUE,"Comps";"summary3",#N/A,TRUE,"Comps"}</definedName>
    <definedName name="wer" localSheetId="27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er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er_1" localSheetId="27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er_1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erere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erere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erere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erere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ererwer" localSheetId="27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_1" localSheetId="27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_1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n" localSheetId="27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_1" localSheetId="27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_1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g" localSheetId="27" hidden="1">{"ReportTop",#N/A,FALSE,"report top"}</definedName>
    <definedName name="wg" hidden="1">{"ReportTop",#N/A,FALSE,"report top"}</definedName>
    <definedName name="wg_1" localSheetId="27" hidden="1">{"ReportTop",#N/A,FALSE,"report top"}</definedName>
    <definedName name="wg_1" hidden="1">{"ReportTop",#N/A,FALSE,"report top"}</definedName>
    <definedName name="what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hat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hat_1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hat_1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HAT?" localSheetId="27" hidden="1">{"Other Sales Summary",#N/A,FALSE,"Other Sales";"Other Sales by Month",#N/A,FALSE,"Other Sales";"Other Sales YTD",#N/A,FALSE,"Other Sales"}</definedName>
    <definedName name="wHAT?" hidden="1">{"Other Sales Summary",#N/A,FALSE,"Other Sales";"Other Sales by Month",#N/A,FALSE,"Other Sales";"Other Sales YTD",#N/A,FALSE,"Other Sales"}</definedName>
    <definedName name="wHAT?_1" localSheetId="27" hidden="1">{"Other Sales Summary",#N/A,FALSE,"Other Sales";"Other Sales by Month",#N/A,FALSE,"Other Sales";"Other Sales YTD",#N/A,FALSE,"Other Sales"}</definedName>
    <definedName name="wHAT?_1" hidden="1">{"Other Sales Summary",#N/A,FALSE,"Other Sales";"Other Sales by Month",#N/A,FALSE,"Other Sales";"Other Sales YTD",#N/A,FALSE,"Other Sales"}</definedName>
    <definedName name="whatever" localSheetId="27" hidden="1">#REF!</definedName>
    <definedName name="whatever" hidden="1">#REF!</definedName>
    <definedName name="whatever2" localSheetId="27" hidden="1">#REF!</definedName>
    <definedName name="whatever2" hidden="1">#REF!</definedName>
    <definedName name="whatever3" localSheetId="27" hidden="1">#REF!</definedName>
    <definedName name="whatever3" hidden="1">#REF!</definedName>
    <definedName name="whatever4" localSheetId="27" hidden="1">#REF!</definedName>
    <definedName name="whatever4" hidden="1">#REF!</definedName>
    <definedName name="WHATEVERS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O" localSheetId="27" hidden="1">{#N/A,#N/A,FALSE,"SUMMARY";#N/A,#N/A,FALSE,"DETAIL";#N/A,#N/A,FALSE,"VARIANCE"}</definedName>
    <definedName name="WHO" hidden="1">{#N/A,#N/A,FALSE,"SUMMARY";#N/A,#N/A,FALSE,"DETAIL";#N/A,#N/A,FALSE,"VARIANCE"}</definedName>
    <definedName name="WHO_1" localSheetId="27" hidden="1">{#N/A,#N/A,FALSE,"SUMMARY";#N/A,#N/A,FALSE,"DETAIL";#N/A,#N/A,FALSE,"VARIANCE"}</definedName>
    <definedName name="WHO_1" hidden="1">{#N/A,#N/A,FALSE,"SUMMARY";#N/A,#N/A,FALSE,"DETAIL";#N/A,#N/A,FALSE,"VARIANCE"}</definedName>
    <definedName name="wholesaleforecast" localSheetId="27" hidden="1">{"SUM",#N/A,FALSE,"Details (2)"}</definedName>
    <definedName name="wholesaleforecast" hidden="1">{"SUM",#N/A,FALSE,"Details (2)"}</definedName>
    <definedName name="wholesaleforecast_1" localSheetId="27" hidden="1">{"SUM",#N/A,FALSE,"Details (2)"}</definedName>
    <definedName name="wholesaleforecast_1" hidden="1">{"SUM",#N/A,FALSE,"Details (2)"}</definedName>
    <definedName name="wlll" localSheetId="27" hidden="1">{"bs",#N/A,FALSE,"SCF"}</definedName>
    <definedName name="wlll" hidden="1">{"bs",#N/A,FALSE,"SCF"}</definedName>
    <definedName name="wlll_1" localSheetId="27" hidden="1">{"bs",#N/A,FALSE,"SCF"}</definedName>
    <definedName name="wlll_1" hidden="1">{"bs",#N/A,FALSE,"SCF"}</definedName>
    <definedName name="wmex" localSheetId="27" hidden="1">#REF!</definedName>
    <definedName name="wmex" hidden="1">#REF!</definedName>
    <definedName name="wnn" localSheetId="27" hidden="1">{"AFR200_P1",#N/A,FALSE,"AFR200";"AFR200_P2",#N/A,FALSE,"AFR200";"AFR200_P3",#N/A,FALSE,"AFR200";"AFR200_P4",#N/A,FALSE,"AFR200";"AFR200_P5",#N/A,FALSE,"AFR200"}</definedName>
    <definedName name="wnn" hidden="1">{"AFR200_P1",#N/A,FALSE,"AFR200";"AFR200_P2",#N/A,FALSE,"AFR200";"AFR200_P3",#N/A,FALSE,"AFR200";"AFR200_P4",#N/A,FALSE,"AFR200";"AFR200_P5",#N/A,FALSE,"AFR200"}</definedName>
    <definedName name="wnn_1" localSheetId="27" hidden="1">{"AFR200_P1",#N/A,FALSE,"AFR200";"AFR200_P2",#N/A,FALSE,"AFR200";"AFR200_P3",#N/A,FALSE,"AFR200";"AFR200_P4",#N/A,FALSE,"AFR200";"AFR200_P5",#N/A,FALSE,"AFR200"}</definedName>
    <definedName name="wnn_1" hidden="1">{"AFR200_P1",#N/A,FALSE,"AFR200";"AFR200_P2",#N/A,FALSE,"AFR200";"AFR200_P3",#N/A,FALSE,"AFR200";"AFR200_P4",#N/A,FALSE,"AFR200";"AFR200_P5",#N/A,FALSE,"AFR200"}</definedName>
    <definedName name="wnnn" localSheetId="27" hidden="1">{"AFR200_P1",#N/A,FALSE,"AFR200";"AFR200_P2",#N/A,FALSE,"AFR200";"AFR200_P3",#N/A,FALSE,"AFR200";"AFR200_P4",#N/A,FALSE,"AFR200";"AFR200_P5",#N/A,FALSE,"AFR200"}</definedName>
    <definedName name="wnnn" hidden="1">{"AFR200_P1",#N/A,FALSE,"AFR200";"AFR200_P2",#N/A,FALSE,"AFR200";"AFR200_P3",#N/A,FALSE,"AFR200";"AFR200_P4",#N/A,FALSE,"AFR200";"AFR200_P5",#N/A,FALSE,"AFR200"}</definedName>
    <definedName name="wnnn_1" localSheetId="27" hidden="1">{"AFR200_P1",#N/A,FALSE,"AFR200";"AFR200_P2",#N/A,FALSE,"AFR200";"AFR200_P3",#N/A,FALSE,"AFR200";"AFR200_P4",#N/A,FALSE,"AFR200";"AFR200_P5",#N/A,FALSE,"AFR200"}</definedName>
    <definedName name="wnnn_1" hidden="1">{"AFR200_P1",#N/A,FALSE,"AFR200";"AFR200_P2",#N/A,FALSE,"AFR200";"AFR200_P3",#N/A,FALSE,"AFR200";"AFR200_P4",#N/A,FALSE,"AFR200";"AFR200_P5",#N/A,FALSE,"AFR200"}</definedName>
    <definedName name="wns" localSheetId="27" hidden="1">{"AFR200_P1",#N/A,FALSE,"AFR200";"AFR200_P2",#N/A,FALSE,"AFR200";"AFR200_P3",#N/A,FALSE,"AFR200";"AFR200_P4",#N/A,FALSE,"AFR200";"AFR200_P5",#N/A,FALSE,"AFR200"}</definedName>
    <definedName name="wns" hidden="1">{"AFR200_P1",#N/A,FALSE,"AFR200";"AFR200_P2",#N/A,FALSE,"AFR200";"AFR200_P3",#N/A,FALSE,"AFR200";"AFR200_P4",#N/A,FALSE,"AFR200";"AFR200_P5",#N/A,FALSE,"AFR200"}</definedName>
    <definedName name="wns_1" localSheetId="27" hidden="1">{"AFR200_P1",#N/A,FALSE,"AFR200";"AFR200_P2",#N/A,FALSE,"AFR200";"AFR200_P3",#N/A,FALSE,"AFR200";"AFR200_P4",#N/A,FALSE,"AFR200";"AFR200_P5",#N/A,FALSE,"AFR200"}</definedName>
    <definedName name="wns_1" hidden="1">{"AFR200_P1",#N/A,FALSE,"AFR200";"AFR200_P2",#N/A,FALSE,"AFR200";"AFR200_P3",#N/A,FALSE,"AFR200";"AFR200_P4",#N/A,FALSE,"AFR200";"AFR200_P5",#N/A,FALSE,"AFR200"}</definedName>
    <definedName name="WORKING1" localSheetId="28">#REF!</definedName>
    <definedName name="WORKING1" localSheetId="3">#REF!</definedName>
    <definedName name="WORKING1" localSheetId="5">#REF!</definedName>
    <definedName name="WORKING1" localSheetId="6">#REF!</definedName>
    <definedName name="WORKING1" localSheetId="4">#REF!</definedName>
    <definedName name="WORKING1" localSheetId="19">#REF!</definedName>
    <definedName name="WORKING1" localSheetId="20">#REF!</definedName>
    <definedName name="WORKING1" localSheetId="18">#REF!</definedName>
    <definedName name="WORKING1" localSheetId="27">#REF!</definedName>
    <definedName name="WORKING1" localSheetId="14">#REF!</definedName>
    <definedName name="WORKING1" localSheetId="23">#REF!</definedName>
    <definedName name="WORKING1">#REF!</definedName>
    <definedName name="WORKING2" localSheetId="28">#REF!</definedName>
    <definedName name="WORKING2" localSheetId="3">#REF!</definedName>
    <definedName name="WORKING2" localSheetId="5">#REF!</definedName>
    <definedName name="WORKING2" localSheetId="6">#REF!</definedName>
    <definedName name="WORKING2" localSheetId="4">#REF!</definedName>
    <definedName name="WORKING2" localSheetId="19">#REF!</definedName>
    <definedName name="WORKING2" localSheetId="20">#REF!</definedName>
    <definedName name="WORKING2" localSheetId="18">#REF!</definedName>
    <definedName name="WORKING2" localSheetId="27">#REF!</definedName>
    <definedName name="WORKING2" localSheetId="14">#REF!</definedName>
    <definedName name="WORKING2" localSheetId="23">#REF!</definedName>
    <definedName name="WORKING2">#REF!</definedName>
    <definedName name="WORKING3" localSheetId="28">#REF!</definedName>
    <definedName name="WORKING3" localSheetId="3">#REF!</definedName>
    <definedName name="WORKING3" localSheetId="5">#REF!</definedName>
    <definedName name="WORKING3" localSheetId="6">#REF!</definedName>
    <definedName name="WORKING3" localSheetId="4">#REF!</definedName>
    <definedName name="WORKING3" localSheetId="19">#REF!</definedName>
    <definedName name="WORKING3" localSheetId="20">#REF!</definedName>
    <definedName name="WORKING3" localSheetId="18">#REF!</definedName>
    <definedName name="WORKING3" localSheetId="27">#REF!</definedName>
    <definedName name="WORKING3" localSheetId="14">#REF!</definedName>
    <definedName name="WORKING3" localSheetId="23">#REF!</definedName>
    <definedName name="WORKING3">#REF!</definedName>
    <definedName name="WQE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r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1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1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1_1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1_1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2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_2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d.2_.pagers.3" localSheetId="27" hidden="1">{"Cover",#N/A,FALSE,"Cover";"Summary",#N/A,FALSE,"Summarpage"}</definedName>
    <definedName name="wrd.2_.pagers.3" hidden="1">{"Cover",#N/A,FALSE,"Cover";"Summary",#N/A,FALSE,"Summarpage"}</definedName>
    <definedName name="wrd.2_.pagers.3_1" localSheetId="27" hidden="1">{"Cover",#N/A,FALSE,"Cover";"Summary",#N/A,FALSE,"Summarpage"}</definedName>
    <definedName name="wrd.2_.pagers.3_1" hidden="1">{"Cover",#N/A,FALSE,"Cover";"Summary",#N/A,FALSE,"Summarpage"}</definedName>
    <definedName name="wrd.2._.pagers.3" localSheetId="27" hidden="1">{"Cover",#N/A,FALSE,"Cover";"Summary",#N/A,FALSE,"Summarpage"}</definedName>
    <definedName name="wrd.2._.pagers.3" hidden="1">{"Cover",#N/A,FALSE,"Cover";"Summary",#N/A,FALSE,"Summarpage"}</definedName>
    <definedName name="wrd.2._.pagers.3_1" localSheetId="27" hidden="1">{"Cover",#N/A,FALSE,"Cover";"Summary",#N/A,FALSE,"Summarpage"}</definedName>
    <definedName name="wrd.2._.pagers.3_1" hidden="1">{"Cover",#N/A,FALSE,"Cover";"Summary",#N/A,FALSE,"Summarpage"}</definedName>
    <definedName name="wre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e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e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e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" localSheetId="27" hidden="1">{"FCB_ALL",#N/A,FALSE,"FCB"}</definedName>
    <definedName name="wrn" hidden="1">{"FCB_ALL",#N/A,FALSE,"FCB"}</definedName>
    <definedName name="wrn_1" localSheetId="27" hidden="1">{"FCB_ALL",#N/A,FALSE,"FCB"}</definedName>
    <definedName name="wrn_1" hidden="1">{"FCB_ALL",#N/A,FALSE,"FCB"}</definedName>
    <definedName name="wrn_eva" localSheetId="27" hidden="1">{"EVA",#N/A,FALSE,"EVA";"WACC",#N/A,FALSE,"WACC"}</definedName>
    <definedName name="wrn_eva" hidden="1">{"EVA",#N/A,FALSE,"EVA";"WACC",#N/A,FALSE,"WACC"}</definedName>
    <definedName name="wrn_eva_1" localSheetId="27" hidden="1">{"EVA",#N/A,FALSE,"EVA";"WACC",#N/A,FALSE,"WACC"}</definedName>
    <definedName name="wrn_eva_1" hidden="1">{"EVA",#N/A,FALSE,"EVA";"WACC",#N/A,FALSE,"WACC"}</definedName>
    <definedName name="wrn_summary_95_95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1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1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_summary_95_952_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_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_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_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_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1." localSheetId="27" hidden="1">{"cover",#N/A,TRUE,"Cover";"toc1",#N/A,TRUE,"TOC";"ts1",#N/A,TRUE,"Transaction Summary";"ei",#N/A,TRUE,"Earnings Impact";"ad",#N/A,TRUE,"accretion dilution"}</definedName>
    <definedName name="wrn.1." hidden="1">{"cover",#N/A,TRUE,"Cover";"toc1",#N/A,TRUE,"TOC";"ts1",#N/A,TRUE,"Transaction Summary";"ei",#N/A,TRUE,"Earnings Impact";"ad",#N/A,TRUE,"accretion dilution"}</definedName>
    <definedName name="wrn.1._1" localSheetId="27" hidden="1">{"cover",#N/A,TRUE,"Cover";"toc1",#N/A,TRUE,"TOC";"ts1",#N/A,TRUE,"Transaction Summary";"ei",#N/A,TRUE,"Earnings Impact";"ad",#N/A,TRUE,"accretion dilution"}</definedName>
    <definedName name="wrn.1._1" hidden="1">{"cover",#N/A,TRUE,"Cover";"toc1",#N/A,TRUE,"TOC";"ts1",#N/A,TRUE,"Transaction Summary";"ei",#N/A,TRUE,"Earnings Impact";"ad",#N/A,TRUE,"accretion dilution"}</definedName>
    <definedName name="wrn.10." localSheetId="27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localSheetId="27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5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_1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_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1." localSheetId="27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localSheetId="27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2_30._.Adv._.Book." localSheetId="27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localSheetId="27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." localSheetId="27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localSheetId="27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3100._.Port._.Review." localSheetId="27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localSheetId="27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 localSheetId="27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localSheetId="27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4." localSheetId="27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localSheetId="27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5." localSheetId="27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localSheetId="27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6." localSheetId="27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localSheetId="27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7." localSheetId="27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localSheetId="27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8." localSheetId="27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localSheetId="27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9." localSheetId="27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localSheetId="27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98._.Budget." localSheetId="27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wrn.1998._.Budget.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wrn.1998._.Budget._1" localSheetId="27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wrn.1998._.Budget._1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wrn.1998._.IPO._.Update." localSheetId="27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_1" localSheetId="27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_1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2." localSheetId="27" hidden="1">{"cover",#N/A,TRUE,"Cover";"toc1",#N/A,TRUE,"TOC";"ts1",#N/A,TRUE,"Transaction Summary";"ei1",#N/A,TRUE,"Earnings Impact";"ad1",#N/A,TRUE,"accretion dilution"}</definedName>
    <definedName name="wrn.2." hidden="1">{"cover",#N/A,TRUE,"Cover";"toc1",#N/A,TRUE,"TOC";"ts1",#N/A,TRUE,"Transaction Summary";"ei1",#N/A,TRUE,"Earnings Impact";"ad1",#N/A,TRUE,"accretion dilution"}</definedName>
    <definedName name="wrn.2._.pagers." localSheetId="27" hidden="1">{"Cover",#N/A,FALSE,"Cover";"Summary",#N/A,FALSE,"Summarpage"}</definedName>
    <definedName name="wrn.2._.pagers." hidden="1">{"Cover",#N/A,FALSE,"Cover";"Summary",#N/A,FALSE,"Summarpage"}</definedName>
    <definedName name="wrn.2._.pagers._1" localSheetId="27" hidden="1">{"Cover",#N/A,FALSE,"Cover";"Summary",#N/A,FALSE,"Summarpage"}</definedName>
    <definedName name="wrn.2._.pagers._1" hidden="1">{"Cover",#N/A,FALSE,"Cover";"Summary",#N/A,FALSE,"Summarpage"}</definedName>
    <definedName name="wrn.2._.pagers.2" localSheetId="27" hidden="1">{"Cover",#N/A,FALSE,"Cover";"Summary",#N/A,FALSE,"Summarpage"}</definedName>
    <definedName name="wrn.2._.pagers.2" hidden="1">{"Cover",#N/A,FALSE,"Cover";"Summary",#N/A,FALSE,"Summarpage"}</definedName>
    <definedName name="wrn.2._.pagers.2_1" localSheetId="27" hidden="1">{"Cover",#N/A,FALSE,"Cover";"Summary",#N/A,FALSE,"Summarpage"}</definedName>
    <definedName name="wrn.2._.pagers.2_1" hidden="1">{"Cover",#N/A,FALSE,"Cover";"Summary",#N/A,FALSE,"Summarpage"}</definedName>
    <definedName name="wrn.2._.pagers.3" localSheetId="27" hidden="1">{"Cover",#N/A,FALSE,"Cover";"Summary",#N/A,FALSE,"Summarpage"}</definedName>
    <definedName name="wrn.2._.pagers.3" hidden="1">{"Cover",#N/A,FALSE,"Cover";"Summary",#N/A,FALSE,"Summarpage"}</definedName>
    <definedName name="wrn.2._.pagers.3_1" localSheetId="27" hidden="1">{"Cover",#N/A,FALSE,"Cover";"Summary",#N/A,FALSE,"Summarpage"}</definedName>
    <definedName name="wrn.2._.pagers.3_1" hidden="1">{"Cover",#N/A,FALSE,"Cover";"Summary",#N/A,FALSE,"Summarpage"}</definedName>
    <definedName name="wrn.2._.pagers.4" localSheetId="27" hidden="1">{"Cover",#N/A,FALSE,"Cover";"Summary",#N/A,FALSE,"Summarpage"}</definedName>
    <definedName name="wrn.2._.pagers.4" hidden="1">{"Cover",#N/A,FALSE,"Cover";"Summary",#N/A,FALSE,"Summarpage"}</definedName>
    <definedName name="wrn.2._.pagers.4_1" localSheetId="27" hidden="1">{"Cover",#N/A,FALSE,"Cover";"Summary",#N/A,FALSE,"Summarpage"}</definedName>
    <definedName name="wrn.2._.pagers.4_1" hidden="1">{"Cover",#N/A,FALSE,"Cover";"Summary",#N/A,FALSE,"Summarpage"}</definedName>
    <definedName name="wrn.2._.pagers.5" localSheetId="27" hidden="1">{"Cover",#N/A,FALSE,"Cover";"Summary",#N/A,FALSE,"Summarpage"}</definedName>
    <definedName name="wrn.2._.pagers.5" hidden="1">{"Cover",#N/A,FALSE,"Cover";"Summary",#N/A,FALSE,"Summarpage"}</definedName>
    <definedName name="wrn.2._.pagers.5_1" localSheetId="27" hidden="1">{"Cover",#N/A,FALSE,"Cover";"Summary",#N/A,FALSE,"Summarpage"}</definedName>
    <definedName name="wrn.2._.pagers.5_1" hidden="1">{"Cover",#N/A,FALSE,"Cover";"Summary",#N/A,FALSE,"Summarpage"}</definedName>
    <definedName name="wrn.2._.pagers.6" localSheetId="27" hidden="1">{"Cover",#N/A,FALSE,"Cover";"Summary",#N/A,FALSE,"Summarpage"}</definedName>
    <definedName name="wrn.2._.pagers.6" hidden="1">{"Cover",#N/A,FALSE,"Cover";"Summary",#N/A,FALSE,"Summarpage"}</definedName>
    <definedName name="wrn.2._.pagers.6_1" localSheetId="27" hidden="1">{"Cover",#N/A,FALSE,"Cover";"Summary",#N/A,FALSE,"Summarpage"}</definedName>
    <definedName name="wrn.2._.pagers.6_1" hidden="1">{"Cover",#N/A,FALSE,"Cover";"Summary",#N/A,FALSE,"Summarpage"}</definedName>
    <definedName name="wrn.2._.pagers.8" localSheetId="27" hidden="1">{"Cover",#N/A,FALSE,"Cover";"Summary",#N/A,FALSE,"Summarpage"}</definedName>
    <definedName name="wrn.2._.pagers.8" hidden="1">{"Cover",#N/A,FALSE,"Cover";"Summary",#N/A,FALSE,"Summarpage"}</definedName>
    <definedName name="wrn.2._.pagers.8_1" localSheetId="27" hidden="1">{"Cover",#N/A,FALSE,"Cover";"Summary",#N/A,FALSE,"Summarpage"}</definedName>
    <definedName name="wrn.2._.pagers.8_1" hidden="1">{"Cover",#N/A,FALSE,"Cover";"Summary",#N/A,FALSE,"Summarpage"}</definedName>
    <definedName name="wrn.2._1" localSheetId="27" hidden="1">{"cover",#N/A,TRUE,"Cover";"toc1",#N/A,TRUE,"TOC";"ts1",#N/A,TRUE,"Transaction Summary";"ei1",#N/A,TRUE,"Earnings Impact";"ad1",#N/A,TRUE,"accretion dilution"}</definedName>
    <definedName name="wrn.2._1" hidden="1">{"cover",#N/A,TRUE,"Cover";"toc1",#N/A,TRUE,"TOC";"ts1",#N/A,TRUE,"Transaction Summary";"ei1",#N/A,TRUE,"Earnings Impact";"ad1",#N/A,TRUE,"accretion dilution"}</definedName>
    <definedName name="wrn.2._pagers.4" localSheetId="27" hidden="1">{"Cover",#N/A,FALSE,"Cover";"Summary",#N/A,FALSE,"Summarpage"}</definedName>
    <definedName name="wrn.2._pagers.4" hidden="1">{"Cover",#N/A,FALSE,"Cover";"Summary",#N/A,FALSE,"Summarpage"}</definedName>
    <definedName name="wrn.2._pagers.4_1" localSheetId="27" hidden="1">{"Cover",#N/A,FALSE,"Cover";"Summary",#N/A,FALSE,"Summarpage"}</definedName>
    <definedName name="wrn.2._pagers.4_1" hidden="1">{"Cover",#N/A,FALSE,"Cover";"Summary",#N/A,FALSE,"Summarpage"}</definedName>
    <definedName name="wrn.20." localSheetId="27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localSheetId="27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00._.Package._.GOM." localSheetId="27" hidden="1">{"2000PPE",#N/A,FALSE,"PPE 2000";"2000DD",#N/A,FALSE,"DrydocksOther"}</definedName>
    <definedName name="wrn.2000._.Package._.GOM." hidden="1">{"2000PPE",#N/A,FALSE,"PPE 2000";"2000DD",#N/A,FALSE,"DrydocksOther"}</definedName>
    <definedName name="wrn.2000._.Package._.GOM._1" localSheetId="27" hidden="1">{"2000PPE",#N/A,FALSE,"PPE 2000";"2000DD",#N/A,FALSE,"DrydocksOther"}</definedName>
    <definedName name="wrn.2000._.Package._.GOM._1" hidden="1">{"2000PPE",#N/A,FALSE,"PPE 2000";"2000DD",#N/A,FALSE,"DrydocksOther"}</definedName>
    <definedName name="wrn.2003._.Detail._.in._.Dollars." localSheetId="27" hidden="1">{#N/A,#N/A,FALSE,"2003 Est";#N/A,#N/A,FALSE,"2003 Pr";#N/A,#N/A,FALSE,"2003 Plan"}</definedName>
    <definedName name="wrn.2003._.Detail._.in._.Dollars." hidden="1">{#N/A,#N/A,FALSE,"2003 Est";#N/A,#N/A,FALSE,"2003 Pr";#N/A,#N/A,FALSE,"2003 Plan"}</definedName>
    <definedName name="wrn.2003._.Detail._.in._.Dollars._1" localSheetId="27" hidden="1">{#N/A,#N/A,FALSE,"2003 Est";#N/A,#N/A,FALSE,"2003 Pr";#N/A,#N/A,FALSE,"2003 Plan"}</definedName>
    <definedName name="wrn.2003._.Detail._.in._.Dollars._1" hidden="1">{#N/A,#N/A,FALSE,"2003 Est";#N/A,#N/A,FALSE,"2003 Pr";#N/A,#N/A,FALSE,"2003 Plan"}</definedName>
    <definedName name="wrn.2003._.Detail._.per._.pax." localSheetId="27" hidden="1">{#N/A,#N/A,FALSE,"2003 Est per pax";#N/A,#N/A,FALSE,"2003 Pr per pax";#N/A,#N/A,FALSE,"2003 Plan per pax"}</definedName>
    <definedName name="wrn.2003._.Detail._.per._.pax." hidden="1">{#N/A,#N/A,FALSE,"2003 Est per pax";#N/A,#N/A,FALSE,"2003 Pr per pax";#N/A,#N/A,FALSE,"2003 Plan per pax"}</definedName>
    <definedName name="wrn.2003._.Detail._.per._.pax._1" localSheetId="27" hidden="1">{#N/A,#N/A,FALSE,"2003 Est per pax";#N/A,#N/A,FALSE,"2003 Pr per pax";#N/A,#N/A,FALSE,"2003 Plan per pax"}</definedName>
    <definedName name="wrn.2003._.Detail._.per._.pax._1" hidden="1">{#N/A,#N/A,FALSE,"2003 Est per pax";#N/A,#N/A,FALSE,"2003 Pr per pax";#N/A,#N/A,FALSE,"2003 Plan per pax"}</definedName>
    <definedName name="wrn.2003._.RM._.Reports." localSheetId="27" hidden="1">{#N/A,#N/A,FALSE,"Prd Summ 03Prvs03E";#N/A,#N/A,FALSE,"Prd Summ 03Pvs03E"}</definedName>
    <definedName name="wrn.2003._.RM._.Reports." hidden="1">{#N/A,#N/A,FALSE,"Prd Summ 03Prvs03E";#N/A,#N/A,FALSE,"Prd Summ 03Pvs03E"}</definedName>
    <definedName name="wrn.2003._.RM._.Reports._1" localSheetId="27" hidden="1">{#N/A,#N/A,FALSE,"Prd Summ 03Prvs03E";#N/A,#N/A,FALSE,"Prd Summ 03Pvs03E"}</definedName>
    <definedName name="wrn.2003._.RM._.Reports._1" hidden="1">{#N/A,#N/A,FALSE,"Prd Summ 03Prvs03E";#N/A,#N/A,FALSE,"Prd Summ 03Pvs03E"}</definedName>
    <definedName name="wrn.2004._.Detail._.in._.Dollars." localSheetId="27" hidden="1">{#N/A,#N/A,FALSE,"2004 Est";#N/A,#N/A,FALSE,"2004 Pr Est";#N/A,#N/A,FALSE,"2004 Plan"}</definedName>
    <definedName name="wrn.2004._.Detail._.in._.Dollars." hidden="1">{#N/A,#N/A,FALSE,"2004 Est";#N/A,#N/A,FALSE,"2004 Pr Est";#N/A,#N/A,FALSE,"2004 Plan"}</definedName>
    <definedName name="wrn.2004._.Detail._.in._.Dollars._1" localSheetId="27" hidden="1">{#N/A,#N/A,FALSE,"2004 Est";#N/A,#N/A,FALSE,"2004 Pr Est";#N/A,#N/A,FALSE,"2004 Plan"}</definedName>
    <definedName name="wrn.2004._.Detail._.in._.Dollars._1" hidden="1">{#N/A,#N/A,FALSE,"2004 Est";#N/A,#N/A,FALSE,"2004 Pr Est";#N/A,#N/A,FALSE,"2004 Plan"}</definedName>
    <definedName name="wrn.2004._.Detail._.per._.pax." localSheetId="27" hidden="1">{#N/A,#N/A,FALSE,"2004 Est per pax";#N/A,#N/A,FALSE,"2004 Pr per pax";#N/A,#N/A,FALSE,"2004 Plan per pax"}</definedName>
    <definedName name="wrn.2004._.Detail._.per._.pax." hidden="1">{#N/A,#N/A,FALSE,"2004 Est per pax";#N/A,#N/A,FALSE,"2004 Pr per pax";#N/A,#N/A,FALSE,"2004 Plan per pax"}</definedName>
    <definedName name="wrn.2004._.Detail._.per._.pax._1" localSheetId="27" hidden="1">{#N/A,#N/A,FALSE,"2004 Est per pax";#N/A,#N/A,FALSE,"2004 Pr per pax";#N/A,#N/A,FALSE,"2004 Plan per pax"}</definedName>
    <definedName name="wrn.2004._.Detail._.per._.pax._1" hidden="1">{#N/A,#N/A,FALSE,"2004 Est per pax";#N/A,#N/A,FALSE,"2004 Pr per pax";#N/A,#N/A,FALSE,"2004 Plan per pax"}</definedName>
    <definedName name="wrn.2004._.RM._.Reports." localSheetId="27" hidden="1">{#N/A,#N/A,FALSE,"Prd Summ 04Pvs04E";#N/A,#N/A,FALSE,"Prd Summ 04Prvs04E";#N/A,#N/A,FALSE,"Prd Summ 03Evs04E"}</definedName>
    <definedName name="wrn.2004._.RM._.Reports." hidden="1">{#N/A,#N/A,FALSE,"Prd Summ 04Pvs04E";#N/A,#N/A,FALSE,"Prd Summ 04Prvs04E";#N/A,#N/A,FALSE,"Prd Summ 03Evs04E"}</definedName>
    <definedName name="wrn.2004._.RM._.Reports._1" localSheetId="27" hidden="1">{#N/A,#N/A,FALSE,"Prd Summ 04Pvs04E";#N/A,#N/A,FALSE,"Prd Summ 04Prvs04E";#N/A,#N/A,FALSE,"Prd Summ 03Evs04E"}</definedName>
    <definedName name="wrn.2004._.RM._.Reports._1" hidden="1">{#N/A,#N/A,FALSE,"Prd Summ 04Pvs04E";#N/A,#N/A,FALSE,"Prd Summ 04Prvs04E";#N/A,#N/A,FALSE,"Prd Summ 03Evs04E"}</definedName>
    <definedName name="wrn.21." localSheetId="27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localSheetId="27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2." localSheetId="27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localSheetId="27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3." localSheetId="27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localSheetId="27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4." localSheetId="27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localSheetId="27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5." localSheetId="27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localSheetId="27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6." localSheetId="27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localSheetId="27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7." localSheetId="27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localSheetId="27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8." localSheetId="27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localSheetId="27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9." localSheetId="27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localSheetId="27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3." localSheetId="27" hidden="1">{"cover",#N/A,TRUE,"Cover";"toc1",#N/A,TRUE,"TOC";"ts1",#N/A,TRUE,"Transaction Summary";"ei2",#N/A,TRUE,"Earnings Impact";"ad2",#N/A,TRUE,"accretion dilution"}</definedName>
    <definedName name="wrn.3." hidden="1">{"cover",#N/A,TRUE,"Cover";"toc1",#N/A,TRUE,"TOC";"ts1",#N/A,TRUE,"Transaction Summary";"ei2",#N/A,TRUE,"Earnings Impact";"ad2",#N/A,TRUE,"accretion dilution"}</definedName>
    <definedName name="wrn.3._1" localSheetId="27" hidden="1">{"cover",#N/A,TRUE,"Cover";"toc1",#N/A,TRUE,"TOC";"ts1",#N/A,TRUE,"Transaction Summary";"ei2",#N/A,TRUE,"Earnings Impact";"ad2",#N/A,TRUE,"accretion dilution"}</definedName>
    <definedName name="wrn.3._1" hidden="1">{"cover",#N/A,TRUE,"Cover";"toc1",#N/A,TRUE,"TOC";"ts1",#N/A,TRUE,"Transaction Summary";"ei2",#N/A,TRUE,"Earnings Impact";"ad2",#N/A,TRUE,"accretion dilution"}</definedName>
    <definedName name="wrn.3.00._.Adv.._.Board." localSheetId="27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localSheetId="27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 localSheetId="27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localSheetId="27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1." localSheetId="27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localSheetId="27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2." localSheetId="27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localSheetId="27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3." localSheetId="27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localSheetId="27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4." localSheetId="27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localSheetId="27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5." localSheetId="27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localSheetId="27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6." localSheetId="27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localSheetId="27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7." localSheetId="27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localSheetId="27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8." localSheetId="27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localSheetId="27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9." localSheetId="27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localSheetId="27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cases." localSheetId="27" hidden="1">{#N/A,"Base",FALSE,"Dividend";#N/A,"Conservative",FALSE,"Dividend";#N/A,"Downside",FALSE,"Dividend"}</definedName>
    <definedName name="wrn.3cases." hidden="1">{#N/A,"Base",FALSE,"Dividend";#N/A,"Conservative",FALSE,"Dividend";#N/A,"Downside",FALSE,"Dividend"}</definedName>
    <definedName name="wrn.3cases._1" localSheetId="27" hidden="1">{#N/A,"Base",FALSE,"Dividend";#N/A,"Conservative",FALSE,"Dividend";#N/A,"Downside",FALSE,"Dividend"}</definedName>
    <definedName name="wrn.3cases._1" hidden="1">{#N/A,"Base",FALSE,"Dividend";#N/A,"Conservative",FALSE,"Dividend";#N/A,"Downside",FALSE,"Dividend"}</definedName>
    <definedName name="wrn.4." localSheetId="27" hidden="1">{"toc1",#N/A,FALSE,"TOC";"cover",#N/A,FALSE,"Cover";"ts1",#N/A,FALSE,"Transaction Summary";"ei3",#N/A,FALSE,"Earnings Impact";"ad3",#N/A,FALSE,"accretion dilution"}</definedName>
    <definedName name="wrn.4." hidden="1">{"toc1",#N/A,FALSE,"TOC";"cover",#N/A,FALSE,"Cover";"ts1",#N/A,FALSE,"Transaction Summary";"ei3",#N/A,FALSE,"Earnings Impact";"ad3",#N/A,FALSE,"accretion dilution"}</definedName>
    <definedName name="wrn.4._1" localSheetId="27" hidden="1">{"toc1",#N/A,FALSE,"TOC";"cover",#N/A,FALSE,"Cover";"ts1",#N/A,FALSE,"Transaction Summary";"ei3",#N/A,FALSE,"Earnings Impact";"ad3",#N/A,FALSE,"accretion dilution"}</definedName>
    <definedName name="wrn.4._1" hidden="1">{"toc1",#N/A,FALSE,"TOC";"cover",#N/A,FALSE,"Cover";"ts1",#N/A,FALSE,"Transaction Summary";"ei3",#N/A,FALSE,"Earnings Impact";"ad3",#N/A,FALSE,"accretion dilution"}</definedName>
    <definedName name="wrn.40." localSheetId="27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localSheetId="27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1." localSheetId="27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localSheetId="27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2." localSheetId="27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localSheetId="27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3." localSheetId="27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localSheetId="27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4." localSheetId="27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localSheetId="27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5." localSheetId="27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localSheetId="27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6." localSheetId="27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localSheetId="27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7." localSheetId="27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localSheetId="27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8." localSheetId="27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localSheetId="27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9." localSheetId="27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localSheetId="27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5." localSheetId="27" hidden="1">{"cover",#N/A,TRUE,"Cover";"toc2",#N/A,TRUE,"TOC";"ts1",#N/A,TRUE,"Transaction Summary";"ei",#N/A,TRUE,"Earnings Impact";"ad",#N/A,TRUE,"accretion dilution";"hg",#N/A,TRUE,"Has-Gets"}</definedName>
    <definedName name="wrn.5." hidden="1">{"cover",#N/A,TRUE,"Cover";"toc2",#N/A,TRUE,"TOC";"ts1",#N/A,TRUE,"Transaction Summary";"ei",#N/A,TRUE,"Earnings Impact";"ad",#N/A,TRUE,"accretion dilution";"hg",#N/A,TRUE,"Has-Gets"}</definedName>
    <definedName name="wrn.5._.Year._.Plan." localSheetId="27" hidden="1">{"Consolidated assumptions 1",#N/A,FALSE,"CONSO";"Consolidated assumptions 2",#N/A,FALSE,"CONSO";"Consolidated assumptions 3",#N/A,FALSE,"CONSO";"Consolidated earnings",#N/A,FALSE,"CONSO";"Consolidated Cash Flow",#N/A,FALSE,"CONSO";"Consolidated Balance Sheet",#N/A,FALSE,"CONSO";"Consolidated Cap-Ex",#N/A,FALSE,"CONSO";"Paper Donnacona summary assumptions",#N/A,FALSE,"PAPER DONNACONA";"Paper Donnacona earnings",#N/A,FALSE,"PAPER DONNACONA";"Paper Donnacona Cash Flow",#N/A,FALSE,"PAPER DONNACONA";"Paper Donnacona Balance Sheet",#N/A,FALSE,"PAPER DONNACONA";"Paper Donnacona Cap-ex",#N/A,FALSE,"PAPER DONNACONA";"Paper Dolbeau summary assumptions",#N/A,FALSE,"PAPER DOLBEAU";"Paper Dolbeau earnings",#N/A,FALSE,"PAPER DOLBEAU";"Paper Dolbeau Cash Flow",#N/A,FALSE,"PAPER DOLBEAU";"Paper Dolbeau Balance Sheet",#N/A,FALSE,"PAPER DOLBEAU";"Paper Dolbeau Cap-ex",#N/A,FALSE,"PAPER DOLBEAU";"Lumber assumptions 1",#N/A,FALSE,"LUMBER";"Lumber assumptions 2",#N/A,FALSE,"LUMBER";"Lumber earnings",#N/A,FALSE,"LUMBER";"Lumber Cash Flow",#N/A,FALSE,"LUMBER";"Lumber Balance Sheet",#N/A,FALSE,"LUMBER";"Lumber Cap-ex",#N/A,FALSE,"LUMBER";"Coosa assumptions 1",#N/A,FALSE,"COOSA";"Coosa assumptions 2",#N/A,FALSE,"COOSA";"Coosa earnings",#N/A,FALSE,"COOSA";"Coosa Cash Flow",#N/A,FALSE,"COOSA";"Coosa Balance Sheet",#N/A,FALSE,"COOSA";"Coosa Cap-ex",#N/A,FALSE,"COOSA";"Head Office assumptions",#N/A,FALSE,"H.OFFICE";"Head Office earnings",#N/A,FALSE,"H.OFFICE";"Head Office Cash Flow",#N/A,FALSE,"H.OFFICE";"Head Office Balance Sheet",#N/A,FALSE,"H.OFFICE";"Head Office Cap-ex",#N/A,FALSE,"H.OFFICE";"Tax 1",#N/A,FALSE,"impôt";"Tax 2",#N/A,FALSE,"impôt"}</definedName>
    <definedName name="wrn.5._.Year._.Plan." hidden="1">{"Consolidated assumptions 1",#N/A,FALSE,"CONSO";"Consolidated assumptions 2",#N/A,FALSE,"CONSO";"Consolidated assumptions 3",#N/A,FALSE,"CONSO";"Consolidated earnings",#N/A,FALSE,"CONSO";"Consolidated Cash Flow",#N/A,FALSE,"CONSO";"Consolidated Balance Sheet",#N/A,FALSE,"CONSO";"Consolidated Cap-Ex",#N/A,FALSE,"CONSO";"Paper Donnacona summary assumptions",#N/A,FALSE,"PAPER DONNACONA";"Paper Donnacona earnings",#N/A,FALSE,"PAPER DONNACONA";"Paper Donnacona Cash Flow",#N/A,FALSE,"PAPER DONNACONA";"Paper Donnacona Balance Sheet",#N/A,FALSE,"PAPER DONNACONA";"Paper Donnacona Cap-ex",#N/A,FALSE,"PAPER DONNACONA";"Paper Dolbeau summary assumptions",#N/A,FALSE,"PAPER DOLBEAU";"Paper Dolbeau earnings",#N/A,FALSE,"PAPER DOLBEAU";"Paper Dolbeau Cash Flow",#N/A,FALSE,"PAPER DOLBEAU";"Paper Dolbeau Balance Sheet",#N/A,FALSE,"PAPER DOLBEAU";"Paper Dolbeau Cap-ex",#N/A,FALSE,"PAPER DOLBEAU";"Lumber assumptions 1",#N/A,FALSE,"LUMBER";"Lumber assumptions 2",#N/A,FALSE,"LUMBER";"Lumber earnings",#N/A,FALSE,"LUMBER";"Lumber Cash Flow",#N/A,FALSE,"LUMBER";"Lumber Balance Sheet",#N/A,FALSE,"LUMBER";"Lumber Cap-ex",#N/A,FALSE,"LUMBER";"Coosa assumptions 1",#N/A,FALSE,"COOSA";"Coosa assumptions 2",#N/A,FALSE,"COOSA";"Coosa earnings",#N/A,FALSE,"COOSA";"Coosa Cash Flow",#N/A,FALSE,"COOSA";"Coosa Balance Sheet",#N/A,FALSE,"COOSA";"Coosa Cap-ex",#N/A,FALSE,"COOSA";"Head Office assumptions",#N/A,FALSE,"H.OFFICE";"Head Office earnings",#N/A,FALSE,"H.OFFICE";"Head Office Cash Flow",#N/A,FALSE,"H.OFFICE";"Head Office Balance Sheet",#N/A,FALSE,"H.OFFICE";"Head Office Cap-ex",#N/A,FALSE,"H.OFFICE";"Tax 1",#N/A,FALSE,"impôt";"Tax 2",#N/A,FALSE,"impôt"}</definedName>
    <definedName name="wrn.5._.Year._.Plan._1" localSheetId="27" hidden="1">{"Consolidated assumptions 1",#N/A,FALSE,"CONSO";"Consolidated assumptions 2",#N/A,FALSE,"CONSO";"Consolidated assumptions 3",#N/A,FALSE,"CONSO";"Consolidated earnings",#N/A,FALSE,"CONSO";"Consolidated Cash Flow",#N/A,FALSE,"CONSO";"Consolidated Balance Sheet",#N/A,FALSE,"CONSO";"Consolidated Cap-Ex",#N/A,FALSE,"CONSO";"Paper Donnacona summary assumptions",#N/A,FALSE,"PAPER DONNACONA";"Paper Donnacona earnings",#N/A,FALSE,"PAPER DONNACONA";"Paper Donnacona Cash Flow",#N/A,FALSE,"PAPER DONNACONA";"Paper Donnacona Balance Sheet",#N/A,FALSE,"PAPER DONNACONA";"Paper Donnacona Cap-ex",#N/A,FALSE,"PAPER DONNACONA";"Paper Dolbeau summary assumptions",#N/A,FALSE,"PAPER DOLBEAU";"Paper Dolbeau earnings",#N/A,FALSE,"PAPER DOLBEAU";"Paper Dolbeau Cash Flow",#N/A,FALSE,"PAPER DOLBEAU";"Paper Dolbeau Balance Sheet",#N/A,FALSE,"PAPER DOLBEAU";"Paper Dolbeau Cap-ex",#N/A,FALSE,"PAPER DOLBEAU";"Lumber assumptions 1",#N/A,FALSE,"LUMBER";"Lumber assumptions 2",#N/A,FALSE,"LUMBER";"Lumber earnings",#N/A,FALSE,"LUMBER";"Lumber Cash Flow",#N/A,FALSE,"LUMBER";"Lumber Balance Sheet",#N/A,FALSE,"LUMBER";"Lumber Cap-ex",#N/A,FALSE,"LUMBER";"Coosa assumptions 1",#N/A,FALSE,"COOSA";"Coosa assumptions 2",#N/A,FALSE,"COOSA";"Coosa earnings",#N/A,FALSE,"COOSA";"Coosa Cash Flow",#N/A,FALSE,"COOSA";"Coosa Balance Sheet",#N/A,FALSE,"COOSA";"Coosa Cap-ex",#N/A,FALSE,"COOSA";"Head Office assumptions",#N/A,FALSE,"H.OFFICE";"Head Office earnings",#N/A,FALSE,"H.OFFICE";"Head Office Cash Flow",#N/A,FALSE,"H.OFFICE";"Head Office Balance Sheet",#N/A,FALSE,"H.OFFICE";"Head Office Cap-ex",#N/A,FALSE,"H.OFFICE";"Tax 1",#N/A,FALSE,"impôt";"Tax 2",#N/A,FALSE,"impôt"}</definedName>
    <definedName name="wrn.5._.Year._.Plan._1" hidden="1">{"Consolidated assumptions 1",#N/A,FALSE,"CONSO";"Consolidated assumptions 2",#N/A,FALSE,"CONSO";"Consolidated assumptions 3",#N/A,FALSE,"CONSO";"Consolidated earnings",#N/A,FALSE,"CONSO";"Consolidated Cash Flow",#N/A,FALSE,"CONSO";"Consolidated Balance Sheet",#N/A,FALSE,"CONSO";"Consolidated Cap-Ex",#N/A,FALSE,"CONSO";"Paper Donnacona summary assumptions",#N/A,FALSE,"PAPER DONNACONA";"Paper Donnacona earnings",#N/A,FALSE,"PAPER DONNACONA";"Paper Donnacona Cash Flow",#N/A,FALSE,"PAPER DONNACONA";"Paper Donnacona Balance Sheet",#N/A,FALSE,"PAPER DONNACONA";"Paper Donnacona Cap-ex",#N/A,FALSE,"PAPER DONNACONA";"Paper Dolbeau summary assumptions",#N/A,FALSE,"PAPER DOLBEAU";"Paper Dolbeau earnings",#N/A,FALSE,"PAPER DOLBEAU";"Paper Dolbeau Cash Flow",#N/A,FALSE,"PAPER DOLBEAU";"Paper Dolbeau Balance Sheet",#N/A,FALSE,"PAPER DOLBEAU";"Paper Dolbeau Cap-ex",#N/A,FALSE,"PAPER DOLBEAU";"Lumber assumptions 1",#N/A,FALSE,"LUMBER";"Lumber assumptions 2",#N/A,FALSE,"LUMBER";"Lumber earnings",#N/A,FALSE,"LUMBER";"Lumber Cash Flow",#N/A,FALSE,"LUMBER";"Lumber Balance Sheet",#N/A,FALSE,"LUMBER";"Lumber Cap-ex",#N/A,FALSE,"LUMBER";"Coosa assumptions 1",#N/A,FALSE,"COOSA";"Coosa assumptions 2",#N/A,FALSE,"COOSA";"Coosa earnings",#N/A,FALSE,"COOSA";"Coosa Cash Flow",#N/A,FALSE,"COOSA";"Coosa Balance Sheet",#N/A,FALSE,"COOSA";"Coosa Cap-ex",#N/A,FALSE,"COOSA";"Head Office assumptions",#N/A,FALSE,"H.OFFICE";"Head Office earnings",#N/A,FALSE,"H.OFFICE";"Head Office Cash Flow",#N/A,FALSE,"H.OFFICE";"Head Office Balance Sheet",#N/A,FALSE,"H.OFFICE";"Head Office Cap-ex",#N/A,FALSE,"H.OFFICE";"Tax 1",#N/A,FALSE,"impôt";"Tax 2",#N/A,FALSE,"impôt"}</definedName>
    <definedName name="wrn.5._1" localSheetId="27" hidden="1">{"cover",#N/A,TRUE,"Cover";"toc2",#N/A,TRUE,"TOC";"ts1",#N/A,TRUE,"Transaction Summary";"ei",#N/A,TRUE,"Earnings Impact";"ad",#N/A,TRUE,"accretion dilution";"hg",#N/A,TRUE,"Has-Gets"}</definedName>
    <definedName name="wrn.5._1" hidden="1">{"cover",#N/A,TRUE,"Cover";"toc2",#N/A,TRUE,"TOC";"ts1",#N/A,TRUE,"Transaction Summary";"ei",#N/A,TRUE,"Earnings Impact";"ad",#N/A,TRUE,"accretion dilution";"hg",#N/A,TRUE,"Has-Gets"}</definedName>
    <definedName name="wrn.50." localSheetId="27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localSheetId="27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1." localSheetId="27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localSheetId="27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2." localSheetId="27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localSheetId="27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3." localSheetId="27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localSheetId="27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4." localSheetId="27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localSheetId="27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5." localSheetId="27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localSheetId="27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6." localSheetId="27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localSheetId="27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7." localSheetId="27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localSheetId="27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8." localSheetId="27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localSheetId="27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9." localSheetId="27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localSheetId="27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6." localSheetId="27" hidden="1">{"cover",#N/A,TRUE,"Cover";"toc2",#N/A,TRUE,"TOC";"ts1",#N/A,TRUE,"Transaction Summary";"ei1",#N/A,TRUE,"Earnings Impact";"ad1",#N/A,TRUE,"accretion dilution";"hg1",#N/A,TRUE,"Has-Gets"}</definedName>
    <definedName name="wrn.6." hidden="1">{"cover",#N/A,TRUE,"Cover";"toc2",#N/A,TRUE,"TOC";"ts1",#N/A,TRUE,"Transaction Summary";"ei1",#N/A,TRUE,"Earnings Impact";"ad1",#N/A,TRUE,"accretion dilution";"hg1",#N/A,TRUE,"Has-Gets"}</definedName>
    <definedName name="wrn.6._1" localSheetId="27" hidden="1">{"cover",#N/A,TRUE,"Cover";"toc2",#N/A,TRUE,"TOC";"ts1",#N/A,TRUE,"Transaction Summary";"ei1",#N/A,TRUE,"Earnings Impact";"ad1",#N/A,TRUE,"accretion dilution";"hg1",#N/A,TRUE,"Has-Gets"}</definedName>
    <definedName name="wrn.6._1" hidden="1">{"cover",#N/A,TRUE,"Cover";"toc2",#N/A,TRUE,"TOC";"ts1",#N/A,TRUE,"Transaction Summary";"ei1",#N/A,TRUE,"Earnings Impact";"ad1",#N/A,TRUE,"accretion dilution";"hg1",#N/A,TRUE,"Has-Gets"}</definedName>
    <definedName name="wrn.60." localSheetId="27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localSheetId="27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1." localSheetId="27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localSheetId="27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2." localSheetId="27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localSheetId="27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3." localSheetId="27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localSheetId="27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4." localSheetId="27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localSheetId="27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5.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localSheetId="27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6." localSheetId="27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localSheetId="27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7." localSheetId="27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localSheetId="27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8." localSheetId="27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localSheetId="27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9." localSheetId="27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localSheetId="27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7." localSheetId="27" hidden="1">{"cover",#N/A,TRUE,"Cover";"toc2",#N/A,TRUE,"TOC";"ts1",#N/A,TRUE,"Transaction Summary";"ei2c",#N/A,TRUE,"Earnings Impact";"ad2",#N/A,TRUE,"accretion dilution";"hg2",#N/A,TRUE,"Has-Gets"}</definedName>
    <definedName name="wrn.7." hidden="1">{"cover",#N/A,TRUE,"Cover";"toc2",#N/A,TRUE,"TOC";"ts1",#N/A,TRUE,"Transaction Summary";"ei2c",#N/A,TRUE,"Earnings Impact";"ad2",#N/A,TRUE,"accretion dilution";"hg2",#N/A,TRUE,"Has-Gets"}</definedName>
    <definedName name="wrn.7._.year." localSheetId="27" hidden="1">{#N/A,#N/A,FALSE,"Summary";#N/A,#N/A,FALSE,"Portfolio Analysis (7)";#N/A,#N/A,FALSE,"Portfolio Return Breakdown (7)";#N/A,#N/A,FALSE,"The Johnston Building (7)";#N/A,#N/A,FALSE,"129 W.Trade (7)";#N/A,#N/A,FALSE,"Midtown Plaza (7)"}</definedName>
    <definedName name="wrn.7._.year." hidden="1">{#N/A,#N/A,FALSE,"Summary";#N/A,#N/A,FALSE,"Portfolio Analysis (7)";#N/A,#N/A,FALSE,"Portfolio Return Breakdown (7)";#N/A,#N/A,FALSE,"The Johnston Building (7)";#N/A,#N/A,FALSE,"129 W.Trade (7)";#N/A,#N/A,FALSE,"Midtown Plaza (7)"}</definedName>
    <definedName name="wrn.7._.year._1" localSheetId="27" hidden="1">{#N/A,#N/A,FALSE,"Summary";#N/A,#N/A,FALSE,"Portfolio Analysis (7)";#N/A,#N/A,FALSE,"Portfolio Return Breakdown (7)";#N/A,#N/A,FALSE,"The Johnston Building (7)";#N/A,#N/A,FALSE,"129 W.Trade (7)";#N/A,#N/A,FALSE,"Midtown Plaza (7)"}</definedName>
    <definedName name="wrn.7._.year._1" hidden="1">{#N/A,#N/A,FALSE,"Summary";#N/A,#N/A,FALSE,"Portfolio Analysis (7)";#N/A,#N/A,FALSE,"Portfolio Return Breakdown (7)";#N/A,#N/A,FALSE,"The Johnston Building (7)";#N/A,#N/A,FALSE,"129 W.Trade (7)";#N/A,#N/A,FALSE,"Midtown Plaza (7)"}</definedName>
    <definedName name="wrn.7._1" localSheetId="27" hidden="1">{"cover",#N/A,TRUE,"Cover";"toc2",#N/A,TRUE,"TOC";"ts1",#N/A,TRUE,"Transaction Summary";"ei2c",#N/A,TRUE,"Earnings Impact";"ad2",#N/A,TRUE,"accretion dilution";"hg2",#N/A,TRUE,"Has-Gets"}</definedName>
    <definedName name="wrn.7._1" hidden="1">{"cover",#N/A,TRUE,"Cover";"toc2",#N/A,TRUE,"TOC";"ts1",#N/A,TRUE,"Transaction Summary";"ei2c",#N/A,TRUE,"Earnings Impact";"ad2",#N/A,TRUE,"accretion dilution";"hg2",#N/A,TRUE,"Has-Gets"}</definedName>
    <definedName name="wrn.70." localSheetId="27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localSheetId="27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1." localSheetId="27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localSheetId="27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2." localSheetId="27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localSheetId="27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8." localSheetId="27" hidden="1">{"cover",#N/A,TRUE,"Cover";"toc2",#N/A,TRUE,"TOC";"ts1",#N/A,TRUE,"Transaction Summary";"ei3",#N/A,TRUE,"Earnings Impact";"ad3",#N/A,TRUE,"accretion dilution";"hg3",#N/A,TRUE,"Has-Gets"}</definedName>
    <definedName name="wrn.8." hidden="1">{"cover",#N/A,TRUE,"Cover";"toc2",#N/A,TRUE,"TOC";"ts1",#N/A,TRUE,"Transaction Summary";"ei3",#N/A,TRUE,"Earnings Impact";"ad3",#N/A,TRUE,"accretion dilution";"hg3",#N/A,TRUE,"Has-Gets"}</definedName>
    <definedName name="wrn.8._1" localSheetId="27" hidden="1">{"cover",#N/A,TRUE,"Cover";"toc2",#N/A,TRUE,"TOC";"ts1",#N/A,TRUE,"Transaction Summary";"ei3",#N/A,TRUE,"Earnings Impact";"ad3",#N/A,TRUE,"accretion dilution";"hg3",#N/A,TRUE,"Has-Gets"}</definedName>
    <definedName name="wrn.8._1" hidden="1">{"cover",#N/A,TRUE,"Cover";"toc2",#N/A,TRUE,"TOC";"ts1",#N/A,TRUE,"Transaction Summary";"ei3",#N/A,TRUE,"Earnings Impact";"ad3",#N/A,TRUE,"accretion dilution";"hg3",#N/A,TRUE,"Has-Gets"}</definedName>
    <definedName name="wrn.9_30._.Adv._.Board." localSheetId="27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localSheetId="27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localSheetId="27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localSheetId="27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." localSheetId="27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localSheetId="27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5PROV." localSheetId="27" hidden="1">{#N/A,#N/A,FALSE,"Taxblinc";#N/A,#N/A,FALSE,"Rsvsacls"}</definedName>
    <definedName name="wrn.95PROV." hidden="1">{#N/A,#N/A,FALSE,"Taxblinc";#N/A,#N/A,FALSE,"Rsvsacls"}</definedName>
    <definedName name="wrn.95PROV._1" localSheetId="27" hidden="1">{#N/A,#N/A,FALSE,"Taxblinc";#N/A,#N/A,FALSE,"Rsvsacls"}</definedName>
    <definedName name="wrn.95PROV._1" hidden="1">{#N/A,#N/A,FALSE,"Taxblinc";#N/A,#N/A,FALSE,"Rsvsacls"}</definedName>
    <definedName name="wrn.96_.Plan1." localSheetId="27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_1" localSheetId="27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_1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 localSheetId="27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_1" localSheetId="27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_1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7_Utility." localSheetId="27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_Utility._1" localSheetId="27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_Utility._1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9" localSheetId="27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_1" localSheetId="27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_1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A_VALUATION." localSheetId="27" hidden="1">{#N/A,#N/A,FALSE,"A_D";#N/A,#N/A,FALSE,"WACC";#N/A,#N/A,FALSE,"DCF";#N/A,#N/A,FALSE,"A";#N/A,#N/A,FALSE,"LBO";#N/A,#N/A,FALSE,"C";#N/A,#N/A,FALSE,"impd";#N/A,#N/A,FALSE,"comps"}</definedName>
    <definedName name="wrn.A_VALUATION." hidden="1">{#N/A,#N/A,FALSE,"A_D";#N/A,#N/A,FALSE,"WACC";#N/A,#N/A,FALSE,"DCF";#N/A,#N/A,FALSE,"A";#N/A,#N/A,FALSE,"LBO";#N/A,#N/A,FALSE,"C";#N/A,#N/A,FALSE,"impd";#N/A,#N/A,FALSE,"comps"}</definedName>
    <definedName name="wrn.A_VALUATION._1" localSheetId="27" hidden="1">{#N/A,#N/A,FALSE,"A_D";#N/A,#N/A,FALSE,"WACC";#N/A,#N/A,FALSE,"DCF";#N/A,#N/A,FALSE,"A";#N/A,#N/A,FALSE,"LBO";#N/A,#N/A,FALSE,"C";#N/A,#N/A,FALSE,"impd";#N/A,#N/A,FALSE,"comps"}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bc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localSheetId="27" hidden="1">{"turnover",#N/A,FALSE;"profits",#N/A,FALSE;"cash",#N/A,FALSE}</definedName>
    <definedName name="wrn.Accounts." hidden="1">{"turnover",#N/A,FALSE;"profits",#N/A,FALSE;"cash",#N/A,FALSE}</definedName>
    <definedName name="wrn.Accounts._1" localSheetId="27" hidden="1">{"turnover",#N/A,FALSE;"profits",#N/A,FALSE;"cash",#N/A,FALSE}</definedName>
    <definedName name="wrn.Accounts._1" hidden="1">{"turnover",#N/A,FALSE;"profits",#N/A,FALSE;"cash",#N/A,FALSE}</definedName>
    <definedName name="wrn.Accr_Dil." localSheetId="27" hidden="1">{#N/A,#N/A,FALSE,"Debt Accr";#N/A,#N/A,FALSE,"Stock Accr";#N/A,#N/A,FALSE,"Debt Stock Accr"}</definedName>
    <definedName name="wrn.Accr_Dil." hidden="1">{#N/A,#N/A,FALSE,"Debt Accr";#N/A,#N/A,FALSE,"Stock Accr";#N/A,#N/A,FALSE,"Debt Stock Accr"}</definedName>
    <definedName name="wrn.Accr_Dil._1" localSheetId="27" hidden="1">{#N/A,#N/A,FALSE,"Debt Accr";#N/A,#N/A,FALSE,"Stock Accr";#N/A,#N/A,FALSE,"Debt Stock Accr"}</definedName>
    <definedName name="wrn.Accr_Dil._1" hidden="1">{#N/A,#N/A,FALSE,"Debt Accr";#N/A,#N/A,FALSE,"Stock Accr";#N/A,#N/A,FALSE,"Debt Stock Accr"}</definedName>
    <definedName name="wrn.Accretion." localSheetId="27" hidden="1">{"Accretion",#N/A,FALSE,"Assum"}</definedName>
    <definedName name="wrn.Accretion." hidden="1">{"Accretion",#N/A,FALSE,"Assum"}</definedName>
    <definedName name="wrn.Accretion._1" localSheetId="27" hidden="1">{"Accretion",#N/A,FALSE,"Assum"}</definedName>
    <definedName name="wrn.Accretion._1" hidden="1">{"Accretion",#N/A,FALSE,"Assum"}</definedName>
    <definedName name="wrn.ACCTRECONS." localSheetId="27" hidden="1">{#N/A,#N/A,FALSE,"1110";#N/A,#N/A,FALSE,"1120";#N/A,#N/A,FALSE,"1140";#N/A,#N/A,FALSE,"1150";#N/A,#N/A,FALSE,"chalmers";#N/A,#N/A,FALSE,"gentner";#N/A,#N/A,FALSE,"1230";#N/A,#N/A,FALSE,"PPD INS";#N/A,#N/A,FALSE,"1260";#N/A,#N/A,FALSE,"PPD SVC";#N/A,#N/A,FALSE,"1950";#N/A,#N/A,FALSE,"1960";#N/A,#N/A,FALSE,"2040";#N/A,#N/A,FALSE,"2165";#N/A,#N/A,FALSE,"2200";#N/A,#N/A,FALSE,"2300-2590";#N/A,#N/A,FALSE,"2410";#N/A,#N/A,FALSE,"2600";#N/A,#N/A,FALSE,"3030";#N/A,#N/A,FALSE,"3-31 Adj";#N/A,#N/A,FALSE,"3800";#N/A,#N/A,FALSE,"3850 (REG D)";#N/A,#N/A,FALSE,"3850 (IPO)";#N/A,#N/A,FALSE,"3910-1000";#N/A,#N/A,FALSE,"3950";#N/A,#N/A,FALSE,"3-31 Adj";#N/A,#N/A,FALSE,"Consult and Colab";#N/A,#N/A,FALSE,"Seminars and Cont Ed";#N/A,#N/A,FALSE,"LEASES"}</definedName>
    <definedName name="wrn.ACCTRECONS." hidden="1">{#N/A,#N/A,FALSE,"1110";#N/A,#N/A,FALSE,"1120";#N/A,#N/A,FALSE,"1140";#N/A,#N/A,FALSE,"1150";#N/A,#N/A,FALSE,"chalmers";#N/A,#N/A,FALSE,"gentner";#N/A,#N/A,FALSE,"1230";#N/A,#N/A,FALSE,"PPD INS";#N/A,#N/A,FALSE,"1260";#N/A,#N/A,FALSE,"PPD SVC";#N/A,#N/A,FALSE,"1950";#N/A,#N/A,FALSE,"1960";#N/A,#N/A,FALSE,"2040";#N/A,#N/A,FALSE,"2165";#N/A,#N/A,FALSE,"2200";#N/A,#N/A,FALSE,"2300-2590";#N/A,#N/A,FALSE,"2410";#N/A,#N/A,FALSE,"2600";#N/A,#N/A,FALSE,"3030";#N/A,#N/A,FALSE,"3-31 Adj";#N/A,#N/A,FALSE,"3800";#N/A,#N/A,FALSE,"3850 (REG D)";#N/A,#N/A,FALSE,"3850 (IPO)";#N/A,#N/A,FALSE,"3910-1000";#N/A,#N/A,FALSE,"3950";#N/A,#N/A,FALSE,"3-31 Adj";#N/A,#N/A,FALSE,"Consult and Colab";#N/A,#N/A,FALSE,"Seminars and Cont Ed";#N/A,#N/A,FALSE,"LEASES"}</definedName>
    <definedName name="wrn.ACCTRECONS._1" localSheetId="27" hidden="1">{#N/A,#N/A,FALSE,"1110";#N/A,#N/A,FALSE,"1120";#N/A,#N/A,FALSE,"1140";#N/A,#N/A,FALSE,"1150";#N/A,#N/A,FALSE,"chalmers";#N/A,#N/A,FALSE,"gentner";#N/A,#N/A,FALSE,"1230";#N/A,#N/A,FALSE,"PPD INS";#N/A,#N/A,FALSE,"1260";#N/A,#N/A,FALSE,"PPD SVC";#N/A,#N/A,FALSE,"1950";#N/A,#N/A,FALSE,"1960";#N/A,#N/A,FALSE,"2040";#N/A,#N/A,FALSE,"2165";#N/A,#N/A,FALSE,"2200";#N/A,#N/A,FALSE,"2300-2590";#N/A,#N/A,FALSE,"2410";#N/A,#N/A,FALSE,"2600";#N/A,#N/A,FALSE,"3030";#N/A,#N/A,FALSE,"3-31 Adj";#N/A,#N/A,FALSE,"3800";#N/A,#N/A,FALSE,"3850 (REG D)";#N/A,#N/A,FALSE,"3850 (IPO)";#N/A,#N/A,FALSE,"3910-1000";#N/A,#N/A,FALSE,"3950";#N/A,#N/A,FALSE,"3-31 Adj";#N/A,#N/A,FALSE,"Consult and Colab";#N/A,#N/A,FALSE,"Seminars and Cont Ed";#N/A,#N/A,FALSE,"LEASES"}</definedName>
    <definedName name="wrn.ACCTRECONS._1" hidden="1">{#N/A,#N/A,FALSE,"1110";#N/A,#N/A,FALSE,"1120";#N/A,#N/A,FALSE,"1140";#N/A,#N/A,FALSE,"1150";#N/A,#N/A,FALSE,"chalmers";#N/A,#N/A,FALSE,"gentner";#N/A,#N/A,FALSE,"1230";#N/A,#N/A,FALSE,"PPD INS";#N/A,#N/A,FALSE,"1260";#N/A,#N/A,FALSE,"PPD SVC";#N/A,#N/A,FALSE,"1950";#N/A,#N/A,FALSE,"1960";#N/A,#N/A,FALSE,"2040";#N/A,#N/A,FALSE,"2165";#N/A,#N/A,FALSE,"2200";#N/A,#N/A,FALSE,"2300-2590";#N/A,#N/A,FALSE,"2410";#N/A,#N/A,FALSE,"2600";#N/A,#N/A,FALSE,"3030";#N/A,#N/A,FALSE,"3-31 Adj";#N/A,#N/A,FALSE,"3800";#N/A,#N/A,FALSE,"3850 (REG D)";#N/A,#N/A,FALSE,"3850 (IPO)";#N/A,#N/A,FALSE,"3910-1000";#N/A,#N/A,FALSE,"3950";#N/A,#N/A,FALSE,"3-31 Adj";#N/A,#N/A,FALSE,"Consult and Colab";#N/A,#N/A,FALSE,"Seminars and Cont Ed";#N/A,#N/A,FALSE,"LEASES"}</definedName>
    <definedName name="wrn.ACI." localSheetId="27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_1" localSheetId="27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_1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qState." localSheetId="27" hidden="1">{#N/A,#N/A,TRUE,"Acq-Ass";#N/A,#N/A,TRUE,"Acq-IS";#N/A,#N/A,TRUE,"Acq-BS";#N/A,#N/A,TRUE,"Acq-CF"}</definedName>
    <definedName name="wrn.AcqState." hidden="1">{#N/A,#N/A,TRUE,"Acq-Ass";#N/A,#N/A,TRUE,"Acq-IS";#N/A,#N/A,TRUE,"Acq-BS";#N/A,#N/A,TRUE,"Acq-CF"}</definedName>
    <definedName name="wrn.AcqState._1" localSheetId="27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State1" localSheetId="27" hidden="1">{#N/A,#N/A,TRUE,"Acq-Ass";#N/A,#N/A,TRUE,"Acq-IS";#N/A,#N/A,TRUE,"Acq-BS";#N/A,#N/A,TRUE,"Acq-CF"}</definedName>
    <definedName name="wrn.AcqState1" hidden="1">{#N/A,#N/A,TRUE,"Acq-Ass";#N/A,#N/A,TRUE,"Acq-IS";#N/A,#N/A,TRUE,"Acq-BS";#N/A,#N/A,TRUE,"Acq-CF"}</definedName>
    <definedName name="wrn.AcqState1_1" localSheetId="27" hidden="1">{#N/A,#N/A,TRUE,"Acq-Ass";#N/A,#N/A,TRUE,"Acq-IS";#N/A,#N/A,TRUE,"Acq-BS";#N/A,#N/A,TRUE,"Acq-CF"}</definedName>
    <definedName name="wrn.AcqState1_1" hidden="1">{#N/A,#N/A,TRUE,"Acq-Ass";#N/A,#N/A,TRUE,"Acq-IS";#N/A,#N/A,TRUE,"Acq-BS";#N/A,#N/A,TRUE,"Acq-CF"}</definedName>
    <definedName name="wrn.Acquiror." localSheetId="27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localSheetId="27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_from_DBAB" localSheetId="27" hidden="1">{"Acq_matrix",#N/A,FALSE,"Acquisition Matrix"}</definedName>
    <definedName name="wrn.Acquisition_matrix_from_DBAB" hidden="1">{"Acq_matrix",#N/A,FALSE,"Acquisition Matrix"}</definedName>
    <definedName name="wrn.Acquisition_matrix_from_DBAB_1" localSheetId="27" hidden="1">{"Acq_matrix",#N/A,FALSE,"Acquisition Matrix"}</definedName>
    <definedName name="wrn.Acquisition_matrix_from_DBAB_1" hidden="1">{"Acq_matrix",#N/A,FALSE,"Acquisition Matrix"}</definedName>
    <definedName name="wrn.Acquisition_matrix_from_DBAB_1_1" localSheetId="27" hidden="1">{"Acq_matrix",#N/A,FALSE,"Acquisition Matrix"}</definedName>
    <definedName name="wrn.Acquisition_matrix_from_DBAB_1_1" hidden="1">{"Acq_matrix",#N/A,FALSE,"Acquisition Matrix"}</definedName>
    <definedName name="wrn.Acquisition_matrix_from_DBAB_1_1_1" localSheetId="27" hidden="1">{"Acq_matrix",#N/A,FALSE,"Acquisition Matrix"}</definedName>
    <definedName name="wrn.Acquisition_matrix_from_DBAB_1_1_1" hidden="1">{"Acq_matrix",#N/A,FALSE,"Acquisition Matrix"}</definedName>
    <definedName name="wrn.Acquisition_matrix_from_DBAB_1_1_1_1" localSheetId="27" hidden="1">{"Acq_matrix",#N/A,FALSE,"Acquisition Matrix"}</definedName>
    <definedName name="wrn.Acquisition_matrix_from_DBAB_1_1_1_1" hidden="1">{"Acq_matrix",#N/A,FALSE,"Acquisition Matrix"}</definedName>
    <definedName name="wrn.Acquisition_matrix_from_DBAB_1_1_2" localSheetId="27" hidden="1">{"Acq_matrix",#N/A,FALSE,"Acquisition Matrix"}</definedName>
    <definedName name="wrn.Acquisition_matrix_from_DBAB_1_1_2" hidden="1">{"Acq_matrix",#N/A,FALSE,"Acquisition Matrix"}</definedName>
    <definedName name="wrn.Acquisition_matrix_from_DBAB_1_2" localSheetId="27" hidden="1">{"Acq_matrix",#N/A,FALSE,"Acquisition Matrix"}</definedName>
    <definedName name="wrn.Acquisition_matrix_from_DBAB_1_2" hidden="1">{"Acq_matrix",#N/A,FALSE,"Acquisition Matrix"}</definedName>
    <definedName name="wrn.Acquisition_matrix_from_DBAB_1_2_1" localSheetId="27" hidden="1">{"Acq_matrix",#N/A,FALSE,"Acquisition Matrix"}</definedName>
    <definedName name="wrn.Acquisition_matrix_from_DBAB_1_2_1" hidden="1">{"Acq_matrix",#N/A,FALSE,"Acquisition Matrix"}</definedName>
    <definedName name="wrn.Acquisition_matrix_from_DBAB_1_3" localSheetId="27" hidden="1">{"Acq_matrix",#N/A,FALSE,"Acquisition Matrix"}</definedName>
    <definedName name="wrn.Acquisition_matrix_from_DBAB_1_3" hidden="1">{"Acq_matrix",#N/A,FALSE,"Acquisition Matrix"}</definedName>
    <definedName name="wrn.Acquisition_matrix_from_DBAB_2" localSheetId="27" hidden="1">{"Acq_matrix",#N/A,FALSE,"Acquisition Matrix"}</definedName>
    <definedName name="wrn.Acquisition_matrix_from_DBAB_2" hidden="1">{"Acq_matrix",#N/A,FALSE,"Acquisition Matrix"}</definedName>
    <definedName name="wrn.Acquisition_matrix_from_DBAB_2_1" localSheetId="27" hidden="1">{"Acq_matrix",#N/A,FALSE,"Acquisition Matrix"}</definedName>
    <definedName name="wrn.Acquisition_matrix_from_DBAB_2_1" hidden="1">{"Acq_matrix",#N/A,FALSE,"Acquisition Matrix"}</definedName>
    <definedName name="wrn.Acquisition_matrix_from_DBAB_3" localSheetId="27" hidden="1">{"Acq_matrix",#N/A,FALSE,"Acquisition Matrix"}</definedName>
    <definedName name="wrn.Acquisition_matrix_from_DBAB_3" hidden="1">{"Acq_matrix",#N/A,FALSE,"Acquisition Matrix"}</definedName>
    <definedName name="wrn.Acquisition_matrix_from_DBAB_3_1" localSheetId="27" hidden="1">{"Acq_matrix",#N/A,FALSE,"Acquisition Matrix"}</definedName>
    <definedName name="wrn.Acquisition_matrix_from_DBAB_3_1" hidden="1">{"Acq_matrix",#N/A,FALSE,"Acquisition Matrix"}</definedName>
    <definedName name="wrn.Acquisition_matrix_from_DBAB_4" localSheetId="27" hidden="1">{"Acq_matrix",#N/A,FALSE,"Acquisition Matrix"}</definedName>
    <definedName name="wrn.Acquisition_matrix_from_DBAB_4" hidden="1">{"Acq_matrix",#N/A,FALSE,"Acquisition Matrix"}</definedName>
    <definedName name="wrn.Acquisition_matrix_from_DBAB_4_1" localSheetId="27" hidden="1">{"Acq_matrix",#N/A,FALSE,"Acquisition Matrix"}</definedName>
    <definedName name="wrn.Acquisition_matrix_from_DBAB_4_1" hidden="1">{"Acq_matrix",#N/A,FALSE,"Acquisition Matrix"}</definedName>
    <definedName name="wrn.Acquisition_matrix_from_DBAB_5" localSheetId="27" hidden="1">{"Acq_matrix",#N/A,FALSE,"Acquisition Matrix"}</definedName>
    <definedName name="wrn.Acquisition_matrix_from_DBAB_5" hidden="1">{"Acq_matrix",#N/A,FALSE,"Acquisition Matrix"}</definedName>
    <definedName name="wrn.Acquisition_matrix_from_DBAB_5_1" localSheetId="27" hidden="1">{"Acq_matrix",#N/A,FALSE,"Acquisition Matrix"}</definedName>
    <definedName name="wrn.Acquisition_matrix_from_DBAB_5_1" hidden="1">{"Acq_matrix",#N/A,FALSE,"Acquisition Matrix"}</definedName>
    <definedName name="wrn.Acquisition_matrix." localSheetId="27" hidden="1">{"Acq_matrix",#N/A,FALSE,"Acquisition Matrix"}</definedName>
    <definedName name="wrn.Acquisition_matrix." hidden="1">{"Acq_matrix",#N/A,FALSE,"Acquisition Matrix"}</definedName>
    <definedName name="wrn.Acquisition_matrix._1" localSheetId="27" hidden="1">{"Acq_matrix",#N/A,FALSE,"Acquisition Matrix"}</definedName>
    <definedName name="wrn.Acquisition_matrix._1" hidden="1">{"Acq_matrix",#N/A,FALSE,"Acquisition Matrix"}</definedName>
    <definedName name="wrn.AcqVal." localSheetId="27" hidden="1">{#N/A,#N/A,FALSE,"Acq-Val";#N/A,#N/A,FALSE,"Acq-Mult Val"}</definedName>
    <definedName name="wrn.AcqVal." hidden="1">{#N/A,#N/A,FALSE,"Acq-Val";#N/A,#N/A,FALSE,"Acq-Mult Val"}</definedName>
    <definedName name="wrn.AcqVal._1" localSheetId="27" hidden="1">{#N/A,#N/A,FALSE,"Acq-Val";#N/A,#N/A,FALSE,"Acq-Mult Val"}</definedName>
    <definedName name="wrn.AcqVal._1" hidden="1">{#N/A,#N/A,FALSE,"Acq-Val";#N/A,#N/A,FALSE,"Acq-Mult Val"}</definedName>
    <definedName name="wrn.adj95." localSheetId="27" hidden="1">{"adj95mult",#N/A,FALSE,"COMPCO";"adj95est",#N/A,FALSE,"COMPCO"}</definedName>
    <definedName name="wrn.adj95." hidden="1">{"adj95mult",#N/A,FALSE,"COMPCO";"adj95est",#N/A,FALSE,"COMPCO"}</definedName>
    <definedName name="wrn.adj95._1" localSheetId="27" hidden="1">{"adj95mult",#N/A,FALSE,"COMPCO";"adj95est",#N/A,FALSE,"COMPCO"}</definedName>
    <definedName name="wrn.adj95._1" hidden="1">{"adj95mult",#N/A,FALSE,"COMPCO";"adj95est",#N/A,FALSE,"COMPCO"}</definedName>
    <definedName name="wrn.adj95._from_DBAB" localSheetId="27" hidden="1">{"adj95mult",#N/A,FALSE,"COMPCO";"adj95est",#N/A,FALSE,"COMPCO"}</definedName>
    <definedName name="wrn.adj95._from_DBAB" hidden="1">{"adj95mult",#N/A,FALSE,"COMPCO";"adj95est",#N/A,FALSE,"COMPCO"}</definedName>
    <definedName name="wrn.adj95._from_DBAB_1" localSheetId="27" hidden="1">{"adj95mult",#N/A,FALSE,"COMPCO";"adj95est",#N/A,FALSE,"COMPCO"}</definedName>
    <definedName name="wrn.adj95._from_DBAB_1" hidden="1">{"adj95mult",#N/A,FALSE,"COMPCO";"adj95est",#N/A,FALSE,"COMPCO"}</definedName>
    <definedName name="wrn.adj95._from_DBAB_1_1" localSheetId="27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localSheetId="27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localSheetId="27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localSheetId="27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localSheetId="27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localSheetId="27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localSheetId="27" hidden="1">{"adj95mult",#N/A,FALSE,"COMPCO";"adj95est",#N/A,FALSE,"COMPCO"}</definedName>
    <definedName name="wrn.adj95._from_DBAB_1_3" hidden="1">{"adj95mult",#N/A,FALSE,"COMPCO";"adj95est",#N/A,FALSE,"COMPCO"}</definedName>
    <definedName name="wrn.adj95._from_DBAB_2" localSheetId="27" hidden="1">{"adj95mult",#N/A,FALSE,"COMPCO";"adj95est",#N/A,FALSE,"COMPCO"}</definedName>
    <definedName name="wrn.adj95._from_DBAB_2" hidden="1">{"adj95mult",#N/A,FALSE,"COMPCO";"adj95est",#N/A,FALSE,"COMPCO"}</definedName>
    <definedName name="wrn.adj95._from_DBAB_2_1" localSheetId="27" hidden="1">{"adj95mult",#N/A,FALSE,"COMPCO";"adj95est",#N/A,FALSE,"COMPCO"}</definedName>
    <definedName name="wrn.adj95._from_DBAB_2_1" hidden="1">{"adj95mult",#N/A,FALSE,"COMPCO";"adj95est",#N/A,FALSE,"COMPCO"}</definedName>
    <definedName name="wrn.adj95._from_DBAB_3" localSheetId="27" hidden="1">{"adj95mult",#N/A,FALSE,"COMPCO";"adj95est",#N/A,FALSE,"COMPCO"}</definedName>
    <definedName name="wrn.adj95._from_DBAB_3" hidden="1">{"adj95mult",#N/A,FALSE,"COMPCO";"adj95est",#N/A,FALSE,"COMPCO"}</definedName>
    <definedName name="wrn.adj95._from_DBAB_3_1" localSheetId="27" hidden="1">{"adj95mult",#N/A,FALSE,"COMPCO";"adj95est",#N/A,FALSE,"COMPCO"}</definedName>
    <definedName name="wrn.adj95._from_DBAB_3_1" hidden="1">{"adj95mult",#N/A,FALSE,"COMPCO";"adj95est",#N/A,FALSE,"COMPCO"}</definedName>
    <definedName name="wrn.adj95._from_DBAB_4" localSheetId="27" hidden="1">{"adj95mult",#N/A,FALSE,"COMPCO";"adj95est",#N/A,FALSE,"COMPCO"}</definedName>
    <definedName name="wrn.adj95._from_DBAB_4" hidden="1">{"adj95mult",#N/A,FALSE,"COMPCO";"adj95est",#N/A,FALSE,"COMPCO"}</definedName>
    <definedName name="wrn.adj95._from_DBAB_4_1" localSheetId="27" hidden="1">{"adj95mult",#N/A,FALSE,"COMPCO";"adj95est",#N/A,FALSE,"COMPCO"}</definedName>
    <definedName name="wrn.adj95._from_DBAB_4_1" hidden="1">{"adj95mult",#N/A,FALSE,"COMPCO";"adj95est",#N/A,FALSE,"COMPCO"}</definedName>
    <definedName name="wrn.adj95._from_DBAB_5" localSheetId="27" hidden="1">{"adj95mult",#N/A,FALSE,"COMPCO";"adj95est",#N/A,FALSE,"COMPCO"}</definedName>
    <definedName name="wrn.adj95._from_DBAB_5" hidden="1">{"adj95mult",#N/A,FALSE,"COMPCO";"adj95est",#N/A,FALSE,"COMPCO"}</definedName>
    <definedName name="wrn.adj95._from_DBAB_5_1" localSheetId="27" hidden="1">{"adj95mult",#N/A,FALSE,"COMPCO";"adj95est",#N/A,FALSE,"COMPCO"}</definedName>
    <definedName name="wrn.adj95._from_DBAB_5_1" hidden="1">{"adj95mult",#N/A,FALSE,"COMPCO";"adj95est",#N/A,FALSE,"COMPCO"}</definedName>
    <definedName name="wrn.adj95a" localSheetId="27" hidden="1">{"adj95mult",#N/A,FALSE,"COMPCO";"adj95est",#N/A,FALSE,"COMPCO"}</definedName>
    <definedName name="wrn.adj95a" hidden="1">{"adj95mult",#N/A,FALSE,"COMPCO";"adj95est",#N/A,FALSE,"COMPCO"}</definedName>
    <definedName name="wrn.adj95a_1" localSheetId="27" hidden="1">{"adj95mult",#N/A,FALSE,"COMPCO";"adj95est",#N/A,FALSE,"COMPCO"}</definedName>
    <definedName name="wrn.adj95a_1" hidden="1">{"adj95mult",#N/A,FALSE,"COMPCO";"adj95est",#N/A,FALSE,"COMPCO"}</definedName>
    <definedName name="wrn.AFR200." localSheetId="27" hidden="1">{"AFR200_P1",#N/A,FALSE,"AFR200";"AFR200_P2",#N/A,FALSE,"AFR200";"AFR200_P3",#N/A,FALSE,"AFR200";"AFR200_P4",#N/A,FALSE,"AFR200";"AFR200_P5",#N/A,FALSE,"AFR200"}</definedName>
    <definedName name="wrn.AFR200." hidden="1">{"AFR200_P1",#N/A,FALSE,"AFR200";"AFR200_P2",#N/A,FALSE,"AFR200";"AFR200_P3",#N/A,FALSE,"AFR200";"AFR200_P4",#N/A,FALSE,"AFR200";"AFR200_P5",#N/A,FALSE,"AFR200"}</definedName>
    <definedName name="wrn.AFR200._1" localSheetId="27" hidden="1">{"AFR200_P1",#N/A,FALSE,"AFR200";"AFR200_P2",#N/A,FALSE,"AFR200";"AFR200_P3",#N/A,FALSE,"AFR200";"AFR200_P4",#N/A,FALSE,"AFR200";"AFR200_P5",#N/A,FALSE,"AFR200"}</definedName>
    <definedName name="wrn.AFR200._1" hidden="1">{"AFR200_P1",#N/A,FALSE,"AFR200";"AFR200_P2",#N/A,FALSE,"AFR200";"AFR200_P3",#N/A,FALSE,"AFR200";"AFR200_P4",#N/A,FALSE,"AFR200";"AFR200_P5",#N/A,FALSE,"AFR200"}</definedName>
    <definedName name="wrn.AGING._.ALL." localSheetId="27" hidden="1">{#N/A,#N/A,FALSE,"CURR-AG";#N/A,#N/A,FALSE,"BDS-AG";#N/A,#N/A,FALSE,"GOLD-AG";#N/A,#N/A,FALSE,"EXOT-AG";#N/A,#N/A,FALSE,"EQTY-AG";#N/A,#N/A,FALSE,"EMG RP-AG";#N/A,#N/A,FALSE,"$REPO-AG";#N/A,#N/A,FALSE,"PFD EQTY-AG";#N/A,#N/A,FALSE,"EMG BDS-AG";#N/A,#N/A,FALSE,"LATIN$-AG";#N/A,#N/A,FALSE,"DERIV-AG";#N/A,#N/A,FALSE,"EAST$-AG";#N/A,#N/A,FALSE,"NON-MEX-AG";#N/A,#N/A,FALSE,"ELECT-AG"}</definedName>
    <definedName name="wrn.AGING._.ALL." hidden="1">{#N/A,#N/A,FALSE,"CURR-AG";#N/A,#N/A,FALSE,"BDS-AG";#N/A,#N/A,FALSE,"GOLD-AG";#N/A,#N/A,FALSE,"EXOT-AG";#N/A,#N/A,FALSE,"EQTY-AG";#N/A,#N/A,FALSE,"EMG RP-AG";#N/A,#N/A,FALSE,"$REPO-AG";#N/A,#N/A,FALSE,"PFD EQTY-AG";#N/A,#N/A,FALSE,"EMG BDS-AG";#N/A,#N/A,FALSE,"LATIN$-AG";#N/A,#N/A,FALSE,"DERIV-AG";#N/A,#N/A,FALSE,"EAST$-AG";#N/A,#N/A,FALSE,"NON-MEX-AG";#N/A,#N/A,FALSE,"ELECT-AG"}</definedName>
    <definedName name="wrn.AGING._.ALL._1" localSheetId="27" hidden="1">{#N/A,#N/A,FALSE,"CURR-AG";#N/A,#N/A,FALSE,"BDS-AG";#N/A,#N/A,FALSE,"GOLD-AG";#N/A,#N/A,FALSE,"EXOT-AG";#N/A,#N/A,FALSE,"EQTY-AG";#N/A,#N/A,FALSE,"EMG RP-AG";#N/A,#N/A,FALSE,"$REPO-AG";#N/A,#N/A,FALSE,"PFD EQTY-AG";#N/A,#N/A,FALSE,"EMG BDS-AG";#N/A,#N/A,FALSE,"LATIN$-AG";#N/A,#N/A,FALSE,"DERIV-AG";#N/A,#N/A,FALSE,"EAST$-AG";#N/A,#N/A,FALSE,"NON-MEX-AG";#N/A,#N/A,FALSE,"ELECT-AG"}</definedName>
    <definedName name="wrn.AGING._.ALL._1" hidden="1">{#N/A,#N/A,FALSE,"CURR-AG";#N/A,#N/A,FALSE,"BDS-AG";#N/A,#N/A,FALSE,"GOLD-AG";#N/A,#N/A,FALSE,"EXOT-AG";#N/A,#N/A,FALSE,"EQTY-AG";#N/A,#N/A,FALSE,"EMG RP-AG";#N/A,#N/A,FALSE,"$REPO-AG";#N/A,#N/A,FALSE,"PFD EQTY-AG";#N/A,#N/A,FALSE,"EMG BDS-AG";#N/A,#N/A,FALSE,"LATIN$-AG";#N/A,#N/A,FALSE,"DERIV-AG";#N/A,#N/A,FALSE,"EAST$-AG";#N/A,#N/A,FALSE,"NON-MEX-AG";#N/A,#N/A,FALSE,"ELECT-AG"}</definedName>
    <definedName name="wrn.Aging._.and._.Trend._.Analysis." localSheetId="27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localSheetId="27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localSheetId="27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1_1" localSheetId="27" hidden="1">{#N/A,#N/A,FALSE,"Aging Summary";#N/A,#N/A,FALSE,"Ratio Analysis";#N/A,#N/A,FALSE,"Test 120 Day Accts";#N/A,#N/A,FALSE,"Tickmarks"}</definedName>
    <definedName name="wrn.Aging._.and._.Trend._.Analysis._1_1_1" hidden="1">{#N/A,#N/A,FALSE,"Aging Summary";#N/A,#N/A,FALSE,"Ratio Analysis";#N/A,#N/A,FALSE,"Test 120 Day Accts";#N/A,#N/A,FALSE,"Tickmarks"}</definedName>
    <definedName name="wrn.Aging._.and._.Trend._.Analysis._1_2" localSheetId="27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2_1" localSheetId="27" hidden="1">{#N/A,#N/A,FALSE,"Aging Summary";#N/A,#N/A,FALSE,"Ratio Analysis";#N/A,#N/A,FALSE,"Test 120 Day Accts";#N/A,#N/A,FALSE,"Tickmarks"}</definedName>
    <definedName name="wrn.Aging._.and._.Trend._.Analysis._1_2_1" hidden="1">{#N/A,#N/A,FALSE,"Aging Summary";#N/A,#N/A,FALSE,"Ratio Analysis";#N/A,#N/A,FALSE,"Test 120 Day Accts";#N/A,#N/A,FALSE,"Tickmarks"}</definedName>
    <definedName name="wrn.Aging._.and._.Trend._.Analysis._1_3" localSheetId="27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3_1" localSheetId="27" hidden="1">{#N/A,#N/A,FALSE,"Aging Summary";#N/A,#N/A,FALSE,"Ratio Analysis";#N/A,#N/A,FALSE,"Test 120 Day Accts";#N/A,#N/A,FALSE,"Tickmarks"}</definedName>
    <definedName name="wrn.Aging._.and._.Trend._.Analysis._1_3_1" hidden="1">{#N/A,#N/A,FALSE,"Aging Summary";#N/A,#N/A,FALSE,"Ratio Analysis";#N/A,#N/A,FALSE,"Test 120 Day Accts";#N/A,#N/A,FALSE,"Tickmarks"}</definedName>
    <definedName name="wrn.Aging._.and._.Trend._.Analysis._1_4" localSheetId="27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4_1" localSheetId="27" hidden="1">{#N/A,#N/A,FALSE,"Aging Summary";#N/A,#N/A,FALSE,"Ratio Analysis";#N/A,#N/A,FALSE,"Test 120 Day Accts";#N/A,#N/A,FALSE,"Tickmarks"}</definedName>
    <definedName name="wrn.Aging._.and._.Trend._.Analysis._1_4_1" hidden="1">{#N/A,#N/A,FALSE,"Aging Summary";#N/A,#N/A,FALSE,"Ratio Analysis";#N/A,#N/A,FALSE,"Test 120 Day Accts";#N/A,#N/A,FALSE,"Tickmarks"}</definedName>
    <definedName name="wrn.Aging._.and._.Trend._.Analysis._1_5" localSheetId="27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localSheetId="27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localSheetId="27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3" localSheetId="27" hidden="1">{#N/A,#N/A,FALSE,"Aging Summary";#N/A,#N/A,FALSE,"Ratio Analysis";#N/A,#N/A,FALSE,"Test 120 Day Accts";#N/A,#N/A,FALSE,"Tickmarks"}</definedName>
    <definedName name="wrn.Aging._.and._.Trend._.Analysis._3" hidden="1">{#N/A,#N/A,FALSE,"Aging Summary";#N/A,#N/A,FALSE,"Ratio Analysis";#N/A,#N/A,FALSE,"Test 120 Day Accts";#N/A,#N/A,FALSE,"Tickmarks"}</definedName>
    <definedName name="wrn.Aging._.and._.Trend._.Analysis._3_1" localSheetId="27" hidden="1">{#N/A,#N/A,FALSE,"Aging Summary";#N/A,#N/A,FALSE,"Ratio Analysis";#N/A,#N/A,FALSE,"Test 120 Day Accts";#N/A,#N/A,FALSE,"Tickmarks"}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4" localSheetId="27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localSheetId="27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5" localSheetId="27" hidden="1">{#N/A,#N/A,FALSE,"Aging Summary";#N/A,#N/A,FALSE,"Ratio Analysis";#N/A,#N/A,FALSE,"Test 120 Day Accts";#N/A,#N/A,FALSE,"Tickmarks"}</definedName>
    <definedName name="wrn.Aging._.and._.Trend._.Analysis._5" hidden="1">{#N/A,#N/A,FALSE,"Aging Summary";#N/A,#N/A,FALSE,"Ratio Analysis";#N/A,#N/A,FALSE,"Test 120 Day Accts";#N/A,#N/A,FALSE,"Tickmarks"}</definedName>
    <definedName name="wrn.Aging._.and._.Trend._.Analysis._5_1" localSheetId="27" hidden="1">{#N/A,#N/A,FALSE,"Aging Summary";#N/A,#N/A,FALSE,"Ratio Analysis";#N/A,#N/A,FALSE,"Test 120 Day Accts";#N/A,#N/A,FALSE,"Tickmarks"}</definedName>
    <definedName name="wrn.Aging._.and._.Trend._.Analysis._5_1" hidden="1">{#N/A,#N/A,FALSE,"Aging Summary";#N/A,#N/A,FALSE,"Ratio Analysis";#N/A,#N/A,FALSE,"Test 120 Day Accts";#N/A,#N/A,FALSE,"Tickmarks"}</definedName>
    <definedName name="wrn.Aherns._.Other._.Sales." localSheetId="27" hidden="1">{"Ahern's Other Summary",#N/A,FALSE,"Ahern's Other Sales";"Ahern's Other Month",#N/A,FALSE,"Ahern's Other Sales";"Ahern's Other YTD",#N/A,FALSE,"Ahern's Other Sales"}</definedName>
    <definedName name="wrn.Aherns._.Other._.Sales." hidden="1">{"Ahern's Other Summary",#N/A,FALSE,"Ahern's Other Sales";"Ahern's Other Month",#N/A,FALSE,"Ahern's Other Sales";"Ahern's Other YTD",#N/A,FALSE,"Ahern's Other Sales"}</definedName>
    <definedName name="wrn.Aherns._.Other._.Sales._1" localSheetId="27" hidden="1">{"Ahern's Other Summary",#N/A,FALSE,"Ahern's Other Sales";"Ahern's Other Month",#N/A,FALSE,"Ahern's Other Sales";"Ahern's Other YTD",#N/A,FALSE,"Ahern's Other Sales"}</definedName>
    <definedName name="wrn.Aherns._.Other._.Sales._1" hidden="1">{"Ahern's Other Summary",#N/A,FALSE,"Ahern's Other Sales";"Ahern's Other Month",#N/A,FALSE,"Ahern's Other Sales";"Ahern's Other YTD",#N/A,FALSE,"Ahern's Other Sales"}</definedName>
    <definedName name="wrn.Alex." localSheetId="27" hidden="1">{#N/A,#N/A,FALSE,"TradeSumm";#N/A,#N/A,FALSE,"StatsSumm"}</definedName>
    <definedName name="wrn.Alex." hidden="1">{#N/A,#N/A,FALSE,"TradeSumm";#N/A,#N/A,FALSE,"StatsSumm"}</definedName>
    <definedName name="wrn.Alex._1" localSheetId="27" hidden="1">{#N/A,#N/A,FALSE,"TradeSumm";#N/A,#N/A,FALSE,"StatsSumm"}</definedName>
    <definedName name="wrn.Alex._1" hidden="1">{#N/A,#N/A,FALSE,"TradeSumm";#N/A,#N/A,FALSE,"StatsSumm"}</definedName>
    <definedName name="wrn.all_1" localSheetId="27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_1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_1_1" localSheetId="27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_1_1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_Models." localSheetId="27" hidden="1">{#N/A,#N/A,FALSE,"Summary";#N/A,#N/A,FALSE,"Projections";#N/A,#N/A,FALSE,"Mkt Mults";#N/A,#N/A,FALSE,"DCF";#N/A,#N/A,FALSE,"Accr Dil";#N/A,#N/A,FALSE,"PIC LBO";#N/A,#N/A,FALSE,"MULT10_4";#N/A,#N/A,FALSE,"CBI LBO"}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" localSheetId="27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localSheetId="27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localSheetId="27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." localSheetId="27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COGS." localSheetId="27" hidden="1">{"SAS-COGS",#N/A,FALSE,"COGS-Inventory";"UVD-COGS",#N/A,FALSE,"COGS-Inventory";"CMS-COGS",#N/A,FALSE,"COGS-Inventory";"POL-COGS",#N/A,FALSE,"COGS-Inventory"}</definedName>
    <definedName name="wrn.ALL._.COGS." hidden="1">{"SAS-COGS",#N/A,FALSE,"COGS-Inventory";"UVD-COGS",#N/A,FALSE,"COGS-Inventory";"CMS-COGS",#N/A,FALSE,"COGS-Inventory";"POL-COGS",#N/A,FALSE,"COGS-Inventory"}</definedName>
    <definedName name="wrn.ALL._.COGS._1" localSheetId="27" hidden="1">{"SAS-COGS",#N/A,FALSE,"COGS-Inventory";"UVD-COGS",#N/A,FALSE,"COGS-Inventory";"CMS-COGS",#N/A,FALSE,"COGS-Inventory";"POL-COGS",#N/A,FALSE,"COGS-Inventory"}</definedName>
    <definedName name="wrn.ALL._.COGS._1" hidden="1">{"SAS-COGS",#N/A,FALSE,"COGS-Inventory";"UVD-COGS",#N/A,FALSE,"COGS-Inventory";"CMS-COGS",#N/A,FALSE,"COGS-Inventory";"POL-COGS",#N/A,FALSE,"COGS-Inventory"}</definedName>
    <definedName name="wrn.ALL._.CON._.VS._.BUD." localSheetId="27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_1" localSheetId="27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_1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27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_1" localSheetId="27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_1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ries.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ountries._1" localSheetId="27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ountries._1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localSheetId="27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_1" localSheetId="27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_1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27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_1" localSheetId="27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_1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Detail." localSheetId="27" hidden="1">{#N/A,#N/A,TRUE,"Profit &amp; Loss";#N/A,#N/A,TRUE,"Component Sales Revenue";#N/A,#N/A,TRUE,"Component Material";#N/A,#N/A,TRUE,"Component Margin";#N/A,#N/A,TRUE," Sales Revenue - Services";#N/A,#N/A,TRUE,"Cost of Sales - Services";#N/A,#N/A,TRUE,"Service Margin";#N/A,#N/A,TRUE,"Other Cost of sales";#N/A,#N/A,TRUE,"Direct Freight";#N/A,#N/A,TRUE,"Lab &amp; Overhd";#N/A,#N/A,TRUE,"Other Operating Costs"}</definedName>
    <definedName name="wrn.All._.Detail." hidden="1">{#N/A,#N/A,TRUE,"Profit &amp; Loss";#N/A,#N/A,TRUE,"Component Sales Revenue";#N/A,#N/A,TRUE,"Component Material";#N/A,#N/A,TRUE,"Component Margin";#N/A,#N/A,TRUE," Sales Revenue - Services";#N/A,#N/A,TRUE,"Cost of Sales - Services";#N/A,#N/A,TRUE,"Service Margin";#N/A,#N/A,TRUE,"Other Cost of sales";#N/A,#N/A,TRUE,"Direct Freight";#N/A,#N/A,TRUE,"Lab &amp; Overhd";#N/A,#N/A,TRUE,"Other Operating Costs"}</definedName>
    <definedName name="wrn.All._.Detail._1" localSheetId="27" hidden="1">{#N/A,#N/A,TRUE,"Profit &amp; Loss";#N/A,#N/A,TRUE,"Component Sales Revenue";#N/A,#N/A,TRUE,"Component Material";#N/A,#N/A,TRUE,"Component Margin";#N/A,#N/A,TRUE," Sales Revenue - Services";#N/A,#N/A,TRUE,"Cost of Sales - Services";#N/A,#N/A,TRUE,"Service Margin";#N/A,#N/A,TRUE,"Other Cost of sales";#N/A,#N/A,TRUE,"Direct Freight";#N/A,#N/A,TRUE,"Lab &amp; Overhd";#N/A,#N/A,TRUE,"Other Operating Costs"}</definedName>
    <definedName name="wrn.All._.Detail._1" hidden="1">{#N/A,#N/A,TRUE,"Profit &amp; Loss";#N/A,#N/A,TRUE,"Component Sales Revenue";#N/A,#N/A,TRUE,"Component Material";#N/A,#N/A,TRUE,"Component Margin";#N/A,#N/A,TRUE," Sales Revenue - Services";#N/A,#N/A,TRUE,"Cost of Sales - Services";#N/A,#N/A,TRUE,"Service Margin";#N/A,#N/A,TRUE,"Other Cost of sales";#N/A,#N/A,TRUE,"Direct Freight";#N/A,#N/A,TRUE,"Lab &amp; Overhd";#N/A,#N/A,TRUE,"Other Operating Costs"}</definedName>
    <definedName name="wrn.ALL._.ENGINEERING." localSheetId="27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ENGINEERING._1" localSheetId="27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ENGINEERING._1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localSheetId="27" hidden="1">{#N/A,#N/A,TRUE,"Assumptions";#N/A,#N/A,TRUE,"Op Projection";#N/A,#N/A,TRUE,"Capital";#N/A,#N/A,TRUE,"Income";#N/A,#N/A,TRUE,"Balance";#N/A,#N/A,TRUE,"Sources&amp;Uses"}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nancials._1" localSheetId="27" hidden="1">{#N/A,#N/A,TRUE,"Assumptions";#N/A,#N/A,TRUE,"Op Projection";#N/A,#N/A,TRUE,"Capital";#N/A,#N/A,TRUE,"Income";#N/A,#N/A,TRUE,"Balance";#N/A,#N/A,TRUE,"Sources&amp;Uses"}</definedName>
    <definedName name="wrn.All._.Financials._1" hidden="1">{#N/A,#N/A,TRUE,"Assumptions";#N/A,#N/A,TRUE,"Op Projection";#N/A,#N/A,TRUE,"Capital";#N/A,#N/A,TRUE,"Income";#N/A,#N/A,TRUE,"Balance";#N/A,#N/A,TRUE,"Sources&amp;Uses"}</definedName>
    <definedName name="wrn.all._.graphs." localSheetId="27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._.graphs.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._.graphs._1" localSheetId="27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._.graphs._1" hidden="1">{#N/A,#N/A,FALSE,"total telco cost ";#N/A,#N/A,FALSE,"# min per month EEA";#N/A,#N/A,FALSE,"# min per month LSA";#N/A,#N/A,FALSE,"# min per month 800";#N/A,#N/A,FALSE,"# min per month WATS";#N/A,#N/A,FALSE,"# min per month X-BORDER";#N/A,#N/A,FALSE,"# min per month Intl";#N/A,#N/A,FALSE,"mthly revenue";#N/A,#N/A,FALSE,"total telco cost as % of rev";#N/A,#N/A,FALSE,"res per bus revenue min split";#N/A,#N/A,FALSE,"# DALS";#N/A,#N/A,FALSE,"% of total min by axs type";#N/A,#N/A,FALSE,"telco cost per rev minute";#N/A,#N/A,FALSE,"rev per rev minute";#N/A,#N/A,FALSE,"contribution per minute"}</definedName>
    <definedName name="wrn.all._.gulp._.sheets." localSheetId="27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localSheetId="27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put." localSheetId="2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localSheetId="2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localSheetId="27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_1" localSheetId="27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_1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PAGES." localSheetId="27" hidden="1">{#N/A,#N/A,FALSE,"puboff";#N/A,#N/A,FALSE,"financials";#N/A,#N/A,FALSE,"valuation";#N/A,#N/A,FALSE,"split"}</definedName>
    <definedName name="wrn.ALL._.PAGES." hidden="1">{#N/A,#N/A,FALSE,"puboff";#N/A,#N/A,FALSE,"financials";#N/A,#N/A,FALSE,"valuation";#N/A,#N/A,FALSE,"split"}</definedName>
    <definedName name="wrn.ALL._.PAGES._1" localSheetId="27" hidden="1">{#N/A,#N/A,FALSE,"puboff";#N/A,#N/A,FALSE,"financials";#N/A,#N/A,FALSE,"valuation";#N/A,#N/A,FALSE,"split"}</definedName>
    <definedName name="wrn.ALL._.PAGES._1" hidden="1">{#N/A,#N/A,FALSE,"puboff";#N/A,#N/A,FALSE,"financials";#N/A,#N/A,FALSE,"valuation";#N/A,#N/A,FALSE,"split"}</definedName>
    <definedName name="wrn.all._.print.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_1" localSheetId="27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_1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Schedules." localSheetId="27" hidden="1">{#N/A,#N/A,FALSE,"Schedule A";#N/A,#N/A,FALSE,"Schedule B";#N/A,#N/A,FALSE,"Schedule C";#N/A,#N/A,FALSE,"Schedule D";#N/A,#N/A,FALSE,"Schedule E";#N/A,#N/A,FALSE,"Schedule F";#N/A,#N/A,FALSE,"Schedule G";#N/A,#N/A,FALSE,"Schedule H";#N/A,#N/A,FALSE,"Schedule I";#N/A,#N/A,FALSE,"Schedule J"}</definedName>
    <definedName name="wrn.All._.Schedules." hidden="1">{#N/A,#N/A,FALSE,"Schedule A";#N/A,#N/A,FALSE,"Schedule B";#N/A,#N/A,FALSE,"Schedule C";#N/A,#N/A,FALSE,"Schedule D";#N/A,#N/A,FALSE,"Schedule E";#N/A,#N/A,FALSE,"Schedule F";#N/A,#N/A,FALSE,"Schedule G";#N/A,#N/A,FALSE,"Schedule H";#N/A,#N/A,FALSE,"Schedule I";#N/A,#N/A,FALSE,"Schedule J"}</definedName>
    <definedName name="wrn.All._.Schedules._1" localSheetId="27" hidden="1">{#N/A,#N/A,FALSE,"Schedule A";#N/A,#N/A,FALSE,"Schedule B";#N/A,#N/A,FALSE,"Schedule C";#N/A,#N/A,FALSE,"Schedule D";#N/A,#N/A,FALSE,"Schedule E";#N/A,#N/A,FALSE,"Schedule F";#N/A,#N/A,FALSE,"Schedule G";#N/A,#N/A,FALSE,"Schedule H";#N/A,#N/A,FALSE,"Schedule I";#N/A,#N/A,FALSE,"Schedule J"}</definedName>
    <definedName name="wrn.All._.Schedules._1" hidden="1">{#N/A,#N/A,FALSE,"Schedule A";#N/A,#N/A,FALSE,"Schedule B";#N/A,#N/A,FALSE,"Schedule C";#N/A,#N/A,FALSE,"Schedule D";#N/A,#N/A,FALSE,"Schedule E";#N/A,#N/A,FALSE,"Schedule F";#N/A,#N/A,FALSE,"Schedule G";#N/A,#N/A,FALSE,"Schedule H";#N/A,#N/A,FALSE,"Schedule I";#N/A,#N/A,FALSE,"Schedule J"}</definedName>
    <definedName name="wrn.All._.Sections." localSheetId="27" hidden="1">{"Data Entry",#N/A,FALSE,"COMPTEMP";"Ratios",#N/A,FALSE,"COMPTEMP";"Aggregate Values",#N/A,FALSE,"COMPTEMP";"Equity Multiples",#N/A,FALSE,"COMPTEMP";"Summary Overview",#N/A,FALSE,"COMPTEMP"}</definedName>
    <definedName name="wrn.All._.Sections." hidden="1">{"Data Entry",#N/A,FALSE,"COMPTEMP";"Ratios",#N/A,FALSE,"COMPTEMP";"Aggregate Values",#N/A,FALSE,"COMPTEMP";"Equity Multiples",#N/A,FALSE,"COMPTEMP";"Summary Overview",#N/A,FALSE,"COMPTEMP"}</definedName>
    <definedName name="wrn.All._.Sections._1" localSheetId="27" hidden="1">{"Data Entry",#N/A,FALSE,"COMPTEMP";"Ratios",#N/A,FALSE,"COMPTEMP";"Aggregate Values",#N/A,FALSE,"COMPTEMP";"Equity Multiples",#N/A,FALSE,"COMPTEMP";"Summary Overview",#N/A,FALSE,"COMPTEMP"}</definedName>
    <definedName name="wrn.All._.Sections._1" hidden="1">{"Data Entry",#N/A,FALSE,"COMPTEMP";"Ratios",#N/A,FALSE,"COMPTEMP";"Aggregate Values",#N/A,FALSE,"COMPTEMP";"Equity Multiples",#N/A,FALSE,"COMPTEMP";"Summary Overview",#N/A,FALSE,"COMPTEMP"}</definedName>
    <definedName name="wrn.ALL._.SHEETS." localSheetId="27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 localSheetId="27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tatements." localSheetId="27" hidden="1">{"Income Statement",#N/A,FALSE,"Income Statement";"Balance Sheet",#N/A,FALSE,"Balance Sheet";"Cash Flow",#N/A,FALSE,"Cash Flow";"Ratios",#N/A,FALSE,"Ratios"}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atements._1" localSheetId="27" hidden="1">{"Income Statement",#N/A,FALSE,"Income Statement";"Balance Sheet",#N/A,FALSE,"Balance Sheet";"Cash Flow",#N/A,FALSE,"Cash Flow";"Ratios",#N/A,FALSE,"Ratios"}</definedName>
    <definedName name="wrn.All._.Statements._1" hidden="1">{"Income Statement",#N/A,FALSE,"Income Statement";"Balance Sheet",#N/A,FALSE,"Balance Sheet";"Cash Flow",#N/A,FALSE,"Cash Flow";"Ratios",#N/A,FALSE,"Ratios"}</definedName>
    <definedName name="wrn.ALL._.STMTS." localSheetId="27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_1" localSheetId="27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_1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Views.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Views._1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Views._1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localSheetId="27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_1" localSheetId="27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_1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27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_1" localSheetId="27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_1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1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1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2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2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2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2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3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3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3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3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4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4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4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4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5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1_5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2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2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2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2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3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3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3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3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4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4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4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4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5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5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5_1" localSheetId="27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_5_1" hidden="1">{#N/A,#N/A,FALSE,"Cover Sheet";#N/A,#N/A,FALSE,"Instructions";#N/A,#N/A,FALSE,"Exchange Rates";#N/A,#N/A,FALSE,"Cash Detail";#N/A,#N/A,FALSE,"Receivables Detail";#N/A,#N/A,FALSE,"Inventory Detail";#N/A,#N/A,FALSE,"Accrued Tax Detail";#N/A,#N/A,FALSE,"Income Statement";#N/A,#N/A,FALSE,"Balance Sheet";#N/A,#N/A,FALSE,"Cash Flow";#N/A,#N/A,FALSE,"Investment";#N/A,#N/A,FALSE,"Summary"}</definedName>
    <definedName name="wrn.all.2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wrn.all.2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wrn.all.2_1" localSheetId="27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wrn.all.2_1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wrn.all.views.1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_1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_1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a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a_1" localSheetId="27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views.1a_1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4" localSheetId="27" hidden="1">{#N/A,#N/A,FALSE,"ASSUMPTIONS";#N/A,#N/A,FALSE,"Valuation Summary";"page1",#N/A,FALSE,"PRESENTATION";"page2",#N/A,FALSE,"PRESENTATION";#N/A,#N/A,FALSE,"ORIGINAL_ROLLBACK"}</definedName>
    <definedName name="wrn.ALL4" hidden="1">{#N/A,#N/A,FALSE,"ASSUMPTIONS";#N/A,#N/A,FALSE,"Valuation Summary";"page1",#N/A,FALSE,"PRESENTATION";"page2",#N/A,FALSE,"PRESENTATION";#N/A,#N/A,FALSE,"ORIGINAL_ROLLBACK"}</definedName>
    <definedName name="wrn.ALL4_1" localSheetId="27" hidden="1">{#N/A,#N/A,FALSE,"ASSUMPTIONS";#N/A,#N/A,FALSE,"Valuation Summary";"page1",#N/A,FALSE,"PRESENTATION";"page2",#N/A,FALSE,"PRESENTATION";#N/A,#N/A,FALSE,"ORIGINAL_ROLLBACK"}</definedName>
    <definedName name="wrn.ALL4_1" hidden="1">{#N/A,#N/A,FALSE,"ASSUMPTIONS";#N/A,#N/A,FALSE,"Valuation Summary";"page1",#N/A,FALSE,"PRESENTATION";"page2",#N/A,FALSE,"PRESENTATION";#N/A,#N/A,FALSE,"ORIGINAL_ROLLBACK"}</definedName>
    <definedName name="wrn.ALL5" localSheetId="27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5_1" localSheetId="27" hidden="1">{#N/A,#N/A,FALSE,"ASSUMPTIONS";#N/A,#N/A,FALSE,"Valuation Summary";"page1",#N/A,FALSE,"PRESENTATION";"page2",#N/A,FALSE,"PRESENTATION";#N/A,#N/A,FALSE,"ORIGINAL_ROLLBACK"}</definedName>
    <definedName name="wrn.ALL5_1" hidden="1">{#N/A,#N/A,FALSE,"ASSUMPTIONS";#N/A,#N/A,FALSE,"Valuation Summary";"page1",#N/A,FALSE,"PRESENTATION";"page2",#N/A,FALSE,"PRESENTATION";#N/A,#N/A,FALSE,"ORIGINAL_ROLLBACK"}</definedName>
    <definedName name="wrn.ALL6" localSheetId="27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6_1" localSheetId="27" hidden="1">{#N/A,#N/A,FALSE,"ASSUMPTIONS";#N/A,#N/A,FALSE,"Valuation Summary";"page1",#N/A,FALSE,"PRESENTATION";"page2",#N/A,FALSE,"PRESENTATION";#N/A,#N/A,FALSE,"ORIGINAL_ROLLBACK"}</definedName>
    <definedName name="wrn.ALL6_1" hidden="1">{#N/A,#N/A,FALSE,"ASSUMPTIONS";#N/A,#N/A,FALSE,"Valuation Summary";"page1",#N/A,FALSE,"PRESENTATION";"page2",#N/A,FALSE,"PRESENTATION";#N/A,#N/A,FALSE,"ORIGINAL_ROLLBACK"}</definedName>
    <definedName name="wrn.ALL8" localSheetId="27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8_1" localSheetId="27" hidden="1">{#N/A,#N/A,FALSE,"ASSUMPTIONS";#N/A,#N/A,FALSE,"Valuation Summary";"page1",#N/A,FALSE,"PRESENTATION";"page2",#N/A,FALSE,"PRESENTATION";#N/A,#N/A,FALSE,"ORIGINAL_ROLLBACK"}</definedName>
    <definedName name="wrn.ALL8_1" hidden="1">{#N/A,#N/A,FALSE,"ASSUMPTIONS";#N/A,#N/A,FALSE,"Valuation Summary";"page1",#N/A,FALSE,"PRESENTATION";"page2",#N/A,FALSE,"PRESENTATION";#N/A,#N/A,FALSE,"ORIGINAL_ROLLBACK"}</definedName>
    <definedName name="wrn.ALLbutPREMIUM." localSheetId="2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localSheetId="2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Models." localSheetId="27" hidden="1">{#N/A,#N/A,FALSE,"AD_Purchase";#N/A,#N/A,FALSE,"Credit";#N/A,#N/A,FALSE,"PF Acquisition";#N/A,#N/A,FALSE,"PF Offering"}</definedName>
    <definedName name="wrn.AllModels." hidden="1">{#N/A,#N/A,FALSE,"AD_Purchase";#N/A,#N/A,FALSE,"Credit";#N/A,#N/A,FALSE,"PF Acquisition";#N/A,#N/A,FALSE,"PF Offering"}</definedName>
    <definedName name="wrn.AllModels._1" localSheetId="27" hidden="1">{#N/A,#N/A,FALSE,"AD_Purchase";#N/A,#N/A,FALSE,"Credit";#N/A,#N/A,FALSE,"PF Acquisition";#N/A,#N/A,FALSE,"PF Offering"}</definedName>
    <definedName name="wrn.AllModels._1" hidden="1">{#N/A,#N/A,FALSE,"AD_Purchase";#N/A,#N/A,FALSE,"Credit";#N/A,#N/A,FALSE,"PF Acquisition";#N/A,#N/A,FALSE,"PF Offering"}</definedName>
    <definedName name="wrn.AMTNOL." localSheetId="27" hidden="1">{#N/A,#N/A,TRUE,"91AMTNOL";#N/A,#N/A,TRUE,"92AMTNOL";#N/A,#N/A,TRUE,"93AMTNOL"}</definedName>
    <definedName name="wrn.AMTNOL." hidden="1">{#N/A,#N/A,TRUE,"91AMTNOL";#N/A,#N/A,TRUE,"92AMTNOL";#N/A,#N/A,TRUE,"93AMTNOL"}</definedName>
    <definedName name="wrn.AMTNOL._1" localSheetId="27" hidden="1">{#N/A,#N/A,TRUE,"91AMTNOL";#N/A,#N/A,TRUE,"92AMTNOL";#N/A,#N/A,TRUE,"93AMTNOL"}</definedName>
    <definedName name="wrn.AMTNOL._1" hidden="1">{#N/A,#N/A,TRUE,"91AMTNOL";#N/A,#N/A,TRUE,"92AMTNOL";#N/A,#N/A,TRUE,"93AMTNOL"}</definedName>
    <definedName name="wrn.analysis1." localSheetId="27" hidden="1">{#N/A,#N/A,FALSE,"Cashflow Forecast";#N/A,#N/A,FALSE,"Profit and Loss";#N/A,#N/A,FALSE,"Balance Sheets"}</definedName>
    <definedName name="wrn.analysis1." hidden="1">{#N/A,#N/A,FALSE,"Cashflow Forecast";#N/A,#N/A,FALSE,"Profit and Loss";#N/A,#N/A,FALSE,"Balance Sheets"}</definedName>
    <definedName name="wrn.analysis1._1" localSheetId="27" hidden="1">{#N/A,#N/A,FALSE,"Cashflow Forecast";#N/A,#N/A,FALSE,"Profit and Loss";#N/A,#N/A,FALSE,"Balance Sheets"}</definedName>
    <definedName name="wrn.analysis1._1" hidden="1">{#N/A,#N/A,FALSE,"Cashflow Forecast";#N/A,#N/A,FALSE,"Profit and Loss";#N/A,#N/A,FALSE,"Balance Sheets"}</definedName>
    <definedName name="wrn.Anteilig._.alle._.Perioden." localSheetId="27" hidden="1">{"Alle Perioden",#N/A,FALSE,"Erf";"Alle Perioden",#N/A,FALSE,"Ang";"Alle Perioden",#N/A,FALSE,"BV";"Alle Perioden",#N/A,FALSE,"BE";"Alle Perioden",#N/A,FALSE,"Re";"Alle Perioden",#N/A,FALSE,"Vol"}</definedName>
    <definedName name="wrn.Anteilig._.alle._.Perioden." hidden="1">{"Alle Perioden",#N/A,FALSE,"Erf";"Alle Perioden",#N/A,FALSE,"Ang";"Alle Perioden",#N/A,FALSE,"BV";"Alle Perioden",#N/A,FALSE,"BE";"Alle Perioden",#N/A,FALSE,"Re";"Alle Perioden",#N/A,FALSE,"Vol"}</definedName>
    <definedName name="wrn.Anteilig._.alle._.Perioden._1" localSheetId="27" hidden="1">{"Alle Perioden",#N/A,FALSE,"Erf";"Alle Perioden",#N/A,FALSE,"Ang";"Alle Perioden",#N/A,FALSE,"BV";"Alle Perioden",#N/A,FALSE,"BE";"Alle Perioden",#N/A,FALSE,"Re";"Alle Perioden",#N/A,FALSE,"Vol"}</definedName>
    <definedName name="wrn.Anteilig._.alle._.Perioden._1" hidden="1">{"Alle Perioden",#N/A,FALSE,"Erf";"Alle Perioden",#N/A,FALSE,"Ang";"Alle Perioden",#N/A,FALSE,"BV";"Alle Perioden",#N/A,FALSE,"BE";"Alle Perioden",#N/A,FALSE,"Re";"Alle Perioden",#N/A,FALSE,"Vol"}</definedName>
    <definedName name="wrn.Anteilig._.erste._.elf._.Perioden." localSheetId="27" hidden="1">{"Erste elf Perioden",#N/A,FALSE,"Erf";"Erste elf Perioden",#N/A,FALSE,"Ang";"Erste elf Perioden",#N/A,FALSE,"BV";"Erste elf Perioden",#N/A,FALSE,"BE";"Erste elf Perioden",#N/A,FALSE,"Vol";"Erste elf Perioden",#N/A,FALSE,"Re"}</definedName>
    <definedName name="wrn.Anteilig._.erste._.elf._.Perioden." hidden="1">{"Erste elf Perioden",#N/A,FALSE,"Erf";"Erste elf Perioden",#N/A,FALSE,"Ang";"Erste elf Perioden",#N/A,FALSE,"BV";"Erste elf Perioden",#N/A,FALSE,"BE";"Erste elf Perioden",#N/A,FALSE,"Vol";"Erste elf Perioden",#N/A,FALSE,"Re"}</definedName>
    <definedName name="wrn.Anteilig._.erste._.elf._.Perioden._1" localSheetId="27" hidden="1">{"Erste elf Perioden",#N/A,FALSE,"Erf";"Erste elf Perioden",#N/A,FALSE,"Ang";"Erste elf Perioden",#N/A,FALSE,"BV";"Erste elf Perioden",#N/A,FALSE,"BE";"Erste elf Perioden",#N/A,FALSE,"Vol";"Erste elf Perioden",#N/A,FALSE,"Re"}</definedName>
    <definedName name="wrn.Anteilig._.erste._.elf._.Perioden._1" hidden="1">{"Erste elf Perioden",#N/A,FALSE,"Erf";"Erste elf Perioden",#N/A,FALSE,"Ang";"Erste elf Perioden",#N/A,FALSE,"BV";"Erste elf Perioden",#N/A,FALSE,"BE";"Erste elf Perioden",#N/A,FALSE,"Vol";"Erste elf Perioden",#N/A,FALSE,"Re"}</definedName>
    <definedName name="wrn.Appraisal." localSheetId="27" hidden="1">{#N/A,#N/A,FALSE,"APPRAISAL";#N/A,#N/A,FALSE,"APPRAISAL 2";#N/A,#N/A,FALSE,"APPRAISAL 3"}</definedName>
    <definedName name="wrn.Appraisal." hidden="1">{#N/A,#N/A,FALSE,"APPRAISAL";#N/A,#N/A,FALSE,"APPRAISAL 2";#N/A,#N/A,FALSE,"APPRAISAL 3"}</definedName>
    <definedName name="wrn.Appraisal._.2." localSheetId="27" hidden="1">{#N/A,#N/A,FALSE,"Appraisal 2"}</definedName>
    <definedName name="wrn.Appraisal._.2." hidden="1">{#N/A,#N/A,FALSE,"Appraisal 2"}</definedName>
    <definedName name="wrn.Appraisal._.2._1" localSheetId="27" hidden="1">{#N/A,#N/A,FALSE,"Appraisal 2"}</definedName>
    <definedName name="wrn.Appraisal._.2._1" hidden="1">{#N/A,#N/A,FALSE,"Appraisal 2"}</definedName>
    <definedName name="wrn.Appraisal._.3." localSheetId="27" hidden="1">{#N/A,#N/A,FALSE,"Appraisal 3"}</definedName>
    <definedName name="wrn.Appraisal._.3." hidden="1">{#N/A,#N/A,FALSE,"Appraisal 3"}</definedName>
    <definedName name="wrn.Appraisal._.3._1" localSheetId="27" hidden="1">{#N/A,#N/A,FALSE,"Appraisal 3"}</definedName>
    <definedName name="wrn.Appraisal._.3._1" hidden="1">{#N/A,#N/A,FALSE,"Appraisal 3"}</definedName>
    <definedName name="wrn.Appraisal._1" localSheetId="27" hidden="1">{#N/A,#N/A,FALSE,"APPRAISAL";#N/A,#N/A,FALSE,"APPRAISAL 2";#N/A,#N/A,FALSE,"APPRAISAL 3"}</definedName>
    <definedName name="wrn.Appraisal._1" hidden="1">{#N/A,#N/A,FALSE,"APPRAISAL";#N/A,#N/A,FALSE,"APPRAISAL 2";#N/A,#N/A,FALSE,"APPRAISAL 3"}</definedName>
    <definedName name="wrn.APRIL." localSheetId="27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Financials." localSheetId="27" hidden="1">{"Statement of Income",#N/A,TRUE,"Mar99";"Balance Sheet",#N/A,TRUE,"Mar99"}</definedName>
    <definedName name="wrn.April._.Financials." hidden="1">{"Statement of Income",#N/A,TRUE,"Mar99";"Balance Sheet",#N/A,TRUE,"Mar99"}</definedName>
    <definedName name="wrn.April._.Financials._1" localSheetId="27" hidden="1">{"Statement of Income",#N/A,TRUE,"Mar99";"Balance Sheet",#N/A,TRUE,"Mar99"}</definedName>
    <definedName name="wrn.April._.Financials._1" hidden="1">{"Statement of Income",#N/A,TRUE,"Mar99";"Balance Sheet",#N/A,TRUE,"Mar99"}</definedName>
    <definedName name="wrn.APRIL._1" localSheetId="27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QUIROR._.DCF." localSheetId="27" hidden="1">{"AQUIRORDCF",#N/A,FALSE,"Merger consequences";"Acquirorassns",#N/A,FALSE,"Merger consequences"}</definedName>
    <definedName name="wrn.AQUIROR._.DCF." hidden="1">{"AQUIRORDCF",#N/A,FALSE,"Merger consequences";"Acquirorassns",#N/A,FALSE,"Merger consequences"}</definedName>
    <definedName name="wrn.AQUIROR._.DCF._1" localSheetId="27" hidden="1">{"AQUIRORDCF",#N/A,FALSE,"Merger consequences";"Acquirorassns",#N/A,FALSE,"Merger consequences"}</definedName>
    <definedName name="wrn.AQUIROR._.DCF._1" hidden="1">{"AQUIRORDCF",#N/A,FALSE,"Merger consequences";"Acquirorassns",#N/A,FALSE,"Merger consequences"}</definedName>
    <definedName name="wrn.AQUIROR._.DCF._from_DBAB" localSheetId="27" hidden="1">{"AQUIRORDCF",#N/A,FALSE,"Merger consequences";"Acquirorassns",#N/A,FALSE,"Merger consequences"}</definedName>
    <definedName name="wrn.AQUIROR._.DCF._from_DBAB" hidden="1">{"AQUIRORDCF",#N/A,FALSE,"Merger consequences";"Acquirorassns",#N/A,FALSE,"Merger consequences"}</definedName>
    <definedName name="wrn.AQUIROR._.DCF._from_DBAB_1" localSheetId="27" hidden="1">{"AQUIRORDCF",#N/A,FALSE,"Merger consequences";"Acquirorassns",#N/A,FALSE,"Merger consequences"}</definedName>
    <definedName name="wrn.AQUIROR._.DCF._from_DBAB_1" hidden="1">{"AQUIRORDCF",#N/A,FALSE,"Merger consequences";"Acquirorassns",#N/A,FALSE,"Merger consequences"}</definedName>
    <definedName name="wrn.AQUIROR._.DCF._from_DBAB_1_1" localSheetId="27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localSheetId="27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localSheetId="27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localSheetId="27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localSheetId="27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localSheetId="27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localSheetId="27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localSheetId="27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localSheetId="27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localSheetId="27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localSheetId="27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localSheetId="27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localSheetId="27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localSheetId="27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localSheetId="27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._.PACKAGE." localSheetId="27" hidden="1">{#N/A,#N/A,FALSE,"BR-Gross";#N/A,#N/A,FALSE,"AGING COMP";#N/A,#N/A,FALSE,"BR-Net";#N/A,#N/A,FALSE,"RECSUB";#N/A,#N/A,FALSE,"BILL94";#N/A,#N/A,FALSE,"L.D.S. Rep 1"}</definedName>
    <definedName name="wrn.AR._.PACKAGE." hidden="1">{#N/A,#N/A,FALSE,"BR-Gross";#N/A,#N/A,FALSE,"AGING COMP";#N/A,#N/A,FALSE,"BR-Net";#N/A,#N/A,FALSE,"RECSUB";#N/A,#N/A,FALSE,"BILL94";#N/A,#N/A,FALSE,"L.D.S. Rep 1"}</definedName>
    <definedName name="wrn.AR._.PACKAGE._1" localSheetId="27" hidden="1">{#N/A,#N/A,FALSE,"BR-Gross";#N/A,#N/A,FALSE,"AGING COMP";#N/A,#N/A,FALSE,"BR-Net";#N/A,#N/A,FALSE,"RECSUB";#N/A,#N/A,FALSE,"BILL94";#N/A,#N/A,FALSE,"L.D.S. Rep 1"}</definedName>
    <definedName name="wrn.AR._.PACKAGE._1" hidden="1">{#N/A,#N/A,FALSE,"BR-Gross";#N/A,#N/A,FALSE,"AGING COMP";#N/A,#N/A,FALSE,"BR-Net";#N/A,#N/A,FALSE,"RECSUB";#N/A,#N/A,FALSE,"BILL94";#N/A,#N/A,FALSE,"L.D.S. Rep 1"}</definedName>
    <definedName name="wrn.asg." localSheetId="27" hidden="1">{#N/A,#N/A,FALSE,"Exh 1";#N/A,#N/A,FALSE,"Exh 2";#N/A,#N/A,FALSE,"Exh 2a";#N/A,#N/A,FALSE,"Exh 3";#N/A,#N/A,FALSE,"Exhib 4";#N/A,#N/A,FALSE,"eh 5";#N/A,#N/A,FALSE,"Exh 6"}</definedName>
    <definedName name="wrn.asg." hidden="1">{#N/A,#N/A,FALSE,"Exh 1";#N/A,#N/A,FALSE,"Exh 2";#N/A,#N/A,FALSE,"Exh 2a";#N/A,#N/A,FALSE,"Exh 3";#N/A,#N/A,FALSE,"Exhib 4";#N/A,#N/A,FALSE,"eh 5";#N/A,#N/A,FALSE,"Exh 6"}</definedName>
    <definedName name="wrn.asg._1" localSheetId="27" hidden="1">{#N/A,#N/A,FALSE,"Exh 1";#N/A,#N/A,FALSE,"Exh 2";#N/A,#N/A,FALSE,"Exh 2a";#N/A,#N/A,FALSE,"Exh 3";#N/A,#N/A,FALSE,"Exhib 4";#N/A,#N/A,FALSE,"eh 5";#N/A,#N/A,FALSE,"Exh 6"}</definedName>
    <definedName name="wrn.asg._1" hidden="1">{#N/A,#N/A,FALSE,"Exh 1";#N/A,#N/A,FALSE,"Exh 2";#N/A,#N/A,FALSE,"Exh 2a";#N/A,#N/A,FALSE,"Exh 3";#N/A,#N/A,FALSE,"Exhib 4";#N/A,#N/A,FALSE,"eh 5";#N/A,#N/A,FALSE,"Exh 6"}</definedName>
    <definedName name="wrn.Asia._.Total._.Variance." localSheetId="27" hidden="1">{#N/A,#N/A,FALSE,"Asia"}</definedName>
    <definedName name="wrn.Asia._.Total._.Variance." hidden="1">{#N/A,#N/A,FALSE,"Asia"}</definedName>
    <definedName name="wrn.Asia._.Total._.Variance._1" localSheetId="27" hidden="1">{#N/A,#N/A,FALSE,"Asia"}</definedName>
    <definedName name="wrn.Asia._.Total._.Variance._1" hidden="1">{#N/A,#N/A,FALSE,"Asia"}</definedName>
    <definedName name="wrn.Assumptions." localSheetId="27" hidden="1">{"Assumptions",#N/A,FALSE,"Assum"}</definedName>
    <definedName name="wrn.Assumptions." hidden="1">{"Assumptions",#N/A,FALSE,"Assum"}</definedName>
    <definedName name="wrn.Assumptions._1" localSheetId="27" hidden="1">{"Assumptions",#N/A,FALSE,"Assum"}</definedName>
    <definedName name="wrn.Assumptions._1" hidden="1">{"Assumptions",#N/A,FALSE,"Assum"}</definedName>
    <definedName name="wrn.audit._.adjustments." localSheetId="27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dit._.adjustments._1" localSheetId="27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dit._.adjustments._1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gust." localSheetId="27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localSheetId="27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to._.Comp." localSheetId="27" hidden="1">{#N/A,#N/A,FALSE,"Sheet1"}</definedName>
    <definedName name="wrn.Auto._.Comp." hidden="1">{#N/A,#N/A,FALSE,"Sheet1"}</definedName>
    <definedName name="wrn.Auto._.Comp._1" localSheetId="27" hidden="1">{#N/A,#N/A,FALSE,"Sheet1"}</definedName>
    <definedName name="wrn.Auto._.Comp._1" hidden="1">{#N/A,#N/A,FALSE,"Sheet1"}</definedName>
    <definedName name="wrn.Backup." localSheetId="27" hidden="1">{#N/A,#N/A,FALSE,"Balance";#N/A,#N/A,FALSE,"TDFX";#N/A,#N/A,FALSE,"TDDDF";#N/A,#N/A,FALSE,"ADI";#N/A,#N/A,FALSE,"CUBE";#N/A,#N/A,FALSE,"DIMD";#N/A,#N/A,FALSE,"ZRAN";#N/A,#N/A,FALSE,"GNMC"}</definedName>
    <definedName name="wrn.Backup." hidden="1">{#N/A,#N/A,FALSE,"Balance";#N/A,#N/A,FALSE,"TDFX";#N/A,#N/A,FALSE,"TDDDF";#N/A,#N/A,FALSE,"ADI";#N/A,#N/A,FALSE,"CUBE";#N/A,#N/A,FALSE,"DIMD";#N/A,#N/A,FALSE,"ZRAN";#N/A,#N/A,FALSE,"GNMC"}</definedName>
    <definedName name="wrn.Backup._1" localSheetId="27" hidden="1">{#N/A,#N/A,FALSE,"Balance";#N/A,#N/A,FALSE,"TDFX";#N/A,#N/A,FALSE,"TDDDF";#N/A,#N/A,FALSE,"ADI";#N/A,#N/A,FALSE,"CUBE";#N/A,#N/A,FALSE,"DIMD";#N/A,#N/A,FALSE,"ZRAN";#N/A,#N/A,FALSE,"GNMC"}</definedName>
    <definedName name="wrn.Backup._1" hidden="1">{#N/A,#N/A,FALSE,"Balance";#N/A,#N/A,FALSE,"TDFX";#N/A,#N/A,FALSE,"TDDDF";#N/A,#N/A,FALSE,"ADI";#N/A,#N/A,FALSE,"CUBE";#N/A,#N/A,FALSE,"DIMD";#N/A,#N/A,FALSE,"ZRAN";#N/A,#N/A,FALSE,"GNMC"}</definedName>
    <definedName name="wrn.balance._.sheet." localSheetId="27" hidden="1">{"bs",#N/A,FALSE,"SCF"}</definedName>
    <definedName name="wrn.balance._.sheet." hidden="1">{"bs",#N/A,FALSE,"SCF"}</definedName>
    <definedName name="wrn.balance._.sheet._1" localSheetId="27" hidden="1">{"bs",#N/A,FALSE,"SCF"}</definedName>
    <definedName name="wrn.balance._.sheet._1" hidden="1">{"bs",#N/A,FALSE,"SCF"}</definedName>
    <definedName name="wrn.Balance._.Sheets." localSheetId="27" hidden="1">{#N/A,#N/A,FALSE,"Bal sht";"Qtrly Bal Sht",#N/A,FALSE,"Bal sht - QTR"}</definedName>
    <definedName name="wrn.Balance._.Sheets." hidden="1">{#N/A,#N/A,FALSE,"Bal sht";"Qtrly Bal Sht",#N/A,FALSE,"Bal sht - QTR"}</definedName>
    <definedName name="wrn.Balance._.Sheets._1" localSheetId="27" hidden="1">{#N/A,#N/A,FALSE,"Bal sht";"Qtrly Bal Sht",#N/A,FALSE,"Bal sht - QTR"}</definedName>
    <definedName name="wrn.Balance._.Sheets._1" hidden="1">{#N/A,#N/A,FALSE,"Bal sht";"Qtrly Bal Sht",#N/A,FALSE,"Bal sht - QTR"}</definedName>
    <definedName name="wrn.Bank." localSheetId="27" hidden="1">{"OPL1",#N/A,FALSE,"PL";"OpAnal",#N/A,FALSE,"Op";"BS2",#N/A,FALSE,"BS";"CF1(a)",#N/A,FALSE,"Op"}</definedName>
    <definedName name="wrn.Bank." hidden="1">{"OPL1",#N/A,FALSE,"PL";"OpAnal",#N/A,FALSE,"Op";"BS2",#N/A,FALSE,"BS";"CF1(a)",#N/A,FALSE,"Op"}</definedName>
    <definedName name="wrn.Bank._.of._.America." localSheetId="27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localSheetId="27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1" localSheetId="27" hidden="1">{"OPL1",#N/A,FALSE,"PL";"OpAnal",#N/A,FALSE,"Op";"BS2",#N/A,FALSE,"BS";"CF1(a)",#N/A,FALSE,"Op"}</definedName>
    <definedName name="wrn.Bank._1" hidden="1">{"OPL1",#N/A,FALSE,"PL";"OpAnal",#N/A,FALSE,"Op";"BS2",#N/A,FALSE,"BS";"CF1(a)",#N/A,FALSE,"Op"}</definedName>
    <definedName name="wrn.Barranca." localSheetId="27" hidden="1">{#N/A,#N/A,FALSE,"Barranca"}</definedName>
    <definedName name="wrn.Barranca." hidden="1">{#N/A,#N/A,FALSE,"Barranca"}</definedName>
    <definedName name="wrn.Barranca._1" localSheetId="27" hidden="1">{#N/A,#N/A,FALSE,"Barranca"}</definedName>
    <definedName name="wrn.Barranca._1" hidden="1">{#N/A,#N/A,FALSE,"Barranca"}</definedName>
    <definedName name="wrn.Basic." localSheetId="27" hidden="1">{#N/A,#N/A,FALSE,"Cover";#N/A,#N/A,FALSE,"Assumptions";#N/A,#N/A,FALSE,"Acquirer";#N/A,#N/A,FALSE,"Target";#N/A,#N/A,FALSE,"Income Statement";#N/A,#N/A,FALSE,"Summary Tables"}</definedName>
    <definedName name="wrn.Basic." hidden="1">{#N/A,#N/A,FALSE,"Cover";#N/A,#N/A,FALSE,"Assumptions";#N/A,#N/A,FALSE,"Acquirer";#N/A,#N/A,FALSE,"Target";#N/A,#N/A,FALSE,"Income Statement";#N/A,#N/A,FALSE,"Summary Tables"}</definedName>
    <definedName name="wrn.Basic._1" localSheetId="27" hidden="1">{#N/A,#N/A,FALSE,"Cover";#N/A,#N/A,FALSE,"Assumptions";#N/A,#N/A,FALSE,"Acquirer";#N/A,#N/A,FALSE,"Target";#N/A,#N/A,FALSE,"Income Statement";#N/A,#N/A,FALSE,"Summary Tables"}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s." localSheetId="27" hidden="1">{#N/A,#N/A,FALSE,"TSUM";#N/A,#N/A,FALSE,"shares";#N/A,#N/A,FALSE,"earnout";#N/A,#N/A,FALSE,"Heaty";#N/A,#N/A,FALSE,"self-tend";#N/A,#N/A,FALSE,"self-sum"}</definedName>
    <definedName name="wrn.basics." hidden="1">{#N/A,#N/A,FALSE,"TSUM";#N/A,#N/A,FALSE,"shares";#N/A,#N/A,FALSE,"earnout";#N/A,#N/A,FALSE,"Heaty";#N/A,#N/A,FALSE,"self-tend";#N/A,#N/A,FALSE,"self-sum"}</definedName>
    <definedName name="wrn.basics._1" localSheetId="27" hidden="1">{#N/A,#N/A,FALSE,"TSUM";#N/A,#N/A,FALSE,"shares";#N/A,#N/A,FALSE,"earnout";#N/A,#N/A,FALSE,"Heaty";#N/A,#N/A,FALSE,"self-tend";#N/A,#N/A,FALSE,"self-sum"}</definedName>
    <definedName name="wrn.basics._1" hidden="1">{#N/A,#N/A,FALSE,"TSUM";#N/A,#N/A,FALSE,"shares";#N/A,#N/A,FALSE,"earnout";#N/A,#N/A,FALSE,"Heaty";#N/A,#N/A,FALSE,"self-tend";#N/A,#N/A,FALSE,"self-sum"}</definedName>
    <definedName name="wrn.BD._.FINAL." localSheetId="27" hidden="1">{#N/A,#N/A,FALSE,"Cover";#N/A,#N/A,FALSE,"Index";#N/A,#N/A,FALSE,"HL";#N/A,#N/A,FALSE,"BS ACCTS";#N/A,#N/A,FALSE,"Table";#N/A,#N/A,FALSE,"Summ";#N/A,#N/A,FALSE,"ComAn-finished";#N/A,#N/A,FALSE,"SmbAn-FINISHED";#N/A,#N/A,FALSE,"RebAn";#N/A,#N/A,FALSE,"ComR";#N/A,#N/A,FALSE,"SmbR-FINISHED";#N/A,#N/A,FALSE,"RebR-FINISHED";#N/A,#N/A,FALSE,"RC";#N/A,#N/A,FALSE,"NetR";#N/A,#N/A,FALSE,"Non-Trade";#N/A,#N/A,FALSE,"Notes Receivables";#N/A,#N/A,FALSE,"ComP-diteck-FINISHED";#N/A,#N/A,FALSE,"SmbP-finished";#N/A,#N/A,FALSE,"RebP-DITECK-FINISHED";#N/A,#N/A,FALSE,"NetP";#N/A,#N/A,FALSE,"AllcompanyG";#N/A,#N/A,FALSE,"AR 91+&gt;100K"}</definedName>
    <definedName name="wrn.BD._.FINAL." hidden="1">{#N/A,#N/A,FALSE,"Cover";#N/A,#N/A,FALSE,"Index";#N/A,#N/A,FALSE,"HL";#N/A,#N/A,FALSE,"BS ACCTS";#N/A,#N/A,FALSE,"Table";#N/A,#N/A,FALSE,"Summ";#N/A,#N/A,FALSE,"ComAn-finished";#N/A,#N/A,FALSE,"SmbAn-FINISHED";#N/A,#N/A,FALSE,"RebAn";#N/A,#N/A,FALSE,"ComR";#N/A,#N/A,FALSE,"SmbR-FINISHED";#N/A,#N/A,FALSE,"RebR-FINISHED";#N/A,#N/A,FALSE,"RC";#N/A,#N/A,FALSE,"NetR";#N/A,#N/A,FALSE,"Non-Trade";#N/A,#N/A,FALSE,"Notes Receivables";#N/A,#N/A,FALSE,"ComP-diteck-FINISHED";#N/A,#N/A,FALSE,"SmbP-finished";#N/A,#N/A,FALSE,"RebP-DITECK-FINISHED";#N/A,#N/A,FALSE,"NetP";#N/A,#N/A,FALSE,"AllcompanyG";#N/A,#N/A,FALSE,"AR 91+&gt;100K"}</definedName>
    <definedName name="wrn.BD._.FINAL._1" localSheetId="27" hidden="1">{#N/A,#N/A,FALSE,"Cover";#N/A,#N/A,FALSE,"Index";#N/A,#N/A,FALSE,"HL";#N/A,#N/A,FALSE,"BS ACCTS";#N/A,#N/A,FALSE,"Table";#N/A,#N/A,FALSE,"Summ";#N/A,#N/A,FALSE,"ComAn-finished";#N/A,#N/A,FALSE,"SmbAn-FINISHED";#N/A,#N/A,FALSE,"RebAn";#N/A,#N/A,FALSE,"ComR";#N/A,#N/A,FALSE,"SmbR-FINISHED";#N/A,#N/A,FALSE,"RebR-FINISHED";#N/A,#N/A,FALSE,"RC";#N/A,#N/A,FALSE,"NetR";#N/A,#N/A,FALSE,"Non-Trade";#N/A,#N/A,FALSE,"Notes Receivables";#N/A,#N/A,FALSE,"ComP-diteck-FINISHED";#N/A,#N/A,FALSE,"SmbP-finished";#N/A,#N/A,FALSE,"RebP-DITECK-FINISHED";#N/A,#N/A,FALSE,"NetP";#N/A,#N/A,FALSE,"AllcompanyG";#N/A,#N/A,FALSE,"AR 91+&gt;100K"}</definedName>
    <definedName name="wrn.BD._.FINAL._1" hidden="1">{#N/A,#N/A,FALSE,"Cover";#N/A,#N/A,FALSE,"Index";#N/A,#N/A,FALSE,"HL";#N/A,#N/A,FALSE,"BS ACCTS";#N/A,#N/A,FALSE,"Table";#N/A,#N/A,FALSE,"Summ";#N/A,#N/A,FALSE,"ComAn-finished";#N/A,#N/A,FALSE,"SmbAn-FINISHED";#N/A,#N/A,FALSE,"RebAn";#N/A,#N/A,FALSE,"ComR";#N/A,#N/A,FALSE,"SmbR-FINISHED";#N/A,#N/A,FALSE,"RebR-FINISHED";#N/A,#N/A,FALSE,"RC";#N/A,#N/A,FALSE,"NetR";#N/A,#N/A,FALSE,"Non-Trade";#N/A,#N/A,FALSE,"Notes Receivables";#N/A,#N/A,FALSE,"ComP-diteck-FINISHED";#N/A,#N/A,FALSE,"SmbP-finished";#N/A,#N/A,FALSE,"RebP-DITECK-FINISHED";#N/A,#N/A,FALSE,"NetP";#N/A,#N/A,FALSE,"AllcompanyG";#N/A,#N/A,FALSE,"AR 91+&gt;100K"}</definedName>
    <definedName name="wrn.BD._.Preliminary." localSheetId="27" hidden="1">{#N/A,#N/A,FALSE,"Cover";#N/A,#N/A,FALSE,"Index";#N/A,#N/A,FALSE,"HL";#N/A,#N/A,FALSE,"Table";#N/A,#N/A,FALSE,"Summ";#N/A,#N/A,FALSE,"ComR";#N/A,#N/A,FALSE,"SmbR-FINISHED";#N/A,#N/A,FALSE,"RebR-FINISHED";#N/A,#N/A,FALSE,"Specific Provision";#N/A,#N/A,FALSE,"NetR";#N/A,#N/A,FALSE,"Non-Trade";#N/A,#N/A,FALSE,"ComP-diteck-FINISHED";#N/A,#N/A,FALSE,"SmbP-finished";#N/A,#N/A,FALSE,"RebP-DITECK-FINISHED";#N/A,#N/A,FALSE,"NetP";#N/A,#N/A,FALSE,"AllcompanyG";#N/A,#N/A,FALSE,"AR 91+&gt;100K"}</definedName>
    <definedName name="wrn.BD._.Preliminary." hidden="1">{#N/A,#N/A,FALSE,"Cover";#N/A,#N/A,FALSE,"Index";#N/A,#N/A,FALSE,"HL";#N/A,#N/A,FALSE,"Table";#N/A,#N/A,FALSE,"Summ";#N/A,#N/A,FALSE,"ComR";#N/A,#N/A,FALSE,"SmbR-FINISHED";#N/A,#N/A,FALSE,"RebR-FINISHED";#N/A,#N/A,FALSE,"Specific Provision";#N/A,#N/A,FALSE,"NetR";#N/A,#N/A,FALSE,"Non-Trade";#N/A,#N/A,FALSE,"ComP-diteck-FINISHED";#N/A,#N/A,FALSE,"SmbP-finished";#N/A,#N/A,FALSE,"RebP-DITECK-FINISHED";#N/A,#N/A,FALSE,"NetP";#N/A,#N/A,FALSE,"AllcompanyG";#N/A,#N/A,FALSE,"AR 91+&gt;100K"}</definedName>
    <definedName name="wrn.BD._.Preliminary._1" localSheetId="27" hidden="1">{#N/A,#N/A,FALSE,"Cover";#N/A,#N/A,FALSE,"Index";#N/A,#N/A,FALSE,"HL";#N/A,#N/A,FALSE,"Table";#N/A,#N/A,FALSE,"Summ";#N/A,#N/A,FALSE,"ComR";#N/A,#N/A,FALSE,"SmbR-FINISHED";#N/A,#N/A,FALSE,"RebR-FINISHED";#N/A,#N/A,FALSE,"Specific Provision";#N/A,#N/A,FALSE,"NetR";#N/A,#N/A,FALSE,"Non-Trade";#N/A,#N/A,FALSE,"ComP-diteck-FINISHED";#N/A,#N/A,FALSE,"SmbP-finished";#N/A,#N/A,FALSE,"RebP-DITECK-FINISHED";#N/A,#N/A,FALSE,"NetP";#N/A,#N/A,FALSE,"AllcompanyG";#N/A,#N/A,FALSE,"AR 91+&gt;100K"}</definedName>
    <definedName name="wrn.BD._.Preliminary._1" hidden="1">{#N/A,#N/A,FALSE,"Cover";#N/A,#N/A,FALSE,"Index";#N/A,#N/A,FALSE,"HL";#N/A,#N/A,FALSE,"Table";#N/A,#N/A,FALSE,"Summ";#N/A,#N/A,FALSE,"ComR";#N/A,#N/A,FALSE,"SmbR-FINISHED";#N/A,#N/A,FALSE,"RebR-FINISHED";#N/A,#N/A,FALSE,"Specific Provision";#N/A,#N/A,FALSE,"NetR";#N/A,#N/A,FALSE,"Non-Trade";#N/A,#N/A,FALSE,"ComP-diteck-FINISHED";#N/A,#N/A,FALSE,"SmbP-finished";#N/A,#N/A,FALSE,"RebP-DITECK-FINISHED";#N/A,#N/A,FALSE,"NetP";#N/A,#N/A,FALSE,"AllcompanyG";#N/A,#N/A,FALSE,"AR 91+&gt;100K"}</definedName>
    <definedName name="wrn.BGEN." localSheetId="27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_1" localSheetId="27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_1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." localSheetId="27" hidden="1">{"PAGE1",#N/A,FALSE,"BID (3)";"PAGE2",#N/A,FALSE,"BID (3)"}</definedName>
    <definedName name="wrn.BID." hidden="1">{"PAGE1",#N/A,FALSE,"BID (3)";"PAGE2",#N/A,FALSE,"BID (3)"}</definedName>
    <definedName name="wrn.BID._1" localSheetId="27" hidden="1">{"PAGE1",#N/A,FALSE,"BID (3)";"PAGE2",#N/A,FALSE,"BID (3)"}</definedName>
    <definedName name="wrn.BID._1" hidden="1">{"PAGE1",#N/A,FALSE,"BID (3)";"PAGE2",#N/A,FALSE,"BID (3)"}</definedName>
    <definedName name="wrn.Bishop._.District." localSheetId="27" hidden="1">{"Biship District US",#N/A,FALSE,"Bishop Districts";"Bishop District Canada",#N/A,FALSE,"Bishop Districts"}</definedName>
    <definedName name="wrn.Bishop._.District." hidden="1">{"Biship District US",#N/A,FALSE,"Bishop Districts";"Bishop District Canada",#N/A,FALSE,"Bishop Districts"}</definedName>
    <definedName name="wrn.Bishop._.District._1" localSheetId="27" hidden="1">{"Biship District US",#N/A,FALSE,"Bishop Districts";"Bishop District Canada",#N/A,FALSE,"Bishop Districts"}</definedName>
    <definedName name="wrn.Bishop._.District._1" hidden="1">{"Biship District US",#N/A,FALSE,"Bishop Districts";"Bishop District Canada",#N/A,FALSE,"Bishop Districts"}</definedName>
    <definedName name="wrn.BKD." localSheetId="27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localSheetId="27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laydes._.Region." localSheetId="27" hidden="1">{"Blaydes Region Summary",#N/A,FALSE,"Blaydes Region";"Blaydes Region Month",#N/A,FALSE,"Blaydes Region";"Blaydes Region YTD",#N/A,FALSE,"Blaydes Region"}</definedName>
    <definedName name="wrn.Blaydes._.Region." hidden="1">{"Blaydes Region Summary",#N/A,FALSE,"Blaydes Region";"Blaydes Region Month",#N/A,FALSE,"Blaydes Region";"Blaydes Region YTD",#N/A,FALSE,"Blaydes Region"}</definedName>
    <definedName name="wrn.Blaydes._.Region._1" localSheetId="27" hidden="1">{"Blaydes Region Summary",#N/A,FALSE,"Blaydes Region";"Blaydes Region Month",#N/A,FALSE,"Blaydes Region";"Blaydes Region YTD",#N/A,FALSE,"Blaydes Region"}</definedName>
    <definedName name="wrn.Blaydes._.Region._1" hidden="1">{"Blaydes Region Summary",#N/A,FALSE,"Blaydes Region";"Blaydes Region Month",#N/A,FALSE,"Blaydes Region";"Blaydes Region YTD",#N/A,FALSE,"Blaydes Region"}</definedName>
    <definedName name="wrn.breakup." localSheetId="27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localSheetId="27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UDGET." localSheetId="27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Services";#N/A,#N/A,FALSE,"Administration";#N/A,#N/A,FALSE,"Legal";#N/A,#N/A,FALSE,"Corporate";#N/A,#N/A,FALSE,"Rensselaer";#N/A,#N/A,FALSE,"Plug-Tarrytown"}</definedName>
    <definedName name="wrn.BUDGET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Services";#N/A,#N/A,FALSE,"Administration";#N/A,#N/A,FALSE,"Legal";#N/A,#N/A,FALSE,"Corporate";#N/A,#N/A,FALSE,"Rensselaer";#N/A,#N/A,FALSE,"Plug-Tarrytown"}</definedName>
    <definedName name="wrn.Budget._.Analysis." localSheetId="27" hidden="1">{#N/A,#N/A,FALSE,"Mill 5"}</definedName>
    <definedName name="wrn.Budget._.Analysis." hidden="1">{#N/A,#N/A,FALSE,"Mill 5"}</definedName>
    <definedName name="wrn.Budget._.Analysis._1" localSheetId="27" hidden="1">{#N/A,#N/A,FALSE,"Mill 5"}</definedName>
    <definedName name="wrn.Budget._.Analysis._1" hidden="1">{#N/A,#N/A,FALSE,"Mill 5"}</definedName>
    <definedName name="wrn.BUDGET._1" localSheetId="27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Services";#N/A,#N/A,FALSE,"Administration";#N/A,#N/A,FALSE,"Legal";#N/A,#N/A,FALSE,"Corporate";#N/A,#N/A,FALSE,"Rensselaer";#N/A,#N/A,FALSE,"Plug-Tarrytown"}</definedName>
    <definedName name="wrn.BUDGET._1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Services";#N/A,#N/A,FALSE,"Administration";#N/A,#N/A,FALSE,"Legal";#N/A,#N/A,FALSE,"Corporate";#N/A,#N/A,FALSE,"Rensselaer";#N/A,#N/A,FALSE,"Plug-Tarrytown"}</definedName>
    <definedName name="wrn.budgetb." localSheetId="27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_1" localSheetId="27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_1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llshit1." localSheetId="27" hidden="1">{#N/A,#N/A,FALSE,"Sheet1";#N/A,#N/A,FALSE,"Summary";#N/A,#N/A,FALSE,"proj1";#N/A,#N/A,FALSE,"proj2"}</definedName>
    <definedName name="wrn.bullshit1." hidden="1">{#N/A,#N/A,FALSE,"Sheet1";#N/A,#N/A,FALSE,"Summary";#N/A,#N/A,FALSE,"proj1";#N/A,#N/A,FALSE,"proj2"}</definedName>
    <definedName name="wrn.bullshit1._1" localSheetId="27" hidden="1">{#N/A,#N/A,FALSE,"Sheet1";#N/A,#N/A,FALSE,"Summary";#N/A,#N/A,FALSE,"proj1";#N/A,#N/A,FALSE,"proj2"}</definedName>
    <definedName name="wrn.bullshit1._1" hidden="1">{#N/A,#N/A,FALSE,"Sheet1";#N/A,#N/A,FALSE,"Summary";#N/A,#N/A,FALSE,"proj1";#N/A,#N/A,FALSE,"proj2"}</definedName>
    <definedName name="wrn.CAG." localSheetId="27" hidden="1">{#N/A,#N/A,FALSE,"CAG"}</definedName>
    <definedName name="wrn.CAG." hidden="1">{#N/A,#N/A,FALSE,"CAG"}</definedName>
    <definedName name="wrn.CAG._1" localSheetId="27" hidden="1">{#N/A,#N/A,FALSE,"CAG"}</definedName>
    <definedName name="wrn.CAG._1" hidden="1">{#N/A,#N/A,FALSE,"CAG"}</definedName>
    <definedName name="wrn.Canada._.Report." localSheetId="27" hidden="1">{"Canada Summary",#N/A,FALSE,"Canada";"Canada by Month",#N/A,FALSE,"Canada";"Canada YTD",#N/A,FALSE,"Canada"}</definedName>
    <definedName name="wrn.Canada._.Report." hidden="1">{"Canada Summary",#N/A,FALSE,"Canada";"Canada by Month",#N/A,FALSE,"Canada";"Canada YTD",#N/A,FALSE,"Canada"}</definedName>
    <definedName name="wrn.Canada._.Report._1" localSheetId="27" hidden="1">{"Canada Summary",#N/A,FALSE,"Canada";"Canada by Month",#N/A,FALSE,"Canada";"Canada YTD",#N/A,FALSE,"Canada"}</definedName>
    <definedName name="wrn.Canada._.Report._1" hidden="1">{"Canada Summary",#N/A,FALSE,"Canada";"Canada by Month",#N/A,FALSE,"Canada";"Canada YTD",#N/A,FALSE,"Canada"}</definedName>
    <definedName name="wrn.CANWEST._.GLOBAL." localSheetId="27" hidden="1">{"BS",#N/A,FALSE;"RE",#N/A,FALSE;"IS",#N/A,FALSE;"CASH",#N/A,FALSE}</definedName>
    <definedName name="wrn.CANWEST._.GLOBAL." hidden="1">{"BS",#N/A,FALSE;"RE",#N/A,FALSE;"IS",#N/A,FALSE;"CASH",#N/A,FALSE}</definedName>
    <definedName name="wrn.CANWEST._.GLOBAL._1" localSheetId="27" hidden="1">{"BS",#N/A,FALSE;"RE",#N/A,FALSE;"IS",#N/A,FALSE;"CASH",#N/A,FALSE}</definedName>
    <definedName name="wrn.CANWEST._.GLOBAL._1" hidden="1">{"BS",#N/A,FALSE;"RE",#N/A,FALSE;"IS",#N/A,FALSE;"CASH",#N/A,FALSE}</definedName>
    <definedName name="wrn.Cap._.Budget9_27." localSheetId="27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wrn.Cap._.Budget9_27.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wrn.Cap._.Budget9_27._1" localSheetId="27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wrn.Cap._.Budget9_27._1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wrn.CapExp_JJORDAN." localSheetId="27" hidden="1">{"CAPEX_JJORDAN",#N/A,FALSE,"Cap Exp"}</definedName>
    <definedName name="wrn.CapExp_JJORDAN." hidden="1">{"CAPEX_JJORDAN",#N/A,FALSE,"Cap Exp"}</definedName>
    <definedName name="wrn.CapExp_JJORDAN._1" localSheetId="27" hidden="1">{"CAPEX_JJORDAN",#N/A,FALSE,"Cap Exp"}</definedName>
    <definedName name="wrn.CapExp_JJORDAN._1" hidden="1">{"CAPEX_JJORDAN",#N/A,FALSE,"Cap Exp"}</definedName>
    <definedName name="wrn.Capital._.Plan._.Report." localSheetId="27" hidden="1">{"Capital Plan CA Schedule",#N/A,TRUE,"Capital Plan";"Capital Plan Summary",#N/A,TRUE,"Capital Plan"}</definedName>
    <definedName name="wrn.Capital._.Plan._.Report." hidden="1">{"Capital Plan CA Schedule",#N/A,TRUE,"Capital Plan";"Capital Plan Summary",#N/A,TRUE,"Capital Plan"}</definedName>
    <definedName name="wrn.Capital._.Plan._.Report._1" localSheetId="27" hidden="1">{"Capital Plan CA Schedule",#N/A,TRUE,"Capital Plan";"Capital Plan Summary",#N/A,TRUE,"Capital Plan"}</definedName>
    <definedName name="wrn.Capital._.Plan._.Report._1" hidden="1">{"Capital Plan CA Schedule",#N/A,TRUE,"Capital Plan";"Capital Plan Summary",#N/A,TRUE,"Capital Plan"}</definedName>
    <definedName name="wrn.Carterco." localSheetId="27" hidden="1">{#N/A,#N/A,FALSE,"Carterco"}</definedName>
    <definedName name="wrn.Carterco." hidden="1">{#N/A,#N/A,FALSE,"Carterco"}</definedName>
    <definedName name="wrn.Carterco._1" localSheetId="27" hidden="1">{#N/A,#N/A,FALSE,"Carterco"}</definedName>
    <definedName name="wrn.Carterco._1" hidden="1">{#N/A,#N/A,FALSE,"Carterco"}</definedName>
    <definedName name="wrn.Cash._.Flow." localSheetId="27" hidden="1">{"Cash Flow",#N/A,FALSE,"Cash Flow"}</definedName>
    <definedName name="wrn.Cash._.Flow." hidden="1">{"Cash Flow",#N/A,FALSE,"Cash Flow"}</definedName>
    <definedName name="wrn.Cash._.Flow._1" localSheetId="27" hidden="1">{"Cash Flow",#N/A,FALSE,"Cash Flow"}</definedName>
    <definedName name="wrn.Cash._.Flow._1" hidden="1">{"Cash Flow",#N/A,FALSE,"Cash Flow"}</definedName>
    <definedName name="wrn.CEA._.Budget._.months._.sterling." localSheetId="27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wrn.CEA._.Budget._.months._.sterling.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wrn.CEA._.Budget._.months._.sterling._1" localSheetId="27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wrn.CEA._.Budget._.months._.sterling._1" hidden="1">{"CEA Group Budget months only sterling",#N/A,TRUE,"Profit and Loss";"CEA Group Budget months only sterling",#N/A,TRUE,"Firm capex";"CEA Group Budget months only sterling",#N/A,TRUE,"Gross profit analysis";"CEA Group Budget months only sterling",#N/A,TRUE,"Cashflow";"CEA Group Budget months only sterling",#N/A,TRUE,"Balance Sheet"}</definedName>
    <definedName name="wrn.CEA._.Budget._.years._.sterling." localSheetId="27" hidden="1">{"CEA Group Budget years sterling",#N/A,TRUE,"Profit and Loss";"CEA Group Budget years sterling",#N/A,TRUE,"Firm capex";"CEA Group Budget years sterling",#N/A,TRUE,"Gross profit analysis";"CEA Group Budget years sterling",#N/A,TRUE,"Cashflow";"CEA Group Budget years sterling",#N/A,TRUE,"Balance Sheet"}</definedName>
    <definedName name="wrn.CEA._.Budget._.years._.sterling." hidden="1">{"CEA Group Budget years sterling",#N/A,TRUE,"Profit and Loss";"CEA Group Budget years sterling",#N/A,TRUE,"Firm capex";"CEA Group Budget years sterling",#N/A,TRUE,"Gross profit analysis";"CEA Group Budget years sterling",#N/A,TRUE,"Cashflow";"CEA Group Budget years sterling",#N/A,TRUE,"Balance Sheet"}</definedName>
    <definedName name="wrn.CEA._.Budget._.years._.sterling._1" localSheetId="27" hidden="1">{"CEA Group Budget years sterling",#N/A,TRUE,"Profit and Loss";"CEA Group Budget years sterling",#N/A,TRUE,"Firm capex";"CEA Group Budget years sterling",#N/A,TRUE,"Gross profit analysis";"CEA Group Budget years sterling",#N/A,TRUE,"Cashflow";"CEA Group Budget years sterling",#N/A,TRUE,"Balance Sheet"}</definedName>
    <definedName name="wrn.CEA._.Budget._.years._.sterling._1" hidden="1">{"CEA Group Budget years sterling",#N/A,TRUE,"Profit and Loss";"CEA Group Budget years sterling",#N/A,TRUE,"Firm capex";"CEA Group Budget years sterling",#N/A,TRUE,"Gross profit analysis";"CEA Group Budget years sterling",#N/A,TRUE,"Cashflow";"CEA Group Budget years sterling",#N/A,TRUE,"Balance Sheet"}</definedName>
    <definedName name="wrn.CEA._.Budget._.years._.USD." localSheetId="27" hidden="1">{"CEA Group Budget years USD",#N/A,TRUE,"Profit and Loss";"CEA Group Budget years USD",#N/A,TRUE,"Firm capex";"CEA Group Budget years USD",#N/A,TRUE,"Gross profit analysis";"CEA Group Budget years USD",#N/A,TRUE,"Cashflow";"CEA Group Budget years USD",#N/A,TRUE,"Balance Sheet"}</definedName>
    <definedName name="wrn.CEA._.Budget._.years._.USD." hidden="1">{"CEA Group Budget years USD",#N/A,TRUE,"Profit and Loss";"CEA Group Budget years USD",#N/A,TRUE,"Firm capex";"CEA Group Budget years USD",#N/A,TRUE,"Gross profit analysis";"CEA Group Budget years USD",#N/A,TRUE,"Cashflow";"CEA Group Budget years USD",#N/A,TRUE,"Balance Sheet"}</definedName>
    <definedName name="wrn.CEA._.Budget._.years._.USD._1" localSheetId="27" hidden="1">{"CEA Group Budget years USD",#N/A,TRUE,"Profit and Loss";"CEA Group Budget years USD",#N/A,TRUE,"Firm capex";"CEA Group Budget years USD",#N/A,TRUE,"Gross profit analysis";"CEA Group Budget years USD",#N/A,TRUE,"Cashflow";"CEA Group Budget years USD",#N/A,TRUE,"Balance Sheet"}</definedName>
    <definedName name="wrn.CEA._.Budget._.years._.USD._1" hidden="1">{"CEA Group Budget years USD",#N/A,TRUE,"Profit and Loss";"CEA Group Budget years USD",#N/A,TRUE,"Firm capex";"CEA Group Budget years USD",#N/A,TRUE,"Gross profit analysis";"CEA Group Budget years USD",#N/A,TRUE,"Cashflow";"CEA Group Budget years USD",#N/A,TRUE,"Balance Sheet"}</definedName>
    <definedName name="wrn.CEA._.Group._.budget._.months._.USD." localSheetId="27" hidden="1">{"CEA Group budget months USD",#N/A,TRUE,"Profit and Loss";"CEA Group budget months USD",#N/A,TRUE,"Firm capex";"CEA Group budget months USD",#N/A,TRUE,"Gross profit analysis";"CEA Group budget months USD",#N/A,TRUE,"Cashflow";"CEA Group budget months USD",#N/A,TRUE,"Balance Sheet"}</definedName>
    <definedName name="wrn.CEA._.Group._.budget._.months._.USD." hidden="1">{"CEA Group budget months USD",#N/A,TRUE,"Profit and Loss";"CEA Group budget months USD",#N/A,TRUE,"Firm capex";"CEA Group budget months USD",#N/A,TRUE,"Gross profit analysis";"CEA Group budget months USD",#N/A,TRUE,"Cashflow";"CEA Group budget months USD",#N/A,TRUE,"Balance Sheet"}</definedName>
    <definedName name="wrn.CEA._.Group._.budget._.months._.USD._1" localSheetId="27" hidden="1">{"CEA Group budget months USD",#N/A,TRUE,"Profit and Loss";"CEA Group budget months USD",#N/A,TRUE,"Firm capex";"CEA Group budget months USD",#N/A,TRUE,"Gross profit analysis";"CEA Group budget months USD",#N/A,TRUE,"Cashflow";"CEA Group budget months USD",#N/A,TRUE,"Balance Sheet"}</definedName>
    <definedName name="wrn.CEA._.Group._.budget._.months._.USD._1" hidden="1">{"CEA Group budget months USD",#N/A,TRUE,"Profit and Loss";"CEA Group budget months USD",#N/A,TRUE,"Firm capex";"CEA Group budget months USD",#N/A,TRUE,"Gross profit analysis";"CEA Group budget months USD",#N/A,TRUE,"Cashflow";"CEA Group budget months USD",#N/A,TRUE,"Balance Sheet"}</definedName>
    <definedName name="wrn.CEGH._.Budget._.months._.sterling." localSheetId="27" hidden="1">{"CEGH Group Budget months only sterling",#N/A,TRUE,"Profit and Loss";"CEGH Group Budget months only sterling",#N/A,TRUE,"Firm capex";"CEGH Group Budget months only sterling",#N/A,TRUE,"Gross profit analysis";"CEGH Group Budget months only sterling",#N/A,TRUE,"Cashflow";"CEGH Group Budget months only sterling",#N/A,TRUE,"Balance Sheet"}</definedName>
    <definedName name="wrn.CEGH._.Budget._.months._.sterling." hidden="1">{"CEGH Group Budget months only sterling",#N/A,TRUE,"Profit and Loss";"CEGH Group Budget months only sterling",#N/A,TRUE,"Firm capex";"CEGH Group Budget months only sterling",#N/A,TRUE,"Gross profit analysis";"CEGH Group Budget months only sterling",#N/A,TRUE,"Cashflow";"CEGH Group Budget months only sterling",#N/A,TRUE,"Balance Sheet"}</definedName>
    <definedName name="wrn.CEGH._.Budget._.months._.sterling._1" localSheetId="27" hidden="1">{"CEGH Group Budget months only sterling",#N/A,TRUE,"Profit and Loss";"CEGH Group Budget months only sterling",#N/A,TRUE,"Firm capex";"CEGH Group Budget months only sterling",#N/A,TRUE,"Gross profit analysis";"CEGH Group Budget months only sterling",#N/A,TRUE,"Cashflow";"CEGH Group Budget months only sterling",#N/A,TRUE,"Balance Sheet"}</definedName>
    <definedName name="wrn.CEGH._.Budget._.months._.sterling._1" hidden="1">{"CEGH Group Budget months only sterling",#N/A,TRUE,"Profit and Loss";"CEGH Group Budget months only sterling",#N/A,TRUE,"Firm capex";"CEGH Group Budget months only sterling",#N/A,TRUE,"Gross profit analysis";"CEGH Group Budget months only sterling",#N/A,TRUE,"Cashflow";"CEGH Group Budget months only sterling",#N/A,TRUE,"Balance Sheet"}</definedName>
    <definedName name="wrn.CEGH._.Budget._.months._.USD." localSheetId="27" hidden="1">{"CEGH Budget months only in USD",#N/A,TRUE,"Profit and Loss";"CEGH Budget months only in USD",#N/A,TRUE,"Firm capex";"CEGH Budget months only in USD",#N/A,TRUE,"Gross profit analysis";"CEGH Budget months only in USD",#N/A,TRUE,"Cashflow";"CEGH Budget months only in USD",#N/A,TRUE,"Balance Sheet"}</definedName>
    <definedName name="wrn.CEGH._.Budget._.months._.USD." hidden="1">{"CEGH Budget months only in USD",#N/A,TRUE,"Profit and Loss";"CEGH Budget months only in USD",#N/A,TRUE,"Firm capex";"CEGH Budget months only in USD",#N/A,TRUE,"Gross profit analysis";"CEGH Budget months only in USD",#N/A,TRUE,"Cashflow";"CEGH Budget months only in USD",#N/A,TRUE,"Balance Sheet"}</definedName>
    <definedName name="wrn.CEGH._.Budget._.months._.USD._1" localSheetId="27" hidden="1">{"CEGH Budget months only in USD",#N/A,TRUE,"Profit and Loss";"CEGH Budget months only in USD",#N/A,TRUE,"Firm capex";"CEGH Budget months only in USD",#N/A,TRUE,"Gross profit analysis";"CEGH Budget months only in USD",#N/A,TRUE,"Cashflow";"CEGH Budget months only in USD",#N/A,TRUE,"Balance Sheet"}</definedName>
    <definedName name="wrn.CEGH._.Budget._.months._.USD._1" hidden="1">{"CEGH Budget months only in USD",#N/A,TRUE,"Profit and Loss";"CEGH Budget months only in USD",#N/A,TRUE,"Firm capex";"CEGH Budget months only in USD",#N/A,TRUE,"Gross profit analysis";"CEGH Budget months only in USD",#N/A,TRUE,"Cashflow";"CEGH Budget months only in USD",#N/A,TRUE,"Balance Sheet"}</definedName>
    <definedName name="wrn.CEGH._.Budget._.years._.sterling." localSheetId="27" hidden="1">{"CEGH Group Budget years sterling",#N/A,TRUE,"Profit and Loss";"CEGH Group Budget years sterling",#N/A,TRUE,"Firm capex";"CEGH Group Budget years sterling",#N/A,TRUE,"Gross profit analysis";"CEGH Group Budget years sterling",#N/A,TRUE,"Cashflow";"CEGH Group Budget years sterling",#N/A,TRUE,"Balance Sheet"}</definedName>
    <definedName name="wrn.CEGH._.Budget._.years._.sterling." hidden="1">{"CEGH Group Budget years sterling",#N/A,TRUE,"Profit and Loss";"CEGH Group Budget years sterling",#N/A,TRUE,"Firm capex";"CEGH Group Budget years sterling",#N/A,TRUE,"Gross profit analysis";"CEGH Group Budget years sterling",#N/A,TRUE,"Cashflow";"CEGH Group Budget years sterling",#N/A,TRUE,"Balance Sheet"}</definedName>
    <definedName name="wrn.CEGH._.Budget._.years._.sterling._1" localSheetId="27" hidden="1">{"CEGH Group Budget years sterling",#N/A,TRUE,"Profit and Loss";"CEGH Group Budget years sterling",#N/A,TRUE,"Firm capex";"CEGH Group Budget years sterling",#N/A,TRUE,"Gross profit analysis";"CEGH Group Budget years sterling",#N/A,TRUE,"Cashflow";"CEGH Group Budget years sterling",#N/A,TRUE,"Balance Sheet"}</definedName>
    <definedName name="wrn.CEGH._.Budget._.years._.sterling._1" hidden="1">{"CEGH Group Budget years sterling",#N/A,TRUE,"Profit and Loss";"CEGH Group Budget years sterling",#N/A,TRUE,"Firm capex";"CEGH Group Budget years sterling",#N/A,TRUE,"Gross profit analysis";"CEGH Group Budget years sterling",#N/A,TRUE,"Cashflow";"CEGH Group Budget years sterling",#N/A,TRUE,"Balance Sheet"}</definedName>
    <definedName name="wrn.CEGh._.Budget._.years._.USD." localSheetId="27" hidden="1">{"CEGH Budget years USD",#N/A,TRUE,"Profit and Loss";"CEGH Budget years USD",#N/A,TRUE,"Firm capex";"CEGH Budget years USD",#N/A,TRUE,"Gross profit analysis";"CEGH Budget years USD",#N/A,TRUE,"Cashflow";"CEGH Budget years USD",#N/A,TRUE,"Balance Sheet"}</definedName>
    <definedName name="wrn.CEGh._.Budget._.years._.USD." hidden="1">{"CEGH Budget years USD",#N/A,TRUE,"Profit and Loss";"CEGH Budget years USD",#N/A,TRUE,"Firm capex";"CEGH Budget years USD",#N/A,TRUE,"Gross profit analysis";"CEGH Budget years USD",#N/A,TRUE,"Cashflow";"CEGH Budget years USD",#N/A,TRUE,"Balance Sheet"}</definedName>
    <definedName name="wrn.CEGh._.Budget._.years._.USD._1" localSheetId="27" hidden="1">{"CEGH Budget years USD",#N/A,TRUE,"Profit and Loss";"CEGH Budget years USD",#N/A,TRUE,"Firm capex";"CEGH Budget years USD",#N/A,TRUE,"Gross profit analysis";"CEGH Budget years USD",#N/A,TRUE,"Cashflow";"CEGH Budget years USD",#N/A,TRUE,"Balance Sheet"}</definedName>
    <definedName name="wrn.CEGh._.Budget._.years._.USD._1" hidden="1">{"CEGH Budget years USD",#N/A,TRUE,"Profit and Loss";"CEGH Budget years USD",#N/A,TRUE,"Firm capex";"CEGH Budget years USD",#N/A,TRUE,"Gross profit analysis";"CEGH Budget years USD",#N/A,TRUE,"Cashflow";"CEGH Budget years USD",#N/A,TRUE,"Balance Sheet"}</definedName>
    <definedName name="wrn.CEGH._.sub._.group._.months._.sterling." localSheetId="27" hidden="1">{"CEGH sub-group budget months only sterling",#N/A,TRUE,"Profit and Loss";"CEGH sub-group budget months only sterling",#N/A,TRUE,"Firm capex";"CEGH sub-group budget months only sterling",#N/A,TRUE,"Cashflow";"CEGH sub-group budget months only sterling",#N/A,TRUE,"Balance Sheet"}</definedName>
    <definedName name="wrn.CEGH._.sub._.group._.months._.sterling." hidden="1">{"CEGH sub-group budget months only sterling",#N/A,TRUE,"Profit and Loss";"CEGH sub-group budget months only sterling",#N/A,TRUE,"Firm capex";"CEGH sub-group budget months only sterling",#N/A,TRUE,"Cashflow";"CEGH sub-group budget months only sterling",#N/A,TRUE,"Balance Sheet"}</definedName>
    <definedName name="wrn.CEGH._.sub._.group._.months._.sterling._1" localSheetId="27" hidden="1">{"CEGH sub-group budget months only sterling",#N/A,TRUE,"Profit and Loss";"CEGH sub-group budget months only sterling",#N/A,TRUE,"Firm capex";"CEGH sub-group budget months only sterling",#N/A,TRUE,"Cashflow";"CEGH sub-group budget months only sterling",#N/A,TRUE,"Balance Sheet"}</definedName>
    <definedName name="wrn.CEGH._.sub._.group._.months._.sterling._1" hidden="1">{"CEGH sub-group budget months only sterling",#N/A,TRUE,"Profit and Loss";"CEGH sub-group budget months only sterling",#N/A,TRUE,"Firm capex";"CEGH sub-group budget months only sterling",#N/A,TRUE,"Cashflow";"CEGH sub-group budget months only sterling",#N/A,TRUE,"Balance Sheet"}</definedName>
    <definedName name="wrn.CEGH._.sub._.group._.months._.USD." localSheetId="27" hidden="1">{"CEGH sub group months USD",#N/A,TRUE,"Profit and Loss";"CEGH sub group months USD",#N/A,TRUE,"Firm capex";"CEGH sub group months USD",#N/A,TRUE,"Cashflow";"CEGH sub group months USD",#N/A,TRUE,"Balance Sheet"}</definedName>
    <definedName name="wrn.CEGH._.sub._.group._.months._.USD." hidden="1">{"CEGH sub group months USD",#N/A,TRUE,"Profit and Loss";"CEGH sub group months USD",#N/A,TRUE,"Firm capex";"CEGH sub group months USD",#N/A,TRUE,"Cashflow";"CEGH sub group months USD",#N/A,TRUE,"Balance Sheet"}</definedName>
    <definedName name="wrn.CEGH._.sub._.group._.months._.USD._1" localSheetId="27" hidden="1">{"CEGH sub group months USD",#N/A,TRUE,"Profit and Loss";"CEGH sub group months USD",#N/A,TRUE,"Firm capex";"CEGH sub group months USD",#N/A,TRUE,"Cashflow";"CEGH sub group months USD",#N/A,TRUE,"Balance Sheet"}</definedName>
    <definedName name="wrn.CEGH._.sub._.group._.months._.USD._1" hidden="1">{"CEGH sub group months USD",#N/A,TRUE,"Profit and Loss";"CEGH sub group months USD",#N/A,TRUE,"Firm capex";"CEGH sub group months USD",#N/A,TRUE,"Cashflow";"CEGH sub group months USD",#N/A,TRUE,"Balance Sheet"}</definedName>
    <definedName name="wrn.CEGH._.sub._.group._.years._.sterling." localSheetId="27" hidden="1">{"CEGH sub-group budget years sterling",#N/A,TRUE,"Profit and Loss";"CEGH sub-group budget years sterling",#N/A,TRUE,"Firm capex";"CEGH sub-group budget years sterling",#N/A,TRUE,"Cashflow";"CEGH sub-group budget years sterling",#N/A,TRUE,"Balance Sheet"}</definedName>
    <definedName name="wrn.CEGH._.sub._.group._.years._.sterling." hidden="1">{"CEGH sub-group budget years sterling",#N/A,TRUE,"Profit and Loss";"CEGH sub-group budget years sterling",#N/A,TRUE,"Firm capex";"CEGH sub-group budget years sterling",#N/A,TRUE,"Cashflow";"CEGH sub-group budget years sterling",#N/A,TRUE,"Balance Sheet"}</definedName>
    <definedName name="wrn.CEGH._.sub._.group._.years._.sterling._1" localSheetId="27" hidden="1">{"CEGH sub-group budget years sterling",#N/A,TRUE,"Profit and Loss";"CEGH sub-group budget years sterling",#N/A,TRUE,"Firm capex";"CEGH sub-group budget years sterling",#N/A,TRUE,"Cashflow";"CEGH sub-group budget years sterling",#N/A,TRUE,"Balance Sheet"}</definedName>
    <definedName name="wrn.CEGH._.sub._.group._.years._.sterling._1" hidden="1">{"CEGH sub-group budget years sterling",#N/A,TRUE,"Profit and Loss";"CEGH sub-group budget years sterling",#N/A,TRUE,"Firm capex";"CEGH sub-group budget years sterling",#N/A,TRUE,"Cashflow";"CEGH sub-group budget years sterling",#N/A,TRUE,"Balance Sheet"}</definedName>
    <definedName name="wrn.CEGH._.sub._.group._.years._.USD." localSheetId="27" hidden="1">{"CEGH sub-group years USD",#N/A,TRUE,"Profit and Loss";"CEGH sub-group years USD",#N/A,TRUE,"Firm capex";"CEGH sub-group years USD",#N/A,TRUE,"Cashflow";"CEGH sub-group years USD",#N/A,TRUE,"Balance Sheet"}</definedName>
    <definedName name="wrn.CEGH._.sub._.group._.years._.USD." hidden="1">{"CEGH sub-group years USD",#N/A,TRUE,"Profit and Loss";"CEGH sub-group years USD",#N/A,TRUE,"Firm capex";"CEGH sub-group years USD",#N/A,TRUE,"Cashflow";"CEGH sub-group years USD",#N/A,TRUE,"Balance Sheet"}</definedName>
    <definedName name="wrn.CEGH._.sub._.group._.years._.USD._1" localSheetId="27" hidden="1">{"CEGH sub-group years USD",#N/A,TRUE,"Profit and Loss";"CEGH sub-group years USD",#N/A,TRUE,"Firm capex";"CEGH sub-group years USD",#N/A,TRUE,"Cashflow";"CEGH sub-group years USD",#N/A,TRUE,"Balance Sheet"}</definedName>
    <definedName name="wrn.CEGH._.sub._.group._.years._.USD._1" hidden="1">{"CEGH sub-group years USD",#N/A,TRUE,"Profit and Loss";"CEGH sub-group years USD",#N/A,TRUE,"Firm capex";"CEGH sub-group years USD",#N/A,TRUE,"Cashflow";"CEGH sub-group years USD",#N/A,TRUE,"Balance Sheet"}</definedName>
    <definedName name="wrn.CEI._.Budget._.months._.sterling." localSheetId="27" hidden="1">{"CEI Budget months only sterling",#N/A,TRUE,"Profit and Loss";"CEI Budget months only sterling",#N/A,TRUE,"Firm capex";"CEI Budget months only sterling",#N/A,TRUE,"Gross profit analysis";"CEI Budget months only sterling",#N/A,TRUE,"Cashflow";"CEI Budget months only sterling",#N/A,TRUE,"Balance Sheet"}</definedName>
    <definedName name="wrn.CEI._.Budget._.months._.sterling." hidden="1">{"CEI Budget months only sterling",#N/A,TRUE,"Profit and Loss";"CEI Budget months only sterling",#N/A,TRUE,"Firm capex";"CEI Budget months only sterling",#N/A,TRUE,"Gross profit analysis";"CEI Budget months only sterling",#N/A,TRUE,"Cashflow";"CEI Budget months only sterling",#N/A,TRUE,"Balance Sheet"}</definedName>
    <definedName name="wrn.CEI._.Budget._.months._.sterling._1" localSheetId="27" hidden="1">{"CEI Budget months only sterling",#N/A,TRUE,"Profit and Loss";"CEI Budget months only sterling",#N/A,TRUE,"Firm capex";"CEI Budget months only sterling",#N/A,TRUE,"Gross profit analysis";"CEI Budget months only sterling",#N/A,TRUE,"Cashflow";"CEI Budget months only sterling",#N/A,TRUE,"Balance Sheet"}</definedName>
    <definedName name="wrn.CEI._.Budget._.months._.sterling._1" hidden="1">{"CEI Budget months only sterling",#N/A,TRUE,"Profit and Loss";"CEI Budget months only sterling",#N/A,TRUE,"Firm capex";"CEI Budget months only sterling",#N/A,TRUE,"Gross profit analysis";"CEI Budget months only sterling",#N/A,TRUE,"Cashflow";"CEI Budget months only sterling",#N/A,TRUE,"Balance Sheet"}</definedName>
    <definedName name="wrn.CEI._.Budget._.months._.USD." localSheetId="27" hidden="1">{"CEI budget months USD",#N/A,TRUE,"Profit and Loss";"CEI budget months USD",#N/A,TRUE,"Firm capex";"CEI budget months USD",#N/A,TRUE,"Gross profit analysis";"CEI budget months USD",#N/A,TRUE,"Cashflow";"CEI budget months USD",#N/A,TRUE,"Balance Sheet"}</definedName>
    <definedName name="wrn.CEI._.Budget._.months._.USD." hidden="1">{"CEI budget months USD",#N/A,TRUE,"Profit and Loss";"CEI budget months USD",#N/A,TRUE,"Firm capex";"CEI budget months USD",#N/A,TRUE,"Gross profit analysis";"CEI budget months USD",#N/A,TRUE,"Cashflow";"CEI budget months USD",#N/A,TRUE,"Balance Sheet"}</definedName>
    <definedName name="wrn.CEI._.Budget._.months._.USD._1" localSheetId="27" hidden="1">{"CEI budget months USD",#N/A,TRUE,"Profit and Loss";"CEI budget months USD",#N/A,TRUE,"Firm capex";"CEI budget months USD",#N/A,TRUE,"Gross profit analysis";"CEI budget months USD",#N/A,TRUE,"Cashflow";"CEI budget months USD",#N/A,TRUE,"Balance Sheet"}</definedName>
    <definedName name="wrn.CEI._.Budget._.months._.USD._1" hidden="1">{"CEI budget months USD",#N/A,TRUE,"Profit and Loss";"CEI budget months USD",#N/A,TRUE,"Firm capex";"CEI budget months USD",#N/A,TRUE,"Gross profit analysis";"CEI budget months USD",#N/A,TRUE,"Cashflow";"CEI budget months USD",#N/A,TRUE,"Balance Sheet"}</definedName>
    <definedName name="wrn.CEI._.Budget._.years._.sterling." localSheetId="27" hidden="1">{"CEI Budget years sterling",#N/A,TRUE,"Profit and Loss";"CEI Budget years sterling",#N/A,TRUE,"Firm capex";"CEI Budget years sterling",#N/A,TRUE,"Gross profit analysis";"CEI Budget years sterling",#N/A,TRUE,"Cashflow";"CEI Budget years sterling",#N/A,TRUE,"Balance Sheet"}</definedName>
    <definedName name="wrn.CEI._.Budget._.years._.sterling." hidden="1">{"CEI Budget years sterling",#N/A,TRUE,"Profit and Loss";"CEI Budget years sterling",#N/A,TRUE,"Firm capex";"CEI Budget years sterling",#N/A,TRUE,"Gross profit analysis";"CEI Budget years sterling",#N/A,TRUE,"Cashflow";"CEI Budget years sterling",#N/A,TRUE,"Balance Sheet"}</definedName>
    <definedName name="wrn.CEI._.Budget._.years._.sterling._1" localSheetId="27" hidden="1">{"CEI Budget years sterling",#N/A,TRUE,"Profit and Loss";"CEI Budget years sterling",#N/A,TRUE,"Firm capex";"CEI Budget years sterling",#N/A,TRUE,"Gross profit analysis";"CEI Budget years sterling",#N/A,TRUE,"Cashflow";"CEI Budget years sterling",#N/A,TRUE,"Balance Sheet"}</definedName>
    <definedName name="wrn.CEI._.Budget._.years._.sterling._1" hidden="1">{"CEI Budget years sterling",#N/A,TRUE,"Profit and Loss";"CEI Budget years sterling",#N/A,TRUE,"Firm capex";"CEI Budget years sterling",#N/A,TRUE,"Gross profit analysis";"CEI Budget years sterling",#N/A,TRUE,"Cashflow";"CEI Budget years sterling",#N/A,TRUE,"Balance Sheet"}</definedName>
    <definedName name="wrn.CEI._.Budget._.years._.USD." localSheetId="27" hidden="1">{"CEI Budget years USD",#N/A,TRUE,"Profit and Loss";"CEI Budget years USD",#N/A,TRUE,"Firm capex";"CEI Budget years USD",#N/A,TRUE,"Gross profit analysis";"CEI Budget years USD",#N/A,TRUE,"Cashflow";"CEI Budget years USD",#N/A,TRUE,"Balance Sheet"}</definedName>
    <definedName name="wrn.CEI._.Budget._.years._.USD." hidden="1">{"CEI Budget years USD",#N/A,TRUE,"Profit and Loss";"CEI Budget years USD",#N/A,TRUE,"Firm capex";"CEI Budget years USD",#N/A,TRUE,"Gross profit analysis";"CEI Budget years USD",#N/A,TRUE,"Cashflow";"CEI Budget years USD",#N/A,TRUE,"Balance Sheet"}</definedName>
    <definedName name="wrn.CEI._.Budget._.years._.USD._1" localSheetId="27" hidden="1">{"CEI Budget years USD",#N/A,TRUE,"Profit and Loss";"CEI Budget years USD",#N/A,TRUE,"Firm capex";"CEI Budget years USD",#N/A,TRUE,"Gross profit analysis";"CEI Budget years USD",#N/A,TRUE,"Cashflow";"CEI Budget years USD",#N/A,TRUE,"Balance Sheet"}</definedName>
    <definedName name="wrn.CEI._.Budget._.years._.USD._1" hidden="1">{"CEI Budget years USD",#N/A,TRUE,"Profit and Loss";"CEI Budget years USD",#N/A,TRUE,"Firm capex";"CEI Budget years USD",#N/A,TRUE,"Gross profit analysis";"CEI Budget years USD",#N/A,TRUE,"Cashflow";"CEI Budget years USD",#N/A,TRUE,"Balance Sheet"}</definedName>
    <definedName name="wrn.CHART." localSheetId="27" hidden="1">{"CHART",#N/A,FALSE,"Arch Communications"}</definedName>
    <definedName name="wrn.CHART." hidden="1">{"CHART",#N/A,FALSE,"Arch Communications"}</definedName>
    <definedName name="wrn.chart._.1998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_1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_1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Printouts." localSheetId="27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_1" localSheetId="27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_1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1" localSheetId="27" hidden="1">{"CHART",#N/A,FALSE,"Arch Communications"}</definedName>
    <definedName name="wrn.CHART._1" hidden="1">{"CHART",#N/A,FALSE,"Arch Communications"}</definedName>
    <definedName name="wrn.Chiron._.IRS._.Audit." localSheetId="27" hidden="1">{#N/A,#N/A,FALSE,"Summary";#N/A,#N/A,FALSE,"1991";#N/A,#N/A,FALSE,"91 AMT";#N/A,#N/A,FALSE,"1992";#N/A,#N/A,FALSE,"92 AMT";#N/A,#N/A,FALSE,"1993";#N/A,#N/A,FALSE,"93 AMT"}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hiron._.IRS._.Audit._1" localSheetId="27" hidden="1">{#N/A,#N/A,FALSE,"Summary";#N/A,#N/A,FALSE,"1991";#N/A,#N/A,FALSE,"91 AMT";#N/A,#N/A,FALSE,"1992";#N/A,#N/A,FALSE,"92 AMT";#N/A,#N/A,FALSE,"1993";#N/A,#N/A,FALSE,"93 AMT"}</definedName>
    <definedName name="wrn.Chiron._.IRS._.Audit._1" hidden="1">{#N/A,#N/A,FALSE,"Summary";#N/A,#N/A,FALSE,"1991";#N/A,#N/A,FALSE,"91 AMT";#N/A,#N/A,FALSE,"1992";#N/A,#N/A,FALSE,"92 AMT";#N/A,#N/A,FALSE,"1993";#N/A,#N/A,FALSE,"93 AMT"}</definedName>
    <definedName name="wrn.client." localSheetId="27" hidden="1">{"multiple",#N/A,FALSE,"client";"margins",#N/A,FALSE,"client";"data",#N/A,FALSE,"client"}</definedName>
    <definedName name="wrn.client." hidden="1">{"multiple",#N/A,FALSE,"client";"margins",#N/A,FALSE,"client";"data",#N/A,FALSE,"client"}</definedName>
    <definedName name="wrn.client._1" localSheetId="27" hidden="1">{"multiple",#N/A,FALSE,"client";"margins",#N/A,FALSE,"client";"data",#N/A,FALSE,"client"}</definedName>
    <definedName name="wrn.client._1" hidden="1">{"multiple",#N/A,FALSE,"client";"margins",#N/A,FALSE,"client";"data",#N/A,FALSE,"client"}</definedName>
    <definedName name="wrn.Client3." localSheetId="27" hidden="1">{"data",#N/A,FALSE,"client (3)";"margins",#N/A,FALSE,"client (3)";"multiple",#N/A,FALSE,"client (3)"}</definedName>
    <definedName name="wrn.Client3." hidden="1">{"data",#N/A,FALSE,"client (3)";"margins",#N/A,FALSE,"client (3)";"multiple",#N/A,FALSE,"client (3)"}</definedName>
    <definedName name="wrn.Client3._1" localSheetId="27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4." localSheetId="27" hidden="1">{"multiple",#N/A,FALSE,"client (4)";"margins",#N/A,FALSE,"client (4)";"data",#N/A,FALSE,"client (4)"}</definedName>
    <definedName name="wrn.client4." hidden="1">{"multiple",#N/A,FALSE,"client (4)";"margins",#N/A,FALSE,"client (4)";"data",#N/A,FALSE,"client (4)"}</definedName>
    <definedName name="wrn.client4._1" localSheetId="27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copy.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.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.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_1" localSheetId="27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_1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" localSheetId="27" hidden="1">{#N/A,#N/A,FALSE,"FAB VENDORS";"BUD SUM",#N/A,FALSE,"BUD SUM WO TEX"}</definedName>
    <definedName name="WRN.CM" hidden="1">{#N/A,#N/A,FALSE,"FAB VENDORS";"BUD SUM",#N/A,FALSE,"BUD SUM WO TEX"}</definedName>
    <definedName name="WRN.CM_1" localSheetId="27" hidden="1">{#N/A,#N/A,FALSE,"FAB VENDORS";"BUD SUM",#N/A,FALSE,"BUD SUM WO TEX"}</definedName>
    <definedName name="WRN.CM_1" hidden="1">{#N/A,#N/A,FALSE,"FAB VENDORS";"BUD SUM",#N/A,FALSE,"BUD SUM WO TEX"}</definedName>
    <definedName name="WRN.CM1" localSheetId="27" hidden="1">{#N/A,#N/A,FALSE,"FAB VENDORS";"BUD SUM",#N/A,FALSE,"BUD SUM WO TEX"}</definedName>
    <definedName name="WRN.CM1" hidden="1">{#N/A,#N/A,FALSE,"FAB VENDORS";"BUD SUM",#N/A,FALSE,"BUD SUM WO TEX"}</definedName>
    <definedName name="WRN.CM1_1" localSheetId="27" hidden="1">{#N/A,#N/A,FALSE,"FAB VENDORS";"BUD SUM",#N/A,FALSE,"BUD SUM WO TEX"}</definedName>
    <definedName name="WRN.CM1_1" hidden="1">{#N/A,#N/A,FALSE,"FAB VENDORS";"BUD SUM",#N/A,FALSE,"BUD SUM WO TEX"}</definedName>
    <definedName name="wrn.CNI._.BACKUP." localSheetId="27" hidden="1">{#N/A,#N/A,FALSE,"CNI"}</definedName>
    <definedName name="wrn.CNI._.BACKUP." hidden="1">{#N/A,#N/A,FALSE,"CNI"}</definedName>
    <definedName name="wrn.CNI._.BACKUP._1" localSheetId="27" hidden="1">{#N/A,#N/A,FALSE,"CNI"}</definedName>
    <definedName name="wrn.CNI._.BACKUP._1" hidden="1">{#N/A,#N/A,FALSE,"CNI"}</definedName>
    <definedName name="wrn.CNI._.COVER." localSheetId="27" hidden="1">{#N/A,#N/A,FALSE,"CNI"}</definedName>
    <definedName name="wrn.CNI._.COVER." hidden="1">{#N/A,#N/A,FALSE,"CNI"}</definedName>
    <definedName name="wrn.CNI._.COVER._1" localSheetId="27" hidden="1">{#N/A,#N/A,FALSE,"CNI"}</definedName>
    <definedName name="wrn.CNI._.COVER._1" hidden="1">{#N/A,#N/A,FALSE,"CNI"}</definedName>
    <definedName name="wrn.Combination." localSheetId="27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localSheetId="27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27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1" localSheetId="27" hidden="1">{#N/A,#N/A,FALSE,"INPUTS";#N/A,#N/A,FALSE,"PROFORMA BSHEET";#N/A,#N/A,FALSE,"COMBINED";#N/A,#N/A,FALSE,"HIGH YIELD";#N/A,#N/A,FALSE,"COMB_GRAPHS"}</definedName>
    <definedName name="wrn.COMBINED._1" hidden="1">{#N/A,#N/A,FALSE,"INPUTS";#N/A,#N/A,FALSE,"PROFORMA BSHEET";#N/A,#N/A,FALSE,"COMBINED";#N/A,#N/A,FALSE,"HIGH YIELD";#N/A,#N/A,FALSE,"COMB_GRAPHS"}</definedName>
    <definedName name="wrn.ComboResults." localSheetId="27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localSheetId="27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localSheetId="27" hidden="1">{#N/A,#N/A,FALSE,"Combo-Ass ";#N/A,#N/A,FALSE,"Combo-IS";#N/A,#N/A,FALSE,"Combo-BS";#N/A,#N/A,FALSE,"Combo-CF"}</definedName>
    <definedName name="wrn.ComboState." hidden="1">{#N/A,#N/A,FALSE,"Combo-Ass ";#N/A,#N/A,FALSE,"Combo-IS";#N/A,#N/A,FALSE,"Combo-BS";#N/A,#N/A,FALSE,"Combo-CF"}</definedName>
    <definedName name="wrn.ComboState._1" localSheetId="27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p._.and._.Prices." localSheetId="27" hidden="1">{#N/A,#N/A,FALSE,"comp";#N/A,#N/A,FALSE,"Alpha";#N/A,#N/A,FALSE,"Hi";#N/A,#N/A,FALSE,"Lo";#N/A,#N/A,FALSE,"Mkt. Cap";#N/A,#N/A,FALSE,"Categ."}</definedName>
    <definedName name="wrn.Comp._.and._.Prices." hidden="1">{#N/A,#N/A,FALSE,"comp";#N/A,#N/A,FALSE,"Alpha";#N/A,#N/A,FALSE,"Hi";#N/A,#N/A,FALSE,"Lo";#N/A,#N/A,FALSE,"Mkt. Cap";#N/A,#N/A,FALSE,"Categ."}</definedName>
    <definedName name="wrn.Comp._.and._.Prices._1" localSheetId="27" hidden="1">{#N/A,#N/A,FALSE,"comp";#N/A,#N/A,FALSE,"Alpha";#N/A,#N/A,FALSE,"Hi";#N/A,#N/A,FALSE,"Lo";#N/A,#N/A,FALSE,"Mkt. Cap";#N/A,#N/A,FALSE,"Categ."}</definedName>
    <definedName name="wrn.Comp._.and._.Prices._1" hidden="1">{#N/A,#N/A,FALSE,"comp";#N/A,#N/A,FALSE,"Alpha";#N/A,#N/A,FALSE,"Hi";#N/A,#N/A,FALSE,"Lo";#N/A,#N/A,FALSE,"Mkt. Cap";#N/A,#N/A,FALSE,"Categ."}</definedName>
    <definedName name="wrn.Comparisons." localSheetId="27" hidden="1">{#N/A,#N/A,FALSE," IS Comparison";#N/A,#N/A,FALSE,"BS Comparison";#N/A,#N/A,FALSE," SCF Comparison"}</definedName>
    <definedName name="wrn.Comparisons." hidden="1">{#N/A,#N/A,FALSE," IS Comparison";#N/A,#N/A,FALSE,"BS Comparison";#N/A,#N/A,FALSE," SCF Comparison"}</definedName>
    <definedName name="wrn.Comparisons._1" localSheetId="27" hidden="1">{#N/A,#N/A,FALSE," IS Comparison";#N/A,#N/A,FALSE,"BS Comparison";#N/A,#N/A,FALSE," SCF Comparison"}</definedName>
    <definedName name="wrn.Comparisons._1" hidden="1">{#N/A,#N/A,FALSE," IS Comparison";#N/A,#N/A,FALSE,"BS Comparison";#N/A,#N/A,FALSE," SCF Comparison"}</definedName>
    <definedName name="wrn.compco." localSheetId="27" hidden="1">{"page1",#N/A,FALSE,"BHCOMPC5";"page2",#N/A,FALSE,"BHCOMPC5";"page3",#N/A,FALSE,"BHCOMPC5";"page4",#N/A,FALSE,"BHCOMPC5"}</definedName>
    <definedName name="wrn.compco." hidden="1">{"page1",#N/A,FALSE,"BHCOMPC5";"page2",#N/A,FALSE,"BHCOMPC5";"page3",#N/A,FALSE,"BHCOMPC5";"page4",#N/A,FALSE,"BHCOMPC5"}</definedName>
    <definedName name="wrn.compco._1" localSheetId="27" hidden="1">{"page1",#N/A,FALSE,"BHCOMPC5";"page2",#N/A,FALSE,"BHCOMPC5";"page3",#N/A,FALSE,"BHCOMPC5";"page4",#N/A,FALSE,"BHCOMPC5"}</definedName>
    <definedName name="wrn.compco._1" hidden="1">{"page1",#N/A,FALSE,"BHCOMPC5";"page2",#N/A,FALSE,"BHCOMPC5";"page3",#N/A,FALSE,"BHCOMPC5";"page4",#N/A,FALSE,"BHCOMPC5"}</definedName>
    <definedName name="wrn.compco._from_DBAB" localSheetId="27" hidden="1">{"mult96",#N/A,FALSE,"PETCOMP";"est96",#N/A,FALSE,"PETCOMP";"mult95",#N/A,FALSE,"PETCOMP";"est95",#N/A,FALSE,"PETCOMP";"multltm",#N/A,FALSE,"PETCOMP";"resultltm",#N/A,FALSE,"PETCOMP"}</definedName>
    <definedName name="wrn.compco._from_DBAB" hidden="1">{"mult96",#N/A,FALSE,"PETCOMP";"est96",#N/A,FALSE,"PETCOMP";"mult95",#N/A,FALSE,"PETCOMP";"est95",#N/A,FALSE,"PETCOMP";"multltm",#N/A,FALSE,"PETCOMP";"resultltm",#N/A,FALSE,"PETCOMP"}</definedName>
    <definedName name="wrn.compco._from_DBAB_1" localSheetId="27" hidden="1">{"mult96",#N/A,FALSE,"PETCOMP";"est96",#N/A,FALSE,"PETCOMP";"mult95",#N/A,FALSE,"PETCOMP";"est95",#N/A,FALSE,"PETCOMP";"multltm",#N/A,FALSE,"PETCOMP";"resultltm",#N/A,FALSE,"PETCOMP"}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localSheetId="27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localSheetId="27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localSheetId="27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localSheetId="27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localSheetId="27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localSheetId="27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localSheetId="27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localSheetId="27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localSheetId="27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localSheetId="27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localSheetId="27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localSheetId="27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localSheetId="27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localSheetId="27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localSheetId="27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localSheetId="27" hidden="1">{"mult96",#N/A,FALSE,"PETCOMP";"est96",#N/A,FALSE,"PETCOMP";"mult95",#N/A,FALSE,"PETCOMP";"est95",#N/A,FALSE,"PETCOMP";"multltm",#N/A,FALSE,"PETCOMP";"resultltm",#N/A,FALSE,"PETCOMP"}</definedName>
    <definedName name="wrn.compco2" hidden="1">{"mult96",#N/A,FALSE,"PETCOMP";"est96",#N/A,FALSE,"PETCOMP";"mult95",#N/A,FALSE,"PETCOMP";"est95",#N/A,FALSE,"PETCOMP";"multltm",#N/A,FALSE,"PETCOMP";"resultltm",#N/A,FALSE,"PETCOMP"}</definedName>
    <definedName name="wrn.compco2_1" localSheetId="27" hidden="1">{"mult96",#N/A,FALSE,"PETCOMP";"est96",#N/A,FALSE,"PETCOMP";"mult95",#N/A,FALSE,"PETCOMP";"est95",#N/A,FALSE,"PETCOMP";"multltm",#N/A,FALSE,"PETCOMP";"resultltm",#N/A,FALSE,"PETCOMP"}</definedName>
    <definedName name="wrn.compco2_1" hidden="1">{"mult96",#N/A,FALSE,"PETCOMP";"est96",#N/A,FALSE,"PETCOMP";"mult95",#N/A,FALSE,"PETCOMP";"est95",#N/A,FALSE,"PETCOMP";"multltm",#N/A,FALSE,"PETCOMP";"resultltm",#N/A,FALSE,"PETCOMP"}</definedName>
    <definedName name="wrn.compco3" localSheetId="27" hidden="1">{"mult96",#N/A,FALSE,"PETCOMP";"est96",#N/A,FALSE,"PETCOMP";"mult95",#N/A,FALSE,"PETCOMP";"est95",#N/A,FALSE,"PETCOMP";"multltm",#N/A,FALSE,"PETCOMP";"resultltm",#N/A,FALSE,"PETCOMP"}</definedName>
    <definedName name="wrn.compco3" hidden="1">{"mult96",#N/A,FALSE,"PETCOMP";"est96",#N/A,FALSE,"PETCOMP";"mult95",#N/A,FALSE,"PETCOMP";"est95",#N/A,FALSE,"PETCOMP";"multltm",#N/A,FALSE,"PETCOMP";"resultltm",#N/A,FALSE,"PETCOMP"}</definedName>
    <definedName name="wrn.compco3_1" localSheetId="27" hidden="1">{"mult96",#N/A,FALSE,"PETCOMP";"est96",#N/A,FALSE,"PETCOMP";"mult95",#N/A,FALSE,"PETCOMP";"est95",#N/A,FALSE,"PETCOMP";"multltm",#N/A,FALSE,"PETCOMP";"resultltm",#N/A,FALSE,"PETCOMP"}</definedName>
    <definedName name="wrn.compco3_1" hidden="1">{"mult96",#N/A,FALSE,"PETCOMP";"est96",#N/A,FALSE,"PETCOMP";"mult95",#N/A,FALSE,"PETCOMP";"est95",#N/A,FALSE,"PETCOMP";"multltm",#N/A,FALSE,"PETCOMP";"resultltm",#N/A,FALSE,"PETCOMP"}</definedName>
    <definedName name="wrn.Complete.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Print._.Out." localSheetId="27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Print._.Out._1" localSheetId="27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Print._.Out._1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localSheetId="27" hidden="1">{#N/A,#N/A,FALSE,"Title Page";#N/A,#N/A,FALSE,"Assumptions";#N/A,#N/A,FALSE,"EBITDA";#N/A,#N/A,FALSE,"Debt";#N/A,#N/A,FALSE,"Cov";#N/A,#N/A,FALSE,"ERET";#N/A,#N/A,FALSE,"DRET";#N/A,#N/A,FALSE,"DCF";#N/A,#N/A,FALSE,"Plan Summary";#N/A,#N/A,FALSE,"Capital Spending"}</definedName>
    <definedName name="wrn.Complete._.Report." hidden="1">{#N/A,#N/A,FALSE,"Title Page";#N/A,#N/A,FALSE,"Assumptions";#N/A,#N/A,FALSE,"EBITDA";#N/A,#N/A,FALSE,"Debt";#N/A,#N/A,FALSE,"Cov";#N/A,#N/A,FALSE,"ERET";#N/A,#N/A,FALSE,"DRET";#N/A,#N/A,FALSE,"DCF";#N/A,#N/A,FALSE,"Plan Summary";#N/A,#N/A,FALSE,"Capital Spending"}</definedName>
    <definedName name="wrn.Complete._.Report._1" localSheetId="27" hidden="1">{#N/A,#N/A,FALSE,"Title Page";#N/A,#N/A,FALSE,"Assumptions";#N/A,#N/A,FALSE,"EBITDA";#N/A,#N/A,FALSE,"Debt";#N/A,#N/A,FALSE,"Cov";#N/A,#N/A,FALSE,"ERET";#N/A,#N/A,FALSE,"DRET";#N/A,#N/A,FALSE,"DCF";#N/A,#N/A,FALSE,"Plan Summary";#N/A,#N/A,FALSE,"Capital Spending"}</definedName>
    <definedName name="wrn.Complete._.Report._1" hidden="1">{#N/A,#N/A,FALSE,"Title Page";#N/A,#N/A,FALSE,"Assumptions";#N/A,#N/A,FALSE,"EBITDA";#N/A,#N/A,FALSE,"Debt";#N/A,#N/A,FALSE,"Cov";#N/A,#N/A,FALSE,"ERET";#N/A,#N/A,FALSE,"DRET";#N/A,#N/A,FALSE,"DCF";#N/A,#N/A,FALSE,"Plan Summary";#N/A,#N/A,FALSE,"Capital Spending"}</definedName>
    <definedName name="wrn.Complete.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.4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.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.4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.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4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4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6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6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6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6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7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7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7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9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9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9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.9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4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4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5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5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6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6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6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6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7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7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7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8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8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8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8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9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9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9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9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s." localSheetId="27" hidden="1">{#N/A,#N/A,FALSE,"Comp"}</definedName>
    <definedName name="wrn.comps." hidden="1">{#N/A,#N/A,FALSE,"Comp"}</definedName>
    <definedName name="wrn.comps._1" localSheetId="27" hidden="1">{#N/A,#N/A,FALSE,"Comp"}</definedName>
    <definedName name="wrn.comps._1" hidden="1">{#N/A,#N/A,FALSE,"Comp"}</definedName>
    <definedName name="wrn.comps._1_1" localSheetId="27" hidden="1">{#N/A,#N/A,FALSE,"Comp"}</definedName>
    <definedName name="wrn.comps._1_1" hidden="1">{#N/A,#N/A,FALSE,"Comp"}</definedName>
    <definedName name="wrn.comps._1_1_1" localSheetId="27" hidden="1">{#N/A,#N/A,FALSE,"Comp"}</definedName>
    <definedName name="wrn.comps._1_1_1" hidden="1">{#N/A,#N/A,FALSE,"Comp"}</definedName>
    <definedName name="wrn.comps._1_2" localSheetId="27" hidden="1">{#N/A,#N/A,FALSE,"Comp"}</definedName>
    <definedName name="wrn.comps._1_2" hidden="1">{#N/A,#N/A,FALSE,"Comp"}</definedName>
    <definedName name="wrn.comps._1_2_1" localSheetId="27" hidden="1">{#N/A,#N/A,FALSE,"Comp"}</definedName>
    <definedName name="wrn.comps._1_2_1" hidden="1">{#N/A,#N/A,FALSE,"Comp"}</definedName>
    <definedName name="wrn.comps._1_3" localSheetId="27" hidden="1">{#N/A,#N/A,FALSE,"Comp"}</definedName>
    <definedName name="wrn.comps._1_3" hidden="1">{#N/A,#N/A,FALSE,"Comp"}</definedName>
    <definedName name="wrn.comps._1_3_1" localSheetId="27" hidden="1">{#N/A,#N/A,FALSE,"Comp"}</definedName>
    <definedName name="wrn.comps._1_3_1" hidden="1">{#N/A,#N/A,FALSE,"Comp"}</definedName>
    <definedName name="wrn.comps._1_4" localSheetId="27" hidden="1">{#N/A,#N/A,FALSE,"Comp"}</definedName>
    <definedName name="wrn.comps._1_4" hidden="1">{#N/A,#N/A,FALSE,"Comp"}</definedName>
    <definedName name="wrn.comps._1_4_1" localSheetId="27" hidden="1">{#N/A,#N/A,FALSE,"Comp"}</definedName>
    <definedName name="wrn.comps._1_4_1" hidden="1">{#N/A,#N/A,FALSE,"Comp"}</definedName>
    <definedName name="wrn.comps._1_5" localSheetId="27" hidden="1">{#N/A,#N/A,FALSE,"Comp"}</definedName>
    <definedName name="wrn.comps._1_5" hidden="1">{#N/A,#N/A,FALSE,"Comp"}</definedName>
    <definedName name="wrn.comps._2" localSheetId="27" hidden="1">{#N/A,#N/A,FALSE,"Comp"}</definedName>
    <definedName name="wrn.comps._2" hidden="1">{#N/A,#N/A,FALSE,"Comp"}</definedName>
    <definedName name="wrn.comps._2_1" localSheetId="27" hidden="1">{#N/A,#N/A,FALSE,"Comp"}</definedName>
    <definedName name="wrn.comps._2_1" hidden="1">{#N/A,#N/A,FALSE,"Comp"}</definedName>
    <definedName name="wrn.comps._3" localSheetId="27" hidden="1">{#N/A,#N/A,FALSE,"Comp"}</definedName>
    <definedName name="wrn.comps._3" hidden="1">{#N/A,#N/A,FALSE,"Comp"}</definedName>
    <definedName name="wrn.comps._3_1" localSheetId="27" hidden="1">{#N/A,#N/A,FALSE,"Comp"}</definedName>
    <definedName name="wrn.comps._3_1" hidden="1">{#N/A,#N/A,FALSE,"Comp"}</definedName>
    <definedName name="wrn.comps._4" localSheetId="27" hidden="1">{#N/A,#N/A,FALSE,"Comp"}</definedName>
    <definedName name="wrn.comps._4" hidden="1">{#N/A,#N/A,FALSE,"Comp"}</definedName>
    <definedName name="wrn.comps._4_1" localSheetId="27" hidden="1">{#N/A,#N/A,FALSE,"Comp"}</definedName>
    <definedName name="wrn.comps._4_1" hidden="1">{#N/A,#N/A,FALSE,"Comp"}</definedName>
    <definedName name="wrn.comps._5" localSheetId="27" hidden="1">{#N/A,#N/A,FALSE,"Comp"}</definedName>
    <definedName name="wrn.comps._5" hidden="1">{#N/A,#N/A,FALSE,"Comp"}</definedName>
    <definedName name="wrn.comps._5_1" localSheetId="27" hidden="1">{#N/A,#N/A,FALSE,"Comp"}</definedName>
    <definedName name="wrn.comps._5_1" hidden="1">{#N/A,#N/A,FALSE,"Comp"}</definedName>
    <definedName name="wrn.comps.whatisthis" localSheetId="27" hidden="1">{#N/A,#N/A,FALSE,"Comp"}</definedName>
    <definedName name="wrn.comps.whatisthis" hidden="1">{#N/A,#N/A,FALSE,"Comp"}</definedName>
    <definedName name="wrn.comps.whatisthis_1" localSheetId="27" hidden="1">{#N/A,#N/A,FALSE,"Comp"}</definedName>
    <definedName name="wrn.comps.whatisthis_1" hidden="1">{#N/A,#N/A,FALSE,"Comp"}</definedName>
    <definedName name="wrn.comps.whatisthis_1_1" localSheetId="27" hidden="1">{#N/A,#N/A,FALSE,"Comp"}</definedName>
    <definedName name="wrn.comps.whatisthis_1_1" hidden="1">{#N/A,#N/A,FALSE,"Comp"}</definedName>
    <definedName name="wrn.comps.whatisthis_1_1_1" localSheetId="27" hidden="1">{#N/A,#N/A,FALSE,"Comp"}</definedName>
    <definedName name="wrn.comps.whatisthis_1_1_1" hidden="1">{#N/A,#N/A,FALSE,"Comp"}</definedName>
    <definedName name="wrn.comps.whatisthis_1_2" localSheetId="27" hidden="1">{#N/A,#N/A,FALSE,"Comp"}</definedName>
    <definedName name="wrn.comps.whatisthis_1_2" hidden="1">{#N/A,#N/A,FALSE,"Comp"}</definedName>
    <definedName name="wrn.comps.whatisthis_1_2_1" localSheetId="27" hidden="1">{#N/A,#N/A,FALSE,"Comp"}</definedName>
    <definedName name="wrn.comps.whatisthis_1_2_1" hidden="1">{#N/A,#N/A,FALSE,"Comp"}</definedName>
    <definedName name="wrn.comps.whatisthis_1_3" localSheetId="27" hidden="1">{#N/A,#N/A,FALSE,"Comp"}</definedName>
    <definedName name="wrn.comps.whatisthis_1_3" hidden="1">{#N/A,#N/A,FALSE,"Comp"}</definedName>
    <definedName name="wrn.comps.whatisthis_1_3_1" localSheetId="27" hidden="1">{#N/A,#N/A,FALSE,"Comp"}</definedName>
    <definedName name="wrn.comps.whatisthis_1_3_1" hidden="1">{#N/A,#N/A,FALSE,"Comp"}</definedName>
    <definedName name="wrn.comps.whatisthis_1_4" localSheetId="27" hidden="1">{#N/A,#N/A,FALSE,"Comp"}</definedName>
    <definedName name="wrn.comps.whatisthis_1_4" hidden="1">{#N/A,#N/A,FALSE,"Comp"}</definedName>
    <definedName name="wrn.comps.whatisthis_1_4_1" localSheetId="27" hidden="1">{#N/A,#N/A,FALSE,"Comp"}</definedName>
    <definedName name="wrn.comps.whatisthis_1_4_1" hidden="1">{#N/A,#N/A,FALSE,"Comp"}</definedName>
    <definedName name="wrn.comps.whatisthis_1_5" localSheetId="27" hidden="1">{#N/A,#N/A,FALSE,"Comp"}</definedName>
    <definedName name="wrn.comps.whatisthis_1_5" hidden="1">{#N/A,#N/A,FALSE,"Comp"}</definedName>
    <definedName name="wrn.comps.whatisthis_2" localSheetId="27" hidden="1">{#N/A,#N/A,FALSE,"Comp"}</definedName>
    <definedName name="wrn.comps.whatisthis_2" hidden="1">{#N/A,#N/A,FALSE,"Comp"}</definedName>
    <definedName name="wrn.comps.whatisthis_2_1" localSheetId="27" hidden="1">{#N/A,#N/A,FALSE,"Comp"}</definedName>
    <definedName name="wrn.comps.whatisthis_2_1" hidden="1">{#N/A,#N/A,FALSE,"Comp"}</definedName>
    <definedName name="wrn.comps.whatisthis_3" localSheetId="27" hidden="1">{#N/A,#N/A,FALSE,"Comp"}</definedName>
    <definedName name="wrn.comps.whatisthis_3" hidden="1">{#N/A,#N/A,FALSE,"Comp"}</definedName>
    <definedName name="wrn.comps.whatisthis_3_1" localSheetId="27" hidden="1">{#N/A,#N/A,FALSE,"Comp"}</definedName>
    <definedName name="wrn.comps.whatisthis_3_1" hidden="1">{#N/A,#N/A,FALSE,"Comp"}</definedName>
    <definedName name="wrn.comps.whatisthis_4" localSheetId="27" hidden="1">{#N/A,#N/A,FALSE,"Comp"}</definedName>
    <definedName name="wrn.comps.whatisthis_4" hidden="1">{#N/A,#N/A,FALSE,"Comp"}</definedName>
    <definedName name="wrn.comps.whatisthis_4_1" localSheetId="27" hidden="1">{#N/A,#N/A,FALSE,"Comp"}</definedName>
    <definedName name="wrn.comps.whatisthis_4_1" hidden="1">{#N/A,#N/A,FALSE,"Comp"}</definedName>
    <definedName name="wrn.comps.whatisthis_5" localSheetId="27" hidden="1">{#N/A,#N/A,FALSE,"Comp"}</definedName>
    <definedName name="wrn.comps.whatisthis_5" hidden="1">{#N/A,#N/A,FALSE,"Comp"}</definedName>
    <definedName name="wrn.comps.whatisthis_5_1" localSheetId="27" hidden="1">{#N/A,#N/A,FALSE,"Comp"}</definedName>
    <definedName name="wrn.comps.whatisthis_5_1" hidden="1">{#N/A,#N/A,FALSE,"Comp"}</definedName>
    <definedName name="wrn.Consol." localSheetId="27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localSheetId="27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adjusts._1" localSheetId="27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adjusts._1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1" localSheetId="27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1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IDACIÓN." localSheetId="27" hidden="1">{#N/A,#N/A,FALSE,"CNS_ADJ";"Balance Consolidado",#N/A,FALSE,"BCEC_CNS";#N/A,#N/A,FALSE,"USGAAP_ADJ"}</definedName>
    <definedName name="wrn.CONSOLIDACIÓN." hidden="1">{#N/A,#N/A,FALSE,"CNS_ADJ";"Balance Consolidado",#N/A,FALSE,"BCEC_CNS";#N/A,#N/A,FALSE,"USGAAP_ADJ"}</definedName>
    <definedName name="wrn.CONSOLIDACIÓN._1" localSheetId="27" hidden="1">{#N/A,#N/A,FALSE,"CNS_ADJ";"Balance Consolidado",#N/A,FALSE,"BCEC_CNS";#N/A,#N/A,FALSE,"USGAAP_ADJ"}</definedName>
    <definedName name="wrn.CONSOLIDACIÓN._1" hidden="1">{#N/A,#N/A,FALSE,"CNS_ADJ";"Balance Consolidado",#N/A,FALSE,"BCEC_CNS";#N/A,#N/A,FALSE,"USGAAP_ADJ"}</definedName>
    <definedName name="wrn.Consolidate." localSheetId="27" hidden="1">{#N/A,#N/A,FALSE,"CONSOL"}</definedName>
    <definedName name="wrn.Consolidate." hidden="1">{#N/A,#N/A,FALSE,"CONSOL"}</definedName>
    <definedName name="wrn.Consolidate._1" localSheetId="27" hidden="1">{#N/A,#N/A,FALSE,"CONSOL"}</definedName>
    <definedName name="wrn.Consolidate._1" hidden="1">{#N/A,#N/A,FALSE,"CONSOL"}</definedName>
    <definedName name="wrn.Consolidated." localSheetId="27" hidden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" hidden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_.Schedules." localSheetId="27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chedules._1" localSheetId="27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chedules._1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1" localSheetId="27" hidden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_1" hidden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ing." localSheetId="27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_1" localSheetId="27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_1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on._.Adjustments." localSheetId="27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olidation._.Adjustments._1" localSheetId="27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olidation._.Adjustments._1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TRACT._.WIP._.1997." localSheetId="27" hidden="1">{#N/A,#N/A,FALSE,"A"}</definedName>
    <definedName name="wrn.CONTRACT._.WIP._.1997." hidden="1">{#N/A,#N/A,FALSE,"A"}</definedName>
    <definedName name="wrn.CONTRACT._.WIP._.1997._1" localSheetId="27" hidden="1">{#N/A,#N/A,FALSE,"A"}</definedName>
    <definedName name="wrn.CONTRACT._.WIP._.1997._1" hidden="1">{#N/A,#N/A,FALSE,"A"}</definedName>
    <definedName name="wrn.Control._.Sheet." localSheetId="27" hidden="1">{#N/A,#N/A,FALSE,"CONTROL"}</definedName>
    <definedName name="wrn.Control._.Sheet." hidden="1">{#N/A,#N/A,FALSE,"CONTROL"}</definedName>
    <definedName name="wrn.Control._.Sheet._1" localSheetId="27" hidden="1">{#N/A,#N/A,FALSE,"CONTROL"}</definedName>
    <definedName name="wrn.Control._.Sheet._1" hidden="1">{#N/A,#N/A,FALSE,"CONTROL"}</definedName>
    <definedName name="wrn.CORPO." localSheetId="27" hidden="1">{#N/A,#N/A,FALSE,"DIV.CORPO"}</definedName>
    <definedName name="wrn.CORPO." hidden="1">{#N/A,#N/A,FALSE,"DIV.CORPO"}</definedName>
    <definedName name="wrn.CORPO._1" localSheetId="27" hidden="1">{#N/A,#N/A,FALSE,"DIV.CORPO"}</definedName>
    <definedName name="wrn.CORPO._1" hidden="1">{#N/A,#N/A,FALSE,"DIV.CORPO"}</definedName>
    <definedName name="wrn.Corporate." localSheetId="27" hidden="1">{"Corporate",#N/A,FALSE,"Corporate Profile"}</definedName>
    <definedName name="wrn.Corporate." hidden="1">{"Corporate",#N/A,FALSE,"Corporate Profile"}</definedName>
    <definedName name="wrn.Corporate._1" localSheetId="27" hidden="1">{"Corporate",#N/A,FALSE,"Corporate Profile"}</definedName>
    <definedName name="wrn.Corporate._1" hidden="1">{"Corporate",#N/A,FALSE,"Corporate Profile"}</definedName>
    <definedName name="wrn.cotop." localSheetId="27" hidden="1">{"ReportTop",#N/A,FALSE,"report top"}</definedName>
    <definedName name="wrn.cotop." hidden="1">{"ReportTop",#N/A,FALSE,"report top"}</definedName>
    <definedName name="wrn.cotop._1" localSheetId="27" hidden="1">{"ReportTop",#N/A,FALSE,"report top"}</definedName>
    <definedName name="wrn.cotop._1" hidden="1">{"ReportTop",#N/A,FALSE,"report top"}</definedName>
    <definedName name="wrn.cotop2." localSheetId="27" hidden="1">{"ReportTop",#N/A,FALSE,"report top"}</definedName>
    <definedName name="wrn.cotop2." hidden="1">{"ReportTop",#N/A,FALSE,"report top"}</definedName>
    <definedName name="wrn.cotop2._1" localSheetId="27" hidden="1">{"ReportTop",#N/A,FALSE,"report top"}</definedName>
    <definedName name="wrn.cotop2._1" hidden="1">{"ReportTop",#N/A,FALSE,"report top"}</definedName>
    <definedName name="wrn.cowboy." localSheetId="27" hidden="1">{"assumptions",#N/A,FALSE,"Assumption Summary";"proforma97",#N/A,FALSE,"97 pro forma";"sensitivity97",#N/A,FALSE,"97 sensitivity ";"proforma98",#N/A,FALSE,"98 pro forma";"sensitivity98",#N/A,FALSE,"98 sensitivity"}</definedName>
    <definedName name="wrn.cowboy." hidden="1">{"assumptions",#N/A,FALSE,"Assumption Summary";"proforma97",#N/A,FALSE,"97 pro forma";"sensitivity97",#N/A,FALSE,"97 sensitivity ";"proforma98",#N/A,FALSE,"98 pro forma";"sensitivity98",#N/A,FALSE,"98 sensitivity"}</definedName>
    <definedName name="wrn.cowboy._1" localSheetId="27" hidden="1">{"assumptions",#N/A,FALSE,"Assumption Summary";"proforma97",#N/A,FALSE,"97 pro forma";"sensitivity97",#N/A,FALSE,"97 sensitivity ";"proforma98",#N/A,FALSE,"98 pro forma";"sensitivity98",#N/A,FALSE,"98 sensitivity"}</definedName>
    <definedName name="wrn.cowboy._1" hidden="1">{"assumptions",#N/A,FALSE,"Assumption Summary";"proforma97",#N/A,FALSE,"97 pro forma";"sensitivity97",#N/A,FALSE,"97 sensitivity ";"proforma98",#N/A,FALSE,"98 pro forma";"sensitivity98",#N/A,FALSE,"98 sensitivity"}</definedName>
    <definedName name="wrn.CPB." localSheetId="27" hidden="1">{#N/A,#N/A,FALSE,"CPB"}</definedName>
    <definedName name="wrn.CPB." hidden="1">{#N/A,#N/A,FALSE,"CPB"}</definedName>
    <definedName name="wrn.CPB._1" localSheetId="27" hidden="1">{#N/A,#N/A,FALSE,"CPB"}</definedName>
    <definedName name="wrn.CPB._1" hidden="1">{#N/A,#N/A,FALSE,"CPB"}</definedName>
    <definedName name="wrn.Credit._.Summary." localSheetId="27" hidden="1">{#N/A,#N/A,FALSE,"CREDIT"}</definedName>
    <definedName name="wrn.Credit._.Summary." hidden="1">{#N/A,#N/A,FALSE,"CREDIT"}</definedName>
    <definedName name="wrn.Credit._.Summary._1" localSheetId="27" hidden="1">{#N/A,#N/A,FALSE,"CREDIT"}</definedName>
    <definedName name="wrn.Credit._.Summary._1" hidden="1">{#N/A,#N/A,FALSE,"CREDIT"}</definedName>
    <definedName name="wrn.CumAndAdj." localSheetId="27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mAndAdj._1" localSheetId="27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mAndAdj._1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rent._.View." localSheetId="27" hidden="1">{#N/A,#N/A,FALSE,"ACCS-XXX.XLS";#N/A,#N/A,FALSE,"ACCS-ADJ.XLS";#N/A,#N/A,FALSE,"ACCS-COR.XLS";#N/A,#N/A,FALSE,"LEGL-ACX.XLS";#N/A,#N/A,FALSE,"JNTV-PHX.XLS"}</definedName>
    <definedName name="wrn.Current._.View." hidden="1">{#N/A,#N/A,FALSE,"ACCS-XXX.XLS";#N/A,#N/A,FALSE,"ACCS-ADJ.XLS";#N/A,#N/A,FALSE,"ACCS-COR.XLS";#N/A,#N/A,FALSE,"LEGL-ACX.XLS";#N/A,#N/A,FALSE,"JNTV-PHX.XLS"}</definedName>
    <definedName name="wrn.Current._.View._1" localSheetId="27" hidden="1">{#N/A,#N/A,FALSE,"ACCS-XXX.XLS";#N/A,#N/A,FALSE,"ACCS-ADJ.XLS";#N/A,#N/A,FALSE,"ACCS-COR.XLS";#N/A,#N/A,FALSE,"LEGL-ACX.XLS";#N/A,#N/A,FALSE,"JNTV-PHX.XLS"}</definedName>
    <definedName name="wrn.Current._.View._1" hidden="1">{#N/A,#N/A,FALSE,"ACCS-XXX.XLS";#N/A,#N/A,FALSE,"ACCS-ADJ.XLS";#N/A,#N/A,FALSE,"ACCS-COR.XLS";#N/A,#N/A,FALSE,"LEGL-ACX.XLS";#N/A,#N/A,FALSE,"JNTV-PHX.XLS"}</definedName>
    <definedName name="wrn.CW." localSheetId="27" hidden="1">{#N/A,#N/A,FALSE,"FAB VENDORS";"BUD SUM",#N/A,FALSE,"BUD SUM WO TEX"}</definedName>
    <definedName name="wrn.CW." hidden="1">{#N/A,#N/A,FALSE,"FAB VENDORS";"BUD SUM",#N/A,FALSE,"BUD SUM WO TEX"}</definedName>
    <definedName name="wrn.CW._1" localSheetId="27" hidden="1">{#N/A,#N/A,FALSE,"FAB VENDORS";"BUD SUM",#N/A,FALSE,"BUD SUM WO TEX"}</definedName>
    <definedName name="wrn.CW._1" hidden="1">{#N/A,#N/A,FALSE,"FAB VENDORS";"BUD SUM",#N/A,FALSE,"BUD SUM WO TEX"}</definedName>
    <definedName name="wrn.Daily." localSheetId="27" hidden="1">{#N/A,#N/A,FALSE,"Input";#N/A,#N/A,FALSE,"BBC";#N/A,#N/A,FALSE,"Sch A";#N/A,#N/A,FALSE,"Sch B";#N/A,#N/A,FALSE,"Ineligible"}</definedName>
    <definedName name="wrn.Daily." hidden="1">{#N/A,#N/A,FALSE,"Input";#N/A,#N/A,FALSE,"BBC";#N/A,#N/A,FALSE,"Sch A";#N/A,#N/A,FALSE,"Sch B";#N/A,#N/A,FALSE,"Ineligible"}</definedName>
    <definedName name="wrn.DAILY._.SALES." localSheetId="27" hidden="1">{"New York",#N/A,FALSE,"NY";"London Et Al",#N/A,FALSE,"NY";"Cash Balance",#N/A,FALSE,"NY"}</definedName>
    <definedName name="wrn.DAILY._.SALES." hidden="1">{"New York",#N/A,FALSE,"NY";"London Et Al",#N/A,FALSE,"NY";"Cash Balance",#N/A,FALSE,"NY"}</definedName>
    <definedName name="wrn.DAILY._.SALES._1" localSheetId="27" hidden="1">{"New York",#N/A,FALSE,"NY";"London Et Al",#N/A,FALSE,"NY";"Cash Balance",#N/A,FALSE,"NY"}</definedName>
    <definedName name="wrn.DAILY._.SALES._1" hidden="1">{"New York",#N/A,FALSE,"NY";"London Et Al",#N/A,FALSE,"NY";"Cash Balance",#N/A,FALSE,"NY"}</definedName>
    <definedName name="wrn.Daily._1" localSheetId="27" hidden="1">{#N/A,#N/A,FALSE,"Input";#N/A,#N/A,FALSE,"BBC";#N/A,#N/A,FALSE,"Sch A";#N/A,#N/A,FALSE,"Sch B";#N/A,#N/A,FALSE,"Ineligible"}</definedName>
    <definedName name="wrn.Daily._1" hidden="1">{#N/A,#N/A,FALSE,"Input";#N/A,#N/A,FALSE,"BBC";#N/A,#N/A,FALSE,"Sch A";#N/A,#N/A,FALSE,"Sch B";#N/A,#N/A,FALSE,"Ineligible"}</definedName>
    <definedName name="wrn.DATA." localSheetId="27" hidden="1">{#N/A,#N/A,FALSE,"WTI";#N/A,#N/A,FALSE,"Cdn Oil";#N/A,#N/A,FALSE,"Cdn Gas";#N/A,#N/A,FALSE,"CDN Gas Exports";#N/A,#N/A,FALSE,"CDN Gas Prod";#N/A,#N/A,FALSE,"CDN Gas Wells";#N/A,#N/A,FALSE,"US Gas";#N/A,#N/A,FALSE,"US Gas Prod";#N/A,#N/A,FALSE,"US Gas Wells";#N/A,#N/A,FALSE,"US Work Gas";#N/A,#N/A,FALSE,"US Rig Count";#N/A,#N/A,FALSE,"US Gas End-Use";#N/A,#N/A,FALSE,"Chem"}</definedName>
    <definedName name="wrn.DATA." hidden="1">{#N/A,#N/A,FALSE,"WTI";#N/A,#N/A,FALSE,"Cdn Oil";#N/A,#N/A,FALSE,"Cdn Gas";#N/A,#N/A,FALSE,"CDN Gas Exports";#N/A,#N/A,FALSE,"CDN Gas Prod";#N/A,#N/A,FALSE,"CDN Gas Wells";#N/A,#N/A,FALSE,"US Gas";#N/A,#N/A,FALSE,"US Gas Prod";#N/A,#N/A,FALSE,"US Gas Wells";#N/A,#N/A,FALSE,"US Work Gas";#N/A,#N/A,FALSE,"US Rig Count";#N/A,#N/A,FALSE,"US Gas End-Use";#N/A,#N/A,FALSE,"Chem"}</definedName>
    <definedName name="wrn.DATA._1" localSheetId="27" hidden="1">{#N/A,#N/A,FALSE,"WTI";#N/A,#N/A,FALSE,"Cdn Oil";#N/A,#N/A,FALSE,"Cdn Gas";#N/A,#N/A,FALSE,"CDN Gas Exports";#N/A,#N/A,FALSE,"CDN Gas Prod";#N/A,#N/A,FALSE,"CDN Gas Wells";#N/A,#N/A,FALSE,"US Gas";#N/A,#N/A,FALSE,"US Gas Prod";#N/A,#N/A,FALSE,"US Gas Wells";#N/A,#N/A,FALSE,"US Work Gas";#N/A,#N/A,FALSE,"US Rig Count";#N/A,#N/A,FALSE,"US Gas End-Use";#N/A,#N/A,FALSE,"Chem"}</definedName>
    <definedName name="wrn.DATA._1" hidden="1">{#N/A,#N/A,FALSE,"WTI";#N/A,#N/A,FALSE,"Cdn Oil";#N/A,#N/A,FALSE,"Cdn Gas";#N/A,#N/A,FALSE,"CDN Gas Exports";#N/A,#N/A,FALSE,"CDN Gas Prod";#N/A,#N/A,FALSE,"CDN Gas Wells";#N/A,#N/A,FALSE,"US Gas";#N/A,#N/A,FALSE,"US Gas Prod";#N/A,#N/A,FALSE,"US Gas Wells";#N/A,#N/A,FALSE,"US Work Gas";#N/A,#N/A,FALSE,"US Rig Count";#N/A,#N/A,FALSE,"US Gas End-Use";#N/A,#N/A,FALSE,"Chem"}</definedName>
    <definedName name="wrn.DataVPN.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.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._1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._1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1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1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1_1" localSheetId="27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ataVPN1_1" hidden="1">{"Cashflow chart",#N/A,TRUE,"A";"Rev Assumptions",#N/A,TRUE,"B";"Rev Reconcilliation 1",#N/A,TRUE,"B";"Rev Reconcilliation 2",#N/A,TRUE,"B";"exp 1",#N/A,TRUE,"C";"exp 2",#N/A,TRUE,"C";"exp3",#N/A,TRUE,"C";"cap 1",#N/A,TRUE,"D";"exp4",#N/A,TRUE,"C";"cap 2",#N/A,TRUE,"D";"cap 3",#N/A,TRUE,"D";"inputs",#N/A,TRUE,"E"}</definedName>
    <definedName name="wrn.DCF_Terminal_Value_qchm." localSheetId="27" hidden="1">{"qchm_dcf",#N/A,FALSE,"QCHMDCF2";"qchm_terminal",#N/A,FALSE,"QCHMDCF2"}</definedName>
    <definedName name="wrn.DCF_Terminal_Value_qchm." hidden="1">{"qchm_dcf",#N/A,FALSE,"QCHMDCF2";"qchm_terminal",#N/A,FALSE,"QCHMDCF2"}</definedName>
    <definedName name="wrn.DCF_Terminal_Value_qchm._1" localSheetId="27" hidden="1">{"qchm_dcf",#N/A,FALSE,"QCHMDCF2";"qchm_terminal",#N/A,FALSE,"QCHMDCF2"}</definedName>
    <definedName name="wrn.DCF_Terminal_Value_qchm._1" hidden="1">{"qchm_dcf",#N/A,FALSE,"QCHMDCF2";"qchm_terminal",#N/A,FALSE,"QCHMDCF2"}</definedName>
    <definedName name="wrn.DCF_Terminal_Value_qchm._from_DBAB" localSheetId="27" hidden="1">{"qchm_dcf",#N/A,FALSE,"QCHMDCF2";"qchm_terminal",#N/A,FALSE,"QCHMDCF2"}</definedName>
    <definedName name="wrn.DCF_Terminal_Value_qchm._from_DBAB" hidden="1">{"qchm_dcf",#N/A,FALSE,"QCHMDCF2";"qchm_terminal",#N/A,FALSE,"QCHMDCF2"}</definedName>
    <definedName name="wrn.DCF_Terminal_Value_qchm._from_DBAB_1" localSheetId="27" hidden="1">{"qchm_dcf",#N/A,FALSE,"QCHMDCF2";"qchm_terminal",#N/A,FALSE,"QCHMDCF2"}</definedName>
    <definedName name="wrn.DCF_Terminal_Value_qchm._from_DBAB_1" hidden="1">{"qchm_dcf",#N/A,FALSE,"QCHMDCF2";"qchm_terminal",#N/A,FALSE,"QCHMDCF2"}</definedName>
    <definedName name="wrn.DCF_Terminal_Value_qchm._from_DBAB_1_1" localSheetId="27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localSheetId="27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localSheetId="27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localSheetId="27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localSheetId="27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localSheetId="27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localSheetId="27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localSheetId="27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localSheetId="27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localSheetId="27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localSheetId="27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localSheetId="27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localSheetId="27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localSheetId="27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localSheetId="27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.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._.Only." localSheetId="27" hidden="1">{#N/A,#N/A,FALSE,"DCF Summary";#N/A,#N/A,FALSE,"Casema";#N/A,#N/A,FALSE,"Casema NoTel";#N/A,#N/A,FALSE,"UK";#N/A,#N/A,FALSE,"RCF";#N/A,#N/A,FALSE,"Intercable CZ";#N/A,#N/A,FALSE,"Interkabel P"}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Only._1" localSheetId="27" hidden="1">{#N/A,#N/A,FALSE,"DCF Summary";#N/A,#N/A,FALSE,"Casema";#N/A,#N/A,FALSE,"Casema NoTel";#N/A,#N/A,FALSE,"UK";#N/A,#N/A,FALSE,"RCF";#N/A,#N/A,FALSE,"Intercable CZ";#N/A,#N/A,FALSE,"Interkabel P"}</definedName>
    <definedName name="wrn.DCF._.Only._1" hidden="1">{#N/A,#N/A,FALSE,"DCF Summary";#N/A,#N/A,FALSE,"Casema";#N/A,#N/A,FALSE,"Casema NoTel";#N/A,#N/A,FALSE,"UK";#N/A,#N/A,FALSE,"RCF";#N/A,#N/A,FALSE,"Intercable CZ";#N/A,#N/A,FALSE,"Interkabel P"}</definedName>
    <definedName name="wrn.DCF._.Valuation." localSheetId="27" hidden="1">{"value box",#N/A,TRUE,"DPL Inc. Fin Statements";"unlevered free cash flows",#N/A,TRUE,"DPL Inc. Fin Statements"}</definedName>
    <definedName name="wrn.DCF._.Valuation." hidden="1">{"value box",#N/A,TRUE,"DPL Inc. Fin Statements";"unlevered free cash flows",#N/A,TRUE,"DPL Inc. Fin Statements"}</definedName>
    <definedName name="wrn.DCF._.Valuation._1" localSheetId="27" hidden="1">{"value box",#N/A,TRUE,"DPL Inc. Fin Statements";"unlevered free cash flows",#N/A,TRUE,"DPL Inc. Fin Statements"}</definedName>
    <definedName name="wrn.DCF._.Valuation._1" hidden="1">{"value box",#N/A,TRUE,"DPL Inc. Fin Statements";"unlevered free cash flows",#N/A,TRUE,"DPL Inc. Fin Statements"}</definedName>
    <definedName name="wrn.dcf.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" hidden="1">{"mgmt forecast",#N/A,FALSE,"Mgmt Forecast";"dcf table",#N/A,FALSE,"Mgmt Forecast";"sensitivity",#N/A,FALSE,"Mgmt Forecast";"table inputs",#N/A,FALSE,"Mgmt Forecast";"calculations",#N/A,FALSE,"Mgmt Forecast"}</definedName>
    <definedName name="wrn.dcf._1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1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1_1" hidden="1">{"mgmt forecast",#N/A,FALSE,"Mgmt Forecast";"dcf table",#N/A,FALSE,"Mgmt Forecast";"sensitivity",#N/A,FALSE,"Mgmt Forecast";"table inputs",#N/A,FALSE,"Mgmt Forecast";"calculations",#N/A,FALSE,"Mgmt Forecast"}</definedName>
    <definedName name="wrn.dcf._1_2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2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2_1" hidden="1">{"mgmt forecast",#N/A,FALSE,"Mgmt Forecast";"dcf table",#N/A,FALSE,"Mgmt Forecast";"sensitivity",#N/A,FALSE,"Mgmt Forecast";"table inputs",#N/A,FALSE,"Mgmt Forecast";"calculations",#N/A,FALSE,"Mgmt Forecast"}</definedName>
    <definedName name="wrn.dcf._1_3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3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3_1" hidden="1">{"mgmt forecast",#N/A,FALSE,"Mgmt Forecast";"dcf table",#N/A,FALSE,"Mgmt Forecast";"sensitivity",#N/A,FALSE,"Mgmt Forecast";"table inputs",#N/A,FALSE,"Mgmt Forecast";"calculations",#N/A,FALSE,"Mgmt Forecast"}</definedName>
    <definedName name="wrn.dcf._1_4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4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4_1" hidden="1">{"mgmt forecast",#N/A,FALSE,"Mgmt Forecast";"dcf table",#N/A,FALSE,"Mgmt Forecast";"sensitivity",#N/A,FALSE,"Mgmt Forecast";"table inputs",#N/A,FALSE,"Mgmt Forecast";"calculations",#N/A,FALSE,"Mgmt Forecast"}</definedName>
    <definedName name="wrn.dcf._1_5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3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4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{"mgmt forecast",#N/A,FALSE,"Mgmt Forecast";"dcf table",#N/A,FALSE,"Mgmt Forecast";"sensitivity",#N/A,FALSE,"Mgmt Forecast";"table inputs",#N/A,FALSE,"Mgmt Forecast";"calculations",#N/A,FALSE,"Mgmt Forecast"}</definedName>
    <definedName name="wrn.dcf._4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5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{"mgmt forecast",#N/A,FALSE,"Mgmt Forecast";"dcf table",#N/A,FALSE,"Mgmt Forecast";"sensitivity",#N/A,FALSE,"Mgmt Forecast";"table inputs",#N/A,FALSE,"Mgmt Forecast";"calculations",#N/A,FALSE,"Mgmt Forecast"}</definedName>
    <definedName name="wrn.dcf._5_1" localSheetId="27" hidden="1">{"mgmt forecast",#N/A,FALSE,"Mgmt Forecast";"dcf table",#N/A,FALSE,"Mgmt Forecast";"sensitivity",#N/A,FALSE,"Mgmt Forecast";"table inputs",#N/A,FALSE,"Mgmt Forecast";"calculations",#N/A,FALSE,"Mgmt Forecast"}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from_DBAB" localSheetId="27" hidden="1">{"DCF1",#N/A,FALSE,"SIERRA DCF";"MATRIX1",#N/A,FALSE,"SIERRA DCF"}</definedName>
    <definedName name="wrn.DCF._from_DBAB" hidden="1">{"DCF1",#N/A,FALSE,"SIERRA DCF";"MATRIX1",#N/A,FALSE,"SIERRA DCF"}</definedName>
    <definedName name="wrn.DCF._from_DBAB_1" localSheetId="27" hidden="1">{"DCF1",#N/A,FALSE,"SIERRA DCF";"MATRIX1",#N/A,FALSE,"SIERRA DCF"}</definedName>
    <definedName name="wrn.DCF._from_DBAB_1" hidden="1">{"DCF1",#N/A,FALSE,"SIERRA DCF";"MATRIX1",#N/A,FALSE,"SIERRA DCF"}</definedName>
    <definedName name="wrn.DCF._from_DBAB_1_1" localSheetId="27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localSheetId="27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localSheetId="27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localSheetId="27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localSheetId="27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localSheetId="27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localSheetId="27" hidden="1">{"DCF1",#N/A,FALSE,"SIERRA DCF";"MATRIX1",#N/A,FALSE,"SIERRA DCF"}</definedName>
    <definedName name="wrn.DCF._from_DBAB_1_3" hidden="1">{"DCF1",#N/A,FALSE,"SIERRA DCF";"MATRIX1",#N/A,FALSE,"SIERRA DCF"}</definedName>
    <definedName name="wrn.DCF._from_DBAB_2" localSheetId="27" hidden="1">{"DCF1",#N/A,FALSE,"SIERRA DCF";"MATRIX1",#N/A,FALSE,"SIERRA DCF"}</definedName>
    <definedName name="wrn.DCF._from_DBAB_2" hidden="1">{"DCF1",#N/A,FALSE,"SIERRA DCF";"MATRIX1",#N/A,FALSE,"SIERRA DCF"}</definedName>
    <definedName name="wrn.DCF._from_DBAB_2_1" localSheetId="27" hidden="1">{"DCF1",#N/A,FALSE,"SIERRA DCF";"MATRIX1",#N/A,FALSE,"SIERRA DCF"}</definedName>
    <definedName name="wrn.DCF._from_DBAB_2_1" hidden="1">{"DCF1",#N/A,FALSE,"SIERRA DCF";"MATRIX1",#N/A,FALSE,"SIERRA DCF"}</definedName>
    <definedName name="wrn.DCF._from_DBAB_3" localSheetId="27" hidden="1">{"DCF1",#N/A,FALSE,"SIERRA DCF";"MATRIX1",#N/A,FALSE,"SIERRA DCF"}</definedName>
    <definedName name="wrn.DCF._from_DBAB_3" hidden="1">{"DCF1",#N/A,FALSE,"SIERRA DCF";"MATRIX1",#N/A,FALSE,"SIERRA DCF"}</definedName>
    <definedName name="wrn.DCF._from_DBAB_3_1" localSheetId="27" hidden="1">{"DCF1",#N/A,FALSE,"SIERRA DCF";"MATRIX1",#N/A,FALSE,"SIERRA DCF"}</definedName>
    <definedName name="wrn.DCF._from_DBAB_3_1" hidden="1">{"DCF1",#N/A,FALSE,"SIERRA DCF";"MATRIX1",#N/A,FALSE,"SIERRA DCF"}</definedName>
    <definedName name="wrn.DCF._from_DBAB_4" localSheetId="27" hidden="1">{"DCF1",#N/A,FALSE,"SIERRA DCF";"MATRIX1",#N/A,FALSE,"SIERRA DCF"}</definedName>
    <definedName name="wrn.DCF._from_DBAB_4" hidden="1">{"DCF1",#N/A,FALSE,"SIERRA DCF";"MATRIX1",#N/A,FALSE,"SIERRA DCF"}</definedName>
    <definedName name="wrn.DCF._from_DBAB_4_1" localSheetId="27" hidden="1">{"DCF1",#N/A,FALSE,"SIERRA DCF";"MATRIX1",#N/A,FALSE,"SIERRA DCF"}</definedName>
    <definedName name="wrn.DCF._from_DBAB_4_1" hidden="1">{"DCF1",#N/A,FALSE,"SIERRA DCF";"MATRIX1",#N/A,FALSE,"SIERRA DCF"}</definedName>
    <definedName name="wrn.DCF._from_DBAB_5" localSheetId="27" hidden="1">{"DCF1",#N/A,FALSE,"SIERRA DCF";"MATRIX1",#N/A,FALSE,"SIERRA DCF"}</definedName>
    <definedName name="wrn.DCF._from_DBAB_5" hidden="1">{"DCF1",#N/A,FALSE,"SIERRA DCF";"MATRIX1",#N/A,FALSE,"SIERRA DCF"}</definedName>
    <definedName name="wrn.DCF._from_DBAB_5_1" localSheetId="27" hidden="1">{"DCF1",#N/A,FALSE,"SIERRA DCF";"MATRIX1",#N/A,FALSE,"SIERRA DCF"}</definedName>
    <definedName name="wrn.DCF._from_DBAB_5_1" hidden="1">{"DCF1",#N/A,FALSE,"SIERRA DCF";"MATRIX1",#N/A,FALSE,"SIERRA DCF"}</definedName>
    <definedName name="wrn.DECEMBER." localSheetId="27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localSheetId="27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lchamps." localSheetId="27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_1" localSheetId="27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_1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preciation." localSheetId="27" hidden="1">{"DE_asfiled",#N/A,TRUE,"Amort.";"IRS_addl",#N/A,TRUE,"Amort."}</definedName>
    <definedName name="wrn.Depreciation." hidden="1">{"DE_asfiled",#N/A,TRUE,"Amort.";"IRS_addl",#N/A,TRUE,"Amort."}</definedName>
    <definedName name="wrn.Depreciation._1" localSheetId="27" hidden="1">{"DE_asfiled",#N/A,TRUE,"Amort.";"IRS_addl",#N/A,TRUE,"Amort."}</definedName>
    <definedName name="wrn.Depreciation._1" hidden="1">{"DE_asfiled",#N/A,TRUE,"Amort.";"IRS_addl",#N/A,TRUE,"Amort."}</definedName>
    <definedName name="wrn.detail." localSheetId="27" hidden="1">{"Build1",#N/A,FALSE,"Buildup";"Build2",#N/A,FALSE,"Buildup";"Build3",#N/A,FALSE,"Buildup"}</definedName>
    <definedName name="wrn.detail." hidden="1">{"Build1",#N/A,FALSE,"Buildup";"Build2",#N/A,FALSE,"Buildup";"Build3",#N/A,FALSE,"Buildup"}</definedName>
    <definedName name="wrn.Detail._.Income._.Statement." localSheetId="27" hidden="1">{"Facility Detail",#N/A,FALSE,"P&amp;L Detail"}</definedName>
    <definedName name="wrn.Detail._.Income._.Statement." hidden="1">{"Facility Detail",#N/A,FALSE,"P&amp;L Detail"}</definedName>
    <definedName name="wrn.Detail._.Income._.Statement._1" localSheetId="27" hidden="1">{"Facility Detail",#N/A,FALSE,"P&amp;L Detail"}</definedName>
    <definedName name="wrn.Detail._.Income._.Statement._1" hidden="1">{"Facility Detail",#N/A,FALSE,"P&amp;L Detail"}</definedName>
    <definedName name="wrn.detail._1" localSheetId="27" hidden="1">{"Build1",#N/A,FALSE,"Buildup";"Build2",#N/A,FALSE,"Buildup";"Build3",#N/A,FALSE,"Buildup"}</definedName>
    <definedName name="wrn.detail._1" hidden="1">{"Build1",#N/A,FALSE,"Buildup";"Build2",#N/A,FALSE,"Buildup";"Build3",#N/A,FALSE,"Buildup"}</definedName>
    <definedName name="wrn.Detailed._.Calculations." localSheetId="27" hidden="1">{"IncDetail",#N/A,FALSE,"Inc";"BalDetail",#N/A,FALSE,"Bal";"GCFDetail",#N/A,FALSE,"GCF";"RcDsDetail",#N/A,FALSE,"RcDs"}</definedName>
    <definedName name="wrn.Detailed._.Calculations." hidden="1">{"IncDetail",#N/A,FALSE,"Inc";"BalDetail",#N/A,FALSE,"Bal";"GCFDetail",#N/A,FALSE,"GCF";"RcDsDetail",#N/A,FALSE,"RcDs"}</definedName>
    <definedName name="wrn.Detailed._.Calculations._1" localSheetId="27" hidden="1">{"IncDetail",#N/A,FALSE,"Inc";"BalDetail",#N/A,FALSE,"Bal";"GCFDetail",#N/A,FALSE,"GCF";"RcDsDetail",#N/A,FALSE,"RcDs"}</definedName>
    <definedName name="wrn.Detailed._.Calculations._1" hidden="1">{"IncDetail",#N/A,FALSE,"Inc";"BalDetail",#N/A,FALSE,"Bal";"GCFDetail",#N/A,FALSE,"GCF";"RcDsDetail",#N/A,FALSE,"RcDs"}</definedName>
    <definedName name="wrn.devdeal." localSheetId="27" hidden="1">{"top",#N/A,TRUE,"Detail";"next",#N/A,TRUE,"Detail";"then",#N/A,TRUE,"Detail";"and",#N/A,TRUE,"Detail";"inaddition",#N/A,TRUE,"Detail";"finally",#N/A,TRUE,"Detail"}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localSheetId="27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ilution." localSheetId="27" hidden="1">{#N/A,#N/A,FALSE,"FY 1997 (NR)";#N/A,#N/A,FALSE,"FY 1998 (NR)";#N/A,#N/A,FALSE,"Balance";#N/A,#N/A,FALSE,"Matrix (NR)"}</definedName>
    <definedName name="wrn.Dilution." hidden="1">{#N/A,#N/A,FALSE,"FY 1997 (NR)";#N/A,#N/A,FALSE,"FY 1998 (NR)";#N/A,#N/A,FALSE,"Balance";#N/A,#N/A,FALSE,"Matrix (NR)"}</definedName>
    <definedName name="wrn.Dilution._1" localSheetId="27" hidden="1">{#N/A,#N/A,FALSE,"FY 1997 (NR)";#N/A,#N/A,FALSE,"FY 1998 (NR)";#N/A,#N/A,FALSE,"Balance";#N/A,#N/A,FALSE,"Matrix (NR)"}</definedName>
    <definedName name="wrn.Dilution._1" hidden="1">{#N/A,#N/A,FALSE,"FY 1997 (NR)";#N/A,#N/A,FALSE,"FY 1998 (NR)";#N/A,#N/A,FALSE,"Balance";#N/A,#N/A,FALSE,"Matrix (NR)"}</definedName>
    <definedName name="wrn.Distribution._.Economics." localSheetId="27" hidden="1">{#N/A,#N/A,FALSE,"Draw";#N/A,#N/A,FALSE,"PROFORMA";#N/A,#N/A,FALSE,"Assumptions";#N/A,#N/A,FALSE,"Costs"}</definedName>
    <definedName name="wrn.Distribution._.Economics." hidden="1">{#N/A,#N/A,FALSE,"Draw";#N/A,#N/A,FALSE,"PROFORMA";#N/A,#N/A,FALSE,"Assumptions";#N/A,#N/A,FALSE,"Costs"}</definedName>
    <definedName name="wrn.Distribution._.Economics._1" localSheetId="27" hidden="1">{#N/A,#N/A,FALSE,"Draw";#N/A,#N/A,FALSE,"PROFORMA";#N/A,#N/A,FALSE,"Assumptions";#N/A,#N/A,FALSE,"Costs"}</definedName>
    <definedName name="wrn.Distribution._.Economics._1" hidden="1">{#N/A,#N/A,FALSE,"Draw";#N/A,#N/A,FALSE,"PROFORMA";#N/A,#N/A,FALSE,"Assumptions";#N/A,#N/A,FALSE,"Costs"}</definedName>
    <definedName name="wrn.djall." localSheetId="27" hidden="1">{"djcash",#N/A,FALSE,"DJann";"djinc",#N/A,FALSE,"DJann";"djtaxes",#N/A,FALSE,"DJann";"djbuspub",#N/A,FALSE,"DJann";"djwall",#N/A,FALSE,"DJann";"djcompprs",#N/A,FALSE,"DJann";"djteler",#N/A,FALSE,"DJann"}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jall._1" localSheetId="27" hidden="1">{"djcash",#N/A,FALSE,"DJann";"djinc",#N/A,FALSE,"DJann";"djtaxes",#N/A,FALSE,"DJann";"djbuspub",#N/A,FALSE,"DJann";"djwall",#N/A,FALSE,"DJann";"djcompprs",#N/A,FALSE,"DJann";"djteler",#N/A,FALSE,"DJann"}</definedName>
    <definedName name="wrn.djall._1" hidden="1">{"djcash",#N/A,FALSE,"DJann";"djinc",#N/A,FALSE,"DJann";"djtaxes",#N/A,FALSE,"DJann";"djbuspub",#N/A,FALSE,"DJann";"djwall",#N/A,FALSE,"DJann";"djcompprs",#N/A,FALSE,"DJann";"djteler",#N/A,FALSE,"DJann"}</definedName>
    <definedName name="wrn.DTPLAN." localSheetId="27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wrn.DTPLAN.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wrn.DTPLAN._1" localSheetId="27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wrn.DTPLAN._1" hidden="1">{"DTCONSOASSUMPTIONS1",#N/A,FALSE,"CONSO";"DTCONSOASSUMPTIONS2",#N/A,FALSE,"CONSO";"DTCONSOASSUMPTIONS3",#N/A,FALSE,"CONSO";"DTCONSOINCOME",#N/A,FALSE,"CONSO";"DTCOOSAEBITDA",#N/A,FALSE,"COOSA";"DTCONSOCASHFLOW",#N/A,FALSE,"CONSO";"DTCONSOBALANCESHEET",#N/A,FALSE,"CONSO";"DTCONSOCAPEX1",#N/A,FALSE,"CONSO";"DTCONSOCAPEX2",#N/A,FALSE,"CONSO";"DTCONSOCAPEX3",#N/A,FALSE,"CONSO";"DTDONNAASSUMPTIONS1",#N/A,FALSE,"PAPER DONNACONA";"DTDONNAASSUMPTIONS2",#N/A,FALSE,"PAPER DONNACONA";"DTDONNAASSUMPTIONS3",#N/A,FALSE,"PAPER DONNACONA";"DTDONNAINCOME",#N/A,FALSE,"PAPER DONNACONA";"DTDONNACASHFLOW",#N/A,FALSE,"PAPER DONNACONA";"DTDONNABALANCESHEET",#N/A,FALSE,"PAPER DONNACONA";"DTDONNACAPEX",#N/A,FALSE,"PAPER DONNACONA";"DTDOLBEAUASSUMPTIONS1",#N/A,FALSE,"PAPER DOLBEAU";"DTDOLBEAUASSUMPTIONS2",#N/A,FALSE,"PAPER DOLBEAU";"DTDOLBEAUASSUMPTIONS3",#N/A,FALSE,"PAPER DOLBEAU";"DTDOLBEAUINCOME",#N/A,FALSE,"PAPER DOLBEAU";"DTDOLBEAUCASHFLOW",#N/A,FALSE,"PAPER DOLBEAU";"DTDOLBEAUBALANCESHEET",#N/A,FALSE,"PAPER DOLBEAU";"DTDOLBEAUCAPEX",#N/A,FALSE,"PAPER DOLBEAU";"DTLUMBERASSUMPTIONS1",#N/A,FALSE,"LUMBER";"DTLUMBERASSUMPTIONS2",#N/A,FALSE,"LUMBER";"DTLUMBERASSUMPTIONS3",#N/A,FALSE,"LUMBER";"DTLUMBERINCOME",#N/A,FALSE,"LUMBER";"DTLUMBERCASHFLOW",#N/A,FALSE,"LUMBER";"DTLUMBERBALANCESHEET",#N/A,FALSE,"LUMBER";"DTLUMBERCAPEX",#N/A,FALSE,"LUMBER";"DTCOOSAASSUMPTIONS1",#N/A,FALSE,"COOSA";"DTCOOSAASSUMPTION2",#N/A,FALSE,"COOSA";"DTCOOSAASSUMPTIONS3",#N/A,FALSE,"COOSA";"DTCOOSAINCOME",#N/A,FALSE,"COOSA";"DTCOOSACASHFLOW",#N/A,FALSE,"COOSA";"DTCOOSABALANCESHEET",#N/A,FALSE,"COOSA";"DTCOOSACAPEX",#N/A,FALSE,"COOSA";"DTELIMINATIONINCOME",#N/A,FALSE,"ELIMINATION";"DTELIMINATIONCASHFLOW",#N/A,FALSE,"ELIMINATION";"DTELIMINATIONBALANCESHEET",#N/A,FALSE,"ELIMINATION";"DTHEADOFFICEASSUMPTIONS",#N/A,FALSE,"H.OFFICE";"DTHEADOFFICEINCOME",#N/A,FALSE,"H.OFFICE";"DTHEADOFFICECASHFLOW",#N/A,FALSE,"H.OFFICE";"DTHEADOFFICEBALANCESHEET",#N/A,FALSE,"H.OFFICE";"DTHEADOFFICECAPEX",#N/A,FALSE,"H.OFFICE";"DTSEGMENTED",#N/A,FALSE,"SEGMENTED INFO";"DTTAX1",#N/A,FALSE,"impôt";"DTTAX2",#N/A,FALSE,"impôt"}</definedName>
    <definedName name="wrn.Earnings._.Model." localSheetId="27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localSheetId="27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bitda." localSheetId="27" hidden="1">{#N/A,#N/A,FALSE,"2003_Input - P&amp;L"}</definedName>
    <definedName name="wrn.ebitda." hidden="1">{#N/A,#N/A,FALSE,"2003_Input - P&amp;L"}</definedName>
    <definedName name="wrn.ebitda._1" localSheetId="27" hidden="1">{#N/A,#N/A,FALSE,"2003_Input - P&amp;L"}</definedName>
    <definedName name="wrn.ebitda._1" hidden="1">{#N/A,#N/A,FALSE,"2003_Input - P&amp;L"}</definedName>
    <definedName name="wrn.ebitda2" localSheetId="27" hidden="1">{#N/A,#N/A,FALSE,"2003_Input - P&amp;L"}</definedName>
    <definedName name="wrn.ebitda2" hidden="1">{#N/A,#N/A,FALSE,"2003_Input - P&amp;L"}</definedName>
    <definedName name="wrn.ebitda2_1" localSheetId="27" hidden="1">{#N/A,#N/A,FALSE,"2003_Input - P&amp;L"}</definedName>
    <definedName name="wrn.ebitda2_1" hidden="1">{#N/A,#N/A,FALSE,"2003_Input - P&amp;L"}</definedName>
    <definedName name="wrn.EC._.Depts._.Report." localSheetId="27" hidden="1">{"EC Depts Summary",#N/A,FALSE,"EC Depts";"EC Depts by Month",#N/A,FALSE,"EC Depts";"EC Depts YTD",#N/A,FALSE,"EC Depts"}</definedName>
    <definedName name="wrn.EC._.Depts._.Report." hidden="1">{"EC Depts Summary",#N/A,FALSE,"EC Depts";"EC Depts by Month",#N/A,FALSE,"EC Depts";"EC Depts YTD",#N/A,FALSE,"EC Depts"}</definedName>
    <definedName name="wrn.EC._.Depts._.Report._1" localSheetId="27" hidden="1">{"EC Depts Summary",#N/A,FALSE,"EC Depts";"EC Depts by Month",#N/A,FALSE,"EC Depts";"EC Depts YTD",#N/A,FALSE,"EC Depts"}</definedName>
    <definedName name="wrn.EC._.Depts._.Report._1" hidden="1">{"EC Depts Summary",#N/A,FALSE,"EC Depts";"EC Depts by Month",#N/A,FALSE,"EC Depts";"EC Depts YTD",#N/A,FALSE,"EC Depts"}</definedName>
    <definedName name="wrn.Economic._.Value._.Added._.Analysis." localSheetId="27" hidden="1">{"EVA",#N/A,FALSE,"EVA";"WACC",#N/A,FALSE,"WACC"}</definedName>
    <definedName name="wrn.Economic._.Value._.Added._.Analysis." hidden="1">{"EVA",#N/A,FALSE,"EVA";"WACC",#N/A,FALSE,"WACC"}</definedName>
    <definedName name="wrn.Economic._.Value._.Added._.Analysis._1" localSheetId="27" hidden="1">{"EVA",#N/A,FALSE,"EVA";"WACC",#N/A,FALSE,"WACC"}</definedName>
    <definedName name="wrn.Economic._.Value._.Added._.Analysis._1" hidden="1">{"EVA",#N/A,FALSE,"EVA";"WACC",#N/A,FALSE,"WACC"}</definedName>
    <definedName name="wrn.Economic._.Value._.Added._.Analysis._from_DBAB" localSheetId="27" hidden="1">{"EVA",#N/A,FALSE,"EVA";"WACC",#N/A,FALSE,"WACC"}</definedName>
    <definedName name="wrn.Economic._.Value._.Added._.Analysis._from_DBAB" hidden="1">{"EVA",#N/A,FALSE,"EVA";"WACC",#N/A,FALSE,"WACC"}</definedName>
    <definedName name="wrn.Economic._.Value._.Added._.Analysis._from_DBAB_1" localSheetId="27" hidden="1">{"EVA",#N/A,FALSE,"EVA";"WACC",#N/A,FALSE,"WACC"}</definedName>
    <definedName name="wrn.Economic._.Value._.Added._.Analysis._from_DBAB_1" hidden="1">{"EVA",#N/A,FALSE,"EVA";"WACC",#N/A,FALSE,"WACC"}</definedName>
    <definedName name="wrn.Economic._.Value._.Added._.Analysis._from_DBAB_1_1" localSheetId="27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localSheetId="27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localSheetId="27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localSheetId="27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localSheetId="27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localSheetId="27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localSheetId="27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localSheetId="27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localSheetId="27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localSheetId="27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localSheetId="27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localSheetId="27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localSheetId="27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localSheetId="27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localSheetId="27" hidden="1">{"EVA",#N/A,FALSE,"EVA";"WACC",#N/A,FALSE,"WACC"}</definedName>
    <definedName name="wrn.Economic._.Value._.Added._.Analysis._from_DBAB_5_1" hidden="1">{"EVA",#N/A,FALSE,"EVA";"WACC",#N/A,FALSE,"WACC"}</definedName>
    <definedName name="wrn.ecpall." localSheetId="27" hidden="1">{"ecpcash",#N/A,FALSE,"ECPann";"ecpinc",#N/A,FALSE,"ECPann";"ecpindia",#N/A,FALSE,"ECPann";"ecpmun",#N/A,FALSE,"ECPann";"ecpphoenix",#N/A,FALSE,"ECPann";"ecpothe",#N/A,FALSE,"ECPann";"ecpbalsht",#N/A,FALSE,"ECPann"}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cpall._1" localSheetId="27" hidden="1">{"ecpcash",#N/A,FALSE,"ECPann";"ecpinc",#N/A,FALSE,"ECPann";"ecpindia",#N/A,FALSE,"ECPann";"ecpmun",#N/A,FALSE,"ECPann";"ecpphoenix",#N/A,FALSE,"ECPann";"ecpothe",#N/A,FALSE,"ECPann";"ecpbalsht",#N/A,FALSE,"ECPann"}</definedName>
    <definedName name="wrn.ecpall._1" hidden="1">{"ecpcash",#N/A,FALSE,"ECPann";"ecpinc",#N/A,FALSE,"ECPann";"ecpindia",#N/A,FALSE,"ECPann";"ecpmun",#N/A,FALSE,"ECPann";"ecpphoenix",#N/A,FALSE,"ECPann";"ecpothe",#N/A,FALSE,"ECPann";"ecpbalsht",#N/A,FALSE,"ECPann"}</definedName>
    <definedName name="wrn.EE4._.Budget._.months._.sterling." localSheetId="27" hidden="1">{"EE4 Budget months only sterling",#N/A,TRUE,"Profit and Loss";"EE4 Budget months only sterling",#N/A,TRUE,"Firm capex";"EE4 Budget months only sterling",#N/A,TRUE,"Cashflow";"EE4 Budget months only sterling",#N/A,TRUE,"Balance Sheet"}</definedName>
    <definedName name="wrn.EE4._.Budget._.months._.sterling." hidden="1">{"EE4 Budget months only sterling",#N/A,TRUE,"Profit and Loss";"EE4 Budget months only sterling",#N/A,TRUE,"Firm capex";"EE4 Budget months only sterling",#N/A,TRUE,"Cashflow";"EE4 Budget months only sterling",#N/A,TRUE,"Balance Sheet"}</definedName>
    <definedName name="wrn.EE4._.Budget._.months._.sterling._1" localSheetId="27" hidden="1">{"EE4 Budget months only sterling",#N/A,TRUE,"Profit and Loss";"EE4 Budget months only sterling",#N/A,TRUE,"Firm capex";"EE4 Budget months only sterling",#N/A,TRUE,"Cashflow";"EE4 Budget months only sterling",#N/A,TRUE,"Balance Sheet"}</definedName>
    <definedName name="wrn.EE4._.Budget._.months._.sterling._1" hidden="1">{"EE4 Budget months only sterling",#N/A,TRUE,"Profit and Loss";"EE4 Budget months only sterling",#N/A,TRUE,"Firm capex";"EE4 Budget months only sterling",#N/A,TRUE,"Cashflow";"EE4 Budget months only sterling",#N/A,TRUE,"Balance Sheet"}</definedName>
    <definedName name="wrn.EE4._.Budget._.months._.USD." localSheetId="27" hidden="1">{"EE4 Budget months only in USD",#N/A,TRUE,"Profit and Loss";"EE4 Budget months only in USD",#N/A,TRUE,"Firm capex";"EE4 Budget months only in USD",#N/A,TRUE,"Cashflow";"EE4 Budget months only in USD",#N/A,TRUE,"Balance Sheet"}</definedName>
    <definedName name="wrn.EE4._.Budget._.months._.USD." hidden="1">{"EE4 Budget months only in USD",#N/A,TRUE,"Profit and Loss";"EE4 Budget months only in USD",#N/A,TRUE,"Firm capex";"EE4 Budget months only in USD",#N/A,TRUE,"Cashflow";"EE4 Budget months only in USD",#N/A,TRUE,"Balance Sheet"}</definedName>
    <definedName name="wrn.EE4._.Budget._.months._.USD._1" localSheetId="27" hidden="1">{"EE4 Budget months only in USD",#N/A,TRUE,"Profit and Loss";"EE4 Budget months only in USD",#N/A,TRUE,"Firm capex";"EE4 Budget months only in USD",#N/A,TRUE,"Cashflow";"EE4 Budget months only in USD",#N/A,TRUE,"Balance Sheet"}</definedName>
    <definedName name="wrn.EE4._.Budget._.months._.USD._1" hidden="1">{"EE4 Budget months only in USD",#N/A,TRUE,"Profit and Loss";"EE4 Budget months only in USD",#N/A,TRUE,"Firm capex";"EE4 Budget months only in USD",#N/A,TRUE,"Cashflow";"EE4 Budget months only in USD",#N/A,TRUE,"Balance Sheet"}</definedName>
    <definedName name="wrn.EE4._.budget._.years._.sterling." localSheetId="27" hidden="1">{"EE4 Budget years sterling",#N/A,TRUE,"Profit and Loss";"EE4 Budget years sterling",#N/A,TRUE,"Firm capex";"EE4 Budget years sterling",#N/A,TRUE,"Cashflow";"EE4 Budget years sterling",#N/A,TRUE,"Balance Sheet"}</definedName>
    <definedName name="wrn.EE4._.budget._.years._.sterling." hidden="1">{"EE4 Budget years sterling",#N/A,TRUE,"Profit and Loss";"EE4 Budget years sterling",#N/A,TRUE,"Firm capex";"EE4 Budget years sterling",#N/A,TRUE,"Cashflow";"EE4 Budget years sterling",#N/A,TRUE,"Balance Sheet"}</definedName>
    <definedName name="wrn.EE4._.budget._.years._.sterling._1" localSheetId="27" hidden="1">{"EE4 Budget years sterling",#N/A,TRUE,"Profit and Loss";"EE4 Budget years sterling",#N/A,TRUE,"Firm capex";"EE4 Budget years sterling",#N/A,TRUE,"Cashflow";"EE4 Budget years sterling",#N/A,TRUE,"Balance Sheet"}</definedName>
    <definedName name="wrn.EE4._.budget._.years._.sterling._1" hidden="1">{"EE4 Budget years sterling",#N/A,TRUE,"Profit and Loss";"EE4 Budget years sterling",#N/A,TRUE,"Firm capex";"EE4 Budget years sterling",#N/A,TRUE,"Cashflow";"EE4 Budget years sterling",#N/A,TRUE,"Balance Sheet"}</definedName>
    <definedName name="wrn.EE4._.Budget._.years._.USD." localSheetId="27" hidden="1">{"EE4 Budget years USD",#N/A,TRUE,"Profit and Loss";"EE4 Budget years USD",#N/A,TRUE,"Firm capex";"EE4 Budget years USD",#N/A,TRUE,"Cashflow";"EE4 Budget years USD",#N/A,TRUE,"Balance Sheet"}</definedName>
    <definedName name="wrn.EE4._.Budget._.years._.USD." hidden="1">{"EE4 Budget years USD",#N/A,TRUE,"Profit and Loss";"EE4 Budget years USD",#N/A,TRUE,"Firm capex";"EE4 Budget years USD",#N/A,TRUE,"Cashflow";"EE4 Budget years USD",#N/A,TRUE,"Balance Sheet"}</definedName>
    <definedName name="wrn.EE4._.Budget._.years._.USD._1" localSheetId="27" hidden="1">{"EE4 Budget years USD",#N/A,TRUE,"Profit and Loss";"EE4 Budget years USD",#N/A,TRUE,"Firm capex";"EE4 Budget years USD",#N/A,TRUE,"Cashflow";"EE4 Budget years USD",#N/A,TRUE,"Balance Sheet"}</definedName>
    <definedName name="wrn.EE4._.Budget._.years._.USD._1" hidden="1">{"EE4 Budget years USD",#N/A,TRUE,"Profit and Loss";"EE4 Budget years USD",#N/A,TRUE,"Firm capex";"EE4 Budget years USD",#N/A,TRUE,"Cashflow";"EE4 Budget years USD",#N/A,TRUE,"Balance Sheet"}</definedName>
    <definedName name="wrn.EF._.Complet." localSheetId="27" hidden="1">{#N/A,#N/A,TRUE,"1";#N/A,#N/A,TRUE,"1.2";#N/A,#N/A,TRUE,"2";#N/A,#N/A,TRUE,"4";#N/A,#N/A,TRUE,"11";#N/A,#N/A,TRUE,"11.9";#N/A,#N/A,TRUE,"A";#N/A,#N/A,TRUE,"B";#N/A,#N/A,TRUE,"C"}</definedName>
    <definedName name="wrn.EF._.Complet." hidden="1">{#N/A,#N/A,TRUE,"1";#N/A,#N/A,TRUE,"1.2";#N/A,#N/A,TRUE,"2";#N/A,#N/A,TRUE,"4";#N/A,#N/A,TRUE,"11";#N/A,#N/A,TRUE,"11.9";#N/A,#N/A,TRUE,"A";#N/A,#N/A,TRUE,"B";#N/A,#N/A,TRUE,"C"}</definedName>
    <definedName name="wrn.EF._.Complet._1" localSheetId="27" hidden="1">{#N/A,#N/A,TRUE,"1";#N/A,#N/A,TRUE,"1.2";#N/A,#N/A,TRUE,"2";#N/A,#N/A,TRUE,"4";#N/A,#N/A,TRUE,"11";#N/A,#N/A,TRUE,"11.9";#N/A,#N/A,TRUE,"A";#N/A,#N/A,TRUE,"B";#N/A,#N/A,TRUE,"C"}</definedName>
    <definedName name="wrn.EF._.Complet._1" hidden="1">{#N/A,#N/A,TRUE,"1";#N/A,#N/A,TRUE,"1.2";#N/A,#N/A,TRUE,"2";#N/A,#N/A,TRUE,"4";#N/A,#N/A,TRUE,"11";#N/A,#N/A,TRUE,"11.9";#N/A,#N/A,TRUE,"A";#N/A,#N/A,TRUE,"B";#N/A,#N/A,TRUE,"C"}</definedName>
    <definedName name="wrn.Einhundert._.Prozent._.alle._.Perioden." localSheetId="27" hidden="1">{"Alle Perioden",#N/A,FALSE,"Erf";"Alle Perioden",#N/A,FALSE,"BV100";"Alle Perioden",#N/A,FALSE,"BE100";"Alle Perioden",#N/A,FALSE,"Re100";"Alle Perioden",#N/A,FALSE,"Vol100"}</definedName>
    <definedName name="wrn.Einhundert._.Prozent._.alle._.Perioden." hidden="1">{"Alle Perioden",#N/A,FALSE,"Erf";"Alle Perioden",#N/A,FALSE,"BV100";"Alle Perioden",#N/A,FALSE,"BE100";"Alle Perioden",#N/A,FALSE,"Re100";"Alle Perioden",#N/A,FALSE,"Vol100"}</definedName>
    <definedName name="wrn.Einhundert._.Prozent._.alle._.Perioden._1" localSheetId="27" hidden="1">{"Alle Perioden",#N/A,FALSE,"Erf";"Alle Perioden",#N/A,FALSE,"BV100";"Alle Perioden",#N/A,FALSE,"BE100";"Alle Perioden",#N/A,FALSE,"Re100";"Alle Perioden",#N/A,FALSE,"Vol100"}</definedName>
    <definedName name="wrn.Einhundert._.Prozent._.alle._.Perioden._1" hidden="1">{"Alle Perioden",#N/A,FALSE,"Erf";"Alle Perioden",#N/A,FALSE,"BV100";"Alle Perioden",#N/A,FALSE,"BE100";"Alle Perioden",#N/A,FALSE,"Re100";"Alle Perioden",#N/A,FALSE,"Vol100"}</definedName>
    <definedName name="wrn.Einhundert._.Prozent._.erste._.elf._.Perioden." localSheetId="27" hidden="1">{"Erste elf Perioden",#N/A,FALSE,"Erf";"Erste elf Perioden",#N/A,FALSE,"BV100";"Erste elf Perioden",#N/A,FALSE,"BE100";"Erste elf Perioden",#N/A,FALSE,"Re100";"Erste elf Perioden",#N/A,FALSE,"Vol100"}</definedName>
    <definedName name="wrn.Einhundert._.Prozent._.erste._.elf._.Perioden." hidden="1">{"Erste elf Perioden",#N/A,FALSE,"Erf";"Erste elf Perioden",#N/A,FALSE,"BV100";"Erste elf Perioden",#N/A,FALSE,"BE100";"Erste elf Perioden",#N/A,FALSE,"Re100";"Erste elf Perioden",#N/A,FALSE,"Vol100"}</definedName>
    <definedName name="wrn.Einhundert._.Prozent._.erste._.elf._.Perioden._1" localSheetId="27" hidden="1">{"Erste elf Perioden",#N/A,FALSE,"Erf";"Erste elf Perioden",#N/A,FALSE,"BV100";"Erste elf Perioden",#N/A,FALSE,"BE100";"Erste elf Perioden",#N/A,FALSE,"Re100";"Erste elf Perioden",#N/A,FALSE,"Vol100"}</definedName>
    <definedName name="wrn.Einhundert._.Prozent._.erste._.elf._.Perioden._1" hidden="1">{"Erste elf Perioden",#N/A,FALSE,"Erf";"Erste elf Perioden",#N/A,FALSE,"BV100";"Erste elf Perioden",#N/A,FALSE,"BE100";"Erste elf Perioden",#N/A,FALSE,"Re100";"Erste elf Perioden",#N/A,FALSE,"Vol100"}</definedName>
    <definedName name="wrn.Engineering." localSheetId="27" hidden="1">{#N/A,#N/A,FALSE,"ENGINEERING"}</definedName>
    <definedName name="wrn.Engineering." hidden="1">{#N/A,#N/A,FALSE,"ENGINEERING"}</definedName>
    <definedName name="wrn.Engineering._1" localSheetId="27" hidden="1">{#N/A,#N/A,FALSE,"ENGINEERING"}</definedName>
    <definedName name="wrn.Engineering._1" hidden="1">{#N/A,#N/A,FALSE,"ENGINEERING"}</definedName>
    <definedName name="wrn.Enitre._.Model.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wrn.Enitre._.Model.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wrn.Enitre._.Model._1" localSheetId="27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wrn.Enitre._.Model._1" hidden="1">{"Input Sheet",#N/A,FALSE,"Input";"New Co",#N/A,FALSE,"NEWCO";"Acq Cash Flow",#N/A,FALSE,"Acq. CF";"Target Cash Flow",#N/A,FALSE,"Tgt. CF";"Operational Merger",#N/A,FALSE,"OP Merger";"Acq Balance Sheet",#N/A,FALSE,"Acq. BS";"Target Balance Sheet",#N/A,FALSE,"Tgt. BS";"BOE Comp",#N/A,FALSE,"BOEComp"}</definedName>
    <definedName name="wrn.ENTIRE._.DOVER._.REPORT.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_1" localSheetId="27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_1" hidden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worksheet." localSheetId="27" hidden="1">{"Labor",#N/A,FALSE,"Labor";"Dept Expense",#N/A,FALSE,"Dept Expense";"Other questions",#N/A,FALSE,"Other questions";"Assumptions",#N/A,FALSE,"Assumptions"}</definedName>
    <definedName name="wrn.entire._.worksheet." hidden="1">{"Labor",#N/A,FALSE,"Labor";"Dept Expense",#N/A,FALSE,"Dept Expense";"Other questions",#N/A,FALSE,"Other questions";"Assumptions",#N/A,FALSE,"Assumptions"}</definedName>
    <definedName name="wrn.entire._.worksheet._1" localSheetId="27" hidden="1">{"Labor",#N/A,FALSE,"Labor";"Dept Expense",#N/A,FALSE,"Dept Expense";"Other questions",#N/A,FALSE,"Other questions";"Assumptions",#N/A,FALSE,"Assumptions"}</definedName>
    <definedName name="wrn.entire._.worksheet._1" hidden="1">{"Labor",#N/A,FALSE,"Labor";"Dept Expense",#N/A,FALSE,"Dept Expense";"Other questions",#N/A,FALSE,"Other questions";"Assumptions",#N/A,FALSE,"Assumptions"}</definedName>
    <definedName name="wrn.Environmental." localSheetId="27" hidden="1">{#N/A,#N/A,FALSE,"ENVIRONMENTAL"}</definedName>
    <definedName name="wrn.Environmental." hidden="1">{#N/A,#N/A,FALSE,"ENVIRONMENTAL"}</definedName>
    <definedName name="wrn.Environmental._1" localSheetId="27" hidden="1">{#N/A,#N/A,FALSE,"ENVIRONMENTAL"}</definedName>
    <definedName name="wrn.Environmental._1" hidden="1">{#N/A,#N/A,FALSE,"ENVIRONMENTAL"}</definedName>
    <definedName name="wrn.esl." localSheetId="27" hidden="1">{"Monthly6Q",#N/A,FALSE,"0614ESL"}</definedName>
    <definedName name="wrn.esl." hidden="1">{"Monthly6Q",#N/A,FALSE,"0614ESL"}</definedName>
    <definedName name="wrn.ETATS." localSheetId="27" hidden="1">{"TABLE",#N/A,TRUE,"Feuil1";"CONSO",#N/A,TRUE,"Feuil1";"STHUB1",#N/A,TRUE,"Feuil1";"STHUB2",#N/A,TRUE,"Feuil1";"PROSERV",#N/A,TRUE,"Feuil1";"GROUPE",#N/A,TRUE,"Feuil1";"BERTHELET",#N/A,TRUE,"Feuil1";"MEILLEURES",#N/A,TRUE,"Feuil1";"TRICORP",#N/A,TRUE,"Feuil1"}</definedName>
    <definedName name="wrn.ETATS." hidden="1">{"TABLE",#N/A,TRUE,"Feuil1";"CONSO",#N/A,TRUE,"Feuil1";"STHUB1",#N/A,TRUE,"Feuil1";"STHUB2",#N/A,TRUE,"Feuil1";"PROSERV",#N/A,TRUE,"Feuil1";"GROUPE",#N/A,TRUE,"Feuil1";"BERTHELET",#N/A,TRUE,"Feuil1";"MEILLEURES",#N/A,TRUE,"Feuil1";"TRICORP",#N/A,TRUE,"Feuil1"}</definedName>
    <definedName name="wrn.ETATS._1" localSheetId="27" hidden="1">{"TABLE",#N/A,TRUE,"Feuil1";"CONSO",#N/A,TRUE,"Feuil1";"STHUB1",#N/A,TRUE,"Feuil1";"STHUB2",#N/A,TRUE,"Feuil1";"PROSERV",#N/A,TRUE,"Feuil1";"GROUPE",#N/A,TRUE,"Feuil1";"BERTHELET",#N/A,TRUE,"Feuil1";"MEILLEURES",#N/A,TRUE,"Feuil1";"TRICORP",#N/A,TRUE,"Feuil1"}</definedName>
    <definedName name="wrn.ETATS._1" hidden="1">{"TABLE",#N/A,TRUE,"Feuil1";"CONSO",#N/A,TRUE,"Feuil1";"STHUB1",#N/A,TRUE,"Feuil1";"STHUB2",#N/A,TRUE,"Feuil1";"PROSERV",#N/A,TRUE,"Feuil1";"GROUPE",#N/A,TRUE,"Feuil1";"BERTHELET",#N/A,TRUE,"Feuil1";"MEILLEURES",#N/A,TRUE,"Feuil1";"TRICORP",#N/A,TRUE,"Feuil1"}</definedName>
    <definedName name="wrn.Exec._.Summary." localSheetId="27" hidden="1">{#N/A,#N/A,FALSE,"Index"}</definedName>
    <definedName name="wrn.Exec._.Summary." hidden="1">{#N/A,#N/A,FALSE,"Index"}</definedName>
    <definedName name="wrn.Exec._.Summary._1" localSheetId="27" hidden="1">{#N/A,#N/A,FALSE,"Index"}</definedName>
    <definedName name="wrn.Exec._.Summary._1" hidden="1">{#N/A,#N/A,FALSE,"Index"}</definedName>
    <definedName name="wrn.Exhibits._.for._.Loves." localSheetId="27" hidden="1">{"Historical IS $",#N/A,FALSE,"Hist. IS";"Historical IS CS",#N/A,FALSE,"Hist. IS";"Historical BS $",#N/A,FALSE,"Hist. BS";"Historical BS CS",#N/A,FALSE,"Hist. BS";#N/A,#N/A,FALSE,"DCF 12";#N/A,#N/A,FALSE,"DCF 13";"DCF - CS",#N/A,FALSE,"DCF - CS and growth";"DCF - Growth",#N/A,FALSE,"DCF - CS and growth";"MM Mult",#N/A,FALSE,"MM mult";#N/A,#N/A,FALSE,"Selected Multiple";"Summary of Value",#N/A,FALSE,"Summary of Value"}</definedName>
    <definedName name="wrn.Exhibits._.for._.Loves." hidden="1">{"Historical IS $",#N/A,FALSE,"Hist. IS";"Historical IS CS",#N/A,FALSE,"Hist. IS";"Historical BS $",#N/A,FALSE,"Hist. BS";"Historical BS CS",#N/A,FALSE,"Hist. BS";#N/A,#N/A,FALSE,"DCF 12";#N/A,#N/A,FALSE,"DCF 13";"DCF - CS",#N/A,FALSE,"DCF - CS and growth";"DCF - Growth",#N/A,FALSE,"DCF - CS and growth";"MM Mult",#N/A,FALSE,"MM mult";#N/A,#N/A,FALSE,"Selected Multiple";"Summary of Value",#N/A,FALSE,"Summary of Value"}</definedName>
    <definedName name="wrn.Exhibits._.for._.Loves._1" localSheetId="27" hidden="1">{"Historical IS $",#N/A,FALSE,"Hist. IS";"Historical IS CS",#N/A,FALSE,"Hist. IS";"Historical BS $",#N/A,FALSE,"Hist. BS";"Historical BS CS",#N/A,FALSE,"Hist. BS";#N/A,#N/A,FALSE,"DCF 12";#N/A,#N/A,FALSE,"DCF 13";"DCF - CS",#N/A,FALSE,"DCF - CS and growth";"DCF - Growth",#N/A,FALSE,"DCF - CS and growth";"MM Mult",#N/A,FALSE,"MM mult";#N/A,#N/A,FALSE,"Selected Multiple";"Summary of Value",#N/A,FALSE,"Summary of Value"}</definedName>
    <definedName name="wrn.Exhibits._.for._.Loves._1" hidden="1">{"Historical IS $",#N/A,FALSE,"Hist. IS";"Historical IS CS",#N/A,FALSE,"Hist. IS";"Historical BS $",#N/A,FALSE,"Hist. BS";"Historical BS CS",#N/A,FALSE,"Hist. BS";#N/A,#N/A,FALSE,"DCF 12";#N/A,#N/A,FALSE,"DCF 13";"DCF - CS",#N/A,FALSE,"DCF - CS and growth";"DCF - Growth",#N/A,FALSE,"DCF - CS and growth";"MM Mult",#N/A,FALSE,"MM mult";#N/A,#N/A,FALSE,"Selected Multiple";"Summary of Value",#N/A,FALSE,"Summary of Value"}</definedName>
    <definedName name="wrn.Expense._.Report." localSheetId="27" hidden="1">{#N/A,#N/A,FALSE,"EERFACE";#N/A,#N/A,FALSE,"EERBACK"}</definedName>
    <definedName name="wrn.Expense._.Report." hidden="1">{#N/A,#N/A,FALSE,"EERFACE";#N/A,#N/A,FALSE,"EERBACK"}</definedName>
    <definedName name="wrn.Expense._.Report._1" localSheetId="27" hidden="1">{#N/A,#N/A,FALSE,"EERFACE";#N/A,#N/A,FALSE,"EERBACK"}</definedName>
    <definedName name="wrn.Expense._.Report._1" hidden="1">{#N/A,#N/A,FALSE,"EERFACE";#N/A,#N/A,FALSE,"EERBACK"}</definedName>
    <definedName name="wrn.Facility._.Profit._.and._.Loss." localSheetId="27" hidden="1">{"Domestic Prisons - Prior to 1998 - 1",#N/A,FALSE,"Domestic Prisons";"Domestic Prisons - Prior to 1998 - 2",#N/A,FALSE,"Domestic Prisons";"Domestic Prisons - 1998",#N/A,FALSE,"Domestic Prisons";"Domestic Prisons - 1999",#N/A,FALSE,"Domestic Prisons";"Domestic Prisons - 2000",#N/A,FALSE,"Domestic Prisons";"Domestic Prisons - 2001",#N/A,FALSE,"Domestic Prisons"}</definedName>
    <definedName name="wrn.Facility._.Profit._.and._.Loss." hidden="1">{"Domestic Prisons - Prior to 1998 - 1",#N/A,FALSE,"Domestic Prisons";"Domestic Prisons - Prior to 1998 - 2",#N/A,FALSE,"Domestic Prisons";"Domestic Prisons - 1998",#N/A,FALSE,"Domestic Prisons";"Domestic Prisons - 1999",#N/A,FALSE,"Domestic Prisons";"Domestic Prisons - 2000",#N/A,FALSE,"Domestic Prisons";"Domestic Prisons - 2001",#N/A,FALSE,"Domestic Prisons"}</definedName>
    <definedName name="wrn.Facility._.Profit._.and._.Loss._1" localSheetId="27" hidden="1">{"Domestic Prisons - Prior to 1998 - 1",#N/A,FALSE,"Domestic Prisons";"Domestic Prisons - Prior to 1998 - 2",#N/A,FALSE,"Domestic Prisons";"Domestic Prisons - 1998",#N/A,FALSE,"Domestic Prisons";"Domestic Prisons - 1999",#N/A,FALSE,"Domestic Prisons";"Domestic Prisons - 2000",#N/A,FALSE,"Domestic Prisons";"Domestic Prisons - 2001",#N/A,FALSE,"Domestic Prisons"}</definedName>
    <definedName name="wrn.Facility._.Profit._.and._.Loss._1" hidden="1">{"Domestic Prisons - Prior to 1998 - 1",#N/A,FALSE,"Domestic Prisons";"Domestic Prisons - Prior to 1998 - 2",#N/A,FALSE,"Domestic Prisons";"Domestic Prisons - 1998",#N/A,FALSE,"Domestic Prisons";"Domestic Prisons - 1999",#N/A,FALSE,"Domestic Prisons";"Domestic Prisons - 2000",#N/A,FALSE,"Domestic Prisons";"Domestic Prisons - 2001",#N/A,FALSE,"Domestic Prisons"}</definedName>
    <definedName name="wrn.fc" localSheetId="27" hidden="1">{"FCB_ALL",#N/A,FALSE,"FCB"}</definedName>
    <definedName name="wrn.fc" hidden="1">{"FCB_ALL",#N/A,FALSE,"FCB"}</definedName>
    <definedName name="wrn.fc_1" localSheetId="27" hidden="1">{"FCB_ALL",#N/A,FALSE,"FCB"}</definedName>
    <definedName name="wrn.fc_1" hidden="1">{"FCB_ALL",#N/A,FALSE,"FCB"}</definedName>
    <definedName name="wrn.fc12" localSheetId="27" hidden="1">{"FCB_ALL",#N/A,FALSE,"FCB"}</definedName>
    <definedName name="wrn.fc12" hidden="1">{"FCB_ALL",#N/A,FALSE,"FCB"}</definedName>
    <definedName name="wrn.fc12_1" localSheetId="27" hidden="1">{"FCB_ALL",#N/A,FALSE,"FCB"}</definedName>
    <definedName name="wrn.fc12_1" hidden="1">{"FCB_ALL",#N/A,FALSE,"FCB"}</definedName>
    <definedName name="wrn.fcb" localSheetId="27" hidden="1">{"FCB_ALL",#N/A,FALSE,"FCB"}</definedName>
    <definedName name="wrn.fcb" hidden="1">{"FCB_ALL",#N/A,FALSE,"FCB"}</definedName>
    <definedName name="wrn.fcb_1" localSheetId="27" hidden="1">{"FCB_ALL",#N/A,FALSE,"FCB"}</definedName>
    <definedName name="wrn.fcb_1" hidden="1">{"FCB_ALL",#N/A,FALSE,"FCB"}</definedName>
    <definedName name="wrn.FCB." localSheetId="27" hidden="1">{"FCB_ALL",#N/A,FALSE,"FCB"}</definedName>
    <definedName name="wrn.FCB." hidden="1">{"FCB_ALL",#N/A,FALSE,"FCB"}</definedName>
    <definedName name="wrn.FCB._1" localSheetId="27" hidden="1">{"FCB_ALL",#N/A,FALSE,"FCB"}</definedName>
    <definedName name="wrn.FCB._1" hidden="1">{"FCB_ALL",#N/A,FALSE,"FCB"}</definedName>
    <definedName name="wrn.fcb._dcf" localSheetId="27" hidden="1">{"FCB_ALL",#N/A,FALSE,"FCB"}</definedName>
    <definedName name="wrn.fcb._dcf" hidden="1">{"FCB_ALL",#N/A,FALSE,"FCB"}</definedName>
    <definedName name="wrn.fcb._dcf_1" localSheetId="27" hidden="1">{"FCB_ALL",#N/A,FALSE,"FCB"}</definedName>
    <definedName name="wrn.fcb._dcf_1" hidden="1">{"FCB_ALL",#N/A,FALSE,"FCB"}</definedName>
    <definedName name="wrn.fcb.1" localSheetId="27" hidden="1">{"FCB_ALL",#N/A,FALSE,"FCB"}</definedName>
    <definedName name="wrn.fcb.1" hidden="1">{"FCB_ALL",#N/A,FALSE,"FCB"}</definedName>
    <definedName name="wrn.fcb.1_1" localSheetId="27" hidden="1">{"FCB_ALL",#N/A,FALSE,"FCB"}</definedName>
    <definedName name="wrn.fcb.1_1" hidden="1">{"FCB_ALL",#N/A,FALSE,"FCB"}</definedName>
    <definedName name="wrn.fcb.9" localSheetId="27" hidden="1">{"FCB_ALL",#N/A,FALSE,"FCB"}</definedName>
    <definedName name="wrn.fcb.9" hidden="1">{"FCB_ALL",#N/A,FALSE,"FCB"}</definedName>
    <definedName name="wrn.fcb.9_1" localSheetId="27" hidden="1">{"FCB_ALL",#N/A,FALSE,"FCB"}</definedName>
    <definedName name="wrn.fcb.9_1" hidden="1">{"FCB_ALL",#N/A,FALSE,"FCB"}</definedName>
    <definedName name="wrn.fcb1" localSheetId="27" hidden="1">{"FCB_ALL",#N/A,FALSE,"FCB"}</definedName>
    <definedName name="wrn.fcb1" hidden="1">{"FCB_ALL",#N/A,FALSE,"FCB"}</definedName>
    <definedName name="wrn.fcb1_1" localSheetId="27" hidden="1">{"FCB_ALL",#N/A,FALSE,"FCB"}</definedName>
    <definedName name="wrn.fcb1_1" hidden="1">{"FCB_ALL",#N/A,FALSE,"FCB"}</definedName>
    <definedName name="wrn.fcb10" localSheetId="27" hidden="1">{"FCB_ALL",#N/A,FALSE,"FCB"}</definedName>
    <definedName name="wrn.fcb10" hidden="1">{"FCB_ALL",#N/A,FALSE,"FCB"}</definedName>
    <definedName name="wrn.fcb10_1" localSheetId="27" hidden="1">{"FCB_ALL",#N/A,FALSE,"FCB"}</definedName>
    <definedName name="wrn.fcb10_1" hidden="1">{"FCB_ALL",#N/A,FALSE,"FCB"}</definedName>
    <definedName name="wrn.fcb11" localSheetId="27" hidden="1">{"FCB_ALL",#N/A,FALSE,"FCB"}</definedName>
    <definedName name="wrn.fcb11" hidden="1">{"FCB_ALL",#N/A,FALSE,"FCB"}</definedName>
    <definedName name="wrn.fcb11_1" localSheetId="27" hidden="1">{"FCB_ALL",#N/A,FALSE,"FCB"}</definedName>
    <definedName name="wrn.fcb11_1" hidden="1">{"FCB_ALL",#N/A,FALSE,"FCB"}</definedName>
    <definedName name="wrn.fcb2" localSheetId="27" hidden="1">{"FCB_ALL",#N/A,FALSE,"FCB"}</definedName>
    <definedName name="wrn.fcb2" hidden="1">{"FCB_ALL",#N/A,FALSE,"FCB"}</definedName>
    <definedName name="wrn.fcb2_1" localSheetId="27" hidden="1">{"FCB_ALL",#N/A,FALSE,"FCB"}</definedName>
    <definedName name="wrn.fcb2_1" hidden="1">{"FCB_ALL",#N/A,FALSE,"FCB"}</definedName>
    <definedName name="wrn.fcb2_dcf" localSheetId="27" hidden="1">{"FCB_ALL",#N/A,FALSE,"FCB"}</definedName>
    <definedName name="wrn.fcb2_dcf" hidden="1">{"FCB_ALL",#N/A,FALSE,"FCB"}</definedName>
    <definedName name="wrn.fcb2_dcf_1" localSheetId="27" hidden="1">{"FCB_ALL",#N/A,FALSE,"FCB"}</definedName>
    <definedName name="wrn.fcb2_dcf_1" hidden="1">{"FCB_ALL",#N/A,FALSE,"FCB"}</definedName>
    <definedName name="wrn.fcb3" localSheetId="27" hidden="1">{"FCB_ALL",#N/A,FALSE,"FCB"}</definedName>
    <definedName name="wrn.fcb3" hidden="1">{"FCB_ALL",#N/A,FALSE,"FCB"}</definedName>
    <definedName name="wrn.fcb3_1" localSheetId="27" hidden="1">{"FCB_ALL",#N/A,FALSE,"FCB"}</definedName>
    <definedName name="wrn.fcb3_1" hidden="1">{"FCB_ALL",#N/A,FALSE,"FCB"}</definedName>
    <definedName name="wrn.fcb4" localSheetId="27" hidden="1">{"FCB_ALL",#N/A,FALSE,"FCB"}</definedName>
    <definedName name="wrn.fcb4" hidden="1">{"FCB_ALL",#N/A,FALSE,"FCB"}</definedName>
    <definedName name="wrn.fcb4_1" localSheetId="27" hidden="1">{"FCB_ALL",#N/A,FALSE,"FCB"}</definedName>
    <definedName name="wrn.fcb4_1" hidden="1">{"FCB_ALL",#N/A,FALSE,"FCB"}</definedName>
    <definedName name="wrn.fcb5" localSheetId="27" hidden="1">{"FCB_ALL",#N/A,FALSE,"FCB"}</definedName>
    <definedName name="wrn.fcb5" hidden="1">{"FCB_ALL",#N/A,FALSE,"FCB"}</definedName>
    <definedName name="wrn.fcb5_1" localSheetId="27" hidden="1">{"FCB_ALL",#N/A,FALSE,"FCB"}</definedName>
    <definedName name="wrn.fcb5_1" hidden="1">{"FCB_ALL",#N/A,FALSE,"FCB"}</definedName>
    <definedName name="wrn.fcb6" localSheetId="27" hidden="1">{"FCB_ALL",#N/A,FALSE,"FCB"}</definedName>
    <definedName name="wrn.fcb6" hidden="1">{"FCB_ALL",#N/A,FALSE,"FCB"}</definedName>
    <definedName name="wrn.fcb6_1" localSheetId="27" hidden="1">{"FCB_ALL",#N/A,FALSE,"FCB"}</definedName>
    <definedName name="wrn.fcb6_1" hidden="1">{"FCB_ALL",#N/A,FALSE,"FCB"}</definedName>
    <definedName name="wrn.fcb7" localSheetId="27" hidden="1">{"FCB_ALL",#N/A,FALSE,"FCB"}</definedName>
    <definedName name="wrn.fcb7" hidden="1">{"FCB_ALL",#N/A,FALSE,"FCB"}</definedName>
    <definedName name="wrn.fcb7_1" localSheetId="27" hidden="1">{"FCB_ALL",#N/A,FALSE,"FCB"}</definedName>
    <definedName name="wrn.fcb7_1" hidden="1">{"FCB_ALL",#N/A,FALSE,"FCB"}</definedName>
    <definedName name="wrn.fcb8" localSheetId="27" hidden="1">{"FCB_ALL",#N/A,FALSE,"FCB"}</definedName>
    <definedName name="wrn.fcb8" hidden="1">{"FCB_ALL",#N/A,FALSE,"FCB"}</definedName>
    <definedName name="wrn.fcb8_1" localSheetId="27" hidden="1">{"FCB_ALL",#N/A,FALSE,"FCB"}</definedName>
    <definedName name="wrn.fcb8_1" hidden="1">{"FCB_ALL",#N/A,FALSE,"FCB"}</definedName>
    <definedName name="wrn.fcb9" localSheetId="27" hidden="1">{"FCB_ALL",#N/A,FALSE,"FCB"}</definedName>
    <definedName name="wrn.fcb9" hidden="1">{"FCB_ALL",#N/A,FALSE,"FCB"}</definedName>
    <definedName name="wrn.fcb9_1" localSheetId="27" hidden="1">{"FCB_ALL",#N/A,FALSE,"FCB"}</definedName>
    <definedName name="wrn.fcb9_1" hidden="1">{"FCB_ALL",#N/A,FALSE,"FCB"}</definedName>
    <definedName name="wrn.fcopy2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DII6_01PortReview." localSheetId="27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localSheetId="27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localSheetId="27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localSheetId="27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bruary." localSheetId="27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localSheetId="27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ilecopy.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.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.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_1" localSheetId="27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_1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 localSheetId="27" hidden="1">{#N/A,#N/A,FALSE,"Assump2";#N/A,#N/A,FALSE,"Income2";#N/A,#N/A,FALSE,"Balance2";#N/A,#N/A,FALSE,"DCF Filter";#N/A,#N/A,FALSE,"Trans Assump2";#N/A,#N/A,FALSE,"Combined Income2";#N/A,#N/A,FALSE,"Combined Balance2"}</definedName>
    <definedName name="wrn.Filter." hidden="1">{#N/A,#N/A,FALSE,"Assump2";#N/A,#N/A,FALSE,"Income2";#N/A,#N/A,FALSE,"Balance2";#N/A,#N/A,FALSE,"DCF Filter";#N/A,#N/A,FALSE,"Trans Assump2";#N/A,#N/A,FALSE,"Combined Income2";#N/A,#N/A,FALSE,"Combined Balance2"}</definedName>
    <definedName name="wrn.Filter._1" localSheetId="27" hidden="1">{#N/A,#N/A,FALSE,"Assump2";#N/A,#N/A,FALSE,"Income2";#N/A,#N/A,FALSE,"Balance2";#N/A,#N/A,FALSE,"DCF Filter";#N/A,#N/A,FALSE,"Trans Assump2";#N/A,#N/A,FALSE,"Combined Income2";#N/A,#N/A,FALSE,"Combined Balance2"}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N97." localSheetId="27" hidden="1">{#N/A,#N/A,FALSE,"FIN97 DETAIL"}</definedName>
    <definedName name="wrn.FIN97." hidden="1">{#N/A,#N/A,FALSE,"FIN97 DETAIL"}</definedName>
    <definedName name="wrn.FIN97._1" localSheetId="27" hidden="1">{#N/A,#N/A,FALSE,"FIN97 DETAIL"}</definedName>
    <definedName name="wrn.FIN97._1" hidden="1">{#N/A,#N/A,FALSE,"FIN97 DETAIL"}</definedName>
    <definedName name="wrn.Financial_Package." localSheetId="27" hidden="1">{#N/A,#N/A,FALSE,"Cover";#N/A,#N/A,FALSE,"TOC";#N/A,#N/A,FALSE,"IS";#N/A,#N/A,FALSE,"Mo. IS";#N/A,#N/A,FALSE,"Cont By Div";#N/A,#N/A,FALSE,"BS";#N/A,#N/A,FALSE,"CF";#N/A,#N/A,FALSE,"Inventory"}</definedName>
    <definedName name="wrn.Financial_Package." hidden="1">{#N/A,#N/A,FALSE,"Cover";#N/A,#N/A,FALSE,"TOC";#N/A,#N/A,FALSE,"IS";#N/A,#N/A,FALSE,"Mo. IS";#N/A,#N/A,FALSE,"Cont By Div";#N/A,#N/A,FALSE,"BS";#N/A,#N/A,FALSE,"CF";#N/A,#N/A,FALSE,"Inventory"}</definedName>
    <definedName name="wrn.Financial_Package._1" localSheetId="27" hidden="1">{#N/A,#N/A,FALSE,"Cover";#N/A,#N/A,FALSE,"TOC";#N/A,#N/A,FALSE,"IS";#N/A,#N/A,FALSE,"Mo. IS";#N/A,#N/A,FALSE,"Cont By Div";#N/A,#N/A,FALSE,"BS";#N/A,#N/A,FALSE,"CF";#N/A,#N/A,FALSE,"Inventory"}</definedName>
    <definedName name="wrn.Financial_Package._1" hidden="1">{#N/A,#N/A,FALSE,"Cover";#N/A,#N/A,FALSE,"TOC";#N/A,#N/A,FALSE,"IS";#N/A,#N/A,FALSE,"Mo. IS";#N/A,#N/A,FALSE,"Cont By Div";#N/A,#N/A,FALSE,"BS";#N/A,#N/A,FALSE,"CF";#N/A,#N/A,FALSE,"Inventory"}</definedName>
    <definedName name="wrn.financial._.package." localSheetId="27" hidden="1">{#N/A,#N/A,FALSE,"BALANCE SHEET";#N/A,#N/A,FALSE,"IS";#N/A,#N/A,FALSE,"ISCOMPAR";#N/A,#N/A,FALSE,"ADD RETMAR";#N/A,#N/A,FALSE,"VARIOUS COMP";#N/A,#N/A,FALSE,"RATIOS";#N/A,#N/A,FALSE,"GRAPHS"}</definedName>
    <definedName name="wrn.financial._.package." hidden="1">{#N/A,#N/A,FALSE,"BALANCE SHEET";#N/A,#N/A,FALSE,"IS";#N/A,#N/A,FALSE,"ISCOMPAR";#N/A,#N/A,FALSE,"ADD RETMAR";#N/A,#N/A,FALSE,"VARIOUS COMP";#N/A,#N/A,FALSE,"RATIOS";#N/A,#N/A,FALSE,"GRAPHS"}</definedName>
    <definedName name="wrn.financial._.package._1" localSheetId="27" hidden="1">{#N/A,#N/A,FALSE,"BALANCE SHEET";#N/A,#N/A,FALSE,"IS";#N/A,#N/A,FALSE,"ISCOMPAR";#N/A,#N/A,FALSE,"ADD RETMAR";#N/A,#N/A,FALSE,"VARIOUS COMP";#N/A,#N/A,FALSE,"RATIOS";#N/A,#N/A,FALSE,"GRAPHS"}</definedName>
    <definedName name="wrn.financial._.package._1" hidden="1">{#N/A,#N/A,FALSE,"BALANCE SHEET";#N/A,#N/A,FALSE,"IS";#N/A,#N/A,FALSE,"ISCOMPAR";#N/A,#N/A,FALSE,"ADD RETMAR";#N/A,#N/A,FALSE,"VARIOUS COMP";#N/A,#N/A,FALSE,"RATIOS";#N/A,#N/A,FALSE,"GRAPHS"}</definedName>
    <definedName name="wrn.Financial._.Review._.February." localSheetId="27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localSheetId="27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 localSheetId="27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._.Statements.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._.Statements._1" localSheetId="27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._.Statements._1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s." localSheetId="27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wrn.Financials.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wrn.Financials._1" localSheetId="27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wrn.Financials._1" hidden="1">{"BSCOMPARE",#N/A,FALSE,"Bal Sheet";"BSASCONSOL",#N/A,FALSE,"Bal Sheet";"BSLICONSOL",#N/A,FALSE,"Bal Sheet";"incactplan",#N/A,FALSE,"Inc Stmt";"inccompare",#N/A,FALSE,"Inc Stmt";"incconsol",#N/A,FALSE,"Inc Stmt";"incconsolqtd",#N/A,FALSE,"Inc Stmt";"incconsolytd",#N/A,FALSE,"Inc Stmt";"sumysiinc",#N/A,FALSE,"Inc Stmt";"sumysoinc",#N/A,FALSE,"Inc Stmt";"sumincmos",#N/A,FALSE,"Inc Stmt";"sumincltd",#N/A,FALSE,"Inc Stmt";"sumbscompare",#N/A,FALSE,"Bal Sheet"}</definedName>
    <definedName name="wrn.finmodel." localSheetId="27" hidden="1">{#N/A,#N/A,FALSE,"Fin Model"}</definedName>
    <definedName name="wrn.finmodel." hidden="1">{#N/A,#N/A,FALSE,"Fin Model"}</definedName>
    <definedName name="wrn.finmodel._1" localSheetId="27" hidden="1">{#N/A,#N/A,FALSE,"Fin Model"}</definedName>
    <definedName name="wrn.finmodel._1" hidden="1">{#N/A,#N/A,FALSE,"Fin Model"}</definedName>
    <definedName name="wrn.finmodel._1_1" localSheetId="27" hidden="1">{#N/A,#N/A,FALSE,"Fin Model"}</definedName>
    <definedName name="wrn.finmodel._1_1" hidden="1">{#N/A,#N/A,FALSE,"Fin Model"}</definedName>
    <definedName name="wrn.finmodel._1_1_1" localSheetId="27" hidden="1">{#N/A,#N/A,FALSE,"Fin Model"}</definedName>
    <definedName name="wrn.finmodel._1_1_1" hidden="1">{#N/A,#N/A,FALSE,"Fin Model"}</definedName>
    <definedName name="wrn.finmodel._1_2" localSheetId="27" hidden="1">{#N/A,#N/A,FALSE,"Fin Model"}</definedName>
    <definedName name="wrn.finmodel._1_2" hidden="1">{#N/A,#N/A,FALSE,"Fin Model"}</definedName>
    <definedName name="wrn.finmodel._1_2_1" localSheetId="27" hidden="1">{#N/A,#N/A,FALSE,"Fin Model"}</definedName>
    <definedName name="wrn.finmodel._1_2_1" hidden="1">{#N/A,#N/A,FALSE,"Fin Model"}</definedName>
    <definedName name="wrn.finmodel._1_3" localSheetId="27" hidden="1">{#N/A,#N/A,FALSE,"Fin Model"}</definedName>
    <definedName name="wrn.finmodel._1_3" hidden="1">{#N/A,#N/A,FALSE,"Fin Model"}</definedName>
    <definedName name="wrn.finmodel._1_3_1" localSheetId="27" hidden="1">{#N/A,#N/A,FALSE,"Fin Model"}</definedName>
    <definedName name="wrn.finmodel._1_3_1" hidden="1">{#N/A,#N/A,FALSE,"Fin Model"}</definedName>
    <definedName name="wrn.finmodel._1_4" localSheetId="27" hidden="1">{#N/A,#N/A,FALSE,"Fin Model"}</definedName>
    <definedName name="wrn.finmodel._1_4" hidden="1">{#N/A,#N/A,FALSE,"Fin Model"}</definedName>
    <definedName name="wrn.finmodel._1_4_1" localSheetId="27" hidden="1">{#N/A,#N/A,FALSE,"Fin Model"}</definedName>
    <definedName name="wrn.finmodel._1_4_1" hidden="1">{#N/A,#N/A,FALSE,"Fin Model"}</definedName>
    <definedName name="wrn.finmodel._1_5" localSheetId="27" hidden="1">{#N/A,#N/A,FALSE,"Fin Model"}</definedName>
    <definedName name="wrn.finmodel._1_5" hidden="1">{#N/A,#N/A,FALSE,"Fin Model"}</definedName>
    <definedName name="wrn.finmodel._2" localSheetId="27" hidden="1">{#N/A,#N/A,FALSE,"Fin Model"}</definedName>
    <definedName name="wrn.finmodel._2" hidden="1">{#N/A,#N/A,FALSE,"Fin Model"}</definedName>
    <definedName name="wrn.finmodel._2_1" localSheetId="27" hidden="1">{#N/A,#N/A,FALSE,"Fin Model"}</definedName>
    <definedName name="wrn.finmodel._2_1" hidden="1">{#N/A,#N/A,FALSE,"Fin Model"}</definedName>
    <definedName name="wrn.finmodel._3" localSheetId="27" hidden="1">{#N/A,#N/A,FALSE,"Fin Model"}</definedName>
    <definedName name="wrn.finmodel._3" hidden="1">{#N/A,#N/A,FALSE,"Fin Model"}</definedName>
    <definedName name="wrn.finmodel._3_1" localSheetId="27" hidden="1">{#N/A,#N/A,FALSE,"Fin Model"}</definedName>
    <definedName name="wrn.finmodel._3_1" hidden="1">{#N/A,#N/A,FALSE,"Fin Model"}</definedName>
    <definedName name="wrn.finmodel._4" localSheetId="27" hidden="1">{#N/A,#N/A,FALSE,"Fin Model"}</definedName>
    <definedName name="wrn.finmodel._4" hidden="1">{#N/A,#N/A,FALSE,"Fin Model"}</definedName>
    <definedName name="wrn.finmodel._4_1" localSheetId="27" hidden="1">{#N/A,#N/A,FALSE,"Fin Model"}</definedName>
    <definedName name="wrn.finmodel._4_1" hidden="1">{#N/A,#N/A,FALSE,"Fin Model"}</definedName>
    <definedName name="wrn.finmodel._5" localSheetId="27" hidden="1">{#N/A,#N/A,FALSE,"Fin Model"}</definedName>
    <definedName name="wrn.finmodel._5" hidden="1">{#N/A,#N/A,FALSE,"Fin Model"}</definedName>
    <definedName name="wrn.finmodel._5_1" localSheetId="27" hidden="1">{#N/A,#N/A,FALSE,"Fin Model"}</definedName>
    <definedName name="wrn.finmodel._5_1" hidden="1">{#N/A,#N/A,FALSE,"Fin Model"}</definedName>
    <definedName name="wrn.first2." localSheetId="27" hidden="1">{#N/A,#N/A,FALSE,"sum-don";#N/A,#N/A,FALSE,"inc-don"}</definedName>
    <definedName name="wrn.first2." hidden="1">{#N/A,#N/A,FALSE,"sum-don";#N/A,#N/A,FALSE,"inc-don"}</definedName>
    <definedName name="wrn.first2._1" localSheetId="27" hidden="1">{#N/A,#N/A,FALSE,"sum-don";#N/A,#N/A,FALSE,"inc-don"}</definedName>
    <definedName name="wrn.first2._1" hidden="1">{#N/A,#N/A,FALSE,"sum-don";#N/A,#N/A,FALSE,"inc-don"}</definedName>
    <definedName name="wrn.first3." localSheetId="27" hidden="1">{#N/A,#N/A,FALSE,"Summary";#N/A,#N/A,FALSE,"proj1";#N/A,#N/A,FALSE,"proj2"}</definedName>
    <definedName name="wrn.first3." hidden="1">{#N/A,#N/A,FALSE,"Summary";#N/A,#N/A,FALSE,"proj1";#N/A,#N/A,FALSE,"proj2"}</definedName>
    <definedName name="wrn.first3._1" localSheetId="27" hidden="1">{#N/A,#N/A,FALSE,"Summary";#N/A,#N/A,FALSE,"proj1";#N/A,#N/A,FALSE,"proj2"}</definedName>
    <definedName name="wrn.first3._1" hidden="1">{#N/A,#N/A,FALSE,"Summary";#N/A,#N/A,FALSE,"proj1";#N/A,#N/A,FALSE,"proj2"}</definedName>
    <definedName name="wrn.first4." localSheetId="27" hidden="1">{#N/A,#N/A,FALSE,"Summary";#N/A,#N/A,FALSE,"proj1";#N/A,#N/A,FALSE,"proj2";#N/A,#N/A,FALSE,"DCF"}</definedName>
    <definedName name="wrn.first4." hidden="1">{#N/A,#N/A,FALSE,"Summary";#N/A,#N/A,FALSE,"proj1";#N/A,#N/A,FALSE,"proj2";#N/A,#N/A,FALSE,"DCF"}</definedName>
    <definedName name="wrn.first4._1" localSheetId="27" hidden="1">{#N/A,#N/A,FALSE,"Summary";#N/A,#N/A,FALSE,"proj1";#N/A,#N/A,FALSE,"proj2";#N/A,#N/A,FALSE,"DCF"}</definedName>
    <definedName name="wrn.first4._1" hidden="1">{#N/A,#N/A,FALSE,"Summary";#N/A,#N/A,FALSE,"proj1";#N/A,#N/A,FALSE,"proj2";#N/A,#N/A,FALSE,"DCF"}</definedName>
    <definedName name="wrn.Five._.Year._.Model.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_1" localSheetId="27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_1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lash." localSheetId="27" hidden="1">{#N/A,#N/A,FALSE,"JKFLASH2";#N/A,#N/A,FALSE,"Page 4";#N/A,#N/A,FALSE,"page 3"}</definedName>
    <definedName name="wrn.Flash." hidden="1">{#N/A,#N/A,FALSE,"JKFLASH2";#N/A,#N/A,FALSE,"Page 4";#N/A,#N/A,FALSE,"page 3"}</definedName>
    <definedName name="wrn.Flash._1" localSheetId="27" hidden="1">{#N/A,#N/A,FALSE,"JKFLASH2";#N/A,#N/A,FALSE,"Page 4";#N/A,#N/A,FALSE,"page 3"}</definedName>
    <definedName name="wrn.Flash._1" hidden="1">{#N/A,#N/A,FALSE,"JKFLASH2";#N/A,#N/A,FALSE,"Page 4";#N/A,#N/A,FALSE,"page 3"}</definedName>
    <definedName name="wrn.fleck." localSheetId="27" hidden="1">{"first",#N/A,FALSE,"FLEXPAC2";"second",#N/A,FALSE,"FLEXPAC2"}</definedName>
    <definedName name="wrn.fleck." hidden="1">{"first",#N/A,FALSE,"FLEXPAC2";"second",#N/A,FALSE,"FLEXPAC2"}</definedName>
    <definedName name="wrn.fleck._1" localSheetId="27" hidden="1">{"first",#N/A,FALSE,"FLEXPAC2";"second",#N/A,FALSE,"FLEXPAC2"}</definedName>
    <definedName name="wrn.fleck._1" hidden="1">{"first",#N/A,FALSE,"FLEXPAC2";"second",#N/A,FALSE,"FLEXPAC2"}</definedName>
    <definedName name="wrn.fleckcompac." localSheetId="27" hidden="1">{"one",#N/A,FALSE,"FLEXPAC2";"two",#N/A,FALSE,"FLEXPAC2";"three",#N/A,FALSE,"FLEXPAC2"}</definedName>
    <definedName name="wrn.fleckcompac." hidden="1">{"one",#N/A,FALSE,"FLEXPAC2";"two",#N/A,FALSE,"FLEXPAC2";"three",#N/A,FALSE,"FLEXPAC2"}</definedName>
    <definedName name="wrn.fleckcompac._1" localSheetId="27" hidden="1">{"one",#N/A,FALSE,"FLEXPAC2";"two",#N/A,FALSE,"FLEXPAC2";"three",#N/A,FALSE,"FLEXPAC2"}</definedName>
    <definedName name="wrn.fleckcompac._1" hidden="1">{"one",#N/A,FALSE,"FLEXPAC2";"two",#N/A,FALSE,"FLEXPAC2";"three",#N/A,FALSE,"FLEXPAC2"}</definedName>
    <definedName name="wrn.Followon._.1998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_1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_1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recast." localSheetId="27" hidden="1">{#N/A,#N/A,FALSE,"Quarterly BS 01";#N/A,#N/A,FALSE,"Cons Balsheet01";#N/A,#N/A,FALSE,"Quarterly CF 01";#N/A,#N/A,FALSE,"Cash Flow 01";#N/A,#N/A,FALSE,"EARNINGS 01"}</definedName>
    <definedName name="wrn.Forecast." hidden="1">{#N/A,#N/A,FALSE,"Quarterly BS 01";#N/A,#N/A,FALSE,"Cons Balsheet01";#N/A,#N/A,FALSE,"Quarterly CF 01";#N/A,#N/A,FALSE,"Cash Flow 01";#N/A,#N/A,FALSE,"EARNINGS 01"}</definedName>
    <definedName name="wrn.Forecast._1" localSheetId="27" hidden="1">{#N/A,#N/A,FALSE,"Quarterly BS 01";#N/A,#N/A,FALSE,"Cons Balsheet01";#N/A,#N/A,FALSE,"Quarterly CF 01";#N/A,#N/A,FALSE,"Cash Flow 01";#N/A,#N/A,FALSE,"EARNINGS 01"}</definedName>
    <definedName name="wrn.Forecast._1" hidden="1">{#N/A,#N/A,FALSE,"Quarterly BS 01";#N/A,#N/A,FALSE,"Cons Balsheet01";#N/A,#N/A,FALSE,"Quarterly CF 01";#N/A,#N/A,FALSE,"Cash Flow 01";#N/A,#N/A,FALSE,"EARNINGS 01"}</definedName>
    <definedName name="wrn.forms.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 localSheetId="27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req_Res." localSheetId="27" hidden="1">{#N/A,#N/A,TRUE,"FR_HC";#N/A,#N/A,TRUE,"FR_REST";#N/A,#N/A,TRUE,"FR_RETA";#N/A,#N/A,TRUE,"FR_TECSOF";#N/A,#N/A,TRUE,"FR_NETTEC";#N/A,#N/A,TRUE,"FR_CLISER"}</definedName>
    <definedName name="wrn.Freq_Res." hidden="1">{#N/A,#N/A,TRUE,"FR_HC";#N/A,#N/A,TRUE,"FR_REST";#N/A,#N/A,TRUE,"FR_RETA";#N/A,#N/A,TRUE,"FR_TECSOF";#N/A,#N/A,TRUE,"FR_NETTEC";#N/A,#N/A,TRUE,"FR_CLISER"}</definedName>
    <definedName name="wrn.Freq_Res._1" localSheetId="27" hidden="1">{#N/A,#N/A,TRUE,"FR_HC";#N/A,#N/A,TRUE,"FR_REST";#N/A,#N/A,TRUE,"FR_RETA";#N/A,#N/A,TRUE,"FR_TECSOF";#N/A,#N/A,TRUE,"FR_NETTEC";#N/A,#N/A,TRUE,"FR_CLISER"}</definedName>
    <definedName name="wrn.Freq_Res._1" hidden="1">{#N/A,#N/A,TRUE,"FR_HC";#N/A,#N/A,TRUE,"FR_REST";#N/A,#N/A,TRUE,"FR_RETA";#N/A,#N/A,TRUE,"FR_TECSOF";#N/A,#N/A,TRUE,"FR_NETTEC";#N/A,#N/A,TRUE,"FR_CLISER"}</definedName>
    <definedName name="wrn.FS_2005." localSheetId="27" hidden="1">{"BS-Yearly",#N/A,TRUE,"BS-Year";"BS-Monthly-2005",#N/A,TRUE,"BS"}</definedName>
    <definedName name="wrn.FS_2005." hidden="1">{"BS-Yearly",#N/A,TRUE,"BS-Year";"BS-Monthly-2005",#N/A,TRUE,"BS"}</definedName>
    <definedName name="wrn.FS_2005._1" localSheetId="27" hidden="1">{"BS-Yearly",#N/A,TRUE,"BS-Year";"BS-Monthly-2005",#N/A,TRUE,"BS"}</definedName>
    <definedName name="wrn.FS_2005._1" hidden="1">{"BS-Yearly",#N/A,TRUE,"BS-Year";"BS-Monthly-2005",#N/A,TRUE,"BS"}</definedName>
    <definedName name="wrn.Full_Template." localSheetId="27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wrn.Full_Template.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wrn.Full_Template._1" localSheetId="27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wrn.Full_Template._1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wrn.Full._.Budget." localSheetId="27" hidden="1">{#N/A,#N/A,FALSE,"IS-Month";#N/A,#N/A,FALSE,"IS-Qtr";#N/A,#N/A,FALSE,"Bal";#N/A,#N/A,FALSE,"Flow";#N/A,#N/A,FALSE,"Volumes";#N/A,#N/A,FALSE,"LOE";#N/A,#N/A,FALSE,"Revenues";#N/A,#N/A,FALSE,"OpMar";#N/A,#N/A,FALSE,"DD&amp;A";#N/A,#N/A,FALSE,"Oil $";#N/A,#N/A,FALSE,"Gas $";#N/A,#N/A,FALSE,"Swaps";#N/A,#N/A,FALSE,"CAPEX";#N/A,#N/A,FALSE,"G&amp;A";#N/A,#N/A,FALSE,"Debt";#N/A,#N/A,FALSE,"Interest"}</definedName>
    <definedName name="wrn.Full._.Budget." hidden="1">{#N/A,#N/A,FALSE,"IS-Month";#N/A,#N/A,FALSE,"IS-Qtr";#N/A,#N/A,FALSE,"Bal";#N/A,#N/A,FALSE,"Flow";#N/A,#N/A,FALSE,"Volumes";#N/A,#N/A,FALSE,"LOE";#N/A,#N/A,FALSE,"Revenues";#N/A,#N/A,FALSE,"OpMar";#N/A,#N/A,FALSE,"DD&amp;A";#N/A,#N/A,FALSE,"Oil $";#N/A,#N/A,FALSE,"Gas $";#N/A,#N/A,FALSE,"Swaps";#N/A,#N/A,FALSE,"CAPEX";#N/A,#N/A,FALSE,"G&amp;A";#N/A,#N/A,FALSE,"Debt";#N/A,#N/A,FALSE,"Interest"}</definedName>
    <definedName name="wrn.Full._.Budget._1" localSheetId="27" hidden="1">{#N/A,#N/A,FALSE,"IS-Month";#N/A,#N/A,FALSE,"IS-Qtr";#N/A,#N/A,FALSE,"Bal";#N/A,#N/A,FALSE,"Flow";#N/A,#N/A,FALSE,"Volumes";#N/A,#N/A,FALSE,"LOE";#N/A,#N/A,FALSE,"Revenues";#N/A,#N/A,FALSE,"OpMar";#N/A,#N/A,FALSE,"DD&amp;A";#N/A,#N/A,FALSE,"Oil $";#N/A,#N/A,FALSE,"Gas $";#N/A,#N/A,FALSE,"Swaps";#N/A,#N/A,FALSE,"CAPEX";#N/A,#N/A,FALSE,"G&amp;A";#N/A,#N/A,FALSE,"Debt";#N/A,#N/A,FALSE,"Interest"}</definedName>
    <definedName name="wrn.Full._.Budget._1" hidden="1">{#N/A,#N/A,FALSE,"IS-Month";#N/A,#N/A,FALSE,"IS-Qtr";#N/A,#N/A,FALSE,"Bal";#N/A,#N/A,FALSE,"Flow";#N/A,#N/A,FALSE,"Volumes";#N/A,#N/A,FALSE,"LOE";#N/A,#N/A,FALSE,"Revenues";#N/A,#N/A,FALSE,"OpMar";#N/A,#N/A,FALSE,"DD&amp;A";#N/A,#N/A,FALSE,"Oil $";#N/A,#N/A,FALSE,"Gas $";#N/A,#N/A,FALSE,"Swaps";#N/A,#N/A,FALSE,"CAPEX";#N/A,#N/A,FALSE,"G&amp;A";#N/A,#N/A,FALSE,"Debt";#N/A,#N/A,FALSE,"Interest"}</definedName>
    <definedName name="wrn.Full._.Model." localSheetId="27" hidden="1">{#N/A,#N/A,FALSE,"Cov";#N/A,#N/A,FALSE,"sum (2)";#N/A,#N/A,FALSE,"bs";#N/A,#N/A,FALSE,"is";#N/A,#N/A,FALSE,"pis";#N/A,#N/A,FALSE,"cf";#N/A,#N/A,FALSE,"wc";#N/A,#N/A,FALSE,"ltd";#N/A,#N/A,FALSE,"cover";#N/A,#N/A,FALSE,"irr (2)";#N/A,#N/A,FALSE,"in"}</definedName>
    <definedName name="wrn.Full._.Model." hidden="1">{#N/A,#N/A,FALSE,"Cov";#N/A,#N/A,FALSE,"sum (2)";#N/A,#N/A,FALSE,"bs";#N/A,#N/A,FALSE,"is";#N/A,#N/A,FALSE,"pis";#N/A,#N/A,FALSE,"cf";#N/A,#N/A,FALSE,"wc";#N/A,#N/A,FALSE,"ltd";#N/A,#N/A,FALSE,"cover";#N/A,#N/A,FALSE,"irr (2)";#N/A,#N/A,FALSE,"in"}</definedName>
    <definedName name="wrn.Full._.Model._1" localSheetId="27" hidden="1">{#N/A,#N/A,FALSE,"Cov";#N/A,#N/A,FALSE,"sum (2)";#N/A,#N/A,FALSE,"bs";#N/A,#N/A,FALSE,"is";#N/A,#N/A,FALSE,"pis";#N/A,#N/A,FALSE,"cf";#N/A,#N/A,FALSE,"wc";#N/A,#N/A,FALSE,"ltd";#N/A,#N/A,FALSE,"cover";#N/A,#N/A,FALSE,"irr (2)";#N/A,#N/A,FALSE,"in"}</definedName>
    <definedName name="wrn.Full._.Model._1" hidden="1">{#N/A,#N/A,FALSE,"Cov";#N/A,#N/A,FALSE,"sum (2)";#N/A,#N/A,FALSE,"bs";#N/A,#N/A,FALSE,"is";#N/A,#N/A,FALSE,"pis";#N/A,#N/A,FALSE,"cf";#N/A,#N/A,FALSE,"wc";#N/A,#N/A,FALSE,"ltd";#N/A,#N/A,FALSE,"cover";#N/A,#N/A,FALSE,"irr (2)";#N/A,#N/A,FALSE,"in"}</definedName>
    <definedName name="wrn.Full._.Package." localSheetId="27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_1" localSheetId="27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_1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rint._.Out.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1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1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2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2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2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2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3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3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3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3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4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4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4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4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5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1_5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2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2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2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2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3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3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3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3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4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4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4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4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5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5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5_1" localSheetId="27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_5_1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Report." localSheetId="27" hidden="1">{"Assumptions",#N/A,FALSE,"Sheet1";"Main Report",#N/A,FALSE,"Sheet1";"Results",#N/A,FALSE,"Sheet1";"Advances",#N/A,FALSE,"Sheet1"}</definedName>
    <definedName name="wrn.Full._.Report." hidden="1">{"Assumptions",#N/A,FALSE,"Sheet1";"Main Report",#N/A,FALSE,"Sheet1";"Results",#N/A,FALSE,"Sheet1";"Advances",#N/A,FALSE,"Sheet1"}</definedName>
    <definedName name="wrn.Full._.Report._1" localSheetId="27" hidden="1">{"Assumptions",#N/A,FALSE,"Sheet1";"Main Report",#N/A,FALSE,"Sheet1";"Results",#N/A,FALSE,"Sheet1";"Advances",#N/A,FALSE,"Sheet1"}</definedName>
    <definedName name="wrn.Full._.Report._1" hidden="1">{"Assumptions",#N/A,FALSE,"Sheet1";"Main Report",#N/A,FALSE,"Sheet1";"Results",#N/A,FALSE,"Sheet1";"Advances",#N/A,FALSE,"Sheet1"}</definedName>
    <definedName name="wrn.full._.report._from_DBAB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localSheetId="27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localSheetId="27" hidden="1">{"Balance Sheet Summary",#N/A,TRUE,"Balance Sheet";"Cash Flow Summary",#N/A,TRUE,"Cash Flow";"Capital Plan CA Schedule",#N/A,TRUE,"Capital Plan";"Capital Plan Summary",#N/A,TRUE,"Capital Plan"}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.Workbook._.Report._1" localSheetId="27" hidden="1">{"Balance Sheet Summary",#N/A,TRUE,"Balance Sheet";"Cash Flow Summary",#N/A,TRUE,"Cash Flow";"Capital Plan CA Schedule",#N/A,TRUE,"Capital Plan";"Capital Plan Summary",#N/A,TRUE,"Capital Plan"}</definedName>
    <definedName name="wrn.Full._.Workbook._.Report._1" hidden="1">{"Balance Sheet Summary",#N/A,TRUE,"Balance Sheet";"Cash Flow Summary",#N/A,TRUE,"Cash Flow";"Capital Plan CA Schedule",#N/A,TRUE,"Capital Plan";"Capital Plan Summary",#N/A,TRUE,"Capital Plan"}</definedName>
    <definedName name="wrn.Fund._.II." localSheetId="27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_.Mtg..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localSheetId="27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._.Brd._.June._.2000." localSheetId="27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localSheetId="27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Mtg..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1" localSheetId="27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1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I." localSheetId="27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_.Mtg..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localSheetId="27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._.Brd.._.June._.2000." localSheetId="27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localSheetId="27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1" localSheetId="27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1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V._.Adv.._.Brd.._.June._.2000." localSheetId="27" hidden="1">{#N/A,#N/A,TRUE,"FD IV Portfolio Summary ";#N/A,#N/A,TRUE,"Western";#N/A,#N/A,TRUE,"Kranson";#N/A,#N/A,TRUE,"ARC";#N/A,#N/A,TRUE,"Precise";#N/A,#N/A,TRUE,"WNA"}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._.IV._.Adv.._.Brd.._.June._.2000._1" localSheetId="27" hidden="1">{#N/A,#N/A,TRUE,"FD IV Portfolio Summary ";#N/A,#N/A,TRUE,"Western";#N/A,#N/A,TRUE,"Kranson";#N/A,#N/A,TRUE,"ARC";#N/A,#N/A,TRUE,"Precise";#N/A,#N/A,TRUE,"WNA"}</definedName>
    <definedName name="wrn.Fund._.IV._.Adv.._.Brd.._.June._.2000._1" hidden="1">{#N/A,#N/A,TRUE,"FD IV Portfolio Summary ";#N/A,#N/A,TRUE,"Western";#N/A,#N/A,TRUE,"Kranson";#N/A,#N/A,TRUE,"ARC";#N/A,#N/A,TRUE,"Precise";#N/A,#N/A,TRUE,"WNA"}</definedName>
    <definedName name="wrn.FUNDING._.ANALYSIS._.PRINT." localSheetId="27" hidden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" hidden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_1" localSheetId="27" hidden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_1" hidden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nel._.Report." localSheetId="27" hidden="1">{#N/A,#N/A,FALSE,"funnel";#N/A,#N/A,FALSE,"AE Summary";#N/A,#N/A,FALSE,"Product Summary"}</definedName>
    <definedName name="wrn.Funnel._.Report." hidden="1">{#N/A,#N/A,FALSE,"funnel";#N/A,#N/A,FALSE,"AE Summary";#N/A,#N/A,FALSE,"Product Summary"}</definedName>
    <definedName name="wrn.Funnel._.Report._1" localSheetId="27" hidden="1">{#N/A,#N/A,FALSE,"funnel";#N/A,#N/A,FALSE,"AE Summary";#N/A,#N/A,FALSE,"Product Summary"}</definedName>
    <definedName name="wrn.Funnel._.Report._1" hidden="1">{#N/A,#N/A,FALSE,"funnel";#N/A,#N/A,FALSE,"AE Summary";#N/A,#N/A,FALSE,"Product Summary"}</definedName>
    <definedName name="wrn.FY97SBP." localSheetId="27" hidden="1">{#N/A,#N/A,FALSE,"FY97";#N/A,#N/A,FALSE,"FY98";#N/A,#N/A,FALSE,"FY99";#N/A,#N/A,FALSE,"FY00";#N/A,#N/A,FALSE,"FY01"}</definedName>
    <definedName name="wrn.FY97SBP." hidden="1">{#N/A,#N/A,FALSE,"FY97";#N/A,#N/A,FALSE,"FY98";#N/A,#N/A,FALSE,"FY99";#N/A,#N/A,FALSE,"FY00";#N/A,#N/A,FALSE,"FY01"}</definedName>
    <definedName name="wrn.FY97SBP._1" localSheetId="27" hidden="1">{#N/A,#N/A,FALSE,"FY97";#N/A,#N/A,FALSE,"FY98";#N/A,#N/A,FALSE,"FY99";#N/A,#N/A,FALSE,"FY00";#N/A,#N/A,FALSE,"FY01"}</definedName>
    <definedName name="wrn.FY97SBP._1" hidden="1">{#N/A,#N/A,FALSE,"FY97";#N/A,#N/A,FALSE,"FY98";#N/A,#N/A,FALSE,"FY99";#N/A,#N/A,FALSE,"FY00";#N/A,#N/A,FALSE,"FY01"}</definedName>
    <definedName name="wrn.GCIall." localSheetId="27" hidden="1">{"gcicash",#N/A,FALSE,"GCIINC";"gciinc",#N/A,FALSE,"GCIINC";"gciexclusa",#N/A,FALSE,"GCIINC";"usatdy",#N/A,FALSE,"GCIINC"}</definedName>
    <definedName name="wrn.GCIall." hidden="1">{"gcicash",#N/A,FALSE,"GCIINC";"gciinc",#N/A,FALSE,"GCIINC";"gciexclusa",#N/A,FALSE,"GCIINC";"usatdy",#N/A,FALSE,"GCIINC"}</definedName>
    <definedName name="wrn.GCIall._1" localSheetId="27" hidden="1">{"gcicash",#N/A,FALSE,"GCIINC";"gciinc",#N/A,FALSE,"GCIINC";"gciexclusa",#N/A,FALSE,"GCIINC";"usatdy",#N/A,FALSE,"GCIINC"}</definedName>
    <definedName name="wrn.GCIall._1" hidden="1">{"gcicash",#N/A,FALSE,"GCIINC";"gciinc",#N/A,FALSE,"GCIINC";"gciexclusa",#N/A,FALSE,"GCIINC";"usatdy",#N/A,FALSE,"GCIINC"}</definedName>
    <definedName name="wrn.GEER_report." localSheetId="27" hidden="1">{#N/A,#N/A,FALSE,"Table_Ass.";#N/A,#N/A,FALSE,"# of cust";#N/A,#N/A,FALSE,"Res_Report";#N/A,#N/A,FALSE,"Income Statement";"Qtr Cust",#N/A,FALSE,"Qtrly Proj"}</definedName>
    <definedName name="wrn.GEER_report." hidden="1">{#N/A,#N/A,FALSE,"Table_Ass.";#N/A,#N/A,FALSE,"# of cust";#N/A,#N/A,FALSE,"Res_Report";#N/A,#N/A,FALSE,"Income Statement";"Qtr Cust",#N/A,FALSE,"Qtrly Proj"}</definedName>
    <definedName name="wrn.GEER_report._1" localSheetId="27" hidden="1">{#N/A,#N/A,FALSE,"Table_Ass.";#N/A,#N/A,FALSE,"# of cust";#N/A,#N/A,FALSE,"Res_Report";#N/A,#N/A,FALSE,"Income Statement";"Qtr Cust",#N/A,FALSE,"Qtrly Proj"}</definedName>
    <definedName name="wrn.GEER_report._1" hidden="1">{#N/A,#N/A,FALSE,"Table_Ass.";#N/A,#N/A,FALSE,"# of cust";#N/A,#N/A,FALSE,"Res_Report";#N/A,#N/A,FALSE,"Income Statement";"Qtr Cust",#N/A,FALSE,"Qtrly Proj"}</definedName>
    <definedName name="wrn.Gesamtausdruck._.alle._.Perioden." localSheetId="27" hidden="1">{"Alle Perioden",#N/A,FALSE,"Erf";"Alle Perioden",#N/A,FALSE,"Ang";"Alle Perioden",#N/A,FALSE,"BV";"Alle Perioden",#N/A,FALSE,"BE";"Alle Perioden",#N/A,FALSE,"Re";"Alle Perioden",#N/A,FALSE,"Vol";"Alle Perioden",#N/A,FALSE,"BV100";"Alle Perioden",#N/A,FALSE,"BE100";"Alle Perioden",#N/A,FALSE,"Re100";"Alle Perioden",#N/A,FALSE,"Vol100"}</definedName>
    <definedName name="wrn.Gesamtausdruck._.alle._.Perioden." hidden="1">{"Alle Perioden",#N/A,FALSE,"Erf";"Alle Perioden",#N/A,FALSE,"Ang";"Alle Perioden",#N/A,FALSE,"BV";"Alle Perioden",#N/A,FALSE,"BE";"Alle Perioden",#N/A,FALSE,"Re";"Alle Perioden",#N/A,FALSE,"Vol";"Alle Perioden",#N/A,FALSE,"BV100";"Alle Perioden",#N/A,FALSE,"BE100";"Alle Perioden",#N/A,FALSE,"Re100";"Alle Perioden",#N/A,FALSE,"Vol100"}</definedName>
    <definedName name="wrn.Gesamtausdruck._.alle._.Perioden._1" localSheetId="27" hidden="1">{"Alle Perioden",#N/A,FALSE,"Erf";"Alle Perioden",#N/A,FALSE,"Ang";"Alle Perioden",#N/A,FALSE,"BV";"Alle Perioden",#N/A,FALSE,"BE";"Alle Perioden",#N/A,FALSE,"Re";"Alle Perioden",#N/A,FALSE,"Vol";"Alle Perioden",#N/A,FALSE,"BV100";"Alle Perioden",#N/A,FALSE,"BE100";"Alle Perioden",#N/A,FALSE,"Re100";"Alle Perioden",#N/A,FALSE,"Vol100"}</definedName>
    <definedName name="wrn.Gesamtausdruck._.alle._.Perioden._1" hidden="1">{"Alle Perioden",#N/A,FALSE,"Erf";"Alle Perioden",#N/A,FALSE,"Ang";"Alle Perioden",#N/A,FALSE,"BV";"Alle Perioden",#N/A,FALSE,"BE";"Alle Perioden",#N/A,FALSE,"Re";"Alle Perioden",#N/A,FALSE,"Vol";"Alle Perioden",#N/A,FALSE,"BV100";"Alle Perioden",#N/A,FALSE,"BE100";"Alle Perioden",#N/A,FALSE,"Re100";"Alle Perioden",#N/A,FALSE,"Vol100"}</definedName>
    <definedName name="wrn.Gesamtausdruck._.erste._.elf._.Perioden." localSheetId="27" hidden="1">{"Erste elf Perioden",#N/A,FALSE,"Erf";"Erste elf Perioden",#N/A,FALSE,"Ang";"Erste elf Perioden",#N/A,FALSE,"BV";"Erste elf Perioden",#N/A,FALSE,"BE";"Erste elf Perioden",#N/A,FALSE,"Re";"Erste elf Perioden",#N/A,FALSE,"Vol";"Erste elf Perioden",#N/A,FALSE,"BV100";"Erste elf Perioden",#N/A,FALSE,"BE100";"Erste elf Perioden",#N/A,FALSE,"Re100";"Erste elf Perioden",#N/A,FALSE,"Vol100"}</definedName>
    <definedName name="wrn.Gesamtausdruck._.erste._.elf._.Perioden." hidden="1">{"Erste elf Perioden",#N/A,FALSE,"Erf";"Erste elf Perioden",#N/A,FALSE,"Ang";"Erste elf Perioden",#N/A,FALSE,"BV";"Erste elf Perioden",#N/A,FALSE,"BE";"Erste elf Perioden",#N/A,FALSE,"Re";"Erste elf Perioden",#N/A,FALSE,"Vol";"Erste elf Perioden",#N/A,FALSE,"BV100";"Erste elf Perioden",#N/A,FALSE,"BE100";"Erste elf Perioden",#N/A,FALSE,"Re100";"Erste elf Perioden",#N/A,FALSE,"Vol100"}</definedName>
    <definedName name="wrn.Gesamtausdruck._.erste._.elf._.Perioden._1" localSheetId="27" hidden="1">{"Erste elf Perioden",#N/A,FALSE,"Erf";"Erste elf Perioden",#N/A,FALSE,"Ang";"Erste elf Perioden",#N/A,FALSE,"BV";"Erste elf Perioden",#N/A,FALSE,"BE";"Erste elf Perioden",#N/A,FALSE,"Re";"Erste elf Perioden",#N/A,FALSE,"Vol";"Erste elf Perioden",#N/A,FALSE,"BV100";"Erste elf Perioden",#N/A,FALSE,"BE100";"Erste elf Perioden",#N/A,FALSE,"Re100";"Erste elf Perioden",#N/A,FALSE,"Vol100"}</definedName>
    <definedName name="wrn.Gesamtausdruck._.erste._.elf._.Perioden._1" hidden="1">{"Erste elf Perioden",#N/A,FALSE,"Erf";"Erste elf Perioden",#N/A,FALSE,"Ang";"Erste elf Perioden",#N/A,FALSE,"BV";"Erste elf Perioden",#N/A,FALSE,"BE";"Erste elf Perioden",#N/A,FALSE,"Re";"Erste elf Perioden",#N/A,FALSE,"Vol";"Erste elf Perioden",#N/A,FALSE,"BV100";"Erste elf Perioden",#N/A,FALSE,"BE100";"Erste elf Perioden",#N/A,FALSE,"Re100";"Erste elf Perioden",#N/A,FALSE,"Vol100"}</definedName>
    <definedName name="wrn.GIS." localSheetId="27" hidden="1">{#N/A,#N/A,FALSE,"GIS"}</definedName>
    <definedName name="wrn.GIS." hidden="1">{#N/A,#N/A,FALSE,"GIS"}</definedName>
    <definedName name="wrn.GIS._1" localSheetId="27" hidden="1">{#N/A,#N/A,FALSE,"GIS"}</definedName>
    <definedName name="wrn.GIS._1" hidden="1">{#N/A,#N/A,FALSE,"GIS"}</definedName>
    <definedName name="wrn.graph." localSheetId="27" hidden="1">{"graph",#N/A,FALSE,"RIGCOUNT";"graph",#N/A,FALSE,"ON_OFFSHORE";"graph",#N/A,FALSE,"crewcnt";"graph",#N/A,FALSE,"OILvGAS";"graph",#N/A,FALSE,"OFF_RIGCOUNT";"graph",#N/A,FALSE,"indep perf";"graph",#N/A,FALSE,"oil serv perf"}</definedName>
    <definedName name="wrn.graph." hidden="1">{"graph",#N/A,FALSE,"RIGCOUNT";"graph",#N/A,FALSE,"ON_OFFSHORE";"graph",#N/A,FALSE,"crewcnt";"graph",#N/A,FALSE,"OILvGAS";"graph",#N/A,FALSE,"OFF_RIGCOUNT";"graph",#N/A,FALSE,"indep perf";"graph",#N/A,FALSE,"oil serv perf"}</definedName>
    <definedName name="wrn.graph._1" localSheetId="27" hidden="1">{"graph",#N/A,FALSE,"RIGCOUNT";"graph",#N/A,FALSE,"ON_OFFSHORE";"graph",#N/A,FALSE,"crewcnt";"graph",#N/A,FALSE,"OILvGAS";"graph",#N/A,FALSE,"OFF_RIGCOUNT";"graph",#N/A,FALSE,"indep perf";"graph",#N/A,FALSE,"oil serv perf"}</definedName>
    <definedName name="wrn.graph._1" hidden="1">{"graph",#N/A,FALSE,"RIGCOUNT";"graph",#N/A,FALSE,"ON_OFFSHORE";"graph",#N/A,FALSE,"crewcnt";"graph",#N/A,FALSE,"OILvGAS";"graph",#N/A,FALSE,"OFF_RIGCOUNT";"graph",#N/A,FALSE,"indep perf";"graph",#N/A,FALSE,"oil serv perf"}</definedName>
    <definedName name="wrn.GRAPHS." localSheetId="27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localSheetId="27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oup._.budget._.months._.only." localSheetId="27" hidden="1">{"Group Budget months only",#N/A,TRUE,"Profit and Loss";"Group Budget months only",#N/A,TRUE,"Firm capex";"Group Budget months only",#N/A,TRUE,"Gross profit analysis";"Group Budget months only",#N/A,TRUE,"Cashflow";"Group Budget months only",#N/A,TRUE,"Balance Sheet"}</definedName>
    <definedName name="wrn.Group._.budget._.months._.only." hidden="1">{"Group Budget months only",#N/A,TRUE,"Profit and Loss";"Group Budget months only",#N/A,TRUE,"Firm capex";"Group Budget months only",#N/A,TRUE,"Gross profit analysis";"Group Budget months only",#N/A,TRUE,"Cashflow";"Group Budget months only",#N/A,TRUE,"Balance Sheet"}</definedName>
    <definedName name="wrn.Group._.budget._.months._.only._1" localSheetId="27" hidden="1">{"Group Budget months only",#N/A,TRUE,"Profit and Loss";"Group Budget months only",#N/A,TRUE,"Firm capex";"Group Budget months only",#N/A,TRUE,"Gross profit analysis";"Group Budget months only",#N/A,TRUE,"Cashflow";"Group Budget months only",#N/A,TRUE,"Balance Sheet"}</definedName>
    <definedName name="wrn.Group._.budget._.months._.only._1" hidden="1">{"Group Budget months only",#N/A,TRUE,"Profit and Loss";"Group Budget months only",#N/A,TRUE,"Firm capex";"Group Budget months only",#N/A,TRUE,"Gross profit analysis";"Group Budget months only",#N/A,TRUE,"Cashflow";"Group Budget months only",#N/A,TRUE,"Balance Sheet"}</definedName>
    <definedName name="wrn.Group._.budget._.years._.only." localSheetId="27" hidden="1">{"Group Budget years only",#N/A,TRUE,"Profit and Loss";"Group Budget years only",#N/A,TRUE,"Firm capex";"Group Budget years only",#N/A,TRUE,"Gross profit analysis";"Group Budget years only",#N/A,TRUE,"Cashflow";"Group Budget years only",#N/A,TRUE,"Balance Sheet"}</definedName>
    <definedName name="wrn.Group._.budget._.years._.only." hidden="1">{"Group Budget years only",#N/A,TRUE,"Profit and Loss";"Group Budget years only",#N/A,TRUE,"Firm capex";"Group Budget years only",#N/A,TRUE,"Gross profit analysis";"Group Budget years only",#N/A,TRUE,"Cashflow";"Group Budget years only",#N/A,TRUE,"Balance Sheet"}</definedName>
    <definedName name="wrn.Group._.budget._.years._.only._1" localSheetId="27" hidden="1">{"Group Budget years only",#N/A,TRUE,"Profit and Loss";"Group Budget years only",#N/A,TRUE,"Firm capex";"Group Budget years only",#N/A,TRUE,"Gross profit analysis";"Group Budget years only",#N/A,TRUE,"Cashflow";"Group Budget years only",#N/A,TRUE,"Balance Sheet"}</definedName>
    <definedName name="wrn.Group._.budget._.years._.only._1" hidden="1">{"Group Budget years only",#N/A,TRUE,"Profit and Loss";"Group Budget years only",#N/A,TRUE,"Firm capex";"Group Budget years only",#N/A,TRUE,"Gross profit analysis";"Group Budget years only",#N/A,TRUE,"Cashflow";"Group Budget years only",#N/A,TRUE,"Balance Sheet"}</definedName>
    <definedName name="wrn.grouppl." localSheetId="27" hidden="1">{#N/A,#N/A,FALSE,"GROUPBAL"}</definedName>
    <definedName name="wrn.grouppl." hidden="1">{#N/A,#N/A,FALSE,"GROUPBAL"}</definedName>
    <definedName name="wrn.grouppl._1" localSheetId="27" hidden="1">{#N/A,#N/A,FALSE,"GROUPBAL"}</definedName>
    <definedName name="wrn.grouppl._1" hidden="1">{#N/A,#N/A,FALSE,"GROUPBAL"}</definedName>
    <definedName name="wrn.Growth." localSheetId="27" hidden="1">{#N/A,#N/A,FALSE,"Rev Grwth";#N/A,#N/A,FALSE,"Op Inc Grwth";#N/A,#N/A,FALSE,"Net Grwth";#N/A,#N/A,FALSE,"EPS Growth"}</definedName>
    <definedName name="wrn.Growth." hidden="1">{#N/A,#N/A,FALSE,"Rev Grwth";#N/A,#N/A,FALSE,"Op Inc Grwth";#N/A,#N/A,FALSE,"Net Grwth";#N/A,#N/A,FALSE,"EPS Growth"}</definedName>
    <definedName name="wrn.Growth._1" localSheetId="27" hidden="1">{#N/A,#N/A,FALSE,"Rev Grwth";#N/A,#N/A,FALSE,"Op Inc Grwth";#N/A,#N/A,FALSE,"Net Grwth";#N/A,#N/A,FALSE,"EPS Growth"}</definedName>
    <definedName name="wrn.Growth._1" hidden="1">{#N/A,#N/A,FALSE,"Rev Grwth";#N/A,#N/A,FALSE,"Op Inc Grwth";#N/A,#N/A,FALSE,"Net Grwth";#N/A,#N/A,FALSE,"EPS Growth"}</definedName>
    <definedName name="wrn.gth." localSheetId="27" hidden="1">{#N/A,#N/A,FALSE,"Title Page";#N/A,#N/A,FALSE,"Summary Sheet"}</definedName>
    <definedName name="wrn.gth." hidden="1">{#N/A,#N/A,FALSE,"Title Page";#N/A,#N/A,FALSE,"Summary Sheet"}</definedName>
    <definedName name="wrn.gth._1" localSheetId="27" hidden="1">{#N/A,#N/A,FALSE,"Title Page";#N/A,#N/A,FALSE,"Summary Sheet"}</definedName>
    <definedName name="wrn.gth._1" hidden="1">{#N/A,#N/A,FALSE,"Title Page";#N/A,#N/A,FALSE,"Summary Sheet"}</definedName>
    <definedName name="wrn.gti._.qtrly._.stats." localSheetId="27" hidden="1">{"GTI monthly IS",#N/A,FALSE,"gti";#N/A,#N/A,FALSE,"gti"}</definedName>
    <definedName name="wrn.gti._.qtrly._.stats." hidden="1">{"GTI monthly IS",#N/A,FALSE,"gti";#N/A,#N/A,FALSE,"gti"}</definedName>
    <definedName name="wrn.gti._.qtrly._.stats._1" localSheetId="27" hidden="1">{"GTI monthly IS",#N/A,FALSE,"gti";#N/A,#N/A,FALSE,"gti"}</definedName>
    <definedName name="wrn.gti._.qtrly._.stats._1" hidden="1">{"GTI monthly IS",#N/A,FALSE,"gti";#N/A,#N/A,FALSE,"gti"}</definedName>
    <definedName name="wrn.handout." localSheetId="27" hidden="1">{#N/A,#N/A,FALSE,"Income Statement";#N/A,#N/A,FALSE,"Annual Income Statement";#N/A,#N/A,FALSE,"Balance Sheet";#N/A,#N/A,FALSE,"Cash Flow"}</definedName>
    <definedName name="wrn.handout." hidden="1">{#N/A,#N/A,FALSE,"Income Statement";#N/A,#N/A,FALSE,"Annual Income Statement";#N/A,#N/A,FALSE,"Balance Sheet";#N/A,#N/A,FALSE,"Cash Flow"}</definedName>
    <definedName name="wrn.handout._1" localSheetId="27" hidden="1">{#N/A,#N/A,FALSE,"Income Statement";#N/A,#N/A,FALSE,"Annual Income Statement";#N/A,#N/A,FALSE,"Balance Sheet";#N/A,#N/A,FALSE,"Cash Flow"}</definedName>
    <definedName name="wrn.handout._1" hidden="1">{#N/A,#N/A,FALSE,"Income Statement";#N/A,#N/A,FALSE,"Annual Income Statement";#N/A,#N/A,FALSE,"Balance Sheet";#N/A,#N/A,FALSE,"Cash Flow"}</definedName>
    <definedName name="wrn.HEAT." localSheetId="27" hidden="1">{#N/A,#N/A,FALSE,"Heat";#N/A,#N/A,FALSE,"DCF";#N/A,#N/A,FALSE,"LBO";#N/A,#N/A,FALSE,"A";#N/A,#N/A,FALSE,"C";#N/A,#N/A,FALSE,"impd";#N/A,#N/A,FALSE,"Accr-Dilu"}</definedName>
    <definedName name="wrn.HEAT." hidden="1">{#N/A,#N/A,FALSE,"Heat";#N/A,#N/A,FALSE,"DCF";#N/A,#N/A,FALSE,"LBO";#N/A,#N/A,FALSE,"A";#N/A,#N/A,FALSE,"C";#N/A,#N/A,FALSE,"impd";#N/A,#N/A,FALSE,"Accr-Dilu"}</definedName>
    <definedName name="wrn.HEAT._1" localSheetId="27" hidden="1">{#N/A,#N/A,FALSE,"Heat";#N/A,#N/A,FALSE,"DCF";#N/A,#N/A,FALSE,"LBO";#N/A,#N/A,FALSE,"A";#N/A,#N/A,FALSE,"C";#N/A,#N/A,FALSE,"impd";#N/A,#N/A,FALSE,"Accr-Dilu"}</definedName>
    <definedName name="wrn.HEAT._1" hidden="1">{#N/A,#N/A,FALSE,"Heat";#N/A,#N/A,FALSE,"DCF";#N/A,#N/A,FALSE,"LBO";#N/A,#N/A,FALSE,"A";#N/A,#N/A,FALSE,"C";#N/A,#N/A,FALSE,"impd";#N/A,#N/A,FALSE,"Accr-Dilu"}</definedName>
    <definedName name="wrn.historical." localSheetId="27" hidden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" hidden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_.rev._.backup." localSheetId="27" hidden="1">{"rev_history_revenueDetail",#N/A,FALSE,"historical rev us";"rev_history_minutesDetail",#N/A,FALSE,"historical rev us"}</definedName>
    <definedName name="wrn.historical._.rev._.backup." hidden="1">{"rev_history_revenueDetail",#N/A,FALSE,"historical rev us";"rev_history_minutesDetail",#N/A,FALSE,"historical rev us"}</definedName>
    <definedName name="wrn.historical._.rev._.backup._1" localSheetId="27" hidden="1">{"rev_history_revenueDetail",#N/A,FALSE,"historical rev us";"rev_history_minutesDetail",#N/A,FALSE,"historical rev us"}</definedName>
    <definedName name="wrn.historical._.rev._.backup._1" hidden="1">{"rev_history_revenueDetail",#N/A,FALSE,"historical rev us";"rev_history_minutesDetail",#N/A,FALSE,"historical rev us"}</definedName>
    <definedName name="wrn.Historical._.Rev._.Exp." localSheetId="27" hidden="1">{#N/A,#N/A,FALSE,"Historical Rev &amp; Exp"}</definedName>
    <definedName name="wrn.Historical._.Rev._.Exp." hidden="1">{#N/A,#N/A,FALSE,"Historical Rev &amp; Exp"}</definedName>
    <definedName name="wrn.Historical._.Rev._.Exp._1" localSheetId="27" hidden="1">{#N/A,#N/A,FALSE,"Historical Rev &amp; Exp"}</definedName>
    <definedName name="wrn.Historical._.Rev._.Exp._1" hidden="1">{#N/A,#N/A,FALSE,"Historical Rev &amp; Exp"}</definedName>
    <definedName name="wrn.historical._1" localSheetId="27" hidden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_1" hidden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NZ." localSheetId="27" hidden="1">{#N/A,#N/A,FALSE,"HNZ"}</definedName>
    <definedName name="wrn.HNZ." hidden="1">{#N/A,#N/A,FALSE,"HNZ"}</definedName>
    <definedName name="wrn.HNZ._1" localSheetId="27" hidden="1">{#N/A,#N/A,FALSE,"HNZ"}</definedName>
    <definedName name="wrn.HNZ._1" hidden="1">{#N/A,#N/A,FALSE,"HNZ"}</definedName>
    <definedName name="wrn.HSSH._.budget._.months._.NLG." localSheetId="27" hidden="1">{"HSSH Group budget months only in NLG",#N/A,TRUE,"Profit and Loss";"HSSH Group budget months only in NLG",#N/A,TRUE,"Firm capex";"HSSH Group budget months only in NLG",#N/A,TRUE,"Gross profit analysis";"HSSH Group budget months only in NLG",#N/A,TRUE,"Cashflow";"HSSH Group budget months only in NLG",#N/A,TRUE,"Balance Sheet"}</definedName>
    <definedName name="wrn.HSSH._.budget._.months._.NLG." hidden="1">{"HSSH Group budget months only in NLG",#N/A,TRUE,"Profit and Loss";"HSSH Group budget months only in NLG",#N/A,TRUE,"Firm capex";"HSSH Group budget months only in NLG",#N/A,TRUE,"Gross profit analysis";"HSSH Group budget months only in NLG",#N/A,TRUE,"Cashflow";"HSSH Group budget months only in NLG",#N/A,TRUE,"Balance Sheet"}</definedName>
    <definedName name="wrn.HSSH._.budget._.months._.NLG._1" localSheetId="27" hidden="1">{"HSSH Group budget months only in NLG",#N/A,TRUE,"Profit and Loss";"HSSH Group budget months only in NLG",#N/A,TRUE,"Firm capex";"HSSH Group budget months only in NLG",#N/A,TRUE,"Gross profit analysis";"HSSH Group budget months only in NLG",#N/A,TRUE,"Cashflow";"HSSH Group budget months only in NLG",#N/A,TRUE,"Balance Sheet"}</definedName>
    <definedName name="wrn.HSSH._.budget._.months._.NLG._1" hidden="1">{"HSSH Group budget months only in NLG",#N/A,TRUE,"Profit and Loss";"HSSH Group budget months only in NLG",#N/A,TRUE,"Firm capex";"HSSH Group budget months only in NLG",#N/A,TRUE,"Gross profit analysis";"HSSH Group budget months only in NLG",#N/A,TRUE,"Cashflow";"HSSH Group budget months only in NLG",#N/A,TRUE,"Balance Sheet"}</definedName>
    <definedName name="wrn.HSSH._.Budget._.months._.sterling." localSheetId="27" hidden="1">{"HSSH Budget months only sterling",#N/A,TRUE,"Profit and Loss";"HSSH Budget months only sterling",#N/A,TRUE,"Firm capex";"HSSH Budget months only sterling",#N/A,TRUE,"Gross profit analysis";"HSSH Budget months only sterling",#N/A,TRUE,"Cashflow";"HSSH Budget months only sterling",#N/A,TRUE,"Balance Sheet"}</definedName>
    <definedName name="wrn.HSSH._.Budget._.months._.sterling." hidden="1">{"HSSH Budget months only sterling",#N/A,TRUE,"Profit and Loss";"HSSH Budget months only sterling",#N/A,TRUE,"Firm capex";"HSSH Budget months only sterling",#N/A,TRUE,"Gross profit analysis";"HSSH Budget months only sterling",#N/A,TRUE,"Cashflow";"HSSH Budget months only sterling",#N/A,TRUE,"Balance Sheet"}</definedName>
    <definedName name="wrn.HSSH._.Budget._.months._.sterling._1" localSheetId="27" hidden="1">{"HSSH Budget months only sterling",#N/A,TRUE,"Profit and Loss";"HSSH Budget months only sterling",#N/A,TRUE,"Firm capex";"HSSH Budget months only sterling",#N/A,TRUE,"Gross profit analysis";"HSSH Budget months only sterling",#N/A,TRUE,"Cashflow";"HSSH Budget months only sterling",#N/A,TRUE,"Balance Sheet"}</definedName>
    <definedName name="wrn.HSSH._.Budget._.months._.sterling._1" hidden="1">{"HSSH Budget months only sterling",#N/A,TRUE,"Profit and Loss";"HSSH Budget months only sterling",#N/A,TRUE,"Firm capex";"HSSH Budget months only sterling",#N/A,TRUE,"Gross profit analysis";"HSSH Budget months only sterling",#N/A,TRUE,"Cashflow";"HSSH Budget months only sterling",#N/A,TRUE,"Balance Sheet"}</definedName>
    <definedName name="wrn.HSSH._.budget._.years._.NLG." localSheetId="27" hidden="1">{"HSSH Budget years NLG",#N/A,TRUE,"Profit and Loss";"HSSH Budget years NLG",#N/A,TRUE,"Firm capex";"HSSH Budget years NLG",#N/A,TRUE,"Gross profit analysis";"HSSH Budget years NLG",#N/A,TRUE,"Cashflow";"HSSH Budget years NLG",#N/A,TRUE,"Balance Sheet"}</definedName>
    <definedName name="wrn.HSSH._.budget._.years._.NLG." hidden="1">{"HSSH Budget years NLG",#N/A,TRUE,"Profit and Loss";"HSSH Budget years NLG",#N/A,TRUE,"Firm capex";"HSSH Budget years NLG",#N/A,TRUE,"Gross profit analysis";"HSSH Budget years NLG",#N/A,TRUE,"Cashflow";"HSSH Budget years NLG",#N/A,TRUE,"Balance Sheet"}</definedName>
    <definedName name="wrn.HSSH._.budget._.years._.NLG._1" localSheetId="27" hidden="1">{"HSSH Budget years NLG",#N/A,TRUE,"Profit and Loss";"HSSH Budget years NLG",#N/A,TRUE,"Firm capex";"HSSH Budget years NLG",#N/A,TRUE,"Gross profit analysis";"HSSH Budget years NLG",#N/A,TRUE,"Cashflow";"HSSH Budget years NLG",#N/A,TRUE,"Balance Sheet"}</definedName>
    <definedName name="wrn.HSSH._.budget._.years._.NLG._1" hidden="1">{"HSSH Budget years NLG",#N/A,TRUE,"Profit and Loss";"HSSH Budget years NLG",#N/A,TRUE,"Firm capex";"HSSH Budget years NLG",#N/A,TRUE,"Gross profit analysis";"HSSH Budget years NLG",#N/A,TRUE,"Cashflow";"HSSH Budget years NLG",#N/A,TRUE,"Balance Sheet"}</definedName>
    <definedName name="wrn.HSSH._.Budget._.years._.sterling." localSheetId="27" hidden="1">{"HSSH Budget years sterling",#N/A,TRUE,"Profit and Loss";"HSSH Budget years sterling",#N/A,TRUE,"Firm capex";"HSSH Budget years sterling",#N/A,TRUE,"Gross profit analysis";"HSSH Budget years sterling",#N/A,TRUE,"Cashflow";"HSSH Budget years sterling",#N/A,TRUE,"Balance Sheet"}</definedName>
    <definedName name="wrn.HSSH._.Budget._.years._.sterling." hidden="1">{"HSSH Budget years sterling",#N/A,TRUE,"Profit and Loss";"HSSH Budget years sterling",#N/A,TRUE,"Firm capex";"HSSH Budget years sterling",#N/A,TRUE,"Gross profit analysis";"HSSH Budget years sterling",#N/A,TRUE,"Cashflow";"HSSH Budget years sterling",#N/A,TRUE,"Balance Sheet"}</definedName>
    <definedName name="wrn.HSSH._.Budget._.years._.sterling._1" localSheetId="27" hidden="1">{"HSSH Budget years sterling",#N/A,TRUE,"Profit and Loss";"HSSH Budget years sterling",#N/A,TRUE,"Firm capex";"HSSH Budget years sterling",#N/A,TRUE,"Gross profit analysis";"HSSH Budget years sterling",#N/A,TRUE,"Cashflow";"HSSH Budget years sterling",#N/A,TRUE,"Balance Sheet"}</definedName>
    <definedName name="wrn.HSSH._.Budget._.years._.sterling._1" hidden="1">{"HSSH Budget years sterling",#N/A,TRUE,"Profit and Loss";"HSSH Budget years sterling",#N/A,TRUE,"Firm capex";"HSSH Budget years sterling",#N/A,TRUE,"Gross profit analysis";"HSSH Budget years sterling",#N/A,TRUE,"Cashflow";"HSSH Budget years sterling",#N/A,TRUE,"Balance Sheet"}</definedName>
    <definedName name="wrn.Hydraulic." localSheetId="27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localSheetId="27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27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localSheetId="27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DPH." localSheetId="27" hidden="1">{"Rituxan Revenues",#N/A,FALSE,"B cell Revenues";"QEarn1",#N/A,FALSE,"Qearn";"QEarn2",#N/A,FALSE,"Qearn";"QMargin",#N/A,FALSE,"qmargin";"Cashflow",#N/A,FALSE,"cashflow";"Product Pipeline",#N/A,FALSE,"Product Pipeline"}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DPH._1" localSheetId="27" hidden="1">{"Rituxan Revenues",#N/A,FALSE,"B cell Revenues";"QEarn1",#N/A,FALSE,"Qearn";"QEarn2",#N/A,FALSE,"Qearn";"QMargin",#N/A,FALSE,"qmargin";"Cashflow",#N/A,FALSE,"cashflow";"Product Pipeline",#N/A,FALSE,"Product Pipeline"}</definedName>
    <definedName name="wrn.IDPH._1" hidden="1">{"Rituxan Revenues",#N/A,FALSE,"B cell Revenues";"QEarn1",#N/A,FALSE,"Qearn";"QEarn2",#N/A,FALSE,"Qearn";"QMargin",#N/A,FALSE,"qmargin";"Cashflow",#N/A,FALSE,"cashflow";"Product Pipeline",#N/A,FALSE,"Product Pipeline"}</definedName>
    <definedName name="wrn.II._.PortRev33102." localSheetId="27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localSheetId="27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I." localSheetId="27" hidden="1">{"CASHFLOW",#N/A,FALSE,"Northpointe"}</definedName>
    <definedName name="wrn.III." hidden="1">{"CASHFLOW",#N/A,FALSE,"Northpointe"}</definedName>
    <definedName name="wrn.III._1" localSheetId="27" hidden="1">{"CASHFLOW",#N/A,FALSE,"Northpointe"}</definedName>
    <definedName name="wrn.III._1" hidden="1">{"CASHFLOW",#N/A,FALSE,"Northpointe"}</definedName>
    <definedName name="wrn.III1." localSheetId="27" hidden="1">{"CASHFLOW",#N/A,FALSE,"Northpointe"}</definedName>
    <definedName name="wrn.III1." hidden="1">{"CASHFLOW",#N/A,FALSE,"Northpointe"}</definedName>
    <definedName name="wrn.III1._1" localSheetId="27" hidden="1">{"CASHFLOW",#N/A,FALSE,"Northpointe"}</definedName>
    <definedName name="wrn.III1._1" hidden="1">{"CASHFLOW",#N/A,FALSE,"Northpointe"}</definedName>
    <definedName name="wrn.Ilijan._.Print." localSheetId="27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_1" localSheetId="27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_1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mp_sommaire." localSheetId="27" hidden="1">{"imp_Sommaire",#N/A,FALSE,"REV IMMOBILIER"}</definedName>
    <definedName name="wrn.imp_sommaire." hidden="1">{"imp_Sommaire",#N/A,FALSE,"REV IMMOBILIER"}</definedName>
    <definedName name="wrn.imp_sommaire._1" localSheetId="27" hidden="1">{"imp_Sommaire",#N/A,FALSE,"REV IMMOBILIER"}</definedName>
    <definedName name="wrn.imp_sommaire._1" hidden="1">{"imp_Sommaire",#N/A,FALSE,"REV IMMOBILIER"}</definedName>
    <definedName name="wrn.imp_Tous." localSheetId="27" hidden="1">{"imp_0196",#N/A,FALSE,"0019";"imp_0000",#N/A,FALSE,"0000";"imp_0214",#N/A,FALSE,"0214";"imp_0143",#N/A,FALSE,"0143";"imp_0144",#N/A,FALSE,"0144";"imp_0154",#N/A,FALSE,"0154";"imp_0155",#N/A,FALSE,"0155";"imp_0161",#N/A,FALSE,"0161";"imp_0205",#N/A,FALSE,"0205";"imp_0196",#N/A,FALSE,"0196"}</definedName>
    <definedName name="wrn.imp_Tous." hidden="1">{"imp_0196",#N/A,FALSE,"0019";"imp_0000",#N/A,FALSE,"0000";"imp_0214",#N/A,FALSE,"0214";"imp_0143",#N/A,FALSE,"0143";"imp_0144",#N/A,FALSE,"0144";"imp_0154",#N/A,FALSE,"0154";"imp_0155",#N/A,FALSE,"0155";"imp_0161",#N/A,FALSE,"0161";"imp_0205",#N/A,FALSE,"0205";"imp_0196",#N/A,FALSE,"0196"}</definedName>
    <definedName name="wrn.imp_Tous._1" localSheetId="27" hidden="1">{"imp_0196",#N/A,FALSE,"0019";"imp_0000",#N/A,FALSE,"0000";"imp_0214",#N/A,FALSE,"0214";"imp_0143",#N/A,FALSE,"0143";"imp_0144",#N/A,FALSE,"0144";"imp_0154",#N/A,FALSE,"0154";"imp_0155",#N/A,FALSE,"0155";"imp_0161",#N/A,FALSE,"0161";"imp_0205",#N/A,FALSE,"0205";"imp_0196",#N/A,FALSE,"0196"}</definedName>
    <definedName name="wrn.imp_Tous._1" hidden="1">{"imp_0196",#N/A,FALSE,"0019";"imp_0000",#N/A,FALSE,"0000";"imp_0214",#N/A,FALSE,"0214";"imp_0143",#N/A,FALSE,"0143";"imp_0144",#N/A,FALSE,"0144";"imp_0154",#N/A,FALSE,"0154";"imp_0155",#N/A,FALSE,"0155";"imp_0161",#N/A,FALSE,"0161";"imp_0205",#N/A,FALSE,"0205";"imp_0196",#N/A,FALSE,"0196"}</definedName>
    <definedName name="wrn.Income._.Statement." localSheetId="27" hidden="1">{"Income Statement",#N/A,FALSE,"Income Statement"}</definedName>
    <definedName name="wrn.Income._.Statement." hidden="1">{"Income Statement",#N/A,FALSE,"Income Statement"}</definedName>
    <definedName name="wrn.Income._.Statement._1" localSheetId="27" hidden="1">{"% Growth",#N/A,FALSE,"Income Statement";"% of GDAR",#N/A,FALSE,"Income Statement"}</definedName>
    <definedName name="wrn.Income._.Statement._1" hidden="1">{"% Growth",#N/A,FALSE,"Income Statement";"% of GDAR",#N/A,FALSE,"Income Statement"}</definedName>
    <definedName name="wrn.Income._.Statement._1_1" localSheetId="27" hidden="1">{"% Growth",#N/A,FALSE,"Income Statement";"% of GDAR",#N/A,FALSE,"Income Statement"}</definedName>
    <definedName name="wrn.Income._.Statement._1_1" hidden="1">{"% Growth",#N/A,FALSE,"Income Statement";"% of GDAR",#N/A,FALSE,"Income Statement"}</definedName>
    <definedName name="wrn.Income._.Statement._1_1_1" localSheetId="27" hidden="1">{"% Growth",#N/A,FALSE,"Income Statement";"% of GDAR",#N/A,FALSE,"Income Statement"}</definedName>
    <definedName name="wrn.Income._.Statement._1_1_1" hidden="1">{"% Growth",#N/A,FALSE,"Income Statement";"% of GDAR",#N/A,FALSE,"Income Statement"}</definedName>
    <definedName name="wrn.Income._.Statement._1_2" localSheetId="27" hidden="1">{"% Growth",#N/A,FALSE,"Income Statement";"% of GDAR",#N/A,FALSE,"Income Statement"}</definedName>
    <definedName name="wrn.Income._.Statement._1_2" hidden="1">{"% Growth",#N/A,FALSE,"Income Statement";"% of GDAR",#N/A,FALSE,"Income Statement"}</definedName>
    <definedName name="wrn.Income._.Statement._1_2_1" localSheetId="27" hidden="1">{"% Growth",#N/A,FALSE,"Income Statement";"% of GDAR",#N/A,FALSE,"Income Statement"}</definedName>
    <definedName name="wrn.Income._.Statement._1_2_1" hidden="1">{"% Growth",#N/A,FALSE,"Income Statement";"% of GDAR",#N/A,FALSE,"Income Statement"}</definedName>
    <definedName name="wrn.Income._.Statement._1_3" localSheetId="27" hidden="1">{"% Growth",#N/A,FALSE,"Income Statement";"% of GDAR",#N/A,FALSE,"Income Statement"}</definedName>
    <definedName name="wrn.Income._.Statement._1_3" hidden="1">{"% Growth",#N/A,FALSE,"Income Statement";"% of GDAR",#N/A,FALSE,"Income Statement"}</definedName>
    <definedName name="wrn.Income._.Statement._1_3_1" localSheetId="27" hidden="1">{"% Growth",#N/A,FALSE,"Income Statement";"% of GDAR",#N/A,FALSE,"Income Statement"}</definedName>
    <definedName name="wrn.Income._.Statement._1_3_1" hidden="1">{"% Growth",#N/A,FALSE,"Income Statement";"% of GDAR",#N/A,FALSE,"Income Statement"}</definedName>
    <definedName name="wrn.Income._.Statement._1_4" localSheetId="27" hidden="1">{"% Growth",#N/A,FALSE,"Income Statement";"% of GDAR",#N/A,FALSE,"Income Statement"}</definedName>
    <definedName name="wrn.Income._.Statement._1_4" hidden="1">{"% Growth",#N/A,FALSE,"Income Statement";"% of GDAR",#N/A,FALSE,"Income Statement"}</definedName>
    <definedName name="wrn.Income._.Statement._1_4_1" localSheetId="27" hidden="1">{"% Growth",#N/A,FALSE,"Income Statement";"% of GDAR",#N/A,FALSE,"Income Statement"}</definedName>
    <definedName name="wrn.Income._.Statement._1_4_1" hidden="1">{"% Growth",#N/A,FALSE,"Income Statement";"% of GDAR",#N/A,FALSE,"Income Statement"}</definedName>
    <definedName name="wrn.Income._.Statement._1_5" localSheetId="27" hidden="1">{"% Growth",#N/A,FALSE,"Income Statement";"% of GDAR",#N/A,FALSE,"Income Statement"}</definedName>
    <definedName name="wrn.Income._.Statement._1_5" hidden="1">{"% Growth",#N/A,FALSE,"Income Statement";"% of GDAR",#N/A,FALSE,"Income Statement"}</definedName>
    <definedName name="wrn.Income._.Statement._2" localSheetId="27" hidden="1">{"% Growth",#N/A,FALSE,"Income Statement";"% of GDAR",#N/A,FALSE,"Income Statement"}</definedName>
    <definedName name="wrn.Income._.Statement._2" hidden="1">{"% Growth",#N/A,FALSE,"Income Statement";"% of GDAR",#N/A,FALSE,"Income Statement"}</definedName>
    <definedName name="wrn.Income._.Statement._2_1" localSheetId="27" hidden="1">{"% Growth",#N/A,FALSE,"Income Statement";"% of GDAR",#N/A,FALSE,"Income Statement"}</definedName>
    <definedName name="wrn.Income._.Statement._2_1" hidden="1">{"% Growth",#N/A,FALSE,"Income Statement";"% of GDAR",#N/A,FALSE,"Income Statement"}</definedName>
    <definedName name="wrn.Income._.Statement._3" localSheetId="27" hidden="1">{"% Growth",#N/A,FALSE,"Income Statement";"% of GDAR",#N/A,FALSE,"Income Statement"}</definedName>
    <definedName name="wrn.Income._.Statement._3" hidden="1">{"% Growth",#N/A,FALSE,"Income Statement";"% of GDAR",#N/A,FALSE,"Income Statement"}</definedName>
    <definedName name="wrn.Income._.Statement._3_1" localSheetId="27" hidden="1">{"% Growth",#N/A,FALSE,"Income Statement";"% of GDAR",#N/A,FALSE,"Income Statement"}</definedName>
    <definedName name="wrn.Income._.Statement._3_1" hidden="1">{"% Growth",#N/A,FALSE,"Income Statement";"% of GDAR",#N/A,FALSE,"Income Statement"}</definedName>
    <definedName name="wrn.Income._.Statement._4" localSheetId="27" hidden="1">{"% Growth",#N/A,FALSE,"Income Statement";"% of GDAR",#N/A,FALSE,"Income Statement"}</definedName>
    <definedName name="wrn.Income._.Statement._4" hidden="1">{"% Growth",#N/A,FALSE,"Income Statement";"% of GDAR",#N/A,FALSE,"Income Statement"}</definedName>
    <definedName name="wrn.Income._.Statement._4_1" localSheetId="27" hidden="1">{"% Growth",#N/A,FALSE,"Income Statement";"% of GDAR",#N/A,FALSE,"Income Statement"}</definedName>
    <definedName name="wrn.Income._.Statement._4_1" hidden="1">{"% Growth",#N/A,FALSE,"Income Statement";"% of GDAR",#N/A,FALSE,"Income Statement"}</definedName>
    <definedName name="wrn.Income._.Statement._5" localSheetId="27" hidden="1">{"% Growth",#N/A,FALSE,"Income Statement";"% of GDAR",#N/A,FALSE,"Income Statement"}</definedName>
    <definedName name="wrn.Income._.Statement._5" hidden="1">{"% Growth",#N/A,FALSE,"Income Statement";"% of GDAR",#N/A,FALSE,"Income Statement"}</definedName>
    <definedName name="wrn.Income._.Statement._5_1" localSheetId="27" hidden="1">{"% Growth",#N/A,FALSE,"Income Statement";"% of GDAR",#N/A,FALSE,"Income Statement"}</definedName>
    <definedName name="wrn.Income._.Statement._5_1" hidden="1">{"% Growth",#N/A,FALSE,"Income Statement";"% of GDAR",#N/A,FALSE,"Income Statement"}</definedName>
    <definedName name="wrn.Income._.Statements." localSheetId="27" hidden="1">{"Income Statement",#N/A,FALSE,"P&amp;L - $";"Quarterly Income Statement",#N/A,FALSE,"P&amp;L Detail"}</definedName>
    <definedName name="wrn.Income._.Statements." hidden="1">{"Income Statement",#N/A,FALSE,"P&amp;L - $";"Quarterly Income Statement",#N/A,FALSE,"P&amp;L Detail"}</definedName>
    <definedName name="wrn.Income._.Statements._1" localSheetId="27" hidden="1">{"Income Statement",#N/A,FALSE,"P&amp;L - $";"Quarterly Income Statement",#N/A,FALSE,"P&amp;L Detail"}</definedName>
    <definedName name="wrn.Income._.Statements._1" hidden="1">{"Income Statement",#N/A,FALSE,"P&amp;L - $";"Quarterly Income Statement",#N/A,FALSE,"P&amp;L Detail"}</definedName>
    <definedName name="wrn.Index." localSheetId="27" hidden="1">{#N/A,#N/A,FALSE,"INDEX"}</definedName>
    <definedName name="wrn.Index." hidden="1">{#N/A,#N/A,FALSE,"INDEX"}</definedName>
    <definedName name="wrn.Index._1" localSheetId="27" hidden="1">{#N/A,#N/A,FALSE,"INDEX"}</definedName>
    <definedName name="wrn.Index._1" hidden="1">{#N/A,#N/A,FALSE,"INDEX"}</definedName>
    <definedName name="wrn.info." localSheetId="27" hidden="1">{#N/A,#N/A,FALSE,"INFORMATIQUE"}</definedName>
    <definedName name="wrn.info." hidden="1">{#N/A,#N/A,FALSE,"INFORMATIQUE"}</definedName>
    <definedName name="wrn.info._1" localSheetId="27" hidden="1">{#N/A,#N/A,FALSE,"INFORMATIQUE"}</definedName>
    <definedName name="wrn.info._1" hidden="1">{#N/A,#N/A,FALSE,"INFORMATIQUE"}</definedName>
    <definedName name="wrn.input._.and._.output.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27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data." localSheetId="27" hidden="1">{"Creditor Days",#N/A,FALSE,"Input Sheet";"Data Values",#N/A,FALSE,"Input Sheet"}</definedName>
    <definedName name="wrn.input._.data." hidden="1">{"Creditor Days",#N/A,FALSE,"Input Sheet";"Data Values",#N/A,FALSE,"Input Sheet"}</definedName>
    <definedName name="wrn.input._.data._1" localSheetId="27" hidden="1">{"Creditor Days",#N/A,FALSE,"Input Sheet";"Data Values",#N/A,FALSE,"Input Sheet"}</definedName>
    <definedName name="wrn.input._.data._1" hidden="1">{"Creditor Days",#N/A,FALSE,"Input Sheet";"Data Values",#N/A,FALSE,"Input Sheet"}</definedName>
    <definedName name="wrn.Input._.Print._.Area." localSheetId="27" hidden="1">{#N/A,#N/A,FALSE,"inputs";#N/A,#N/A,FALSE,"inputs"}</definedName>
    <definedName name="wrn.Input._.Print._.Area." hidden="1">{#N/A,#N/A,FALSE,"inputs";#N/A,#N/A,FALSE,"inputs"}</definedName>
    <definedName name="wrn.Input._.Print._.Area._1" localSheetId="27" hidden="1">{#N/A,#N/A,FALSE,"inputs";#N/A,#N/A,FALSE,"inputs"}</definedName>
    <definedName name="wrn.Input._.Print._.Area._1" hidden="1">{#N/A,#N/A,FALSE,"inputs";#N/A,#N/A,FALSE,"inputs"}</definedName>
    <definedName name="wrn.Instructor._.Tips." localSheetId="27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_1" localSheetId="27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_1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PO." localSheetId="27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_1" localSheetId="27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_1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localSheetId="27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_1" localSheetId="27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_1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localSheetId="27" hidden="1">{"assumptions",#N/A,FALSE,"Scenario 1";"valuation",#N/A,FALSE,"Scenario 1"}</definedName>
    <definedName name="wrn.IPO._.Valuation." hidden="1">{"assumptions",#N/A,FALSE,"Scenario 1";"valuation",#N/A,FALSE,"Scenario 1"}</definedName>
    <definedName name="wrn.IPO._.Valuation._1" localSheetId="27" hidden="1">{"assumptions",#N/A,FALSE,"Scenario 1";"valuation",#N/A,FALSE,"Scenario 1"}</definedName>
    <definedName name="wrn.IPO._.Valuation._1" hidden="1">{"assumptions",#N/A,FALSE,"Scenario 1";"valuation",#N/A,FALSE,"Scenario 1"}</definedName>
    <definedName name="wrn.IPO._1" localSheetId="27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1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value." localSheetId="27" hidden="1">{#N/A,#N/A,FALSE,"puboff";#N/A,#N/A,FALSE,"valuation";#N/A,#N/A,FALSE,"finanalsis";#N/A,#N/A,FALSE,"split";#N/A,#N/A,FALSE,"ownership"}</definedName>
    <definedName name="wrn.ipovalue." hidden="1">{#N/A,#N/A,FALSE,"puboff";#N/A,#N/A,FALSE,"valuation";#N/A,#N/A,FALSE,"finanalsis";#N/A,#N/A,FALSE,"split";#N/A,#N/A,FALSE,"ownership"}</definedName>
    <definedName name="wrn.ipovalue._1" localSheetId="27" hidden="1">{#N/A,#N/A,FALSE,"puboff";#N/A,#N/A,FALSE,"valuation";#N/A,#N/A,FALSE,"finanalsis";#N/A,#N/A,FALSE,"split";#N/A,#N/A,FALSE,"ownership"}</definedName>
    <definedName name="wrn.ipovalue._1" hidden="1">{#N/A,#N/A,FALSE,"puboff";#N/A,#N/A,FALSE,"valuation";#N/A,#N/A,FALSE,"finanalsis";#N/A,#N/A,FALSE,"split";#N/A,#N/A,FALSE,"ownership"}</definedName>
    <definedName name="wrn.IS_BS_SCF." localSheetId="27" hidden="1">{#N/A,#N/A,FALSE,"Income Statement";#N/A,#N/A,FALSE,"Balance Sheet";#N/A,#N/A,FALSE,"Cash Flow"}</definedName>
    <definedName name="wrn.IS_BS_SCF." hidden="1">{#N/A,#N/A,FALSE,"Income Statement";#N/A,#N/A,FALSE,"Balance Sheet";#N/A,#N/A,FALSE,"Cash Flow"}</definedName>
    <definedName name="wrn.IS_BS_SCF._1" localSheetId="27" hidden="1">{#N/A,#N/A,FALSE,"Income Statement";#N/A,#N/A,FALSE,"Balance Sheet";#N/A,#N/A,FALSE,"Cash Flow"}</definedName>
    <definedName name="wrn.IS_BS_SCF._1" hidden="1">{#N/A,#N/A,FALSE,"Income Statement";#N/A,#N/A,FALSE,"Balance Sheet";#N/A,#N/A,FALSE,"Cash Flow"}</definedName>
    <definedName name="wrn.IS._.Q96." localSheetId="27" hidden="1">{"IS Q96",#N/A,FALSE,"Income Statement"}</definedName>
    <definedName name="wrn.IS._.Q96." hidden="1">{"IS Q96",#N/A,FALSE,"Income Statement"}</definedName>
    <definedName name="wrn.IS._.Q96._1" localSheetId="27" hidden="1">{"IS Q96",#N/A,FALSE,"Income Statement"}</definedName>
    <definedName name="wrn.IS._.Q96._1" hidden="1">{"IS Q96",#N/A,FALSE,"Income Statement"}</definedName>
    <definedName name="wrn.IS._.Q97." localSheetId="27" hidden="1">{"IS Q97",#N/A,FALSE,"Income Statement"}</definedName>
    <definedName name="wrn.IS._.Q97." hidden="1">{"IS Q97",#N/A,FALSE,"Income Statement"}</definedName>
    <definedName name="wrn.IS._.Q97._1" localSheetId="27" hidden="1">{"IS Q97",#N/A,FALSE,"Income Statement"}</definedName>
    <definedName name="wrn.IS._.Q97._1" hidden="1">{"IS Q97",#N/A,FALSE,"Income Statement"}</definedName>
    <definedName name="wrn.IS._.Years." localSheetId="27" hidden="1">{"IS Years",#N/A,FALSE,"Income Statement"}</definedName>
    <definedName name="wrn.IS._.Years." hidden="1">{"IS Years",#N/A,FALSE,"Income Statement"}</definedName>
    <definedName name="wrn.IS._.Years._1" localSheetId="27" hidden="1">{"IS Years",#N/A,FALSE,"Income Statement"}</definedName>
    <definedName name="wrn.IS._.Years._1" hidden="1">{"IS Years",#N/A,FALSE,"Income Statement"}</definedName>
    <definedName name="wrn.ISCG._.model." localSheetId="27" hidden="1">{#N/A,#N/A,FALSE,"Second";#N/A,#N/A,FALSE,"ownership";#N/A,#N/A,FALSE,"Valuation";#N/A,#N/A,FALSE,"Eqiv";#N/A,#N/A,FALSE,"Mults";#N/A,#N/A,FALSE,"ISCG Graphics"}</definedName>
    <definedName name="wrn.ISCG._.model." hidden="1">{#N/A,#N/A,FALSE,"Second";#N/A,#N/A,FALSE,"ownership";#N/A,#N/A,FALSE,"Valuation";#N/A,#N/A,FALSE,"Eqiv";#N/A,#N/A,FALSE,"Mults";#N/A,#N/A,FALSE,"ISCG Graphics"}</definedName>
    <definedName name="wrn.ISCG._.model._1" localSheetId="27" hidden="1">{#N/A,#N/A,FALSE,"Second";#N/A,#N/A,FALSE,"ownership";#N/A,#N/A,FALSE,"Valuation";#N/A,#N/A,FALSE,"Eqiv";#N/A,#N/A,FALSE,"Mults";#N/A,#N/A,FALSE,"ISCG Graphics"}</definedName>
    <definedName name="wrn.ISCG._.model._1" hidden="1">{#N/A,#N/A,FALSE,"Second";#N/A,#N/A,FALSE,"ownership";#N/A,#N/A,FALSE,"Valuation";#N/A,#N/A,FALSE,"Eqiv";#N/A,#N/A,FALSE,"Mults";#N/A,#N/A,FALSE,"ISCG Graphics"}</definedName>
    <definedName name="wrn.IV." localSheetId="27" hidden="1">{"CASHFLOW",#N/A,FALSE,"Northpointe"}</definedName>
    <definedName name="wrn.IV." hidden="1">{"CASHFLOW",#N/A,FALSE,"Northpointe"}</definedName>
    <definedName name="wrn.IV._1" localSheetId="27" hidden="1">{"CASHFLOW",#N/A,FALSE,"Northpointe"}</definedName>
    <definedName name="wrn.IV._1" hidden="1">{"CASHFLOW",#N/A,FALSE,"Northpointe"}</definedName>
    <definedName name="wrn.IVTI_Rep." localSheetId="27" hidden="1">{#N/A,#N/A,FALSE,"Title Page";#N/A,#N/A,FALSE,"Summary Sheet";#N/A,#N/A,FALSE,"Fiscal Year Income Statement";#N/A,#N/A,FALSE,"Valuation Summary";#N/A,#N/A,FALSE,"Comps with IVT";#N/A,#N/A,FALSE,"Comps without IVT"}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IVTI_Rep._1" localSheetId="27" hidden="1">{#N/A,#N/A,FALSE,"Title Page";#N/A,#N/A,FALSE,"Summary Sheet";#N/A,#N/A,FALSE,"Fiscal Year Income Statement";#N/A,#N/A,FALSE,"Valuation Summary";#N/A,#N/A,FALSE,"Comps with IVT";#N/A,#N/A,FALSE,"Comps without IVT"}</definedName>
    <definedName name="wrn.IVTI_Rep._1" hidden="1">{#N/A,#N/A,FALSE,"Title Page";#N/A,#N/A,FALSE,"Summary Sheet";#N/A,#N/A,FALSE,"Fiscal Year Income Statement";#N/A,#N/A,FALSE,"Valuation Summary";#N/A,#N/A,FALSE,"Comps with IVT";#N/A,#N/A,FALSE,"Comps without IVT"}</definedName>
    <definedName name="wrn.JANI._.REBATES." localSheetId="27" hidden="1">{"TOTAL",#N/A,FALSE,"A";"FISCAL94",#N/A,FALSE,"A";"FISCAL95",#N/A,FALSE,"A";"FISCAL96",#N/A,FALSE,"A";"misc page",#N/A,FALSE,"A"}</definedName>
    <definedName name="wrn.JANI._.REBATES." hidden="1">{"TOTAL",#N/A,FALSE,"A";"FISCAL94",#N/A,FALSE,"A";"FISCAL95",#N/A,FALSE,"A";"FISCAL96",#N/A,FALSE,"A";"misc page",#N/A,FALSE,"A"}</definedName>
    <definedName name="wrn.JANI._.REBATES._1" localSheetId="27" hidden="1">{"TOTAL",#N/A,FALSE,"A";"FISCAL94",#N/A,FALSE,"A";"FISCAL95",#N/A,FALSE,"A";"FISCAL96",#N/A,FALSE,"A";"misc page",#N/A,FALSE,"A"}</definedName>
    <definedName name="wrn.JANI._.REBATES._1" hidden="1">{"TOTAL",#N/A,FALSE,"A";"FISCAL94",#N/A,FALSE,"A";"FISCAL95",#N/A,FALSE,"A";"FISCAL96",#N/A,FALSE,"A";"misc page",#N/A,FALSE,"A"}</definedName>
    <definedName name="wrn.JANUARY." localSheetId="27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localSheetId="27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errys_copy." localSheetId="27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localSheetId="27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ODM._.Graphs." localSheetId="27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_1" localSheetId="27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_1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27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Final." localSheetId="27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wrn.July._.Final.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wrn.July._.Final._1" localSheetId="27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wrn.July._.Final._1" hidden="1">{#N/A,#N/A,TRUE,"Mth Sum";#N/A,#N/A,TRUE,"YTD Sum";#N/A,#N/A,TRUE,"Mth Rev Sum";#N/A,#N/A,TRUE,"YTD Rev Sum";#N/A,#N/A,TRUE,"SC vs Pr Month (Revised)";#N/A,#N/A,TRUE,"SVC Detail Mth vs Pr Mth (Rev)";#N/A,#N/A,TRUE,"SGA (Elem) vs Pr Month";#N/A,#N/A,TRUE,"SGA (BU) vs Pr Mth";#N/A,#N/A,TRUE,"SC vs Plan (Revised)";#N/A,#N/A,TRUE,"SVC Detail Mth vsPlan (Rev)";#N/A,#N/A,TRUE,"SGA (Elem) vs Plan";#N/A,#N/A,TRUE,"SGA (BU) vs Plan(Rev)";#N/A,#N/A,TRUE,"SC vs YTD 00 (Revised)";#N/A,#N/A,TRUE,"SGA (Elem) vs YTD 00";#N/A,#N/A,TRUE,"SGA (BU) YTD vs YTD 00";#N/A,#N/A,TRUE,"SC vs YTD Plan (Revised)";#N/A,#N/A,TRUE,"SVC YTD Detail Mth vsPlan (Rev)";#N/A,#N/A,TRUE,"SGA (Elem) vs YTD Plan";#N/A,#N/A,TRUE,"SGA (BU) YTD vs Plan(Rev)";#N/A,#N/A,TRUE,"CapExp";#N/A,#N/A,TRUE,"EBITDA(Flash)";#N/A,#N/A,TRUE,"NetInc(Flash)";#N/A,#N/A,TRUE,"Gross Margin(Flash)";#N/A,#N/A,TRUE,"Mth trends(Flash)";#N/A,#N/A,TRUE,"HeadcountP01";#N/A,#N/A,TRUE,"Headcount P00";#N/A,#N/A,TRUE,"Inc. Statement";#N/A,#N/A,TRUE,"Balance Sheet";#N/A,#N/A,TRUE,"Cash Flow"}</definedName>
    <definedName name="wrn.July._.Presentation." localSheetId="27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wrn.July._.Presentation.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wrn.July._.Presentation._1" localSheetId="27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wrn.July._.Presentation._1" hidden="1">{#N/A,#N/A,FALSE,"Revised Plan description";#N/A,#N/A,FALSE,"Mth Sum";#N/A,#N/A,FALSE,"YTD Sum";#N/A,#N/A,FALSE,"Mth Rev Sum";#N/A,#N/A,FALSE,"YTD Rev Sum";#N/A,#N/A,FALSE,"Direct Margin";#N/A,#N/A,FALSE,"Data MarginvsPlan";#N/A,#N/A,FALSE,"Local MarginvsPlan";#N/A,#N/A,FALSE,"Internet MarginvsPlan";#N/A,#N/A,FALSE,"LD Margin vs Plan ";#N/A,#N/A,FALSE,"Data Margin YTDvsPlan";#N/A,#N/A,FALSE,"Local Margin YTDvsPlan";#N/A,#N/A,FALSE,"Internet Margin YTDvsPlan";#N/A,#N/A,FALSE,"LD Margin YTD vs Plan";#N/A,#N/A,FALSE,"SC vs Pr Month ";#N/A,#N/A,FALSE,"SVC Detail Mth vs Pr Mth";#N/A,#N/A,FALSE,"Ind vs Pr Month ";#N/A,#N/A,FALSE,"SGA (Elem) vs Pr Month";#N/A,#N/A,FALSE,"SGA (BU) vs Pr Mth";#N/A,#N/A,FALSE,"SC vs Plan";#N/A,#N/A,FALSE,"SVC Detail Mth vsPlan ";#N/A,#N/A,FALSE,"Ind vs Plan";#N/A,#N/A,FALSE,"SGA (Elem) vs Plan";#N/A,#N/A,FALSE,"SGA (BU) vs Plan";#N/A,#N/A,FALSE,"SC vs YTD 00";#N/A,#N/A,FALSE,"SGA (Elem) vs YTD 00";#N/A,#N/A,FALSE,"SGA (BU) YTD vs YTD 00";#N/A,#N/A,FALSE,"SC vs YTD Plan ";#N/A,#N/A,FALSE,"SVC YTD Detail Mth vsPlan ";#N/A,#N/A,FALSE,"SGA (Elem) vs YTD Plan";#N/A,#N/A,FALSE,"SGA (BU) YTD vs Plan";#N/A,#N/A,FALSE,"CapExp";#N/A,#N/A,FALSE,"EBITDA";#N/A,#N/A,FALSE,"Mth trends";#N/A,#N/A,FALSE,"Inc. Statement";#N/A,#N/A,FALSE,"Balance Sheet";#N/A,#N/A,FALSE,"Cash Flow"}</definedName>
    <definedName name="wrn.JULY._1" localSheetId="27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ne." localSheetId="27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localSheetId="27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st._.Sorts." localSheetId="27" hidden="1">{#N/A,#N/A,FALSE,"Hi";#N/A,#N/A,FALSE,"Lo";#N/A,#N/A,FALSE,"Mkt. Cap";#N/A,#N/A,FALSE,"Alpha"}</definedName>
    <definedName name="wrn.Just._.Sorts." hidden="1">{#N/A,#N/A,FALSE,"Hi";#N/A,#N/A,FALSE,"Lo";#N/A,#N/A,FALSE,"Mkt. Cap";#N/A,#N/A,FALSE,"Alpha"}</definedName>
    <definedName name="wrn.Just._.Sorts._1" localSheetId="27" hidden="1">{#N/A,#N/A,FALSE,"Hi";#N/A,#N/A,FALSE,"Lo";#N/A,#N/A,FALSE,"Mkt. Cap";#N/A,#N/A,FALSE,"Alpha"}</definedName>
    <definedName name="wrn.Just._.Sorts._1" hidden="1">{#N/A,#N/A,FALSE,"Hi";#N/A,#N/A,FALSE,"Lo";#N/A,#N/A,FALSE,"Mkt. Cap";#N/A,#N/A,FALSE,"Alpha"}</definedName>
    <definedName name="wrn.JV._.and._.schedules." localSheetId="27" hidden="1">{#N/A,#N/A,FALSE,"JV69";#N/A,#N/A,FALSE,"Calculations";#N/A,#N/A,FALSE,"Variances"}</definedName>
    <definedName name="wrn.JV._.and._.schedules." hidden="1">{#N/A,#N/A,FALSE,"JV69";#N/A,#N/A,FALSE,"Calculations";#N/A,#N/A,FALSE,"Variances"}</definedName>
    <definedName name="wrn.JV._.and._.schedules._1" localSheetId="27" hidden="1">{#N/A,#N/A,FALSE,"JV69";#N/A,#N/A,FALSE,"Calculations";#N/A,#N/A,FALSE,"Variances"}</definedName>
    <definedName name="wrn.JV._.and._.schedules._1" hidden="1">{#N/A,#N/A,FALSE,"JV69";#N/A,#N/A,FALSE,"Calculations";#N/A,#N/A,FALSE,"Variances"}</definedName>
    <definedName name="wrn.K." localSheetId="27" hidden="1">{#N/A,#N/A,FALSE,"K"}</definedName>
    <definedName name="wrn.K." hidden="1">{#N/A,#N/A,FALSE,"K"}</definedName>
    <definedName name="wrn.K._1" localSheetId="27" hidden="1">{#N/A,#N/A,FALSE,"K"}</definedName>
    <definedName name="wrn.K._1" hidden="1">{#N/A,#N/A,FALSE,"K"}</definedName>
    <definedName name="wrn.K3._.Annual." localSheetId="27" hidden="1">{"K3Cash",#N/A,FALSE,"Ann";"K3Income",#N/A,FALSE,"Ann";"K3Educ",#N/A,FALSE,"Ann";"K3media",#N/A,FALSE,"Ann";"K3Info",#N/A,FALSE,"Ann";"K3Valuation",#N/A,FALSE,"Ann"}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Annual._1" localSheetId="27" hidden="1">{"K3Cash",#N/A,FALSE,"Ann";"K3Income",#N/A,FALSE,"Ann";"K3Educ",#N/A,FALSE,"Ann";"K3media",#N/A,FALSE,"Ann";"K3Info",#N/A,FALSE,"Ann";"K3Valuation",#N/A,FALSE,"Ann"}</definedName>
    <definedName name="wrn.K3._.Annual._1" hidden="1">{"K3Cash",#N/A,FALSE,"Ann";"K3Income",#N/A,FALSE,"Ann";"K3Educ",#N/A,FALSE,"Ann";"K3media",#N/A,FALSE,"Ann";"K3Info",#N/A,FALSE,"Ann";"K3Valuation",#N/A,FALSE,"Ann"}</definedName>
    <definedName name="wrn.K3._.Quarterly." localSheetId="27" hidden="1">{"K3 first",#N/A,FALSE,"Qtr.";"K3 second",#N/A,FALSE,"Qtr.";"K3 Third",#N/A,FALSE,"Qtr.";"K3 Fourth",#N/A,FALSE,"Qtr.";"K3 Full",#N/A,FALSE,"Qtr."}</definedName>
    <definedName name="wrn.K3._.Quarterly." hidden="1">{"K3 first",#N/A,FALSE,"Qtr.";"K3 second",#N/A,FALSE,"Qtr.";"K3 Third",#N/A,FALSE,"Qtr.";"K3 Fourth",#N/A,FALSE,"Qtr.";"K3 Full",#N/A,FALSE,"Qtr."}</definedName>
    <definedName name="wrn.K3._.Quarterly._1" localSheetId="27" hidden="1">{"K3 first",#N/A,FALSE,"Qtr.";"K3 second",#N/A,FALSE,"Qtr.";"K3 Third",#N/A,FALSE,"Qtr.";"K3 Fourth",#N/A,FALSE,"Qtr.";"K3 Full",#N/A,FALSE,"Qtr."}</definedName>
    <definedName name="wrn.K3._.Quarterly._1" hidden="1">{"K3 first",#N/A,FALSE,"Qtr.";"K3 second",#N/A,FALSE,"Qtr.";"K3 Third",#N/A,FALSE,"Qtr.";"K3 Fourth",#N/A,FALSE,"Qtr.";"K3 Full",#N/A,FALSE,"Qtr."}</definedName>
    <definedName name="wrn.KKR._.Management._.Letter." localSheetId="27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_1" localSheetId="27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_1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MART._.MONTHLY.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wrn.KMART._.MONTHLY.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wrn.KMART._.MONTHLY._1" localSheetId="27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wrn.KMART._.MONTHLY._1" hidden="1">{#N/A,#N/A,FALSE,"EXEC SUMM";#N/A,#N/A,FALSE,"KMART CON MTH";#N/A,#N/A,FALSE,"KMART CON YTD";#N/A,#N/A,FALSE,"USKMART OPER";#N/A,#N/A,FALSE,"INTNTL OPER";#N/A,#N/A,FALSE,"USKMART YTD";#N/A,#N/A,FALSE,"KMART4QTR FORECAST";#N/A,#N/A,FALSE,"FULL YEAR FORECAST"}</definedName>
    <definedName name="wrn.kriall." localSheetId="27" hidden="1">{"kricash",#N/A,FALSE,"INC";"kriinc",#N/A,FALSE,"INC";"krimiami",#N/A,FALSE,"INC";"kriother",#N/A,FALSE,"INC";"kripapers",#N/A,FALSE,"INC"}</definedName>
    <definedName name="wrn.kriall." hidden="1">{"kricash",#N/A,FALSE,"INC";"kriinc",#N/A,FALSE,"INC";"krimiami",#N/A,FALSE,"INC";"kriother",#N/A,FALSE,"INC";"kripapers",#N/A,FALSE,"INC"}</definedName>
    <definedName name="wrn.kriall._1" localSheetId="27" hidden="1">{"kricash",#N/A,FALSE,"INC";"kriinc",#N/A,FALSE,"INC";"krimiami",#N/A,FALSE,"INC";"kriother",#N/A,FALSE,"INC";"kripapers",#N/A,FALSE,"INC"}</definedName>
    <definedName name="wrn.kriall._1" hidden="1">{"kricash",#N/A,FALSE,"INC";"kriinc",#N/A,FALSE,"INC";"krimiami",#N/A,FALSE,"INC";"kriother",#N/A,FALSE,"INC";"kripapers",#N/A,FALSE,"INC"}</definedName>
    <definedName name="wrn.LBO._.Summary." localSheetId="27" hidden="1">{"LBO Summary",#N/A,FALSE,"Summary"}</definedName>
    <definedName name="wrn.LBO._.Summary." hidden="1">{"LBO Summary",#N/A,FALSE,"Summary"}</definedName>
    <definedName name="wrn.LBO._.Summary._1" localSheetId="27" hidden="1">{"LBO Summary",#N/A,FALSE,"Summary"}</definedName>
    <definedName name="wrn.LBO._.Summary._1" hidden="1">{"LBO Summary",#N/A,FALSE,"Summary"}</definedName>
    <definedName name="wrn.Lease._.Rollover." localSheetId="27" hidden="1">{#N/A,#N/A,FALSE,"Lease Rollover"}</definedName>
    <definedName name="wrn.Lease._.Rollover." hidden="1">{#N/A,#N/A,FALSE,"Lease Rollover"}</definedName>
    <definedName name="wrn.Lease._.Rollover._1" localSheetId="27" hidden="1">{#N/A,#N/A,FALSE,"Lease Rollover"}</definedName>
    <definedName name="wrn.Lease._.Rollover._1" hidden="1">{#N/A,#N/A,FALSE,"Lease Rollover"}</definedName>
    <definedName name="wrn.legal." localSheetId="27" hidden="1">{"long",#N/A,FALSE,"ESC"}</definedName>
    <definedName name="wrn.legal." hidden="1">{"long",#N/A,FALSE,"ESC"}</definedName>
    <definedName name="wrn.legal._1" localSheetId="27" hidden="1">{"long",#N/A,FALSE,"ESC"}</definedName>
    <definedName name="wrn.legal._1" hidden="1">{"long",#N/A,FALSE,"ESC"}</definedName>
    <definedName name="wrn.Lewis._.Region." localSheetId="27" hidden="1">{"Lewis Region Summary",#N/A,FALSE,"Lewis Region";"Lewis Region Month",#N/A,FALSE,"Lewis Region";"Lewis Region YTD",#N/A,FALSE,"Lewis Region"}</definedName>
    <definedName name="wrn.Lewis._.Region." hidden="1">{"Lewis Region Summary",#N/A,FALSE,"Lewis Region";"Lewis Region Month",#N/A,FALSE,"Lewis Region";"Lewis Region YTD",#N/A,FALSE,"Lewis Region"}</definedName>
    <definedName name="wrn.Lewis._.Region._1" localSheetId="27" hidden="1">{"Lewis Region Summary",#N/A,FALSE,"Lewis Region";"Lewis Region Month",#N/A,FALSE,"Lewis Region";"Lewis Region YTD",#N/A,FALSE,"Lewis Region"}</definedName>
    <definedName name="wrn.Lewis._.Region._1" hidden="1">{"Lewis Region Summary",#N/A,FALSE,"Lewis Region";"Lewis Region Month",#N/A,FALSE,"Lewis Region";"Lewis Region YTD",#N/A,FALSE,"Lewis Region"}</definedName>
    <definedName name="wrn.LM._.Gear." localSheetId="27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_1" localSheetId="27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_1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oan._.Pricing._.Analysis." localSheetId="27" hidden="1">{#N/A,#N/A,FALSE,"LOAN ANALYSIS"}</definedName>
    <definedName name="wrn.Loan._.Pricing._.Analysis." hidden="1">{#N/A,#N/A,FALSE,"LOAN ANALYSIS"}</definedName>
    <definedName name="wrn.Loan._.Pricing._.Analysis._1" localSheetId="27" hidden="1">{#N/A,#N/A,FALSE,"LOAN ANALYSIS"}</definedName>
    <definedName name="wrn.Loan._.Pricing._.Analysis._1" hidden="1">{#N/A,#N/A,FALSE,"LOAN ANALYSIS"}</definedName>
    <definedName name="wrn.LOCAL." localSheetId="27" hidden="1">{#N/A,#N/A,FALSE,"LOCAL"}</definedName>
    <definedName name="wrn.LOCAL." hidden="1">{#N/A,#N/A,FALSE,"LOCAL"}</definedName>
    <definedName name="wrn.LOCAL._1" localSheetId="27" hidden="1">{#N/A,#N/A,FALSE,"LOCAL"}</definedName>
    <definedName name="wrn.LOCAL._1" hidden="1">{#N/A,#N/A,FALSE,"LOCAL"}</definedName>
    <definedName name="wrn.LOCAL1." localSheetId="27" hidden="1">{#N/A,#N/A,FALSE,"LOCAL"}</definedName>
    <definedName name="wrn.LOCAL1." hidden="1">{#N/A,#N/A,FALSE,"LOCAL"}</definedName>
    <definedName name="wrn.LOCAL1._1" localSheetId="27" hidden="1">{#N/A,#N/A,FALSE,"LOCAL"}</definedName>
    <definedName name="wrn.LOCAL1._1" hidden="1">{#N/A,#N/A,FALSE,"LOCAL"}</definedName>
    <definedName name="wrn.LOCAL2." localSheetId="27" hidden="1">{#N/A,#N/A,FALSE,"LOCAL"}</definedName>
    <definedName name="wrn.LOCAL2." hidden="1">{#N/A,#N/A,FALSE,"LOCAL"}</definedName>
    <definedName name="wrn.LOCAL2._1" localSheetId="27" hidden="1">{#N/A,#N/A,FALSE,"LOCAL"}</definedName>
    <definedName name="wrn.LOCAL2._1" hidden="1">{#N/A,#N/A,FALSE,"LOCAL"}</definedName>
    <definedName name="wrn.LP._.Committee._.Book.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localSheetId="2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localSheetId="27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localSheetId="27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UXCOS." localSheetId="27" hidden="1">{"LUX_ASSET",#N/A,FALSE,"CII-Q494.XLS";"LUX_LIAB",#N/A,FALSE,"CII-Q494.XLS";"LUX_INC",#N/A,FALSE,"CII-Q494.XLS";"LUXje",#N/A,FALSE,"CII-Q494.XLS"}</definedName>
    <definedName name="wrn.LUXCOS." hidden="1">{"LUX_ASSET",#N/A,FALSE,"CII-Q494.XLS";"LUX_LIAB",#N/A,FALSE,"CII-Q494.XLS";"LUX_INC",#N/A,FALSE,"CII-Q494.XLS";"LUXje",#N/A,FALSE,"CII-Q494.XLS"}</definedName>
    <definedName name="wrn.LUXCOS._1" localSheetId="27" hidden="1">{"LUX_ASSET",#N/A,FALSE,"CII-Q494.XLS";"LUX_LIAB",#N/A,FALSE,"CII-Q494.XLS";"LUX_INC",#N/A,FALSE,"CII-Q494.XLS";"LUXje",#N/A,FALSE,"CII-Q494.XLS"}</definedName>
    <definedName name="wrn.LUXCOS._1" hidden="1">{"LUX_ASSET",#N/A,FALSE,"CII-Q494.XLS";"LUX_LIAB",#N/A,FALSE,"CII-Q494.XLS";"LUX_INC",#N/A,FALSE,"CII-Q494.XLS";"LUXje",#N/A,FALSE,"CII-Q494.XLS"}</definedName>
    <definedName name="wrn.Main._.Fields.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_1" localSheetId="2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_1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e." localSheetId="27" hidden="1">{"Assumptions",#N/A,TRUE,"Assumptions";"Income",#N/A,TRUE,"Income";"Balance",#N/A,TRUE,"Balance"}</definedName>
    <definedName name="wrn.Maine." hidden="1">{"Assumptions",#N/A,TRUE,"Assumptions";"Income",#N/A,TRUE,"Income";"Balance",#N/A,TRUE,"Balance"}</definedName>
    <definedName name="wrn.Maine._1" localSheetId="27" hidden="1">{"Assumptions",#N/A,TRUE,"Assumptions";"Income",#N/A,TRUE,"Income";"Balance",#N/A,TRUE,"Balance"}</definedName>
    <definedName name="wrn.Maine._1" hidden="1">{"Assumptions",#N/A,TRUE,"Assumptions";"Income",#N/A,TRUE,"Income";"Balance",#N/A,TRUE,"Balance"}</definedName>
    <definedName name="wrn.Maine2." localSheetId="27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localSheetId="27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Control._.Report." localSheetId="2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Control._.Report._1" localSheetId="2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Control._.Report._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Report.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localSheetId="27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Summaries." localSheetId="27" hidden="1">{"Summary",#N/A,TRUE,"Summary";"Smith Region Summary",#N/A,TRUE,"Smith Region";"Seed Region Summary",#N/A,TRUE,"Seed Region";"Blaydes Region Summary",#N/A,TRUE,"Blaydes Region";"Lewis Region Summary",#N/A,TRUE,"Lewis Region";"Biship District US",#N/A,TRUE,"Bishop Districts";"Canada Summary",#N/A,TRUE,"Canada";"Ahern's Other Summary",#N/A,TRUE,"Ahern's Other Sales";"North America Summary",#N/A,TRUE,"North American Region";"EC Depts Summary",#N/A,TRUE,"EC Depts";"Other Sales Summary",#N/A,TRUE,"Other Sales (not Tom's)";"Marketing Summary",#N/A,TRUE,"Marketing"}</definedName>
    <definedName name="wrn.Management._.Summaries." hidden="1">{"Summary",#N/A,TRUE,"Summary";"Smith Region Summary",#N/A,TRUE,"Smith Region";"Seed Region Summary",#N/A,TRUE,"Seed Region";"Blaydes Region Summary",#N/A,TRUE,"Blaydes Region";"Lewis Region Summary",#N/A,TRUE,"Lewis Region";"Biship District US",#N/A,TRUE,"Bishop Districts";"Canada Summary",#N/A,TRUE,"Canada";"Ahern's Other Summary",#N/A,TRUE,"Ahern's Other Sales";"North America Summary",#N/A,TRUE,"North American Region";"EC Depts Summary",#N/A,TRUE,"EC Depts";"Other Sales Summary",#N/A,TRUE,"Other Sales (not Tom's)";"Marketing Summary",#N/A,TRUE,"Marketing"}</definedName>
    <definedName name="wrn.Management._.Summaries._1" localSheetId="27" hidden="1">{"Summary",#N/A,TRUE,"Summary";"Smith Region Summary",#N/A,TRUE,"Smith Region";"Seed Region Summary",#N/A,TRUE,"Seed Region";"Blaydes Region Summary",#N/A,TRUE,"Blaydes Region";"Lewis Region Summary",#N/A,TRUE,"Lewis Region";"Biship District US",#N/A,TRUE,"Bishop Districts";"Canada Summary",#N/A,TRUE,"Canada";"Ahern's Other Summary",#N/A,TRUE,"Ahern's Other Sales";"North America Summary",#N/A,TRUE,"North American Region";"EC Depts Summary",#N/A,TRUE,"EC Depts";"Other Sales Summary",#N/A,TRUE,"Other Sales (not Tom's)";"Marketing Summary",#N/A,TRUE,"Marketing"}</definedName>
    <definedName name="wrn.Management._.Summaries._1" hidden="1">{"Summary",#N/A,TRUE,"Summary";"Smith Region Summary",#N/A,TRUE,"Smith Region";"Seed Region Summary",#N/A,TRUE,"Seed Region";"Blaydes Region Summary",#N/A,TRUE,"Blaydes Region";"Lewis Region Summary",#N/A,TRUE,"Lewis Region";"Biship District US",#N/A,TRUE,"Bishop Districts";"Canada Summary",#N/A,TRUE,"Canada";"Ahern's Other Summary",#N/A,TRUE,"Ahern's Other Sales";"North America Summary",#N/A,TRUE,"North American Region";"EC Depts Summary",#N/A,TRUE,"EC Depts";"Other Sales Summary",#N/A,TRUE,"Other Sales (not Tom's)";"Marketing Summary",#N/A,TRUE,"Marketing"}</definedName>
    <definedName name="wrn.Manpower._.1996." localSheetId="27" hidden="1">{#N/A,#N/A,FALSE,"MP96"}</definedName>
    <definedName name="wrn.Manpower._.1996." hidden="1">{#N/A,#N/A,FALSE,"MP96"}</definedName>
    <definedName name="wrn.Manpower._.1996._1" localSheetId="27" hidden="1">{#N/A,#N/A,FALSE,"MP96"}</definedName>
    <definedName name="wrn.Manpower._.1996._1" hidden="1">{#N/A,#N/A,FALSE,"MP96"}</definedName>
    <definedName name="wrn.March." localSheetId="27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localSheetId="27" hidden="1">{"Statement of Income",#N/A,TRUE,"Mar99";"Balance Sheet",#N/A,TRUE,"Mar99"}</definedName>
    <definedName name="wrn.March._.Financials." hidden="1">{"Statement of Income",#N/A,TRUE,"Mar99";"Balance Sheet",#N/A,TRUE,"Mar99"}</definedName>
    <definedName name="wrn.March._.Financials._1" localSheetId="27" hidden="1">{"Statement of Income",#N/A,TRUE,"Mar99";"Balance Sheet",#N/A,TRUE,"Mar99"}</definedName>
    <definedName name="wrn.March._.Financials._1" hidden="1">{"Statement of Income",#N/A,TRUE,"Mar99";"Balance Sheet",#N/A,TRUE,"Mar99"}</definedName>
    <definedName name="wrn.March._1" localSheetId="27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gins." localSheetId="27" hidden="1">{#N/A,#N/A,FALSE,"Margins - GrossR&amp;D";#N/A,#N/A,FALSE,"Margins - sg&amp;a";#N/A,#N/A,FALSE,"Margins - Oper-net"}</definedName>
    <definedName name="wrn.Margins." hidden="1">{#N/A,#N/A,FALSE,"Margins - GrossR&amp;D";#N/A,#N/A,FALSE,"Margins - sg&amp;a";#N/A,#N/A,FALSE,"Margins - Oper-net"}</definedName>
    <definedName name="wrn.Margins._1" localSheetId="27" hidden="1">{#N/A,#N/A,FALSE,"Margins - GrossR&amp;D";#N/A,#N/A,FALSE,"Margins - sg&amp;a";#N/A,#N/A,FALSE,"Margins - Oper-net"}</definedName>
    <definedName name="wrn.Margins._1" hidden="1">{#N/A,#N/A,FALSE,"Margins - GrossR&amp;D";#N/A,#N/A,FALSE,"Margins - sg&amp;a";#N/A,#N/A,FALSE,"Margins - Oper-net"}</definedName>
    <definedName name="wrn.Marketing." localSheetId="27" hidden="1">{#N/A,#N/A,FALSE,"MKTSUM95";#N/A,#N/A,FALSE,"MKTADM95";#N/A,#N/A,FALSE,"MKTD&amp;C95";#N/A,#N/A,FALSE,"MKTPRD95";#N/A,#N/A,FALSE,"MKTCHL95"}</definedName>
    <definedName name="wrn.Marketing." hidden="1">{#N/A,#N/A,FALSE,"MKTSUM95";#N/A,#N/A,FALSE,"MKTADM95";#N/A,#N/A,FALSE,"MKTD&amp;C95";#N/A,#N/A,FALSE,"MKTPRD95";#N/A,#N/A,FALSE,"MKTCHL95"}</definedName>
    <definedName name="wrn.Marketing._1" localSheetId="27" hidden="1">{#N/A,#N/A,FALSE,"MKTSUM95";#N/A,#N/A,FALSE,"MKTADM95";#N/A,#N/A,FALSE,"MKTD&amp;C95";#N/A,#N/A,FALSE,"MKTPRD95";#N/A,#N/A,FALSE,"MKTCHL95"}</definedName>
    <definedName name="wrn.Marketing._1" hidden="1">{#N/A,#N/A,FALSE,"MKTSUM95";#N/A,#N/A,FALSE,"MKTADM95";#N/A,#N/A,FALSE,"MKTD&amp;C95";#N/A,#N/A,FALSE,"MKTPRD95";#N/A,#N/A,FALSE,"MKTCHL95"}</definedName>
    <definedName name="wrn.Marketing1" localSheetId="27" hidden="1">{#N/A,#N/A,FALSE,"MKTSUM95";#N/A,#N/A,FALSE,"MKTADM95";#N/A,#N/A,FALSE,"MKTD&amp;C95";#N/A,#N/A,FALSE,"MKTPRD95";#N/A,#N/A,FALSE,"MKTCHL95"}</definedName>
    <definedName name="wrn.Marketing1" hidden="1">{#N/A,#N/A,FALSE,"MKTSUM95";#N/A,#N/A,FALSE,"MKTADM95";#N/A,#N/A,FALSE,"MKTD&amp;C95";#N/A,#N/A,FALSE,"MKTPRD95";#N/A,#N/A,FALSE,"MKTCHL95"}</definedName>
    <definedName name="wrn.Marketing1_1" localSheetId="27" hidden="1">{#N/A,#N/A,FALSE,"MKTSUM95";#N/A,#N/A,FALSE,"MKTADM95";#N/A,#N/A,FALSE,"MKTD&amp;C95";#N/A,#N/A,FALSE,"MKTPRD95";#N/A,#N/A,FALSE,"MKTCHL95"}</definedName>
    <definedName name="wrn.Marketing1_1" hidden="1">{#N/A,#N/A,FALSE,"MKTSUM95";#N/A,#N/A,FALSE,"MKTADM95";#N/A,#N/A,FALSE,"MKTD&amp;C95";#N/A,#N/A,FALSE,"MKTPRD95";#N/A,#N/A,FALSE,"MKTCHL95"}</definedName>
    <definedName name="wrn.MAY." localSheetId="27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localSheetId="27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CCRK." localSheetId="27" hidden="1">{#N/A,#N/A,FALSE,"MCCRK"}</definedName>
    <definedName name="wrn.MCCRK." hidden="1">{#N/A,#N/A,FALSE,"MCCRK"}</definedName>
    <definedName name="wrn.MCCRK._1" localSheetId="27" hidden="1">{#N/A,#N/A,FALSE,"MCCRK"}</definedName>
    <definedName name="wrn.MCCRK._1" hidden="1">{#N/A,#N/A,FALSE,"MCCRK"}</definedName>
    <definedName name="wrn.MEDI." localSheetId="27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_1" localSheetId="27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_1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rge." localSheetId="27" hidden="1">{#N/A,#N/A,FALSE,"IPO";#N/A,#N/A,FALSE,"DCF";#N/A,#N/A,FALSE,"LBO";#N/A,#N/A,FALSE,"MULT_VAL";#N/A,#N/A,FALSE,"Status Quo";#N/A,#N/A,FALSE,"Recap"}</definedName>
    <definedName name="wrn.merge." hidden="1">{#N/A,#N/A,FALSE,"IPO";#N/A,#N/A,FALSE,"DCF";#N/A,#N/A,FALSE,"LBO";#N/A,#N/A,FALSE,"MULT_VAL";#N/A,#N/A,FALSE,"Status Quo";#N/A,#N/A,FALSE,"Recap"}</definedName>
    <definedName name="wrn.merge._1" localSheetId="27" hidden="1">{#N/A,#N/A,FALSE,"IPO";#N/A,#N/A,FALSE,"DCF";#N/A,#N/A,FALSE,"LBO";#N/A,#N/A,FALSE,"MULT_VAL";#N/A,#N/A,FALSE,"Status Quo";#N/A,#N/A,FALSE,"Recap"}</definedName>
    <definedName name="wrn.merge._1" hidden="1">{#N/A,#N/A,FALSE,"IPO";#N/A,#N/A,FALSE,"DCF";#N/A,#N/A,FALSE,"LBO";#N/A,#N/A,FALSE,"MULT_VAL";#N/A,#N/A,FALSE,"Status Quo";#N/A,#N/A,FALSE,"Recap"}</definedName>
    <definedName name="wrn.Merger." localSheetId="27" hidden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" hidden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_.analysis.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_1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_1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_1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_1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_1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_1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I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I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I_1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III_1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V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V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V_1" localSheetId="27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.analysis.IV_1" hidden="1">{"title",#N/A,FALSE,"Sheet13";"table of contents",#N/A,FALSE,"Sheet13";"summary",#N/A,FALSE,"Summary";"Acq. price",#N/A,FALSE,"MODEL";"balance",#N/A,FALSE,"Balance_Sheets";"pro forma ownership",#N/A,FALSE,"MODEL";"value per boe",#N/A,FALSE,"MODEL";"cash flow",#N/A,FALSE,"MODEL";"earnings",#N/A,FALSE,"MODEL";"nav",#N/A,FALSE,"MODEL";"financial summary",#N/A,FALSE,"MODEL";"operations summary",#N/A,FALSE,"MODEL";"cf sens.",#N/A,FALSE,"MODEL";"earn sen.",#N/A,FALSE,"MODEL";"debt sens.",#N/A,FALSE,"MODEL";"other sens.",#N/A,FALSE,"MODEL"}</definedName>
    <definedName name="wrn.Merger._1" localSheetId="27" hidden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_1" hidden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hpall." localSheetId="27" hidden="1">{"mhpcash",#N/A,FALSE,"MHPNEWX";"mhpinc",#N/A,FALSE,"MHPNEWX";"mhptax",#N/A,FALSE,"MHPNEWX";"mhpbroad",#N/A,FALSE,"MHPNEWX";"mhpeduc",#N/A,FALSE,"MHPNEWX";"mhpfin",#N/A,FALSE,"MHPNEWX";"mhpinfo",#N/A,FALSE,"MHPNEWX"}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hpall._1" localSheetId="27" hidden="1">{"mhpcash",#N/A,FALSE,"MHPNEWX";"mhpinc",#N/A,FALSE,"MHPNEWX";"mhptax",#N/A,FALSE,"MHPNEWX";"mhpbroad",#N/A,FALSE,"MHPNEWX";"mhpeduc",#N/A,FALSE,"MHPNEWX";"mhpfin",#N/A,FALSE,"MHPNEWX";"mhpinfo",#N/A,FALSE,"MHPNEWX"}</definedName>
    <definedName name="wrn.mhpall._1" hidden="1">{"mhpcash",#N/A,FALSE,"MHPNEWX";"mhpinc",#N/A,FALSE,"MHPNEWX";"mhptax",#N/A,FALSE,"MHPNEWX";"mhpbroad",#N/A,FALSE,"MHPNEWX";"mhpeduc",#N/A,FALSE,"MHPNEWX";"mhpfin",#N/A,FALSE,"MHPNEWX";"mhpinfo",#N/A,FALSE,"MHPNEWX"}</definedName>
    <definedName name="wrn.mikes_copy." localSheetId="27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localSheetId="27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LLARES." localSheetId="27" hidden="1">{#N/A,#N/A,TRUE,"RESUMEN ECON.";#N/A,#N/A,TRUE,"Costos de R.H.";#N/A,#N/A,TRUE,"COSTO HW";#N/A,#N/A,TRUE,"CUADROS";#N/A,#N/A,TRUE,"SCADA´s";#N/A,#N/A,TRUE,"PRECIOS EQUIPOS"}</definedName>
    <definedName name="wrn.MILLARES." hidden="1">{#N/A,#N/A,TRUE,"RESUMEN ECON.";#N/A,#N/A,TRUE,"Costos de R.H.";#N/A,#N/A,TRUE,"COSTO HW";#N/A,#N/A,TRUE,"CUADROS";#N/A,#N/A,TRUE,"SCADA´s";#N/A,#N/A,TRUE,"PRECIOS EQUIPOS"}</definedName>
    <definedName name="wrn.MILLARES._1" localSheetId="27" hidden="1">{#N/A,#N/A,TRUE,"RESUMEN ECON.";#N/A,#N/A,TRUE,"Costos de R.H.";#N/A,#N/A,TRUE,"COSTO HW";#N/A,#N/A,TRUE,"CUADROS";#N/A,#N/A,TRUE,"SCADA´s";#N/A,#N/A,TRUE,"PRECIOS EQUIPOS"}</definedName>
    <definedName name="wrn.MILLARES._1" hidden="1">{#N/A,#N/A,TRUE,"RESUMEN ECON.";#N/A,#N/A,TRUE,"Costos de R.H.";#N/A,#N/A,TRUE,"COSTO HW";#N/A,#N/A,TRUE,"CUADROS";#N/A,#N/A,TRUE,"SCADA´s";#N/A,#N/A,TRUE,"PRECIOS EQUIPOS"}</definedName>
    <definedName name="wrn.Model." localSheetId="27" hidden="1">{#N/A,#N/A,FALSE,"Cover";#N/A,#N/A,FALSE,"LUMI";#N/A,#N/A,FALSE,"COMD";#N/A,#N/A,FALSE,"Valuation";#N/A,#N/A,FALSE,"Assumptions";#N/A,#N/A,FALSE,"Pooling";#N/A,#N/A,FALSE,"BalanceSheet"}</definedName>
    <definedName name="wrn.Model." hidden="1">{#N/A,#N/A,FALSE,"Cover";#N/A,#N/A,FALSE,"LUMI";#N/A,#N/A,FALSE,"COMD";#N/A,#N/A,FALSE,"Valuation";#N/A,#N/A,FALSE,"Assumptions";#N/A,#N/A,FALSE,"Pooling";#N/A,#N/A,FALSE,"BalanceSheet"}</definedName>
    <definedName name="wrn.Model._1" localSheetId="27" hidden="1">{#N/A,#N/A,FALSE,"Cover";#N/A,#N/A,FALSE,"LUMI";#N/A,#N/A,FALSE,"COMD";#N/A,#N/A,FALSE,"Valuation";#N/A,#N/A,FALSE,"Assumptions";#N/A,#N/A,FALSE,"Pooling";#N/A,#N/A,FALSE,"BalanceSheet"}</definedName>
    <definedName name="wrn.Model._1" hidden="1">{#N/A,#N/A,FALSE,"Cover";#N/A,#N/A,FALSE,"LUMI";#N/A,#N/A,FALSE,"COMD";#N/A,#N/A,FALSE,"Valuation";#N/A,#N/A,FALSE,"Assumptions";#N/A,#N/A,FALSE,"Pooling";#N/A,#N/A,FALSE,"BalanceSheet"}</definedName>
    <definedName name="wrn.MONTH_END." localSheetId="27" hidden="1">{#N/A,#N/A,FALSE,"SUMMARY";#N/A,#N/A,FALSE,"DETAIL";#N/A,#N/A,FALSE,"VARIANCE"}</definedName>
    <definedName name="wrn.MONTH_END." hidden="1">{#N/A,#N/A,FALSE,"SUMMARY";#N/A,#N/A,FALSE,"DETAIL";#N/A,#N/A,FALSE,"VARIANCE"}</definedName>
    <definedName name="wrn.MONTH_END._1" localSheetId="27" hidden="1">{#N/A,#N/A,FALSE,"SUMMARY";#N/A,#N/A,FALSE,"DETAIL";#N/A,#N/A,FALSE,"VARIANCE"}</definedName>
    <definedName name="wrn.MONTH_END._1" hidden="1">{#N/A,#N/A,FALSE,"SUMMARY";#N/A,#N/A,FALSE,"DETAIL";#N/A,#N/A,FALSE,"VARIANCE"}</definedName>
    <definedName name="wrn.Month._.End._.Print._.Out." localSheetId="27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Print._.Out._1" localSheetId="27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Print._.Out._1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LY." localSheetId="27" hidden="1">{"1999MONTHLY",#N/A,FALSE,"MONTHLY";"2000MONTHLY",#N/A,FALSE,"MONTHLY";"2001MONTHLY",#N/A,FALSE,"MONTHLY"}</definedName>
    <definedName name="wrn.MONTHLY." hidden="1">{"1999MONTHLY",#N/A,FALSE,"MONTHLY";"2000MONTHLY",#N/A,FALSE,"MONTHLY";"2001MONTHLY",#N/A,FALSE,"MONTHLY"}</definedName>
    <definedName name="wrn.Monthly._.and._.Quarterly." localSheetId="27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localSheetId="27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Data." localSheetId="27" hidden="1">{"1999 by month",#N/A,FALSE,"Total_Company"}</definedName>
    <definedName name="wrn.Monthly._.Data." hidden="1">{"1999 by month",#N/A,FALSE,"Total_Company"}</definedName>
    <definedName name="wrn.Monthly._.Data._1" localSheetId="27" hidden="1">{"1999 by month",#N/A,FALSE,"Total_Company"}</definedName>
    <definedName name="wrn.Monthly._.Data._1" hidden="1">{"1999 by month",#N/A,FALSE,"Total_Company"}</definedName>
    <definedName name="wrn.MONTHLY._.INVENTORY._.SCHEDULE." localSheetId="27" hidden="1">{#N/A,#N/A,FALSE,"Sheet1";#N/A,#N/A,FALSE,"Sheet2";#N/A,#N/A,FALSE,"Sheet3";#N/A,#N/A,FALSE,"Sheet4";#N/A,#N/A,FALSE,"Sheet5";#N/A,#N/A,FALSE,"Sheet6"}</definedName>
    <definedName name="wrn.MONTHLY._.INVENTORY._.SCHEDULE." hidden="1">{#N/A,#N/A,FALSE,"Sheet1";#N/A,#N/A,FALSE,"Sheet2";#N/A,#N/A,FALSE,"Sheet3";#N/A,#N/A,FALSE,"Sheet4";#N/A,#N/A,FALSE,"Sheet5";#N/A,#N/A,FALSE,"Sheet6"}</definedName>
    <definedName name="wrn.MONTHLY._.INVENTORY._.SCHEDULE._1" localSheetId="27" hidden="1">{#N/A,#N/A,FALSE,"Sheet1";#N/A,#N/A,FALSE,"Sheet2";#N/A,#N/A,FALSE,"Sheet3";#N/A,#N/A,FALSE,"Sheet4";#N/A,#N/A,FALSE,"Sheet5";#N/A,#N/A,FALSE,"Sheet6"}</definedName>
    <definedName name="wrn.MONTHLY._.INVENTORY._.SCHEDULE._1" hidden="1">{#N/A,#N/A,FALSE,"Sheet1";#N/A,#N/A,FALSE,"Sheet2";#N/A,#N/A,FALSE,"Sheet3";#N/A,#N/A,FALSE,"Sheet4";#N/A,#N/A,FALSE,"Sheet5";#N/A,#N/A,FALSE,"Sheet6"}</definedName>
    <definedName name="wrn.Monthly._.Report." localSheetId="27" hidden="1">{#N/A,#N/A,FALSE,"Quarterly BS";#N/A,#N/A,FALSE,"Balance Sheet";#N/A,#N/A,FALSE,"Quarterly CF";#N/A,#N/A,FALSE,"Cash Flow";#N/A,#N/A,FALSE,"EARNINGS"}</definedName>
    <definedName name="wrn.Monthly._.Report." hidden="1">{#N/A,#N/A,FALSE,"Quarterly BS";#N/A,#N/A,FALSE,"Balance Sheet";#N/A,#N/A,FALSE,"Quarterly CF";#N/A,#N/A,FALSE,"Cash Flow";#N/A,#N/A,FALSE,"EARNINGS"}</definedName>
    <definedName name="wrn.Monthly._.Report._1" localSheetId="27" hidden="1">{#N/A,#N/A,FALSE,"Quarterly BS";#N/A,#N/A,FALSE,"Balance Sheet";#N/A,#N/A,FALSE,"Quarterly CF";#N/A,#N/A,FALSE,"Cash Flow";#N/A,#N/A,FALSE,"EARNINGS"}</definedName>
    <definedName name="wrn.Monthly._.Report._1" hidden="1">{#N/A,#N/A,FALSE,"Quarterly BS";#N/A,#N/A,FALSE,"Balance Sheet";#N/A,#N/A,FALSE,"Quarterly CF";#N/A,#N/A,FALSE,"Cash Flow";#N/A,#N/A,FALSE,"EARNINGS"}</definedName>
    <definedName name="wrn.MONTHLY._1" localSheetId="27" hidden="1">{"1999MONTHLY",#N/A,FALSE,"MONTHLY";"2000MONTHLY",#N/A,FALSE,"MONTHLY";"2001MONTHLY",#N/A,FALSE,"MONTHLY"}</definedName>
    <definedName name="wrn.MONTHLY._1" hidden="1">{"1999MONTHLY",#N/A,FALSE,"MONTHLY";"2000MONTHLY",#N/A,FALSE,"MONTHLY";"2001MONTHLY",#N/A,FALSE,"MONTHLY"}</definedName>
    <definedName name="wrn.Months." localSheetId="27" hidden="1">{"Curr Month",#N/A,FALSE,"Curr Mo";"All Months",#N/A,FALSE,"Curr Mo";"YTD",#N/A,FALSE,"Curr Mo";"1001",#N/A,FALSE,"Curr Mo";"1002",#N/A,FALSE,"Curr Mo";"4012",#N/A,FALSE,"Curr Mo";"4017",#N/A,FALSE,"Curr Mo";"1050",#N/A,FALSE,"Curr Mo";"1009",#N/A,FALSE,"Curr Mo";"4079",#N/A,FALSE,"Curr Mo";"4077",#N/A,FALSE,"Curr Mo";"1005",#N/A,FALSE,"Curr Mo";"1008",#N/A,FALSE,"Curr Mo";"1011",#N/A,FALSE,"Curr Mo";"1006",#N/A,FALSE,"Curr Mo";"1024",#N/A,FALSE,"Curr Mo";"1003",#N/A,FALSE,"Curr Mo";"1025",#N/A,FALSE,"Curr Mo";"4013",#N/A,FALSE,"Curr Mo";"1091",#N/A,FALSE,"Curr Mo";"1010",#N/A,FALSE,"Curr Mo";"1023",#N/A,FALSE,"Curr Mo";"4014",#N/A,FALSE,"Curr Mo";"1043",#N/A,FALSE,"Curr Mo";"1014",#N/A,FALSE,"Curr Mo";"1015",#N/A,FALSE,"Curr Mo";"1012",#N/A,FALSE,"Curr Mo";"1061",#N/A,FALSE,"Curr Mo";"1045",#N/A,FALSE,"Curr Mo";"4058",#N/A,FALSE,"Curr Mo";"1033",#N/A,FALSE,"Curr Mo";"1103",#N/A,FALSE,"Curr Mo";"4007",#N/A,FALSE,"Curr Mo";"4021",#N/A,FALSE,"Curr Mo";"4026",#N/A,FALSE,"Curr Mo";"4022",#N/A,FALSE,"Curr Mo";"4050",#N/A,FALSE,"Curr Mo";"4032",#N/A,FALSE,"Curr Mo";"4089",#N/A,FALSE,"Curr Mo";"1042",#N/A,FALSE,"Curr Mo";"1048",#N/A,FALSE,"Curr Mo";"4049",#N/A,FALSE,"Curr Mo"}</definedName>
    <definedName name="wrn.Months." hidden="1">{"Curr Month",#N/A,FALSE,"Curr Mo";"All Months",#N/A,FALSE,"Curr Mo";"YTD",#N/A,FALSE,"Curr Mo";"1001",#N/A,FALSE,"Curr Mo";"1002",#N/A,FALSE,"Curr Mo";"4012",#N/A,FALSE,"Curr Mo";"4017",#N/A,FALSE,"Curr Mo";"1050",#N/A,FALSE,"Curr Mo";"1009",#N/A,FALSE,"Curr Mo";"4079",#N/A,FALSE,"Curr Mo";"4077",#N/A,FALSE,"Curr Mo";"1005",#N/A,FALSE,"Curr Mo";"1008",#N/A,FALSE,"Curr Mo";"1011",#N/A,FALSE,"Curr Mo";"1006",#N/A,FALSE,"Curr Mo";"1024",#N/A,FALSE,"Curr Mo";"1003",#N/A,FALSE,"Curr Mo";"1025",#N/A,FALSE,"Curr Mo";"4013",#N/A,FALSE,"Curr Mo";"1091",#N/A,FALSE,"Curr Mo";"1010",#N/A,FALSE,"Curr Mo";"1023",#N/A,FALSE,"Curr Mo";"4014",#N/A,FALSE,"Curr Mo";"1043",#N/A,FALSE,"Curr Mo";"1014",#N/A,FALSE,"Curr Mo";"1015",#N/A,FALSE,"Curr Mo";"1012",#N/A,FALSE,"Curr Mo";"1061",#N/A,FALSE,"Curr Mo";"1045",#N/A,FALSE,"Curr Mo";"4058",#N/A,FALSE,"Curr Mo";"1033",#N/A,FALSE,"Curr Mo";"1103",#N/A,FALSE,"Curr Mo";"4007",#N/A,FALSE,"Curr Mo";"4021",#N/A,FALSE,"Curr Mo";"4026",#N/A,FALSE,"Curr Mo";"4022",#N/A,FALSE,"Curr Mo";"4050",#N/A,FALSE,"Curr Mo";"4032",#N/A,FALSE,"Curr Mo";"4089",#N/A,FALSE,"Curr Mo";"1042",#N/A,FALSE,"Curr Mo";"1048",#N/A,FALSE,"Curr Mo";"4049",#N/A,FALSE,"Curr Mo"}</definedName>
    <definedName name="wrn.Months._1" localSheetId="27" hidden="1">{"Curr Month",#N/A,FALSE,"Curr Mo";"All Months",#N/A,FALSE,"Curr Mo";"YTD",#N/A,FALSE,"Curr Mo";"1001",#N/A,FALSE,"Curr Mo";"1002",#N/A,FALSE,"Curr Mo";"4012",#N/A,FALSE,"Curr Mo";"4017",#N/A,FALSE,"Curr Mo";"1050",#N/A,FALSE,"Curr Mo";"1009",#N/A,FALSE,"Curr Mo";"4079",#N/A,FALSE,"Curr Mo";"4077",#N/A,FALSE,"Curr Mo";"1005",#N/A,FALSE,"Curr Mo";"1008",#N/A,FALSE,"Curr Mo";"1011",#N/A,FALSE,"Curr Mo";"1006",#N/A,FALSE,"Curr Mo";"1024",#N/A,FALSE,"Curr Mo";"1003",#N/A,FALSE,"Curr Mo";"1025",#N/A,FALSE,"Curr Mo";"4013",#N/A,FALSE,"Curr Mo";"1091",#N/A,FALSE,"Curr Mo";"1010",#N/A,FALSE,"Curr Mo";"1023",#N/A,FALSE,"Curr Mo";"4014",#N/A,FALSE,"Curr Mo";"1043",#N/A,FALSE,"Curr Mo";"1014",#N/A,FALSE,"Curr Mo";"1015",#N/A,FALSE,"Curr Mo";"1012",#N/A,FALSE,"Curr Mo";"1061",#N/A,FALSE,"Curr Mo";"1045",#N/A,FALSE,"Curr Mo";"4058",#N/A,FALSE,"Curr Mo";"1033",#N/A,FALSE,"Curr Mo";"1103",#N/A,FALSE,"Curr Mo";"4007",#N/A,FALSE,"Curr Mo";"4021",#N/A,FALSE,"Curr Mo";"4026",#N/A,FALSE,"Curr Mo";"4022",#N/A,FALSE,"Curr Mo";"4050",#N/A,FALSE,"Curr Mo";"4032",#N/A,FALSE,"Curr Mo";"4089",#N/A,FALSE,"Curr Mo";"1042",#N/A,FALSE,"Curr Mo";"1048",#N/A,FALSE,"Curr Mo";"4049",#N/A,FALSE,"Curr Mo"}</definedName>
    <definedName name="wrn.Months._1" hidden="1">{"Curr Month",#N/A,FALSE,"Curr Mo";"All Months",#N/A,FALSE,"Curr Mo";"YTD",#N/A,FALSE,"Curr Mo";"1001",#N/A,FALSE,"Curr Mo";"1002",#N/A,FALSE,"Curr Mo";"4012",#N/A,FALSE,"Curr Mo";"4017",#N/A,FALSE,"Curr Mo";"1050",#N/A,FALSE,"Curr Mo";"1009",#N/A,FALSE,"Curr Mo";"4079",#N/A,FALSE,"Curr Mo";"4077",#N/A,FALSE,"Curr Mo";"1005",#N/A,FALSE,"Curr Mo";"1008",#N/A,FALSE,"Curr Mo";"1011",#N/A,FALSE,"Curr Mo";"1006",#N/A,FALSE,"Curr Mo";"1024",#N/A,FALSE,"Curr Mo";"1003",#N/A,FALSE,"Curr Mo";"1025",#N/A,FALSE,"Curr Mo";"4013",#N/A,FALSE,"Curr Mo";"1091",#N/A,FALSE,"Curr Mo";"1010",#N/A,FALSE,"Curr Mo";"1023",#N/A,FALSE,"Curr Mo";"4014",#N/A,FALSE,"Curr Mo";"1043",#N/A,FALSE,"Curr Mo";"1014",#N/A,FALSE,"Curr Mo";"1015",#N/A,FALSE,"Curr Mo";"1012",#N/A,FALSE,"Curr Mo";"1061",#N/A,FALSE,"Curr Mo";"1045",#N/A,FALSE,"Curr Mo";"4058",#N/A,FALSE,"Curr Mo";"1033",#N/A,FALSE,"Curr Mo";"1103",#N/A,FALSE,"Curr Mo";"4007",#N/A,FALSE,"Curr Mo";"4021",#N/A,FALSE,"Curr Mo";"4026",#N/A,FALSE,"Curr Mo";"4022",#N/A,FALSE,"Curr Mo";"4050",#N/A,FALSE,"Curr Mo";"4032",#N/A,FALSE,"Curr Mo";"4089",#N/A,FALSE,"Curr Mo";"1042",#N/A,FALSE,"Curr Mo";"1048",#N/A,FALSE,"Curr Mo";"4049",#N/A,FALSE,"Curr Mo"}</definedName>
    <definedName name="wrn.Mortgage._.Loan._.Sch." localSheetId="27" hidden="1">{#N/A,#N/A,FALSE,"Mortgage Loan Sch"}</definedName>
    <definedName name="wrn.Mortgage._.Loan._.Sch." hidden="1">{#N/A,#N/A,FALSE,"Mortgage Loan Sch"}</definedName>
    <definedName name="wrn.Mortgage._.Loan._.Sch._1" localSheetId="27" hidden="1">{#N/A,#N/A,FALSE,"Mortgage Loan Sch"}</definedName>
    <definedName name="wrn.Mortgage._.Loan._.Sch._1" hidden="1">{#N/A,#N/A,FALSE,"Mortgage Loan Sch"}</definedName>
    <definedName name="wrn.MRA." localSheetId="27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_1" localSheetId="27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_1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27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_1" localSheetId="27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_1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localSheetId="27" hidden="1">{"MTD CONSOL IS",#N/A,FALSE,"CONSOL";"MTD CONSOL BS",#N/A,FALSE,"CONSOL";"MTD CONSOL CF",#N/A,FALSE,"CONSOL";"MTD CONSOL COGS",#N/A,FALSE,"CONSOL";"MTD CONSOL SGA",#N/A,FALSE,"CONSOL"}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ONSOL._.STMTS._1" localSheetId="27" hidden="1">{"MTD CONSOL IS",#N/A,FALSE,"CONSOL";"MTD CONSOL BS",#N/A,FALSE,"CONSOL";"MTD CONSOL CF",#N/A,FALSE,"CONSOL";"MTD CONSOL COGS",#N/A,FALSE,"CONSOL";"MTD CONSOL SGA",#N/A,FALSE,"CONSOL"}</definedName>
    <definedName name="wrn.MTD._.CONSOL._.STMTS._1" hidden="1">{"MTD CONSOL IS",#N/A,FALSE,"CONSOL";"MTD CONSOL BS",#N/A,FALSE,"CONSOL";"MTD CONSOL CF",#N/A,FALSE,"CONSOL";"MTD CONSOL COGS",#N/A,FALSE,"CONSOL";"MTD CONSOL SGA",#N/A,FALSE,"CONSOL"}</definedName>
    <definedName name="wrn.MTD._.CTT._.STMTS." localSheetId="27" hidden="1">{"MTD CTT IS",#N/A,FALSE,"CTT";"MTD CTT BS",#N/A,FALSE,"CTT";"MTD CTT CF",#N/A,FALSE,"CTT";"MTD CTT COGS",#N/A,FALSE,"CTT";"MTD CTT SGA",#N/A,FALSE,"CTT"}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STMTS._1" localSheetId="27" hidden="1">{"MTD CTT IS",#N/A,FALSE,"CTT";"MTD CTT BS",#N/A,FALSE,"CTT";"MTD CTT CF",#N/A,FALSE,"CTT";"MTD CTT COGS",#N/A,FALSE,"CTT";"MTD CTT SGA",#N/A,FALSE,"CTT"}</definedName>
    <definedName name="wrn.MTD._.CTT._.STMTS._1" hidden="1">{"MTD CTT IS",#N/A,FALSE,"CTT";"MTD CTT BS",#N/A,FALSE,"CTT";"MTD CTT CF",#N/A,FALSE,"CTT";"MTD CTT COGS",#N/A,FALSE,"CTT";"MTD CTT SGA",#N/A,FALSE,"CTT"}</definedName>
    <definedName name="wrn.MTD._.CTT._.VS._.BUD." localSheetId="27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_1" localSheetId="27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_1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localSheetId="27" hidden="1">{"MTD IS",#N/A,FALSE,"WLLC";"MTDBS",#N/A,FALSE,"WLLC";"MTDCF",#N/A,FALSE,"WLLC";"MTDCOGS",#N/A,FALSE,"WLLC";"MTDSGA",#N/A,FALSE,"WLLC"}</definedName>
    <definedName name="wrn.MTD._.WLLC._.STMTS." hidden="1">{"MTD IS",#N/A,FALSE,"WLLC";"MTDBS",#N/A,FALSE,"WLLC";"MTDCF",#N/A,FALSE,"WLLC";"MTDCOGS",#N/A,FALSE,"WLLC";"MTDSGA",#N/A,FALSE,"WLLC"}</definedName>
    <definedName name="wrn.MTD._.WLLC._.STMTS._1" localSheetId="27" hidden="1">{"MTD IS",#N/A,FALSE,"WLLC";"MTDBS",#N/A,FALSE,"WLLC";"MTDCF",#N/A,FALSE,"WLLC";"MTDCOGS",#N/A,FALSE,"WLLC";"MTDSGA",#N/A,FALSE,"WLLC"}</definedName>
    <definedName name="wrn.MTD._.WLLC._.STMTS._1" hidden="1">{"MTD IS",#N/A,FALSE,"WLLC";"MTDBS",#N/A,FALSE,"WLLC";"MTDCF",#N/A,FALSE,"WLLC";"MTDCOGS",#N/A,FALSE,"WLLC";"MTDSGA",#N/A,FALSE,"WLLC"}</definedName>
    <definedName name="wrn.MTD._.WLLC._.VS._.BUD." localSheetId="27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_1" localSheetId="27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_1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unsell.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localSheetId="27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N.O.L.." localSheetId="27" hidden="1">{#N/A,#N/A,FALSE,"91NOLCB";#N/A,#N/A,FALSE,"92NOLCB";#N/A,#N/A,FALSE,"93NOLCB"}</definedName>
    <definedName name="wrn.N.O.L.." hidden="1">{#N/A,#N/A,FALSE,"91NOLCB";#N/A,#N/A,FALSE,"92NOLCB";#N/A,#N/A,FALSE,"93NOLCB"}</definedName>
    <definedName name="wrn.N.O.L.._1" localSheetId="27" hidden="1">{#N/A,#N/A,FALSE,"91NOLCB";#N/A,#N/A,FALSE,"92NOLCB";#N/A,#N/A,FALSE,"93NOLCB"}</definedName>
    <definedName name="wrn.N.O.L.._1" hidden="1">{#N/A,#N/A,FALSE,"91NOLCB";#N/A,#N/A,FALSE,"92NOLCB";#N/A,#N/A,FALSE,"93NOLCB"}</definedName>
    <definedName name="wrn.NA." localSheetId="27" hidden="1">{#N/A,#N/A,FALSE,"NA"}</definedName>
    <definedName name="wrn.NA." hidden="1">{#N/A,#N/A,FALSE,"NA"}</definedName>
    <definedName name="wrn.NA._1" localSheetId="27" hidden="1">{#N/A,#N/A,FALSE,"NA"}</definedName>
    <definedName name="wrn.NA._1" hidden="1">{#N/A,#N/A,FALSE,"NA"}</definedName>
    <definedName name="wrn.Neds." localSheetId="27" hidden="1">{"page1",#N/A,TRUE,"PRICING";"page2",#N/A,TRUE,"PRICING"}</definedName>
    <definedName name="wrn.Neds." hidden="1">{"page1",#N/A,TRUE,"PRICING";"page2",#N/A,TRUE,"PRICING"}</definedName>
    <definedName name="wrn.Neds._1" localSheetId="27" hidden="1">{"page1",#N/A,TRUE,"PRICING";"page2",#N/A,TRUE,"PRICING"}</definedName>
    <definedName name="wrn.Neds._1" hidden="1">{"page1",#N/A,TRUE,"PRICING";"page2",#N/A,TRUE,"PRICING"}</definedName>
    <definedName name="wrn.Netbacks." localSheetId="27" hidden="1">{"Netbacks",#N/A,FALSE,"Netbacks"}</definedName>
    <definedName name="wrn.Netbacks." hidden="1">{"Netbacks",#N/A,FALSE,"Netbacks"}</definedName>
    <definedName name="wrn.Netbacks._1" localSheetId="27" hidden="1">{"Netbacks",#N/A,FALSE,"Netbacks"}</definedName>
    <definedName name="wrn.Netbacks._1" hidden="1">{"Netbacks",#N/A,FALSE,"Netbacks"}</definedName>
    <definedName name="wrn.new." localSheetId="27" hidden="1">{"new1",#N/A,FALSE,"FLEXPAC2";"new2",#N/A,FALSE,"FLEXPAC2"}</definedName>
    <definedName name="wrn.new." hidden="1">{"new1",#N/A,FALSE,"FLEXPAC2";"new2",#N/A,FALSE,"FLEXPAC2"}</definedName>
    <definedName name="wrn.new._1" localSheetId="27" hidden="1">{"new1",#N/A,FALSE,"FLEXPAC2";"new2",#N/A,FALSE,"FLEXPAC2"}</definedName>
    <definedName name="wrn.new._1" hidden="1">{"new1",#N/A,FALSE,"FLEXPAC2";"new2",#N/A,FALSE,"FLEXPAC2"}</definedName>
    <definedName name="wrn.newest." localSheetId="27" hidden="1">{#N/A,#N/A,TRUE,"TS";#N/A,#N/A,TRUE,"Combo";#N/A,#N/A,TRUE,"FAIR";#N/A,#N/A,TRUE,"RBC";#N/A,#N/A,TRUE,"xxxx"}</definedName>
    <definedName name="wrn.newest." hidden="1">{#N/A,#N/A,TRUE,"TS";#N/A,#N/A,TRUE,"Combo";#N/A,#N/A,TRUE,"FAIR";#N/A,#N/A,TRUE,"RBC";#N/A,#N/A,TRUE,"xxxx"}</definedName>
    <definedName name="wrn.newest._1" localSheetId="27" hidden="1">{#N/A,#N/A,TRUE,"TS";#N/A,#N/A,TRUE,"Combo";#N/A,#N/A,TRUE,"FAIR";#N/A,#N/A,TRUE,"RBC";#N/A,#N/A,TRUE,"xxxx"}</definedName>
    <definedName name="wrn.newest._1" hidden="1">{#N/A,#N/A,TRUE,"TS";#N/A,#N/A,TRUE,"Combo";#N/A,#N/A,TRUE,"FAIR";#N/A,#N/A,TRUE,"RBC";#N/A,#N/A,TRUE,"xxxx"}</definedName>
    <definedName name="wrn.NEWS12CNI." localSheetId="27" hidden="1">{#N/A,#N/A,FALSE,"NEWS12"}</definedName>
    <definedName name="wrn.NEWS12CNI." hidden="1">{#N/A,#N/A,FALSE,"NEWS12"}</definedName>
    <definedName name="wrn.NEWS12CNI._1" localSheetId="27" hidden="1">{#N/A,#N/A,FALSE,"NEWS12"}</definedName>
    <definedName name="wrn.NEWS12CNI._1" hidden="1">{#N/A,#N/A,FALSE,"NEWS12"}</definedName>
    <definedName name="wrn.news12nocni." localSheetId="27" hidden="1">{#N/A,#N/A,FALSE,"NEWS12"}</definedName>
    <definedName name="wrn.news12nocni." hidden="1">{#N/A,#N/A,FALSE,"NEWS12"}</definedName>
    <definedName name="wrn.news12nocni._1" localSheetId="27" hidden="1">{#N/A,#N/A,FALSE,"NEWS12"}</definedName>
    <definedName name="wrn.news12nocni._1" hidden="1">{#N/A,#N/A,FALSE,"NEWS12"}</definedName>
    <definedName name="wrn.NEWS12pg1." localSheetId="27" hidden="1">{#N/A,#N/A,FALSE,"NEWS12"}</definedName>
    <definedName name="wrn.NEWS12pg1." hidden="1">{#N/A,#N/A,FALSE,"NEWS12"}</definedName>
    <definedName name="wrn.NEWS12pg1._1" localSheetId="27" hidden="1">{#N/A,#N/A,FALSE,"NEWS12"}</definedName>
    <definedName name="wrn.NEWS12pg1._1" hidden="1">{#N/A,#N/A,FALSE,"NEWS12"}</definedName>
    <definedName name="wrn.NEWS12pg2." localSheetId="27" hidden="1">{#N/A,#N/A,FALSE,"NEWS12"}</definedName>
    <definedName name="wrn.NEWS12pg2." hidden="1">{#N/A,#N/A,FALSE,"NEWS12"}</definedName>
    <definedName name="wrn.NEWS12pg2._1" localSheetId="27" hidden="1">{#N/A,#N/A,FALSE,"NEWS12"}</definedName>
    <definedName name="wrn.NEWS12pg2._1" hidden="1">{#N/A,#N/A,FALSE,"NEWS12"}</definedName>
    <definedName name="wrn.Nico." localSheetId="27" hidden="1">{#N/A,#N/A,TRUE,"Cover";#N/A,#N/A,TRUE,"Transaction Summary";#N/A,#N/A,TRUE,"Earnings Impact";#N/A,#N/A,TRUE,"accretion dilution"}</definedName>
    <definedName name="wrn.Nico." hidden="1">{#N/A,#N/A,TRUE,"Cover";#N/A,#N/A,TRUE,"Transaction Summary";#N/A,#N/A,TRUE,"Earnings Impact";#N/A,#N/A,TRUE,"accretion dilution"}</definedName>
    <definedName name="wrn.Nico._1" localSheetId="27" hidden="1">{#N/A,#N/A,TRUE,"Cover";#N/A,#N/A,TRUE,"Transaction Summary";#N/A,#N/A,TRUE,"Earnings Impact";#N/A,#N/A,TRUE,"accretion dilution"}</definedName>
    <definedName name="wrn.Nico._1" hidden="1">{#N/A,#N/A,TRUE,"Cover";#N/A,#N/A,TRUE,"Transaction Summary";#N/A,#N/A,TRUE,"Earnings Impact";#N/A,#N/A,TRUE,"accretion dilution"}</definedName>
    <definedName name="wrn.NOI." localSheetId="27" hidden="1">{#N/A,#N/A,FALSE,"NOI"}</definedName>
    <definedName name="wrn.NOI." hidden="1">{#N/A,#N/A,FALSE,"NOI"}</definedName>
    <definedName name="wrn.NOI._.BACKUP." localSheetId="27" hidden="1">{#N/A,#N/A,FALSE,"NOI"}</definedName>
    <definedName name="wrn.NOI._.BACKUP." hidden="1">{#N/A,#N/A,FALSE,"NOI"}</definedName>
    <definedName name="wrn.NOI._.BACKUP._1" localSheetId="27" hidden="1">{#N/A,#N/A,FALSE,"NOI"}</definedName>
    <definedName name="wrn.NOI._.BACKUP._1" hidden="1">{#N/A,#N/A,FALSE,"NOI"}</definedName>
    <definedName name="wrn.NOI._1" localSheetId="27" hidden="1">{#N/A,#N/A,FALSE,"NOI"}</definedName>
    <definedName name="wrn.NOI._1" hidden="1">{#N/A,#N/A,FALSE,"NOI"}</definedName>
    <definedName name="wrn.North._.America." localSheetId="27" hidden="1">{"North America Summary",#N/A,FALSE,"North American Region";"North America Month",#N/A,FALSE,"North American Region";"North America YTD",#N/A,FALSE,"North American Region"}</definedName>
    <definedName name="wrn.North._.America." hidden="1">{"North America Summary",#N/A,FALSE,"North American Region";"North America Month",#N/A,FALSE,"North American Region";"North America YTD",#N/A,FALSE,"North American Region"}</definedName>
    <definedName name="wrn.North._.America._1" localSheetId="27" hidden="1">{"North America Summary",#N/A,FALSE,"North American Region";"North America Month",#N/A,FALSE,"North American Region";"North America YTD",#N/A,FALSE,"North American Region"}</definedName>
    <definedName name="wrn.North._.America._1" hidden="1">{"North America Summary",#N/A,FALSE,"North American Region";"North America Month",#N/A,FALSE,"North American Region";"North America YTD",#N/A,FALSE,"North American Region"}</definedName>
    <definedName name="wrn.NOV30." localSheetId="27" hidden="1">{#N/A,#N/A,FALSE,"BALLY COSTS";#N/A,#N/A,FALSE,"FF&amp;E";#N/A,#N/A,FALSE,"FEES";#N/A,#N/A,FALSE,"CONTINGENCY";#N/A,#N/A,FALSE,"SOFT COSTS";#N/A,#N/A,FALSE,"DETAIL";#N/A,#N/A,FALSE,"sum12-3"}</definedName>
    <definedName name="wrn.NOV30." hidden="1">{#N/A,#N/A,FALSE,"BALLY COSTS";#N/A,#N/A,FALSE,"FF&amp;E";#N/A,#N/A,FALSE,"FEES";#N/A,#N/A,FALSE,"CONTINGENCY";#N/A,#N/A,FALSE,"SOFT COSTS";#N/A,#N/A,FALSE,"DETAIL";#N/A,#N/A,FALSE,"sum12-3"}</definedName>
    <definedName name="wrn.NOV30._1" localSheetId="27" hidden="1">{#N/A,#N/A,FALSE,"BALLY COSTS";#N/A,#N/A,FALSE,"FF&amp;E";#N/A,#N/A,FALSE,"FEES";#N/A,#N/A,FALSE,"CONTINGENCY";#N/A,#N/A,FALSE,"SOFT COSTS";#N/A,#N/A,FALSE,"DETAIL";#N/A,#N/A,FALSE,"sum12-3"}</definedName>
    <definedName name="wrn.NOV30._1" hidden="1">{#N/A,#N/A,FALSE,"BALLY COSTS";#N/A,#N/A,FALSE,"FF&amp;E";#N/A,#N/A,FALSE,"FEES";#N/A,#N/A,FALSE,"CONTINGENCY";#N/A,#N/A,FALSE,"SOFT COSTS";#N/A,#N/A,FALSE,"DETAIL";#N/A,#N/A,FALSE,"sum12-3"}</definedName>
    <definedName name="wrn.November." localSheetId="27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17." localSheetId="27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_1" localSheetId="27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_1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1" localSheetId="27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uevahoja." localSheetId="27" hidden="1">{#N/A,#N/A,FALSE,"CNS_ADJ";"Balance Consolidado",#N/A,FALSE,"BCEC_CNS";#N/A,#N/A,FALSE,"USGAAP_ADJ"}</definedName>
    <definedName name="wrn.nuevahoja." hidden="1">{#N/A,#N/A,FALSE,"CNS_ADJ";"Balance Consolidado",#N/A,FALSE,"BCEC_CNS";#N/A,#N/A,FALSE,"USGAAP_ADJ"}</definedName>
    <definedName name="wrn.nuevahoja._1" localSheetId="27" hidden="1">{#N/A,#N/A,FALSE,"CNS_ADJ";"Balance Consolidado",#N/A,FALSE,"BCEC_CNS";#N/A,#N/A,FALSE,"USGAAP_ADJ"}</definedName>
    <definedName name="wrn.nuevahoja._1" hidden="1">{#N/A,#N/A,FALSE,"CNS_ADJ";"Balance Consolidado",#N/A,FALSE,"BCEC_CNS";#N/A,#N/A,FALSE,"USGAAP_ADJ"}</definedName>
    <definedName name="wrn.NYI." localSheetId="27" hidden="1">{#N/A,#N/A,FALSE,"NYI"}</definedName>
    <definedName name="wrn.NYI." hidden="1">{#N/A,#N/A,FALSE,"NYI"}</definedName>
    <definedName name="wrn.NYI._1" localSheetId="27" hidden="1">{#N/A,#N/A,FALSE,"NYI"}</definedName>
    <definedName name="wrn.NYI._1" hidden="1">{#N/A,#N/A,FALSE,"NYI"}</definedName>
    <definedName name="wrn.nytaann." localSheetId="27" hidden="1">{"nytacash",#N/A,FALSE,"GLOBEINC";"nytainc",#N/A,FALSE,"GLOBEINC";"nytanyt",#N/A,FALSE,"GLOBEINC";"nytareg",#N/A,FALSE,"GLOBEINC";"nytaglobe",#N/A,FALSE,"GLOBEINC";"nytapprttl",#N/A,FALSE,"GLOBEINC"}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nytaann._1" localSheetId="27" hidden="1">{"nytacash",#N/A,FALSE,"GLOBEINC";"nytainc",#N/A,FALSE,"GLOBEINC";"nytanyt",#N/A,FALSE,"GLOBEINC";"nytareg",#N/A,FALSE,"GLOBEINC";"nytaglobe",#N/A,FALSE,"GLOBEINC";"nytapprttl",#N/A,FALSE,"GLOBEINC"}</definedName>
    <definedName name="wrn.nytaann._1" hidden="1">{"nytacash",#N/A,FALSE,"GLOBEINC";"nytainc",#N/A,FALSE,"GLOBEINC";"nytanyt",#N/A,FALSE,"GLOBEINC";"nytareg",#N/A,FALSE,"GLOBEINC";"nytaglobe",#N/A,FALSE,"GLOBEINC";"nytapprttl",#N/A,FALSE,"GLOBEINC"}</definedName>
    <definedName name="wrn.OCTOBER." localSheetId="27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localSheetId="27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NE." localSheetId="27" hidden="1">{"ONE",#N/A,FALSE,"Sheet1"}</definedName>
    <definedName name="wrn.ONE." hidden="1">{"ONE",#N/A,FALSE,"Sheet1"}</definedName>
    <definedName name="wrn.ONE._1" localSheetId="27" hidden="1">{"ONE",#N/A,FALSE,"Sheet1"}</definedName>
    <definedName name="wrn.ONE._1" hidden="1">{"ONE",#N/A,FALSE,"Sheet1"}</definedName>
    <definedName name="wrn.ONTK." localSheetId="27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_1" localSheetId="27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_1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PSUMM." localSheetId="27" hidden="1">{#N/A,#N/A,FALSE,"BAGOSLEA"}</definedName>
    <definedName name="wrn.OPSUMM." hidden="1">{#N/A,#N/A,FALSE,"BAGOSLEA"}</definedName>
    <definedName name="wrn.OPSUMM._1" localSheetId="27" hidden="1">{#N/A,#N/A,FALSE,"BAGOSLEA"}</definedName>
    <definedName name="wrn.OPSUMM._1" hidden="1">{#N/A,#N/A,FALSE,"BAGOSLEA"}</definedName>
    <definedName name="wrn.Other._.Sales." localSheetId="27" hidden="1">{"Other Sales Summary",#N/A,FALSE,"Other Sales (not Tom's)";"Other Sales Month",#N/A,FALSE,"Other Sales (not Tom's)";"Other Sales YTD",#N/A,FALSE,"Other Sales (not Tom's)"}</definedName>
    <definedName name="wrn.Other._.Sales." hidden="1">{"Other Sales Summary",#N/A,FALSE,"Other Sales (not Tom's)";"Other Sales Month",#N/A,FALSE,"Other Sales (not Tom's)";"Other Sales YTD",#N/A,FALSE,"Other Sales (not Tom's)"}</definedName>
    <definedName name="wrn.Other._.Sales._1" localSheetId="27" hidden="1">{"Other Sales Summary",#N/A,FALSE,"Other Sales (not Tom's)";"Other Sales Month",#N/A,FALSE,"Other Sales (not Tom's)";"Other Sales YTD",#N/A,FALSE,"Other Sales (not Tom's)"}</definedName>
    <definedName name="wrn.Other._.Sales._1" hidden="1">{"Other Sales Summary",#N/A,FALSE,"Other Sales (not Tom's)";"Other Sales Month",#N/A,FALSE,"Other Sales (not Tom's)";"Other Sales YTD",#N/A,FALSE,"Other Sales (not Tom's)"}</definedName>
    <definedName name="wrn.Output." localSheetId="27" hidden="1">{#N/A,#N/A,FALSE,"Assumptions";#N/A,#N/A,FALSE,"IS";#N/A,#N/A,FALSE,"BS";#N/A,#N/A,FALSE,"CF"}</definedName>
    <definedName name="wrn.Output." hidden="1">{#N/A,#N/A,FALSE,"Assumptions";#N/A,#N/A,FALSE,"IS";#N/A,#N/A,FALSE,"BS";#N/A,#N/A,FALSE,"CF"}</definedName>
    <definedName name="wrn.Output._1" localSheetId="27" hidden="1">{#N/A,#N/A,FALSE,"Assumptions";#N/A,#N/A,FALSE,"IS";#N/A,#N/A,FALSE,"BS";#N/A,#N/A,FALSE,"CF"}</definedName>
    <definedName name="wrn.Output._1" hidden="1">{#N/A,#N/A,FALSE,"Assumptions";#N/A,#N/A,FALSE,"IS";#N/A,#N/A,FALSE,"BS";#N/A,#N/A,FALSE,"CF"}</definedName>
    <definedName name="wrn.OUTPUT._from_DBAB" localSheetId="27" hidden="1">{"DCF","UPSIDE CASE",FALSE,"Sheet1";"DCF","BASE CASE",FALSE,"Sheet1";"DCF","DOWNSIDE CASE",FALSE,"Sheet1"}</definedName>
    <definedName name="wrn.OUTPUT._from_DBAB" hidden="1">{"DCF","UPSIDE CASE",FALSE,"Sheet1";"DCF","BASE CASE",FALSE,"Sheet1";"DCF","DOWNSIDE CASE",FALSE,"Sheet1"}</definedName>
    <definedName name="wrn.OUTPUT._from_DBAB_1" localSheetId="27" hidden="1">{"DCF","UPSIDE CASE",FALSE,"Sheet1";"DCF","BASE CASE",FALSE,"Sheet1";"DCF","DOWNSIDE CASE",FALSE,"Sheet1"}</definedName>
    <definedName name="wrn.OUTPUT._from_DBAB_1" hidden="1">{"DCF","UPSIDE CASE",FALSE,"Sheet1";"DCF","BASE CASE",FALSE,"Sheet1";"DCF","DOWNSIDE CASE",FALSE,"Sheet1"}</definedName>
    <definedName name="wrn.OUTPUT._from_DBAB_1_1" localSheetId="27" hidden="1">{"DCF","UPSIDE CASE",FALSE,"Sheet1";"DCF","BASE CASE",FALSE,"Sheet1";"DCF","DOWNSIDE CASE",FALSE,"Sheet1"}</definedName>
    <definedName name="wrn.OUTPUT._from_DBAB_1_1" hidden="1">{"DCF","UPSIDE CASE",FALSE,"Sheet1";"DCF","BASE CASE",FALSE,"Sheet1";"DCF","DOWNSIDE CASE",FALSE,"Sheet1"}</definedName>
    <definedName name="wrn.OUTPUT._from_DBAB_1_1_1" localSheetId="27" hidden="1">{"DCF","UPSIDE CASE",FALSE,"Sheet1";"DCF","BASE CASE",FALSE,"Sheet1";"DCF","DOWNSIDE CASE",FALSE,"Sheet1"}</definedName>
    <definedName name="wrn.OUTPUT._from_DBAB_1_1_1" hidden="1">{"DCF","UPSIDE CASE",FALSE,"Sheet1";"DCF","BASE CASE",FALSE,"Sheet1";"DCF","DOWNSIDE CASE",FALSE,"Sheet1"}</definedName>
    <definedName name="wrn.OUTPUT._from_DBAB_1_1_1_1" localSheetId="27" hidden="1">{"DCF","UPSIDE CASE",FALSE,"Sheet1";"DCF","BASE CASE",FALSE,"Sheet1";"DCF","DOWNSIDE CASE",FALSE,"Sheet1"}</definedName>
    <definedName name="wrn.OUTPUT._from_DBAB_1_1_1_1" hidden="1">{"DCF","UPSIDE CASE",FALSE,"Sheet1";"DCF","BASE CASE",FALSE,"Sheet1";"DCF","DOWNSIDE CASE",FALSE,"Sheet1"}</definedName>
    <definedName name="wrn.OUTPUT._from_DBAB_1_1_2" localSheetId="27" hidden="1">{"DCF","UPSIDE CASE",FALSE,"Sheet1";"DCF","BASE CASE",FALSE,"Sheet1";"DCF","DOWNSIDE CASE",FALSE,"Sheet1"}</definedName>
    <definedName name="wrn.OUTPUT._from_DBAB_1_1_2" hidden="1">{"DCF","UPSIDE CASE",FALSE,"Sheet1";"DCF","BASE CASE",FALSE,"Sheet1";"DCF","DOWNSIDE CASE",FALSE,"Sheet1"}</definedName>
    <definedName name="wrn.OUTPUT._from_DBAB_1_2" localSheetId="27" hidden="1">{"DCF","UPSIDE CASE",FALSE,"Sheet1";"DCF","BASE CASE",FALSE,"Sheet1";"DCF","DOWNSIDE CASE",FALSE,"Sheet1"}</definedName>
    <definedName name="wrn.OUTPUT._from_DBAB_1_2" hidden="1">{"DCF","UPSIDE CASE",FALSE,"Sheet1";"DCF","BASE CASE",FALSE,"Sheet1";"DCF","DOWNSIDE CASE",FALSE,"Sheet1"}</definedName>
    <definedName name="wrn.OUTPUT._from_DBAB_1_2_1" localSheetId="27" hidden="1">{"DCF","UPSIDE CASE",FALSE,"Sheet1";"DCF","BASE CASE",FALSE,"Sheet1";"DCF","DOWNSIDE CASE",FALSE,"Sheet1"}</definedName>
    <definedName name="wrn.OUTPUT._from_DBAB_1_2_1" hidden="1">{"DCF","UPSIDE CASE",FALSE,"Sheet1";"DCF","BASE CASE",FALSE,"Sheet1";"DCF","DOWNSIDE CASE",FALSE,"Sheet1"}</definedName>
    <definedName name="wrn.OUTPUT._from_DBAB_1_3" localSheetId="27" hidden="1">{"DCF","UPSIDE CASE",FALSE,"Sheet1";"DCF","BASE CASE",FALSE,"Sheet1";"DCF","DOWNSIDE CASE",FALSE,"Sheet1"}</definedName>
    <definedName name="wrn.OUTPUT._from_DBAB_1_3" hidden="1">{"DCF","UPSIDE CASE",FALSE,"Sheet1";"DCF","BASE CASE",FALSE,"Sheet1";"DCF","DOWNSIDE CASE",FALSE,"Sheet1"}</definedName>
    <definedName name="wrn.OUTPUT._from_DBAB_2" localSheetId="27" hidden="1">{"DCF","UPSIDE CASE",FALSE,"Sheet1";"DCF","BASE CASE",FALSE,"Sheet1";"DCF","DOWNSIDE CASE",FALSE,"Sheet1"}</definedName>
    <definedName name="wrn.OUTPUT._from_DBAB_2" hidden="1">{"DCF","UPSIDE CASE",FALSE,"Sheet1";"DCF","BASE CASE",FALSE,"Sheet1";"DCF","DOWNSIDE CASE",FALSE,"Sheet1"}</definedName>
    <definedName name="wrn.OUTPUT._from_DBAB_2_1" localSheetId="27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UTPUT._from_DBAB_3" localSheetId="27" hidden="1">{"DCF","UPSIDE CASE",FALSE,"Sheet1";"DCF","BASE CASE",FALSE,"Sheet1";"DCF","DOWNSIDE CASE",FALSE,"Sheet1"}</definedName>
    <definedName name="wrn.OUTPUT._from_DBAB_3" hidden="1">{"DCF","UPSIDE CASE",FALSE,"Sheet1";"DCF","BASE CASE",FALSE,"Sheet1";"DCF","DOWNSIDE CASE",FALSE,"Sheet1"}</definedName>
    <definedName name="wrn.OUTPUT._from_DBAB_3_1" localSheetId="27" hidden="1">{"DCF","UPSIDE CASE",FALSE,"Sheet1";"DCF","BASE CASE",FALSE,"Sheet1";"DCF","DOWNSIDE CASE",FALSE,"Sheet1"}</definedName>
    <definedName name="wrn.OUTPUT._from_DBAB_3_1" hidden="1">{"DCF","UPSIDE CASE",FALSE,"Sheet1";"DCF","BASE CASE",FALSE,"Sheet1";"DCF","DOWNSIDE CASE",FALSE,"Sheet1"}</definedName>
    <definedName name="wrn.OUTPUT._from_DBAB_4" localSheetId="27" hidden="1">{"DCF","UPSIDE CASE",FALSE,"Sheet1";"DCF","BASE CASE",FALSE,"Sheet1";"DCF","DOWNSIDE CASE",FALSE,"Sheet1"}</definedName>
    <definedName name="wrn.OUTPUT._from_DBAB_4" hidden="1">{"DCF","UPSIDE CASE",FALSE,"Sheet1";"DCF","BASE CASE",FALSE,"Sheet1";"DCF","DOWNSIDE CASE",FALSE,"Sheet1"}</definedName>
    <definedName name="wrn.OUTPUT._from_DBAB_4_1" localSheetId="27" hidden="1">{"DCF","UPSIDE CASE",FALSE,"Sheet1";"DCF","BASE CASE",FALSE,"Sheet1";"DCF","DOWNSIDE CASE",FALSE,"Sheet1"}</definedName>
    <definedName name="wrn.OUTPUT._from_DBAB_4_1" hidden="1">{"DCF","UPSIDE CASE",FALSE,"Sheet1";"DCF","BASE CASE",FALSE,"Sheet1";"DCF","DOWNSIDE CASE",FALSE,"Sheet1"}</definedName>
    <definedName name="wrn.OUTPUT._from_DBAB_5" localSheetId="27" hidden="1">{"DCF","UPSIDE CASE",FALSE,"Sheet1";"DCF","BASE CASE",FALSE,"Sheet1";"DCF","DOWNSIDE CASE",FALSE,"Sheet1"}</definedName>
    <definedName name="wrn.OUTPUT._from_DBAB_5" hidden="1">{"DCF","UPSIDE CASE",FALSE,"Sheet1";"DCF","BASE CASE",FALSE,"Sheet1";"DCF","DOWNSIDE CASE",FALSE,"Sheet1"}</definedName>
    <definedName name="wrn.OUTPUT._from_DBAB_5_1" localSheetId="27" hidden="1">{"DCF","UPSIDE CASE",FALSE,"Sheet1";"DCF","BASE CASE",FALSE,"Sheet1";"DCF","DOWNSIDE CASE",FALSE,"Sheet1"}</definedName>
    <definedName name="wrn.OUTPUT._from_DBAB_5_1" hidden="1">{"DCF","UPSIDE CASE",FALSE,"Sheet1";"DCF","BASE CASE",FALSE,"Sheet1";"DCF","DOWNSIDE CASE",FALSE,"Sheet1"}</definedName>
    <definedName name="wrn.ovhd." localSheetId="27" hidden="1">{#N/A,#N/A,FALSE,"OVHDSUM"}</definedName>
    <definedName name="wrn.ovhd." hidden="1">{#N/A,#N/A,FALSE,"OVHDSUM"}</definedName>
    <definedName name="wrn.ovhd._1" localSheetId="27" hidden="1">{#N/A,#N/A,FALSE,"OVHDSUM"}</definedName>
    <definedName name="wrn.ovhd._1" hidden="1">{#N/A,#N/A,FALSE,"OVHDSUM"}</definedName>
    <definedName name="wrn.ovhd1." localSheetId="27" hidden="1">{#N/A,#N/A,FALSE,"OVHDSUM"}</definedName>
    <definedName name="wrn.ovhd1." hidden="1">{#N/A,#N/A,FALSE,"OVHDSUM"}</definedName>
    <definedName name="wrn.ovhd1._1" localSheetId="27" hidden="1">{#N/A,#N/A,FALSE,"OVHDSUM"}</definedName>
    <definedName name="wrn.ovhd1._1" hidden="1">{#N/A,#N/A,FALSE,"OVHDSUM"}</definedName>
    <definedName name="wrn.packer._.1." localSheetId="27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localSheetId="27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GE._.1." localSheetId="27" hidden="1">{#N/A,#N/A,FALSE,"Job Sched"}</definedName>
    <definedName name="wrn.PAGE._.1." hidden="1">{#N/A,#N/A,FALSE,"Job Sched"}</definedName>
    <definedName name="wrn.PAGE._.1._1" localSheetId="27" hidden="1">{#N/A,#N/A,FALSE,"Job Sched"}</definedName>
    <definedName name="wrn.PAGE._.1._1" hidden="1">{#N/A,#N/A,FALSE,"Job Sched"}</definedName>
    <definedName name="wrn.PAGE._.2." localSheetId="27" hidden="1">{"PAGE 2",#N/A,FALSE,"WEST_OT"}</definedName>
    <definedName name="wrn.PAGE._.2." hidden="1">{"PAGE 2",#N/A,FALSE,"WEST_OT"}</definedName>
    <definedName name="wrn.PAGE._.2._1" localSheetId="27" hidden="1">{"PAGE 2",#N/A,FALSE,"WEST_OT"}</definedName>
    <definedName name="wrn.PAGE._.2._1" hidden="1">{"PAGE 2",#N/A,FALSE,"WEST_OT"}</definedName>
    <definedName name="wrn.PAGE._.3." localSheetId="27" hidden="1">{"PAGE 2",#N/A,FALSE,"WEST_OT"}</definedName>
    <definedName name="wrn.PAGE._.3." hidden="1">{"PAGE 2",#N/A,FALSE,"WEST_OT"}</definedName>
    <definedName name="wrn.PAGE._.3._1" localSheetId="27" hidden="1">{"PAGE 2",#N/A,FALSE,"WEST_OT"}</definedName>
    <definedName name="wrn.PAGE._.3._1" hidden="1">{"PAGE 2",#N/A,FALSE,"WEST_OT"}</definedName>
    <definedName name="wrn.page57to67.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1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1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2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2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2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2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3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3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3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3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4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4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4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4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5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1_5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2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2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2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2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3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3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3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3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4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4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4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4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5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5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5_1" localSheetId="27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57to67._5_1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s._.28._.to._.50.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1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1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2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2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2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2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3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3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3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3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4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4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4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4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5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1_5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2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2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2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2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3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3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3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3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4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4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4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4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5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5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5_1" localSheetId="27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28._.to._.50._5_1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51._.to._.66.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1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1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2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2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2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2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3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3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3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3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4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4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4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4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5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1_5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2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2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2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2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3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3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3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3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4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4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4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4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5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5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5_1" localSheetId="27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51._.to._.66._5_1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88._.to._.end.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1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1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2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2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2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2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3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3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3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3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4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4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4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4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5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1_5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2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2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2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2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3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3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3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3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4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4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4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4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5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5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5_1" localSheetId="27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ages._.88._.to._.end._5_1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enn._.PSC._.part._.1.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1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1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2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2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2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2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3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3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3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3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4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4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4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4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5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1_5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2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2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2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2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3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3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3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3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4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4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4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4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5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5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5_1" localSheetId="27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1._5_1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2.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1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1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2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2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2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2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3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3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3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3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4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4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4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4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5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1_5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2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2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2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2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3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3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3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3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4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4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4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4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5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5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5_1" localSheetId="27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nn._.PSC._.part._.2._5_1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eriod._.Summary." localSheetId="27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_1" localSheetId="27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_1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FDBalance._.Sheet." localSheetId="27" hidden="1">{#N/A,"PURPER",FALSE,"BSHIST.XLS";#N/A,"PURADD",FALSE,"BSHIST.XLS";#N/A,"PURSPP",FALSE,"BSHIST.XLS";#N/A,"CTGIND",FALSE,"BSHIST.XLS";#N/A,"ANCHOR",FALSE,"BSHIST.XLS";#N/A,"SPADD",FALSE,"BSHIST.XLS"}</definedName>
    <definedName name="wrn.PFDBalance._.Sheet." hidden="1">{#N/A,"PURPER",FALSE,"BSHIST.XLS";#N/A,"PURADD",FALSE,"BSHIST.XLS";#N/A,"PURSPP",FALSE,"BSHIST.XLS";#N/A,"CTGIND",FALSE,"BSHIST.XLS";#N/A,"ANCHOR",FALSE,"BSHIST.XLS";#N/A,"SPADD",FALSE,"BSHIST.XLS"}</definedName>
    <definedName name="wrn.PFDBalance._.Sheet._1" localSheetId="27" hidden="1">{#N/A,"PURPER",FALSE,"BSHIST.XLS";#N/A,"PURADD",FALSE,"BSHIST.XLS";#N/A,"PURSPP",FALSE,"BSHIST.XLS";#N/A,"CTGIND",FALSE,"BSHIST.XLS";#N/A,"ANCHOR",FALSE,"BSHIST.XLS";#N/A,"SPADD",FALSE,"BSHIST.XLS"}</definedName>
    <definedName name="wrn.PFDBalance._.Sheet._1" hidden="1">{#N/A,"PURPER",FALSE,"BSHIST.XLS";#N/A,"PURADD",FALSE,"BSHIST.XLS";#N/A,"PURSPP",FALSE,"BSHIST.XLS";#N/A,"CTGIND",FALSE,"BSHIST.XLS";#N/A,"ANCHOR",FALSE,"BSHIST.XLS";#N/A,"SPADD",FALSE,"BSHIST.XLS"}</definedName>
    <definedName name="wrn.Phase._.in." localSheetId="27" hidden="1">{"Phase in summary",#N/A,FALSE,"P&amp;L Phased"}</definedName>
    <definedName name="wrn.Phase._.in." hidden="1">{"Phase in summary",#N/A,FALSE,"P&amp;L Phased"}</definedName>
    <definedName name="wrn.Phase._.in._1" localSheetId="27" hidden="1">{"Phase in summary",#N/A,FALSE,"P&amp;L Phased"}</definedName>
    <definedName name="wrn.Phase._.in._1" hidden="1">{"Phase in summary",#N/A,FALSE,"P&amp;L Phased"}</definedName>
    <definedName name="wrn.PL._.Detail." localSheetId="27" hidden="1">{#N/A,#N/A,FALSE,"P&amp;L Detail";#N/A,#N/A,FALSE,"P&amp;L Detail";#N/A,#N/A,FALSE,"P&amp;L Detail"}</definedName>
    <definedName name="wrn.PL._.Detail." hidden="1">{#N/A,#N/A,FALSE,"P&amp;L Detail";#N/A,#N/A,FALSE,"P&amp;L Detail";#N/A,#N/A,FALSE,"P&amp;L Detail"}</definedName>
    <definedName name="wrn.PL._.Detail._1" localSheetId="27" hidden="1">{#N/A,#N/A,FALSE,"P&amp;L Detail";#N/A,#N/A,FALSE,"P&amp;L Detail";#N/A,#N/A,FALSE,"P&amp;L Detail"}</definedName>
    <definedName name="wrn.PL._.Detail._1" hidden="1">{#N/A,#N/A,FALSE,"P&amp;L Detail";#N/A,#N/A,FALSE,"P&amp;L Detail";#N/A,#N/A,FALSE,"P&amp;L Detail"}</definedName>
    <definedName name="wrn.PLAN." localSheetId="27" hidden="1">{#N/A,#N/A,FALSE,"5YRPL";#N/A,#N/A,FALSE,"3YRPL"}</definedName>
    <definedName name="wrn.PLAN." hidden="1">{#N/A,#N/A,FALSE,"5YRPL";#N/A,#N/A,FALSE,"3YRPL"}</definedName>
    <definedName name="wrn.PLAN._1" localSheetId="27" hidden="1">{#N/A,#N/A,FALSE,"5YRPL";#N/A,#N/A,FALSE,"3YRPL"}</definedName>
    <definedName name="wrn.PLAN._1" hidden="1">{#N/A,#N/A,FALSE,"5YRPL";#N/A,#N/A,FALSE,"3YRPL"}</definedName>
    <definedName name="wrn.PLC._.Co.._.budget._.months." localSheetId="27" hidden="1">{"PLC Company Budget months only",#N/A,TRUE,"Profit and Loss";"PLC Company Budget months only",#N/A,TRUE,"Firm capex";"PLC Company Budget months only",#N/A,TRUE,"Gross profit analysis";"PLC Company Budget months only",#N/A,TRUE,"Cashflow";"PLC Company Budget months only",#N/A,TRUE,"Balance Sheet"}</definedName>
    <definedName name="wrn.PLC._.Co.._.budget._.months." hidden="1">{"PLC Company Budget months only",#N/A,TRUE,"Profit and Loss";"PLC Company Budget months only",#N/A,TRUE,"Firm capex";"PLC Company Budget months only",#N/A,TRUE,"Gross profit analysis";"PLC Company Budget months only",#N/A,TRUE,"Cashflow";"PLC Company Budget months only",#N/A,TRUE,"Balance Sheet"}</definedName>
    <definedName name="wrn.PLC._.Co.._.budget._.months._1" localSheetId="27" hidden="1">{"PLC Company Budget months only",#N/A,TRUE,"Profit and Loss";"PLC Company Budget months only",#N/A,TRUE,"Firm capex";"PLC Company Budget months only",#N/A,TRUE,"Gross profit analysis";"PLC Company Budget months only",#N/A,TRUE,"Cashflow";"PLC Company Budget months only",#N/A,TRUE,"Balance Sheet"}</definedName>
    <definedName name="wrn.PLC._.Co.._.budget._.months._1" hidden="1">{"PLC Company Budget months only",#N/A,TRUE,"Profit and Loss";"PLC Company Budget months only",#N/A,TRUE,"Firm capex";"PLC Company Budget months only",#N/A,TRUE,"Gross profit analysis";"PLC Company Budget months only",#N/A,TRUE,"Cashflow";"PLC Company Budget months only",#N/A,TRUE,"Balance Sheet"}</definedName>
    <definedName name="wrn.PLC._.Company._.budget._.years." localSheetId="27" hidden="1">{"PLC Company Budget years",#N/A,TRUE,"Profit and Loss";"PLC Company Budget years",#N/A,TRUE,"Firm capex";"PLC Company Budget years",#N/A,TRUE,"Gross profit analysis";"PLC Company Budget years",#N/A,TRUE,"Cashflow";"PLC Company Budget years",#N/A,TRUE,"Balance Sheet"}</definedName>
    <definedName name="wrn.PLC._.Company._.budget._.years." hidden="1">{"PLC Company Budget years",#N/A,TRUE,"Profit and Loss";"PLC Company Budget years",#N/A,TRUE,"Firm capex";"PLC Company Budget years",#N/A,TRUE,"Gross profit analysis";"PLC Company Budget years",#N/A,TRUE,"Cashflow";"PLC Company Budget years",#N/A,TRUE,"Balance Sheet"}</definedName>
    <definedName name="wrn.PLC._.Company._.budget._.years._1" localSheetId="27" hidden="1">{"PLC Company Budget years",#N/A,TRUE,"Profit and Loss";"PLC Company Budget years",#N/A,TRUE,"Firm capex";"PLC Company Budget years",#N/A,TRUE,"Gross profit analysis";"PLC Company Budget years",#N/A,TRUE,"Cashflow";"PLC Company Budget years",#N/A,TRUE,"Balance Sheet"}</definedName>
    <definedName name="wrn.PLC._.Company._.budget._.years._1" hidden="1">{"PLC Company Budget years",#N/A,TRUE,"Profit and Loss";"PLC Company Budget years",#N/A,TRUE,"Firm capex";"PLC Company Budget years",#N/A,TRUE,"Gross profit analysis";"PLC Company Budget years",#N/A,TRUE,"Cashflow";"PLC Company Budget years",#N/A,TRUE,"Balance Sheet"}</definedName>
    <definedName name="wrn.PLX." localSheetId="27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_1" localSheetId="27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_1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ortfolio._.Underwriting." localSheetId="27" hidden="1">{#N/A,#N/A,TRUE,"Summary";#N/A,#N/A,TRUE,"Portfolio Analysis";#N/A,#N/A,TRUE,"Portfolio Return Breakdown";#N/A,#N/A,TRUE,"The Johnston Building";#N/A,#N/A,TRUE,"129 W.Trade";#N/A,#N/A,TRUE,"Midtown Plaza"}</definedName>
    <definedName name="wrn.Portfolio._.Underwriting." hidden="1">{#N/A,#N/A,TRUE,"Summary";#N/A,#N/A,TRUE,"Portfolio Analysis";#N/A,#N/A,TRUE,"Portfolio Return Breakdown";#N/A,#N/A,TRUE,"The Johnston Building";#N/A,#N/A,TRUE,"129 W.Trade";#N/A,#N/A,TRUE,"Midtown Plaza"}</definedName>
    <definedName name="wrn.Portfolio._.Underwriting._1" localSheetId="27" hidden="1">{#N/A,#N/A,TRUE,"Summary";#N/A,#N/A,TRUE,"Portfolio Analysis";#N/A,#N/A,TRUE,"Portfolio Return Breakdown";#N/A,#N/A,TRUE,"The Johnston Building";#N/A,#N/A,TRUE,"129 W.Trade";#N/A,#N/A,TRUE,"Midtown Plaza"}</definedName>
    <definedName name="wrn.Portfolio._.Underwriting._1" hidden="1">{#N/A,#N/A,TRUE,"Summary";#N/A,#N/A,TRUE,"Portfolio Analysis";#N/A,#N/A,TRUE,"Portfolio Return Breakdown";#N/A,#N/A,TRUE,"The Johnston Building";#N/A,#N/A,TRUE,"129 W.Trade";#N/A,#N/A,TRUE,"Midtown Plaza"}</definedName>
    <definedName name="wrn.PRBFinancials.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S_OUT." localSheetId="27" hidden="1">{"page1",#N/A,FALSE,"PRESENTATION";"page2",#N/A,FALSE,"PRESENTATION";#N/A,#N/A,FALSE,"Valuation Summary"}</definedName>
    <definedName name="wrn.PRES_OUT." hidden="1">{"page1",#N/A,FALSE,"PRESENTATION";"page2",#N/A,FALSE,"PRESENTATION";#N/A,#N/A,FALSE,"Valuation Summary"}</definedName>
    <definedName name="wrn.PRES_OUT._1" localSheetId="27" hidden="1">{"page1",#N/A,FALSE,"PRESENTATION";"page2",#N/A,FALSE,"PRESENTATION";#N/A,#N/A,FALSE,"Valuation Summary"}</definedName>
    <definedName name="wrn.PRES_OUT._1" hidden="1">{"page1",#N/A,FALSE,"PRESENTATION";"page2",#N/A,FALSE,"PRESENTATION";#N/A,#N/A,FALSE,"Valuation Summary"}</definedName>
    <definedName name="wrn.PRES_OUT2" localSheetId="27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2_1" localSheetId="27" hidden="1">{"page1",#N/A,FALSE,"PRESENTATION";"page2",#N/A,FALSE,"PRESENTATION";#N/A,#N/A,FALSE,"Valuation Summary"}</definedName>
    <definedName name="wrn.PRES_OUT2_1" hidden="1">{"page1",#N/A,FALSE,"PRESENTATION";"page2",#N/A,FALSE,"PRESENTATION";#N/A,#N/A,FALSE,"Valuation Summary"}</definedName>
    <definedName name="wrn.Pres_OUT3" localSheetId="27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3_1" localSheetId="27" hidden="1">{"page1",#N/A,FALSE,"PRESENTATION";"page2",#N/A,FALSE,"PRESENTATION";#N/A,#N/A,FALSE,"Valuation Summary"}</definedName>
    <definedName name="wrn.Pres_OUT3_1" hidden="1">{"page1",#N/A,FALSE,"PRESENTATION";"page2",#N/A,FALSE,"PRESENTATION";#N/A,#N/A,FALSE,"Valuation Summary"}</definedName>
    <definedName name="wrn.PRES_OUT4" localSheetId="27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4_1" localSheetId="27" hidden="1">{"page1",#N/A,FALSE,"PRESENTATION";"page2",#N/A,FALSE,"PRESENTATION";#N/A,#N/A,FALSE,"Valuation Summary"}</definedName>
    <definedName name="wrn.PRES_OUT4_1" hidden="1">{"page1",#N/A,FALSE,"PRESENTATION";"page2",#N/A,FALSE,"PRESENTATION";#N/A,#N/A,FALSE,"Valuation Summary"}</definedName>
    <definedName name="wrn.PRES_OUT5" localSheetId="27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5_1" localSheetId="27" hidden="1">{"page1",#N/A,FALSE,"PRESENTATION";"page2",#N/A,FALSE,"PRESENTATION";#N/A,#N/A,FALSE,"Valuation Summary"}</definedName>
    <definedName name="wrn.PRES_OUT5_1" hidden="1">{"page1",#N/A,FALSE,"PRESENTATION";"page2",#N/A,FALSE,"PRESENTATION";#N/A,#N/A,FALSE,"Valuation Summary"}</definedName>
    <definedName name="wrn.PRES_OUT6" localSheetId="27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6_1" localSheetId="27" hidden="1">{"page1",#N/A,FALSE,"PRESENTATION";"page2",#N/A,FALSE,"PRESENTATION";#N/A,#N/A,FALSE,"Valuation Summary"}</definedName>
    <definedName name="wrn.PRES_OUT6_1" hidden="1">{"page1",#N/A,FALSE,"PRESENTATION";"page2",#N/A,FALSE,"PRESENTATION";#N/A,#N/A,FALSE,"Valuation Summary"}</definedName>
    <definedName name="wrn.PRES_OUT8" localSheetId="27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_OUT8_1" localSheetId="27" hidden="1">{"page1",#N/A,FALSE,"PRESENTATION";"page2",#N/A,FALSE,"PRESENTATION";#N/A,#N/A,FALSE,"Valuation Summary"}</definedName>
    <definedName name="wrn.PRES_OUT8_1" hidden="1">{"page1",#N/A,FALSE,"PRESENTATION";"page2",#N/A,FALSE,"PRESENTATION";#N/A,#N/A,FALSE,"Valuation Summary"}</definedName>
    <definedName name="wrn.Presentation." localSheetId="27" hidden="1">{#N/A,#N/A,FALSE,"INDEX";#N/A,#N/A,FALSE,"Mortgage Loan Sch";#N/A,#N/A,FALSE,"Exec Summary";#N/A,#N/A,FALSE,"Strengths &amp; Weaknesses";#N/A,#N/A,FALSE,"Underwriting Analysis";#N/A,#N/A,FALSE,"HISTORICAL REV &amp; EXP";#N/A,#N/A,FALSE,"Rent Roll";#N/A,#N/A,FALSE,"Recovery Calcs";#N/A,#N/A,FALSE,"Lease Rollover";#N/A,#N/A,FALSE,"APPRAISAL";#N/A,#N/A,FALSE,"APPRAISAL 2";#N/A,#N/A,FALSE,"APPRAISAL 3";#N/A,#N/A,FALSE,"ENGINEERING";#N/A,#N/A,FALSE,"ENVIRONMENTAL";#N/A,#N/A,FALSE,"CREDIT";#N/A,#N/A,FALSE,"Taxes, Insurance, Title";#N/A,#N/A,FALSE,"LOAN ANALYSIS";#N/A,#N/A,FALSE,"SOURCES &amp; USES";#N/A,#N/A,FALSE,"Working List";#N/A,#N/A,FALSE,"Underwriting Comparison"}</definedName>
    <definedName name="wrn.Presentation." hidden="1">{#N/A,#N/A,FALSE,"INDEX";#N/A,#N/A,FALSE,"Mortgage Loan Sch";#N/A,#N/A,FALSE,"Exec Summary";#N/A,#N/A,FALSE,"Strengths &amp; Weaknesses";#N/A,#N/A,FALSE,"Underwriting Analysis";#N/A,#N/A,FALSE,"HISTORICAL REV &amp; EXP";#N/A,#N/A,FALSE,"Rent Roll";#N/A,#N/A,FALSE,"Recovery Calcs";#N/A,#N/A,FALSE,"Lease Rollover";#N/A,#N/A,FALSE,"APPRAISAL";#N/A,#N/A,FALSE,"APPRAISAL 2";#N/A,#N/A,FALSE,"APPRAISAL 3";#N/A,#N/A,FALSE,"ENGINEERING";#N/A,#N/A,FALSE,"ENVIRONMENTAL";#N/A,#N/A,FALSE,"CREDIT";#N/A,#N/A,FALSE,"Taxes, Insurance, Title";#N/A,#N/A,FALSE,"LOAN ANALYSIS";#N/A,#N/A,FALSE,"SOURCES &amp; USES";#N/A,#N/A,FALSE,"Working List";#N/A,#N/A,FALSE,"Underwriting Comparison"}</definedName>
    <definedName name="wrn.Presentation._1" localSheetId="27" hidden="1">{#N/A,#N/A,FALSE,"INDEX";#N/A,#N/A,FALSE,"Mortgage Loan Sch";#N/A,#N/A,FALSE,"Exec Summary";#N/A,#N/A,FALSE,"Strengths &amp; Weaknesses";#N/A,#N/A,FALSE,"Underwriting Analysis";#N/A,#N/A,FALSE,"HISTORICAL REV &amp; EXP";#N/A,#N/A,FALSE,"Rent Roll";#N/A,#N/A,FALSE,"Recovery Calcs";#N/A,#N/A,FALSE,"Lease Rollover";#N/A,#N/A,FALSE,"APPRAISAL";#N/A,#N/A,FALSE,"APPRAISAL 2";#N/A,#N/A,FALSE,"APPRAISAL 3";#N/A,#N/A,FALSE,"ENGINEERING";#N/A,#N/A,FALSE,"ENVIRONMENTAL";#N/A,#N/A,FALSE,"CREDIT";#N/A,#N/A,FALSE,"Taxes, Insurance, Title";#N/A,#N/A,FALSE,"LOAN ANALYSIS";#N/A,#N/A,FALSE,"SOURCES &amp; USES";#N/A,#N/A,FALSE,"Working List";#N/A,#N/A,FALSE,"Underwriting Comparison"}</definedName>
    <definedName name="wrn.Presentation._1" hidden="1">{#N/A,#N/A,FALSE,"INDEX";#N/A,#N/A,FALSE,"Mortgage Loan Sch";#N/A,#N/A,FALSE,"Exec Summary";#N/A,#N/A,FALSE,"Strengths &amp; Weaknesses";#N/A,#N/A,FALSE,"Underwriting Analysis";#N/A,#N/A,FALSE,"HISTORICAL REV &amp; EXP";#N/A,#N/A,FALSE,"Rent Roll";#N/A,#N/A,FALSE,"Recovery Calcs";#N/A,#N/A,FALSE,"Lease Rollover";#N/A,#N/A,FALSE,"APPRAISAL";#N/A,#N/A,FALSE,"APPRAISAL 2";#N/A,#N/A,FALSE,"APPRAISAL 3";#N/A,#N/A,FALSE,"ENGINEERING";#N/A,#N/A,FALSE,"ENVIRONMENTAL";#N/A,#N/A,FALSE,"CREDIT";#N/A,#N/A,FALSE,"Taxes, Insurance, Title";#N/A,#N/A,FALSE,"LOAN ANALYSIS";#N/A,#N/A,FALSE,"SOURCES &amp; USES";#N/A,#N/A,FALSE,"Working List";#N/A,#N/A,FALSE,"Underwriting Comparison"}</definedName>
    <definedName name="wrn.Print_Buyer." localSheetId="27" hidden="1">{#N/A,"DR",FALSE,"increm pf";#N/A,"MAMSI",FALSE,"increm pf";#N/A,"MAXI",FALSE,"increm pf";#N/A,"PCAM",FALSE,"increm pf";#N/A,"PHSV",FALSE,"increm pf";#N/A,"SIE",FALSE,"increm pf"}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localSheetId="27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Earnings_template." localSheetId="27" hidden="1">{"by_month",#N/A,TRUE,"template";"destec_month",#N/A,TRUE,"template";"by_quarter",#N/A,TRUE,"template";"destec_quarter",#N/A,TRUE,"template";"by_year",#N/A,TRUE,"template";"destec_annual",#N/A,TRUE,"template"}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Earnings_template._1" localSheetId="27" hidden="1">{"by_month",#N/A,TRUE,"template";"destec_month",#N/A,TRUE,"template";"by_quarter",#N/A,TRUE,"template";"destec_quarter",#N/A,TRUE,"template";"by_year",#N/A,TRUE,"template";"destec_annual",#N/A,TRUE,"template"}</definedName>
    <definedName name="wrn.Print_Earnings_template._1" hidden="1">{"by_month",#N/A,TRUE,"template";"destec_month",#N/A,TRUE,"template";"by_quarter",#N/A,TRUE,"template";"destec_quarter",#N/A,TRUE,"template";"by_year",#N/A,TRUE,"template";"destec_annual",#N/A,TRUE,"template"}</definedName>
    <definedName name="wrn.Print_Target." localSheetId="27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localSheetId="27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localSheetId="27" hidden="1">{"var_page",#N/A,FALSE,"template"}</definedName>
    <definedName name="wrn.Print_Var_page." hidden="1">{"var_page",#N/A,FALSE,"template"}</definedName>
    <definedName name="wrn.Print_Var_page._1" localSheetId="27" hidden="1">{"var_page",#N/A,FALSE,"template"}</definedName>
    <definedName name="wrn.Print_Var_page._1" hidden="1">{"var_page",#N/A,FALSE,"template"}</definedName>
    <definedName name="wrn.print." localSheetId="27" hidden="1">{#N/A,#N/A,FALSE,"Admin";#N/A,#N/A,FALSE,"Other"}</definedName>
    <definedName name="wrn.print." hidden="1">{#N/A,#N/A,FALSE,"Admin";#N/A,#N/A,FALSE,"Other"}</definedName>
    <definedName name="wrn.PRINT._.ALL." localSheetId="27" hidden="1">{#N/A,#N/A,FALSE,"COVER";#N/A,#N/A,FALSE,"T of C";#N/A,#N/A,FALSE,"Balance Sheet";#N/A,#N/A,FALSE,"Consolidated";#N/A,#N/A,FALSE,"Cash Flows";#N/A,#N/A,FALSE,"Sales";#N/A,#N/A,FALSE,"1998";#N/A,#N/A,FALSE,"1999";#N/A,#N/A,FALSE,"2000";#N/A,#N/A,FALSE,"2001";#N/A,#N/A,FALSE,"2003";#N/A,#N/A,FALSE,"Hotel";#N/A,#N/A,FALSE,"Mfg";#N/A,#N/A,FALSE,"Balance Sheet"}</definedName>
    <definedName name="wrn.PRINT._.ALL." hidden="1">{#N/A,#N/A,FALSE,"COVER";#N/A,#N/A,FALSE,"T of C";#N/A,#N/A,FALSE,"Balance Sheet";#N/A,#N/A,FALSE,"Consolidated";#N/A,#N/A,FALSE,"Cash Flows";#N/A,#N/A,FALSE,"Sales";#N/A,#N/A,FALSE,"1998";#N/A,#N/A,FALSE,"1999";#N/A,#N/A,FALSE,"2000";#N/A,#N/A,FALSE,"2001";#N/A,#N/A,FALSE,"2003";#N/A,#N/A,FALSE,"Hotel";#N/A,#N/A,FALSE,"Mfg";#N/A,#N/A,FALSE,"Balance Sheet"}</definedName>
    <definedName name="wrn.Print._.all._.GLI._.Reports." localSheetId="27" hidden="1">{"GLI-Income Statement",#N/A,FALSE,"gli";"GLI - Balance Sheet Wksht",#N/A,FALSE,"gli";"GLI-Cash Flow",#N/A,FALSE,"gli";"GLI Qtrly Stats",#N/A,FALSE,"gli"}</definedName>
    <definedName name="wrn.Print._.all._.GLI._.Reports." hidden="1">{"GLI-Income Statement",#N/A,FALSE,"gli";"GLI - Balance Sheet Wksht",#N/A,FALSE,"gli";"GLI-Cash Flow",#N/A,FALSE,"gli";"GLI Qtrly Stats",#N/A,FALSE,"gli"}</definedName>
    <definedName name="wrn.Print._.all._.GLI._.Reports._1" localSheetId="27" hidden="1">{"GLI-Income Statement",#N/A,FALSE,"gli";"GLI - Balance Sheet Wksht",#N/A,FALSE,"gli";"GLI-Cash Flow",#N/A,FALSE,"gli";"GLI Qtrly Stats",#N/A,FALSE,"gli"}</definedName>
    <definedName name="wrn.Print._.all._.GLI._.Reports._1" hidden="1">{"GLI-Income Statement",#N/A,FALSE,"gli";"GLI - Balance Sheet Wksht",#N/A,FALSE,"gli";"GLI-Cash Flow",#N/A,FALSE,"gli";"GLI Qtrly Stats",#N/A,FALSE,"gli"}</definedName>
    <definedName name="wrn.Print._.All._.Pages." localSheetId="27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1" localSheetId="27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Worksheets." localSheetId="27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localSheetId="27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1" localSheetId="27" hidden="1">{#N/A,#N/A,FALSE,"COVER";#N/A,#N/A,FALSE,"T of C";#N/A,#N/A,FALSE,"Balance Sheet";#N/A,#N/A,FALSE,"Consolidated";#N/A,#N/A,FALSE,"Cash Flows";#N/A,#N/A,FALSE,"Sales";#N/A,#N/A,FALSE,"1998";#N/A,#N/A,FALSE,"1999";#N/A,#N/A,FALSE,"2000";#N/A,#N/A,FALSE,"2001";#N/A,#N/A,FALSE,"2003";#N/A,#N/A,FALSE,"Hotel";#N/A,#N/A,FALSE,"Mfg";#N/A,#N/A,FALSE,"Balance Sheet"}</definedName>
    <definedName name="wrn.PRINT._.ALL._1" hidden="1">{#N/A,#N/A,FALSE,"COVER";#N/A,#N/A,FALSE,"T of C";#N/A,#N/A,FALSE,"Balance Sheet";#N/A,#N/A,FALSE,"Consolidated";#N/A,#N/A,FALSE,"Cash Flows";#N/A,#N/A,FALSE,"Sales";#N/A,#N/A,FALSE,"1998";#N/A,#N/A,FALSE,"1999";#N/A,#N/A,FALSE,"2000";#N/A,#N/A,FALSE,"2001";#N/A,#N/A,FALSE,"2003";#N/A,#N/A,FALSE,"Hotel";#N/A,#N/A,FALSE,"Mfg";#N/A,#N/A,FALSE,"Balance Sheet"}</definedName>
    <definedName name="wrn.Print._.Documents." localSheetId="27" hidden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" hidden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_1" localSheetId="27" hidden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_1" hidden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graphs." localSheetId="27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graphs._1" localSheetId="27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raw._.data._.entry." localSheetId="27" hidden="1">{"inputs raw data",#N/A,TRUE,"INPUT"}</definedName>
    <definedName name="wrn.print._.raw._.data._.entry." hidden="1">{"inputs raw data",#N/A,TRUE,"INPUT"}</definedName>
    <definedName name="wrn.print._.raw._.data._.entry._1" localSheetId="27" hidden="1">{"inputs raw data",#N/A,TRUE,"INPUT"}</definedName>
    <definedName name="wrn.print._.raw._.data._.entry._1" hidden="1">{"inputs raw data",#N/A,TRUE,"INPUT"}</definedName>
    <definedName name="wrn.print._.raw._data._.entry2." localSheetId="27" hidden="1">{"inputs raw data",#N/A,TRUE,"INPUT"}</definedName>
    <definedName name="wrn.print._.raw._data._.entry2." hidden="1">{"inputs raw data",#N/A,TRUE,"INPUT"}</definedName>
    <definedName name="wrn.print._.raw._data._.entry2._1" localSheetId="27" hidden="1">{"inputs raw data",#N/A,TRUE,"INPUT"}</definedName>
    <definedName name="wrn.print._.raw._data._.entry2._1" hidden="1">{"inputs raw data",#N/A,TRUE,"INPUT"}</definedName>
    <definedName name="wrn.print._.summary._.sheets." localSheetId="27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._.summary._.sheets._1" localSheetId="27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2" localSheetId="27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localSheetId="27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1" localSheetId="27" hidden="1">{#N/A,#N/A,FALSE,"Admin";#N/A,#N/A,FALSE,"Other"}</definedName>
    <definedName name="wrn.print._1" hidden="1">{#N/A,#N/A,FALSE,"Admin";#N/A,#N/A,FALSE,"Other"}</definedName>
    <definedName name="wrn.Print2.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 localSheetId="27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 hidden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ac." localSheetId="27" hidden="1">{#N/A,#N/A,FALSE,"Op-BS";#N/A,#N/A,FALSE,"Assum";#N/A,#N/A,FALSE,"IS";#N/A,#N/A,FALSE,"Syn+Elim";#N/A,#N/A,FALSE,"BSCF";#N/A,#N/A,FALSE,"Blue_IS";#N/A,#N/A,FALSE,"Blue_BSCF";#N/A,#N/A,FALSE,"Ratings"}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localSheetId="27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localSheetId="27" hidden="1">{"PA1",#N/A,FALSE,"BORDMW";"pa2",#N/A,FALSE,"BORDMW";"PA3",#N/A,FALSE,"BORDMW";"PA4",#N/A,FALSE,"BORDMW"}</definedName>
    <definedName name="wrn.PrintAll." hidden="1">{"PA1",#N/A,FALSE,"BORDMW";"pa2",#N/A,FALSE,"BORDMW";"PA3",#N/A,FALSE,"BORDMW";"PA4",#N/A,FALSE,"BORDMW"}</definedName>
    <definedName name="wrn.PrintAll._1" localSheetId="27" hidden="1">{"PA1",#N/A,FALSE,"BORDMW";"pa2",#N/A,FALSE,"BORDMW";"PA3",#N/A,FALSE,"BORDMW";"PA4",#N/A,FALSE,"BORDMW"}</definedName>
    <definedName name="wrn.PrintAll._1" hidden="1">{"PA1",#N/A,FALSE,"BORDMW";"pa2",#N/A,FALSE,"BORDMW";"PA3",#N/A,FALSE,"BORDMW";"PA4",#N/A,FALSE,"BORDMW"}</definedName>
    <definedName name="wrn.printall12monthreports.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_1" localSheetId="27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_1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localSheetId="27" hidden="1">{"printceo5",#N/A,FALSE,"CEO";"prints15",#N/A,FALSE,"S1";"printdepr5",#N/A,FALSE,"DEPR"}</definedName>
    <definedName name="wrn.printall5." hidden="1">{"printceo5",#N/A,FALSE,"CEO";"prints15",#N/A,FALSE,"S1";"printdepr5",#N/A,FALSE,"DEPR"}</definedName>
    <definedName name="wrn.printall5._1" localSheetId="27" hidden="1">{"printceo5",#N/A,FALSE,"CEO";"prints15",#N/A,FALSE,"S1";"printdepr5",#N/A,FALSE,"DEPR"}</definedName>
    <definedName name="wrn.printall5._1" hidden="1">{"printceo5",#N/A,FALSE,"CEO";"prints15",#N/A,FALSE,"S1";"printdepr5",#N/A,FALSE,"DEPR"}</definedName>
    <definedName name="wrn.Printfinancialsmth." localSheetId="27" hidden="1">{"incomemth",#N/A,TRUE,"forecast00";"incomepercentmth",#N/A,TRUE,"forecast00";"balancemth",#N/A,TRUE,"forecast00";"cashmth",#N/A,TRUE,"forecast00";"covenantmth",#N/A,TRUE,"forecast00"}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financialsmth._1" localSheetId="27" hidden="1">{"incomemth",#N/A,TRUE,"forecast00";"incomepercentmth",#N/A,TRUE,"forecast00";"balancemth",#N/A,TRUE,"forecast00";"cashmth",#N/A,TRUE,"forecast00";"covenantmth",#N/A,TRUE,"forecast00"}</definedName>
    <definedName name="wrn.Printfinancialsmth._1" hidden="1">{"incomemth",#N/A,TRUE,"forecast00";"incomepercentmth",#N/A,TRUE,"forecast00";"balancemth",#N/A,TRUE,"forecast00";"cashmth",#N/A,TRUE,"forecast00";"covenantmth",#N/A,TRUE,"forecast00"}</definedName>
    <definedName name="wrn.Printout." localSheetId="27" hidden="1">{"page1",#N/A,FALSE,"Casual RLE";"page2",#N/A,FALSE,"Casual RLE"}</definedName>
    <definedName name="wrn.Printout." hidden="1">{"page1",#N/A,FALSE,"Casual RLE";"page2",#N/A,FALSE,"Casual RLE"}</definedName>
    <definedName name="wrn.Printout._1" localSheetId="27" hidden="1">{"page1",#N/A,FALSE,"Casual RLE";"page2",#N/A,FALSE,"Casual RLE"}</definedName>
    <definedName name="wrn.Printout._1" hidden="1">{"page1",#N/A,FALSE,"Casual RLE";"page2",#N/A,FALSE,"Casual RLE"}</definedName>
    <definedName name="wrn.printqtr." localSheetId="27" hidden="1">{"nytasecond",#N/A,FALSE,"NYTQTRS";"nytafirst",#N/A,FALSE,"NYTQTRS";"nytathird",#N/A,FALSE,"NYTQTRS";"nytafourth",#N/A,FALSE,"NYTQTRS";"nytafull",#N/A,FALSE,"NYTQTRS"}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qtr._1" localSheetId="27" hidden="1">{"nytasecond",#N/A,FALSE,"NYTQTRS";"nytafirst",#N/A,FALSE,"NYTQTRS";"nytathird",#N/A,FALSE,"NYTQTRS";"nytafourth",#N/A,FALSE,"NYTQTRS";"nytafull",#N/A,FALSE,"NYTQTRS"}</definedName>
    <definedName name="wrn.printqtr._1" hidden="1">{"nytasecond",#N/A,FALSE,"NYTQTRS";"nytafirst",#N/A,FALSE,"NYTQTRS";"nytathird",#N/A,FALSE,"NYTQTRS";"nytafourth",#N/A,FALSE,"NYTQTRS";"nytafull",#N/A,FALSE,"NYTQTRS"}</definedName>
    <definedName name="wrn.PROD._.PLAN._.OPTION._.4." localSheetId="27" hidden="1">{"TOP 4",#N/A,FALSE,"MVR_SUM OPTION 4 BY MO";"TOP 3A",#N/A,FALSE,"MVR_SUM OPTION 3A BY MO";"TOP OPT 4 VS 3A",#N/A,FALSE,"MVR_SUM OPTION 4 VS 3A BY MO";#N/A,#N/A,FALSE,"MVR_SUM OPTION 4 SUM";#N/A,#N/A,FALSE,"PROD PLAN 4";#N/A,#N/A,FALSE,"PROD PLAN 3A";#N/A,#N/A,FALSE,"PROD UNITS 4 VS 3A";#N/A,#N/A,FALSE,"DLV 4 VS 3A";#N/A,#N/A,FALSE,"SPD 4 VS 3A";#N/A,#N/A,FALSE,"ABS 4 VS 3A"}</definedName>
    <definedName name="wrn.PROD._.PLAN._.OPTION._.4." hidden="1">{"TOP 4",#N/A,FALSE,"MVR_SUM OPTION 4 BY MO";"TOP 3A",#N/A,FALSE,"MVR_SUM OPTION 3A BY MO";"TOP OPT 4 VS 3A",#N/A,FALSE,"MVR_SUM OPTION 4 VS 3A BY MO";#N/A,#N/A,FALSE,"MVR_SUM OPTION 4 SUM";#N/A,#N/A,FALSE,"PROD PLAN 4";#N/A,#N/A,FALSE,"PROD PLAN 3A";#N/A,#N/A,FALSE,"PROD UNITS 4 VS 3A";#N/A,#N/A,FALSE,"DLV 4 VS 3A";#N/A,#N/A,FALSE,"SPD 4 VS 3A";#N/A,#N/A,FALSE,"ABS 4 VS 3A"}</definedName>
    <definedName name="wrn.PROD._.PLAN._.OPTION._.4._1" localSheetId="27" hidden="1">{"TOP 4",#N/A,FALSE,"MVR_SUM OPTION 4 BY MO";"TOP 3A",#N/A,FALSE,"MVR_SUM OPTION 3A BY MO";"TOP OPT 4 VS 3A",#N/A,FALSE,"MVR_SUM OPTION 4 VS 3A BY MO";#N/A,#N/A,FALSE,"MVR_SUM OPTION 4 SUM";#N/A,#N/A,FALSE,"PROD PLAN 4";#N/A,#N/A,FALSE,"PROD PLAN 3A";#N/A,#N/A,FALSE,"PROD UNITS 4 VS 3A";#N/A,#N/A,FALSE,"DLV 4 VS 3A";#N/A,#N/A,FALSE,"SPD 4 VS 3A";#N/A,#N/A,FALSE,"ABS 4 VS 3A"}</definedName>
    <definedName name="wrn.PROD._.PLAN._.OPTION._.4._1" hidden="1">{"TOP 4",#N/A,FALSE,"MVR_SUM OPTION 4 BY MO";"TOP 3A",#N/A,FALSE,"MVR_SUM OPTION 3A BY MO";"TOP OPT 4 VS 3A",#N/A,FALSE,"MVR_SUM OPTION 4 VS 3A BY MO";#N/A,#N/A,FALSE,"MVR_SUM OPTION 4 SUM";#N/A,#N/A,FALSE,"PROD PLAN 4";#N/A,#N/A,FALSE,"PROD PLAN 3A";#N/A,#N/A,FALSE,"PROD UNITS 4 VS 3A";#N/A,#N/A,FALSE,"DLV 4 VS 3A";#N/A,#N/A,FALSE,"SPD 4 VS 3A";#N/A,#N/A,FALSE,"ABS 4 VS 3A"}</definedName>
    <definedName name="wrn.Proforma." localSheetId="27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wrn.Proforma.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wrn.Proforma._1" localSheetId="27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wrn.Proforma._1" hidden="1">{"coversht",#N/A,TRUE,"TOC";"assmp1",#N/A,TRUE,"ASS";"assmp2",#N/A,TRUE,"ASS";"cashfl1",#N/A,TRUE,"CF";"return1",#N/A,TRUE,"Return";"return2",#N/A,TRUE,"Return";"EIncome",#N/A,TRUE,"EINC";"rev1",#N/A,TRUE,"Rev";"rev2",#N/A,TRUE,"Rev";"exp1",#N/A,TRUE,"Exp";"exp2",#N/A,TRUE,"Exp";"exp3",#N/A,TRUE,"Exp";"exp4",#N/A,TRUE,"Exp";"MaintRes",#N/A,TRUE,"MRES";"drwdn1",#N/A,TRUE,"Drwdn";"drwdn2",#N/A,TRUE,"Drwdn";"drwdn3",#N/A,TRUE,"Drwdn";"debt1",#N/A,TRUE,"Fin";"debt2",#N/A,TRUE,"Fin";"tax1",#N/A,TRUE,"TAXES";"tax2",#N/A,TRUE,"TAXES";"Deprec",#N/A,TRUE,"DEPR";"Balsht1",#N/A,TRUE,"BS_IS";"Balsht2",#N/A,TRUE,"BS_IS";"Ref1",#N/A,TRUE,"REF1";"Ref2",#N/A,TRUE,"REF2";"Ref3",#N/A,TRUE,"REF3";"Ref4",#N/A,TRUE,"REF4"}</definedName>
    <definedName name="wrn.PROJECTIONS.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wrn.PROJECTIONS.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wrn.PROJECTIONS._1" localSheetId="27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wrn.PROJECTIONS._1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wrn.Property._.Description." localSheetId="27" hidden="1">{#N/A,#N/A,FALSE,"PROP. DESCRIPTION"}</definedName>
    <definedName name="wrn.Property._.Description." hidden="1">{#N/A,#N/A,FALSE,"PROP. DESCRIPTION"}</definedName>
    <definedName name="wrn.Property._.Description._1" localSheetId="27" hidden="1">{#N/A,#N/A,FALSE,"PROP. DESCRIPTION"}</definedName>
    <definedName name="wrn.Property._.Description._1" hidden="1">{#N/A,#N/A,FALSE,"PROP. DESCRIPTION"}</definedName>
    <definedName name="wrn.Pulp." localSheetId="27" hidden="1">{"Pulp Production",#N/A,FALSE,"Pulp";"Pulp Earnings",#N/A,FALSE,"Pulp"}</definedName>
    <definedName name="wrn.Pulp." hidden="1">{"Pulp Production",#N/A,FALSE,"Pulp";"Pulp Earnings",#N/A,FALSE,"Pulp"}</definedName>
    <definedName name="wrn.Pulp._1" localSheetId="27" hidden="1">{"Pulp Production",#N/A,FALSE,"Pulp";"Pulp Earnings",#N/A,FALSE,"Pulp"}</definedName>
    <definedName name="wrn.Pulp._1" hidden="1">{"Pulp Production",#N/A,FALSE,"Pulp";"Pulp Earnings",#N/A,FALSE,"Pulp"}</definedName>
    <definedName name="wrn.Pulp.2" localSheetId="27" hidden="1">{"Pulp Production",#N/A,FALSE,"Pulp";"Pulp Earnings",#N/A,FALSE,"Pulp"}</definedName>
    <definedName name="wrn.Pulp.2" hidden="1">{"Pulp Production",#N/A,FALSE,"Pulp";"Pulp Earnings",#N/A,FALSE,"Pulp"}</definedName>
    <definedName name="wrn.Pulp.2_1" localSheetId="27" hidden="1">{"Pulp Production",#N/A,FALSE,"Pulp";"Pulp Earnings",#N/A,FALSE,"Pulp"}</definedName>
    <definedName name="wrn.Pulp.2_1" hidden="1">{"Pulp Production",#N/A,FALSE,"Pulp";"Pulp Earnings",#N/A,FALSE,"Pulp"}</definedName>
    <definedName name="wrn.Pulp.3" localSheetId="27" hidden="1">{"Pulp Production",#N/A,FALSE,"Pulp";"Pulp Earnings",#N/A,FALSE,"Pulp"}</definedName>
    <definedName name="wrn.Pulp.3" hidden="1">{"Pulp Production",#N/A,FALSE,"Pulp";"Pulp Earnings",#N/A,FALSE,"Pulp"}</definedName>
    <definedName name="wrn.Pulp.3_1" localSheetId="27" hidden="1">{"Pulp Production",#N/A,FALSE,"Pulp";"Pulp Earnings",#N/A,FALSE,"Pulp"}</definedName>
    <definedName name="wrn.Pulp.3_1" hidden="1">{"Pulp Production",#N/A,FALSE,"Pulp";"Pulp Earnings",#N/A,FALSE,"Pulp"}</definedName>
    <definedName name="wrn.Pulp.3.2" localSheetId="27" hidden="1">{"Pulp Production",#N/A,FALSE,"Pulp";"Pulp Earnings",#N/A,FALSE,"Pulp"}</definedName>
    <definedName name="wrn.Pulp.3.2" hidden="1">{"Pulp Production",#N/A,FALSE,"Pulp";"Pulp Earnings",#N/A,FALSE,"Pulp"}</definedName>
    <definedName name="wrn.Pulp.3.2_1" localSheetId="27" hidden="1">{"Pulp Production",#N/A,FALSE,"Pulp";"Pulp Earnings",#N/A,FALSE,"Pulp"}</definedName>
    <definedName name="wrn.Pulp.3.2_1" hidden="1">{"Pulp Production",#N/A,FALSE,"Pulp";"Pulp Earnings",#N/A,FALSE,"Pulp"}</definedName>
    <definedName name="wrn.Pulp.3.4" localSheetId="27" hidden="1">{"Pulp Production",#N/A,FALSE,"Pulp";"Pulp Earnings",#N/A,FALSE,"Pulp"}</definedName>
    <definedName name="wrn.Pulp.3.4" hidden="1">{"Pulp Production",#N/A,FALSE,"Pulp";"Pulp Earnings",#N/A,FALSE,"Pulp"}</definedName>
    <definedName name="wrn.Pulp.3.4_1" localSheetId="27" hidden="1">{"Pulp Production",#N/A,FALSE,"Pulp";"Pulp Earnings",#N/A,FALSE,"Pulp"}</definedName>
    <definedName name="wrn.Pulp.3.4_1" hidden="1">{"Pulp Production",#N/A,FALSE,"Pulp";"Pulp Earnings",#N/A,FALSE,"Pulp"}</definedName>
    <definedName name="wrn.Pulp.3.6" localSheetId="27" hidden="1">{"Pulp Production",#N/A,FALSE,"Pulp";"Pulp Earnings",#N/A,FALSE,"Pulp"}</definedName>
    <definedName name="wrn.Pulp.3.6" hidden="1">{"Pulp Production",#N/A,FALSE,"Pulp";"Pulp Earnings",#N/A,FALSE,"Pulp"}</definedName>
    <definedName name="wrn.Pulp.3.6_1" localSheetId="27" hidden="1">{"Pulp Production",#N/A,FALSE,"Pulp";"Pulp Earnings",#N/A,FALSE,"Pulp"}</definedName>
    <definedName name="wrn.Pulp.3.6_1" hidden="1">{"Pulp Production",#N/A,FALSE,"Pulp";"Pulp Earnings",#N/A,FALSE,"Pulp"}</definedName>
    <definedName name="wrn.Pulp.4" localSheetId="27" hidden="1">{"Pulp Production",#N/A,FALSE,"Pulp";"Pulp Earnings",#N/A,FALSE,"Pulp"}</definedName>
    <definedName name="wrn.Pulp.4" hidden="1">{"Pulp Production",#N/A,FALSE,"Pulp";"Pulp Earnings",#N/A,FALSE,"Pulp"}</definedName>
    <definedName name="wrn.Pulp.4_1" localSheetId="27" hidden="1">{"Pulp Production",#N/A,FALSE,"Pulp";"Pulp Earnings",#N/A,FALSE,"Pulp"}</definedName>
    <definedName name="wrn.Pulp.4_1" hidden="1">{"Pulp Production",#N/A,FALSE,"Pulp";"Pulp Earnings",#N/A,FALSE,"Pulp"}</definedName>
    <definedName name="wrn.Pulp.5" localSheetId="27" hidden="1">{"Pulp Production",#N/A,FALSE,"Pulp";"Pulp Earnings",#N/A,FALSE,"Pulp"}</definedName>
    <definedName name="wrn.Pulp.5" hidden="1">{"Pulp Production",#N/A,FALSE,"Pulp";"Pulp Earnings",#N/A,FALSE,"Pulp"}</definedName>
    <definedName name="wrn.Pulp.5_1" localSheetId="27" hidden="1">{"Pulp Production",#N/A,FALSE,"Pulp";"Pulp Earnings",#N/A,FALSE,"Pulp"}</definedName>
    <definedName name="wrn.Pulp.5_1" hidden="1">{"Pulp Production",#N/A,FALSE,"Pulp";"Pulp Earnings",#N/A,FALSE,"Pulp"}</definedName>
    <definedName name="wrn.Pulp.6" localSheetId="27" hidden="1">{"Pulp Production",#N/A,FALSE,"Pulp";"Pulp Earnings",#N/A,FALSE,"Pulp"}</definedName>
    <definedName name="wrn.Pulp.6" hidden="1">{"Pulp Production",#N/A,FALSE,"Pulp";"Pulp Earnings",#N/A,FALSE,"Pulp"}</definedName>
    <definedName name="wrn.Pulp.6_1" localSheetId="27" hidden="1">{"Pulp Production",#N/A,FALSE,"Pulp";"Pulp Earnings",#N/A,FALSE,"Pulp"}</definedName>
    <definedName name="wrn.Pulp.6_1" hidden="1">{"Pulp Production",#N/A,FALSE,"Pulp";"Pulp Earnings",#N/A,FALSE,"Pulp"}</definedName>
    <definedName name="wrn.Pulp.7" localSheetId="27" hidden="1">{"Pulp Production",#N/A,FALSE,"Pulp";"Pulp Earnings",#N/A,FALSE,"Pulp"}</definedName>
    <definedName name="wrn.Pulp.7" hidden="1">{"Pulp Production",#N/A,FALSE,"Pulp";"Pulp Earnings",#N/A,FALSE,"Pulp"}</definedName>
    <definedName name="wrn.Pulp.7_1" localSheetId="27" hidden="1">{"Pulp Production",#N/A,FALSE,"Pulp";"Pulp Earnings",#N/A,FALSE,"Pulp"}</definedName>
    <definedName name="wrn.Pulp.7_1" hidden="1">{"Pulp Production",#N/A,FALSE,"Pulp";"Pulp Earnings",#N/A,FALSE,"Pulp"}</definedName>
    <definedName name="wrn.Pulp.8" localSheetId="27" hidden="1">{"Pulp Production",#N/A,FALSE,"Pulp";"Pulp Earnings",#N/A,FALSE,"Pulp"}</definedName>
    <definedName name="wrn.Pulp.8" hidden="1">{"Pulp Production",#N/A,FALSE,"Pulp";"Pulp Earnings",#N/A,FALSE,"Pulp"}</definedName>
    <definedName name="wrn.Pulp.8_1" localSheetId="27" hidden="1">{"Pulp Production",#N/A,FALSE,"Pulp";"Pulp Earnings",#N/A,FALSE,"Pulp"}</definedName>
    <definedName name="wrn.Pulp.8_1" hidden="1">{"Pulp Production",#N/A,FALSE,"Pulp";"Pulp Earnings",#N/A,FALSE,"Pulp"}</definedName>
    <definedName name="wrn.Pulp.9" localSheetId="27" hidden="1">{"Pulp Production",#N/A,FALSE,"Pulp";"Pulp Earnings",#N/A,FALSE,"Pulp"}</definedName>
    <definedName name="wrn.Pulp.9" hidden="1">{"Pulp Production",#N/A,FALSE,"Pulp";"Pulp Earnings",#N/A,FALSE,"Pulp"}</definedName>
    <definedName name="wrn.Pulp.9_1" localSheetId="27" hidden="1">{"Pulp Production",#N/A,FALSE,"Pulp";"Pulp Earnings",#N/A,FALSE,"Pulp"}</definedName>
    <definedName name="wrn.Pulp.9_1" hidden="1">{"Pulp Production",#N/A,FALSE,"Pulp";"Pulp Earnings",#N/A,FALSE,"Pulp"}</definedName>
    <definedName name="wrn.Pump." localSheetId="27" hidden="1">{#N/A,#N/A,FALSE,"Assump";#N/A,#N/A,FALSE,"Income";#N/A,#N/A,FALSE,"Balance";#N/A,#N/A,FALSE,"DCF Pump";#N/A,#N/A,FALSE,"Trans Assump";#N/A,#N/A,FALSE,"Combined Income";#N/A,#N/A,FALSE,"Combined Balance"}</definedName>
    <definedName name="wrn.Pump." hidden="1">{#N/A,#N/A,FALSE,"Assump";#N/A,#N/A,FALSE,"Income";#N/A,#N/A,FALSE,"Balance";#N/A,#N/A,FALSE,"DCF Pump";#N/A,#N/A,FALSE,"Trans Assump";#N/A,#N/A,FALSE,"Combined Income";#N/A,#N/A,FALSE,"Combined Balance"}</definedName>
    <definedName name="wrn.Pump._1" localSheetId="27" hidden="1">{#N/A,#N/A,FALSE,"Assump";#N/A,#N/A,FALSE,"Income";#N/A,#N/A,FALSE,"Balance";#N/A,#N/A,FALSE,"DCF Pump";#N/A,#N/A,FALSE,"Trans Assump";#N/A,#N/A,FALSE,"Combined Income";#N/A,#N/A,FALSE,"Combined Balance"}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Q3._.Prof._.Serv._.Summary." localSheetId="27" hidden="1">{"Professional Service Summary",#N/A,FALSE,"Q3 Prof Serv"}</definedName>
    <definedName name="wrn.Q3._.Prof._.Serv._.Summary." hidden="1">{"Professional Service Summary",#N/A,FALSE,"Q3 Prof Serv"}</definedName>
    <definedName name="wrn.Q3._.Prof._.Serv._.Summary._1" localSheetId="27" hidden="1">{"Professional Service Summary",#N/A,FALSE,"Q3 Prof Serv"}</definedName>
    <definedName name="wrn.Q3._.Prof._.Serv._.Summary._1" hidden="1">{"Professional Service Summary",#N/A,FALSE,"Q3 Prof Serv"}</definedName>
    <definedName name="wrn.Q3._.Professional._.service._.detail." localSheetId="27" hidden="1">{"Professional Service Detail",#N/A,FALSE,"Q3 Prof Serv"}</definedName>
    <definedName name="wrn.Q3._.Professional._.service._.detail." hidden="1">{"Professional Service Detail",#N/A,FALSE,"Q3 Prof Serv"}</definedName>
    <definedName name="wrn.Q3._.Professional._.service._.detail._1" localSheetId="27" hidden="1">{"Professional Service Detail",#N/A,FALSE,"Q3 Prof Serv"}</definedName>
    <definedName name="wrn.Q3._.Professional._.service._.detail._1" hidden="1">{"Professional Service Detail",#N/A,FALSE,"Q3 Prof Serv"}</definedName>
    <definedName name="wrn.Qtr._.Data." localSheetId="27" hidden="1">{"1999 by qtr",#N/A,FALSE,"Total_Company"}</definedName>
    <definedName name="wrn.Qtr._.Data." hidden="1">{"1999 by qtr",#N/A,FALSE,"Total_Company"}</definedName>
    <definedName name="wrn.Qtr._.Data._1" localSheetId="27" hidden="1">{"1999 by qtr",#N/A,FALSE,"Total_Company"}</definedName>
    <definedName name="wrn.Qtr._.Data._1" hidden="1">{"1999 by qtr",#N/A,FALSE,"Total_Company"}</definedName>
    <definedName name="wrn.QTRLY." localSheetId="27" hidden="1">{"QTRLY1999",#N/A,FALSE,"QTRLY";"QTRLY2000",#N/A,FALSE,"QTRLY";"QTRLY2001",#N/A,FALSE,"QTRLY"}</definedName>
    <definedName name="wrn.QTRLY." hidden="1">{"QTRLY1999",#N/A,FALSE,"QTRLY";"QTRLY2000",#N/A,FALSE,"QTRLY";"QTRLY2001",#N/A,FALSE,"QTRLY"}</definedName>
    <definedName name="wrn.QTRLY._1" localSheetId="27" hidden="1">{"QTRLY1999",#N/A,FALSE,"QTRLY";"QTRLY2000",#N/A,FALSE,"QTRLY";"QTRLY2001",#N/A,FALSE,"QTRLY"}</definedName>
    <definedName name="wrn.QTRLY._1" hidden="1">{"QTRLY1999",#N/A,FALSE,"QTRLY";"QTRLY2000",#N/A,FALSE,"QTRLY";"QTRLY2001",#N/A,FALSE,"QTRLY"}</definedName>
    <definedName name="wrn.QUARTERLY.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Income._.Statement." localSheetId="27" hidden="1">{"Quarterly Income Statement",#N/A,FALSE,"P&amp;L Detail"}</definedName>
    <definedName name="wrn.Quarterly._.Income._.Statement." hidden="1">{"Quarterly Income Statement",#N/A,FALSE,"P&amp;L Detail"}</definedName>
    <definedName name="wrn.Quarterly._.Income._.Statement._1" localSheetId="27" hidden="1">{"Quarterly Income Statement",#N/A,FALSE,"P&amp;L Detail"}</definedName>
    <definedName name="wrn.Quarterly._.Income._.Statement._1" hidden="1">{"Quarterly Income Statement",#N/A,FALSE,"P&amp;L Detail"}</definedName>
    <definedName name="wrn.QUARTERLY._1" localSheetId="27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s." localSheetId="27" hidden="1">{"All Qtrs",#N/A,FALSE,"Curr Mo";"1001Q",#N/A,FALSE,"Curr Mo";"1002Q",#N/A,FALSE,"Curr Mo";"4012Q",#N/A,FALSE,"Curr Mo";"4017Q",#N/A,FALSE,"Curr Mo";"1050Q",#N/A,FALSE,"Curr Mo";"1009Q",#N/A,FALSE,"Curr Mo";"4079Q",#N/A,FALSE,"Curr Mo";"4077Q",#N/A,FALSE,"Curr Mo";"1005Q",#N/A,FALSE,"Curr Mo";"1008Q",#N/A,FALSE,"Curr Mo";"1011Q",#N/A,FALSE,"Curr Mo";"1006Q",#N/A,FALSE,"Curr Mo";"1024Q",#N/A,FALSE,"Curr Mo";"1003Q",#N/A,FALSE,"Curr Mo";"1025q",#N/A,FALSE,"Curr Mo";"4013Q",#N/A,FALSE,"Curr Mo";"1091Q",#N/A,FALSE,"Curr Mo";"1010Q",#N/A,FALSE,"Curr Mo";"1023Q",#N/A,FALSE,"Curr Mo";"4014Q",#N/A,FALSE,"Curr Mo";"1043Q",#N/A,FALSE,"Curr Mo";"1014Q",#N/A,FALSE,"Curr Mo";"1015Q",#N/A,FALSE,"Curr Mo";"1012Q",#N/A,FALSE,"Curr Mo";"1061Q",#N/A,FALSE,"Curr Mo";"1045Q",#N/A,FALSE,"Curr Mo";"4058Q",#N/A,FALSE,"Curr Mo";"1033Q",#N/A,FALSE,"Curr Mo";"1103Q",#N/A,FALSE,"Curr Mo";"4007Q",#N/A,FALSE,"Curr Mo";"4021Q",#N/A,FALSE,"Curr Mo";"4026Q",#N/A,FALSE,"Curr Mo";"4022Q",#N/A,FALSE,"Curr Mo";"4050Q",#N/A,FALSE,"Curr Mo";"4032Q",#N/A,FALSE,"Curr Mo";"4089Q",#N/A,FALSE,"Curr Mo";"1042Q",#N/A,FALSE,"Curr Mo";"1048Q",#N/A,FALSE,"Curr Mo";"4049Q",#N/A,FALSE,"Curr Mo"}</definedName>
    <definedName name="wrn.Quarters." hidden="1">{"All Qtrs",#N/A,FALSE,"Curr Mo";"1001Q",#N/A,FALSE,"Curr Mo";"1002Q",#N/A,FALSE,"Curr Mo";"4012Q",#N/A,FALSE,"Curr Mo";"4017Q",#N/A,FALSE,"Curr Mo";"1050Q",#N/A,FALSE,"Curr Mo";"1009Q",#N/A,FALSE,"Curr Mo";"4079Q",#N/A,FALSE,"Curr Mo";"4077Q",#N/A,FALSE,"Curr Mo";"1005Q",#N/A,FALSE,"Curr Mo";"1008Q",#N/A,FALSE,"Curr Mo";"1011Q",#N/A,FALSE,"Curr Mo";"1006Q",#N/A,FALSE,"Curr Mo";"1024Q",#N/A,FALSE,"Curr Mo";"1003Q",#N/A,FALSE,"Curr Mo";"1025q",#N/A,FALSE,"Curr Mo";"4013Q",#N/A,FALSE,"Curr Mo";"1091Q",#N/A,FALSE,"Curr Mo";"1010Q",#N/A,FALSE,"Curr Mo";"1023Q",#N/A,FALSE,"Curr Mo";"4014Q",#N/A,FALSE,"Curr Mo";"1043Q",#N/A,FALSE,"Curr Mo";"1014Q",#N/A,FALSE,"Curr Mo";"1015Q",#N/A,FALSE,"Curr Mo";"1012Q",#N/A,FALSE,"Curr Mo";"1061Q",#N/A,FALSE,"Curr Mo";"1045Q",#N/A,FALSE,"Curr Mo";"4058Q",#N/A,FALSE,"Curr Mo";"1033Q",#N/A,FALSE,"Curr Mo";"1103Q",#N/A,FALSE,"Curr Mo";"4007Q",#N/A,FALSE,"Curr Mo";"4021Q",#N/A,FALSE,"Curr Mo";"4026Q",#N/A,FALSE,"Curr Mo";"4022Q",#N/A,FALSE,"Curr Mo";"4050Q",#N/A,FALSE,"Curr Mo";"4032Q",#N/A,FALSE,"Curr Mo";"4089Q",#N/A,FALSE,"Curr Mo";"1042Q",#N/A,FALSE,"Curr Mo";"1048Q",#N/A,FALSE,"Curr Mo";"4049Q",#N/A,FALSE,"Curr Mo"}</definedName>
    <definedName name="wrn.Quarters._1" localSheetId="27" hidden="1">{"All Qtrs",#N/A,FALSE,"Curr Mo";"1001Q",#N/A,FALSE,"Curr Mo";"1002Q",#N/A,FALSE,"Curr Mo";"4012Q",#N/A,FALSE,"Curr Mo";"4017Q",#N/A,FALSE,"Curr Mo";"1050Q",#N/A,FALSE,"Curr Mo";"1009Q",#N/A,FALSE,"Curr Mo";"4079Q",#N/A,FALSE,"Curr Mo";"4077Q",#N/A,FALSE,"Curr Mo";"1005Q",#N/A,FALSE,"Curr Mo";"1008Q",#N/A,FALSE,"Curr Mo";"1011Q",#N/A,FALSE,"Curr Mo";"1006Q",#N/A,FALSE,"Curr Mo";"1024Q",#N/A,FALSE,"Curr Mo";"1003Q",#N/A,FALSE,"Curr Mo";"1025q",#N/A,FALSE,"Curr Mo";"4013Q",#N/A,FALSE,"Curr Mo";"1091Q",#N/A,FALSE,"Curr Mo";"1010Q",#N/A,FALSE,"Curr Mo";"1023Q",#N/A,FALSE,"Curr Mo";"4014Q",#N/A,FALSE,"Curr Mo";"1043Q",#N/A,FALSE,"Curr Mo";"1014Q",#N/A,FALSE,"Curr Mo";"1015Q",#N/A,FALSE,"Curr Mo";"1012Q",#N/A,FALSE,"Curr Mo";"1061Q",#N/A,FALSE,"Curr Mo";"1045Q",#N/A,FALSE,"Curr Mo";"4058Q",#N/A,FALSE,"Curr Mo";"1033Q",#N/A,FALSE,"Curr Mo";"1103Q",#N/A,FALSE,"Curr Mo";"4007Q",#N/A,FALSE,"Curr Mo";"4021Q",#N/A,FALSE,"Curr Mo";"4026Q",#N/A,FALSE,"Curr Mo";"4022Q",#N/A,FALSE,"Curr Mo";"4050Q",#N/A,FALSE,"Curr Mo";"4032Q",#N/A,FALSE,"Curr Mo";"4089Q",#N/A,FALSE,"Curr Mo";"1042Q",#N/A,FALSE,"Curr Mo";"1048Q",#N/A,FALSE,"Curr Mo";"4049Q",#N/A,FALSE,"Curr Mo"}</definedName>
    <definedName name="wrn.Quarters._1" hidden="1">{"All Qtrs",#N/A,FALSE,"Curr Mo";"1001Q",#N/A,FALSE,"Curr Mo";"1002Q",#N/A,FALSE,"Curr Mo";"4012Q",#N/A,FALSE,"Curr Mo";"4017Q",#N/A,FALSE,"Curr Mo";"1050Q",#N/A,FALSE,"Curr Mo";"1009Q",#N/A,FALSE,"Curr Mo";"4079Q",#N/A,FALSE,"Curr Mo";"4077Q",#N/A,FALSE,"Curr Mo";"1005Q",#N/A,FALSE,"Curr Mo";"1008Q",#N/A,FALSE,"Curr Mo";"1011Q",#N/A,FALSE,"Curr Mo";"1006Q",#N/A,FALSE,"Curr Mo";"1024Q",#N/A,FALSE,"Curr Mo";"1003Q",#N/A,FALSE,"Curr Mo";"1025q",#N/A,FALSE,"Curr Mo";"4013Q",#N/A,FALSE,"Curr Mo";"1091Q",#N/A,FALSE,"Curr Mo";"1010Q",#N/A,FALSE,"Curr Mo";"1023Q",#N/A,FALSE,"Curr Mo";"4014Q",#N/A,FALSE,"Curr Mo";"1043Q",#N/A,FALSE,"Curr Mo";"1014Q",#N/A,FALSE,"Curr Mo";"1015Q",#N/A,FALSE,"Curr Mo";"1012Q",#N/A,FALSE,"Curr Mo";"1061Q",#N/A,FALSE,"Curr Mo";"1045Q",#N/A,FALSE,"Curr Mo";"4058Q",#N/A,FALSE,"Curr Mo";"1033Q",#N/A,FALSE,"Curr Mo";"1103Q",#N/A,FALSE,"Curr Mo";"4007Q",#N/A,FALSE,"Curr Mo";"4021Q",#N/A,FALSE,"Curr Mo";"4026Q",#N/A,FALSE,"Curr Mo";"4022Q",#N/A,FALSE,"Curr Mo";"4050Q",#N/A,FALSE,"Curr Mo";"4032Q",#N/A,FALSE,"Curr Mo";"4089Q",#N/A,FALSE,"Curr Mo";"1042Q",#N/A,FALSE,"Curr Mo";"1048Q",#N/A,FALSE,"Curr Mo";"4049Q",#N/A,FALSE,"Curr Mo"}</definedName>
    <definedName name="wrn.RANKED._.REC._.LLC." localSheetId="27" hidden="1">{#N/A,#N/A,FALSE,"BONDS";#N/A,#N/A,FALSE,"NON-LATIN";#N/A,#N/A,FALSE,"HY BONDS";#N/A,#N/A,FALSE,"LA-ASIAN";#N/A,#N/A,FALSE,"EMG REPO";#N/A,#N/A,FALSE,"TREASURY REPO";#N/A,#N/A,FALSE,"EMG BONDS";#N/A,#N/A,FALSE,"CREDIT DERIV";#N/A,#N/A,FALSE,"CORP DERIV"}</definedName>
    <definedName name="wrn.RANKED._.REC._.LLC." hidden="1">{#N/A,#N/A,FALSE,"BONDS";#N/A,#N/A,FALSE,"NON-LATIN";#N/A,#N/A,FALSE,"HY BONDS";#N/A,#N/A,FALSE,"LA-ASIAN";#N/A,#N/A,FALSE,"EMG REPO";#N/A,#N/A,FALSE,"TREASURY REPO";#N/A,#N/A,FALSE,"EMG BONDS";#N/A,#N/A,FALSE,"CREDIT DERIV";#N/A,#N/A,FALSE,"CORP DERIV"}</definedName>
    <definedName name="wrn.RANKED._.REC._.LLC._1" localSheetId="27" hidden="1">{#N/A,#N/A,FALSE,"BONDS";#N/A,#N/A,FALSE,"NON-LATIN";#N/A,#N/A,FALSE,"HY BONDS";#N/A,#N/A,FALSE,"LA-ASIAN";#N/A,#N/A,FALSE,"EMG REPO";#N/A,#N/A,FALSE,"TREASURY REPO";#N/A,#N/A,FALSE,"EMG BONDS";#N/A,#N/A,FALSE,"CREDIT DERIV";#N/A,#N/A,FALSE,"CORP DERIV"}</definedName>
    <definedName name="wrn.RANKED._.REC._.LLC._1" hidden="1">{#N/A,#N/A,FALSE,"BONDS";#N/A,#N/A,FALSE,"NON-LATIN";#N/A,#N/A,FALSE,"HY BONDS";#N/A,#N/A,FALSE,"LA-ASIAN";#N/A,#N/A,FALSE,"EMG REPO";#N/A,#N/A,FALSE,"TREASURY REPO";#N/A,#N/A,FALSE,"EMG BONDS";#N/A,#N/A,FALSE,"CREDIT DERIV";#N/A,#N/A,FALSE,"CORP DERIV"}</definedName>
    <definedName name="wrn.RANKED._.REV._.GRP._.LLC." localSheetId="27" hidden="1">{#N/A,#N/A,FALSE,"CURRENCY";#N/A,#N/A,FALSE,"BONDS";#N/A,#N/A,FALSE,"GOLD";#N/A,#N/A,FALSE,"EXOTICS";#N/A,#N/A,FALSE,"NON-LATIN";#N/A,#N/A,FALSE,"HY BONDS";#N/A,#N/A,FALSE,"LA-ASIAN";#N/A,#N/A,FALSE,"EMG REPO";#N/A,#N/A,FALSE,"TREASURY REPO";#N/A,#N/A,FALSE,"EMG BONDS";#N/A,#N/A,FALSE,"EM OPTIONS";#N/A,#N/A,FALSE,"CREDIT DERIV";#N/A,#N/A,FALSE,"CORP DERIV";#N/A,#N/A,FALSE,"NON-MEX SPOT";#N/A,#N/A,FALSE,"ELECTRICITY";#N/A,#N/A,FALSE,"FE ASIA SPOT";#N/A,#N/A,FALSE,"MEX  FWD NDF"}</definedName>
    <definedName name="wrn.RANKED._.REV._.GRP._.LLC." hidden="1">{#N/A,#N/A,FALSE,"CURRENCY";#N/A,#N/A,FALSE,"BONDS";#N/A,#N/A,FALSE,"GOLD";#N/A,#N/A,FALSE,"EXOTICS";#N/A,#N/A,FALSE,"NON-LATIN";#N/A,#N/A,FALSE,"HY BONDS";#N/A,#N/A,FALSE,"LA-ASIAN";#N/A,#N/A,FALSE,"EMG REPO";#N/A,#N/A,FALSE,"TREASURY REPO";#N/A,#N/A,FALSE,"EMG BONDS";#N/A,#N/A,FALSE,"EM OPTIONS";#N/A,#N/A,FALSE,"CREDIT DERIV";#N/A,#N/A,FALSE,"CORP DERIV";#N/A,#N/A,FALSE,"NON-MEX SPOT";#N/A,#N/A,FALSE,"ELECTRICITY";#N/A,#N/A,FALSE,"FE ASIA SPOT";#N/A,#N/A,FALSE,"MEX  FWD NDF"}</definedName>
    <definedName name="wrn.RANKED._.REV._.GRP._.LLC._1" localSheetId="27" hidden="1">{#N/A,#N/A,FALSE,"CURRENCY";#N/A,#N/A,FALSE,"BONDS";#N/A,#N/A,FALSE,"GOLD";#N/A,#N/A,FALSE,"EXOTICS";#N/A,#N/A,FALSE,"NON-LATIN";#N/A,#N/A,FALSE,"HY BONDS";#N/A,#N/A,FALSE,"LA-ASIAN";#N/A,#N/A,FALSE,"EMG REPO";#N/A,#N/A,FALSE,"TREASURY REPO";#N/A,#N/A,FALSE,"EMG BONDS";#N/A,#N/A,FALSE,"EM OPTIONS";#N/A,#N/A,FALSE,"CREDIT DERIV";#N/A,#N/A,FALSE,"CORP DERIV";#N/A,#N/A,FALSE,"NON-MEX SPOT";#N/A,#N/A,FALSE,"ELECTRICITY";#N/A,#N/A,FALSE,"FE ASIA SPOT";#N/A,#N/A,FALSE,"MEX  FWD NDF"}</definedName>
    <definedName name="wrn.RANKED._.REV._.GRP._.LLC._1" hidden="1">{#N/A,#N/A,FALSE,"CURRENCY";#N/A,#N/A,FALSE,"BONDS";#N/A,#N/A,FALSE,"GOLD";#N/A,#N/A,FALSE,"EXOTICS";#N/A,#N/A,FALSE,"NON-LATIN";#N/A,#N/A,FALSE,"HY BONDS";#N/A,#N/A,FALSE,"LA-ASIAN";#N/A,#N/A,FALSE,"EMG REPO";#N/A,#N/A,FALSE,"TREASURY REPO";#N/A,#N/A,FALSE,"EMG BONDS";#N/A,#N/A,FALSE,"EM OPTIONS";#N/A,#N/A,FALSE,"CREDIT DERIV";#N/A,#N/A,FALSE,"CORP DERIV";#N/A,#N/A,FALSE,"NON-MEX SPOT";#N/A,#N/A,FALSE,"ELECTRICITY";#N/A,#N/A,FALSE,"FE ASIA SPOT";#N/A,#N/A,FALSE,"MEX  FWD NDF"}</definedName>
    <definedName name="wrn.Rapport." localSheetId="27" hidden="1">{#N/A,#N/A,FALSE,"SHEET1";#N/A,#N/A,FALSE,"SHEET2";#N/A,#N/A,FALSE,"SHEET3";#N/A,#N/A,FALSE,"SHEET4"}</definedName>
    <definedName name="wrn.Rapport." hidden="1">{#N/A,#N/A,FALSE,"SHEET1";#N/A,#N/A,FALSE,"SHEET2";#N/A,#N/A,FALSE,"SHEET3";#N/A,#N/A,FALSE,"SHEET4"}</definedName>
    <definedName name="wrn.Rapport._1" localSheetId="27" hidden="1">{#N/A,#N/A,FALSE,"SHEET1";#N/A,#N/A,FALSE,"SHEET2";#N/A,#N/A,FALSE,"SHEET3";#N/A,#N/A,FALSE,"SHEET4"}</definedName>
    <definedName name="wrn.Rapport._1" hidden="1">{#N/A,#N/A,FALSE,"SHEET1";#N/A,#N/A,FALSE,"SHEET2";#N/A,#N/A,FALSE,"SHEET3";#N/A,#N/A,FALSE,"SHEET4"}</definedName>
    <definedName name="wrn.Ratios." localSheetId="27" hidden="1">{"Ratios",#N/A,FALSE,"Ratios"}</definedName>
    <definedName name="wrn.Ratios." hidden="1">{"Ratios",#N/A,FALSE,"Ratios"}</definedName>
    <definedName name="wrn.Ratios._1" localSheetId="27" hidden="1">{"Ratios",#N/A,FALSE,"Ratios"}</definedName>
    <definedName name="wrn.Ratios._1" hidden="1">{"Ratios",#N/A,FALSE,"Ratios"}</definedName>
    <definedName name="wrn.Reader." localSheetId="27" hidden="1">{"Reader",#N/A,FALSE,"Summary";"Reader",#N/A,FALSE,"Buildup";"Reader",#N/A,FALSE,"Financials";"Reader",#N/A,FALSE,"Debt &amp; Other"}</definedName>
    <definedName name="wrn.Reader." hidden="1">{"Reader",#N/A,FALSE,"Summary";"Reader",#N/A,FALSE,"Buildup";"Reader",#N/A,FALSE,"Financials";"Reader",#N/A,FALSE,"Debt &amp; Other"}</definedName>
    <definedName name="wrn.Reader._1" localSheetId="27" hidden="1">{"Reader",#N/A,FALSE,"Summary";"Reader",#N/A,FALSE,"Buildup";"Reader",#N/A,FALSE,"Financials";"Reader",#N/A,FALSE,"Debt &amp; Other"}</definedName>
    <definedName name="wrn.Reader._1" hidden="1">{"Reader",#N/A,FALSE,"Summary";"Reader",#N/A,FALSE,"Buildup";"Reader",#N/A,FALSE,"Financials";"Reader",#N/A,FALSE,"Debt &amp; Other"}</definedName>
    <definedName name="wrn.Recovery._.Calcs." localSheetId="27" hidden="1">{#N/A,#N/A,FALSE,"Recovery Calcs"}</definedName>
    <definedName name="wrn.Recovery._.Calcs." hidden="1">{#N/A,#N/A,FALSE,"Recovery Calcs"}</definedName>
    <definedName name="wrn.Recovery._.Calcs._1" localSheetId="27" hidden="1">{#N/A,#N/A,FALSE,"Recovery Calcs"}</definedName>
    <definedName name="wrn.Recovery._.Calcs._1" hidden="1">{#N/A,#N/A,FALSE,"Recovery Calcs"}</definedName>
    <definedName name="wrn.Regions._.Bank." localSheetId="27" hidden="1">{#N/A,#N/A,FALSE,"Cover_Page";#N/A,#N/A,FALSE,"Balance Sheet FY12";#N/A,#N/A,FALSE,"Consolidated-Cash Flow";#N/A,#N/A,FALSE,"CY_Per Inc FY12"}</definedName>
    <definedName name="wrn.Regions._.Bank." hidden="1">{#N/A,#N/A,FALSE,"Cover_Page";#N/A,#N/A,FALSE,"Balance Sheet FY12";#N/A,#N/A,FALSE,"Consolidated-Cash Flow";#N/A,#N/A,FALSE,"CY_Per Inc FY12"}</definedName>
    <definedName name="wrn.Regions._.Bank._1" localSheetId="27" hidden="1">{#N/A,#N/A,FALSE,"Cover_Page";#N/A,#N/A,FALSE,"Balance Sheet FY12";#N/A,#N/A,FALSE,"Consolidated-Cash Flow";#N/A,#N/A,FALSE,"CY_Per Inc FY12"}</definedName>
    <definedName name="wrn.Regions._.Bank._1" hidden="1">{#N/A,#N/A,FALSE,"Cover_Page";#N/A,#N/A,FALSE,"Balance Sheet FY12";#N/A,#N/A,FALSE,"Consolidated-Cash Flow";#N/A,#N/A,FALSE,"CY_Per Inc FY12"}</definedName>
    <definedName name="wrn.RELEVANTSHEETS." localSheetId="27" hidden="1">{#N/A,#N/A,FALSE,"AD_Purch";#N/A,#N/A,FALSE,"Projections";#N/A,#N/A,FALSE,"DCF";#N/A,#N/A,FALSE,"Mkt Val"}</definedName>
    <definedName name="wrn.RELEVANTSHEETS." hidden="1">{#N/A,#N/A,FALSE,"AD_Purch";#N/A,#N/A,FALSE,"Projections";#N/A,#N/A,FALSE,"DCF";#N/A,#N/A,FALSE,"Mkt Val"}</definedName>
    <definedName name="wrn.RELEVANTSHEETS._1" localSheetId="27" hidden="1">{#N/A,#N/A,FALSE,"AD_Purch";#N/A,#N/A,FALSE,"Projections";#N/A,#N/A,FALSE,"DCF";#N/A,#N/A,FALSE,"Mkt Val"}</definedName>
    <definedName name="wrn.RELEVANTSHEETS._1" hidden="1">{#N/A,#N/A,FALSE,"AD_Purch";#N/A,#N/A,FALSE,"Projections";#N/A,#N/A,FALSE,"DCF";#N/A,#N/A,FALSE,"Mkt Val"}</definedName>
    <definedName name="wrn.Relvals." localSheetId="27" hidden="1">{"weekly",#N/A,FALSE,"HLTH_BND";"weekly",#N/A,FALSE,"PAP_BOND";#N/A,#N/A,FALSE,"RET_BND";"weekly",#N/A,FALSE,"CHM_BND";#N/A,#N/A,FALSE,"MOVIES";#N/A,#N/A,FALSE,"CABLE";#N/A,#N/A,FALSE,"BDCSTRV"}</definedName>
    <definedName name="wrn.Relvals." hidden="1">{"weekly",#N/A,FALSE,"HLTH_BND";"weekly",#N/A,FALSE,"PAP_BOND";#N/A,#N/A,FALSE,"RET_BND";"weekly",#N/A,FALSE,"CHM_BND";#N/A,#N/A,FALSE,"MOVIES";#N/A,#N/A,FALSE,"CABLE";#N/A,#N/A,FALSE,"BDCSTRV"}</definedName>
    <definedName name="wrn.Relvals._1" localSheetId="27" hidden="1">{"weekly",#N/A,FALSE,"HLTH_BND";"weekly",#N/A,FALSE,"PAP_BOND";#N/A,#N/A,FALSE,"RET_BND";"weekly",#N/A,FALSE,"CHM_BND";#N/A,#N/A,FALSE,"MOVIES";#N/A,#N/A,FALSE,"CABLE";#N/A,#N/A,FALSE,"BDCSTRV"}</definedName>
    <definedName name="wrn.Relvals._1" hidden="1">{"weekly",#N/A,FALSE,"HLTH_BND";"weekly",#N/A,FALSE,"PAP_BOND";#N/A,#N/A,FALSE,"RET_BND";"weekly",#N/A,FALSE,"CHM_BND";#N/A,#N/A,FALSE,"MOVIES";#N/A,#N/A,FALSE,"CABLE";#N/A,#N/A,FALSE,"BDCSTRV"}</definedName>
    <definedName name="wrn.Rent._.Roll." localSheetId="27" hidden="1">{#N/A,#N/A,FALSE,"Rent Roll"}</definedName>
    <definedName name="wrn.Rent._.Roll." hidden="1">{#N/A,#N/A,FALSE,"Rent Roll"}</definedName>
    <definedName name="wrn.Rent._.Roll._1" localSheetId="27" hidden="1">{#N/A,#N/A,FALSE,"Rent Roll"}</definedName>
    <definedName name="wrn.Rent._.Roll._1" hidden="1">{#N/A,#N/A,FALSE,"Rent Roll"}</definedName>
    <definedName name="wrn.report" localSheetId="27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 localSheetId="27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PR_1." localSheetId="27" hidden="1">{"PR1","pr1",TRUE,"Sch PR-1"}</definedName>
    <definedName name="wrn.Report_PR_1." hidden="1">{"PR1","pr1",TRUE,"Sch PR-1"}</definedName>
    <definedName name="wrn.Report_PR_1._1" localSheetId="27" hidden="1">{"PR1","pr1",TRUE,"Sch PR-1"}</definedName>
    <definedName name="wrn.Report_PR_1._1" hidden="1">{"PR1","pr1",TRUE,"Sch PR-1"}</definedName>
    <definedName name="wrn.Report." localSheetId="27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.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._.2." localSheetId="27" hidden="1">{#N/A,#N/A,TRUE,"Pivots-Employee";#N/A,"Scenerio2",TRUE,"Assumptions Summary"}</definedName>
    <definedName name="wrn.Report._.2." hidden="1">{#N/A,#N/A,TRUE,"Pivots-Employee";#N/A,"Scenerio2",TRUE,"Assumptions Summary"}</definedName>
    <definedName name="wrn.Report._.2._1" localSheetId="27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Summary." localSheetId="27" hidden="1">{#N/A,#N/A,FALSE,"March Details"}</definedName>
    <definedName name="wrn.Report._.Summary." hidden="1">{#N/A,#N/A,FALSE,"March Details"}</definedName>
    <definedName name="wrn.Report._.Summary._1" localSheetId="27" hidden="1">{#N/A,#N/A,FALSE,"March Details"}</definedName>
    <definedName name="wrn.Report._.Summary._1" hidden="1">{#N/A,#N/A,FALSE,"March Details"}</definedName>
    <definedName name="wrn.Report._1" localSheetId="27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._1" hidden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1." localSheetId="27" hidden="1">{#N/A,#N/A,FALSE,"IS";#N/A,#N/A,FALSE,"BS";#N/A,#N/A,FALSE,"CF";#N/A,#N/A,FALSE,"CE";#N/A,#N/A,FALSE,"Depr";#N/A,#N/A,FALSE,"APAL"}</definedName>
    <definedName name="wrn.Report1." hidden="1">{#N/A,#N/A,FALSE,"IS";#N/A,#N/A,FALSE,"BS";#N/A,#N/A,FALSE,"CF";#N/A,#N/A,FALSE,"CE";#N/A,#N/A,FALSE,"Depr";#N/A,#N/A,FALSE,"APAL"}</definedName>
    <definedName name="wrn.Report1._1" localSheetId="27" hidden="1">{#N/A,#N/A,FALSE,"IS";#N/A,#N/A,FALSE,"BS";#N/A,#N/A,FALSE,"CF";#N/A,#N/A,FALSE,"CE";#N/A,#N/A,FALSE,"Depr";#N/A,#N/A,FALSE,"APAL"}</definedName>
    <definedName name="wrn.Report1._1" hidden="1">{#N/A,#N/A,FALSE,"IS";#N/A,#N/A,FALSE,"BS";#N/A,#N/A,FALSE,"CF";#N/A,#N/A,FALSE,"CE";#N/A,#N/A,FALSE,"Depr";#N/A,#N/A,FALSE,"APAL"}</definedName>
    <definedName name="wrn.REPORTING._.PACKAGE." localSheetId="27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_1" localSheetId="27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_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" localSheetId="27" hidden="1">{"summary",#N/A,FALSE,"3 yr average";"comps",#N/A,FALSE,"3 yr average"}</definedName>
    <definedName name="wrn.reports." hidden="1">{"summary",#N/A,FALSE,"3 yr average";"comps",#N/A,FALSE,"3 yr average"}</definedName>
    <definedName name="wrn.Reports._.Only." localSheetId="27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_1" localSheetId="27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_1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1" localSheetId="27" hidden="1">{"summary",#N/A,FALSE,"3 yr average";"comps",#N/A,FALSE,"3 yr average"}</definedName>
    <definedName name="wrn.reports._1" hidden="1">{"summary",#N/A,FALSE,"3 yr average";"comps",#N/A,FALSE,"3 yr average"}</definedName>
    <definedName name="wrn.RESERVE._.SCHEDULE." localSheetId="27" hidden="1">{#N/A,#N/A,FALSE,"Sheet8";#N/A,#N/A,FALSE,"Sheet7"}</definedName>
    <definedName name="wrn.RESERVE._.SCHEDULE." hidden="1">{#N/A,#N/A,FALSE,"Sheet8";#N/A,#N/A,FALSE,"Sheet7"}</definedName>
    <definedName name="wrn.RESERVE._.SCHEDULE._1" localSheetId="27" hidden="1">{#N/A,#N/A,FALSE,"Sheet8";#N/A,#N/A,FALSE,"Sheet7"}</definedName>
    <definedName name="wrn.RESERVE._.SCHEDULE._1" hidden="1">{#N/A,#N/A,FALSE,"Sheet8";#N/A,#N/A,FALSE,"Sheet7"}</definedName>
    <definedName name="wrn.Results." localSheetId="27" hidden="1">{#N/A,#N/A,FALSE,"PR report 1";#N/A,#N/A,FALSE,"PR report 2";#N/A,#N/A,FALSE,"PR report 3";#N/A,#N/A,FALSE,"HBE Rev";#N/A,#N/A,FALSE,"PR report 4";#N/A,#N/A,FALSE,"Wiggin Rev";#N/A,#N/A,FALSE,"NH Rev"}</definedName>
    <definedName name="wrn.Results." hidden="1">{#N/A,#N/A,FALSE,"PR report 1";#N/A,#N/A,FALSE,"PR report 2";#N/A,#N/A,FALSE,"PR report 3";#N/A,#N/A,FALSE,"HBE Rev";#N/A,#N/A,FALSE,"PR report 4";#N/A,#N/A,FALSE,"Wiggin Rev";#N/A,#N/A,FALSE,"NH Rev"}</definedName>
    <definedName name="wrn.Results._1" localSheetId="27" hidden="1">{#N/A,#N/A,FALSE,"PR report 1";#N/A,#N/A,FALSE,"PR report 2";#N/A,#N/A,FALSE,"PR report 3";#N/A,#N/A,FALSE,"HBE Rev";#N/A,#N/A,FALSE,"PR report 4";#N/A,#N/A,FALSE,"Wiggin Rev";#N/A,#N/A,FALSE,"NH Rev"}</definedName>
    <definedName name="wrn.Results._1" hidden="1">{#N/A,#N/A,FALSE,"PR report 1";#N/A,#N/A,FALSE,"PR report 2";#N/A,#N/A,FALSE,"PR report 3";#N/A,#N/A,FALSE,"HBE Rev";#N/A,#N/A,FALSE,"PR report 4";#N/A,#N/A,FALSE,"Wiggin Rev";#N/A,#N/A,FALSE,"NH Rev"}</definedName>
    <definedName name="wrn.revenue._.historical." localSheetId="27" hidden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" hidden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_1" localSheetId="27" hidden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_1" hidden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iew._.Schedules." localSheetId="27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.Schedules._1" localSheetId="27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.Schedules._1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sed._.Cap._.Budget." localSheetId="27" hidden="1">{#N/A,#N/A,TRUE,"Overview";#N/A,#N/A,TRUE,"New Gen"}</definedName>
    <definedName name="wrn.Revised._.Cap._.Budget." hidden="1">{#N/A,#N/A,TRUE,"Overview";#N/A,#N/A,TRUE,"New Gen"}</definedName>
    <definedName name="wrn.Revised._.Cap._.Budget._1" localSheetId="27" hidden="1">{#N/A,#N/A,TRUE,"Overview";#N/A,#N/A,TRUE,"New Gen"}</definedName>
    <definedName name="wrn.Revised._.Cap._.Budget._1" hidden="1">{#N/A,#N/A,TRUE,"Overview";#N/A,#N/A,TRUE,"New Gen"}</definedName>
    <definedName name="wrn.Revised._.Capital._.Budget." localSheetId="27" hidden="1">{#N/A,#N/A,TRUE,"Overview";#N/A,#N/A,TRUE,"New Gen";#N/A,#N/A,TRUE,"Consol cap-ex";#N/A,#N/A,TRUE,"APC cap-ex";#N/A,#N/A,TRUE,"GPC cap-ex";#N/A,#N/A,TRUE,"GUL cap-ex";#N/A,#N/A,TRUE,"MPC cap-ex";#N/A,#N/A,TRUE,"SAV cap-ex";#N/A,#N/A,TRUE,"SEGCO cap-ex";#N/A,#N/A,TRUE,"SWE cap-ex"}</definedName>
    <definedName name="wrn.Revised._.Capital._.Budget." hidden="1">{#N/A,#N/A,TRUE,"Overview";#N/A,#N/A,TRUE,"New Gen";#N/A,#N/A,TRUE,"Consol cap-ex";#N/A,#N/A,TRUE,"APC cap-ex";#N/A,#N/A,TRUE,"GPC cap-ex";#N/A,#N/A,TRUE,"GUL cap-ex";#N/A,#N/A,TRUE,"MPC cap-ex";#N/A,#N/A,TRUE,"SAV cap-ex";#N/A,#N/A,TRUE,"SEGCO cap-ex";#N/A,#N/A,TRUE,"SWE cap-ex"}</definedName>
    <definedName name="wrn.Revised._.Capital._.Budget._1" localSheetId="27" hidden="1">{#N/A,#N/A,TRUE,"Overview";#N/A,#N/A,TRUE,"New Gen";#N/A,#N/A,TRUE,"Consol cap-ex";#N/A,#N/A,TRUE,"APC cap-ex";#N/A,#N/A,TRUE,"GPC cap-ex";#N/A,#N/A,TRUE,"GUL cap-ex";#N/A,#N/A,TRUE,"MPC cap-ex";#N/A,#N/A,TRUE,"SAV cap-ex";#N/A,#N/A,TRUE,"SEGCO cap-ex";#N/A,#N/A,TRUE,"SWE cap-ex"}</definedName>
    <definedName name="wrn.Revised._.Capital._.Budget._1" hidden="1">{#N/A,#N/A,TRUE,"Overview";#N/A,#N/A,TRUE,"New Gen";#N/A,#N/A,TRUE,"Consol cap-ex";#N/A,#N/A,TRUE,"APC cap-ex";#N/A,#N/A,TRUE,"GPC cap-ex";#N/A,#N/A,TRUE,"GUL cap-ex";#N/A,#N/A,TRUE,"MPC cap-ex";#N/A,#N/A,TRUE,"SAV cap-ex";#N/A,#N/A,TRUE,"SEGCO cap-ex";#N/A,#N/A,TRUE,"SWE cap-ex"}</definedName>
    <definedName name="wrn.Ricobayo._.I." localSheetId="27" hidden="1">{#N/A,#N/A,FALSE,"RESUMEN ECON.";#N/A,#N/A,FALSE,"Costos de R.H.";#N/A,#N/A,FALSE,"COSTO HW";#N/A,#N/A,FALSE,"CUADROS";#N/A,#N/A,FALSE,"SCADA´s";#N/A,#N/A,FALSE,"PRECIOS EQUIPOS"}</definedName>
    <definedName name="wrn.Ricobayo._.I." hidden="1">{#N/A,#N/A,FALSE,"RESUMEN ECON.";#N/A,#N/A,FALSE,"Costos de R.H.";#N/A,#N/A,FALSE,"COSTO HW";#N/A,#N/A,FALSE,"CUADROS";#N/A,#N/A,FALSE,"SCADA´s";#N/A,#N/A,FALSE,"PRECIOS EQUIPOS"}</definedName>
    <definedName name="wrn.Ricobayo._.I._1" localSheetId="27" hidden="1">{#N/A,#N/A,FALSE,"RESUMEN ECON.";#N/A,#N/A,FALSE,"Costos de R.H.";#N/A,#N/A,FALSE,"COSTO HW";#N/A,#N/A,FALSE,"CUADROS";#N/A,#N/A,FALSE,"SCADA´s";#N/A,#N/A,FALSE,"PRECIOS EQUIPOS"}</definedName>
    <definedName name="wrn.Ricobayo._.I._1" hidden="1">{#N/A,#N/A,FALSE,"RESUMEN ECON.";#N/A,#N/A,FALSE,"Costos de R.H.";#N/A,#N/A,FALSE,"COSTO HW";#N/A,#N/A,FALSE,"CUADROS";#N/A,#N/A,FALSE,"SCADA´s";#N/A,#N/A,FALSE,"PRECIOS EQUIPOS"}</definedName>
    <definedName name="wrn.Riverwood_comp_model." localSheetId="27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_1" localSheetId="27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_1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oll._.Up._.Fields." localSheetId="27" hidden="1">{"Total",#N/A,FALSE,"Six Fields";"PDP",#N/A,FALSE,"Six Fields";"PNP",#N/A,FALSE,"Six Fields";"PUD",#N/A,FALSE,"Six Fields";"Prob",#N/A,FALSE,"Six Fields"}</definedName>
    <definedName name="wrn.Roll._.Up._.Fields." hidden="1">{"Total",#N/A,FALSE,"Six Fields";"PDP",#N/A,FALSE,"Six Fields";"PNP",#N/A,FALSE,"Six Fields";"PUD",#N/A,FALSE,"Six Fields";"Prob",#N/A,FALSE,"Six Fields"}</definedName>
    <definedName name="wrn.Roll._.Up._.Fields._1" localSheetId="27" hidden="1">{"Total",#N/A,FALSE,"Six Fields";"PDP",#N/A,FALSE,"Six Fields";"PNP",#N/A,FALSE,"Six Fields";"PUD",#N/A,FALSE,"Six Fields";"Prob",#N/A,FALSE,"Six Fields"}</definedName>
    <definedName name="wrn.Roll._.Up._.Fields._1" hidden="1">{"Total",#N/A,FALSE,"Six Fields";"PDP",#N/A,FALSE,"Six Fields";"PNP",#N/A,FALSE,"Six Fields";"PUD",#N/A,FALSE,"Six Fields";"Prob",#N/A,FALSE,"Six Fields"}</definedName>
    <definedName name="wrn.sales." localSheetId="27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1" localSheetId="27" hidden="1">{"sales",#N/A,FALSE,"Sales";"sales existing",#N/A,FALSE,"Sales";"sales rd1",#N/A,FALSE,"Sales";"sales rd2",#N/A,FALSE,"Sales"}</definedName>
    <definedName name="wrn.sales._1" hidden="1">{"sales",#N/A,FALSE,"Sales";"sales existing",#N/A,FALSE,"Sales";"sales rd1",#N/A,FALSE,"Sales";"sales rd2",#N/A,FALSE,"Sales"}</definedName>
    <definedName name="wrn.sales._from_DBAB" localSheetId="27" hidden="1">{"sales",#N/A,FALSE,"Sales";"sales existing",#N/A,FALSE,"Sales";"sales rd1",#N/A,FALSE,"Sales";"sales rd2",#N/A,FALSE,"Sales"}</definedName>
    <definedName name="wrn.sales._from_DBAB" hidden="1">{"sales",#N/A,FALSE,"Sales";"sales existing",#N/A,FALSE,"Sales";"sales rd1",#N/A,FALSE,"Sales";"sales rd2",#N/A,FALSE,"Sales"}</definedName>
    <definedName name="wrn.sales._from_DBAB_1" localSheetId="27" hidden="1">{"sales",#N/A,FALSE,"Sales";"sales existing",#N/A,FALSE,"Sales";"sales rd1",#N/A,FALSE,"Sales";"sales rd2",#N/A,FALSE,"Sales"}</definedName>
    <definedName name="wrn.sales._from_DBAB_1" hidden="1">{"sales",#N/A,FALSE,"Sales";"sales existing",#N/A,FALSE,"Sales";"sales rd1",#N/A,FALSE,"Sales";"sales rd2",#N/A,FALSE,"Sales"}</definedName>
    <definedName name="wrn.sales._from_DBAB_1_1" localSheetId="27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localSheetId="27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localSheetId="27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localSheetId="27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localSheetId="27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localSheetId="27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localSheetId="27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localSheetId="27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localSheetId="27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localSheetId="27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localSheetId="27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localSheetId="27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localSheetId="27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localSheetId="27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localSheetId="27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n._.Pedro." localSheetId="27" hidden="1">{#N/A,#N/A,FALSE,"San Pedro"}</definedName>
    <definedName name="wrn.San._.Pedro." hidden="1">{#N/A,#N/A,FALSE,"San Pedro"}</definedName>
    <definedName name="wrn.San._.Pedro._1" localSheetId="27" hidden="1">{#N/A,#N/A,FALSE,"San Pedro"}</definedName>
    <definedName name="wrn.San._.Pedro._1" hidden="1">{#N/A,#N/A,FALSE,"San Pedro"}</definedName>
    <definedName name="wrn.SANDSQUARTERLY.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B_PRES." localSheetId="27" hidden="1">{#N/A,#N/A,TRUE,"Sheet16"}</definedName>
    <definedName name="wrn.SB_PRES." hidden="1">{#N/A,#N/A,TRUE,"Sheet16"}</definedName>
    <definedName name="wrn.SB_PRES._1" localSheetId="27" hidden="1">{#N/A,#N/A,TRUE,"Sheet16"}</definedName>
    <definedName name="wrn.SB_PRES._1" hidden="1">{#N/A,#N/A,TRUE,"Sheet16"}</definedName>
    <definedName name="wrn.SBEI." localSheetId="27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localSheetId="27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ripts." localSheetId="27" hidden="1">{"ENBREL",#N/A,FALSE,"Sheet1";"RenaGel",#N/A,FALSE,"Sheet1";"HIV PI",#N/A,FALSE,"Sheet1";"MS",#N/A,FALSE,"Sheet1"}</definedName>
    <definedName name="wrn.Scripts." hidden="1">{"ENBREL",#N/A,FALSE,"Sheet1";"RenaGel",#N/A,FALSE,"Sheet1";"HIV PI",#N/A,FALSE,"Sheet1";"MS",#N/A,FALSE,"Sheet1"}</definedName>
    <definedName name="wrn.Scripts._1" localSheetId="27" hidden="1">{"ENBREL",#N/A,FALSE,"Sheet1";"RenaGel",#N/A,FALSE,"Sheet1";"HIV PI",#N/A,FALSE,"Sheet1";"MS",#N/A,FALSE,"Sheet1"}</definedName>
    <definedName name="wrn.Scripts._1" hidden="1">{"ENBREL",#N/A,FALSE,"Sheet1";"RenaGel",#N/A,FALSE,"Sheet1";"HIV PI",#N/A,FALSE,"Sheet1";"MS",#N/A,FALSE,"Sheet1"}</definedName>
    <definedName name="wrn.Seed._.Region." localSheetId="27" hidden="1">{"Seed Region Summary",#N/A,FALSE,"Seed Region";"Seed Region Month",#N/A,FALSE,"Seed Region";"Seed Region YTD",#N/A,FALSE,"Seed Region"}</definedName>
    <definedName name="wrn.Seed._.Region." hidden="1">{"Seed Region Summary",#N/A,FALSE,"Seed Region";"Seed Region Month",#N/A,FALSE,"Seed Region";"Seed Region YTD",#N/A,FALSE,"Seed Region"}</definedName>
    <definedName name="wrn.Seed._.Region._1" localSheetId="27" hidden="1">{"Seed Region Summary",#N/A,FALSE,"Seed Region";"Seed Region Month",#N/A,FALSE,"Seed Region";"Seed Region YTD",#N/A,FALSE,"Seed Region"}</definedName>
    <definedName name="wrn.Seed._.Region._1" hidden="1">{"Seed Region Summary",#N/A,FALSE,"Seed Region";"Seed Region Month",#N/A,FALSE,"Seed Region";"Seed Region YTD",#N/A,FALSE,"Seed Region"}</definedName>
    <definedName name="wrn.SemiCap." localSheetId="27" hidden="1">{#N/A,#N/A,FALSE,"from high";#N/A,#N/A,FALSE,"from low";#N/A,#N/A,FALSE,"Market Cap";#N/A,#N/A,FALSE,"Alpha"}</definedName>
    <definedName name="wrn.SemiCap." hidden="1">{#N/A,#N/A,FALSE,"from high";#N/A,#N/A,FALSE,"from low";#N/A,#N/A,FALSE,"Market Cap";#N/A,#N/A,FALSE,"Alpha"}</definedName>
    <definedName name="wrn.SemiCap._1" localSheetId="27" hidden="1">{#N/A,#N/A,FALSE,"from high";#N/A,#N/A,FALSE,"from low";#N/A,#N/A,FALSE,"Market Cap";#N/A,#N/A,FALSE,"Alpha"}</definedName>
    <definedName name="wrn.SemiCap._1" hidden="1">{#N/A,#N/A,FALSE,"from high";#N/A,#N/A,FALSE,"from low";#N/A,#N/A,FALSE,"Market Cap";#N/A,#N/A,FALSE,"Alpha"}</definedName>
    <definedName name="wrn.Sensitivity." localSheetId="27" hidden="1">{"sen cf",#N/A,FALSE,"MODEL";"sen earn",#N/A,FALSE,"MODEL";"sen debt",#N/A,FALSE,"MODEL";"sen nav",#N/A,FALSE,"MODEL"}</definedName>
    <definedName name="wrn.Sensitivity." hidden="1">{"sen cf",#N/A,FALSE,"MODEL";"sen earn",#N/A,FALSE,"MODEL";"sen debt",#N/A,FALSE,"MODEL";"sen nav",#N/A,FALSE,"MODEL"}</definedName>
    <definedName name="wrn.Sensitivity._1" localSheetId="27" hidden="1">{"sen cf",#N/A,FALSE,"MODEL";"sen earn",#N/A,FALSE,"MODEL";"sen debt",#N/A,FALSE,"MODEL";"sen nav",#N/A,FALSE,"MODEL"}</definedName>
    <definedName name="wrn.Sensitivity._1" hidden="1">{"sen cf",#N/A,FALSE,"MODEL";"sen earn",#N/A,FALSE,"MODEL";"sen debt",#N/A,FALSE,"MODEL";"sen nav",#N/A,FALSE,"MODEL"}</definedName>
    <definedName name="wrn.SEPTEMBER." localSheetId="27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localSheetId="27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t." localSheetId="27" hidden="1">{#N/A,#N/A,FALSE,"High";#N/A,#N/A,FALSE,"Low";#N/A,#N/A,FALSE,"MarketCap";#N/A,#N/A,FALSE,"Alpha"}</definedName>
    <definedName name="wrn.Set." hidden="1">{#N/A,#N/A,FALSE,"High";#N/A,#N/A,FALSE,"Low";#N/A,#N/A,FALSE,"MarketCap";#N/A,#N/A,FALSE,"Alpha"}</definedName>
    <definedName name="wrn.Set._1" localSheetId="27" hidden="1">{#N/A,#N/A,FALSE,"High";#N/A,#N/A,FALSE,"Low";#N/A,#N/A,FALSE,"MarketCap";#N/A,#N/A,FALSE,"Alpha"}</definedName>
    <definedName name="wrn.Set._1" hidden="1">{#N/A,#N/A,FALSE,"High";#N/A,#N/A,FALSE,"Low";#N/A,#N/A,FALSE,"MarketCap";#N/A,#N/A,FALSE,"Alpha"}</definedName>
    <definedName name="wrn.Seven._.Page." localSheetId="27" hidden="1">{"Income",#N/A,FALSE,"income";"Sales",#N/A,FALSE,"income";"Critical",#N/A,FALSE,"income";"Market",#N/A,FALSE,"Market";"Returns",#N/A,FALSE,"returns";"Balance",#N/A,FALSE,"balance";"Cash Flow",#N/A,FALSE,"balance"}</definedName>
    <definedName name="wrn.Seven._.Page." hidden="1">{"Income",#N/A,FALSE,"income";"Sales",#N/A,FALSE,"income";"Critical",#N/A,FALSE,"income";"Market",#N/A,FALSE,"Market";"Returns",#N/A,FALSE,"returns";"Balance",#N/A,FALSE,"balance";"Cash Flow",#N/A,FALSE,"balance"}</definedName>
    <definedName name="wrn.Seven._.Page._1" localSheetId="27" hidden="1">{"Income",#N/A,FALSE,"income";"Sales",#N/A,FALSE,"income";"Critical",#N/A,FALSE,"income";"Market",#N/A,FALSE,"Market";"Returns",#N/A,FALSE,"returns";"Balance",#N/A,FALSE,"balance";"Cash Flow",#N/A,FALSE,"balance"}</definedName>
    <definedName name="wrn.Seven._.Page._1" hidden="1">{"Income",#N/A,FALSE,"income";"Sales",#N/A,FALSE,"income";"Critical",#N/A,FALSE,"income";"Market",#N/A,FALSE,"Market";"Returns",#N/A,FALSE,"returns";"Balance",#N/A,FALSE,"balance";"Cash Flow",#N/A,FALSE,"balance"}</definedName>
    <definedName name="wrn.Short._.Form._.Print._.Out.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1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1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2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2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2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2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3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3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3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3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4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4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4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4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5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1_5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2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2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2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2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3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3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3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3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4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4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4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4_1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5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5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5_1" localSheetId="27" hidden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_5_1" hidden="1">{#N/A,#N/A,FALSE,"General Assumptions";#N/A,#N/A,FALSE,"Accounts";#N/A,#N/A,FALSE,"OperatingAssumptions";#N/A,#N/A,FALSE,"Cashflow";#N/A,#N/A,FALSE,"Debt";#N/A,#N/A,FALSE,"Ops Summary";#N/A,#N/A,FALSE,"Summary"}</definedName>
    <definedName name="wrn.Side._.by._.Side." localSheetId="27" hidden="1">{"Side 99",#N/A,FALSE,"S&amp;U Side by Side"}</definedName>
    <definedName name="wrn.Side._.by._.Side." hidden="1">{"Side 99",#N/A,FALSE,"S&amp;U Side by Side"}</definedName>
    <definedName name="wrn.Side._.by._.Side._1" localSheetId="27" hidden="1">{"Side 99",#N/A,FALSE,"S&amp;U Side by Side"}</definedName>
    <definedName name="wrn.Side._.by._.Side._1" hidden="1">{"Side 99",#N/A,FALSE,"S&amp;U Side by Side"}</definedName>
    <definedName name="wrn.Six._.Page." localSheetId="27" hidden="1">{"Income",#N/A,FALSE,"Earnings";"Critical Measures",#N/A,FALSE,"Earnings";"Balance",#N/A,FALSE,"Balance";"Cash Flow",#N/A,FALSE,"Balance";"Market",#N/A,FALSE,"Market";"Returns",#N/A,FALSE,"Returns"}</definedName>
    <definedName name="wrn.Six._.Page." hidden="1">{"Income",#N/A,FALSE,"Earnings";"Critical Measures",#N/A,FALSE,"Earnings";"Balance",#N/A,FALSE,"Balance";"Cash Flow",#N/A,FALSE,"Balance";"Market",#N/A,FALSE,"Market";"Returns",#N/A,FALSE,"Returns"}</definedName>
    <definedName name="wrn.Six._.Page._1" localSheetId="27" hidden="1">{"Income",#N/A,FALSE,"Earnings";"Critical Measures",#N/A,FALSE,"Earnings";"Balance",#N/A,FALSE,"Balance";"Cash Flow",#N/A,FALSE,"Balance";"Market",#N/A,FALSE,"Market";"Returns",#N/A,FALSE,"Returns"}</definedName>
    <definedName name="wrn.Six._.Page._1" hidden="1">{"Income",#N/A,FALSE,"Earnings";"Critical Measures",#N/A,FALSE,"Earnings";"Balance",#N/A,FALSE,"Balance";"Cash Flow",#N/A,FALSE,"Balance";"Market",#N/A,FALSE,"Market";"Returns",#N/A,FALSE,"Returns"}</definedName>
    <definedName name="wrn.Sixpage." localSheetId="27" hidden="1">{"Income",#N/A,FALSE,"income";"Critical",#N/A,FALSE,"income";"Balance",#N/A,FALSE,"Balance";"Cash Flow",#N/A,FALSE,"Balance";"Returns",#N/A,FALSE,"Returns";"Market",#N/A,FALSE,"Market"}</definedName>
    <definedName name="wrn.Sixpage." hidden="1">{"Income",#N/A,FALSE,"income";"Critical",#N/A,FALSE,"income";"Balance",#N/A,FALSE,"Balance";"Cash Flow",#N/A,FALSE,"Balance";"Returns",#N/A,FALSE,"Returns";"Market",#N/A,FALSE,"Market"}</definedName>
    <definedName name="wrn.Sixpage._1" localSheetId="27" hidden="1">{"Income",#N/A,FALSE,"income";"Critical",#N/A,FALSE,"income";"Balance",#N/A,FALSE,"Balance";"Cash Flow",#N/A,FALSE,"Balance";"Returns",#N/A,FALSE,"Returns";"Market",#N/A,FALSE,"Market"}</definedName>
    <definedName name="wrn.Sixpage._1" hidden="1">{"Income",#N/A,FALSE,"income";"Critical",#N/A,FALSE,"income";"Balance",#N/A,FALSE,"Balance";"Cash Flow",#N/A,FALSE,"Balance";"Returns",#N/A,FALSE,"Returns";"Market",#N/A,FALSE,"Market"}</definedName>
    <definedName name="wrn.Smith._.Region." localSheetId="27" hidden="1">{"Smith Region Summary",#N/A,FALSE,"Smith Region";"Smith Region Month",#N/A,FALSE,"Smith Region";"Smith Region YTD",#N/A,FALSE,"Smith Region"}</definedName>
    <definedName name="wrn.Smith._.Region." hidden="1">{"Smith Region Summary",#N/A,FALSE,"Smith Region";"Smith Region Month",#N/A,FALSE,"Smith Region";"Smith Region YTD",#N/A,FALSE,"Smith Region"}</definedName>
    <definedName name="wrn.Smith._.Region._1" localSheetId="27" hidden="1">{"Smith Region Summary",#N/A,FALSE,"Smith Region";"Smith Region Month",#N/A,FALSE,"Smith Region";"Smith Region YTD",#N/A,FALSE,"Smith Region"}</definedName>
    <definedName name="wrn.Smith._.Region._1" hidden="1">{"Smith Region Summary",#N/A,FALSE,"Smith Region";"Smith Region Month",#N/A,FALSE,"Smith Region";"Smith Region YTD",#N/A,FALSE,"Smith Region"}</definedName>
    <definedName name="wrn.Sommaire." localSheetId="27" hidden="1">{#N/A,#N/A,TRUE,"Summary";#N/A,#N/A,TRUE,"NARRATIF";#N/A,#N/A,TRUE,"SALES";#N/A,#N/A,TRUE,"NOPAT";#N/A,#N/A,TRUE,"CASH";#N/A,#N/A,TRUE,"UA";#N/A,#N/A,TRUE,"spares"}</definedName>
    <definedName name="wrn.Sommaire." hidden="1">{#N/A,#N/A,TRUE,"Summary";#N/A,#N/A,TRUE,"NARRATIF";#N/A,#N/A,TRUE,"SALES";#N/A,#N/A,TRUE,"NOPAT";#N/A,#N/A,TRUE,"CASH";#N/A,#N/A,TRUE,"UA";#N/A,#N/A,TRUE,"spares"}</definedName>
    <definedName name="wrn.Sommaire._1" localSheetId="27" hidden="1">{#N/A,#N/A,TRUE,"Summary";#N/A,#N/A,TRUE,"NARRATIF";#N/A,#N/A,TRUE,"SALES";#N/A,#N/A,TRUE,"NOPAT";#N/A,#N/A,TRUE,"CASH";#N/A,#N/A,TRUE,"UA";#N/A,#N/A,TRUE,"spares"}</definedName>
    <definedName name="wrn.Sommaire._1" hidden="1">{#N/A,#N/A,TRUE,"Summary";#N/A,#N/A,TRUE,"NARRATIF";#N/A,#N/A,TRUE,"SALES";#N/A,#N/A,TRUE,"NOPAT";#N/A,#N/A,TRUE,"CASH";#N/A,#N/A,TRUE,"UA";#N/A,#N/A,TRUE,"spares"}</definedName>
    <definedName name="wrn.Sorted._.print." localSheetId="27" hidden="1">{#N/A,#N/A,FALSE,"CASH FLOWS";#N/A,#N/A,FALSE,"INCOME STATEMENT";#N/A,#N/A,FALSE,"OPERATING EXPENSES";#N/A,#N/A,FALSE,"BALANCE SHEET";#N/A,#N/A,FALSE,"Sales"}</definedName>
    <definedName name="wrn.Sorted._.print." hidden="1">{#N/A,#N/A,FALSE,"CASH FLOWS";#N/A,#N/A,FALSE,"INCOME STATEMENT";#N/A,#N/A,FALSE,"OPERATING EXPENSES";#N/A,#N/A,FALSE,"BALANCE SHEET";#N/A,#N/A,FALSE,"Sales"}</definedName>
    <definedName name="wrn.Sorted._.print._1" localSheetId="27" hidden="1">{#N/A,#N/A,FALSE,"CASH FLOWS";#N/A,#N/A,FALSE,"INCOME STATEMENT";#N/A,#N/A,FALSE,"OPERATING EXPENSES";#N/A,#N/A,FALSE,"BALANCE SHEET";#N/A,#N/A,FALSE,"Sales"}</definedName>
    <definedName name="wrn.Sorted._.print._1" hidden="1">{#N/A,#N/A,FALSE,"CASH FLOWS";#N/A,#N/A,FALSE,"INCOME STATEMENT";#N/A,#N/A,FALSE,"OPERATING EXPENSES";#N/A,#N/A,FALSE,"BALANCE SHEET";#N/A,#N/A,FALSE,"Sales"}</definedName>
    <definedName name="wrn.Source._.Notes." localSheetId="27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_1" localSheetId="27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_1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spall." localSheetId="27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_1" localSheetId="27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_1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localSheetId="27" hidden="1">{"Staff and Department Summaries",#N/A,FALSE,"Staff Revenue + Comp"}</definedName>
    <definedName name="wrn.Staff._.and._.Department._.Summaries." hidden="1">{"Staff and Department Summaries",#N/A,FALSE,"Staff Revenue + Comp"}</definedName>
    <definedName name="wrn.Staff._.and._.Department._.Summaries._1" localSheetId="27" hidden="1">{"Staff and Department Summaries",#N/A,FALSE,"Staff Revenue + Comp"}</definedName>
    <definedName name="wrn.Staff._.and._.Department._.Summaries._1" hidden="1">{"Staff and Department Summaries",#N/A,FALSE,"Staff Revenue + Comp"}</definedName>
    <definedName name="wrn.Staff._.Detail." localSheetId="27" hidden="1">{"Staff Detail",#N/A,FALSE,"Staff Revenue + Comp"}</definedName>
    <definedName name="wrn.Staff._.Detail." hidden="1">{"Staff Detail",#N/A,FALSE,"Staff Revenue + Comp"}</definedName>
    <definedName name="wrn.Staff._.Detail._1" localSheetId="27" hidden="1">{"Staff Detail",#N/A,FALSE,"Staff Revenue + Comp"}</definedName>
    <definedName name="wrn.Staff._.Detail._1" hidden="1">{"Staff Detail",#N/A,FALSE,"Staff Revenue + Comp"}</definedName>
    <definedName name="wrn.Staffing." localSheetId="27" hidden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" hidden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_1" localSheetId="27" hidden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_1" hidden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nd_alone_both" localSheetId="27" hidden="1">{"FCB_ALL",#N/A,FALSE,"FCB";"GREY_ALL",#N/A,FALSE,"GREY"}</definedName>
    <definedName name="wrn.stand_alone_both" hidden="1">{"FCB_ALL",#N/A,FALSE,"FCB";"GREY_ALL",#N/A,FALSE,"GREY"}</definedName>
    <definedName name="wrn.stand_alone_both_1" localSheetId="27" hidden="1">{"FCB_ALL",#N/A,FALSE,"FCB";"GREY_ALL",#N/A,FALSE,"GREY"}</definedName>
    <definedName name="wrn.stand_alone_both_1" hidden="1">{"FCB_ALL",#N/A,FALSE,"FCB";"GREY_ALL",#N/A,FALSE,"GREY"}</definedName>
    <definedName name="wrn.STAND_ALONE_BOTH." localSheetId="27" hidden="1">{"FCB_ALL",#N/A,FALSE,"FCB";"GREY_ALL",#N/A,FALSE,"GREY"}</definedName>
    <definedName name="wrn.STAND_ALONE_BOTH." hidden="1">{"FCB_ALL",#N/A,FALSE,"FCB";"GREY_ALL",#N/A,FALSE,"GREY"}</definedName>
    <definedName name="wrn.STAND_ALONE_BOTH._1" localSheetId="27" hidden="1">{"FCB_ALL",#N/A,FALSE,"FCB";"GREY_ALL",#N/A,FALSE,"GREY"}</definedName>
    <definedName name="wrn.STAND_ALONE_BOTH._1" hidden="1">{"FCB_ALL",#N/A,FALSE,"FCB";"GREY_ALL",#N/A,FALSE,"GREY"}</definedName>
    <definedName name="wrn.Stand_alone_both._dcf" localSheetId="27" hidden="1">{"FCB_ALL",#N/A,FALSE,"FCB";"GREY_ALL",#N/A,FALSE,"GREY"}</definedName>
    <definedName name="wrn.Stand_alone_both._dcf" hidden="1">{"FCB_ALL",#N/A,FALSE,"FCB";"GREY_ALL",#N/A,FALSE,"GREY"}</definedName>
    <definedName name="wrn.Stand_alone_both._dcf_1" localSheetId="27" hidden="1">{"FCB_ALL",#N/A,FALSE,"FCB";"GREY_ALL",#N/A,FALSE,"GREY"}</definedName>
    <definedName name="wrn.Stand_alone_both._dcf_1" hidden="1">{"FCB_ALL",#N/A,FALSE,"FCB";"GREY_ALL",#N/A,FALSE,"GREY"}</definedName>
    <definedName name="wrn.stand_alone_both.1" localSheetId="27" hidden="1">{"FCB_ALL",#N/A,FALSE,"FCB";"GREY_ALL",#N/A,FALSE,"GREY"}</definedName>
    <definedName name="wrn.stand_alone_both.1" hidden="1">{"FCB_ALL",#N/A,FALSE,"FCB";"GREY_ALL",#N/A,FALSE,"GREY"}</definedName>
    <definedName name="wrn.stand_alone_both.1_1" localSheetId="27" hidden="1">{"FCB_ALL",#N/A,FALSE,"FCB";"GREY_ALL",#N/A,FALSE,"GREY"}</definedName>
    <definedName name="wrn.stand_alone_both.1_1" hidden="1">{"FCB_ALL",#N/A,FALSE,"FCB";"GREY_ALL",#N/A,FALSE,"GREY"}</definedName>
    <definedName name="wrn.stand_alone_both1" localSheetId="27" hidden="1">{"FCB_ALL",#N/A,FALSE,"FCB";"GREY_ALL",#N/A,FALSE,"GREY"}</definedName>
    <definedName name="wrn.stand_alone_both1" hidden="1">{"FCB_ALL",#N/A,FALSE,"FCB";"GREY_ALL",#N/A,FALSE,"GREY"}</definedName>
    <definedName name="wrn.stand_alone_both1_1" localSheetId="27" hidden="1">{"FCB_ALL",#N/A,FALSE,"FCB";"GREY_ALL",#N/A,FALSE,"GREY"}</definedName>
    <definedName name="wrn.stand_alone_both1_1" hidden="1">{"FCB_ALL",#N/A,FALSE,"FCB";"GREY_ALL",#N/A,FALSE,"GREY"}</definedName>
    <definedName name="wrn.stand_alone_both9" localSheetId="27" hidden="1">{"FCB_ALL",#N/A,FALSE,"FCB";"GREY_ALL",#N/A,FALSE,"GREY"}</definedName>
    <definedName name="wrn.stand_alone_both9" hidden="1">{"FCB_ALL",#N/A,FALSE,"FCB";"GREY_ALL",#N/A,FALSE,"GREY"}</definedName>
    <definedName name="wrn.stand_alone_both9_1" localSheetId="27" hidden="1">{"FCB_ALL",#N/A,FALSE,"FCB";"GREY_ALL",#N/A,FALSE,"GREY"}</definedName>
    <definedName name="wrn.stand_alone_both9_1" hidden="1">{"FCB_ALL",#N/A,FALSE,"FCB";"GREY_ALL",#N/A,FALSE,"GREY"}</definedName>
    <definedName name="wrn.standaloneboth1" localSheetId="27" hidden="1">{"FCB_ALL",#N/A,FALSE,"FCB";"GREY_ALL",#N/A,FALSE,"GREY"}</definedName>
    <definedName name="wrn.standaloneboth1" hidden="1">{"FCB_ALL",#N/A,FALSE,"FCB";"GREY_ALL",#N/A,FALSE,"GREY"}</definedName>
    <definedName name="wrn.standaloneboth1_1" localSheetId="27" hidden="1">{"FCB_ALL",#N/A,FALSE,"FCB";"GREY_ALL",#N/A,FALSE,"GREY"}</definedName>
    <definedName name="wrn.standaloneboth1_1" hidden="1">{"FCB_ALL",#N/A,FALSE,"FCB";"GREY_ALL",#N/A,FALSE,"GREY"}</definedName>
    <definedName name="wrn.Standard._.Reports." localSheetId="27" hidden="1">{#N/A,#N/A,FALSE,"Books";#N/A,#N/A,FALSE,"Barge";#N/A,#N/A,FALSE,"Insurance";#N/A,#N/A,FALSE,"Consolidated"}</definedName>
    <definedName name="wrn.Standard._.Reports." hidden="1">{#N/A,#N/A,FALSE,"Books";#N/A,#N/A,FALSE,"Barge";#N/A,#N/A,FALSE,"Insurance";#N/A,#N/A,FALSE,"Consolidated"}</definedName>
    <definedName name="wrn.Standard._.Reports._1" localSheetId="27" hidden="1">{#N/A,#N/A,FALSE,"Books";#N/A,#N/A,FALSE,"Barge";#N/A,#N/A,FALSE,"Insurance";#N/A,#N/A,FALSE,"Consolidated"}</definedName>
    <definedName name="wrn.Standard._.Reports._1" hidden="1">{#N/A,#N/A,FALSE,"Books";#N/A,#N/A,FALSE,"Barge";#N/A,#N/A,FALSE,"Insurance";#N/A,#N/A,FALSE,"Consolidated"}</definedName>
    <definedName name="wrn.Statements." localSheetId="27" hidden="1">{#N/A,#N/A,FALSE,"CostOfService";#N/A,#N/A,FALSE,"BalanceSheet";#N/A,#N/A,FALSE,"IncomeStmt";#N/A,#N/A,FALSE,"CashFlow";#N/A,#N/A,FALSE,"RateBase"}</definedName>
    <definedName name="wrn.Statements." hidden="1">{#N/A,#N/A,FALSE,"CostOfService";#N/A,#N/A,FALSE,"BalanceSheet";#N/A,#N/A,FALSE,"IncomeStmt";#N/A,#N/A,FALSE,"CashFlow";#N/A,#N/A,FALSE,"RateBase"}</definedName>
    <definedName name="wrn.Statements._1" localSheetId="27" hidden="1">{#N/A,#N/A,FALSE,"CostOfService";#N/A,#N/A,FALSE,"BalanceSheet";#N/A,#N/A,FALSE,"IncomeStmt";#N/A,#N/A,FALSE,"CashFlow";#N/A,#N/A,FALSE,"RateBase"}</definedName>
    <definedName name="wrn.Statements._1" hidden="1">{#N/A,#N/A,FALSE,"CostOfService";#N/A,#N/A,FALSE,"BalanceSheet";#N/A,#N/A,FALSE,"IncomeStmt";#N/A,#N/A,FALSE,"CashFlow";#N/A,#N/A,FALSE,"RateBase"}</definedName>
    <definedName name="wrn.statemetns1." localSheetId="27" hidden="1">{#N/A,#N/A,FALSE,"CostOfService";#N/A,#N/A,FALSE,"BalanceSheet";#N/A,#N/A,FALSE,"IncomeStmt";#N/A,#N/A,FALSE,"CashFlow";#N/A,#N/A,FALSE,"RateBase"}</definedName>
    <definedName name="wrn.statemetns1." hidden="1">{#N/A,#N/A,FALSE,"CostOfService";#N/A,#N/A,FALSE,"BalanceSheet";#N/A,#N/A,FALSE,"IncomeStmt";#N/A,#N/A,FALSE,"CashFlow";#N/A,#N/A,FALSE,"RateBase"}</definedName>
    <definedName name="wrn.statemetns1._1" localSheetId="27" hidden="1">{#N/A,#N/A,FALSE,"CostOfService";#N/A,#N/A,FALSE,"BalanceSheet";#N/A,#N/A,FALSE,"IncomeStmt";#N/A,#N/A,FALSE,"CashFlow";#N/A,#N/A,FALSE,"RateBase"}</definedName>
    <definedName name="wrn.statemetns1._1" hidden="1">{#N/A,#N/A,FALSE,"CostOfService";#N/A,#N/A,FALSE,"BalanceSheet";#N/A,#N/A,FALSE,"IncomeStmt";#N/A,#N/A,FALSE,"CashFlow";#N/A,#N/A,FALSE,"RateBase"}</definedName>
    <definedName name="wrn.Statistics." localSheetId="27" hidden="1">{"Std Poor",#N/A,FALSE,"S&amp;P";"Sum Stats",#N/A,FALSE,"Stats"}</definedName>
    <definedName name="wrn.Statistics." hidden="1">{"Std Poor",#N/A,FALSE,"S&amp;P";"Sum Stats",#N/A,FALSE,"Stats"}</definedName>
    <definedName name="wrn.Statistics._1" localSheetId="27" hidden="1">{"Std Poor",#N/A,FALSE,"S&amp;P";"Sum Stats",#N/A,FALSE,"Stats"}</definedName>
    <definedName name="wrn.Statistics._1" hidden="1">{"Std Poor",#N/A,FALSE,"S&amp;P";"Sum Stats",#N/A,FALSE,"Stats"}</definedName>
    <definedName name="wrn.Strengths._.Weaknesses." localSheetId="27" hidden="1">{#N/A,#N/A,FALSE,"Strengths &amp; Weaknesses"}</definedName>
    <definedName name="wrn.Strengths._.Weaknesses." hidden="1">{#N/A,#N/A,FALSE,"Strengths &amp; Weaknesses"}</definedName>
    <definedName name="wrn.Strengths._.Weaknesses._1" localSheetId="27" hidden="1">{#N/A,#N/A,FALSE,"Strengths &amp; Weaknesses"}</definedName>
    <definedName name="wrn.Strengths._.Weaknesses._1" hidden="1">{#N/A,#N/A,FALSE,"Strengths &amp; Weaknesses"}</definedName>
    <definedName name="wrn.Structure." localSheetId="27" hidden="1">{#N/A,#N/A,FALSE,"Structure";#N/A,#N/A,FALSE,"Proj-Cal";#N/A,#N/A,FALSE,"Market"}</definedName>
    <definedName name="wrn.Structure." hidden="1">{#N/A,#N/A,FALSE,"Structure";#N/A,#N/A,FALSE,"Proj-Cal";#N/A,#N/A,FALSE,"Market"}</definedName>
    <definedName name="wrn.Structure._1" localSheetId="27" hidden="1">{#N/A,#N/A,FALSE,"Structure";#N/A,#N/A,FALSE,"Proj-Cal";#N/A,#N/A,FALSE,"Market"}</definedName>
    <definedName name="wrn.Structure._1" hidden="1">{#N/A,#N/A,FALSE,"Structure";#N/A,#N/A,FALSE,"Proj-Cal";#N/A,#N/A,FALSE,"Market"}</definedName>
    <definedName name="wrn.SUM." localSheetId="27" hidden="1">{"SUM",#N/A,FALSE,"Details (2)"}</definedName>
    <definedName name="wrn.SUM." hidden="1">{"SUM",#N/A,FALSE,"Details (2)"}</definedName>
    <definedName name="wrn.SUM._1" localSheetId="27" hidden="1">{"SUM",#N/A,FALSE,"Details (2)"}</definedName>
    <definedName name="wrn.SUM._1" hidden="1">{"SUM",#N/A,FALSE,"Details (2)"}</definedName>
    <definedName name="wrn.sumarry_96_98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arry_96_98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arry_96_98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arry_96_98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ies._.by._.Category." localSheetId="27" hidden="1">{"Dept Summary",#N/A,TRUE,"Dept Summary";"Labor &amp; Employee",#N/A,TRUE,"Labor &amp; Employ Related Expenses";"Travel &amp; Meeting",#N/A,TRUE,"Travel &amp; Meeting Expenses";"Materials &amp; Supplies",#N/A,TRUE,"Materials &amp; Supplies Expense";"Prof'l &amp; Purchased Svcs",#N/A,TRUE,"Professional &amp; Purchased Svcs";"Fixed Charges",#N/A,TRUE,"Fixed Charges &amp; Allocations";"Other Costs",#N/A,TRUE,"Other Costs";"Ahern dept summary",#N/A,TRUE,"Ahern's Dept Summary";"Reynolds dept summary",#N/A,TRUE,"Reynold's Dept Summary"}</definedName>
    <definedName name="wrn.Summaries._.by._.Category." hidden="1">{"Dept Summary",#N/A,TRUE,"Dept Summary";"Labor &amp; Employee",#N/A,TRUE,"Labor &amp; Employ Related Expenses";"Travel &amp; Meeting",#N/A,TRUE,"Travel &amp; Meeting Expenses";"Materials &amp; Supplies",#N/A,TRUE,"Materials &amp; Supplies Expense";"Prof'l &amp; Purchased Svcs",#N/A,TRUE,"Professional &amp; Purchased Svcs";"Fixed Charges",#N/A,TRUE,"Fixed Charges &amp; Allocations";"Other Costs",#N/A,TRUE,"Other Costs";"Ahern dept summary",#N/A,TRUE,"Ahern's Dept Summary";"Reynolds dept summary",#N/A,TRUE,"Reynold's Dept Summary"}</definedName>
    <definedName name="wrn.Summaries._.by._.Category._1" localSheetId="27" hidden="1">{"Dept Summary",#N/A,TRUE,"Dept Summary";"Labor &amp; Employee",#N/A,TRUE,"Labor &amp; Employ Related Expenses";"Travel &amp; Meeting",#N/A,TRUE,"Travel &amp; Meeting Expenses";"Materials &amp; Supplies",#N/A,TRUE,"Materials &amp; Supplies Expense";"Prof'l &amp; Purchased Svcs",#N/A,TRUE,"Professional &amp; Purchased Svcs";"Fixed Charges",#N/A,TRUE,"Fixed Charges &amp; Allocations";"Other Costs",#N/A,TRUE,"Other Costs";"Ahern dept summary",#N/A,TRUE,"Ahern's Dept Summary";"Reynolds dept summary",#N/A,TRUE,"Reynold's Dept Summary"}</definedName>
    <definedName name="wrn.Summaries._.by._.Category._1" hidden="1">{"Dept Summary",#N/A,TRUE,"Dept Summary";"Labor &amp; Employee",#N/A,TRUE,"Labor &amp; Employ Related Expenses";"Travel &amp; Meeting",#N/A,TRUE,"Travel &amp; Meeting Expenses";"Materials &amp; Supplies",#N/A,TRUE,"Materials &amp; Supplies Expense";"Prof'l &amp; Purchased Svcs",#N/A,TRUE,"Professional &amp; Purchased Svcs";"Fixed Charges",#N/A,TRUE,"Fixed Charges &amp; Allocations";"Other Costs",#N/A,TRUE,"Other Costs";"Ahern dept summary",#N/A,TRUE,"Ahern's Dept Summary";"Reynolds dept summary",#N/A,TRUE,"Reynold's Dept Summary"}</definedName>
    <definedName name="wrn.summary_95_89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89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89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89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5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5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5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5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.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.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.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.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1.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1.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1.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1.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3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3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3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3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6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6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6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6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7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7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7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w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w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w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8w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9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9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9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69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1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71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2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5_982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15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15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15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15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0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0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0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0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3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3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3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3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4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4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4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4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1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1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2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7_2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8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8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8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8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x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x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x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7x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87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8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87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_96_987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n.Summary." localSheetId="27" hidden="1">{"Sum1",#N/A,FALSE,"Reserve Report";"Sum2",#N/A,FALSE,"Reserve Report";"Sum3",#N/A,FALSE,"Reserve Report";"Sum4",#N/A,FALSE,"Reserve Report"}</definedName>
    <definedName name="wrn.Summary." hidden="1">{"Sum1",#N/A,FALSE,"Reserve Report";"Sum2",#N/A,FALSE,"Reserve Report";"Sum3",#N/A,FALSE,"Reserve Report";"Sum4",#N/A,FALSE,"Reserve Report"}</definedName>
    <definedName name="wrn.Summary._.of._.Details2." localSheetId="27" hidden="1">{"Summary",#N/A,FALSE,"Details (2)"}</definedName>
    <definedName name="wrn.Summary._.of._.Details2." hidden="1">{"Summary",#N/A,FALSE,"Details (2)"}</definedName>
    <definedName name="wrn.Summary._.of._.Details2._1" localSheetId="27" hidden="1">{"Summary",#N/A,FALSE,"Details (2)"}</definedName>
    <definedName name="wrn.Summary._.of._.Details2._1" hidden="1">{"Summary",#N/A,FALSE,"Details (2)"}</definedName>
    <definedName name="wrn.Summary._1" localSheetId="27" hidden="1">{"Summary",#N/A,FALSE,"Summary"}</definedName>
    <definedName name="wrn.Summary._1" hidden="1">{"Summary",#N/A,FALSE,"Summary"}</definedName>
    <definedName name="wrn.Summary._1_1" localSheetId="27" hidden="1">{"Summary",#N/A,FALSE,"Summary"}</definedName>
    <definedName name="wrn.Summary._1_1" hidden="1">{"Summary",#N/A,FALSE,"Summary"}</definedName>
    <definedName name="wrn.Summary._1_1_1" localSheetId="27" hidden="1">{"Summary",#N/A,FALSE,"Summary"}</definedName>
    <definedName name="wrn.Summary._1_1_1" hidden="1">{"Summary",#N/A,FALSE,"Summary"}</definedName>
    <definedName name="wrn.Summary._1_2" localSheetId="27" hidden="1">{"Summary",#N/A,FALSE,"Summary"}</definedName>
    <definedName name="wrn.Summary._1_2" hidden="1">{"Summary",#N/A,FALSE,"Summary"}</definedName>
    <definedName name="wrn.Summary._1_2_1" localSheetId="27" hidden="1">{"Summary",#N/A,FALSE,"Summary"}</definedName>
    <definedName name="wrn.Summary._1_2_1" hidden="1">{"Summary",#N/A,FALSE,"Summary"}</definedName>
    <definedName name="wrn.Summary._1_3" localSheetId="27" hidden="1">{"Summary",#N/A,FALSE,"Summary"}</definedName>
    <definedName name="wrn.Summary._1_3" hidden="1">{"Summary",#N/A,FALSE,"Summary"}</definedName>
    <definedName name="wrn.Summary._1_3_1" localSheetId="27" hidden="1">{"Summary",#N/A,FALSE,"Summary"}</definedName>
    <definedName name="wrn.Summary._1_3_1" hidden="1">{"Summary",#N/A,FALSE,"Summary"}</definedName>
    <definedName name="wrn.Summary._1_4" localSheetId="27" hidden="1">{"Summary",#N/A,FALSE,"Summary"}</definedName>
    <definedName name="wrn.Summary._1_4" hidden="1">{"Summary",#N/A,FALSE,"Summary"}</definedName>
    <definedName name="wrn.Summary._1_4_1" localSheetId="27" hidden="1">{"Summary",#N/A,FALSE,"Summary"}</definedName>
    <definedName name="wrn.Summary._1_4_1" hidden="1">{"Summary",#N/A,FALSE,"Summary"}</definedName>
    <definedName name="wrn.Summary._1_5" localSheetId="27" hidden="1">{"Summary",#N/A,FALSE,"Summary"}</definedName>
    <definedName name="wrn.Summary._1_5" hidden="1">{"Summary",#N/A,FALSE,"Summary"}</definedName>
    <definedName name="wrn.Summary._2" localSheetId="27" hidden="1">{"Summary",#N/A,FALSE,"Summary"}</definedName>
    <definedName name="wrn.Summary._2" hidden="1">{"Summary",#N/A,FALSE,"Summary"}</definedName>
    <definedName name="wrn.Summary._2_1" localSheetId="27" hidden="1">{"Summary",#N/A,FALSE,"Summary"}</definedName>
    <definedName name="wrn.Summary._2_1" hidden="1">{"Summary",#N/A,FALSE,"Summary"}</definedName>
    <definedName name="wrn.Summary._3" localSheetId="27" hidden="1">{"Summary",#N/A,FALSE,"Summary"}</definedName>
    <definedName name="wrn.Summary._3" hidden="1">{"Summary",#N/A,FALSE,"Summary"}</definedName>
    <definedName name="wrn.Summary._3_1" localSheetId="27" hidden="1">{"Summary",#N/A,FALSE,"Summary"}</definedName>
    <definedName name="wrn.Summary._3_1" hidden="1">{"Summary",#N/A,FALSE,"Summary"}</definedName>
    <definedName name="wrn.Summary._4" localSheetId="27" hidden="1">{"Summary",#N/A,FALSE,"Summary"}</definedName>
    <definedName name="wrn.Summary._4" hidden="1">{"Summary",#N/A,FALSE,"Summary"}</definedName>
    <definedName name="wrn.Summary._4_1" localSheetId="27" hidden="1">{"Summary",#N/A,FALSE,"Summary"}</definedName>
    <definedName name="wrn.Summary._4_1" hidden="1">{"Summary",#N/A,FALSE,"Summary"}</definedName>
    <definedName name="wrn.Summary._5" localSheetId="27" hidden="1">{"Summary",#N/A,FALSE,"Summary"}</definedName>
    <definedName name="wrn.Summary._5" hidden="1">{"Summary",#N/A,FALSE,"Summary"}</definedName>
    <definedName name="wrn.Summary._5_1" localSheetId="27" hidden="1">{"Summary",#N/A,FALSE,"Summary"}</definedName>
    <definedName name="wrn.Summary._5_1" hidden="1">{"Summary",#N/A,FALSE,"Summary"}</definedName>
    <definedName name="wrn.Supplemental_Reports." localSheetId="27" hidden="1">{#N/A,#N/A,FALSE,"Report Data";#N/A,#N/A,FALSE,"COMP POOL";#N/A,#N/A,FALSE,"COMP POOL NB95";#N/A,#N/A,FALSE,"COMP POOL NB94"}</definedName>
    <definedName name="wrn.Supplemental_Reports." hidden="1">{#N/A,#N/A,FALSE,"Report Data";#N/A,#N/A,FALSE,"COMP POOL";#N/A,#N/A,FALSE,"COMP POOL NB95";#N/A,#N/A,FALSE,"COMP POOL NB94"}</definedName>
    <definedName name="wrn.Supplemental_Reports._1" localSheetId="27" hidden="1">{#N/A,#N/A,FALSE,"Report Data";#N/A,#N/A,FALSE,"COMP POOL";#N/A,#N/A,FALSE,"COMP POOL NB95";#N/A,#N/A,FALSE,"COMP POOL NB94"}</definedName>
    <definedName name="wrn.Supplemental_Reports._1" hidden="1">{#N/A,#N/A,FALSE,"Report Data";#N/A,#N/A,FALSE,"COMP POOL";#N/A,#N/A,FALSE,"COMP POOL NB95";#N/A,#N/A,FALSE,"COMP POOL NB94"}</definedName>
    <definedName name="wrn.Survey." localSheetId="27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_1" localSheetId="27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_1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able" localSheetId="27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ble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ble2" localSheetId="27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ble2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bles2" localSheetId="27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bles2" hidden="1">{"Tables",#N/A,TRUE,"Summary";"Tables",#N/A,TRUE,"New Investments";"Tables",#N/A,TRUE,"Follow-on investments";"Tables",#N/A,TRUE,"All investments";"Tables",#N/A,TRUE,"AFLPs by period";"Tables",#N/A,TRUE,"Eurofund and Capital follow-ons";"Tables",#N/A,TRUE,"TriTech";"Tables",#N/A,TRUE,"VCT";"Tables",#N/A,TRUE,"AFLPs New";"Tables",#N/A,TRUE,"AFLPs Follow-ons";"Tables",#N/A,TRUE,"AFLPs 1988 - 89"}</definedName>
    <definedName name="wrn.Target." localSheetId="27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localSheetId="27" hidden="1">{"targetdcf",#N/A,FALSE,"Merger consequences";"TARGETASSU",#N/A,FALSE,"Merger consequences";"TERMINAL VALUE",#N/A,FALSE,"Merger consequences"}</definedName>
    <definedName name="wrn.TARGET._.DCF." hidden="1">{"targetdcf",#N/A,FALSE,"Merger consequences";"TARGETASSU",#N/A,FALSE,"Merger consequences";"TERMINAL VALUE",#N/A,FALSE,"Merger consequences"}</definedName>
    <definedName name="wrn.TARGET._.DCF._1" localSheetId="27" hidden="1">{"targetdcf",#N/A,FALSE,"Merger consequences";"TARGETASSU",#N/A,FALSE,"Merger consequences";"TERMINAL VALUE",#N/A,FALSE,"Merger consequences"}</definedName>
    <definedName name="wrn.TARGET._.DCF._1" hidden="1">{"targetdcf",#N/A,FALSE,"Merger consequences";"TARGETASSU",#N/A,FALSE,"Merger consequences";"TERMINAL VALUE",#N/A,FALSE,"Merger consequences"}</definedName>
    <definedName name="wrn.TARGET._.DCF._from_DBAB" localSheetId="27" hidden="1">{"targetdcf",#N/A,FALSE,"Merger consequences";"TARGETASSU",#N/A,FALSE,"Merger consequences";"TERMINAL VALUE",#N/A,FALSE,"Merger consequences"}</definedName>
    <definedName name="wrn.TARGET._.DCF._from_DBAB" hidden="1">{"targetdcf",#N/A,FALSE,"Merger consequences";"TARGETASSU",#N/A,FALSE,"Merger consequences";"TERMINAL VALUE",#N/A,FALSE,"Merger consequences"}</definedName>
    <definedName name="wrn.TARGET._.DCF._from_DBAB_1" localSheetId="27" hidden="1">{"targetdcf",#N/A,FALSE,"Merger consequences";"TARGETASSU",#N/A,FALSE,"Merger consequences";"TERMINAL VALUE",#N/A,FALSE,"Merger consequences"}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localSheetId="27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localSheetId="27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localSheetId="27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localSheetId="27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localSheetId="27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localSheetId="27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localSheetId="27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localSheetId="27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localSheetId="27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localSheetId="27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localSheetId="27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localSheetId="27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localSheetId="27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localSheetId="27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localSheetId="27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localSheetId="27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27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localSheetId="27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localSheetId="27" hidden="1">{#N/A,#N/A,FALSE,"Tar-Ass";#N/A,#N/A,FALSE,"Tar-IS";#N/A,#N/A,FALSE,"Tar-BS";#N/A,#N/A,FALSE,"Tar-Adg BS";#N/A,#N/A,FALSE,"Tar-CF"}</definedName>
    <definedName name="wrn.TargetState." hidden="1">{#N/A,#N/A,FALSE,"Tar-Ass";#N/A,#N/A,FALSE,"Tar-IS";#N/A,#N/A,FALSE,"Tar-BS";#N/A,#N/A,FALSE,"Tar-Adg BS";#N/A,#N/A,FALSE,"Tar-CF"}</definedName>
    <definedName name="wrn.TargetState._1" localSheetId="27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localSheetId="27" hidden="1">{#N/A,#N/A,TRUE,"Val - sum";#N/A,#N/A,TRUE,"Val - Sum1";#N/A,#N/A,TRUE,"Val - sum2";#N/A,#N/A,TRUE,"Val - Sum3";#N/A,#N/A,TRUE,"Tar-DCF";#N/A,#N/A,TRUE,"Tar-Val LBO";#N/A,#N/A,TRUE,"Tar-Mult Val"}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localSheetId="27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xes._.Title._.Insurance." localSheetId="27" hidden="1">{#N/A,#N/A,FALSE,"Taxes, Insurance, Title"}</definedName>
    <definedName name="wrn.Taxes._.Title._.Insurance." hidden="1">{#N/A,#N/A,FALSE,"Taxes, Insurance, Title"}</definedName>
    <definedName name="wrn.Taxes._.Title._.Insurance._1" localSheetId="27" hidden="1">{#N/A,#N/A,FALSE,"Taxes, Insurance, Title"}</definedName>
    <definedName name="wrn.Taxes._.Title._.Insurance._1" hidden="1">{#N/A,#N/A,FALSE,"Taxes, Insurance, Title"}</definedName>
    <definedName name="wrn.Teacher." localSheetId="27" hidden="1">{"Teacher",#N/A,FALSE,"Summary";"Teacher",#N/A,FALSE,"Assumptions";"Teacher",#N/A,FALSE,"Buildup";"Teacher",#N/A,FALSE,"Financials";"Teacher",#N/A,FALSE,"Debt &amp; Other"}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acher._1" localSheetId="27" hidden="1">{"Teacher",#N/A,FALSE,"Summary";"Teacher",#N/A,FALSE,"Assumptions";"Teacher",#N/A,FALSE,"Buildup";"Teacher",#N/A,FALSE,"Financials";"Teacher",#N/A,FALSE,"Debt &amp; Other"}</definedName>
    <definedName name="wrn.Teacher._1" hidden="1">{"Teacher",#N/A,FALSE,"Summary";"Teacher",#N/A,FALSE,"Assumptions";"Teacher",#N/A,FALSE,"Buildup";"Teacher",#N/A,FALSE,"Financials";"Teacher",#N/A,FALSE,"Debt &amp; Other"}</definedName>
    <definedName name="wrn.TELCO.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CO._1" localSheetId="27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CO._1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st." localSheetId="27" hidden="1">{#N/A,#N/A,FALSE,"Availability";#N/A,#N/A,FALSE,"Loan Stats";#N/A,#N/A,FALSE,"Clltrl Ln Smmry";#N/A,#N/A,FALSE,"AR Stats";#N/A,#N/A,FALSE,"AR Sum";#N/A,#N/A,FALSE,"Recs";#N/A,#N/A,FALSE,"Ship,CM Rev"}</definedName>
    <definedName name="wrn.Test." hidden="1">{#N/A,#N/A,FALSE,"Availability";#N/A,#N/A,FALSE,"Loan Stats";#N/A,#N/A,FALSE,"Clltrl Ln Smmry";#N/A,#N/A,FALSE,"AR Stats";#N/A,#N/A,FALSE,"AR Sum";#N/A,#N/A,FALSE,"Recs";#N/A,#N/A,FALSE,"Ship,CM Rev"}</definedName>
    <definedName name="wrn.Test._1" localSheetId="27" hidden="1">{#N/A,#N/A,FALSE,"P&amp;L";#N/A,#N/A,FALSE,"BS"}</definedName>
    <definedName name="wrn.Test._1" hidden="1">{#N/A,#N/A,FALSE,"P&amp;L";#N/A,#N/A,FALSE,"BS"}</definedName>
    <definedName name="wrn.Test._1_1" localSheetId="27" hidden="1">{#N/A,#N/A,FALSE,"P&amp;L";#N/A,#N/A,FALSE,"BS"}</definedName>
    <definedName name="wrn.Test._1_1" hidden="1">{#N/A,#N/A,FALSE,"P&amp;L";#N/A,#N/A,FALSE,"BS"}</definedName>
    <definedName name="wrn.Test._1_1_1" localSheetId="27" hidden="1">{#N/A,#N/A,FALSE,"P&amp;L";#N/A,#N/A,FALSE,"BS"}</definedName>
    <definedName name="wrn.Test._1_1_1" hidden="1">{#N/A,#N/A,FALSE,"P&amp;L";#N/A,#N/A,FALSE,"BS"}</definedName>
    <definedName name="wrn.Test._1_2" localSheetId="27" hidden="1">{#N/A,#N/A,FALSE,"P&amp;L";#N/A,#N/A,FALSE,"BS"}</definedName>
    <definedName name="wrn.Test._1_2" hidden="1">{#N/A,#N/A,FALSE,"P&amp;L";#N/A,#N/A,FALSE,"BS"}</definedName>
    <definedName name="wrn.Test._1_2_1" localSheetId="27" hidden="1">{#N/A,#N/A,FALSE,"P&amp;L";#N/A,#N/A,FALSE,"BS"}</definedName>
    <definedName name="wrn.Test._1_2_1" hidden="1">{#N/A,#N/A,FALSE,"P&amp;L";#N/A,#N/A,FALSE,"BS"}</definedName>
    <definedName name="wrn.Test._1_3" localSheetId="27" hidden="1">{#N/A,#N/A,FALSE,"P&amp;L";#N/A,#N/A,FALSE,"BS"}</definedName>
    <definedName name="wrn.Test._1_3" hidden="1">{#N/A,#N/A,FALSE,"P&amp;L";#N/A,#N/A,FALSE,"BS"}</definedName>
    <definedName name="wrn.Test._1_3_1" localSheetId="27" hidden="1">{#N/A,#N/A,FALSE,"P&amp;L";#N/A,#N/A,FALSE,"BS"}</definedName>
    <definedName name="wrn.Test._1_3_1" hidden="1">{#N/A,#N/A,FALSE,"P&amp;L";#N/A,#N/A,FALSE,"BS"}</definedName>
    <definedName name="wrn.Test._1_4" localSheetId="27" hidden="1">{#N/A,#N/A,FALSE,"P&amp;L";#N/A,#N/A,FALSE,"BS"}</definedName>
    <definedName name="wrn.Test._1_4" hidden="1">{#N/A,#N/A,FALSE,"P&amp;L";#N/A,#N/A,FALSE,"BS"}</definedName>
    <definedName name="wrn.Test._1_4_1" localSheetId="27" hidden="1">{#N/A,#N/A,FALSE,"P&amp;L";#N/A,#N/A,FALSE,"BS"}</definedName>
    <definedName name="wrn.Test._1_4_1" hidden="1">{#N/A,#N/A,FALSE,"P&amp;L";#N/A,#N/A,FALSE,"BS"}</definedName>
    <definedName name="wrn.Test._1_5" localSheetId="27" hidden="1">{#N/A,#N/A,FALSE,"P&amp;L";#N/A,#N/A,FALSE,"BS"}</definedName>
    <definedName name="wrn.Test._1_5" hidden="1">{#N/A,#N/A,FALSE,"P&amp;L";#N/A,#N/A,FALSE,"BS"}</definedName>
    <definedName name="wrn.Test._2" localSheetId="27" hidden="1">{#N/A,#N/A,FALSE,"P&amp;L";#N/A,#N/A,FALSE,"BS"}</definedName>
    <definedName name="wrn.Test._2" hidden="1">{#N/A,#N/A,FALSE,"P&amp;L";#N/A,#N/A,FALSE,"BS"}</definedName>
    <definedName name="wrn.Test._2_1" localSheetId="27" hidden="1">{#N/A,#N/A,FALSE,"P&amp;L";#N/A,#N/A,FALSE,"BS"}</definedName>
    <definedName name="wrn.Test._2_1" hidden="1">{#N/A,#N/A,FALSE,"P&amp;L";#N/A,#N/A,FALSE,"BS"}</definedName>
    <definedName name="wrn.Test._3" localSheetId="27" hidden="1">{#N/A,#N/A,FALSE,"P&amp;L";#N/A,#N/A,FALSE,"BS"}</definedName>
    <definedName name="wrn.Test._3" hidden="1">{#N/A,#N/A,FALSE,"P&amp;L";#N/A,#N/A,FALSE,"BS"}</definedName>
    <definedName name="wrn.Test._3_1" localSheetId="27" hidden="1">{#N/A,#N/A,FALSE,"P&amp;L";#N/A,#N/A,FALSE,"BS"}</definedName>
    <definedName name="wrn.Test._3_1" hidden="1">{#N/A,#N/A,FALSE,"P&amp;L";#N/A,#N/A,FALSE,"BS"}</definedName>
    <definedName name="wrn.Test._4" localSheetId="27" hidden="1">{#N/A,#N/A,FALSE,"P&amp;L";#N/A,#N/A,FALSE,"BS"}</definedName>
    <definedName name="wrn.Test._4" hidden="1">{#N/A,#N/A,FALSE,"P&amp;L";#N/A,#N/A,FALSE,"BS"}</definedName>
    <definedName name="wrn.Test._4_1" localSheetId="27" hidden="1">{#N/A,#N/A,FALSE,"P&amp;L";#N/A,#N/A,FALSE,"BS"}</definedName>
    <definedName name="wrn.Test._4_1" hidden="1">{#N/A,#N/A,FALSE,"P&amp;L";#N/A,#N/A,FALSE,"BS"}</definedName>
    <definedName name="wrn.Test._5" localSheetId="27" hidden="1">{#N/A,#N/A,FALSE,"P&amp;L";#N/A,#N/A,FALSE,"BS"}</definedName>
    <definedName name="wrn.Test._5" hidden="1">{#N/A,#N/A,FALSE,"P&amp;L";#N/A,#N/A,FALSE,"BS"}</definedName>
    <definedName name="wrn.Test._5_1" localSheetId="27" hidden="1">{#N/A,#N/A,FALSE,"P&amp;L";#N/A,#N/A,FALSE,"BS"}</definedName>
    <definedName name="wrn.Test._5_1" hidden="1">{#N/A,#N/A,FALSE,"P&amp;L";#N/A,#N/A,FALSE,"BS"}</definedName>
    <definedName name="wrn.TheWholeEnchilada." localSheetId="27" hidden="1">{"CSheet",#N/A,FALSE,"C";"SmCap",#N/A,FALSE,"VAL1";"GulfCoast",#N/A,FALSE,"VAL1";"nav",#N/A,FALSE,"NAV";"Summary",#N/A,FALSE,"NAV"}</definedName>
    <definedName name="wrn.TheWholeEnchilada." hidden="1">{"CSheet",#N/A,FALSE,"C";"SmCap",#N/A,FALSE,"VAL1";"GulfCoast",#N/A,FALSE,"VAL1";"nav",#N/A,FALSE,"NAV";"Summary",#N/A,FALSE,"NAV"}</definedName>
    <definedName name="wrn.TheWholeEnchilada._1" localSheetId="27" hidden="1">{"CSheet",#N/A,FALSE,"C";"SmCap",#N/A,FALSE,"VAL1";"GulfCoast",#N/A,FALSE,"VAL1";"nav",#N/A,FALSE,"NAV";"Summary",#N/A,FALSE,"NAV"}</definedName>
    <definedName name="wrn.TheWholeEnchilada._1" hidden="1">{"CSheet",#N/A,FALSE,"C";"SmCap",#N/A,FALSE,"VAL1";"GulfCoast",#N/A,FALSE,"VAL1";"nav",#N/A,FALSE,"NAV";"Summary",#N/A,FALSE,"NAV"}</definedName>
    <definedName name="wrn.TMCALL." localSheetId="27" hidden="1">{"tmccash",#N/A,FALSE,"INCX";"tmcinc",#N/A,FALSE,"INCX";"tmcpretx",#N/A,FALSE,"INCX";"tmcadrev",#N/A,FALSE,"INCX";"tmcbooks",#N/A,FALSE,"INCX"}</definedName>
    <definedName name="wrn.TMCALL." hidden="1">{"tmccash",#N/A,FALSE,"INCX";"tmcinc",#N/A,FALSE,"INCX";"tmcpretx",#N/A,FALSE,"INCX";"tmcadrev",#N/A,FALSE,"INCX";"tmcbooks",#N/A,FALSE,"INCX"}</definedName>
    <definedName name="wrn.TMCALL._1" localSheetId="27" hidden="1">{"tmccash",#N/A,FALSE,"INCX";"tmcinc",#N/A,FALSE,"INCX";"tmcpretx",#N/A,FALSE,"INCX";"tmcadrev",#N/A,FALSE,"INCX";"tmcbooks",#N/A,FALSE,"INCX"}</definedName>
    <definedName name="wrn.TMCALL._1" hidden="1">{"tmccash",#N/A,FALSE,"INCX";"tmcinc",#N/A,FALSE,"INCX";"tmcpretx",#N/A,FALSE,"INCX";"tmcadrev",#N/A,FALSE,"INCX";"tmcbooks",#N/A,FALSE,"INCX"}</definedName>
    <definedName name="wrn.TOOL." localSheetId="27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localSheetId="27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localSheetId="27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._.Proved." localSheetId="27" hidden="1">{"Total",#N/A,FALSE,"Total Proved";"PDP",#N/A,FALSE,"Total Proved";"PNP",#N/A,FALSE,"Total Proved";"PUD",#N/A,FALSE,"Total Proved"}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localSheetId="27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_1" localSheetId="27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_1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1" localSheetId="27" hidden="1">{"Total",#N/A,FALSE,"Total Proved";"PDP",#N/A,FALSE,"Total Proved";"PNP",#N/A,FALSE,"Total Proved";"PUD",#N/A,FALSE,"Total Proved"}</definedName>
    <definedName name="wrn.Total._.Proved._1" hidden="1">{"Total",#N/A,FALSE,"Total Proved";"PDP",#N/A,FALSE,"Total Proved";"PNP",#N/A,FALSE,"Total Proved";"PUD",#N/A,FALSE,"Total Proved"}</definedName>
    <definedName name="wrn.total._.year." localSheetId="27" hidden="1">{#N/A,#N/A,FALSE,"2003_Input - P&amp;L"}</definedName>
    <definedName name="wrn.total._.year." hidden="1">{#N/A,#N/A,FALSE,"2003_Input - P&amp;L"}</definedName>
    <definedName name="wrn.total._.year._1" localSheetId="27" hidden="1">{#N/A,#N/A,FALSE,"2003_Input - P&amp;L"}</definedName>
    <definedName name="wrn.total._.year._1" hidden="1">{#N/A,#N/A,FALSE,"2003_Input - P&amp;L"}</definedName>
    <definedName name="wrn.total._1" localSheetId="27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._1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 localSheetId="27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_1" localSheetId="27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_1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ut._.Sauf._.BG." localSheetId="27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localSheetId="27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ding._.Summary." localSheetId="27" hidden="1">{#N/A,#N/A,FALSE,"Trading Summary"}</definedName>
    <definedName name="wrn.Trading._.Summary." hidden="1">{#N/A,#N/A,FALSE,"Trading Summary"}</definedName>
    <definedName name="wrn.Trading._.Summary._1" localSheetId="27" hidden="1">{#N/A,#N/A,FALSE,"Trading Summary"}</definedName>
    <definedName name="wrn.Trading._.Summary._1" hidden="1">{#N/A,#N/A,FALSE,"Trading Summary"}</definedName>
    <definedName name="wrn.TransPrcd_123." localSheetId="27" hidden="1">{#N/A,#N/A,TRUE,"TransPrcd 1";#N/A,#N/A,TRUE,"TransPrcd 2";#N/A,#N/A,TRUE,"TransPrcd 3"}</definedName>
    <definedName name="wrn.TransPrcd_123." hidden="1">{#N/A,#N/A,TRUE,"TransPrcd 1";#N/A,#N/A,TRUE,"TransPrcd 2";#N/A,#N/A,TRUE,"TransPrcd 3"}</definedName>
    <definedName name="wrn.TransPrcd_123._1" localSheetId="27" hidden="1">{#N/A,#N/A,TRUE,"TransPrcd 1";#N/A,#N/A,TRUE,"TransPrcd 2";#N/A,#N/A,TRUE,"TransPrcd 3"}</definedName>
    <definedName name="wrn.TransPrcd_123._1" hidden="1">{#N/A,#N/A,TRUE,"TransPrcd 1";#N/A,#N/A,TRUE,"TransPrcd 2";#N/A,#N/A,TRUE,"TransPrcd 3"}</definedName>
    <definedName name="wrn.trball." localSheetId="27" hidden="1">{"trbcash",#N/A,FALSE,"INCPF";"trbinc",#N/A,FALSE,"INCPF";"trbchic",#N/A,FALSE,"INCPF";"trbadrev",#N/A,FALSE,"INCPF";"trbstns",#N/A,FALSE,"INCPF";"trbtvstns",#N/A,FALSE,"INCPF"}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ball._1" localSheetId="27" hidden="1">{"trbcash",#N/A,FALSE,"INCPF";"trbinc",#N/A,FALSE,"INCPF";"trbchic",#N/A,FALSE,"INCPF";"trbadrev",#N/A,FALSE,"INCPF";"trbstns",#N/A,FALSE,"INCPF";"trbtvstns",#N/A,FALSE,"INCPF"}</definedName>
    <definedName name="wrn.trball._1" hidden="1">{"trbcash",#N/A,FALSE,"INCPF";"trbinc",#N/A,FALSE,"INCPF";"trbchic",#N/A,FALSE,"INCPF";"trbadrev",#N/A,FALSE,"INCPF";"trbstns",#N/A,FALSE,"INCPF";"trbtvstns",#N/A,FALSE,"INCPF"}</definedName>
    <definedName name="wrn.tsp." localSheetId="27" hidden="1">{#N/A,#N/A,FALSE,"Summary";#N/A,#N/A,FALSE,"Financials";#N/A,#N/A,FALSE,"Returns";#N/A,#N/A,FALSE,"Open";#N/A,#N/A,FALSE,"Assumptions"}</definedName>
    <definedName name="wrn.tsp." hidden="1">{#N/A,#N/A,FALSE,"Summary";#N/A,#N/A,FALSE,"Financials";#N/A,#N/A,FALSE,"Returns";#N/A,#N/A,FALSE,"Open";#N/A,#N/A,FALSE,"Assumptions"}</definedName>
    <definedName name="wrn.tsp._1" localSheetId="27" hidden="1">{#N/A,#N/A,FALSE,"Summary";#N/A,#N/A,FALSE,"Financials";#N/A,#N/A,FALSE,"Returns";#N/A,#N/A,FALSE,"Open";#N/A,#N/A,FALSE,"Assumptions"}</definedName>
    <definedName name="wrn.tsp._1" hidden="1">{#N/A,#N/A,FALSE,"Summary";#N/A,#N/A,FALSE,"Financials";#N/A,#N/A,FALSE,"Returns";#N/A,#N/A,FALSE,"Open";#N/A,#N/A,FALSE,"Assumptions"}</definedName>
    <definedName name="wrn.twofin." localSheetId="27" hidden="1">{"bscompare",#N/A,FALSE,"Bal Sheet"}</definedName>
    <definedName name="wrn.twofin." hidden="1">{"bscompare",#N/A,FALSE,"Bal Sheet"}</definedName>
    <definedName name="wrn.twofin._1" localSheetId="27" hidden="1">{"bscompare",#N/A,FALSE,"Bal Sheet"}</definedName>
    <definedName name="wrn.twofin._1" hidden="1">{"bscompare",#N/A,FALSE,"Bal Sheet"}</definedName>
    <definedName name="wrn.Typhoon." localSheetId="27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localSheetId="27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nderwriting._.Analysis." localSheetId="27" hidden="1">{#N/A,#N/A,FALSE,"Underwriting Analysis"}</definedName>
    <definedName name="wrn.Underwriting._.Analysis." hidden="1">{#N/A,#N/A,FALSE,"Underwriting Analysis"}</definedName>
    <definedName name="wrn.Underwriting._.Analysis._1" localSheetId="27" hidden="1">{#N/A,#N/A,FALSE,"Underwriting Analysis"}</definedName>
    <definedName name="wrn.Underwriting._.Analysis._1" hidden="1">{#N/A,#N/A,FALSE,"Underwriting Analysis"}</definedName>
    <definedName name="wrn.Universe." localSheetId="27" hidden="1">{"View_6",#N/A,FALSE,"Mix-Int-R&amp;D";"View_4",#N/A,FALSE,"Margins";"View_5",#N/A,FALSE,"Ratios";"View_3",#N/A,FALSE,"Mix";"View_2",#N/A,FALSE,"FV-EBITDA";"View_1",#N/A,FALSE,"EPS"}</definedName>
    <definedName name="wrn.Universe." hidden="1">{"View_6",#N/A,FALSE,"Mix-Int-R&amp;D";"View_4",#N/A,FALSE,"Margins";"View_5",#N/A,FALSE,"Ratios";"View_3",#N/A,FALSE,"Mix";"View_2",#N/A,FALSE,"FV-EBITDA";"View_1",#N/A,FALSE,"EPS"}</definedName>
    <definedName name="wrn.Universe._1" localSheetId="27" hidden="1">{"View_6",#N/A,FALSE,"Mix-Int-R&amp;D";"View_4",#N/A,FALSE,"Margins";"View_5",#N/A,FALSE,"Ratios";"View_3",#N/A,FALSE,"Mix";"View_2",#N/A,FALSE,"FV-EBITDA";"View_1",#N/A,FALSE,"EPS"}</definedName>
    <definedName name="wrn.Universe._1" hidden="1">{"View_6",#N/A,FALSE,"Mix-Int-R&amp;D";"View_4",#N/A,FALSE,"Margins";"View_5",#N/A,FALSE,"Ratios";"View_3",#N/A,FALSE,"Mix";"View_2",#N/A,FALSE,"FV-EBITDA";"View_1",#N/A,FALSE,"EPS"}</definedName>
    <definedName name="wrn.US._.Bank." localSheetId="27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localSheetId="27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TILITIES." localSheetId="27" hidden="1">{#N/A,#N/A,FALSE,"UTIL Monthly Inc ";#N/A,#N/A,FALSE,"Capital";#N/A,#N/A,FALSE,"UTIL REVENUE";#N/A,#N/A,FALSE,"RM REVENUE";#N/A,#N/A,FALSE,"Manpower";#N/A,#N/A,FALSE,"SI - UTIL";#N/A,#N/A,FALSE,"Sales - Utili"}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UTILITIES._1" localSheetId="27" hidden="1">{#N/A,#N/A,FALSE,"UTIL Monthly Inc ";#N/A,#N/A,FALSE,"Capital";#N/A,#N/A,FALSE,"UTIL REVENUE";#N/A,#N/A,FALSE,"RM REVENUE";#N/A,#N/A,FALSE,"Manpower";#N/A,#N/A,FALSE,"SI - UTIL";#N/A,#N/A,FALSE,"Sales - Utili"}</definedName>
    <definedName name="wrn.UTILITIES._1" hidden="1">{#N/A,#N/A,FALSE,"UTIL Monthly Inc ";#N/A,#N/A,FALSE,"Capital";#N/A,#N/A,FALSE,"UTIL REVENUE";#N/A,#N/A,FALSE,"RM REVENUE";#N/A,#N/A,FALSE,"Manpower";#N/A,#N/A,FALSE,"SI - UTIL";#N/A,#N/A,FALSE,"Sales - Utili"}</definedName>
    <definedName name="wrn.VALUATION." localSheetId="27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1" localSheetId="27" hidden="1">{#N/A,#N/A,FALSE,"Valuation Assumptions";#N/A,#N/A,FALSE,"Summary";#N/A,#N/A,FALSE,"DCF";#N/A,#N/A,FALSE,"Valuation";#N/A,#N/A,FALSE,"WACC";#N/A,#N/A,FALSE,"UBVH";#N/A,#N/A,FALSE,"Free Cash Flow"}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e." localSheetId="27" hidden="1">{#N/A,#N/A,FALSE,"Cashflow Analysis";#N/A,#N/A,FALSE,"Sensitivity Analysis";#N/A,#N/A,FALSE,"PV";#N/A,#N/A,FALSE,"Pro Forma"}</definedName>
    <definedName name="wrn.Value." hidden="1">{#N/A,#N/A,FALSE,"Cashflow Analysis";#N/A,#N/A,FALSE,"Sensitivity Analysis";#N/A,#N/A,FALSE,"PV";#N/A,#N/A,FALSE,"Pro Forma"}</definedName>
    <definedName name="wrn.Value._1" localSheetId="27" hidden="1">{#N/A,#N/A,FALSE,"Cashflow Analysis";#N/A,#N/A,FALSE,"Sensitivity Analysis";#N/A,#N/A,FALSE,"PV";#N/A,#N/A,FALSE,"Pro Forma"}</definedName>
    <definedName name="wrn.Value._1" hidden="1">{#N/A,#N/A,FALSE,"Cashflow Analysis";#N/A,#N/A,FALSE,"Sensitivity Analysis";#N/A,#N/A,FALSE,"PV";#N/A,#N/A,FALSE,"Pro Forma"}</definedName>
    <definedName name="wrn.Value.2" localSheetId="27" hidden="1">{#N/A,#N/A,FALSE,"Cashflow Analysis";#N/A,#N/A,FALSE,"Sensitivity Analysis";#N/A,#N/A,FALSE,"PV";#N/A,#N/A,FALSE,"Pro Forma"}</definedName>
    <definedName name="wrn.Value.2" hidden="1">{#N/A,#N/A,FALSE,"Cashflow Analysis";#N/A,#N/A,FALSE,"Sensitivity Analysis";#N/A,#N/A,FALSE,"PV";#N/A,#N/A,FALSE,"Pro Forma"}</definedName>
    <definedName name="wrn.Value.2_1" localSheetId="27" hidden="1">{#N/A,#N/A,FALSE,"Cashflow Analysis";#N/A,#N/A,FALSE,"Sensitivity Analysis";#N/A,#N/A,FALSE,"PV";#N/A,#N/A,FALSE,"Pro Forma"}</definedName>
    <definedName name="wrn.Value.2_1" hidden="1">{#N/A,#N/A,FALSE,"Cashflow Analysis";#N/A,#N/A,FALSE,"Sensitivity Analysis";#N/A,#N/A,FALSE,"PV";#N/A,#N/A,FALSE,"Pro Forma"}</definedName>
    <definedName name="wrn.Variance._.REports." localSheetId="27" hidden="1">{#N/A,#N/A,FALSE,"Summary";#N/A,#N/A,FALSE,"04E Summ";#N/A,#N/A,FALSE,"04Pvs03E Summ";#N/A,#N/A,FALSE,"03E Summ"}</definedName>
    <definedName name="wrn.Variance._.REports." hidden="1">{#N/A,#N/A,FALSE,"Summary";#N/A,#N/A,FALSE,"04E Summ";#N/A,#N/A,FALSE,"04Pvs03E Summ";#N/A,#N/A,FALSE,"03E Summ"}</definedName>
    <definedName name="wrn.Variance._.REports._1" localSheetId="27" hidden="1">{#N/A,#N/A,FALSE,"Summary";#N/A,#N/A,FALSE,"04E Summ";#N/A,#N/A,FALSE,"04Pvs03E Summ";#N/A,#N/A,FALSE,"03E Summ"}</definedName>
    <definedName name="wrn.Variance._.REports._1" hidden="1">{#N/A,#N/A,FALSE,"Summary";#N/A,#N/A,FALSE,"04E Summ";#N/A,#N/A,FALSE,"04Pvs03E Summ";#N/A,#N/A,FALSE,"03E Summ"}</definedName>
    <definedName name="wrn.VRTX." localSheetId="27" hidden="1">{"Revenues",#N/A,FALSE,"Revenue";"qearn1",#N/A,FALSE,"Qearn";"qearn2",#N/A,FALSE,"Qearn";#N/A,#N/A,FALSE,"Qmargin";"cashflow",#N/A,FALSE,"Cashflow";"Product Pipeline",#N/A,FALSE,"Product Pipeline"}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RTX._1" localSheetId="27" hidden="1">{"Revenues",#N/A,FALSE,"Revenue";"qearn1",#N/A,FALSE,"Qearn";"qearn2",#N/A,FALSE,"Qearn";#N/A,#N/A,FALSE,"Qmargin";"cashflow",#N/A,FALSE,"Cashflow";"Product Pipeline",#N/A,FALSE,"Product Pipeline"}</definedName>
    <definedName name="wrn.VRTX._1" hidden="1">{"Revenues",#N/A,FALSE,"Revenue";"qearn1",#N/A,FALSE,"Qearn";"qearn2",#N/A,FALSE,"Qearn";#N/A,#N/A,FALSE,"Qmargin";"cashflow",#N/A,FALSE,"Cashflow";"Product Pipeline",#N/A,FALSE,"Product Pipeline"}</definedName>
    <definedName name="wrn.WACC." localSheetId="27" hidden="1">{#N/A,#N/A,FALSE,"WACC-new";#N/A,#N/A,FALSE,"Inflation";#N/A,#N/A,FALSE,"Betas";#N/A,#N/A,FALSE,"Unlevered Betas";#N/A,#N/A,FALSE,"Cominco Tax";#N/A,#N/A,FALSE,"Cominco Debt"}</definedName>
    <definedName name="wrn.WACC." hidden="1">{#N/A,#N/A,FALSE,"WACC-new";#N/A,#N/A,FALSE,"Inflation";#N/A,#N/A,FALSE,"Betas";#N/A,#N/A,FALSE,"Unlevered Betas";#N/A,#N/A,FALSE,"Cominco Tax";#N/A,#N/A,FALSE,"Cominco Debt"}</definedName>
    <definedName name="wrn.WACC._1" localSheetId="27" hidden="1">{#N/A,#N/A,FALSE,"WACC-new";#N/A,#N/A,FALSE,"Inflation";#N/A,#N/A,FALSE,"Betas";#N/A,#N/A,FALSE,"Unlevered Betas";#N/A,#N/A,FALSE,"Cominco Tax";#N/A,#N/A,FALSE,"Cominco Debt"}</definedName>
    <definedName name="wrn.WACC._1" hidden="1">{#N/A,#N/A,FALSE,"WACC-new";#N/A,#N/A,FALSE,"Inflation";#N/A,#N/A,FALSE,"Betas";#N/A,#N/A,FALSE,"Unlevered Betas";#N/A,#N/A,FALSE,"Cominco Tax";#N/A,#N/A,FALSE,"Cominco Debt"}</definedName>
    <definedName name="wrn.Warrant._.analysis." localSheetId="27" hidden="1">{#N/A,#N/A,FALSE,"sum (2)";#N/A,#N/A,FALSE,"bs";#N/A,#N/A,FALSE,"is";#N/A,#N/A,FALSE,"cf";#N/A,#N/A,FALSE,"ltd";#N/A,#N/A,FALSE,"irr (2)"}</definedName>
    <definedName name="wrn.Warrant._.analysis." hidden="1">{#N/A,#N/A,FALSE,"sum (2)";#N/A,#N/A,FALSE,"bs";#N/A,#N/A,FALSE,"is";#N/A,#N/A,FALSE,"cf";#N/A,#N/A,FALSE,"ltd";#N/A,#N/A,FALSE,"irr (2)"}</definedName>
    <definedName name="wrn.Warrant._.analysis._1" localSheetId="27" hidden="1">{#N/A,#N/A,FALSE,"sum (2)";#N/A,#N/A,FALSE,"bs";#N/A,#N/A,FALSE,"is";#N/A,#N/A,FALSE,"cf";#N/A,#N/A,FALSE,"ltd";#N/A,#N/A,FALSE,"irr (2)"}</definedName>
    <definedName name="wrn.Warrant._.analysis._1" hidden="1">{#N/A,#N/A,FALSE,"sum (2)";#N/A,#N/A,FALSE,"bs";#N/A,#N/A,FALSE,"is";#N/A,#N/A,FALSE,"cf";#N/A,#N/A,FALSE,"ltd";#N/A,#N/A,FALSE,"irr (2)"}</definedName>
    <definedName name="wrn.Web._.Portfolio._.Companies._.June._.2000." localSheetId="27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localSheetId="27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icor." localSheetId="27" hidden="1">{#N/A,#N/A,FALSE,"FACTSHEETS";#N/A,#N/A,FALSE,"pump";#N/A,#N/A,FALSE,"filter"}</definedName>
    <definedName name="wrn.wicor." hidden="1">{#N/A,#N/A,FALSE,"FACTSHEETS";#N/A,#N/A,FALSE,"pump";#N/A,#N/A,FALSE,"filter"}</definedName>
    <definedName name="wrn.wicor._1" localSheetId="27" hidden="1">{#N/A,#N/A,FALSE,"FACTSHEETS";#N/A,#N/A,FALSE,"pump";#N/A,#N/A,FALSE,"filter"}</definedName>
    <definedName name="wrn.wicor._1" hidden="1">{#N/A,#N/A,FALSE,"FACTSHEETS";#N/A,#N/A,FALSE,"pump";#N/A,#N/A,FALSE,"filter"}</definedName>
    <definedName name="wrn.Working._.Party._.List." localSheetId="27" hidden="1">{#N/A,#N/A,FALSE,"Working List"}</definedName>
    <definedName name="wrn.Working._.Party._.List." hidden="1">{#N/A,#N/A,FALSE,"Working List"}</definedName>
    <definedName name="wrn.Working._.Party._.List._1" localSheetId="27" hidden="1">{#N/A,#N/A,FALSE,"Working List"}</definedName>
    <definedName name="wrn.Working._.Party._.List._1" hidden="1">{#N/A,#N/A,FALSE,"Working List"}</definedName>
    <definedName name="wrn.Workpapers._.Only." localSheetId="27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_1" localSheetId="27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_1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poall." localSheetId="27" hidden="1">{"wpocash",#N/A,FALSE,"WPOALLT";"wpoinc",#N/A,FALSE,"WPOALLT";"wpoexcl",#N/A,FALSE,"WPOALLT";"wpocable",#N/A,FALSE,"WPOALLT";"wpobroad",#N/A,FALSE,"WPOALLT";"wpopost",#N/A,FALSE,"WPOALLT";"wponwsweek",#N/A,FALSE,"WPOALLT"}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poall._1" localSheetId="27" hidden="1">{"wpocash",#N/A,FALSE,"WPOALLT";"wpoinc",#N/A,FALSE,"WPOALLT";"wpoexcl",#N/A,FALSE,"WPOALLT";"wpocable",#N/A,FALSE,"WPOALLT";"wpobroad",#N/A,FALSE,"WPOALLT";"wpopost",#N/A,FALSE,"WPOALLT";"wponwsweek",#N/A,FALSE,"WPOALLT"}</definedName>
    <definedName name="wrn.wpoall._1" hidden="1">{"wpocash",#N/A,FALSE,"WPOALLT";"wpoinc",#N/A,FALSE,"WPOALLT";"wpoexcl",#N/A,FALSE,"WPOALLT";"wpocable",#N/A,FALSE,"WPOALLT";"wpobroad",#N/A,FALSE,"WPOALLT";"wpopost",#N/A,FALSE,"WPOALLT";"wponwsweek",#N/A,FALSE,"WPOALLT"}</definedName>
    <definedName name="wrn.WWY." localSheetId="27" hidden="1">{#N/A,#N/A,FALSE,"WWY"}</definedName>
    <definedName name="wrn.WWY." hidden="1">{#N/A,#N/A,FALSE,"WWY"}</definedName>
    <definedName name="wrn.WWY._1" localSheetId="27" hidden="1">{#N/A,#N/A,FALSE,"WWY"}</definedName>
    <definedName name="wrn.WWY._1" hidden="1">{#N/A,#N/A,FALSE,"WWY"}</definedName>
    <definedName name="wrn.YTD._.CON._.VS._.BUD." localSheetId="27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_1" localSheetId="27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_1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localSheetId="27" hidden="1">{"YTD CONSOL IS",#N/A,FALSE,"CONSOL";"MTD CONSOL BS",#N/A,FALSE,"CONSOL";"YTD CONSOL CF",#N/A,FALSE,"CONSOL";"YTD CONSOL COGS",#N/A,FALSE,"CONSOL";"YTD CONSOL SGA",#N/A,FALSE,"CONSOL"}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ONSOL._.STMTS._1" localSheetId="27" hidden="1">{"YTD CONSOL IS",#N/A,FALSE,"CONSOL";"MTD CONSOL BS",#N/A,FALSE,"CONSOL";"YTD CONSOL CF",#N/A,FALSE,"CONSOL";"YTD CONSOL COGS",#N/A,FALSE,"CONSOL";"YTD CONSOL SGA",#N/A,FALSE,"CONSOL"}</definedName>
    <definedName name="wrn.YTD._.CONSOL._.STMTS._1" hidden="1">{"YTD CONSOL IS",#N/A,FALSE,"CONSOL";"MTD CONSOL BS",#N/A,FALSE,"CONSOL";"YTD CONSOL CF",#N/A,FALSE,"CONSOL";"YTD CONSOL COGS",#N/A,FALSE,"CONSOL";"YTD CONSOL SGA",#N/A,FALSE,"CONSOL"}</definedName>
    <definedName name="wrn.YTD._.CTT._.STMTS." localSheetId="27" hidden="1">{"YTD CTT IS",#N/A,FALSE,"CTT";"MTD CTT BS",#N/A,FALSE,"CTT";"YTD CTT CF",#N/A,FALSE,"CTT";"YTD CTT COGS",#N/A,FALSE,"CTT";"YTD CTT SGA",#N/A,FALSE,"CTT"}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STMTS._1" localSheetId="27" hidden="1">{"YTD CTT IS",#N/A,FALSE,"CTT";"MTD CTT BS",#N/A,FALSE,"CTT";"YTD CTT CF",#N/A,FALSE,"CTT";"YTD CTT COGS",#N/A,FALSE,"CTT";"YTD CTT SGA",#N/A,FALSE,"CTT"}</definedName>
    <definedName name="wrn.YTD._.CTT._.STMTS._1" hidden="1">{"YTD CTT IS",#N/A,FALSE,"CTT";"MTD CTT BS",#N/A,FALSE,"CTT";"YTD CTT CF",#N/A,FALSE,"CTT";"YTD CTT COGS",#N/A,FALSE,"CTT";"YTD CTT SGA",#N/A,FALSE,"CTT"}</definedName>
    <definedName name="wrn.YTD._.CTT._.VS._.BUD." localSheetId="27" hidden="1">{"YTD CTT IS",#N/A,FALSE,"CTT VS BUDGET";"MTD CTT VS BUD BS",#N/A,FALSE,"CTT VS BUDGET";"YTD CTT CF",#N/A,FALSE,"CTT VS BUDGET";"YTD CTT COGS",#N/A,FALSE,"CTT VS BUDGET";"YTD CTT SGA",#N/A,FALSE,"CTT VS BUDGET"}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CTT._.VS._.BUD._1" localSheetId="27" hidden="1">{"YTD CTT IS",#N/A,FALSE,"CTT VS BUDGET";"MTD CTT VS BUD BS",#N/A,FALSE,"CTT VS BUDGET";"YTD CTT CF",#N/A,FALSE,"CTT VS BUDGET";"YTD CTT COGS",#N/A,FALSE,"CTT VS BUDGET";"YTD CTT SGA",#N/A,FALSE,"CTT VS BUDGET"}</definedName>
    <definedName name="wrn.YTD._.CTT._.VS._.BUD._1" hidden="1">{"YTD CTT IS",#N/A,FALSE,"CTT VS BUDGET";"MTD CTT VS BUD BS",#N/A,FALSE,"CTT VS BUDGET";"YTD CTT CF",#N/A,FALSE,"CTT VS BUDGET";"YTD CTT COGS",#N/A,FALSE,"CTT VS BUDGET";"YTD CTT SGA",#N/A,FALSE,"CTT VS BUDGET"}</definedName>
    <definedName name="wrn.YTD._.WLLC._.STMTS." localSheetId="27" hidden="1">{"YTDIS",#N/A,FALSE,"WLLC";"MTDBS",#N/A,FALSE,"WLLC";"YTDCF",#N/A,FALSE,"WLLC";"YTDCOGS",#N/A,FALSE,"WLLC";"YTDSGA",#N/A,FALSE,"WLLC"}</definedName>
    <definedName name="wrn.YTD._.WLLC._.STMTS." hidden="1">{"YTDIS",#N/A,FALSE,"WLLC";"MTDBS",#N/A,FALSE,"WLLC";"YTDCF",#N/A,FALSE,"WLLC";"YTDCOGS",#N/A,FALSE,"WLLC";"YTDSGA",#N/A,FALSE,"WLLC"}</definedName>
    <definedName name="wrn.YTD._.WLLC._.STMTS._1" localSheetId="27" hidden="1">{"YTDIS",#N/A,FALSE,"WLLC";"MTDBS",#N/A,FALSE,"WLLC";"YTDCF",#N/A,FALSE,"WLLC";"YTDCOGS",#N/A,FALSE,"WLLC";"YTDSGA",#N/A,FALSE,"WLLC"}</definedName>
    <definedName name="wrn.YTD._.WLLC._.STMTS._1" hidden="1">{"YTDIS",#N/A,FALSE,"WLLC";"MTDBS",#N/A,FALSE,"WLLC";"YTDCF",#N/A,FALSE,"WLLC";"YTDCOGS",#N/A,FALSE,"WLLC";"YTDSGA",#N/A,FALSE,"WLLC"}</definedName>
    <definedName name="wrn.YTD._.WLLC._.VS._.BUDG." localSheetId="27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_1" localSheetId="27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_1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1.Statements." localSheetId="27" hidden="1">{#N/A,#N/A,FALSE,"CostOfService";#N/A,#N/A,FALSE,"BalanceSheet";#N/A,#N/A,FALSE,"IncomeStmt";#N/A,#N/A,FALSE,"CashFlow";#N/A,#N/A,FALSE,"RateBase"}</definedName>
    <definedName name="wrn1.Statements." hidden="1">{#N/A,#N/A,FALSE,"CostOfService";#N/A,#N/A,FALSE,"BalanceSheet";#N/A,#N/A,FALSE,"IncomeStmt";#N/A,#N/A,FALSE,"CashFlow";#N/A,#N/A,FALSE,"RateBase"}</definedName>
    <definedName name="wrn1.Statements._1" localSheetId="27" hidden="1">{#N/A,#N/A,FALSE,"CostOfService";#N/A,#N/A,FALSE,"BalanceSheet";#N/A,#N/A,FALSE,"IncomeStmt";#N/A,#N/A,FALSE,"CashFlow";#N/A,#N/A,FALSE,"RateBase"}</definedName>
    <definedName name="wrn1.Statements._1" hidden="1">{#N/A,#N/A,FALSE,"CostOfService";#N/A,#N/A,FALSE,"BalanceSheet";#N/A,#N/A,FALSE,"IncomeStmt";#N/A,#N/A,FALSE,"CashFlow";#N/A,#N/A,FALSE,"RateBase"}</definedName>
    <definedName name="wrn2.All." localSheetId="27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_1" localSheetId="27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_1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bal" localSheetId="27" hidden="1">{"bs",#N/A,FALSE,"SCF"}</definedName>
    <definedName name="wrnbal" hidden="1">{"bs",#N/A,FALSE,"SCF"}</definedName>
    <definedName name="wrnbal_1" localSheetId="27" hidden="1">{"bs",#N/A,FALSE,"SCF"}</definedName>
    <definedName name="wrnbal_1" hidden="1">{"bs",#N/A,FALSE,"SCF"}</definedName>
    <definedName name="wrnc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.2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.2_1" localSheetId="27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c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rep" localSheetId="27" hidden="1">{"summary",#N/A,FALSE,"3 yr average";"comps",#N/A,FALSE,"3 yr average"}</definedName>
    <definedName name="wrnrep" hidden="1">{"summary",#N/A,FALSE,"3 yr average";"comps",#N/A,FALSE,"3 yr average"}</definedName>
    <definedName name="wrnrep_1" localSheetId="27" hidden="1">{"summary",#N/A,FALSE,"3 yr average";"comps",#N/A,FALSE,"3 yr average"}</definedName>
    <definedName name="wrnrep_1" hidden="1">{"summary",#N/A,FALSE,"3 yr average";"comps",#N/A,FALSE,"3 yr average"}</definedName>
    <definedName name="wrrr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rr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rr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rrr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t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t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t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t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tere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tere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tere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tere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wvu.cash." localSheetId="27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localSheetId="27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inputs._.raw._.data.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ofits." localSheetId="27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localSheetId="27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ummary1.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 localSheetId="27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localSheetId="27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6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localSheetId="27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localSheetId="27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localSheetId="27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W" localSheetId="27" hidden="1">#REF!</definedName>
    <definedName name="WW" hidden="1">#REF!</definedName>
    <definedName name="wwewrt" localSheetId="27" hidden="1">{#N/A,#N/A,FALSE,"RESUMEN ECON.";#N/A,#N/A,FALSE,"Costos de R.H.";#N/A,#N/A,FALSE,"COSTO HW";#N/A,#N/A,FALSE,"CUADROS";#N/A,#N/A,FALSE,"SCADA´s";#N/A,#N/A,FALSE,"PRECIOS EQUIPOS"}</definedName>
    <definedName name="wwewrt" hidden="1">{#N/A,#N/A,FALSE,"RESUMEN ECON.";#N/A,#N/A,FALSE,"Costos de R.H.";#N/A,#N/A,FALSE,"COSTO HW";#N/A,#N/A,FALSE,"CUADROS";#N/A,#N/A,FALSE,"SCADA´s";#N/A,#N/A,FALSE,"PRECIOS EQUIPOS"}</definedName>
    <definedName name="wwewrt_1" localSheetId="27" hidden="1">{#N/A,#N/A,FALSE,"RESUMEN ECON.";#N/A,#N/A,FALSE,"Costos de R.H.";#N/A,#N/A,FALSE,"COSTO HW";#N/A,#N/A,FALSE,"CUADROS";#N/A,#N/A,FALSE,"SCADA´s";#N/A,#N/A,FALSE,"PRECIOS EQUIPOS"}</definedName>
    <definedName name="wwewrt_1" hidden="1">{#N/A,#N/A,FALSE,"RESUMEN ECON.";#N/A,#N/A,FALSE,"Costos de R.H.";#N/A,#N/A,FALSE,"COSTO HW";#N/A,#N/A,FALSE,"CUADROS";#N/A,#N/A,FALSE,"SCADA´s";#N/A,#N/A,FALSE,"PRECIOS EQUIPOS"}</definedName>
    <definedName name="www" localSheetId="27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" localSheetId="27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.nuevahoja." localSheetId="27" hidden="1">{#N/A,#N/A,FALSE,"CNS_ADJ";"Balance Consolidado",#N/A,FALSE,"BCEC_CNS";#N/A,#N/A,FALSE,"USGAAP_ADJ"}</definedName>
    <definedName name="www.nuevahoja." hidden="1">{#N/A,#N/A,FALSE,"CNS_ADJ";"Balance Consolidado",#N/A,FALSE,"BCEC_CNS";#N/A,#N/A,FALSE,"USGAAP_ADJ"}</definedName>
    <definedName name="www.nuevahoja._1" localSheetId="27" hidden="1">{#N/A,#N/A,FALSE,"CNS_ADJ";"Balance Consolidado",#N/A,FALSE,"BCEC_CNS";#N/A,#N/A,FALSE,"USGAAP_ADJ"}</definedName>
    <definedName name="www.nuevahoja._1" hidden="1">{#N/A,#N/A,FALSE,"CNS_ADJ";"Balance Consolidado",#N/A,FALSE,"BCEC_CNS";#N/A,#N/A,FALSE,"USGAAP_ADJ"}</definedName>
    <definedName name="wwww" localSheetId="27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www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www_1" localSheetId="27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www_1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yh" localSheetId="27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wyh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wyh_1" localSheetId="27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wyh_1" hidden="1">{#N/A,#N/A,FALSE,"Summary";#N/A,#N/A,FALSE,"Fed.State Prov";#N/A,#N/A,FALSE,"Foreign Prov";#N/A,#N/A,FALSE,"Thera Fgrn";#N/A,#N/A,FALSE,"CCD Fgrn";#N/A,#N/A,FALSE,"Biocine Fgrn";#N/A,#N/A,FALSE,"Vision Fgrn";#N/A,#N/A,FALSE,"Frgn vs Dom"}</definedName>
    <definedName name="x" localSheetId="27" hidden="1">{"PAGE 2",#N/A,FALSE,"WEST_OT"}</definedName>
    <definedName name="x" hidden="1">{"PAGE 2",#N/A,FALSE,"WEST_OT"}</definedName>
    <definedName name="x_1" localSheetId="27" hidden="1">{"PAGE 2",#N/A,FALSE,"WEST_OT"}</definedName>
    <definedName name="x_1" hidden="1">{"PAGE 2",#N/A,FALSE,"WEST_OT"}</definedName>
    <definedName name="XAxisIncr" localSheetId="27" hidden="1">#REF!</definedName>
    <definedName name="XAxisIncr" hidden="1">#REF!</definedName>
    <definedName name="xc" localSheetId="27" hidden="1">{"bs",#N/A,FALSE,"SCF"}</definedName>
    <definedName name="xc" hidden="1">{"bs",#N/A,FALSE,"SCF"}</definedName>
    <definedName name="xc_1" localSheetId="27" hidden="1">{"bs",#N/A,FALSE,"SCF"}</definedName>
    <definedName name="xc_1" hidden="1">{"bs",#N/A,FALSE,"SCF"}</definedName>
    <definedName name="xjey1" localSheetId="27" hidden="1">#REF!</definedName>
    <definedName name="xjey1" hidden="1">#REF!</definedName>
    <definedName name="XREF_COLUMN_1" localSheetId="27" hidden="1">#REF!</definedName>
    <definedName name="XREF_COLUMN_1" hidden="1">#REF!</definedName>
    <definedName name="XREF_COLUMN_2" localSheetId="27" hidden="1">#REF!</definedName>
    <definedName name="XREF_COLUMN_2" hidden="1">#REF!</definedName>
    <definedName name="XREF_COLUMN_3" localSheetId="27" hidden="1">#REF!</definedName>
    <definedName name="XREF_COLUMN_3" hidden="1">#REF!</definedName>
    <definedName name="XREF_COLUMN_4" localSheetId="27" hidden="1">#REF!</definedName>
    <definedName name="XREF_COLUMN_4" hidden="1">#REF!</definedName>
    <definedName name="XREF_COLUMN_5" localSheetId="27" hidden="1">#REF!</definedName>
    <definedName name="XREF_COLUMN_5" hidden="1">#REF!</definedName>
    <definedName name="XREF_COLUMN_6" localSheetId="27" hidden="1">#REF!</definedName>
    <definedName name="XREF_COLUMN_6" hidden="1">#REF!</definedName>
    <definedName name="XREF_COLUMN_7" localSheetId="27" hidden="1">#REF!</definedName>
    <definedName name="XREF_COLUMN_7" hidden="1">#REF!</definedName>
    <definedName name="XRefActiveRow" localSheetId="27" hidden="1">#REF!</definedName>
    <definedName name="XRefActiveRow" hidden="1">#REF!</definedName>
    <definedName name="XRefColumnsCount" hidden="1">4</definedName>
    <definedName name="XRefCopy1" localSheetId="27" hidden="1">#REF!</definedName>
    <definedName name="XRefCopy1" hidden="1">#REF!</definedName>
    <definedName name="XRefCopy11" localSheetId="27" hidden="1">#REF!</definedName>
    <definedName name="XRefCopy11" hidden="1">#REF!</definedName>
    <definedName name="XRefCopy12" localSheetId="27" hidden="1">#REF!</definedName>
    <definedName name="XRefCopy12" hidden="1">#REF!</definedName>
    <definedName name="XRefCopy12Row" localSheetId="27" hidden="1">#REF!</definedName>
    <definedName name="XRefCopy12Row" hidden="1">#REF!</definedName>
    <definedName name="XRefCopy13" localSheetId="27" hidden="1">#REF!</definedName>
    <definedName name="XRefCopy13" hidden="1">#REF!</definedName>
    <definedName name="XRefCopy13Row" localSheetId="27" hidden="1">#REF!</definedName>
    <definedName name="XRefCopy13Row" hidden="1">#REF!</definedName>
    <definedName name="XRefCopy14" localSheetId="27" hidden="1">#REF!</definedName>
    <definedName name="XRefCopy14" hidden="1">#REF!</definedName>
    <definedName name="XRefCopy14Row" localSheetId="27" hidden="1">#REF!</definedName>
    <definedName name="XRefCopy14Row" hidden="1">#REF!</definedName>
    <definedName name="XRefCopy15" localSheetId="27" hidden="1">#REF!</definedName>
    <definedName name="XRefCopy15" hidden="1">#REF!</definedName>
    <definedName name="XRefCopy15Row" localSheetId="27" hidden="1">#REF!</definedName>
    <definedName name="XRefCopy15Row" hidden="1">#REF!</definedName>
    <definedName name="XRefCopy16" localSheetId="27" hidden="1">#REF!</definedName>
    <definedName name="XRefCopy16" hidden="1">#REF!</definedName>
    <definedName name="XRefCopy16Row" localSheetId="27" hidden="1">#REF!</definedName>
    <definedName name="XRefCopy16Row" hidden="1">#REF!</definedName>
    <definedName name="XRefCopy17" localSheetId="27" hidden="1">#REF!</definedName>
    <definedName name="XRefCopy17" hidden="1">#REF!</definedName>
    <definedName name="XRefCopy17Row" localSheetId="27" hidden="1">#REF!</definedName>
    <definedName name="XRefCopy17Row" hidden="1">#REF!</definedName>
    <definedName name="XRefCopy18" localSheetId="27" hidden="1">#REF!</definedName>
    <definedName name="XRefCopy18" hidden="1">#REF!</definedName>
    <definedName name="XRefCopy18Row" localSheetId="27" hidden="1">#REF!</definedName>
    <definedName name="XRefCopy18Row" hidden="1">#REF!</definedName>
    <definedName name="XRefCopy1Row" localSheetId="27" hidden="1">#REF!</definedName>
    <definedName name="XRefCopy1Row" hidden="1">#REF!</definedName>
    <definedName name="XRefCopy3" localSheetId="27" hidden="1">#REF!</definedName>
    <definedName name="XRefCopy3" hidden="1">#REF!</definedName>
    <definedName name="XRefCopy3Row" localSheetId="27" hidden="1">#REF!</definedName>
    <definedName name="XRefCopy3Row" hidden="1">#REF!</definedName>
    <definedName name="XRefCopy4" localSheetId="27" hidden="1">#REF!</definedName>
    <definedName name="XRefCopy4" hidden="1">#REF!</definedName>
    <definedName name="XRefCopy4Row" localSheetId="27" hidden="1">#REF!</definedName>
    <definedName name="XRefCopy4Row" hidden="1">#REF!</definedName>
    <definedName name="XRefCopy5" localSheetId="27" hidden="1">#REF!</definedName>
    <definedName name="XRefCopy5" hidden="1">#REF!</definedName>
    <definedName name="XRefCopy5Row" localSheetId="27" hidden="1">#REF!</definedName>
    <definedName name="XRefCopy5Row" hidden="1">#REF!</definedName>
    <definedName name="XRefCopy6" localSheetId="27" hidden="1">#REF!</definedName>
    <definedName name="XRefCopy6" hidden="1">#REF!</definedName>
    <definedName name="XRefCopy6Row" localSheetId="27" hidden="1">#REF!</definedName>
    <definedName name="XRefCopy6Row" hidden="1">#REF!</definedName>
    <definedName name="XRefCopy7" localSheetId="27" hidden="1">#REF!</definedName>
    <definedName name="XRefCopy7" hidden="1">#REF!</definedName>
    <definedName name="XRefCopy7Row" localSheetId="27" hidden="1">#REF!</definedName>
    <definedName name="XRefCopy7Row" hidden="1">#REF!</definedName>
    <definedName name="XRefCopy8" localSheetId="27" hidden="1">#REF!</definedName>
    <definedName name="XRefCopy8" hidden="1">#REF!</definedName>
    <definedName name="XRefCopy8Row" localSheetId="27" hidden="1">#REF!</definedName>
    <definedName name="XRefCopy8Row" hidden="1">#REF!</definedName>
    <definedName name="XRefCopyRangeCount" hidden="1">8</definedName>
    <definedName name="XRefPaste1" localSheetId="27" hidden="1">#REF!</definedName>
    <definedName name="XRefPaste1" hidden="1">#REF!</definedName>
    <definedName name="XRefPaste10" localSheetId="27" hidden="1">#REF!</definedName>
    <definedName name="XRefPaste10" hidden="1">#REF!</definedName>
    <definedName name="XRefPaste10Row" localSheetId="27" hidden="1">#REF!</definedName>
    <definedName name="XRefPaste10Row" hidden="1">#REF!</definedName>
    <definedName name="XRefPaste11" localSheetId="27" hidden="1">#REF!</definedName>
    <definedName name="XRefPaste11" hidden="1">#REF!</definedName>
    <definedName name="XRefPaste11Row" localSheetId="27" hidden="1">#REF!</definedName>
    <definedName name="XRefPaste11Row" hidden="1">#REF!</definedName>
    <definedName name="XRefPaste12" localSheetId="27" hidden="1">#REF!</definedName>
    <definedName name="XRefPaste12" hidden="1">#REF!</definedName>
    <definedName name="XRefPaste12Row" localSheetId="27" hidden="1">#REF!</definedName>
    <definedName name="XRefPaste12Row" hidden="1">#REF!</definedName>
    <definedName name="XRefPaste14" localSheetId="27" hidden="1">#REF!</definedName>
    <definedName name="XRefPaste14" hidden="1">#REF!</definedName>
    <definedName name="XRefPaste14Row" localSheetId="27" hidden="1">#REF!</definedName>
    <definedName name="XRefPaste14Row" hidden="1">#REF!</definedName>
    <definedName name="XRefPaste15" localSheetId="27" hidden="1">#REF!</definedName>
    <definedName name="XRefPaste15" hidden="1">#REF!</definedName>
    <definedName name="XRefPaste15Row" localSheetId="27" hidden="1">#REF!</definedName>
    <definedName name="XRefPaste15Row" hidden="1">#REF!</definedName>
    <definedName name="XRefPaste1Row" localSheetId="27" hidden="1">#REF!</definedName>
    <definedName name="XRefPaste1Row" hidden="1">#REF!</definedName>
    <definedName name="XRefPaste2" localSheetId="27" hidden="1">#REF!</definedName>
    <definedName name="XRefPaste2" hidden="1">#REF!</definedName>
    <definedName name="XRefPaste2Row" localSheetId="27" hidden="1">#REF!</definedName>
    <definedName name="XRefPaste2Row" hidden="1">#REF!</definedName>
    <definedName name="XRefPaste4" localSheetId="27" hidden="1">#REF!</definedName>
    <definedName name="XRefPaste4" hidden="1">#REF!</definedName>
    <definedName name="XRefPaste4Row" localSheetId="27" hidden="1">#REF!</definedName>
    <definedName name="XRefPaste4Row" hidden="1">#REF!</definedName>
    <definedName name="XRefPasteRangeCount" hidden="1">2</definedName>
    <definedName name="xsort2" localSheetId="27" hidden="1">#REF!</definedName>
    <definedName name="xsort2" hidden="1">#REF!</definedName>
    <definedName name="xvc" localSheetId="27" hidden="1">{"FCB_ALL",#N/A,FALSE,"FCB"}</definedName>
    <definedName name="xvc" hidden="1">{"FCB_ALL",#N/A,FALSE,"FCB"}</definedName>
    <definedName name="xvc_1" localSheetId="27" hidden="1">{"FCB_ALL",#N/A,FALSE,"FCB"}</definedName>
    <definedName name="xvc_1" hidden="1">{"FCB_ALL",#N/A,FALSE,"FCB"}</definedName>
    <definedName name="xvcb" localSheetId="27" hidden="1">{"bs",#N/A,FALSE,"SCF"}</definedName>
    <definedName name="xvcb" hidden="1">{"bs",#N/A,FALSE,"SCF"}</definedName>
    <definedName name="xvcb_1" localSheetId="27" hidden="1">{"bs",#N/A,FALSE,"SCF"}</definedName>
    <definedName name="xvcb_1" hidden="1">{"bs",#N/A,FALSE,"SCF"}</definedName>
    <definedName name="xx" localSheetId="27" hidden="1">{#N/A,#N/A,FALSE,"Sheet1";#N/A,#N/A,FALSE,"Sheet2";#N/A,#N/A,FALSE,"Sheet3";#N/A,#N/A,FALSE,"Sheet4";#N/A,#N/A,FALSE,"Sheet5";#N/A,#N/A,FALSE,"Sheet6"}</definedName>
    <definedName name="xx" hidden="1">{#N/A,#N/A,FALSE,"Sheet1";#N/A,#N/A,FALSE,"Sheet2";#N/A,#N/A,FALSE,"Sheet3";#N/A,#N/A,FALSE,"Sheet4";#N/A,#N/A,FALSE,"Sheet5";#N/A,#N/A,FALSE,"Sheet6"}</definedName>
    <definedName name="xx_1" localSheetId="27" hidden="1">{#N/A,#N/A,FALSE,"Sheet1";#N/A,#N/A,FALSE,"Sheet2";#N/A,#N/A,FALSE,"Sheet3";#N/A,#N/A,FALSE,"Sheet4";#N/A,#N/A,FALSE,"Sheet5";#N/A,#N/A,FALSE,"Sheet6"}</definedName>
    <definedName name="xx_1" hidden="1">{#N/A,#N/A,FALSE,"Sheet1";#N/A,#N/A,FALSE,"Sheet2";#N/A,#N/A,FALSE,"Sheet3";#N/A,#N/A,FALSE,"Sheet4";#N/A,#N/A,FALSE,"Sheet5";#N/A,#N/A,FALSE,"Sheet6"}</definedName>
    <definedName name="xxd" localSheetId="27" hidden="1">{#N/A,#N/A,FALSE,"Cashflow Analysis";#N/A,#N/A,FALSE,"Sensitivity Analysis";#N/A,#N/A,FALSE,"PV";#N/A,#N/A,FALSE,"Pro Forma"}</definedName>
    <definedName name="xxd" hidden="1">{#N/A,#N/A,FALSE,"Cashflow Analysis";#N/A,#N/A,FALSE,"Sensitivity Analysis";#N/A,#N/A,FALSE,"PV";#N/A,#N/A,FALSE,"Pro Forma"}</definedName>
    <definedName name="xxd_1" localSheetId="27" hidden="1">{#N/A,#N/A,FALSE,"Cashflow Analysis";#N/A,#N/A,FALSE,"Sensitivity Analysis";#N/A,#N/A,FALSE,"PV";#N/A,#N/A,FALSE,"Pro Forma"}</definedName>
    <definedName name="xxd_1" hidden="1">{#N/A,#N/A,FALSE,"Cashflow Analysis";#N/A,#N/A,FALSE,"Sensitivity Analysis";#N/A,#N/A,FALSE,"PV";#N/A,#N/A,FALSE,"Pro Forma"}</definedName>
    <definedName name="xxd.2" localSheetId="27" hidden="1">{#N/A,#N/A,FALSE,"Cashflow Analysis";#N/A,#N/A,FALSE,"Sensitivity Analysis";#N/A,#N/A,FALSE,"PV";#N/A,#N/A,FALSE,"Pro Forma"}</definedName>
    <definedName name="xxd.2" hidden="1">{#N/A,#N/A,FALSE,"Cashflow Analysis";#N/A,#N/A,FALSE,"Sensitivity Analysis";#N/A,#N/A,FALSE,"PV";#N/A,#N/A,FALSE,"Pro Forma"}</definedName>
    <definedName name="xxd.2_1" localSheetId="27" hidden="1">{#N/A,#N/A,FALSE,"Cashflow Analysis";#N/A,#N/A,FALSE,"Sensitivity Analysis";#N/A,#N/A,FALSE,"PV";#N/A,#N/A,FALSE,"Pro Forma"}</definedName>
    <definedName name="xxd.2_1" hidden="1">{#N/A,#N/A,FALSE,"Cashflow Analysis";#N/A,#N/A,FALSE,"Sensitivity Analysis";#N/A,#N/A,FALSE,"PV";#N/A,#N/A,FALSE,"Pro Forma"}</definedName>
    <definedName name="xxx" localSheetId="27" hidden="1">{#N/A,#N/A,FALSE,"ACQ_GRAPHS";#N/A,#N/A,FALSE,"T_1 GRAPHS";#N/A,#N/A,FALSE,"T_2 GRAPHS";#N/A,#N/A,FALSE,"COMB_GRAPHS"}</definedName>
    <definedName name="xxx" hidden="1">{#N/A,#N/A,FALSE,"ACQ_GRAPHS";#N/A,#N/A,FALSE,"T_1 GRAPHS";#N/A,#N/A,FALSE,"T_2 GRAPHS";#N/A,#N/A,FALSE,"COMB_GRAPHS"}</definedName>
    <definedName name="xxx_1" localSheetId="27" hidden="1">{#N/A,#N/A,FALSE,"ACQ_GRAPHS";#N/A,#N/A,FALSE,"T_1 GRAPHS";#N/A,#N/A,FALSE,"T_2 GRAPHS";#N/A,#N/A,FALSE,"COMB_GRAPHS"}</definedName>
    <definedName name="xxx_1" hidden="1">{#N/A,#N/A,FALSE,"ACQ_GRAPHS";#N/A,#N/A,FALSE,"T_1 GRAPHS";#N/A,#N/A,FALSE,"T_2 GRAPHS";#N/A,#N/A,FALSE,"COMB_GRAPHS"}</definedName>
    <definedName name="xxxx" localSheetId="27" hidden="1">{"PAGE 1",#N/A,FALSE,"WEST_OT"}</definedName>
    <definedName name="xxxx" hidden="1">{"PAGE 1",#N/A,FALSE,"WEST_OT"}</definedName>
    <definedName name="xxxx_1" localSheetId="27" hidden="1">{"PAGE 1",#N/A,FALSE,"WEST_OT"}</definedName>
    <definedName name="xxxx_1" hidden="1">{"PAGE 1",#N/A,FALSE,"WEST_OT"}</definedName>
    <definedName name="xxxxx" localSheetId="27" hidden="1">{"'Edit'!$A$1:$V$2277"}</definedName>
    <definedName name="xxxxx" hidden="1">{"'Edit'!$A$1:$V$2277"}</definedName>
    <definedName name="xxxxx_1" localSheetId="27" hidden="1">{"'Edit'!$A$1:$V$2277"}</definedName>
    <definedName name="xxxxx_1" hidden="1">{"'Edit'!$A$1:$V$2277"}</definedName>
    <definedName name="xxxxxxxx" localSheetId="27" hidden="1">{"var_page",#N/A,FALSE,"template"}</definedName>
    <definedName name="xxxxxxxx" hidden="1">{"var_page",#N/A,FALSE,"template"}</definedName>
    <definedName name="xxxxxxxx_1" localSheetId="27" hidden="1">{"var_page",#N/A,FALSE,"template"}</definedName>
    <definedName name="xxxxxxxx_1" hidden="1">{"var_page",#N/A,FALSE,"template"}</definedName>
    <definedName name="xxxxxxxxxxxx" localSheetId="27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xxxxxxxxxxxx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xxxxxxxxxxxx_1" localSheetId="27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xxxxxxxxxxxx_1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xyz" localSheetId="27" hidden="1">{#N/A,#N/A,FALSE,"OVHDSUM"}</definedName>
    <definedName name="xyz" hidden="1">{#N/A,#N/A,FALSE,"OVHDSUM"}</definedName>
    <definedName name="xyz_1" localSheetId="27" hidden="1">{#N/A,#N/A,FALSE,"OVHDSUM"}</definedName>
    <definedName name="xyz_1" hidden="1">{#N/A,#N/A,FALSE,"OVHDSUM"}</definedName>
    <definedName name="xzf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localSheetId="27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localSheetId="27" hidden="1">{#N/A,#N/A,FALSE,"FIN97 DETAIL"}</definedName>
    <definedName name="y" hidden="1">{#N/A,#N/A,FALSE,"FIN97 DETAIL"}</definedName>
    <definedName name="y_1" localSheetId="27" hidden="1">{#N/A,#N/A,FALSE,"FIN97 DETAIL"}</definedName>
    <definedName name="y_1" hidden="1">{#N/A,#N/A,FALSE,"FIN97 DETAIL"}</definedName>
    <definedName name="YAxisIncr" localSheetId="27" hidden="1">#REF!</definedName>
    <definedName name="YAxisIncr" hidden="1">#REF!</definedName>
    <definedName name="YAxisMax" localSheetId="27" hidden="1">#REF!</definedName>
    <definedName name="YAxisMax" hidden="1">#REF!</definedName>
    <definedName name="YAxisMin" localSheetId="27" hidden="1">#REF!</definedName>
    <definedName name="YAxisMin" hidden="1">#REF!</definedName>
    <definedName name="YEAH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_1" localSheetId="27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_1" hidden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r">365.25</definedName>
    <definedName name="yes" localSheetId="27" hidden="1">{"PAGE 1",#N/A,FALSE,"WEST_OT"}</definedName>
    <definedName name="yes" hidden="1">{"PAGE 1",#N/A,FALSE,"WEST_OT"}</definedName>
    <definedName name="yes_1" localSheetId="27" hidden="1">{"PAGE 1",#N/A,FALSE,"WEST_OT"}</definedName>
    <definedName name="yes_1" hidden="1">{"PAGE 1",#N/A,FALSE,"WEST_OT"}</definedName>
    <definedName name="YGJ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_1" localSheetId="27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ORKS" localSheetId="28">#REF!</definedName>
    <definedName name="YORKS" localSheetId="3">#REF!</definedName>
    <definedName name="YORKS" localSheetId="5">#REF!</definedName>
    <definedName name="YORKS" localSheetId="6">#REF!</definedName>
    <definedName name="YORKS" localSheetId="4">#REF!</definedName>
    <definedName name="YORKS" localSheetId="19">#REF!</definedName>
    <definedName name="YORKS" localSheetId="20">#REF!</definedName>
    <definedName name="YORKS" localSheetId="18">#REF!</definedName>
    <definedName name="YORKS" localSheetId="27">#REF!</definedName>
    <definedName name="YORKS" localSheetId="14">#REF!</definedName>
    <definedName name="YORKS" localSheetId="23">#REF!</definedName>
    <definedName name="YORKS">#REF!</definedName>
    <definedName name="YORKS1" localSheetId="28">#REF!</definedName>
    <definedName name="YORKS1" localSheetId="3">#REF!</definedName>
    <definedName name="YORKS1" localSheetId="5">#REF!</definedName>
    <definedName name="YORKS1" localSheetId="6">#REF!</definedName>
    <definedName name="YORKS1" localSheetId="4">#REF!</definedName>
    <definedName name="YORKS1" localSheetId="19">#REF!</definedName>
    <definedName name="YORKS1" localSheetId="20">#REF!</definedName>
    <definedName name="YORKS1" localSheetId="18">#REF!</definedName>
    <definedName name="YORKS1" localSheetId="27">#REF!</definedName>
    <definedName name="YORKS1" localSheetId="14">#REF!</definedName>
    <definedName name="YORKS1" localSheetId="23">#REF!</definedName>
    <definedName name="YORKS1">#REF!</definedName>
    <definedName name="yq" localSheetId="27" hidden="1">{#N/A,#N/A,FALSE,"CNS_ADJ";"Balance Consolidado",#N/A,FALSE,"BCEC_CNS";#N/A,#N/A,FALSE,"USGAAP_ADJ"}</definedName>
    <definedName name="yq" hidden="1">{#N/A,#N/A,FALSE,"CNS_ADJ";"Balance Consolidado",#N/A,FALSE,"BCEC_CNS";#N/A,#N/A,FALSE,"USGAAP_ADJ"}</definedName>
    <definedName name="yq_1" localSheetId="27" hidden="1">{#N/A,#N/A,FALSE,"CNS_ADJ";"Balance Consolidado",#N/A,FALSE,"BCEC_CNS";#N/A,#N/A,FALSE,"USGAAP_ADJ"}</definedName>
    <definedName name="yq_1" hidden="1">{#N/A,#N/A,FALSE,"CNS_ADJ";"Balance Consolidado",#N/A,FALSE,"BCEC_CNS";#N/A,#N/A,FALSE,"USGAAP_ADJ"}</definedName>
    <definedName name="yr_1_mths" localSheetId="27">#REF!</definedName>
    <definedName name="yr_1_mths">#REF!</definedName>
    <definedName name="yrd" localSheetId="27" hidden="1">{"PAGE 1",#N/A,FALSE,"WEST_OT"}</definedName>
    <definedName name="yrd" hidden="1">{"PAGE 1",#N/A,FALSE,"WEST_OT"}</definedName>
    <definedName name="yrd_1" localSheetId="27" hidden="1">{"PAGE 1",#N/A,FALSE,"WEST_OT"}</definedName>
    <definedName name="yrd_1" hidden="1">{"PAGE 1",#N/A,FALSE,"WEST_OT"}</definedName>
    <definedName name="YTDData_QuickBooksData" localSheetId="27" hidden="1">#REF!</definedName>
    <definedName name="YTDData_QuickBooksData" hidden="1">#REF!</definedName>
    <definedName name="z" localSheetId="27" hidden="1">#REF!</definedName>
    <definedName name="z" hidden="1">#REF!</definedName>
    <definedName name="Z_237981C0_131D_11D1_9F3C_000021A79766_.wvu.Cols" localSheetId="27" hidden="1">#REF!,#REF!</definedName>
    <definedName name="Z_237981C0_131D_11D1_9F3C_000021A79766_.wvu.Cols" hidden="1">#REF!,#REF!</definedName>
    <definedName name="Z_237981C1_131D_11D1_9F3C_000021A79766_.wvu.Cols" localSheetId="27" hidden="1">#REF!,#REF!</definedName>
    <definedName name="Z_237981C1_131D_11D1_9F3C_000021A79766_.wvu.Cols" hidden="1">#REF!,#REF!</definedName>
    <definedName name="Z_245D0CFE_CDB2_47B5_843D_5697EE99D7A8_.wvu.Cols" localSheetId="27" hidden="1">#REF!</definedName>
    <definedName name="Z_245D0CFE_CDB2_47B5_843D_5697EE99D7A8_.wvu.Cols" hidden="1">#REF!</definedName>
    <definedName name="Z_245D0CFE_CDB2_47B5_843D_5697EE99D7A8_.wvu.PrintArea" localSheetId="27" hidden="1">#REF!</definedName>
    <definedName name="Z_245D0CFE_CDB2_47B5_843D_5697EE99D7A8_.wvu.PrintArea" hidden="1">#REF!</definedName>
    <definedName name="Z_245D0CFE_CDB2_47B5_843D_5697EE99D7A8_.wvu.Rows" localSheetId="27" hidden="1">#REF!,#REF!</definedName>
    <definedName name="Z_245D0CFE_CDB2_47B5_843D_5697EE99D7A8_.wvu.Rows" hidden="1">#REF!,#REF!</definedName>
    <definedName name="Z_36FD64AC_A8C7_11D2_BA96_C0180FD4674E_.wvu.PrintArea" localSheetId="27" hidden="1">#REF!,#REF!</definedName>
    <definedName name="Z_36FD64AC_A8C7_11D2_BA96_C0180FD4674E_.wvu.PrintArea" hidden="1">#REF!,#REF!</definedName>
    <definedName name="Z_36FD64AC_A8C7_11D2_BA96_C0180FD4674E_.wvu.Rows" localSheetId="27" hidden="1">#REF!,#REF!,#REF!,#REF!,#REF!</definedName>
    <definedName name="Z_36FD64AC_A8C7_11D2_BA96_C0180FD4674E_.wvu.Rows" hidden="1">#REF!,#REF!,#REF!,#REF!,#REF!</definedName>
    <definedName name="Z_53B97FD7_206F_4E0F_BD6E_C5CE50A4020E_.wvu.Cols" localSheetId="27" hidden="1">#REF!,#REF!</definedName>
    <definedName name="Z_53B97FD7_206F_4E0F_BD6E_C5CE50A4020E_.wvu.Cols" hidden="1">#REF!,#REF!</definedName>
    <definedName name="Z_53B97FD7_206F_4E0F_BD6E_C5CE50A4020E_.wvu.Rows" localSheetId="27" hidden="1">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53B97FD7_206F_4E0F_BD6E_C5CE50A4020E_.wvu.Rows" hidden="1">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7A335D06_3E2B_11D5_982F_00B0D0A6BCF2_.wvu.PrintArea" localSheetId="27" hidden="1">#REF!</definedName>
    <definedName name="Z_7A335D06_3E2B_11D5_982F_00B0D0A6BCF2_.wvu.PrintArea" hidden="1">#REF!</definedName>
    <definedName name="Z_7AA0BF31_4111_4E23_9D0D_CB55CEA6966E_.wvu.PrintArea" localSheetId="27" hidden="1">#REF!,#REF!</definedName>
    <definedName name="Z_7AA0BF31_4111_4E23_9D0D_CB55CEA6966E_.wvu.PrintArea" hidden="1">#REF!,#REF!</definedName>
    <definedName name="Z_7AA0BF31_4111_4E23_9D0D_CB55CEA6966E_.wvu.Rows" localSheetId="27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7AA0BF31_4111_4E23_9D0D_CB55CEA6966E_.wvu.Rows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80E05628_A34C_4666_9DEC_E528308A36DF_.wvu.Rows" localSheetId="27" hidden="1">#REF!,#REF!,#REF!,#REF!,#REF!,#REF!,#REF!,#REF!,#REF!,#REF!,#REF!,#REF!,#REF!,#REF!,#REF!,#REF!,#REF!,#REF!</definedName>
    <definedName name="Z_80E05628_A34C_4666_9DEC_E528308A36DF_.wvu.Rows" hidden="1">#REF!,#REF!,#REF!,#REF!,#REF!,#REF!,#REF!,#REF!,#REF!,#REF!,#REF!,#REF!,#REF!,#REF!,#REF!,#REF!,#REF!,#REF!</definedName>
    <definedName name="Z_870DA93B_C7EC_11D1_935A_00A0C95F1362_.wvu.PrintArea" localSheetId="27" hidden="1">#REF!</definedName>
    <definedName name="Z_870DA93B_C7EC_11D1_935A_00A0C95F1362_.wvu.PrintArea" hidden="1">#REF!</definedName>
    <definedName name="Z_8E437FCE_8A82_44FB_96BE_F859275131EE_.wvu.PrintArea" localSheetId="27" hidden="1">#REF!</definedName>
    <definedName name="Z_8E437FCE_8A82_44FB_96BE_F859275131EE_.wvu.PrintArea" hidden="1">#REF!</definedName>
    <definedName name="Z_8E437FCE_8A82_44FB_96BE_F859275131EE_.wvu.PrintTitles" localSheetId="27" hidden="1">#REF!</definedName>
    <definedName name="Z_8E437FCE_8A82_44FB_96BE_F859275131EE_.wvu.PrintTitles" hidden="1">#REF!</definedName>
    <definedName name="Z_ADCF894C_DAFA_4BD3_BD21_89E33EBA8162_.wvu.PrintArea" localSheetId="27" hidden="1">#REF!,#REF!</definedName>
    <definedName name="Z_ADCF894C_DAFA_4BD3_BD21_89E33EBA8162_.wvu.PrintArea" hidden="1">#REF!,#REF!</definedName>
    <definedName name="Z_ADCF894C_DAFA_4BD3_BD21_89E33EBA8162_.wvu.Rows" localSheetId="27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ADCF894C_DAFA_4BD3_BD21_89E33EBA8162_.wvu.Rows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B8D30F00_07A3_48E4_982B_7D435ADE48EE_.wvu.Cols" localSheetId="27" hidden="1">#REF!,#REF!</definedName>
    <definedName name="Z_B8D30F00_07A3_48E4_982B_7D435ADE48EE_.wvu.Cols" hidden="1">#REF!,#REF!</definedName>
    <definedName name="Z_B8D30F00_07A3_48E4_982B_7D435ADE48EE_.wvu.PrintArea" localSheetId="27" hidden="1">#REF!</definedName>
    <definedName name="Z_B8D30F00_07A3_48E4_982B_7D435ADE48EE_.wvu.PrintArea" hidden="1">#REF!</definedName>
    <definedName name="Z_B8D30F00_07A3_48E4_982B_7D435ADE48EE_.wvu.Rows" localSheetId="27" hidden="1">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B8D30F00_07A3_48E4_982B_7D435ADE48EE_.wvu.Rows" hidden="1">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C5D78028_30FA_4544_95A0_7A6B3E790E9F_.wvu.PrintArea" localSheetId="27" hidden="1">#REF!,#REF!</definedName>
    <definedName name="Z_C5D78028_30FA_4544_95A0_7A6B3E790E9F_.wvu.PrintArea" hidden="1">#REF!,#REF!</definedName>
    <definedName name="Z_C5D78028_30FA_4544_95A0_7A6B3E790E9F_.wvu.Rows" localSheetId="27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C5D78028_30FA_4544_95A0_7A6B3E790E9F_.wvu.Rows" hidden="1">#REF!,#REF!,#REF!,#REF!,#REF!,#REF!,#REF!,#REF!,#REF!,#REF!,#REF!,#REF!,#REF!,#REF!,#REF!,#REF!,#REF!,#REF!,#REF!,#REF!,#REF!,#REF!,#REF!,#REF!,#REF!,#REF!,#REF!,#REF!,#REF!,#REF!,#REF!,#REF!,#REF!,#REF!,#REF!,#REF!,#REF!,#REF!,#REF!,#REF!</definedName>
    <definedName name="Z_C8219207_0A5B_11D1_9F3C_000021A79766_.wvu.Cols" localSheetId="27" hidden="1">#REF!,#REF!</definedName>
    <definedName name="Z_C8219207_0A5B_11D1_9F3C_000021A79766_.wvu.Cols" hidden="1">#REF!,#REF!</definedName>
    <definedName name="Z_C8219208_0A5B_11D1_9F3C_000021A79766_.wvu.Cols" localSheetId="27" hidden="1">#REF!,#REF!</definedName>
    <definedName name="Z_C8219208_0A5B_11D1_9F3C_000021A79766_.wvu.Cols" hidden="1">#REF!,#REF!</definedName>
    <definedName name="Z_F4D26AD1_3E1A_11D5_A9C5_00A0C91596F2_.wvu.PrintArea" localSheetId="27" hidden="1">#REF!</definedName>
    <definedName name="Z_F4D26AD1_3E1A_11D5_A9C5_00A0C91596F2_.wvu.PrintArea" hidden="1">#REF!</definedName>
    <definedName name="Z_FCE1EA20_50AC_4599_9AE4_39031AF9A32C_.wvu.PrintArea" localSheetId="27" hidden="1">#REF!,#REF!</definedName>
    <definedName name="Z_FCE1EA20_50AC_4599_9AE4_39031AF9A32C_.wvu.PrintArea" hidden="1">#REF!,#REF!</definedName>
    <definedName name="Z_FCE1EA20_50AC_4599_9AE4_39031AF9A32C_.wvu.Rows" localSheetId="27" hidden="1">#REF!,#REF!,#REF!,#REF!,#REF!</definedName>
    <definedName name="Z_FCE1EA20_50AC_4599_9AE4_39031AF9A32C_.wvu.Rows" hidden="1">#REF!,#REF!,#REF!,#REF!,#REF!</definedName>
    <definedName name="zb" localSheetId="27" hidden="1">{#N/A,#N/A,FALSE,"Sheet1";#N/A,#N/A,FALSE,"Sheet2";#N/A,#N/A,FALSE,"Sheet3";#N/A,#N/A,FALSE,"Sheet4";#N/A,#N/A,FALSE,"Sheet5";#N/A,#N/A,FALSE,"Sheet6"}</definedName>
    <definedName name="zb" hidden="1">{#N/A,#N/A,FALSE,"Sheet1";#N/A,#N/A,FALSE,"Sheet2";#N/A,#N/A,FALSE,"Sheet3";#N/A,#N/A,FALSE,"Sheet4";#N/A,#N/A,FALSE,"Sheet5";#N/A,#N/A,FALSE,"Sheet6"}</definedName>
    <definedName name="zb_1" localSheetId="27" hidden="1">{#N/A,#N/A,FALSE,"Sheet1";#N/A,#N/A,FALSE,"Sheet2";#N/A,#N/A,FALSE,"Sheet3";#N/A,#N/A,FALSE,"Sheet4";#N/A,#N/A,FALSE,"Sheet5";#N/A,#N/A,FALSE,"Sheet6"}</definedName>
    <definedName name="zb_1" hidden="1">{#N/A,#N/A,FALSE,"Sheet1";#N/A,#N/A,FALSE,"Sheet2";#N/A,#N/A,FALSE,"Sheet3";#N/A,#N/A,FALSE,"Sheet4";#N/A,#N/A,FALSE,"Sheet5";#N/A,#N/A,FALSE,"Sheet6"}</definedName>
    <definedName name="zbt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bt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bt_1" localSheetId="27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bt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dfgxzdfg" localSheetId="27" hidden="1">{"ReportTop",#N/A,FALSE,"report top"}</definedName>
    <definedName name="zdfgxzdfg" hidden="1">{"ReportTop",#N/A,FALSE,"report top"}</definedName>
    <definedName name="zdfgxzdfg_1" localSheetId="27" hidden="1">{"ReportTop",#N/A,FALSE,"report top"}</definedName>
    <definedName name="zdfgxzdfg_1" hidden="1">{"ReportTop",#N/A,FALSE,"report top"}</definedName>
    <definedName name="zfill" localSheetId="27" hidden="1">#REF!</definedName>
    <definedName name="zfill" hidden="1">#REF!</definedName>
    <definedName name="zoie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zoie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zoie_1" localSheetId="27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zoie_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zPack" localSheetId="27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Pack_1" localSheetId="27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Pack_1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s" localSheetId="27" hidden="1">{"FCB_ALL",#N/A,FALSE,"FCB"}</definedName>
    <definedName name="zs" hidden="1">{"FCB_ALL",#N/A,FALSE,"FCB"}</definedName>
    <definedName name="zs_1" localSheetId="27" hidden="1">{"FCB_ALL",#N/A,FALSE,"FCB"}</definedName>
    <definedName name="zs_1" hidden="1">{"FCB_ALL",#N/A,FALSE,"FCB"}</definedName>
    <definedName name="zsdas" localSheetId="27" hidden="1">{"FCB_ALL",#N/A,FALSE,"FCB"}</definedName>
    <definedName name="zsdas" hidden="1">{"FCB_ALL",#N/A,FALSE,"FCB"}</definedName>
    <definedName name="zsdas_1" localSheetId="27" hidden="1">{"FCB_ALL",#N/A,FALSE,"FCB"}</definedName>
    <definedName name="zsdas_1" hidden="1">{"FCB_ALL",#N/A,FALSE,"FCB"}</definedName>
    <definedName name="ztax" localSheetId="27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ax_1" localSheetId="27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ax_1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xczz" localSheetId="27" hidden="1">{"FCB_ALL",#N/A,FALSE,"FCB"}</definedName>
    <definedName name="zxczz" hidden="1">{"FCB_ALL",#N/A,FALSE,"FCB"}</definedName>
    <definedName name="zxczz_1" localSheetId="27" hidden="1">{"FCB_ALL",#N/A,FALSE,"FCB"}</definedName>
    <definedName name="zxczz_1" hidden="1">{"FCB_ALL",#N/A,FALSE,"FCB"}</definedName>
    <definedName name="ZXf" localSheetId="27" hidden="1">#REF!</definedName>
    <definedName name="ZXf" hidden="1">#REF!</definedName>
    <definedName name="zxxx" localSheetId="27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zxxx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zxxx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zxxx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zxxx_1_1" localSheetId="27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zxxx_1_1" hidden="1">{"arpm1995",#N/A,FALSE,"Summary 95-96";"bus_long_distance",#N/A,FALSE,"Summary 95-96";"mins_per_day",#N/A,FALSE,"Summary 95-96";"minutes1995",#N/A,FALSE,"Summary 95-96";"rev_per_day",#N/A,FALSE,"Summary 95-96";"view1995",#N/A,FALSE,"Summary 95-96"}</definedName>
    <definedName name="zxxx_2" localSheetId="27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zxxx_2" hidden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zxxxx" localSheetId="27" hidden="1">{#N/A,#N/A,FALSE,"INPUTS";#N/A,#N/A,FALSE,"PROFORMA BSHEET";#N/A,#N/A,FALSE,"COMBINED";#N/A,#N/A,FALSE,"HIGH YIELD";#N/A,#N/A,FALSE,"COMB_GRAPHS"}</definedName>
    <definedName name="zxxxx" hidden="1">{#N/A,#N/A,FALSE,"INPUTS";#N/A,#N/A,FALSE,"PROFORMA BSHEET";#N/A,#N/A,FALSE,"COMBINED";#N/A,#N/A,FALSE,"HIGH YIELD";#N/A,#N/A,FALSE,"COMB_GRAPHS"}</definedName>
    <definedName name="zxxxx_1" localSheetId="27" hidden="1">{#N/A,#N/A,FALSE,"INPUTS";#N/A,#N/A,FALSE,"PROFORMA BSHEET";#N/A,#N/A,FALSE,"COMBINED";#N/A,#N/A,FALSE,"HIGH YIELD";#N/A,#N/A,FALSE,"COMB_GRAPHS"}</definedName>
    <definedName name="zxxxx_1" hidden="1">{#N/A,#N/A,FALSE,"INPUTS";#N/A,#N/A,FALSE,"PROFORMA BSHEET";#N/A,#N/A,FALSE,"COMBINED";#N/A,#N/A,FALSE,"HIGH YIELD";#N/A,#N/A,FALSE,"COMB_GRAPHS"}</definedName>
    <definedName name="zz" localSheetId="27" hidden="1">#REF!</definedName>
    <definedName name="zz" hidden="1">#REF!</definedName>
    <definedName name="zzzzzz" localSheetId="27" hidden="1">{"var_page",#N/A,FALSE,"template"}</definedName>
    <definedName name="zzzzzz" hidden="1">{"var_page",#N/A,FALSE,"template"}</definedName>
    <definedName name="zzzzzz_1" localSheetId="27" hidden="1">{"var_page",#N/A,FALSE,"template"}</definedName>
    <definedName name="zzzzzz_1" hidden="1">{"var_page",#N/A,FALSE,"template"}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9" i="256" l="1"/>
  <c r="Q28" i="256" l="1"/>
  <c r="P28" i="256"/>
  <c r="O28" i="256"/>
  <c r="N28" i="256"/>
  <c r="M28" i="256"/>
  <c r="L28" i="256"/>
  <c r="K28" i="256"/>
  <c r="J28" i="256"/>
  <c r="I28" i="256"/>
  <c r="H28" i="256"/>
  <c r="G28" i="256"/>
  <c r="F28" i="256"/>
  <c r="Q11" i="256"/>
  <c r="P11" i="256"/>
  <c r="O11" i="256"/>
  <c r="N11" i="256"/>
  <c r="M11" i="256"/>
  <c r="L11" i="256"/>
  <c r="K11" i="256"/>
  <c r="J11" i="256"/>
  <c r="I11" i="256"/>
  <c r="H11" i="256"/>
  <c r="G11" i="256"/>
  <c r="F11" i="256"/>
  <c r="Q39" i="257"/>
  <c r="R39" i="257"/>
  <c r="S39" i="257"/>
  <c r="T39" i="257"/>
  <c r="U39" i="257"/>
  <c r="V39" i="257"/>
  <c r="W39" i="257"/>
  <c r="X39" i="257"/>
  <c r="Y39" i="257"/>
  <c r="Z39" i="257"/>
  <c r="AA39" i="257"/>
  <c r="AB39" i="257"/>
  <c r="Q53" i="253"/>
  <c r="P53" i="253"/>
  <c r="O53" i="253"/>
  <c r="N53" i="253"/>
  <c r="M53" i="253"/>
  <c r="L53" i="253"/>
  <c r="K53" i="253"/>
  <c r="J53" i="253"/>
  <c r="I53" i="253"/>
  <c r="H53" i="253"/>
  <c r="G53" i="253"/>
  <c r="F53" i="253"/>
  <c r="AF53" i="253" s="1"/>
  <c r="Q52" i="253"/>
  <c r="P52" i="253"/>
  <c r="O52" i="253"/>
  <c r="N52" i="253"/>
  <c r="M52" i="253"/>
  <c r="L52" i="253"/>
  <c r="K52" i="253"/>
  <c r="J52" i="253"/>
  <c r="I52" i="253"/>
  <c r="H52" i="253"/>
  <c r="G52" i="253"/>
  <c r="F52" i="253"/>
  <c r="AF52" i="253" s="1"/>
  <c r="Q51" i="253"/>
  <c r="P51" i="253"/>
  <c r="O51" i="253"/>
  <c r="N51" i="253"/>
  <c r="M51" i="253"/>
  <c r="L51" i="253"/>
  <c r="K51" i="253"/>
  <c r="J51" i="253"/>
  <c r="I51" i="253"/>
  <c r="H51" i="253"/>
  <c r="G51" i="253"/>
  <c r="F51" i="253"/>
  <c r="AF51" i="253" s="1"/>
  <c r="Q50" i="253"/>
  <c r="P50" i="253"/>
  <c r="O50" i="253"/>
  <c r="N50" i="253"/>
  <c r="M50" i="253"/>
  <c r="L50" i="253"/>
  <c r="K50" i="253"/>
  <c r="J50" i="253"/>
  <c r="I50" i="253"/>
  <c r="H50" i="253"/>
  <c r="G50" i="253"/>
  <c r="F50" i="253"/>
  <c r="AF50" i="253" s="1"/>
  <c r="AJ363" i="261"/>
  <c r="AI363" i="261"/>
  <c r="AH363" i="261"/>
  <c r="AG363" i="261"/>
  <c r="AF363" i="261"/>
  <c r="AE363" i="261"/>
  <c r="AD363" i="261"/>
  <c r="AC363" i="261"/>
  <c r="AB363" i="261"/>
  <c r="AA363" i="261"/>
  <c r="Z363" i="261"/>
  <c r="Y363" i="261"/>
  <c r="X363" i="261"/>
  <c r="W363" i="261"/>
  <c r="V363" i="261"/>
  <c r="U363" i="261"/>
  <c r="T363" i="261"/>
  <c r="S363" i="261"/>
  <c r="R363" i="261"/>
  <c r="Q363" i="261"/>
  <c r="P363" i="261"/>
  <c r="O363" i="261"/>
  <c r="N363" i="261"/>
  <c r="M363" i="261"/>
  <c r="AJ362" i="261"/>
  <c r="AI362" i="261"/>
  <c r="AH362" i="261"/>
  <c r="AG362" i="261"/>
  <c r="AF362" i="261"/>
  <c r="AE362" i="261"/>
  <c r="AD362" i="261"/>
  <c r="AC362" i="261"/>
  <c r="AB362" i="261"/>
  <c r="AA362" i="261"/>
  <c r="Z362" i="261"/>
  <c r="Y362" i="261"/>
  <c r="X362" i="261"/>
  <c r="W362" i="261"/>
  <c r="V362" i="261"/>
  <c r="U362" i="261"/>
  <c r="T362" i="261"/>
  <c r="S362" i="261"/>
  <c r="R362" i="261"/>
  <c r="Q362" i="261"/>
  <c r="P362" i="261"/>
  <c r="O362" i="261"/>
  <c r="N362" i="261"/>
  <c r="M362" i="261"/>
  <c r="X361" i="261"/>
  <c r="W361" i="261"/>
  <c r="V361" i="261"/>
  <c r="U361" i="261"/>
  <c r="T361" i="261"/>
  <c r="S361" i="261"/>
  <c r="R361" i="261"/>
  <c r="Q361" i="261"/>
  <c r="P361" i="261"/>
  <c r="O361" i="261"/>
  <c r="N361" i="261"/>
  <c r="M361" i="261"/>
  <c r="X360" i="261"/>
  <c r="W360" i="261"/>
  <c r="V360" i="261"/>
  <c r="U360" i="261"/>
  <c r="T360" i="261"/>
  <c r="S360" i="261"/>
  <c r="R360" i="261"/>
  <c r="Q360" i="261"/>
  <c r="P360" i="261"/>
  <c r="P364" i="261" s="1"/>
  <c r="O360" i="261"/>
  <c r="N360" i="261"/>
  <c r="M360" i="261"/>
  <c r="X359" i="261"/>
  <c r="W359" i="261"/>
  <c r="V359" i="261"/>
  <c r="U359" i="261"/>
  <c r="T359" i="261"/>
  <c r="S359" i="261"/>
  <c r="R359" i="261"/>
  <c r="Q359" i="261"/>
  <c r="P359" i="261"/>
  <c r="O359" i="261"/>
  <c r="N359" i="261"/>
  <c r="M359" i="261"/>
  <c r="AJ351" i="261"/>
  <c r="AI351" i="261"/>
  <c r="AH351" i="261"/>
  <c r="AG351" i="261"/>
  <c r="AF351" i="261"/>
  <c r="AE351" i="261"/>
  <c r="AD351" i="261"/>
  <c r="AC351" i="261"/>
  <c r="AB351" i="261"/>
  <c r="AA351" i="261"/>
  <c r="Z351" i="261"/>
  <c r="Y351" i="261"/>
  <c r="X351" i="261"/>
  <c r="W351" i="261"/>
  <c r="V351" i="261"/>
  <c r="U351" i="261"/>
  <c r="T351" i="261"/>
  <c r="S351" i="261"/>
  <c r="R351" i="261"/>
  <c r="Q351" i="261"/>
  <c r="P351" i="261"/>
  <c r="O351" i="261"/>
  <c r="N351" i="261"/>
  <c r="M351" i="261"/>
  <c r="AJ350" i="261"/>
  <c r="AI350" i="261"/>
  <c r="AH350" i="261"/>
  <c r="AG350" i="261"/>
  <c r="AF350" i="261"/>
  <c r="AE350" i="261"/>
  <c r="AD350" i="261"/>
  <c r="AC350" i="261"/>
  <c r="AB350" i="261"/>
  <c r="AA350" i="261"/>
  <c r="Z350" i="261"/>
  <c r="Y350" i="261"/>
  <c r="X350" i="261"/>
  <c r="W350" i="261"/>
  <c r="V350" i="261"/>
  <c r="U350" i="261"/>
  <c r="T350" i="261"/>
  <c r="S350" i="261"/>
  <c r="R350" i="261"/>
  <c r="Q350" i="261"/>
  <c r="P350" i="261"/>
  <c r="O350" i="261"/>
  <c r="N350" i="261"/>
  <c r="M350" i="261"/>
  <c r="X349" i="261"/>
  <c r="W349" i="261"/>
  <c r="V349" i="261"/>
  <c r="U349" i="261"/>
  <c r="T349" i="261"/>
  <c r="S349" i="261"/>
  <c r="R349" i="261"/>
  <c r="Q349" i="261"/>
  <c r="P349" i="261"/>
  <c r="O349" i="261"/>
  <c r="N349" i="261"/>
  <c r="M349" i="261"/>
  <c r="X348" i="261"/>
  <c r="X352" i="261" s="1"/>
  <c r="W348" i="261"/>
  <c r="W352" i="261" s="1"/>
  <c r="V348" i="261"/>
  <c r="U348" i="261"/>
  <c r="U352" i="261" s="1"/>
  <c r="T348" i="261"/>
  <c r="T352" i="261" s="1"/>
  <c r="S348" i="261"/>
  <c r="R348" i="261"/>
  <c r="Q348" i="261"/>
  <c r="Q352" i="261" s="1"/>
  <c r="P348" i="261"/>
  <c r="O348" i="261"/>
  <c r="N348" i="261"/>
  <c r="M348" i="261"/>
  <c r="X347" i="261"/>
  <c r="W347" i="261"/>
  <c r="V347" i="261"/>
  <c r="U347" i="261"/>
  <c r="T347" i="261"/>
  <c r="S347" i="261"/>
  <c r="R347" i="261"/>
  <c r="Q347" i="261"/>
  <c r="P347" i="261"/>
  <c r="O347" i="261"/>
  <c r="N347" i="261"/>
  <c r="M347" i="261"/>
  <c r="AJ339" i="261"/>
  <c r="AI339" i="261"/>
  <c r="AH339" i="261"/>
  <c r="AG339" i="261"/>
  <c r="AF339" i="261"/>
  <c r="AE339" i="261"/>
  <c r="AD339" i="261"/>
  <c r="AC339" i="261"/>
  <c r="AB339" i="261"/>
  <c r="AA339" i="261"/>
  <c r="Z339" i="261"/>
  <c r="Y339" i="261"/>
  <c r="X339" i="261"/>
  <c r="W339" i="261"/>
  <c r="V339" i="261"/>
  <c r="U339" i="261"/>
  <c r="T339" i="261"/>
  <c r="S339" i="261"/>
  <c r="R339" i="261"/>
  <c r="Q339" i="261"/>
  <c r="P339" i="261"/>
  <c r="O339" i="261"/>
  <c r="N339" i="261"/>
  <c r="M339" i="261"/>
  <c r="AJ338" i="261"/>
  <c r="AI338" i="261"/>
  <c r="AH338" i="261"/>
  <c r="AG338" i="261"/>
  <c r="AF338" i="261"/>
  <c r="AE338" i="261"/>
  <c r="AD338" i="261"/>
  <c r="AC338" i="261"/>
  <c r="AB338" i="261"/>
  <c r="AA338" i="261"/>
  <c r="Z338" i="261"/>
  <c r="Y338" i="261"/>
  <c r="X338" i="261"/>
  <c r="W338" i="261"/>
  <c r="V338" i="261"/>
  <c r="U338" i="261"/>
  <c r="T338" i="261"/>
  <c r="S338" i="261"/>
  <c r="R338" i="261"/>
  <c r="Q338" i="261"/>
  <c r="P338" i="261"/>
  <c r="O338" i="261"/>
  <c r="N338" i="261"/>
  <c r="M338" i="261"/>
  <c r="X337" i="261"/>
  <c r="W337" i="261"/>
  <c r="V337" i="261"/>
  <c r="U337" i="261"/>
  <c r="T337" i="261"/>
  <c r="S337" i="261"/>
  <c r="R337" i="261"/>
  <c r="Q337" i="261"/>
  <c r="Q342" i="261" s="1"/>
  <c r="P337" i="261"/>
  <c r="P342" i="261" s="1"/>
  <c r="O337" i="261"/>
  <c r="N337" i="261"/>
  <c r="M337" i="261"/>
  <c r="X336" i="261"/>
  <c r="W336" i="261"/>
  <c r="V336" i="261"/>
  <c r="U336" i="261"/>
  <c r="T336" i="261"/>
  <c r="T340" i="261" s="1"/>
  <c r="S336" i="261"/>
  <c r="R336" i="261"/>
  <c r="Q336" i="261"/>
  <c r="Q340" i="261" s="1"/>
  <c r="P336" i="261"/>
  <c r="O336" i="261"/>
  <c r="N336" i="261"/>
  <c r="M336" i="261"/>
  <c r="X335" i="261"/>
  <c r="W335" i="261"/>
  <c r="V335" i="261"/>
  <c r="U335" i="261"/>
  <c r="T335" i="261"/>
  <c r="S335" i="261"/>
  <c r="R335" i="261"/>
  <c r="Q335" i="261"/>
  <c r="P335" i="261"/>
  <c r="O335" i="261"/>
  <c r="N335" i="261"/>
  <c r="M335" i="261"/>
  <c r="AJ327" i="261"/>
  <c r="AI327" i="261"/>
  <c r="AH327" i="261"/>
  <c r="AG327" i="261"/>
  <c r="AF327" i="261"/>
  <c r="AE327" i="261"/>
  <c r="X327" i="261"/>
  <c r="X332" i="261" s="1"/>
  <c r="W327" i="261"/>
  <c r="W332" i="261" s="1"/>
  <c r="V327" i="261"/>
  <c r="V332" i="261" s="1"/>
  <c r="U327" i="261"/>
  <c r="T327" i="261"/>
  <c r="S327" i="261"/>
  <c r="R327" i="261"/>
  <c r="Q327" i="261"/>
  <c r="P327" i="261"/>
  <c r="O327" i="261"/>
  <c r="N327" i="261"/>
  <c r="M327" i="261"/>
  <c r="AJ326" i="261"/>
  <c r="AI326" i="261"/>
  <c r="AH326" i="261"/>
  <c r="AG326" i="261"/>
  <c r="AF326" i="261"/>
  <c r="AE326" i="261"/>
  <c r="X326" i="261"/>
  <c r="W326" i="261"/>
  <c r="V326" i="261"/>
  <c r="U326" i="261"/>
  <c r="T326" i="261"/>
  <c r="S326" i="261"/>
  <c r="R326" i="261"/>
  <c r="Q326" i="261"/>
  <c r="P326" i="261"/>
  <c r="O326" i="261"/>
  <c r="N326" i="261"/>
  <c r="M326" i="261"/>
  <c r="X325" i="261"/>
  <c r="W325" i="261"/>
  <c r="V325" i="261"/>
  <c r="U325" i="261"/>
  <c r="T325" i="261"/>
  <c r="S325" i="261"/>
  <c r="R325" i="261"/>
  <c r="Q325" i="261"/>
  <c r="P325" i="261"/>
  <c r="O325" i="261"/>
  <c r="N325" i="261"/>
  <c r="M325" i="261"/>
  <c r="X324" i="261"/>
  <c r="W324" i="261"/>
  <c r="V324" i="261"/>
  <c r="U324" i="261"/>
  <c r="T324" i="261"/>
  <c r="S324" i="261"/>
  <c r="R324" i="261"/>
  <c r="Q324" i="261"/>
  <c r="Q328" i="261" s="1"/>
  <c r="P324" i="261"/>
  <c r="O324" i="261"/>
  <c r="N324" i="261"/>
  <c r="M324" i="261"/>
  <c r="M329" i="261" s="1"/>
  <c r="X323" i="261"/>
  <c r="W323" i="261"/>
  <c r="V323" i="261"/>
  <c r="U323" i="261"/>
  <c r="T323" i="261"/>
  <c r="S323" i="261"/>
  <c r="R323" i="261"/>
  <c r="Q323" i="261"/>
  <c r="P323" i="261"/>
  <c r="O323" i="261"/>
  <c r="N323" i="261"/>
  <c r="M323" i="261"/>
  <c r="M332" i="261" s="1"/>
  <c r="X366" i="261"/>
  <c r="W366" i="261"/>
  <c r="X368" i="261"/>
  <c r="X364" i="261"/>
  <c r="X369" i="261" s="1"/>
  <c r="W364" i="261"/>
  <c r="W369" i="261" s="1"/>
  <c r="V366" i="261"/>
  <c r="U364" i="261"/>
  <c r="U369" i="261" s="1"/>
  <c r="X365" i="261"/>
  <c r="D359" i="261"/>
  <c r="D360" i="261" s="1"/>
  <c r="X354" i="261"/>
  <c r="W354" i="261"/>
  <c r="X353" i="261"/>
  <c r="W353" i="261"/>
  <c r="T353" i="261"/>
  <c r="D347" i="261"/>
  <c r="D348" i="261" s="1"/>
  <c r="X342" i="261"/>
  <c r="W342" i="261"/>
  <c r="Q341" i="261"/>
  <c r="X340" i="261"/>
  <c r="X345" i="261" s="1"/>
  <c r="W340" i="261"/>
  <c r="W345" i="261" s="1"/>
  <c r="D335" i="261"/>
  <c r="D336" i="261" s="1"/>
  <c r="X330" i="261"/>
  <c r="W330" i="261"/>
  <c r="X329" i="261"/>
  <c r="W329" i="261"/>
  <c r="D323" i="261"/>
  <c r="D324" i="261" s="1"/>
  <c r="D61" i="252"/>
  <c r="D60" i="252"/>
  <c r="D384" i="261"/>
  <c r="C384" i="261" s="1"/>
  <c r="C383" i="261"/>
  <c r="D372" i="261"/>
  <c r="D373" i="261" s="1"/>
  <c r="C373" i="261" s="1"/>
  <c r="C371" i="261"/>
  <c r="M315" i="261"/>
  <c r="M314" i="261"/>
  <c r="M313" i="261"/>
  <c r="M312" i="261"/>
  <c r="M311" i="261"/>
  <c r="D311" i="261"/>
  <c r="M303" i="261"/>
  <c r="M302" i="261"/>
  <c r="M301" i="261"/>
  <c r="M300" i="261"/>
  <c r="M299" i="261"/>
  <c r="D299" i="261"/>
  <c r="C299" i="261" s="1"/>
  <c r="M291" i="261"/>
  <c r="M290" i="261"/>
  <c r="M289" i="261"/>
  <c r="M288" i="261"/>
  <c r="M287" i="261"/>
  <c r="D287" i="261"/>
  <c r="C287" i="261" s="1"/>
  <c r="V279" i="261"/>
  <c r="M279" i="261"/>
  <c r="V278" i="261"/>
  <c r="M278" i="261"/>
  <c r="V277" i="261"/>
  <c r="M277" i="261"/>
  <c r="V276" i="261"/>
  <c r="M276" i="261"/>
  <c r="V275" i="261"/>
  <c r="M275" i="261"/>
  <c r="D275" i="261"/>
  <c r="D276" i="261" s="1"/>
  <c r="M267" i="261"/>
  <c r="M266" i="261"/>
  <c r="M265" i="261"/>
  <c r="M264" i="261"/>
  <c r="M263" i="261"/>
  <c r="D263" i="261"/>
  <c r="D251" i="261"/>
  <c r="C251" i="261" s="1"/>
  <c r="M243" i="261"/>
  <c r="M242" i="261"/>
  <c r="M241" i="261"/>
  <c r="M240" i="261"/>
  <c r="M239" i="261"/>
  <c r="D239" i="261"/>
  <c r="D240" i="261" s="1"/>
  <c r="D227" i="261"/>
  <c r="C227" i="261" s="1"/>
  <c r="D203" i="261"/>
  <c r="D204" i="261" s="1"/>
  <c r="D191" i="261"/>
  <c r="D216" i="261"/>
  <c r="C215" i="261"/>
  <c r="D179" i="261"/>
  <c r="D167" i="261"/>
  <c r="C167" i="261" s="1"/>
  <c r="D156" i="261"/>
  <c r="C156" i="261" s="1"/>
  <c r="C155" i="261"/>
  <c r="D143" i="261"/>
  <c r="C143" i="261" s="1"/>
  <c r="D131" i="261"/>
  <c r="D132" i="261" s="1"/>
  <c r="C132" i="261" s="1"/>
  <c r="D119" i="261"/>
  <c r="C119" i="261" s="1"/>
  <c r="D107" i="261"/>
  <c r="D95" i="261"/>
  <c r="D96" i="261" s="1"/>
  <c r="C96" i="261" s="1"/>
  <c r="D83" i="261"/>
  <c r="C83" i="261" s="1"/>
  <c r="D71" i="261"/>
  <c r="D59" i="261"/>
  <c r="D60" i="261" s="1"/>
  <c r="C60" i="261" s="1"/>
  <c r="D47" i="261"/>
  <c r="D48" i="261" s="1"/>
  <c r="D36" i="261"/>
  <c r="C36" i="261" s="1"/>
  <c r="C35" i="261"/>
  <c r="D24" i="261"/>
  <c r="C23" i="261"/>
  <c r="D12" i="261"/>
  <c r="D13" i="261" s="1"/>
  <c r="C11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E4" i="261" a="1"/>
  <c r="E4" i="261" s="1"/>
  <c r="E1" i="261"/>
  <c r="D27" i="252"/>
  <c r="D26" i="252"/>
  <c r="AF22" i="253"/>
  <c r="AF21" i="253"/>
  <c r="AF20" i="253"/>
  <c r="AF19" i="253"/>
  <c r="AE44" i="260"/>
  <c r="AE43" i="260"/>
  <c r="S366" i="261" l="1"/>
  <c r="T328" i="261"/>
  <c r="O340" i="261"/>
  <c r="V342" i="261"/>
  <c r="W328" i="261"/>
  <c r="W333" i="261" s="1"/>
  <c r="Q357" i="261"/>
  <c r="Q365" i="261"/>
  <c r="S11" i="256"/>
  <c r="T345" i="261"/>
  <c r="S354" i="261"/>
  <c r="S364" i="261"/>
  <c r="S369" i="261" s="1"/>
  <c r="U342" i="261"/>
  <c r="R328" i="261"/>
  <c r="X328" i="261"/>
  <c r="O330" i="261"/>
  <c r="P328" i="261"/>
  <c r="P333" i="261" s="1"/>
  <c r="O332" i="261"/>
  <c r="O356" i="261"/>
  <c r="P341" i="261"/>
  <c r="R353" i="261"/>
  <c r="V329" i="261"/>
  <c r="V341" i="261"/>
  <c r="V353" i="261"/>
  <c r="V365" i="261"/>
  <c r="N329" i="261"/>
  <c r="N332" i="261"/>
  <c r="N341" i="261"/>
  <c r="O329" i="261"/>
  <c r="P356" i="261"/>
  <c r="Q344" i="261"/>
  <c r="S342" i="261"/>
  <c r="N356" i="261"/>
  <c r="N342" i="261"/>
  <c r="N354" i="261"/>
  <c r="S330" i="261"/>
  <c r="S340" i="261"/>
  <c r="S345" i="261" s="1"/>
  <c r="S368" i="261"/>
  <c r="Q364" i="261"/>
  <c r="Q369" i="261" s="1"/>
  <c r="T333" i="261"/>
  <c r="T344" i="261"/>
  <c r="T357" i="261"/>
  <c r="T365" i="261"/>
  <c r="P365" i="261"/>
  <c r="U330" i="261"/>
  <c r="U332" i="261"/>
  <c r="U357" i="261"/>
  <c r="U365" i="261"/>
  <c r="O328" i="261"/>
  <c r="O333" i="261" s="1"/>
  <c r="P329" i="261"/>
  <c r="W341" i="261"/>
  <c r="W344" i="261"/>
  <c r="W357" i="261"/>
  <c r="W356" i="261"/>
  <c r="W365" i="261"/>
  <c r="W368" i="261"/>
  <c r="V330" i="261"/>
  <c r="V344" i="261"/>
  <c r="V354" i="261"/>
  <c r="Q329" i="261"/>
  <c r="O341" i="261"/>
  <c r="X333" i="261"/>
  <c r="X341" i="261"/>
  <c r="X344" i="261"/>
  <c r="X357" i="261"/>
  <c r="X356" i="261"/>
  <c r="R340" i="261"/>
  <c r="R345" i="261" s="1"/>
  <c r="R364" i="261"/>
  <c r="R369" i="261" s="1"/>
  <c r="S352" i="261"/>
  <c r="S357" i="261" s="1"/>
  <c r="N328" i="261"/>
  <c r="N333" i="261" s="1"/>
  <c r="V356" i="261"/>
  <c r="V368" i="261"/>
  <c r="R365" i="261"/>
  <c r="J323" i="261"/>
  <c r="M330" i="261"/>
  <c r="M342" i="261"/>
  <c r="I338" i="261"/>
  <c r="J339" i="261"/>
  <c r="M353" i="261"/>
  <c r="M354" i="261"/>
  <c r="M356" i="261"/>
  <c r="M365" i="261"/>
  <c r="M366" i="261"/>
  <c r="J362" i="261"/>
  <c r="J363" i="261"/>
  <c r="S328" i="261"/>
  <c r="S333" i="261" s="1"/>
  <c r="T332" i="261"/>
  <c r="U344" i="261"/>
  <c r="U353" i="261"/>
  <c r="N330" i="261"/>
  <c r="N344" i="261"/>
  <c r="N352" i="261"/>
  <c r="N357" i="261" s="1"/>
  <c r="N365" i="261"/>
  <c r="N366" i="261"/>
  <c r="N368" i="261"/>
  <c r="C323" i="261"/>
  <c r="C347" i="261"/>
  <c r="O345" i="261"/>
  <c r="O342" i="261"/>
  <c r="O344" i="261"/>
  <c r="O353" i="261"/>
  <c r="O354" i="261"/>
  <c r="O365" i="261"/>
  <c r="O366" i="261"/>
  <c r="O368" i="261"/>
  <c r="R344" i="261"/>
  <c r="S332" i="261"/>
  <c r="J350" i="261"/>
  <c r="R352" i="261"/>
  <c r="R357" i="261" s="1"/>
  <c r="P330" i="261"/>
  <c r="P332" i="261"/>
  <c r="P344" i="261"/>
  <c r="P353" i="261"/>
  <c r="P354" i="261"/>
  <c r="P369" i="261"/>
  <c r="P366" i="261"/>
  <c r="P368" i="261"/>
  <c r="Q330" i="261"/>
  <c r="Q332" i="261"/>
  <c r="Q345" i="261"/>
  <c r="Q353" i="261"/>
  <c r="Q354" i="261"/>
  <c r="Q366" i="261"/>
  <c r="Q368" i="261"/>
  <c r="C359" i="261"/>
  <c r="C335" i="261"/>
  <c r="M368" i="261"/>
  <c r="N364" i="261"/>
  <c r="N369" i="261" s="1"/>
  <c r="O364" i="261"/>
  <c r="O369" i="261" s="1"/>
  <c r="J361" i="261"/>
  <c r="O352" i="261"/>
  <c r="O357" i="261" s="1"/>
  <c r="P352" i="261"/>
  <c r="P357" i="261" s="1"/>
  <c r="N353" i="261"/>
  <c r="Q356" i="261"/>
  <c r="J351" i="261"/>
  <c r="I339" i="261"/>
  <c r="M344" i="261"/>
  <c r="M341" i="261"/>
  <c r="N340" i="261"/>
  <c r="N345" i="261" s="1"/>
  <c r="S341" i="261"/>
  <c r="P340" i="261"/>
  <c r="P345" i="261" s="1"/>
  <c r="Q333" i="261"/>
  <c r="R333" i="261"/>
  <c r="J327" i="261"/>
  <c r="C360" i="261"/>
  <c r="D361" i="261"/>
  <c r="U368" i="261"/>
  <c r="I362" i="261"/>
  <c r="M364" i="261"/>
  <c r="I363" i="261"/>
  <c r="T364" i="261"/>
  <c r="T369" i="261" s="1"/>
  <c r="T368" i="261"/>
  <c r="S365" i="261"/>
  <c r="R366" i="261"/>
  <c r="J360" i="261"/>
  <c r="T366" i="261"/>
  <c r="V364" i="261"/>
  <c r="V369" i="261" s="1"/>
  <c r="U366" i="261"/>
  <c r="R368" i="261"/>
  <c r="J359" i="261"/>
  <c r="C348" i="261"/>
  <c r="D349" i="261"/>
  <c r="S356" i="261"/>
  <c r="T356" i="261"/>
  <c r="J349" i="261"/>
  <c r="J348" i="261"/>
  <c r="T354" i="261"/>
  <c r="R354" i="261"/>
  <c r="I350" i="261"/>
  <c r="M352" i="261"/>
  <c r="U354" i="261"/>
  <c r="I351" i="261"/>
  <c r="R356" i="261"/>
  <c r="J347" i="261"/>
  <c r="U356" i="261"/>
  <c r="V352" i="261"/>
  <c r="V357" i="261" s="1"/>
  <c r="S353" i="261"/>
  <c r="C336" i="261"/>
  <c r="D337" i="261"/>
  <c r="J337" i="261"/>
  <c r="T341" i="261"/>
  <c r="J338" i="261"/>
  <c r="U341" i="261"/>
  <c r="R342" i="261"/>
  <c r="M340" i="261"/>
  <c r="S344" i="261"/>
  <c r="J336" i="261"/>
  <c r="T342" i="261"/>
  <c r="J335" i="261"/>
  <c r="U340" i="261"/>
  <c r="U345" i="261" s="1"/>
  <c r="R341" i="261"/>
  <c r="V340" i="261"/>
  <c r="V345" i="261" s="1"/>
  <c r="D325" i="261"/>
  <c r="C324" i="261"/>
  <c r="R332" i="261"/>
  <c r="S329" i="261"/>
  <c r="J326" i="261"/>
  <c r="U329" i="261"/>
  <c r="R330" i="261"/>
  <c r="U328" i="261"/>
  <c r="V328" i="261"/>
  <c r="M328" i="261"/>
  <c r="R329" i="261"/>
  <c r="T329" i="261"/>
  <c r="J324" i="261"/>
  <c r="T330" i="261"/>
  <c r="J325" i="261"/>
  <c r="V284" i="261"/>
  <c r="M280" i="261"/>
  <c r="M285" i="261" s="1"/>
  <c r="M293" i="261"/>
  <c r="M284" i="261"/>
  <c r="D192" i="261"/>
  <c r="C192" i="261" s="1"/>
  <c r="C191" i="261"/>
  <c r="W1" i="261"/>
  <c r="W2" i="261" s="1"/>
  <c r="M296" i="261"/>
  <c r="C12" i="261"/>
  <c r="D84" i="261"/>
  <c r="D85" i="261" s="1"/>
  <c r="C85" i="261" s="1"/>
  <c r="D374" i="261"/>
  <c r="D375" i="261" s="1"/>
  <c r="C375" i="261" s="1"/>
  <c r="D300" i="261"/>
  <c r="C300" i="261" s="1"/>
  <c r="C239" i="261"/>
  <c r="D61" i="261"/>
  <c r="M272" i="261"/>
  <c r="C24" i="261"/>
  <c r="D25" i="261"/>
  <c r="C263" i="261"/>
  <c r="D264" i="261"/>
  <c r="D265" i="261" s="1"/>
  <c r="D252" i="261"/>
  <c r="C71" i="261"/>
  <c r="D72" i="261"/>
  <c r="M292" i="261"/>
  <c r="M297" i="261" s="1"/>
  <c r="C311" i="261"/>
  <c r="D312" i="261"/>
  <c r="D313" i="261" s="1"/>
  <c r="C313" i="261" s="1"/>
  <c r="C59" i="261"/>
  <c r="D120" i="261"/>
  <c r="D168" i="261"/>
  <c r="D169" i="261" s="1"/>
  <c r="D170" i="261" s="1"/>
  <c r="D228" i="261"/>
  <c r="D288" i="261"/>
  <c r="C288" i="261" s="1"/>
  <c r="D144" i="261"/>
  <c r="D145" i="261" s="1"/>
  <c r="D385" i="261"/>
  <c r="D157" i="261"/>
  <c r="C13" i="261"/>
  <c r="D14" i="261"/>
  <c r="P1" i="261"/>
  <c r="P2" i="261" s="1"/>
  <c r="C107" i="261"/>
  <c r="D108" i="261"/>
  <c r="Q1" i="261"/>
  <c r="Q2" i="261" s="1"/>
  <c r="R1" i="261"/>
  <c r="R2" i="261" s="1"/>
  <c r="S1" i="261"/>
  <c r="S2" i="261" s="1"/>
  <c r="X1" i="261"/>
  <c r="X2" i="261" s="1"/>
  <c r="M1" i="261"/>
  <c r="T1" i="261"/>
  <c r="T2" i="261" s="1"/>
  <c r="O1" i="261"/>
  <c r="O2" i="261" s="1"/>
  <c r="U1" i="261"/>
  <c r="U2" i="261" s="1"/>
  <c r="D49" i="261"/>
  <c r="C48" i="261"/>
  <c r="N1" i="261"/>
  <c r="N2" i="261" s="1"/>
  <c r="V1" i="261"/>
  <c r="V2" i="261" s="1"/>
  <c r="C47" i="261"/>
  <c r="D37" i="261"/>
  <c r="D180" i="261"/>
  <c r="C179" i="261"/>
  <c r="C131" i="261"/>
  <c r="D133" i="261"/>
  <c r="C95" i="261"/>
  <c r="D97" i="261"/>
  <c r="C216" i="261"/>
  <c r="D217" i="261"/>
  <c r="D241" i="261"/>
  <c r="C240" i="261"/>
  <c r="M269" i="261"/>
  <c r="M268" i="261"/>
  <c r="M245" i="261"/>
  <c r="M244" i="261"/>
  <c r="M246" i="261"/>
  <c r="C203" i="261"/>
  <c r="C204" i="261"/>
  <c r="D205" i="261"/>
  <c r="M308" i="261"/>
  <c r="M248" i="261"/>
  <c r="M270" i="261"/>
  <c r="M305" i="261"/>
  <c r="M318" i="261"/>
  <c r="C275" i="261"/>
  <c r="C276" i="261"/>
  <c r="D277" i="261"/>
  <c r="M304" i="261"/>
  <c r="V281" i="261"/>
  <c r="V280" i="261"/>
  <c r="V285" i="261" s="1"/>
  <c r="M281" i="261"/>
  <c r="M320" i="261"/>
  <c r="M306" i="261"/>
  <c r="M317" i="261"/>
  <c r="M316" i="261"/>
  <c r="V282" i="261"/>
  <c r="M282" i="261"/>
  <c r="M294" i="261"/>
  <c r="C372" i="261"/>
  <c r="J344" i="261" l="1"/>
  <c r="J355" i="261"/>
  <c r="K339" i="261"/>
  <c r="K362" i="261"/>
  <c r="K363" i="261"/>
  <c r="K338" i="261"/>
  <c r="K350" i="261"/>
  <c r="K351" i="261"/>
  <c r="J342" i="261"/>
  <c r="J332" i="261"/>
  <c r="J331" i="261"/>
  <c r="J354" i="261"/>
  <c r="J330" i="261"/>
  <c r="J343" i="261"/>
  <c r="V333" i="261"/>
  <c r="U333" i="261"/>
  <c r="J364" i="261"/>
  <c r="M369" i="261"/>
  <c r="D362" i="261"/>
  <c r="C361" i="261"/>
  <c r="J366" i="261"/>
  <c r="J365" i="261"/>
  <c r="J368" i="261"/>
  <c r="J367" i="261"/>
  <c r="J353" i="261"/>
  <c r="D350" i="261"/>
  <c r="C349" i="261"/>
  <c r="J352" i="261"/>
  <c r="M357" i="261"/>
  <c r="J356" i="261"/>
  <c r="M345" i="261"/>
  <c r="J340" i="261"/>
  <c r="C337" i="261"/>
  <c r="D338" i="261"/>
  <c r="J341" i="261"/>
  <c r="C325" i="261"/>
  <c r="D326" i="261"/>
  <c r="J329" i="261"/>
  <c r="J328" i="261"/>
  <c r="M333" i="261"/>
  <c r="C168" i="261"/>
  <c r="C169" i="261"/>
  <c r="C84" i="261"/>
  <c r="D86" i="261"/>
  <c r="D87" i="261" s="1"/>
  <c r="D376" i="261"/>
  <c r="C381" i="261" s="1"/>
  <c r="C264" i="261"/>
  <c r="D314" i="261"/>
  <c r="C314" i="261" s="1"/>
  <c r="D289" i="261"/>
  <c r="C289" i="261" s="1"/>
  <c r="C374" i="261"/>
  <c r="D193" i="261"/>
  <c r="C193" i="261" s="1"/>
  <c r="D301" i="261"/>
  <c r="C301" i="261" s="1"/>
  <c r="D62" i="261"/>
  <c r="C61" i="261"/>
  <c r="D26" i="261"/>
  <c r="C25" i="261"/>
  <c r="D229" i="261"/>
  <c r="C228" i="261"/>
  <c r="D253" i="261"/>
  <c r="C252" i="261"/>
  <c r="D386" i="261"/>
  <c r="C385" i="261"/>
  <c r="C144" i="261"/>
  <c r="D121" i="261"/>
  <c r="C120" i="261"/>
  <c r="D158" i="261"/>
  <c r="C157" i="261"/>
  <c r="C312" i="261"/>
  <c r="D73" i="261"/>
  <c r="C72" i="261"/>
  <c r="M309" i="261"/>
  <c r="D109" i="261"/>
  <c r="C108" i="261"/>
  <c r="C277" i="261"/>
  <c r="D278" i="261"/>
  <c r="D181" i="261"/>
  <c r="C180" i="261"/>
  <c r="C205" i="261"/>
  <c r="D206" i="261"/>
  <c r="D15" i="261"/>
  <c r="C14" i="261"/>
  <c r="C37" i="261"/>
  <c r="D38" i="261"/>
  <c r="D218" i="261"/>
  <c r="C217" i="261"/>
  <c r="C97" i="261"/>
  <c r="D98" i="261"/>
  <c r="C49" i="261"/>
  <c r="D50" i="261"/>
  <c r="M2" i="261"/>
  <c r="M249" i="261"/>
  <c r="D266" i="261"/>
  <c r="C265" i="261"/>
  <c r="D242" i="261"/>
  <c r="C241" i="261"/>
  <c r="M321" i="261"/>
  <c r="D134" i="261"/>
  <c r="C133" i="261"/>
  <c r="C145" i="261"/>
  <c r="D146" i="261"/>
  <c r="D171" i="261"/>
  <c r="C170" i="261"/>
  <c r="M273" i="261"/>
  <c r="J369" i="261" l="1"/>
  <c r="D363" i="261"/>
  <c r="C362" i="261"/>
  <c r="D351" i="261"/>
  <c r="C350" i="261"/>
  <c r="J357" i="261"/>
  <c r="D339" i="261"/>
  <c r="C338" i="261"/>
  <c r="J345" i="261"/>
  <c r="J333" i="261"/>
  <c r="D327" i="261"/>
  <c r="C326" i="261"/>
  <c r="C86" i="261"/>
  <c r="D315" i="261"/>
  <c r="D316" i="261" s="1"/>
  <c r="C376" i="261"/>
  <c r="D290" i="261"/>
  <c r="C290" i="261" s="1"/>
  <c r="D302" i="261"/>
  <c r="C302" i="261" s="1"/>
  <c r="D194" i="261"/>
  <c r="C194" i="261" s="1"/>
  <c r="C62" i="261"/>
  <c r="D63" i="261"/>
  <c r="C158" i="261"/>
  <c r="D159" i="261"/>
  <c r="C229" i="261"/>
  <c r="D230" i="261"/>
  <c r="D74" i="261"/>
  <c r="C73" i="261"/>
  <c r="D88" i="261"/>
  <c r="C87" i="261"/>
  <c r="C121" i="261"/>
  <c r="D122" i="261"/>
  <c r="C26" i="261"/>
  <c r="D27" i="261"/>
  <c r="C386" i="261"/>
  <c r="D387" i="261"/>
  <c r="C253" i="261"/>
  <c r="D254" i="261"/>
  <c r="C206" i="261"/>
  <c r="D207" i="261"/>
  <c r="D110" i="261"/>
  <c r="C109" i="261"/>
  <c r="D267" i="261"/>
  <c r="C266" i="261"/>
  <c r="D182" i="261"/>
  <c r="C181" i="261"/>
  <c r="C38" i="261"/>
  <c r="D39" i="261"/>
  <c r="D51" i="261"/>
  <c r="C50" i="261"/>
  <c r="C15" i="261"/>
  <c r="D16" i="261"/>
  <c r="C242" i="261"/>
  <c r="D243" i="261"/>
  <c r="D172" i="261"/>
  <c r="C171" i="261"/>
  <c r="C278" i="261"/>
  <c r="D279" i="261"/>
  <c r="D135" i="261"/>
  <c r="C134" i="261"/>
  <c r="D99" i="261"/>
  <c r="C98" i="261"/>
  <c r="C218" i="261"/>
  <c r="D219" i="261"/>
  <c r="D147" i="261"/>
  <c r="C146" i="261"/>
  <c r="C363" i="261" l="1"/>
  <c r="D364" i="261"/>
  <c r="D352" i="261"/>
  <c r="C351" i="261"/>
  <c r="C339" i="261"/>
  <c r="D340" i="261"/>
  <c r="C327" i="261"/>
  <c r="D328" i="261"/>
  <c r="C315" i="261"/>
  <c r="D303" i="261"/>
  <c r="C303" i="261" s="1"/>
  <c r="D291" i="261"/>
  <c r="D292" i="261" s="1"/>
  <c r="D195" i="261"/>
  <c r="D196" i="261" s="1"/>
  <c r="C63" i="261"/>
  <c r="D64" i="261"/>
  <c r="C230" i="261"/>
  <c r="D231" i="261"/>
  <c r="D160" i="261"/>
  <c r="C159" i="261"/>
  <c r="D388" i="261"/>
  <c r="C387" i="261"/>
  <c r="C93" i="261"/>
  <c r="C88" i="261"/>
  <c r="D255" i="261"/>
  <c r="C254" i="261"/>
  <c r="C122" i="261"/>
  <c r="D123" i="261"/>
  <c r="C27" i="261"/>
  <c r="D28" i="261"/>
  <c r="C74" i="261"/>
  <c r="D75" i="261"/>
  <c r="D220" i="261"/>
  <c r="C219" i="261"/>
  <c r="C321" i="261"/>
  <c r="C316" i="261"/>
  <c r="C51" i="261"/>
  <c r="D52" i="261"/>
  <c r="D183" i="261"/>
  <c r="C182" i="261"/>
  <c r="D268" i="261"/>
  <c r="C267" i="261"/>
  <c r="C172" i="261"/>
  <c r="C177" i="261"/>
  <c r="D244" i="261"/>
  <c r="C243" i="261"/>
  <c r="C21" i="261"/>
  <c r="C16" i="261"/>
  <c r="D40" i="261"/>
  <c r="C39" i="261"/>
  <c r="D208" i="261"/>
  <c r="C207" i="261"/>
  <c r="D280" i="261"/>
  <c r="C279" i="261"/>
  <c r="C147" i="261"/>
  <c r="D148" i="261"/>
  <c r="C110" i="261"/>
  <c r="D111" i="261"/>
  <c r="C99" i="261"/>
  <c r="D100" i="261"/>
  <c r="C135" i="261"/>
  <c r="D136" i="261"/>
  <c r="C291" i="261" l="1"/>
  <c r="C364" i="261"/>
  <c r="C369" i="261"/>
  <c r="C357" i="261"/>
  <c r="C352" i="261"/>
  <c r="C340" i="261"/>
  <c r="C345" i="261"/>
  <c r="C333" i="261"/>
  <c r="C328" i="261"/>
  <c r="D304" i="261"/>
  <c r="C309" i="261" s="1"/>
  <c r="C195" i="261"/>
  <c r="C64" i="261"/>
  <c r="C69" i="261"/>
  <c r="D76" i="261"/>
  <c r="C75" i="261"/>
  <c r="D232" i="261"/>
  <c r="C231" i="261"/>
  <c r="D124" i="261"/>
  <c r="C123" i="261"/>
  <c r="C255" i="261"/>
  <c r="D256" i="261"/>
  <c r="C28" i="261"/>
  <c r="C33" i="261"/>
  <c r="C160" i="261"/>
  <c r="C165" i="261"/>
  <c r="C388" i="261"/>
  <c r="C393" i="261"/>
  <c r="C57" i="261"/>
  <c r="C52" i="261"/>
  <c r="C225" i="261"/>
  <c r="C220" i="261"/>
  <c r="C141" i="261"/>
  <c r="C136" i="261"/>
  <c r="C45" i="261"/>
  <c r="C40" i="261"/>
  <c r="C249" i="261"/>
  <c r="C244" i="261"/>
  <c r="C100" i="261"/>
  <c r="C105" i="261"/>
  <c r="C280" i="261"/>
  <c r="C285" i="261"/>
  <c r="D184" i="261"/>
  <c r="C183" i="261"/>
  <c r="C273" i="261"/>
  <c r="C268" i="261"/>
  <c r="C153" i="261"/>
  <c r="C148" i="261"/>
  <c r="C201" i="261"/>
  <c r="C196" i="261"/>
  <c r="C292" i="261"/>
  <c r="C297" i="261"/>
  <c r="D112" i="261"/>
  <c r="C111" i="261"/>
  <c r="C213" i="261"/>
  <c r="C208" i="261"/>
  <c r="C304" i="261" l="1"/>
  <c r="C261" i="261"/>
  <c r="C256" i="261"/>
  <c r="C129" i="261"/>
  <c r="C124" i="261"/>
  <c r="C237" i="261"/>
  <c r="C232" i="261"/>
  <c r="C81" i="261"/>
  <c r="C76" i="261"/>
  <c r="C112" i="261"/>
  <c r="C117" i="261"/>
  <c r="C189" i="261"/>
  <c r="C184" i="261"/>
  <c r="Q137" i="260" l="1"/>
  <c r="P137" i="260"/>
  <c r="O137" i="260"/>
  <c r="N137" i="260"/>
  <c r="M137" i="260"/>
  <c r="L137" i="260"/>
  <c r="K137" i="260"/>
  <c r="J137" i="260"/>
  <c r="I137" i="260"/>
  <c r="H137" i="260"/>
  <c r="G137" i="260"/>
  <c r="F137" i="260"/>
  <c r="Q136" i="260"/>
  <c r="P136" i="260"/>
  <c r="O136" i="260"/>
  <c r="N136" i="260"/>
  <c r="M136" i="260"/>
  <c r="L136" i="260"/>
  <c r="K136" i="260"/>
  <c r="J136" i="260"/>
  <c r="I136" i="260"/>
  <c r="H136" i="260"/>
  <c r="G136" i="260"/>
  <c r="F136" i="260"/>
  <c r="Q135" i="260"/>
  <c r="P135" i="260"/>
  <c r="O135" i="260"/>
  <c r="N135" i="260"/>
  <c r="M135" i="260"/>
  <c r="L135" i="260"/>
  <c r="K135" i="260"/>
  <c r="J135" i="260"/>
  <c r="I135" i="260"/>
  <c r="H135" i="260"/>
  <c r="G135" i="260"/>
  <c r="F135" i="260"/>
  <c r="Q134" i="260"/>
  <c r="P134" i="260"/>
  <c r="O134" i="260"/>
  <c r="N134" i="260"/>
  <c r="M134" i="260"/>
  <c r="L134" i="260"/>
  <c r="K134" i="260"/>
  <c r="J134" i="260"/>
  <c r="I134" i="260"/>
  <c r="H134" i="260"/>
  <c r="G134" i="260"/>
  <c r="F134" i="260"/>
  <c r="F132" i="260"/>
  <c r="F133" i="260"/>
  <c r="F131" i="260"/>
  <c r="O130" i="260"/>
  <c r="F130" i="260"/>
  <c r="F129" i="260"/>
  <c r="D128" i="260"/>
  <c r="D127" i="260"/>
  <c r="D126" i="260"/>
  <c r="D125" i="260"/>
  <c r="D124" i="260"/>
  <c r="D123" i="260"/>
  <c r="D122" i="260"/>
  <c r="D121" i="260"/>
  <c r="D120" i="260"/>
  <c r="D119" i="260"/>
  <c r="D118" i="260"/>
  <c r="D117" i="260"/>
  <c r="D116" i="260"/>
  <c r="D115" i="260"/>
  <c r="D114" i="260"/>
  <c r="D113" i="260"/>
  <c r="D112" i="260"/>
  <c r="D111" i="260"/>
  <c r="D110" i="260"/>
  <c r="D109" i="260"/>
  <c r="AC103" i="260"/>
  <c r="AB103" i="260"/>
  <c r="AA103" i="260"/>
  <c r="Z103" i="260"/>
  <c r="Y103" i="260"/>
  <c r="X103" i="260"/>
  <c r="W103" i="260"/>
  <c r="V103" i="260"/>
  <c r="U103" i="260"/>
  <c r="T103" i="260"/>
  <c r="S103" i="260"/>
  <c r="R103" i="260"/>
  <c r="Q103" i="260"/>
  <c r="P103" i="260"/>
  <c r="O103" i="260"/>
  <c r="N103" i="260"/>
  <c r="M103" i="260"/>
  <c r="L103" i="260"/>
  <c r="K103" i="260"/>
  <c r="J103" i="260"/>
  <c r="I103" i="260"/>
  <c r="H103" i="260"/>
  <c r="G103" i="260"/>
  <c r="F103" i="260"/>
  <c r="AC99" i="260"/>
  <c r="AB99" i="260"/>
  <c r="AA99" i="260"/>
  <c r="Z99" i="260"/>
  <c r="Y99" i="260"/>
  <c r="X99" i="260"/>
  <c r="W99" i="260"/>
  <c r="V99" i="260"/>
  <c r="U99" i="260"/>
  <c r="T99" i="260"/>
  <c r="S99" i="260"/>
  <c r="R99" i="260"/>
  <c r="Q99" i="260"/>
  <c r="P99" i="260"/>
  <c r="O99" i="260"/>
  <c r="N99" i="260"/>
  <c r="M99" i="260"/>
  <c r="L99" i="260"/>
  <c r="K99" i="260"/>
  <c r="J99" i="260"/>
  <c r="I99" i="260"/>
  <c r="H99" i="260"/>
  <c r="G99" i="260"/>
  <c r="F99" i="260"/>
  <c r="P98" i="260"/>
  <c r="O98" i="260"/>
  <c r="N98" i="260"/>
  <c r="M98" i="260"/>
  <c r="L98" i="260"/>
  <c r="K98" i="260"/>
  <c r="J98" i="260"/>
  <c r="I98" i="260"/>
  <c r="H98" i="260"/>
  <c r="G98" i="260"/>
  <c r="F98" i="260"/>
  <c r="P97" i="260"/>
  <c r="O97" i="260"/>
  <c r="N97" i="260"/>
  <c r="M97" i="260"/>
  <c r="L97" i="260"/>
  <c r="K97" i="260"/>
  <c r="J97" i="260"/>
  <c r="I97" i="260"/>
  <c r="H97" i="260"/>
  <c r="G97" i="260"/>
  <c r="F97" i="260"/>
  <c r="P95" i="260"/>
  <c r="O95" i="260"/>
  <c r="N95" i="260"/>
  <c r="M95" i="260"/>
  <c r="L95" i="260"/>
  <c r="K95" i="260"/>
  <c r="J95" i="260"/>
  <c r="I95" i="260"/>
  <c r="H95" i="260"/>
  <c r="G95" i="260"/>
  <c r="F95" i="260"/>
  <c r="F94" i="260"/>
  <c r="AC90" i="260"/>
  <c r="AB90" i="260"/>
  <c r="AA90" i="260"/>
  <c r="Z90" i="260"/>
  <c r="Y90" i="260"/>
  <c r="X90" i="260"/>
  <c r="W90" i="260"/>
  <c r="V90" i="260"/>
  <c r="U90" i="260"/>
  <c r="T90" i="260"/>
  <c r="S90" i="260"/>
  <c r="R90" i="260"/>
  <c r="Q90" i="260"/>
  <c r="P90" i="260"/>
  <c r="O90" i="260"/>
  <c r="N90" i="260"/>
  <c r="M90" i="260"/>
  <c r="L90" i="260"/>
  <c r="K90" i="260"/>
  <c r="J90" i="260"/>
  <c r="I90" i="260"/>
  <c r="H90" i="260"/>
  <c r="G90" i="260"/>
  <c r="F90" i="260"/>
  <c r="AC89" i="260"/>
  <c r="AB89" i="260"/>
  <c r="AA89" i="260"/>
  <c r="Z89" i="260"/>
  <c r="Y89" i="260"/>
  <c r="X89" i="260"/>
  <c r="W89" i="260"/>
  <c r="V89" i="260"/>
  <c r="U89" i="260"/>
  <c r="T89" i="260"/>
  <c r="S89" i="260"/>
  <c r="R89" i="260"/>
  <c r="Q89" i="260"/>
  <c r="P89" i="260"/>
  <c r="N89" i="260"/>
  <c r="M89" i="260"/>
  <c r="L89" i="260"/>
  <c r="K89" i="260"/>
  <c r="J89" i="260"/>
  <c r="I89" i="260"/>
  <c r="H89" i="260"/>
  <c r="G89" i="260"/>
  <c r="F89" i="260"/>
  <c r="Q42" i="260"/>
  <c r="P42" i="260"/>
  <c r="O42" i="260"/>
  <c r="N42" i="260"/>
  <c r="M42" i="260"/>
  <c r="L42" i="260"/>
  <c r="K42" i="260"/>
  <c r="J42" i="260"/>
  <c r="I42" i="260"/>
  <c r="H42" i="260"/>
  <c r="G42" i="260"/>
  <c r="F42" i="260"/>
  <c r="Q41" i="260"/>
  <c r="P41" i="260"/>
  <c r="O41" i="260"/>
  <c r="N41" i="260"/>
  <c r="M41" i="260"/>
  <c r="L41" i="260"/>
  <c r="K41" i="260"/>
  <c r="J41" i="260"/>
  <c r="I41" i="260"/>
  <c r="H41" i="260"/>
  <c r="G41" i="260"/>
  <c r="F41" i="260"/>
  <c r="Q40" i="260"/>
  <c r="P40" i="260"/>
  <c r="O40" i="260"/>
  <c r="N40" i="260"/>
  <c r="M40" i="260"/>
  <c r="L40" i="260"/>
  <c r="K40" i="260"/>
  <c r="J40" i="260"/>
  <c r="I40" i="260"/>
  <c r="H40" i="260"/>
  <c r="G40" i="260"/>
  <c r="F40" i="260"/>
  <c r="Q39" i="260"/>
  <c r="P39" i="260"/>
  <c r="O39" i="260"/>
  <c r="N39" i="260"/>
  <c r="M39" i="260"/>
  <c r="L39" i="260"/>
  <c r="K39" i="260"/>
  <c r="J39" i="260"/>
  <c r="I39" i="260"/>
  <c r="H39" i="260"/>
  <c r="G39" i="260"/>
  <c r="F39" i="260"/>
  <c r="Q38" i="260"/>
  <c r="P38" i="260"/>
  <c r="O38" i="260"/>
  <c r="N38" i="260"/>
  <c r="M38" i="260"/>
  <c r="L38" i="260"/>
  <c r="K38" i="260"/>
  <c r="J38" i="260"/>
  <c r="I38" i="260"/>
  <c r="H38" i="260"/>
  <c r="G38" i="260"/>
  <c r="F38" i="260"/>
  <c r="Q37" i="260"/>
  <c r="P37" i="260"/>
  <c r="O37" i="260"/>
  <c r="N37" i="260"/>
  <c r="M37" i="260"/>
  <c r="L37" i="260"/>
  <c r="K37" i="260"/>
  <c r="J37" i="260"/>
  <c r="I37" i="260"/>
  <c r="H37" i="260"/>
  <c r="G37" i="260"/>
  <c r="F37" i="260"/>
  <c r="F36" i="260"/>
  <c r="F35" i="260"/>
  <c r="F34" i="260"/>
  <c r="O33" i="260"/>
  <c r="F33" i="260"/>
  <c r="F32" i="260"/>
  <c r="D31" i="260"/>
  <c r="F30" i="260"/>
  <c r="D30" i="260"/>
  <c r="D29" i="260"/>
  <c r="D28" i="260"/>
  <c r="D27" i="260"/>
  <c r="D26" i="260"/>
  <c r="D25" i="260"/>
  <c r="D24" i="260"/>
  <c r="D23" i="260"/>
  <c r="D22" i="260"/>
  <c r="D21" i="260"/>
  <c r="D20" i="260"/>
  <c r="D19" i="260"/>
  <c r="D18" i="260"/>
  <c r="AC17" i="260"/>
  <c r="AB17" i="260"/>
  <c r="AA17" i="260"/>
  <c r="Z17" i="260"/>
  <c r="Y17" i="260"/>
  <c r="X17" i="260"/>
  <c r="W17" i="260"/>
  <c r="V17" i="260"/>
  <c r="U17" i="260"/>
  <c r="T17" i="260"/>
  <c r="S17" i="260"/>
  <c r="Q17" i="260"/>
  <c r="P17" i="260"/>
  <c r="O17" i="260"/>
  <c r="N17" i="260"/>
  <c r="M17" i="260"/>
  <c r="L17" i="260"/>
  <c r="K17" i="260"/>
  <c r="J17" i="260"/>
  <c r="I17" i="260"/>
  <c r="H17" i="260"/>
  <c r="G17" i="260"/>
  <c r="F17" i="260"/>
  <c r="D17" i="260"/>
  <c r="D16" i="260"/>
  <c r="D15" i="260"/>
  <c r="D14" i="260"/>
  <c r="D13" i="260"/>
  <c r="D12" i="260"/>
  <c r="D11" i="260"/>
  <c r="D4" i="260" a="1"/>
  <c r="D4" i="260" s="1"/>
  <c r="DV2" i="260"/>
  <c r="DV20" i="260" s="1"/>
  <c r="DU2" i="260"/>
  <c r="DU27" i="260" s="1"/>
  <c r="DT2" i="260"/>
  <c r="DT19" i="260" s="1"/>
  <c r="DS2" i="260"/>
  <c r="DS74" i="260" s="1"/>
  <c r="DR2" i="260"/>
  <c r="DR81" i="260" s="1"/>
  <c r="DQ2" i="260"/>
  <c r="DQ109" i="260" s="1"/>
  <c r="DP2" i="260"/>
  <c r="DP29" i="260" s="1"/>
  <c r="DO2" i="260"/>
  <c r="DO79" i="260" s="1"/>
  <c r="DN2" i="260"/>
  <c r="DN11" i="260" s="1"/>
  <c r="DM2" i="260"/>
  <c r="DM28" i="260" s="1"/>
  <c r="DL2" i="260"/>
  <c r="DL80" i="260" s="1"/>
  <c r="DK2" i="260"/>
  <c r="DK12" i="260" s="1"/>
  <c r="DJ2" i="260"/>
  <c r="DJ29" i="260" s="1"/>
  <c r="DI2" i="260"/>
  <c r="DI100" i="260" s="1"/>
  <c r="DH2" i="260"/>
  <c r="DH73" i="260" s="1"/>
  <c r="DG2" i="260"/>
  <c r="DG93" i="260" s="1"/>
  <c r="DF2" i="260"/>
  <c r="DF83" i="260" s="1"/>
  <c r="DE2" i="260"/>
  <c r="DE123" i="260" s="1"/>
  <c r="DD2" i="260"/>
  <c r="DD11" i="260" s="1"/>
  <c r="DC2" i="260"/>
  <c r="DC21" i="260" s="1"/>
  <c r="Q42" i="251"/>
  <c r="P42" i="251"/>
  <c r="O42" i="251"/>
  <c r="N42" i="251"/>
  <c r="M42" i="251"/>
  <c r="L42" i="251"/>
  <c r="K42" i="251"/>
  <c r="J42" i="251"/>
  <c r="I42" i="251"/>
  <c r="H42" i="251"/>
  <c r="G42" i="251"/>
  <c r="Q41" i="251"/>
  <c r="P41" i="251"/>
  <c r="O41" i="251"/>
  <c r="N41" i="251"/>
  <c r="M41" i="251"/>
  <c r="L41" i="251"/>
  <c r="K41" i="251"/>
  <c r="J41" i="251"/>
  <c r="I41" i="251"/>
  <c r="H41" i="251"/>
  <c r="G41" i="251"/>
  <c r="Q40" i="251"/>
  <c r="P40" i="251"/>
  <c r="O40" i="251"/>
  <c r="N40" i="251"/>
  <c r="M40" i="251"/>
  <c r="L40" i="251"/>
  <c r="K40" i="251"/>
  <c r="J40" i="251"/>
  <c r="I40" i="251"/>
  <c r="H40" i="251"/>
  <c r="G40" i="251"/>
  <c r="Q39" i="251"/>
  <c r="P39" i="251"/>
  <c r="O39" i="251"/>
  <c r="N39" i="251"/>
  <c r="M39" i="251"/>
  <c r="L39" i="251"/>
  <c r="K39" i="251"/>
  <c r="J39" i="251"/>
  <c r="I39" i="251"/>
  <c r="H39" i="251"/>
  <c r="G39" i="251"/>
  <c r="Q38" i="251"/>
  <c r="P38" i="251"/>
  <c r="O38" i="251"/>
  <c r="N38" i="251"/>
  <c r="M38" i="251"/>
  <c r="L38" i="251"/>
  <c r="K38" i="251"/>
  <c r="J38" i="251"/>
  <c r="I38" i="251"/>
  <c r="H38" i="251"/>
  <c r="G38" i="251"/>
  <c r="Q37" i="251"/>
  <c r="P37" i="251"/>
  <c r="O37" i="251"/>
  <c r="N37" i="251"/>
  <c r="M37" i="251"/>
  <c r="L37" i="251"/>
  <c r="K37" i="251"/>
  <c r="J37" i="251"/>
  <c r="I37" i="251"/>
  <c r="H37" i="251"/>
  <c r="G37" i="251"/>
  <c r="F42" i="251"/>
  <c r="F41" i="251"/>
  <c r="F40" i="251"/>
  <c r="F39" i="251"/>
  <c r="F38" i="251"/>
  <c r="F37" i="251"/>
  <c r="AD61" i="259"/>
  <c r="AD67" i="259" s="1"/>
  <c r="O61" i="259"/>
  <c r="O67" i="259" s="1"/>
  <c r="N61" i="259"/>
  <c r="N67" i="259" s="1"/>
  <c r="M61" i="259"/>
  <c r="M67" i="259" s="1"/>
  <c r="L61" i="259"/>
  <c r="L67" i="259" s="1"/>
  <c r="K61" i="259"/>
  <c r="K67" i="259" s="1"/>
  <c r="J61" i="259"/>
  <c r="J67" i="259" s="1"/>
  <c r="I61" i="259"/>
  <c r="I67" i="259" s="1"/>
  <c r="H61" i="259"/>
  <c r="H67" i="259" s="1"/>
  <c r="G61" i="259"/>
  <c r="G67" i="259" s="1"/>
  <c r="F61" i="259"/>
  <c r="F67" i="259" s="1"/>
  <c r="E61" i="259"/>
  <c r="E67" i="259" s="1"/>
  <c r="D61" i="259"/>
  <c r="D67" i="259" s="1"/>
  <c r="O45" i="259"/>
  <c r="N45" i="259"/>
  <c r="M45" i="259"/>
  <c r="L45" i="259"/>
  <c r="K45" i="259"/>
  <c r="J45" i="259"/>
  <c r="O44" i="259"/>
  <c r="N44" i="259"/>
  <c r="M44" i="259"/>
  <c r="L44" i="259"/>
  <c r="K44" i="259"/>
  <c r="J44" i="259"/>
  <c r="O43" i="259"/>
  <c r="N43" i="259"/>
  <c r="M43" i="259"/>
  <c r="L43" i="259"/>
  <c r="K43" i="259"/>
  <c r="J43" i="259"/>
  <c r="O42" i="259"/>
  <c r="O65" i="259" s="1"/>
  <c r="N42" i="259"/>
  <c r="N65" i="259" s="1"/>
  <c r="M42" i="259"/>
  <c r="M65" i="259" s="1"/>
  <c r="L42" i="259"/>
  <c r="L65" i="259" s="1"/>
  <c r="K42" i="259"/>
  <c r="K65" i="259" s="1"/>
  <c r="J42" i="259"/>
  <c r="J65" i="259" s="1"/>
  <c r="K39" i="259"/>
  <c r="L39" i="259" s="1"/>
  <c r="M39" i="259" s="1"/>
  <c r="J39" i="259"/>
  <c r="I39" i="259"/>
  <c r="H39" i="259"/>
  <c r="G39" i="259"/>
  <c r="F39" i="259"/>
  <c r="E39" i="259"/>
  <c r="D39" i="259"/>
  <c r="N38" i="259"/>
  <c r="K38" i="259"/>
  <c r="J38" i="259"/>
  <c r="I38" i="259"/>
  <c r="H38" i="259"/>
  <c r="G38" i="259"/>
  <c r="F38" i="259"/>
  <c r="E38" i="259"/>
  <c r="D38" i="259"/>
  <c r="O37" i="259"/>
  <c r="N37" i="259"/>
  <c r="M37" i="259"/>
  <c r="L37" i="259"/>
  <c r="K37" i="259"/>
  <c r="J37" i="259"/>
  <c r="I37" i="259"/>
  <c r="H37" i="259"/>
  <c r="G37" i="259"/>
  <c r="F37" i="259"/>
  <c r="E37" i="259"/>
  <c r="D37" i="259"/>
  <c r="O36" i="259"/>
  <c r="N36" i="259"/>
  <c r="M36" i="259"/>
  <c r="L36" i="259"/>
  <c r="K36" i="259"/>
  <c r="J36" i="259"/>
  <c r="I36" i="259"/>
  <c r="H36" i="259"/>
  <c r="G36" i="259"/>
  <c r="F36" i="259"/>
  <c r="E36" i="259"/>
  <c r="D36" i="259"/>
  <c r="O35" i="259"/>
  <c r="N35" i="259"/>
  <c r="M35" i="259"/>
  <c r="L35" i="259"/>
  <c r="K35" i="259"/>
  <c r="J35" i="259"/>
  <c r="I35" i="259"/>
  <c r="H35" i="259"/>
  <c r="G35" i="259"/>
  <c r="F35" i="259"/>
  <c r="E35" i="259"/>
  <c r="D35" i="259"/>
  <c r="O34" i="259"/>
  <c r="N34" i="259"/>
  <c r="M34" i="259"/>
  <c r="L34" i="259"/>
  <c r="K34" i="259"/>
  <c r="J34" i="259"/>
  <c r="I34" i="259"/>
  <c r="H34" i="259"/>
  <c r="G34" i="259"/>
  <c r="F34" i="259"/>
  <c r="E34" i="259"/>
  <c r="D34" i="259"/>
  <c r="O21" i="259"/>
  <c r="AR21" i="259" s="1"/>
  <c r="O14" i="259"/>
  <c r="O60" i="259" s="1"/>
  <c r="N14" i="259"/>
  <c r="N60" i="259" s="1"/>
  <c r="M14" i="259"/>
  <c r="M60" i="259" s="1"/>
  <c r="L14" i="259"/>
  <c r="L60" i="259" s="1"/>
  <c r="K14" i="259"/>
  <c r="K60" i="259" s="1"/>
  <c r="J14" i="259"/>
  <c r="J60" i="259" s="1"/>
  <c r="I14" i="259"/>
  <c r="I60" i="259" s="1"/>
  <c r="H14" i="259"/>
  <c r="H60" i="259" s="1"/>
  <c r="G14" i="259"/>
  <c r="G60" i="259" s="1"/>
  <c r="F14" i="259"/>
  <c r="F60" i="259" s="1"/>
  <c r="E14" i="259"/>
  <c r="E60" i="259" s="1"/>
  <c r="D14" i="259"/>
  <c r="D60" i="259" s="1"/>
  <c r="O13" i="259"/>
  <c r="O59" i="259" s="1"/>
  <c r="N13" i="259"/>
  <c r="N59" i="259" s="1"/>
  <c r="M13" i="259"/>
  <c r="M59" i="259" s="1"/>
  <c r="L13" i="259"/>
  <c r="L59" i="259" s="1"/>
  <c r="K13" i="259"/>
  <c r="K59" i="259" s="1"/>
  <c r="J13" i="259"/>
  <c r="J59" i="259" s="1"/>
  <c r="I13" i="259"/>
  <c r="I59" i="259" s="1"/>
  <c r="H13" i="259"/>
  <c r="H59" i="259" s="1"/>
  <c r="G13" i="259"/>
  <c r="G59" i="259" s="1"/>
  <c r="F13" i="259"/>
  <c r="F59" i="259" s="1"/>
  <c r="E13" i="259"/>
  <c r="E59" i="259" s="1"/>
  <c r="D13" i="259"/>
  <c r="D59" i="259" s="1"/>
  <c r="O11" i="259"/>
  <c r="O32" i="259" s="1"/>
  <c r="N11" i="259"/>
  <c r="N32" i="259" s="1"/>
  <c r="M11" i="259"/>
  <c r="M57" i="259" s="1"/>
  <c r="L11" i="259"/>
  <c r="L57" i="259" s="1"/>
  <c r="K11" i="259"/>
  <c r="J11" i="259"/>
  <c r="J57" i="259" s="1"/>
  <c r="I11" i="259"/>
  <c r="I32" i="259" s="1"/>
  <c r="H11" i="259"/>
  <c r="H57" i="259" s="1"/>
  <c r="G11" i="259"/>
  <c r="G57" i="259" s="1"/>
  <c r="F11" i="259"/>
  <c r="F57" i="259" s="1"/>
  <c r="E11" i="259"/>
  <c r="E57" i="259" s="1"/>
  <c r="D11" i="259"/>
  <c r="D32" i="259" s="1"/>
  <c r="AA7" i="259"/>
  <c r="Z7" i="259"/>
  <c r="Y7" i="259"/>
  <c r="X7" i="259"/>
  <c r="W7" i="259"/>
  <c r="V7" i="259"/>
  <c r="U7" i="259"/>
  <c r="T7" i="259"/>
  <c r="S7" i="259"/>
  <c r="R7" i="259"/>
  <c r="Q7" i="259"/>
  <c r="P7" i="259"/>
  <c r="B2" i="259" a="1"/>
  <c r="B2" i="259" s="1"/>
  <c r="AB41" i="258"/>
  <c r="AA41" i="258"/>
  <c r="Z41" i="258"/>
  <c r="Y41" i="258"/>
  <c r="X41" i="258"/>
  <c r="W41" i="258"/>
  <c r="V41" i="258"/>
  <c r="U41" i="258"/>
  <c r="T41" i="258"/>
  <c r="S41" i="258"/>
  <c r="R41" i="258"/>
  <c r="Q41" i="258"/>
  <c r="P41" i="258"/>
  <c r="O41" i="258"/>
  <c r="N41" i="258"/>
  <c r="M41" i="258"/>
  <c r="L41" i="258"/>
  <c r="K41" i="258"/>
  <c r="J41" i="258"/>
  <c r="I41" i="258"/>
  <c r="H41" i="258"/>
  <c r="G41" i="258"/>
  <c r="F41" i="258"/>
  <c r="E41" i="258"/>
  <c r="AB37" i="258"/>
  <c r="AA37" i="258"/>
  <c r="Z37" i="258"/>
  <c r="Y37" i="258"/>
  <c r="X37" i="258"/>
  <c r="W37" i="258"/>
  <c r="V37" i="258"/>
  <c r="U37" i="258"/>
  <c r="T37" i="258"/>
  <c r="S37" i="258"/>
  <c r="R37" i="258"/>
  <c r="Q37" i="258"/>
  <c r="P37" i="258"/>
  <c r="O37" i="258"/>
  <c r="N37" i="258"/>
  <c r="M37" i="258"/>
  <c r="L37" i="258"/>
  <c r="K37" i="258"/>
  <c r="J37" i="258"/>
  <c r="I37" i="258"/>
  <c r="H37" i="258"/>
  <c r="G37" i="258"/>
  <c r="F37" i="258"/>
  <c r="E37" i="258"/>
  <c r="AB33" i="258"/>
  <c r="AA33" i="258"/>
  <c r="Z33" i="258"/>
  <c r="Y33" i="258"/>
  <c r="X33" i="258"/>
  <c r="W33" i="258"/>
  <c r="V33" i="258"/>
  <c r="U33" i="258"/>
  <c r="T33" i="258"/>
  <c r="S33" i="258"/>
  <c r="R33" i="258"/>
  <c r="Q33" i="258"/>
  <c r="P33" i="258"/>
  <c r="O33" i="258"/>
  <c r="N33" i="258"/>
  <c r="M33" i="258"/>
  <c r="L33" i="258"/>
  <c r="K33" i="258"/>
  <c r="J33" i="258"/>
  <c r="I33" i="258"/>
  <c r="H33" i="258"/>
  <c r="G33" i="258"/>
  <c r="F33" i="258"/>
  <c r="E33" i="258"/>
  <c r="AB32" i="258"/>
  <c r="AA32" i="258"/>
  <c r="Z32" i="258"/>
  <c r="Y32" i="258"/>
  <c r="X32" i="258"/>
  <c r="W32" i="258"/>
  <c r="V32" i="258"/>
  <c r="U32" i="258"/>
  <c r="T32" i="258"/>
  <c r="S32" i="258"/>
  <c r="R32" i="258"/>
  <c r="Q32" i="258"/>
  <c r="P32" i="258"/>
  <c r="O32" i="258"/>
  <c r="N32" i="258"/>
  <c r="M32" i="258"/>
  <c r="L32" i="258"/>
  <c r="K32" i="258"/>
  <c r="J32" i="258"/>
  <c r="I32" i="258"/>
  <c r="H32" i="258"/>
  <c r="G32" i="258"/>
  <c r="F32" i="258"/>
  <c r="E32" i="258"/>
  <c r="AB25" i="258"/>
  <c r="AA25" i="258"/>
  <c r="Z25" i="258"/>
  <c r="Y25" i="258"/>
  <c r="X25" i="258"/>
  <c r="W25" i="258"/>
  <c r="V25" i="258"/>
  <c r="U25" i="258"/>
  <c r="T25" i="258"/>
  <c r="S25" i="258"/>
  <c r="R25" i="258"/>
  <c r="Q25" i="258"/>
  <c r="P25" i="258"/>
  <c r="O25" i="258"/>
  <c r="N25" i="258"/>
  <c r="M25" i="258"/>
  <c r="L25" i="258"/>
  <c r="K25" i="258"/>
  <c r="J25" i="258"/>
  <c r="I25" i="258"/>
  <c r="H25" i="258"/>
  <c r="G25" i="258"/>
  <c r="F25" i="258"/>
  <c r="E25" i="258"/>
  <c r="M10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P39" i="257"/>
  <c r="O39" i="257"/>
  <c r="N39" i="257"/>
  <c r="M39" i="257"/>
  <c r="L39" i="257"/>
  <c r="K39" i="257"/>
  <c r="J39" i="257"/>
  <c r="I39" i="257"/>
  <c r="H39" i="257"/>
  <c r="G39" i="257"/>
  <c r="F39" i="257"/>
  <c r="E39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H53" i="255"/>
  <c r="H52" i="255"/>
  <c r="H51" i="255"/>
  <c r="H50" i="255"/>
  <c r="H49" i="255"/>
  <c r="H48" i="255"/>
  <c r="G47" i="255"/>
  <c r="G38" i="255"/>
  <c r="G53" i="255" s="1"/>
  <c r="G37" i="255"/>
  <c r="G52" i="255" s="1"/>
  <c r="G36" i="255"/>
  <c r="G51" i="255" s="1"/>
  <c r="G35" i="255"/>
  <c r="G50" i="255" s="1"/>
  <c r="D50" i="255" s="1"/>
  <c r="G34" i="255"/>
  <c r="G49" i="255" s="1"/>
  <c r="G33" i="255"/>
  <c r="G48" i="255" s="1"/>
  <c r="G32" i="255"/>
  <c r="G31" i="255"/>
  <c r="G46" i="255" s="1"/>
  <c r="D46" i="255" s="1"/>
  <c r="G30" i="255"/>
  <c r="G45" i="255" s="1"/>
  <c r="D45" i="255" s="1"/>
  <c r="I19" i="255"/>
  <c r="I38" i="255" s="1"/>
  <c r="I53" i="255" s="1"/>
  <c r="E19" i="255"/>
  <c r="D19" i="255"/>
  <c r="E18" i="255"/>
  <c r="D18" i="255"/>
  <c r="I17" i="255"/>
  <c r="I36" i="255" s="1"/>
  <c r="I51" i="255" s="1"/>
  <c r="E17" i="255"/>
  <c r="D17" i="255"/>
  <c r="I16" i="255"/>
  <c r="I37" i="255" s="1"/>
  <c r="I52" i="255" s="1"/>
  <c r="E16" i="255"/>
  <c r="D16" i="255"/>
  <c r="E15" i="255"/>
  <c r="D15" i="255"/>
  <c r="E14" i="255"/>
  <c r="D14" i="255"/>
  <c r="E13" i="255"/>
  <c r="D13" i="255"/>
  <c r="E12" i="255"/>
  <c r="D12" i="255"/>
  <c r="E11" i="255"/>
  <c r="D11" i="255"/>
  <c r="G4" i="255" a="1"/>
  <c r="G4" i="255" s="1"/>
  <c r="M1" i="255"/>
  <c r="N1" i="255" s="1"/>
  <c r="J1" i="255"/>
  <c r="G1" i="255"/>
  <c r="AI32" i="254"/>
  <c r="AH32" i="254"/>
  <c r="AG32" i="254"/>
  <c r="AF32" i="254"/>
  <c r="AE32" i="254"/>
  <c r="AD32" i="254"/>
  <c r="AC32" i="254"/>
  <c r="AB32" i="254"/>
  <c r="AA32" i="254"/>
  <c r="Z32" i="254"/>
  <c r="Y32" i="254"/>
  <c r="X32" i="254"/>
  <c r="W32" i="254"/>
  <c r="V32" i="254"/>
  <c r="V27" i="255" s="1"/>
  <c r="V44" i="255" s="1"/>
  <c r="U32" i="254"/>
  <c r="T32" i="254"/>
  <c r="S32" i="254"/>
  <c r="R32" i="254"/>
  <c r="R27" i="255" s="1"/>
  <c r="R44" i="255" s="1"/>
  <c r="Q32" i="254"/>
  <c r="P32" i="254"/>
  <c r="O32" i="254"/>
  <c r="N32" i="254"/>
  <c r="M32" i="254"/>
  <c r="L32" i="254"/>
  <c r="L27" i="255" s="1"/>
  <c r="L44" i="255" s="1"/>
  <c r="G25" i="254"/>
  <c r="G24" i="254"/>
  <c r="D24" i="254" s="1"/>
  <c r="G23" i="254"/>
  <c r="E23" i="254" s="1"/>
  <c r="D23" i="254"/>
  <c r="G22" i="254"/>
  <c r="E22" i="254"/>
  <c r="D22" i="254"/>
  <c r="G21" i="254"/>
  <c r="E21" i="254" s="1"/>
  <c r="G20" i="254"/>
  <c r="E20" i="254" s="1"/>
  <c r="D20" i="254"/>
  <c r="G19" i="254"/>
  <c r="G18" i="254"/>
  <c r="D18" i="254"/>
  <c r="G17" i="254"/>
  <c r="E17" i="254" s="1"/>
  <c r="D17" i="254"/>
  <c r="G16" i="254"/>
  <c r="D16" i="254" s="1"/>
  <c r="E16" i="254"/>
  <c r="G15" i="254"/>
  <c r="E15" i="254" s="1"/>
  <c r="G14" i="254"/>
  <c r="E14" i="254" s="1"/>
  <c r="G13" i="254"/>
  <c r="G12" i="254"/>
  <c r="D12" i="254" s="1"/>
  <c r="G11" i="254"/>
  <c r="E11" i="254" s="1"/>
  <c r="G4" i="254" a="1"/>
  <c r="G4" i="254" s="1"/>
  <c r="N1" i="254"/>
  <c r="M1" i="254"/>
  <c r="J1" i="254"/>
  <c r="G1" i="254"/>
  <c r="F49" i="253"/>
  <c r="F48" i="253"/>
  <c r="F47" i="253"/>
  <c r="O46" i="253"/>
  <c r="F46" i="253"/>
  <c r="F45" i="253"/>
  <c r="D44" i="253"/>
  <c r="D43" i="253"/>
  <c r="D42" i="253"/>
  <c r="F18" i="253"/>
  <c r="F17" i="253"/>
  <c r="F16" i="253"/>
  <c r="O15" i="253"/>
  <c r="F15" i="253"/>
  <c r="F14" i="253"/>
  <c r="D13" i="253"/>
  <c r="F12" i="253"/>
  <c r="D12" i="253"/>
  <c r="D11" i="253"/>
  <c r="DO8" i="253"/>
  <c r="DN8" i="253"/>
  <c r="DM8" i="253"/>
  <c r="DL8" i="253"/>
  <c r="DK8" i="253"/>
  <c r="DJ8" i="253"/>
  <c r="DI8" i="253"/>
  <c r="DH8" i="253"/>
  <c r="DG8" i="253"/>
  <c r="DF8" i="253"/>
  <c r="DE8" i="253"/>
  <c r="DD8" i="253"/>
  <c r="DC8" i="253"/>
  <c r="DB8" i="253"/>
  <c r="DA8" i="253"/>
  <c r="CZ8" i="253"/>
  <c r="CY8" i="253"/>
  <c r="CX8" i="253"/>
  <c r="CW8" i="253"/>
  <c r="CV8" i="253"/>
  <c r="Q8" i="253"/>
  <c r="P8" i="253"/>
  <c r="O8" i="253"/>
  <c r="N8" i="253"/>
  <c r="M8" i="253"/>
  <c r="L8" i="253"/>
  <c r="K8" i="253"/>
  <c r="J8" i="253"/>
  <c r="I8" i="253"/>
  <c r="H8" i="253"/>
  <c r="G8" i="253"/>
  <c r="F8" i="253"/>
  <c r="D4" i="253" a="1"/>
  <c r="D4" i="253" s="1"/>
  <c r="DO2" i="253"/>
  <c r="DO31" i="253" s="1"/>
  <c r="DN2" i="253"/>
  <c r="DN31" i="253" s="1"/>
  <c r="DM2" i="253"/>
  <c r="DM28" i="253" s="1"/>
  <c r="DL2" i="253"/>
  <c r="DL28" i="253" s="1"/>
  <c r="DK2" i="253"/>
  <c r="DK35" i="253" s="1"/>
  <c r="DJ2" i="253"/>
  <c r="DJ39" i="253" s="1"/>
  <c r="DI2" i="253"/>
  <c r="DI39" i="253" s="1"/>
  <c r="DH2" i="253"/>
  <c r="DG2" i="253"/>
  <c r="DG38" i="253" s="1"/>
  <c r="DF2" i="253"/>
  <c r="DF38" i="253" s="1"/>
  <c r="DE2" i="253"/>
  <c r="DE37" i="253" s="1"/>
  <c r="DD2" i="253"/>
  <c r="DD31" i="253" s="1"/>
  <c r="DC2" i="253"/>
  <c r="DC31" i="253" s="1"/>
  <c r="DB2" i="253"/>
  <c r="DB31" i="253" s="1"/>
  <c r="DA2" i="253"/>
  <c r="DA33" i="253" s="1"/>
  <c r="CZ2" i="253"/>
  <c r="CZ35" i="253" s="1"/>
  <c r="CY2" i="253"/>
  <c r="CY35" i="253" s="1"/>
  <c r="CX2" i="253"/>
  <c r="CW2" i="253"/>
  <c r="CW39" i="253" s="1"/>
  <c r="CV2" i="253"/>
  <c r="CV31" i="253" s="1"/>
  <c r="D59" i="252"/>
  <c r="D58" i="252"/>
  <c r="D57" i="252"/>
  <c r="D56" i="252"/>
  <c r="D55" i="252"/>
  <c r="D54" i="252"/>
  <c r="D53" i="252"/>
  <c r="D52" i="252"/>
  <c r="D51" i="252"/>
  <c r="D50" i="252"/>
  <c r="D49" i="252"/>
  <c r="D48" i="252"/>
  <c r="D47" i="252"/>
  <c r="D46" i="252"/>
  <c r="D45" i="252"/>
  <c r="D25" i="252"/>
  <c r="D24" i="252"/>
  <c r="D23" i="252"/>
  <c r="D22" i="252"/>
  <c r="D21" i="252"/>
  <c r="D20" i="252"/>
  <c r="D19" i="252"/>
  <c r="D18" i="252"/>
  <c r="D17" i="252"/>
  <c r="D16" i="252"/>
  <c r="D15" i="252"/>
  <c r="D14" i="252"/>
  <c r="D13" i="252"/>
  <c r="D12" i="252"/>
  <c r="D11" i="252"/>
  <c r="Q8" i="252"/>
  <c r="P8" i="252"/>
  <c r="O8" i="252"/>
  <c r="N8" i="252"/>
  <c r="M8" i="252"/>
  <c r="L8" i="252"/>
  <c r="K8" i="252"/>
  <c r="J8" i="252"/>
  <c r="I8" i="252"/>
  <c r="H8" i="252"/>
  <c r="G8" i="252"/>
  <c r="F8" i="252"/>
  <c r="D4" i="252" a="1"/>
  <c r="D4" i="252" s="1"/>
  <c r="DL2" i="252"/>
  <c r="DL39" i="252" s="1"/>
  <c r="DK2" i="252"/>
  <c r="DK47" i="252" s="1"/>
  <c r="DJ2" i="252"/>
  <c r="DJ15" i="252" s="1"/>
  <c r="DI2" i="252"/>
  <c r="DI41" i="252" s="1"/>
  <c r="DH2" i="252"/>
  <c r="DH15" i="252" s="1"/>
  <c r="DG2" i="252"/>
  <c r="DG31" i="252" s="1"/>
  <c r="DF2" i="252"/>
  <c r="DF33" i="252" s="1"/>
  <c r="DE2" i="252"/>
  <c r="DE44" i="252" s="1"/>
  <c r="DD2" i="252"/>
  <c r="DD33" i="252" s="1"/>
  <c r="DC2" i="252"/>
  <c r="DC40" i="252" s="1"/>
  <c r="DB2" i="252"/>
  <c r="DB31" i="252" s="1"/>
  <c r="DA2" i="252"/>
  <c r="DA22" i="252" s="1"/>
  <c r="CZ2" i="252"/>
  <c r="CZ42" i="252" s="1"/>
  <c r="CY2" i="252"/>
  <c r="CY32" i="252" s="1"/>
  <c r="CX2" i="252"/>
  <c r="CX48" i="252" s="1"/>
  <c r="CW2" i="252"/>
  <c r="CW21" i="252" s="1"/>
  <c r="CV2" i="252"/>
  <c r="CV18" i="252" s="1"/>
  <c r="CU2" i="252"/>
  <c r="CU46" i="252" s="1"/>
  <c r="CT2" i="252"/>
  <c r="CT47" i="252" s="1"/>
  <c r="CS2" i="252"/>
  <c r="CS40" i="252" s="1"/>
  <c r="AC142" i="251"/>
  <c r="AB142" i="251"/>
  <c r="AA142" i="251"/>
  <c r="Z142" i="251"/>
  <c r="Y142" i="251"/>
  <c r="X142" i="251"/>
  <c r="W142" i="251"/>
  <c r="V142" i="251"/>
  <c r="U142" i="251"/>
  <c r="R142" i="251"/>
  <c r="F134" i="251"/>
  <c r="F133" i="251"/>
  <c r="F132" i="251"/>
  <c r="O131" i="251"/>
  <c r="F131" i="251"/>
  <c r="F130" i="251"/>
  <c r="D129" i="251"/>
  <c r="D128" i="251"/>
  <c r="D127" i="251"/>
  <c r="D126" i="251"/>
  <c r="D125" i="251"/>
  <c r="D124" i="251"/>
  <c r="D123" i="251"/>
  <c r="D122" i="251"/>
  <c r="D121" i="251"/>
  <c r="D120" i="251"/>
  <c r="D119" i="251"/>
  <c r="D118" i="251"/>
  <c r="D117" i="251"/>
  <c r="D116" i="251"/>
  <c r="AC115" i="251"/>
  <c r="AB115" i="251"/>
  <c r="AA115" i="251"/>
  <c r="Z115" i="251"/>
  <c r="Y115" i="251"/>
  <c r="X115" i="251"/>
  <c r="W115" i="251"/>
  <c r="V115" i="251"/>
  <c r="U115" i="251"/>
  <c r="T115" i="251"/>
  <c r="S115" i="251"/>
  <c r="Q115" i="251"/>
  <c r="P115" i="251"/>
  <c r="O115" i="251"/>
  <c r="N115" i="251"/>
  <c r="M115" i="251"/>
  <c r="L115" i="251"/>
  <c r="K115" i="251"/>
  <c r="J115" i="251"/>
  <c r="I115" i="251"/>
  <c r="H115" i="251"/>
  <c r="G115" i="251"/>
  <c r="F115" i="251"/>
  <c r="D115" i="251"/>
  <c r="D114" i="251"/>
  <c r="D113" i="251"/>
  <c r="D112" i="251"/>
  <c r="D111" i="251"/>
  <c r="D110" i="251"/>
  <c r="D109" i="251"/>
  <c r="AC103" i="251"/>
  <c r="AB103" i="251"/>
  <c r="AA103" i="251"/>
  <c r="Z103" i="251"/>
  <c r="Y103" i="251"/>
  <c r="X103" i="251"/>
  <c r="W103" i="251"/>
  <c r="V103" i="251"/>
  <c r="U103" i="251"/>
  <c r="T103" i="251"/>
  <c r="S103" i="251"/>
  <c r="R103" i="251"/>
  <c r="Q103" i="251"/>
  <c r="P103" i="251"/>
  <c r="O103" i="251"/>
  <c r="N103" i="251"/>
  <c r="M103" i="251"/>
  <c r="L103" i="251"/>
  <c r="K103" i="251"/>
  <c r="J103" i="251"/>
  <c r="I103" i="251"/>
  <c r="H103" i="251"/>
  <c r="G103" i="251"/>
  <c r="F103" i="251"/>
  <c r="AC99" i="251"/>
  <c r="AB99" i="251"/>
  <c r="AA99" i="251"/>
  <c r="Z99" i="251"/>
  <c r="Y99" i="251"/>
  <c r="X99" i="251"/>
  <c r="W99" i="251"/>
  <c r="V99" i="251"/>
  <c r="U99" i="251"/>
  <c r="T99" i="251"/>
  <c r="S99" i="251"/>
  <c r="R99" i="251"/>
  <c r="Q99" i="251"/>
  <c r="P99" i="251"/>
  <c r="O99" i="251"/>
  <c r="N99" i="251"/>
  <c r="M99" i="251"/>
  <c r="L99" i="251"/>
  <c r="K99" i="251"/>
  <c r="J99" i="251"/>
  <c r="I99" i="251"/>
  <c r="H99" i="251"/>
  <c r="G99" i="251"/>
  <c r="F99" i="251"/>
  <c r="P98" i="251"/>
  <c r="O98" i="251"/>
  <c r="N98" i="251"/>
  <c r="M98" i="251"/>
  <c r="L98" i="251"/>
  <c r="K98" i="251"/>
  <c r="J98" i="251"/>
  <c r="I98" i="251"/>
  <c r="H98" i="251"/>
  <c r="G98" i="251"/>
  <c r="F98" i="251"/>
  <c r="P97" i="251"/>
  <c r="O97" i="251"/>
  <c r="N97" i="251"/>
  <c r="M97" i="251"/>
  <c r="L97" i="251"/>
  <c r="K97" i="251"/>
  <c r="J97" i="251"/>
  <c r="I97" i="251"/>
  <c r="H97" i="251"/>
  <c r="G97" i="251"/>
  <c r="F97" i="251"/>
  <c r="P95" i="251"/>
  <c r="O95" i="251"/>
  <c r="N95" i="251"/>
  <c r="M95" i="251"/>
  <c r="L95" i="251"/>
  <c r="K95" i="251"/>
  <c r="J95" i="251"/>
  <c r="I95" i="251"/>
  <c r="H95" i="251"/>
  <c r="G95" i="251"/>
  <c r="F95" i="251"/>
  <c r="F94" i="251"/>
  <c r="AC90" i="251"/>
  <c r="AB90" i="251"/>
  <c r="AA90" i="251"/>
  <c r="Z90" i="251"/>
  <c r="Y90" i="251"/>
  <c r="X90" i="251"/>
  <c r="W90" i="251"/>
  <c r="V90" i="251"/>
  <c r="U90" i="251"/>
  <c r="T90" i="251"/>
  <c r="S90" i="251"/>
  <c r="R90" i="251"/>
  <c r="Q90" i="251"/>
  <c r="P90" i="251"/>
  <c r="O90" i="251"/>
  <c r="N90" i="251"/>
  <c r="M90" i="251"/>
  <c r="L90" i="251"/>
  <c r="K90" i="251"/>
  <c r="J90" i="251"/>
  <c r="I90" i="251"/>
  <c r="H90" i="251"/>
  <c r="G90" i="251"/>
  <c r="F90" i="251"/>
  <c r="AC89" i="251"/>
  <c r="AB89" i="251"/>
  <c r="AA89" i="251"/>
  <c r="Z89" i="251"/>
  <c r="Y89" i="251"/>
  <c r="X89" i="251"/>
  <c r="W89" i="251"/>
  <c r="V89" i="251"/>
  <c r="U89" i="251"/>
  <c r="T89" i="251"/>
  <c r="S89" i="251"/>
  <c r="R89" i="251"/>
  <c r="Q89" i="251"/>
  <c r="P89" i="251"/>
  <c r="N89" i="251"/>
  <c r="M89" i="251"/>
  <c r="L89" i="251"/>
  <c r="K89" i="251"/>
  <c r="J89" i="251"/>
  <c r="I89" i="251"/>
  <c r="H89" i="251"/>
  <c r="G89" i="251"/>
  <c r="F89" i="251"/>
  <c r="F35" i="251"/>
  <c r="F36" i="251"/>
  <c r="F34" i="251"/>
  <c r="O33" i="251"/>
  <c r="F33" i="251"/>
  <c r="F32" i="251"/>
  <c r="D31" i="251"/>
  <c r="F30" i="251"/>
  <c r="D30" i="251"/>
  <c r="D29" i="251"/>
  <c r="D28" i="251"/>
  <c r="D27" i="251"/>
  <c r="D26" i="251"/>
  <c r="D25" i="251"/>
  <c r="D24" i="251"/>
  <c r="DF23" i="251"/>
  <c r="D23" i="251"/>
  <c r="D22" i="251"/>
  <c r="D21" i="251"/>
  <c r="D20" i="251"/>
  <c r="D19" i="251"/>
  <c r="D18" i="251"/>
  <c r="AC17" i="251"/>
  <c r="AB17" i="251"/>
  <c r="AA17" i="251"/>
  <c r="Z17" i="251"/>
  <c r="Y17" i="251"/>
  <c r="X17" i="251"/>
  <c r="W17" i="251"/>
  <c r="V17" i="251"/>
  <c r="U17" i="251"/>
  <c r="T17" i="251"/>
  <c r="S17" i="251"/>
  <c r="Q17" i="251"/>
  <c r="P17" i="251"/>
  <c r="O17" i="251"/>
  <c r="N17" i="251"/>
  <c r="M17" i="251"/>
  <c r="L17" i="251"/>
  <c r="K17" i="251"/>
  <c r="J17" i="251"/>
  <c r="I17" i="251"/>
  <c r="H17" i="251"/>
  <c r="G17" i="251"/>
  <c r="F17" i="251"/>
  <c r="D17" i="251"/>
  <c r="D16" i="251"/>
  <c r="D15" i="251"/>
  <c r="D14" i="251"/>
  <c r="D13" i="251"/>
  <c r="D12" i="251"/>
  <c r="D11" i="251"/>
  <c r="D4" i="251" a="1"/>
  <c r="D4" i="251" s="1"/>
  <c r="DW2" i="251"/>
  <c r="DW109" i="251" s="1"/>
  <c r="DV2" i="251"/>
  <c r="DV82" i="251" s="1"/>
  <c r="DU2" i="251"/>
  <c r="DU104" i="251" s="1"/>
  <c r="DT2" i="251"/>
  <c r="DT62" i="251" s="1"/>
  <c r="DS2" i="251"/>
  <c r="DS60" i="251" s="1"/>
  <c r="DR2" i="251"/>
  <c r="DR69" i="251" s="1"/>
  <c r="DQ2" i="251"/>
  <c r="DQ81" i="251" s="1"/>
  <c r="DP2" i="251"/>
  <c r="DP105" i="251" s="1"/>
  <c r="DO2" i="251"/>
  <c r="DO63" i="251" s="1"/>
  <c r="DN2" i="251"/>
  <c r="DN88" i="251" s="1"/>
  <c r="DM2" i="251"/>
  <c r="DM66" i="251" s="1"/>
  <c r="DL2" i="251"/>
  <c r="DL30" i="251" s="1"/>
  <c r="DK2" i="251"/>
  <c r="DK122" i="251" s="1"/>
  <c r="DJ2" i="251"/>
  <c r="DJ102" i="251" s="1"/>
  <c r="DI2" i="251"/>
  <c r="DI94" i="251" s="1"/>
  <c r="DH2" i="251"/>
  <c r="DH73" i="251" s="1"/>
  <c r="DG2" i="251"/>
  <c r="DG83" i="251" s="1"/>
  <c r="DF2" i="251"/>
  <c r="DF112" i="251" s="1"/>
  <c r="DE2" i="251"/>
  <c r="DE30" i="251" s="1"/>
  <c r="DD2" i="251"/>
  <c r="DD20" i="251" s="1"/>
  <c r="D11" i="254" l="1"/>
  <c r="D14" i="254"/>
  <c r="L55" i="254"/>
  <c r="K15" i="259"/>
  <c r="K66" i="259"/>
  <c r="G62" i="259"/>
  <c r="K57" i="259"/>
  <c r="K62" i="259" s="1"/>
  <c r="E62" i="259"/>
  <c r="E32" i="259"/>
  <c r="L62" i="259"/>
  <c r="J32" i="259"/>
  <c r="J40" i="259" s="1"/>
  <c r="H32" i="259"/>
  <c r="K32" i="259"/>
  <c r="F62" i="259"/>
  <c r="N15" i="259"/>
  <c r="F32" i="259"/>
  <c r="N57" i="259"/>
  <c r="N62" i="259" s="1"/>
  <c r="O15" i="259"/>
  <c r="G32" i="259"/>
  <c r="O57" i="259"/>
  <c r="O62" i="259" s="1"/>
  <c r="D15" i="259"/>
  <c r="L32" i="259"/>
  <c r="D57" i="259"/>
  <c r="D62" i="259" s="1"/>
  <c r="E15" i="259"/>
  <c r="M32" i="259"/>
  <c r="M62" i="259"/>
  <c r="F15" i="259"/>
  <c r="G15" i="259"/>
  <c r="H15" i="259"/>
  <c r="J15" i="259"/>
  <c r="DR63" i="251"/>
  <c r="DC34" i="253"/>
  <c r="DN36" i="253"/>
  <c r="DB39" i="253"/>
  <c r="DN39" i="253"/>
  <c r="DO39" i="253"/>
  <c r="DB40" i="253"/>
  <c r="DO29" i="253"/>
  <c r="DJ32" i="253"/>
  <c r="DK32" i="253"/>
  <c r="DF30" i="253"/>
  <c r="CX27" i="253"/>
  <c r="CZ33" i="253"/>
  <c r="CY27" i="253"/>
  <c r="DB34" i="253"/>
  <c r="DF40" i="253"/>
  <c r="DG30" i="253"/>
  <c r="DB29" i="253"/>
  <c r="DE35" i="253"/>
  <c r="DG24" i="253"/>
  <c r="DF27" i="253"/>
  <c r="DG40" i="253"/>
  <c r="DJ29" i="253"/>
  <c r="DF36" i="253"/>
  <c r="DN29" i="253"/>
  <c r="DG36" i="253"/>
  <c r="DB30" i="253"/>
  <c r="DF37" i="253"/>
  <c r="CX34" i="253"/>
  <c r="CY37" i="253"/>
  <c r="CZ28" i="253"/>
  <c r="DN30" i="253"/>
  <c r="DJ34" i="253"/>
  <c r="DJ37" i="253"/>
  <c r="DN40" i="253"/>
  <c r="DJ27" i="253"/>
  <c r="CX37" i="253"/>
  <c r="DK27" i="253"/>
  <c r="DA28" i="253"/>
  <c r="CW31" i="253"/>
  <c r="DN34" i="253"/>
  <c r="DK37" i="253"/>
  <c r="DB24" i="253"/>
  <c r="DI31" i="253"/>
  <c r="DO34" i="253"/>
  <c r="DM38" i="253"/>
  <c r="CV28" i="253"/>
  <c r="DF24" i="253"/>
  <c r="CX29" i="253"/>
  <c r="CX32" i="253"/>
  <c r="DD35" i="253"/>
  <c r="CX39" i="253"/>
  <c r="CY32" i="253"/>
  <c r="DN24" i="253"/>
  <c r="DC29" i="253"/>
  <c r="DF32" i="253"/>
  <c r="DB36" i="253"/>
  <c r="DC39" i="253"/>
  <c r="DG13" i="251"/>
  <c r="DS14" i="251"/>
  <c r="DV16" i="251"/>
  <c r="DG22" i="251"/>
  <c r="DU16" i="251"/>
  <c r="DJ12" i="251"/>
  <c r="DV92" i="251"/>
  <c r="CV15" i="252"/>
  <c r="DL11" i="252"/>
  <c r="CX35" i="252"/>
  <c r="DJ23" i="252"/>
  <c r="CX21" i="252"/>
  <c r="DH32" i="252"/>
  <c r="CU36" i="252"/>
  <c r="DF36" i="252"/>
  <c r="DJ11" i="252"/>
  <c r="CS15" i="252"/>
  <c r="CW15" i="252"/>
  <c r="CT38" i="252"/>
  <c r="CX15" i="252"/>
  <c r="CT44" i="252"/>
  <c r="CV57" i="252"/>
  <c r="DF21" i="252"/>
  <c r="CV23" i="252"/>
  <c r="DG23" i="252"/>
  <c r="CS11" i="252"/>
  <c r="DH25" i="252"/>
  <c r="CS12" i="252"/>
  <c r="DD16" i="252"/>
  <c r="DD25" i="252"/>
  <c r="DD38" i="252"/>
  <c r="DD58" i="252"/>
  <c r="CT12" i="252"/>
  <c r="DE16" i="252"/>
  <c r="DE25" i="252"/>
  <c r="DJ38" i="252"/>
  <c r="DH54" i="252"/>
  <c r="DI55" i="252"/>
  <c r="CX12" i="252"/>
  <c r="CU17" i="252"/>
  <c r="CX29" i="252"/>
  <c r="DH39" i="252"/>
  <c r="DJ48" i="252"/>
  <c r="CX49" i="252"/>
  <c r="DC51" i="252"/>
  <c r="CU12" i="252"/>
  <c r="CS17" i="252"/>
  <c r="DD39" i="252"/>
  <c r="CS51" i="252"/>
  <c r="CU13" i="252"/>
  <c r="CU18" i="252"/>
  <c r="DL31" i="252"/>
  <c r="DD40" i="252"/>
  <c r="DF13" i="252"/>
  <c r="DI18" i="252"/>
  <c r="DD32" i="252"/>
  <c r="DD42" i="252"/>
  <c r="DG13" i="252"/>
  <c r="DH13" i="252"/>
  <c r="DD21" i="252"/>
  <c r="CU35" i="252"/>
  <c r="DK16" i="252"/>
  <c r="CZ21" i="252"/>
  <c r="CZ23" i="252"/>
  <c r="CZ43" i="252"/>
  <c r="CZ49" i="252"/>
  <c r="DK53" i="252"/>
  <c r="CZ54" i="252"/>
  <c r="DK18" i="252"/>
  <c r="DL25" i="252"/>
  <c r="CZ36" i="252"/>
  <c r="DK43" i="252"/>
  <c r="CY57" i="252"/>
  <c r="CY62" i="252"/>
  <c r="CY11" i="252"/>
  <c r="DB15" i="252"/>
  <c r="CS19" i="252"/>
  <c r="DK32" i="252"/>
  <c r="DL43" i="252"/>
  <c r="CZ11" i="252"/>
  <c r="CY12" i="252"/>
  <c r="DK13" i="252"/>
  <c r="DD15" i="252"/>
  <c r="CY17" i="252"/>
  <c r="CX19" i="252"/>
  <c r="DK21" i="252"/>
  <c r="DK23" i="252"/>
  <c r="CY29" i="252"/>
  <c r="CY33" i="252"/>
  <c r="DL36" i="252"/>
  <c r="CS44" i="252"/>
  <c r="DL50" i="252"/>
  <c r="DD11" i="252"/>
  <c r="DE12" i="252"/>
  <c r="CZ14" i="252"/>
  <c r="DI15" i="252"/>
  <c r="DD17" i="252"/>
  <c r="CS20" i="252"/>
  <c r="CT22" i="252"/>
  <c r="CY24" i="252"/>
  <c r="DE29" i="252"/>
  <c r="DA33" i="252"/>
  <c r="DJ37" i="252"/>
  <c r="DH40" i="252"/>
  <c r="DD44" i="252"/>
  <c r="CY45" i="252"/>
  <c r="CY13" i="252"/>
  <c r="DK22" i="252"/>
  <c r="CY42" i="252"/>
  <c r="CZ13" i="252"/>
  <c r="CZ18" i="252"/>
  <c r="CY21" i="252"/>
  <c r="CZ32" i="252"/>
  <c r="CZ35" i="252"/>
  <c r="CY49" i="252"/>
  <c r="DA11" i="252"/>
  <c r="CZ12" i="252"/>
  <c r="DE15" i="252"/>
  <c r="CZ17" i="252"/>
  <c r="CZ19" i="252"/>
  <c r="DL21" i="252"/>
  <c r="CS24" i="252"/>
  <c r="CZ29" i="252"/>
  <c r="CZ33" i="252"/>
  <c r="CY37" i="252"/>
  <c r="DE11" i="252"/>
  <c r="DK12" i="252"/>
  <c r="DD14" i="252"/>
  <c r="CS16" i="252"/>
  <c r="DE17" i="252"/>
  <c r="CX20" i="252"/>
  <c r="CW22" i="252"/>
  <c r="CZ24" i="252"/>
  <c r="CT31" i="252"/>
  <c r="DK33" i="252"/>
  <c r="DK37" i="252"/>
  <c r="CZ41" i="252"/>
  <c r="DI45" i="252"/>
  <c r="DK38" i="252"/>
  <c r="DL13" i="252"/>
  <c r="DI11" i="252"/>
  <c r="DL12" i="252"/>
  <c r="DH14" i="252"/>
  <c r="CT16" i="252"/>
  <c r="DK17" i="252"/>
  <c r="DE20" i="252"/>
  <c r="DE24" i="252"/>
  <c r="CV31" i="252"/>
  <c r="CX34" i="252"/>
  <c r="DL37" i="252"/>
  <c r="DL41" i="252"/>
  <c r="DK45" i="252"/>
  <c r="CS46" i="252"/>
  <c r="DI14" i="252"/>
  <c r="CW16" i="252"/>
  <c r="DL17" i="252"/>
  <c r="DL20" i="252"/>
  <c r="DE22" i="252"/>
  <c r="CS25" i="252"/>
  <c r="CW42" i="252"/>
  <c r="DE46" i="252"/>
  <c r="CY47" i="252"/>
  <c r="DK11" i="252"/>
  <c r="CV13" i="252"/>
  <c r="DL14" i="252"/>
  <c r="CY16" i="252"/>
  <c r="CS18" i="252"/>
  <c r="DI22" i="252"/>
  <c r="CZ25" i="252"/>
  <c r="DH31" i="252"/>
  <c r="CV35" i="252"/>
  <c r="CY38" i="252"/>
  <c r="CX42" i="252"/>
  <c r="CZ48" i="252"/>
  <c r="DW16" i="251"/>
  <c r="DG23" i="251"/>
  <c r="DV24" i="251"/>
  <c r="DI65" i="251"/>
  <c r="DW24" i="251"/>
  <c r="DL65" i="251"/>
  <c r="DK12" i="251"/>
  <c r="DL70" i="251"/>
  <c r="DR31" i="251"/>
  <c r="DJ74" i="251"/>
  <c r="DR82" i="251"/>
  <c r="DD63" i="251"/>
  <c r="DJ85" i="251"/>
  <c r="DK117" i="251"/>
  <c r="DW22" i="251"/>
  <c r="DE22" i="251"/>
  <c r="DF63" i="251"/>
  <c r="DK85" i="251"/>
  <c r="AF137" i="260"/>
  <c r="DI114" i="260"/>
  <c r="AF136" i="260"/>
  <c r="AF134" i="260"/>
  <c r="AF135" i="260"/>
  <c r="DR43" i="260"/>
  <c r="DV61" i="260"/>
  <c r="DQ11" i="260"/>
  <c r="DE30" i="260"/>
  <c r="DE25" i="260"/>
  <c r="DQ79" i="260"/>
  <c r="DD78" i="260"/>
  <c r="DE85" i="260"/>
  <c r="DQ18" i="260"/>
  <c r="DD25" i="260"/>
  <c r="DK11" i="260"/>
  <c r="DK92" i="260"/>
  <c r="DE14" i="260"/>
  <c r="DQ27" i="260"/>
  <c r="DF66" i="260"/>
  <c r="DL61" i="260"/>
  <c r="DE27" i="260"/>
  <c r="DQ62" i="260"/>
  <c r="DQ21" i="260"/>
  <c r="DJ66" i="260"/>
  <c r="DE15" i="260"/>
  <c r="DF70" i="260"/>
  <c r="DK17" i="260"/>
  <c r="DL17" i="260"/>
  <c r="DO103" i="260"/>
  <c r="DO16" i="260"/>
  <c r="DQ23" i="260"/>
  <c r="DD30" i="260"/>
  <c r="DD114" i="260"/>
  <c r="DF14" i="260"/>
  <c r="DR18" i="260"/>
  <c r="DR21" i="260"/>
  <c r="DF60" i="260"/>
  <c r="DM70" i="260"/>
  <c r="AF90" i="260"/>
  <c r="AE90" i="260"/>
  <c r="DR11" i="260"/>
  <c r="DM14" i="260"/>
  <c r="DQ16" i="260"/>
  <c r="DO24" i="260"/>
  <c r="DP27" i="260"/>
  <c r="DL30" i="260"/>
  <c r="DR60" i="260"/>
  <c r="DR62" i="260"/>
  <c r="DM66" i="260"/>
  <c r="AE89" i="260"/>
  <c r="DF93" i="260"/>
  <c r="DF19" i="260"/>
  <c r="DF22" i="260"/>
  <c r="DR24" i="260"/>
  <c r="DP30" i="260"/>
  <c r="DP76" i="260"/>
  <c r="DM94" i="260"/>
  <c r="DF12" i="260"/>
  <c r="DD15" i="260"/>
  <c r="DF17" i="260"/>
  <c r="DM19" i="260"/>
  <c r="DL22" i="260"/>
  <c r="DR27" i="260"/>
  <c r="DQ30" i="260"/>
  <c r="DM61" i="260"/>
  <c r="DE63" i="260"/>
  <c r="DF77" i="260"/>
  <c r="DL102" i="260"/>
  <c r="DF15" i="260"/>
  <c r="DD13" i="260"/>
  <c r="DP15" i="260"/>
  <c r="DM17" i="260"/>
  <c r="DR22" i="260"/>
  <c r="DF25" i="260"/>
  <c r="DR28" i="260"/>
  <c r="DF31" i="260"/>
  <c r="DE64" i="260"/>
  <c r="DJ69" i="260"/>
  <c r="DM81" i="260"/>
  <c r="DM117" i="260"/>
  <c r="DM22" i="260"/>
  <c r="DD69" i="260"/>
  <c r="DE13" i="260"/>
  <c r="DQ15" i="260"/>
  <c r="DD21" i="260"/>
  <c r="DV25" i="260"/>
  <c r="DK31" i="260"/>
  <c r="DP64" i="260"/>
  <c r="DP69" i="260"/>
  <c r="DP81" i="260"/>
  <c r="DM13" i="260"/>
  <c r="DR15" i="260"/>
  <c r="DF18" i="260"/>
  <c r="DF21" i="260"/>
  <c r="DE23" i="260"/>
  <c r="DC29" i="260"/>
  <c r="DL31" i="260"/>
  <c r="DQ64" i="260"/>
  <c r="DQ69" i="260"/>
  <c r="DQ81" i="260"/>
  <c r="DM16" i="260"/>
  <c r="DR19" i="260"/>
  <c r="DF28" i="260"/>
  <c r="DL18" i="260"/>
  <c r="DL21" i="260"/>
  <c r="DM23" i="260"/>
  <c r="DK26" i="260"/>
  <c r="DR29" i="260"/>
  <c r="DM31" i="260"/>
  <c r="DR64" i="260"/>
  <c r="DE82" i="260"/>
  <c r="DR12" i="260"/>
  <c r="DR30" i="260"/>
  <c r="DF63" i="260"/>
  <c r="DP22" i="260"/>
  <c r="DM63" i="260"/>
  <c r="DF117" i="260"/>
  <c r="DD14" i="260"/>
  <c r="DF16" i="260"/>
  <c r="DM18" i="260"/>
  <c r="DM21" i="260"/>
  <c r="DP23" i="260"/>
  <c r="DM26" i="260"/>
  <c r="DR31" i="260"/>
  <c r="DF43" i="260"/>
  <c r="DF65" i="260"/>
  <c r="DR84" i="260"/>
  <c r="DG63" i="260"/>
  <c r="DJ72" i="260"/>
  <c r="DG85" i="260"/>
  <c r="DL92" i="260"/>
  <c r="DP103" i="260"/>
  <c r="DD121" i="260"/>
  <c r="DD12" i="260"/>
  <c r="DL13" i="260"/>
  <c r="DI14" i="260"/>
  <c r="DP16" i="260"/>
  <c r="DV19" i="260"/>
  <c r="DS22" i="260"/>
  <c r="DL26" i="260"/>
  <c r="DL63" i="260"/>
  <c r="DE65" i="260"/>
  <c r="DR66" i="260"/>
  <c r="DR69" i="260"/>
  <c r="DL70" i="260"/>
  <c r="DK72" i="260"/>
  <c r="DU78" i="260"/>
  <c r="DK86" i="260"/>
  <c r="DP92" i="260"/>
  <c r="DQ103" i="260"/>
  <c r="DL111" i="260"/>
  <c r="DM121" i="260"/>
  <c r="DG16" i="260"/>
  <c r="DP17" i="260"/>
  <c r="DD24" i="260"/>
  <c r="DV78" i="260"/>
  <c r="DL12" i="260"/>
  <c r="DO13" i="260"/>
  <c r="DP14" i="260"/>
  <c r="DU15" i="260"/>
  <c r="DR16" i="260"/>
  <c r="DQ17" i="260"/>
  <c r="DS18" i="260"/>
  <c r="DE24" i="260"/>
  <c r="DK25" i="260"/>
  <c r="DP26" i="260"/>
  <c r="DF29" i="260"/>
  <c r="DU30" i="260"/>
  <c r="DS31" i="260"/>
  <c r="DK60" i="260"/>
  <c r="DC62" i="260"/>
  <c r="DP63" i="260"/>
  <c r="DQ65" i="260"/>
  <c r="DH67" i="260"/>
  <c r="DD71" i="260"/>
  <c r="DR72" i="260"/>
  <c r="DL79" i="260"/>
  <c r="DL87" i="260"/>
  <c r="AE99" i="260"/>
  <c r="DK100" i="260"/>
  <c r="DR105" i="260"/>
  <c r="DQ118" i="260"/>
  <c r="DU43" i="260"/>
  <c r="DV43" i="260"/>
  <c r="DL72" i="260"/>
  <c r="DJ100" i="260"/>
  <c r="DE11" i="260"/>
  <c r="DM12" i="260"/>
  <c r="DP13" i="260"/>
  <c r="DQ14" i="260"/>
  <c r="DV15" i="260"/>
  <c r="DS16" i="260"/>
  <c r="DR17" i="260"/>
  <c r="DO20" i="260"/>
  <c r="DC23" i="260"/>
  <c r="DF24" i="260"/>
  <c r="DL25" i="260"/>
  <c r="DQ26" i="260"/>
  <c r="DD28" i="260"/>
  <c r="DK29" i="260"/>
  <c r="DV30" i="260"/>
  <c r="AF38" i="260"/>
  <c r="DL60" i="260"/>
  <c r="DD62" i="260"/>
  <c r="DQ63" i="260"/>
  <c r="DR65" i="260"/>
  <c r="DK67" i="260"/>
  <c r="DD68" i="260"/>
  <c r="DE71" i="260"/>
  <c r="DE75" i="260"/>
  <c r="DM79" i="260"/>
  <c r="DJ83" i="260"/>
  <c r="DM87" i="260"/>
  <c r="DE94" i="260"/>
  <c r="DQ107" i="260"/>
  <c r="DV112" i="260"/>
  <c r="DD115" i="260"/>
  <c r="DR118" i="260"/>
  <c r="DP128" i="260"/>
  <c r="DS28" i="260"/>
  <c r="DG31" i="260"/>
  <c r="AF103" i="260"/>
  <c r="DG13" i="260"/>
  <c r="DD29" i="260"/>
  <c r="DS86" i="260"/>
  <c r="DF11" i="260"/>
  <c r="DP12" i="260"/>
  <c r="DQ13" i="260"/>
  <c r="DR14" i="260"/>
  <c r="DS17" i="260"/>
  <c r="DS20" i="260"/>
  <c r="DD22" i="260"/>
  <c r="DD23" i="260"/>
  <c r="DM24" i="260"/>
  <c r="DM25" i="260"/>
  <c r="DR26" i="260"/>
  <c r="DE28" i="260"/>
  <c r="DQ29" i="260"/>
  <c r="DM60" i="260"/>
  <c r="DE62" i="260"/>
  <c r="DR63" i="260"/>
  <c r="DS65" i="260"/>
  <c r="DL67" i="260"/>
  <c r="DE68" i="260"/>
  <c r="DO71" i="260"/>
  <c r="DF73" i="260"/>
  <c r="DF75" i="260"/>
  <c r="DP79" i="260"/>
  <c r="DL83" i="260"/>
  <c r="DP87" i="260"/>
  <c r="DF94" i="260"/>
  <c r="DK101" i="260"/>
  <c r="DF108" i="260"/>
  <c r="DU118" i="260"/>
  <c r="DR128" i="260"/>
  <c r="DG74" i="260"/>
  <c r="DH17" i="260"/>
  <c r="DG27" i="260"/>
  <c r="DU19" i="260"/>
  <c r="DS13" i="260"/>
  <c r="AF40" i="260"/>
  <c r="DP71" i="260"/>
  <c r="DL101" i="260"/>
  <c r="DS128" i="260"/>
  <c r="DL11" i="260"/>
  <c r="DS12" i="260"/>
  <c r="DD16" i="260"/>
  <c r="DD17" i="260"/>
  <c r="DG19" i="260"/>
  <c r="DG22" i="260"/>
  <c r="DG23" i="260"/>
  <c r="DP24" i="260"/>
  <c r="DQ25" i="260"/>
  <c r="DG28" i="260"/>
  <c r="DD31" i="260"/>
  <c r="AF41" i="260"/>
  <c r="DS60" i="260"/>
  <c r="DM62" i="260"/>
  <c r="DF64" i="260"/>
  <c r="DV68" i="260"/>
  <c r="DQ71" i="260"/>
  <c r="DK73" i="260"/>
  <c r="DV79" i="260"/>
  <c r="DR83" i="260"/>
  <c r="DD88" i="260"/>
  <c r="DP94" i="260"/>
  <c r="DQ101" i="260"/>
  <c r="DO116" i="260"/>
  <c r="DK139" i="260"/>
  <c r="DS71" i="260"/>
  <c r="DG18" i="260"/>
  <c r="DG66" i="260"/>
  <c r="DH14" i="260"/>
  <c r="DP25" i="260"/>
  <c r="DL62" i="260"/>
  <c r="DU68" i="260"/>
  <c r="DS75" i="260"/>
  <c r="DP83" i="260"/>
  <c r="DM11" i="260"/>
  <c r="DC15" i="260"/>
  <c r="DE16" i="260"/>
  <c r="DE17" i="260"/>
  <c r="DE18" i="260"/>
  <c r="DJ19" i="260"/>
  <c r="DK22" i="260"/>
  <c r="DL23" i="260"/>
  <c r="DQ24" i="260"/>
  <c r="DR25" i="260"/>
  <c r="DD27" i="260"/>
  <c r="DE31" i="260"/>
  <c r="AF42" i="260"/>
  <c r="DE43" i="260"/>
  <c r="DK61" i="260"/>
  <c r="DP62" i="260"/>
  <c r="DG64" i="260"/>
  <c r="DR71" i="260"/>
  <c r="DE74" i="260"/>
  <c r="DF76" i="260"/>
  <c r="DP84" i="260"/>
  <c r="DQ94" i="260"/>
  <c r="DK102" i="260"/>
  <c r="DS109" i="260"/>
  <c r="DP116" i="260"/>
  <c r="DH114" i="260"/>
  <c r="DH102" i="260"/>
  <c r="DH91" i="260"/>
  <c r="DH139" i="260"/>
  <c r="DH123" i="260"/>
  <c r="DH115" i="260"/>
  <c r="DH107" i="260"/>
  <c r="DH88" i="260"/>
  <c r="DH82" i="260"/>
  <c r="DH128" i="260"/>
  <c r="DH116" i="260"/>
  <c r="DH83" i="260"/>
  <c r="DH121" i="260"/>
  <c r="DH110" i="260"/>
  <c r="DH106" i="260"/>
  <c r="DH105" i="260"/>
  <c r="DH85" i="260"/>
  <c r="DH84" i="260"/>
  <c r="DH118" i="260"/>
  <c r="DH113" i="260"/>
  <c r="DH103" i="260"/>
  <c r="DH94" i="260"/>
  <c r="DH109" i="260"/>
  <c r="DH108" i="260"/>
  <c r="DH76" i="260"/>
  <c r="DH70" i="260"/>
  <c r="DH104" i="260"/>
  <c r="DH81" i="260"/>
  <c r="DH71" i="260"/>
  <c r="DH92" i="260"/>
  <c r="DH79" i="260"/>
  <c r="DH72" i="260"/>
  <c r="DH80" i="260"/>
  <c r="DH69" i="260"/>
  <c r="DH61" i="260"/>
  <c r="DH25" i="260"/>
  <c r="DH101" i="260"/>
  <c r="DH87" i="260"/>
  <c r="DH78" i="260"/>
  <c r="DH62" i="260"/>
  <c r="DH63" i="260"/>
  <c r="DH111" i="260"/>
  <c r="DH11" i="260"/>
  <c r="DH93" i="260"/>
  <c r="DH60" i="260"/>
  <c r="DH22" i="260"/>
  <c r="DH12" i="260"/>
  <c r="DH117" i="260"/>
  <c r="DH43" i="260"/>
  <c r="DH15" i="260"/>
  <c r="DH16" i="260"/>
  <c r="DH112" i="260"/>
  <c r="DH24" i="260"/>
  <c r="DH119" i="260"/>
  <c r="DH66" i="260"/>
  <c r="DH21" i="260"/>
  <c r="DH13" i="260"/>
  <c r="DH31" i="260"/>
  <c r="DH30" i="260"/>
  <c r="DH23" i="260"/>
  <c r="DH68" i="260"/>
  <c r="DH18" i="260"/>
  <c r="DH100" i="260"/>
  <c r="DH75" i="260"/>
  <c r="DH64" i="260"/>
  <c r="DH19" i="260"/>
  <c r="DH65" i="260"/>
  <c r="DH29" i="260"/>
  <c r="DH28" i="260"/>
  <c r="DH74" i="260"/>
  <c r="DH27" i="260"/>
  <c r="DT114" i="260"/>
  <c r="DT102" i="260"/>
  <c r="DT91" i="260"/>
  <c r="DT139" i="260"/>
  <c r="DT123" i="260"/>
  <c r="DT115" i="260"/>
  <c r="DT107" i="260"/>
  <c r="DT88" i="260"/>
  <c r="DT82" i="260"/>
  <c r="DT128" i="260"/>
  <c r="DT116" i="260"/>
  <c r="DT83" i="260"/>
  <c r="DT111" i="260"/>
  <c r="DT119" i="260"/>
  <c r="DT108" i="260"/>
  <c r="DT104" i="260"/>
  <c r="DT101" i="260"/>
  <c r="DT100" i="260"/>
  <c r="DT92" i="260"/>
  <c r="DT112" i="260"/>
  <c r="DT94" i="260"/>
  <c r="DT121" i="260"/>
  <c r="DT113" i="260"/>
  <c r="DT106" i="260"/>
  <c r="DT93" i="260"/>
  <c r="DT70" i="260"/>
  <c r="DT87" i="260"/>
  <c r="DT84" i="260"/>
  <c r="DT103" i="260"/>
  <c r="DT79" i="260"/>
  <c r="DT71" i="260"/>
  <c r="DT67" i="260"/>
  <c r="DT61" i="260"/>
  <c r="DT25" i="260"/>
  <c r="DT72" i="260"/>
  <c r="DT62" i="260"/>
  <c r="DT86" i="260"/>
  <c r="DT69" i="260"/>
  <c r="DT63" i="260"/>
  <c r="DT78" i="260"/>
  <c r="DT76" i="260"/>
  <c r="DT64" i="260"/>
  <c r="DT26" i="260"/>
  <c r="DT81" i="260"/>
  <c r="DT66" i="260"/>
  <c r="DT29" i="260"/>
  <c r="DT21" i="260"/>
  <c r="DT11" i="260"/>
  <c r="DT117" i="260"/>
  <c r="DT85" i="260"/>
  <c r="DT22" i="260"/>
  <c r="DT12" i="260"/>
  <c r="DT30" i="260"/>
  <c r="DT27" i="260"/>
  <c r="DT15" i="260"/>
  <c r="DT105" i="260"/>
  <c r="DT75" i="260"/>
  <c r="DT60" i="260"/>
  <c r="DT16" i="260"/>
  <c r="DT73" i="260"/>
  <c r="DT80" i="260"/>
  <c r="DT18" i="260"/>
  <c r="DT77" i="260"/>
  <c r="DT65" i="260"/>
  <c r="DT14" i="260"/>
  <c r="DT28" i="260"/>
  <c r="DT17" i="260"/>
  <c r="DT118" i="260"/>
  <c r="DT110" i="260"/>
  <c r="DT74" i="260"/>
  <c r="DT68" i="260"/>
  <c r="DT43" i="260"/>
  <c r="DT24" i="260"/>
  <c r="DT13" i="260"/>
  <c r="DT31" i="260"/>
  <c r="DT20" i="260"/>
  <c r="DN87" i="260"/>
  <c r="DH86" i="260"/>
  <c r="DN117" i="260"/>
  <c r="DN23" i="260"/>
  <c r="DT23" i="260"/>
  <c r="DT109" i="260"/>
  <c r="DN119" i="260"/>
  <c r="DN108" i="260"/>
  <c r="DN105" i="260"/>
  <c r="DN94" i="260"/>
  <c r="DN109" i="260"/>
  <c r="DN110" i="260"/>
  <c r="DN101" i="260"/>
  <c r="DN85" i="260"/>
  <c r="DN111" i="260"/>
  <c r="DN86" i="260"/>
  <c r="DN118" i="260"/>
  <c r="DN83" i="260"/>
  <c r="DN128" i="260"/>
  <c r="DN88" i="260"/>
  <c r="DN102" i="260"/>
  <c r="DN123" i="260"/>
  <c r="DN91" i="260"/>
  <c r="DN78" i="260"/>
  <c r="DN75" i="260"/>
  <c r="DN92" i="260"/>
  <c r="DN73" i="260"/>
  <c r="DN114" i="260"/>
  <c r="DN112" i="260"/>
  <c r="DN80" i="260"/>
  <c r="DN74" i="260"/>
  <c r="DN68" i="260"/>
  <c r="DN77" i="260"/>
  <c r="DN71" i="260"/>
  <c r="DN30" i="260"/>
  <c r="DN76" i="260"/>
  <c r="DN64" i="260"/>
  <c r="DN31" i="260"/>
  <c r="DN113" i="260"/>
  <c r="DN93" i="260"/>
  <c r="DN65" i="260"/>
  <c r="DN43" i="260"/>
  <c r="DN121" i="260"/>
  <c r="DN115" i="260"/>
  <c r="DN104" i="260"/>
  <c r="DN66" i="260"/>
  <c r="DN60" i="260"/>
  <c r="DN139" i="260"/>
  <c r="DN116" i="260"/>
  <c r="DN107" i="260"/>
  <c r="DN16" i="260"/>
  <c r="DN106" i="260"/>
  <c r="DN62" i="260"/>
  <c r="DN25" i="260"/>
  <c r="DN17" i="260"/>
  <c r="DN67" i="260"/>
  <c r="DN18" i="260"/>
  <c r="DN84" i="260"/>
  <c r="DN81" i="260"/>
  <c r="DN63" i="260"/>
  <c r="DN26" i="260"/>
  <c r="DN100" i="260"/>
  <c r="DN24" i="260"/>
  <c r="DN20" i="260"/>
  <c r="DN82" i="260"/>
  <c r="DN61" i="260"/>
  <c r="DN19" i="260"/>
  <c r="DN12" i="260"/>
  <c r="DN70" i="260"/>
  <c r="DN29" i="260"/>
  <c r="DN103" i="260"/>
  <c r="DN14" i="260"/>
  <c r="DN27" i="260"/>
  <c r="DN21" i="260"/>
  <c r="DN72" i="260"/>
  <c r="DN28" i="260"/>
  <c r="DN79" i="260"/>
  <c r="DN22" i="260"/>
  <c r="DN15" i="260"/>
  <c r="DN13" i="260"/>
  <c r="DH20" i="260"/>
  <c r="DH26" i="260"/>
  <c r="DN69" i="260"/>
  <c r="AF17" i="260"/>
  <c r="DH77" i="260"/>
  <c r="DC109" i="260"/>
  <c r="DC100" i="260"/>
  <c r="DC84" i="260"/>
  <c r="DC110" i="260"/>
  <c r="DC111" i="260"/>
  <c r="DC86" i="260"/>
  <c r="DC112" i="260"/>
  <c r="DC106" i="260"/>
  <c r="DC114" i="260"/>
  <c r="DC93" i="260"/>
  <c r="DC91" i="260"/>
  <c r="DC82" i="260"/>
  <c r="DC119" i="260"/>
  <c r="DC108" i="260"/>
  <c r="DC107" i="260"/>
  <c r="DC101" i="260"/>
  <c r="DC92" i="260"/>
  <c r="DC116" i="260"/>
  <c r="DC113" i="260"/>
  <c r="DC104" i="260"/>
  <c r="DC87" i="260"/>
  <c r="DC77" i="260"/>
  <c r="DC118" i="260"/>
  <c r="DC117" i="260"/>
  <c r="DC103" i="260"/>
  <c r="DC102" i="260"/>
  <c r="DC83" i="260"/>
  <c r="DC80" i="260"/>
  <c r="DC69" i="260"/>
  <c r="DC139" i="260"/>
  <c r="DC94" i="260"/>
  <c r="DC68" i="260"/>
  <c r="DC64" i="260"/>
  <c r="DC31" i="260"/>
  <c r="DC70" i="260"/>
  <c r="DC65" i="260"/>
  <c r="DC43" i="260"/>
  <c r="DC128" i="260"/>
  <c r="DC105" i="260"/>
  <c r="DC79" i="260"/>
  <c r="DC73" i="260"/>
  <c r="DC66" i="260"/>
  <c r="DC60" i="260"/>
  <c r="DC81" i="260"/>
  <c r="DC67" i="260"/>
  <c r="DC28" i="260"/>
  <c r="DC17" i="260"/>
  <c r="DC75" i="260"/>
  <c r="DC74" i="260"/>
  <c r="DC72" i="260"/>
  <c r="DC63" i="260"/>
  <c r="DC18" i="260"/>
  <c r="DC19" i="260"/>
  <c r="DC85" i="260"/>
  <c r="DC78" i="260"/>
  <c r="DC71" i="260"/>
  <c r="DC76" i="260"/>
  <c r="DC11" i="260"/>
  <c r="DC12" i="260"/>
  <c r="DC30" i="260"/>
  <c r="DU109" i="260"/>
  <c r="DC115" i="260"/>
  <c r="DJ11" i="260"/>
  <c r="DU20" i="260"/>
  <c r="DI74" i="260"/>
  <c r="DC88" i="260"/>
  <c r="DV109" i="260"/>
  <c r="DC24" i="260"/>
  <c r="DO27" i="260"/>
  <c r="DV31" i="260"/>
  <c r="DI68" i="260"/>
  <c r="DO74" i="260"/>
  <c r="DJ106" i="260"/>
  <c r="DC121" i="260"/>
  <c r="DG12" i="260"/>
  <c r="DC13" i="260"/>
  <c r="DO14" i="260"/>
  <c r="DI15" i="260"/>
  <c r="DV16" i="260"/>
  <c r="DC20" i="260"/>
  <c r="DV21" i="260"/>
  <c r="DO22" i="260"/>
  <c r="DU24" i="260"/>
  <c r="DI29" i="260"/>
  <c r="DG30" i="260"/>
  <c r="DS43" i="260"/>
  <c r="DV60" i="260"/>
  <c r="DI65" i="260"/>
  <c r="DS68" i="260"/>
  <c r="DK70" i="260"/>
  <c r="DK106" i="260"/>
  <c r="DO109" i="260"/>
  <c r="DO100" i="260"/>
  <c r="DO84" i="260"/>
  <c r="DO110" i="260"/>
  <c r="DO111" i="260"/>
  <c r="DO86" i="260"/>
  <c r="DO112" i="260"/>
  <c r="DO106" i="260"/>
  <c r="DO128" i="260"/>
  <c r="DO88" i="260"/>
  <c r="DO102" i="260"/>
  <c r="DO123" i="260"/>
  <c r="DO139" i="260"/>
  <c r="DO117" i="260"/>
  <c r="DO93" i="260"/>
  <c r="DO92" i="260"/>
  <c r="DO85" i="260"/>
  <c r="DO114" i="260"/>
  <c r="DO113" i="260"/>
  <c r="DO105" i="260"/>
  <c r="DO77" i="260"/>
  <c r="DO101" i="260"/>
  <c r="DO94" i="260"/>
  <c r="DO87" i="260"/>
  <c r="DO69" i="260"/>
  <c r="DO76" i="260"/>
  <c r="DO64" i="260"/>
  <c r="DO31" i="260"/>
  <c r="DO119" i="260"/>
  <c r="DO118" i="260"/>
  <c r="DO91" i="260"/>
  <c r="DO65" i="260"/>
  <c r="DO43" i="260"/>
  <c r="DO121" i="260"/>
  <c r="DO115" i="260"/>
  <c r="DO104" i="260"/>
  <c r="DO68" i="260"/>
  <c r="DO66" i="260"/>
  <c r="DO60" i="260"/>
  <c r="DO82" i="260"/>
  <c r="DO75" i="260"/>
  <c r="DO70" i="260"/>
  <c r="DO62" i="260"/>
  <c r="DO25" i="260"/>
  <c r="DO17" i="260"/>
  <c r="DO80" i="260"/>
  <c r="DO67" i="260"/>
  <c r="DO18" i="260"/>
  <c r="DO28" i="260"/>
  <c r="DO19" i="260"/>
  <c r="DO81" i="260"/>
  <c r="DO63" i="260"/>
  <c r="DO26" i="260"/>
  <c r="DO29" i="260"/>
  <c r="DO21" i="260"/>
  <c r="DO11" i="260"/>
  <c r="DO108" i="260"/>
  <c r="DI43" i="260"/>
  <c r="DO83" i="260"/>
  <c r="DU31" i="260"/>
  <c r="DJ43" i="260"/>
  <c r="DV66" i="260"/>
  <c r="DC16" i="260"/>
  <c r="DI18" i="260"/>
  <c r="DG113" i="260"/>
  <c r="DG114" i="260"/>
  <c r="DG103" i="260"/>
  <c r="DG92" i="260"/>
  <c r="DG87" i="260"/>
  <c r="DG139" i="260"/>
  <c r="DG123" i="260"/>
  <c r="DG115" i="260"/>
  <c r="DG107" i="260"/>
  <c r="DG88" i="260"/>
  <c r="DG82" i="260"/>
  <c r="DG79" i="260"/>
  <c r="DG121" i="260"/>
  <c r="DG110" i="260"/>
  <c r="DG106" i="260"/>
  <c r="DG105" i="260"/>
  <c r="DG118" i="260"/>
  <c r="DG94" i="260"/>
  <c r="DG102" i="260"/>
  <c r="DG100" i="260"/>
  <c r="DG109" i="260"/>
  <c r="DG69" i="260"/>
  <c r="DG108" i="260"/>
  <c r="DG76" i="260"/>
  <c r="DG112" i="260"/>
  <c r="DG75" i="260"/>
  <c r="DG81" i="260"/>
  <c r="DG67" i="260"/>
  <c r="DG84" i="260"/>
  <c r="DG72" i="260"/>
  <c r="DG80" i="260"/>
  <c r="DG61" i="260"/>
  <c r="DG101" i="260"/>
  <c r="DG78" i="260"/>
  <c r="DG62" i="260"/>
  <c r="DG83" i="260"/>
  <c r="DG29" i="260"/>
  <c r="DG21" i="260"/>
  <c r="DG111" i="260"/>
  <c r="DG71" i="260"/>
  <c r="DG70" i="260"/>
  <c r="DG11" i="260"/>
  <c r="DG119" i="260"/>
  <c r="DG86" i="260"/>
  <c r="DG68" i="260"/>
  <c r="DG65" i="260"/>
  <c r="DG24" i="260"/>
  <c r="DG14" i="260"/>
  <c r="DG117" i="260"/>
  <c r="DG104" i="260"/>
  <c r="DG43" i="260"/>
  <c r="DG25" i="260"/>
  <c r="DG15" i="260"/>
  <c r="DG91" i="260"/>
  <c r="DS113" i="260"/>
  <c r="DS114" i="260"/>
  <c r="DS103" i="260"/>
  <c r="DS92" i="260"/>
  <c r="DS87" i="260"/>
  <c r="DS139" i="260"/>
  <c r="DS123" i="260"/>
  <c r="DS115" i="260"/>
  <c r="DS107" i="260"/>
  <c r="DS88" i="260"/>
  <c r="DS82" i="260"/>
  <c r="DS79" i="260"/>
  <c r="DS111" i="260"/>
  <c r="DS119" i="260"/>
  <c r="DS108" i="260"/>
  <c r="DS104" i="260"/>
  <c r="DS101" i="260"/>
  <c r="DS100" i="260"/>
  <c r="DS91" i="260"/>
  <c r="DS116" i="260"/>
  <c r="DS80" i="260"/>
  <c r="DS77" i="260"/>
  <c r="DS112" i="260"/>
  <c r="DS94" i="260"/>
  <c r="DS69" i="260"/>
  <c r="DS121" i="260"/>
  <c r="DS106" i="260"/>
  <c r="DS93" i="260"/>
  <c r="DS118" i="260"/>
  <c r="DS117" i="260"/>
  <c r="DS81" i="260"/>
  <c r="DS85" i="260"/>
  <c r="DS73" i="260"/>
  <c r="DS70" i="260"/>
  <c r="DS67" i="260"/>
  <c r="DS61" i="260"/>
  <c r="DS102" i="260"/>
  <c r="DS83" i="260"/>
  <c r="DS72" i="260"/>
  <c r="DS62" i="260"/>
  <c r="DS78" i="260"/>
  <c r="DS76" i="260"/>
  <c r="DS64" i="260"/>
  <c r="DS63" i="260"/>
  <c r="DS26" i="260"/>
  <c r="DS84" i="260"/>
  <c r="DS66" i="260"/>
  <c r="DS29" i="260"/>
  <c r="DS21" i="260"/>
  <c r="DS11" i="260"/>
  <c r="DS110" i="260"/>
  <c r="DS24" i="260"/>
  <c r="DS14" i="260"/>
  <c r="DS30" i="260"/>
  <c r="DS27" i="260"/>
  <c r="DS15" i="260"/>
  <c r="DS105" i="260"/>
  <c r="DJ15" i="260"/>
  <c r="DI19" i="260"/>
  <c r="DG20" i="260"/>
  <c r="DS25" i="260"/>
  <c r="DC61" i="260"/>
  <c r="DI64" i="260"/>
  <c r="DO72" i="260"/>
  <c r="DG73" i="260"/>
  <c r="DI75" i="260"/>
  <c r="DG77" i="260"/>
  <c r="DO78" i="260"/>
  <c r="DO107" i="260"/>
  <c r="DG116" i="260"/>
  <c r="DI103" i="260"/>
  <c r="DI92" i="260"/>
  <c r="DI87" i="260"/>
  <c r="DI139" i="260"/>
  <c r="DI123" i="260"/>
  <c r="DI115" i="260"/>
  <c r="DI107" i="260"/>
  <c r="DI128" i="260"/>
  <c r="DI116" i="260"/>
  <c r="DI83" i="260"/>
  <c r="DI121" i="260"/>
  <c r="DI117" i="260"/>
  <c r="DI106" i="260"/>
  <c r="DI105" i="260"/>
  <c r="DI85" i="260"/>
  <c r="DI84" i="260"/>
  <c r="DI118" i="260"/>
  <c r="DI113" i="260"/>
  <c r="DI94" i="260"/>
  <c r="DI86" i="260"/>
  <c r="DI109" i="260"/>
  <c r="DI108" i="260"/>
  <c r="DI76" i="260"/>
  <c r="DI104" i="260"/>
  <c r="DI82" i="260"/>
  <c r="DI81" i="260"/>
  <c r="DI111" i="260"/>
  <c r="DI79" i="260"/>
  <c r="DI93" i="260"/>
  <c r="DI91" i="260"/>
  <c r="DI78" i="260"/>
  <c r="DI72" i="260"/>
  <c r="DI80" i="260"/>
  <c r="DI69" i="260"/>
  <c r="DI61" i="260"/>
  <c r="DI25" i="260"/>
  <c r="DI101" i="260"/>
  <c r="DI88" i="260"/>
  <c r="DI62" i="260"/>
  <c r="DI26" i="260"/>
  <c r="DI110" i="260"/>
  <c r="DI63" i="260"/>
  <c r="DI119" i="260"/>
  <c r="DI71" i="260"/>
  <c r="DI11" i="260"/>
  <c r="DI70" i="260"/>
  <c r="DI60" i="260"/>
  <c r="DI22" i="260"/>
  <c r="DI12" i="260"/>
  <c r="DI30" i="260"/>
  <c r="DI27" i="260"/>
  <c r="DI23" i="260"/>
  <c r="DI13" i="260"/>
  <c r="DI16" i="260"/>
  <c r="DI112" i="260"/>
  <c r="DI102" i="260"/>
  <c r="DI67" i="260"/>
  <c r="DI31" i="260"/>
  <c r="DI28" i="260"/>
  <c r="DI17" i="260"/>
  <c r="DO15" i="260"/>
  <c r="DO23" i="260"/>
  <c r="DC25" i="260"/>
  <c r="DO30" i="260"/>
  <c r="AF39" i="260"/>
  <c r="DI73" i="260"/>
  <c r="DI77" i="260"/>
  <c r="DU103" i="260"/>
  <c r="DU92" i="260"/>
  <c r="DU87" i="260"/>
  <c r="DU139" i="260"/>
  <c r="DU123" i="260"/>
  <c r="DU115" i="260"/>
  <c r="DU107" i="260"/>
  <c r="DU128" i="260"/>
  <c r="DU116" i="260"/>
  <c r="DU83" i="260"/>
  <c r="DU121" i="260"/>
  <c r="DU117" i="260"/>
  <c r="DU119" i="260"/>
  <c r="DU108" i="260"/>
  <c r="DU104" i="260"/>
  <c r="DU101" i="260"/>
  <c r="DU100" i="260"/>
  <c r="DU82" i="260"/>
  <c r="DU91" i="260"/>
  <c r="DU114" i="260"/>
  <c r="DU110" i="260"/>
  <c r="DU113" i="260"/>
  <c r="DU106" i="260"/>
  <c r="DU93" i="260"/>
  <c r="DU88" i="260"/>
  <c r="DU84" i="260"/>
  <c r="DU86" i="260"/>
  <c r="DU76" i="260"/>
  <c r="DU75" i="260"/>
  <c r="DU72" i="260"/>
  <c r="DU67" i="260"/>
  <c r="DU61" i="260"/>
  <c r="DU25" i="260"/>
  <c r="DU62" i="260"/>
  <c r="DU26" i="260"/>
  <c r="DU102" i="260"/>
  <c r="DU69" i="260"/>
  <c r="DU63" i="260"/>
  <c r="DU81" i="260"/>
  <c r="DU66" i="260"/>
  <c r="DU29" i="260"/>
  <c r="DU21" i="260"/>
  <c r="DU11" i="260"/>
  <c r="DU12" i="260"/>
  <c r="DU85" i="260"/>
  <c r="DU22" i="260"/>
  <c r="DU74" i="260"/>
  <c r="DU73" i="260"/>
  <c r="DU23" i="260"/>
  <c r="DU13" i="260"/>
  <c r="DU112" i="260"/>
  <c r="DU105" i="260"/>
  <c r="DU79" i="260"/>
  <c r="DU60" i="260"/>
  <c r="DU16" i="260"/>
  <c r="DU94" i="260"/>
  <c r="DU77" i="260"/>
  <c r="DU71" i="260"/>
  <c r="DU17" i="260"/>
  <c r="DJ139" i="260"/>
  <c r="DJ123" i="260"/>
  <c r="DJ115" i="260"/>
  <c r="DJ107" i="260"/>
  <c r="DJ88" i="260"/>
  <c r="DJ82" i="260"/>
  <c r="DJ128" i="260"/>
  <c r="DJ116" i="260"/>
  <c r="DJ121" i="260"/>
  <c r="DJ117" i="260"/>
  <c r="DJ118" i="260"/>
  <c r="DJ104" i="260"/>
  <c r="DJ93" i="260"/>
  <c r="DJ113" i="260"/>
  <c r="DJ94" i="260"/>
  <c r="DJ86" i="260"/>
  <c r="DJ103" i="260"/>
  <c r="DJ80" i="260"/>
  <c r="DJ109" i="260"/>
  <c r="DJ112" i="260"/>
  <c r="DJ81" i="260"/>
  <c r="DJ111" i="260"/>
  <c r="DJ79" i="260"/>
  <c r="DJ110" i="260"/>
  <c r="DJ75" i="260"/>
  <c r="DJ92" i="260"/>
  <c r="DJ73" i="260"/>
  <c r="DJ105" i="260"/>
  <c r="DJ101" i="260"/>
  <c r="DJ84" i="260"/>
  <c r="DJ62" i="260"/>
  <c r="DJ26" i="260"/>
  <c r="DJ87" i="260"/>
  <c r="DJ78" i="260"/>
  <c r="DJ63" i="260"/>
  <c r="DJ27" i="260"/>
  <c r="DJ119" i="260"/>
  <c r="DJ91" i="260"/>
  <c r="DJ85" i="260"/>
  <c r="DJ77" i="260"/>
  <c r="DJ76" i="260"/>
  <c r="DJ74" i="260"/>
  <c r="DJ71" i="260"/>
  <c r="DJ70" i="260"/>
  <c r="DJ61" i="260"/>
  <c r="DJ60" i="260"/>
  <c r="DJ22" i="260"/>
  <c r="DJ12" i="260"/>
  <c r="DJ13" i="260"/>
  <c r="DJ30" i="260"/>
  <c r="DJ23" i="260"/>
  <c r="DJ68" i="260"/>
  <c r="DJ65" i="260"/>
  <c r="DJ24" i="260"/>
  <c r="DJ14" i="260"/>
  <c r="DJ102" i="260"/>
  <c r="DJ67" i="260"/>
  <c r="DJ31" i="260"/>
  <c r="DJ28" i="260"/>
  <c r="DJ25" i="260"/>
  <c r="DJ17" i="260"/>
  <c r="DJ64" i="260"/>
  <c r="DJ18" i="260"/>
  <c r="DJ114" i="260"/>
  <c r="DV139" i="260"/>
  <c r="DV123" i="260"/>
  <c r="DV115" i="260"/>
  <c r="DV107" i="260"/>
  <c r="DV88" i="260"/>
  <c r="DV82" i="260"/>
  <c r="DV128" i="260"/>
  <c r="DV116" i="260"/>
  <c r="DV121" i="260"/>
  <c r="DV117" i="260"/>
  <c r="DV118" i="260"/>
  <c r="DV104" i="260"/>
  <c r="DV93" i="260"/>
  <c r="DV91" i="260"/>
  <c r="DV114" i="260"/>
  <c r="DV92" i="260"/>
  <c r="DV87" i="260"/>
  <c r="DV80" i="260"/>
  <c r="DV110" i="260"/>
  <c r="DV106" i="260"/>
  <c r="DV105" i="260"/>
  <c r="DV94" i="260"/>
  <c r="DV84" i="260"/>
  <c r="DV86" i="260"/>
  <c r="DV76" i="260"/>
  <c r="DV83" i="260"/>
  <c r="DV81" i="260"/>
  <c r="DV102" i="260"/>
  <c r="DV73" i="260"/>
  <c r="DV62" i="260"/>
  <c r="DV26" i="260"/>
  <c r="DV113" i="260"/>
  <c r="DV72" i="260"/>
  <c r="DV69" i="260"/>
  <c r="DV63" i="260"/>
  <c r="DV27" i="260"/>
  <c r="DV100" i="260"/>
  <c r="DV111" i="260"/>
  <c r="DV108" i="260"/>
  <c r="DV85" i="260"/>
  <c r="DV22" i="260"/>
  <c r="DV12" i="260"/>
  <c r="DV13" i="260"/>
  <c r="DV74" i="260"/>
  <c r="DV23" i="260"/>
  <c r="DV24" i="260"/>
  <c r="DV14" i="260"/>
  <c r="DV77" i="260"/>
  <c r="DV75" i="260"/>
  <c r="DV71" i="260"/>
  <c r="DV17" i="260"/>
  <c r="DV70" i="260"/>
  <c r="DV65" i="260"/>
  <c r="DV18" i="260"/>
  <c r="DV103" i="260"/>
  <c r="DV101" i="260"/>
  <c r="DJ20" i="260"/>
  <c r="DU28" i="260"/>
  <c r="DU70" i="260"/>
  <c r="DJ108" i="260"/>
  <c r="DC14" i="260"/>
  <c r="DC22" i="260"/>
  <c r="DI24" i="260"/>
  <c r="DK128" i="260"/>
  <c r="DK116" i="260"/>
  <c r="DK83" i="260"/>
  <c r="DK121" i="260"/>
  <c r="DK117" i="260"/>
  <c r="DK118" i="260"/>
  <c r="DK104" i="260"/>
  <c r="DK93" i="260"/>
  <c r="DK119" i="260"/>
  <c r="DK108" i="260"/>
  <c r="DK105" i="260"/>
  <c r="DK94" i="260"/>
  <c r="DK103" i="260"/>
  <c r="DK80" i="260"/>
  <c r="DK109" i="260"/>
  <c r="DK81" i="260"/>
  <c r="DK75" i="260"/>
  <c r="DK115" i="260"/>
  <c r="DK112" i="260"/>
  <c r="DK111" i="260"/>
  <c r="DK82" i="260"/>
  <c r="DK79" i="260"/>
  <c r="DK110" i="260"/>
  <c r="DK85" i="260"/>
  <c r="DK114" i="260"/>
  <c r="DK88" i="260"/>
  <c r="DK87" i="260"/>
  <c r="DK78" i="260"/>
  <c r="DK63" i="260"/>
  <c r="DK27" i="260"/>
  <c r="DK28" i="260"/>
  <c r="DK107" i="260"/>
  <c r="DK91" i="260"/>
  <c r="DK77" i="260"/>
  <c r="DK76" i="260"/>
  <c r="DK74" i="260"/>
  <c r="DK71" i="260"/>
  <c r="DK123" i="260"/>
  <c r="DK113" i="260"/>
  <c r="DK30" i="260"/>
  <c r="DK23" i="260"/>
  <c r="DK13" i="260"/>
  <c r="DK14" i="260"/>
  <c r="DK68" i="260"/>
  <c r="DK65" i="260"/>
  <c r="DK24" i="260"/>
  <c r="DK69" i="260"/>
  <c r="DK43" i="260"/>
  <c r="DK15" i="260"/>
  <c r="DK64" i="260"/>
  <c r="DK18" i="260"/>
  <c r="DK84" i="260"/>
  <c r="DK66" i="260"/>
  <c r="DK19" i="260"/>
  <c r="DV11" i="260"/>
  <c r="DO12" i="260"/>
  <c r="DU14" i="260"/>
  <c r="DK16" i="260"/>
  <c r="DK20" i="260"/>
  <c r="DC26" i="260"/>
  <c r="DC27" i="260"/>
  <c r="DV28" i="260"/>
  <c r="DK62" i="260"/>
  <c r="DU64" i="260"/>
  <c r="DU65" i="260"/>
  <c r="DV67" i="260"/>
  <c r="DO73" i="260"/>
  <c r="DU111" i="260"/>
  <c r="DI20" i="260"/>
  <c r="DJ16" i="260"/>
  <c r="DG17" i="260"/>
  <c r="DU18" i="260"/>
  <c r="DS19" i="260"/>
  <c r="DK21" i="260"/>
  <c r="DS23" i="260"/>
  <c r="DG26" i="260"/>
  <c r="DV29" i="260"/>
  <c r="DG60" i="260"/>
  <c r="DO61" i="260"/>
  <c r="DV64" i="260"/>
  <c r="DI66" i="260"/>
  <c r="DU80" i="260"/>
  <c r="DV119" i="260"/>
  <c r="DC123" i="260"/>
  <c r="DG128" i="260"/>
  <c r="DL121" i="260"/>
  <c r="DL117" i="260"/>
  <c r="DL118" i="260"/>
  <c r="DL119" i="260"/>
  <c r="DL108" i="260"/>
  <c r="DL105" i="260"/>
  <c r="DL94" i="260"/>
  <c r="DL109" i="260"/>
  <c r="DL100" i="260"/>
  <c r="DL84" i="260"/>
  <c r="DL81" i="260"/>
  <c r="DL75" i="260"/>
  <c r="DL115" i="260"/>
  <c r="DL112" i="260"/>
  <c r="DL76" i="260"/>
  <c r="DL128" i="260"/>
  <c r="DL110" i="260"/>
  <c r="DL104" i="260"/>
  <c r="DL85" i="260"/>
  <c r="DL71" i="260"/>
  <c r="DL91" i="260"/>
  <c r="DL78" i="260"/>
  <c r="DL113" i="260"/>
  <c r="DL106" i="260"/>
  <c r="DL88" i="260"/>
  <c r="DL77" i="260"/>
  <c r="DL28" i="260"/>
  <c r="DL107" i="260"/>
  <c r="DL74" i="260"/>
  <c r="DL29" i="260"/>
  <c r="DL123" i="260"/>
  <c r="DL93" i="260"/>
  <c r="DL64" i="260"/>
  <c r="DL20" i="260"/>
  <c r="DP61" i="260"/>
  <c r="DP72" i="260"/>
  <c r="DL73" i="260"/>
  <c r="DP74" i="260"/>
  <c r="DL82" i="260"/>
  <c r="DQ87" i="260"/>
  <c r="DD93" i="260"/>
  <c r="DP108" i="260"/>
  <c r="DL114" i="260"/>
  <c r="DE115" i="260"/>
  <c r="DM118" i="260"/>
  <c r="DM104" i="260"/>
  <c r="DM93" i="260"/>
  <c r="DM119" i="260"/>
  <c r="DM108" i="260"/>
  <c r="DM105" i="260"/>
  <c r="DM109" i="260"/>
  <c r="DM100" i="260"/>
  <c r="DM84" i="260"/>
  <c r="DM110" i="260"/>
  <c r="DM101" i="260"/>
  <c r="DM85" i="260"/>
  <c r="DM115" i="260"/>
  <c r="DM112" i="260"/>
  <c r="DM76" i="260"/>
  <c r="DM83" i="260"/>
  <c r="DM128" i="260"/>
  <c r="DM111" i="260"/>
  <c r="DM102" i="260"/>
  <c r="DM91" i="260"/>
  <c r="DM78" i="260"/>
  <c r="DM75" i="260"/>
  <c r="DM72" i="260"/>
  <c r="DM123" i="260"/>
  <c r="DM92" i="260"/>
  <c r="DM67" i="260"/>
  <c r="DM107" i="260"/>
  <c r="DM74" i="260"/>
  <c r="DM29" i="260"/>
  <c r="DM77" i="260"/>
  <c r="DM71" i="260"/>
  <c r="DM30" i="260"/>
  <c r="DM64" i="260"/>
  <c r="DM113" i="260"/>
  <c r="DM68" i="260"/>
  <c r="DM65" i="260"/>
  <c r="DM43" i="260"/>
  <c r="DP11" i="260"/>
  <c r="DE12" i="260"/>
  <c r="DQ12" i="260"/>
  <c r="DF13" i="260"/>
  <c r="DR13" i="260"/>
  <c r="DL19" i="260"/>
  <c r="DM20" i="260"/>
  <c r="DP21" i="260"/>
  <c r="DE22" i="260"/>
  <c r="DQ22" i="260"/>
  <c r="DF23" i="260"/>
  <c r="DR23" i="260"/>
  <c r="DF27" i="260"/>
  <c r="DF30" i="260"/>
  <c r="AF37" i="260"/>
  <c r="DQ61" i="260"/>
  <c r="DF62" i="260"/>
  <c r="DL66" i="260"/>
  <c r="DQ72" i="260"/>
  <c r="DM73" i="260"/>
  <c r="DQ74" i="260"/>
  <c r="DE76" i="260"/>
  <c r="DM82" i="260"/>
  <c r="DE93" i="260"/>
  <c r="DQ108" i="260"/>
  <c r="DM114" i="260"/>
  <c r="DD110" i="260"/>
  <c r="DD101" i="260"/>
  <c r="DD85" i="260"/>
  <c r="DD111" i="260"/>
  <c r="DD112" i="260"/>
  <c r="DD106" i="260"/>
  <c r="DD113" i="260"/>
  <c r="DD91" i="260"/>
  <c r="DD82" i="260"/>
  <c r="DD119" i="260"/>
  <c r="DD108" i="260"/>
  <c r="DD107" i="260"/>
  <c r="DD92" i="260"/>
  <c r="DD87" i="260"/>
  <c r="DD77" i="260"/>
  <c r="DD116" i="260"/>
  <c r="DD104" i="260"/>
  <c r="DD100" i="260"/>
  <c r="DD118" i="260"/>
  <c r="DD117" i="260"/>
  <c r="DD103" i="260"/>
  <c r="DD102" i="260"/>
  <c r="DD86" i="260"/>
  <c r="DD84" i="260"/>
  <c r="DD83" i="260"/>
  <c r="DD80" i="260"/>
  <c r="DD139" i="260"/>
  <c r="DD105" i="260"/>
  <c r="DD79" i="260"/>
  <c r="DD76" i="260"/>
  <c r="DD70" i="260"/>
  <c r="DD109" i="260"/>
  <c r="DD65" i="260"/>
  <c r="DD43" i="260"/>
  <c r="DD128" i="260"/>
  <c r="DD73" i="260"/>
  <c r="DD66" i="260"/>
  <c r="DD60" i="260"/>
  <c r="DD81" i="260"/>
  <c r="DD67" i="260"/>
  <c r="DP110" i="260"/>
  <c r="DP101" i="260"/>
  <c r="DP85" i="260"/>
  <c r="DP111" i="260"/>
  <c r="DP112" i="260"/>
  <c r="DP106" i="260"/>
  <c r="DP113" i="260"/>
  <c r="DP109" i="260"/>
  <c r="DP102" i="260"/>
  <c r="DP123" i="260"/>
  <c r="DP77" i="260"/>
  <c r="DP139" i="260"/>
  <c r="DP117" i="260"/>
  <c r="DP93" i="260"/>
  <c r="DP114" i="260"/>
  <c r="DP91" i="260"/>
  <c r="DP105" i="260"/>
  <c r="DP121" i="260"/>
  <c r="DP115" i="260"/>
  <c r="DP107" i="260"/>
  <c r="DP70" i="260"/>
  <c r="DP119" i="260"/>
  <c r="DP118" i="260"/>
  <c r="DP65" i="260"/>
  <c r="DP43" i="260"/>
  <c r="DP104" i="260"/>
  <c r="DP68" i="260"/>
  <c r="DP66" i="260"/>
  <c r="DP60" i="260"/>
  <c r="DP82" i="260"/>
  <c r="DP75" i="260"/>
  <c r="DP100" i="260"/>
  <c r="DP73" i="260"/>
  <c r="DL16" i="260"/>
  <c r="DD20" i="260"/>
  <c r="DP20" i="260"/>
  <c r="DE21" i="260"/>
  <c r="DD26" i="260"/>
  <c r="DE29" i="260"/>
  <c r="DD61" i="260"/>
  <c r="DF71" i="260"/>
  <c r="DQ76" i="260"/>
  <c r="DP78" i="260"/>
  <c r="DM80" i="260"/>
  <c r="DL86" i="260"/>
  <c r="DM88" i="260"/>
  <c r="DM106" i="260"/>
  <c r="DE109" i="260"/>
  <c r="DL116" i="260"/>
  <c r="DD123" i="260"/>
  <c r="DL139" i="260"/>
  <c r="DL15" i="260"/>
  <c r="DD19" i="260"/>
  <c r="DP19" i="260"/>
  <c r="DE20" i="260"/>
  <c r="DQ20" i="260"/>
  <c r="DE26" i="260"/>
  <c r="DL27" i="260"/>
  <c r="DP28" i="260"/>
  <c r="DP31" i="260"/>
  <c r="DL43" i="260"/>
  <c r="DE61" i="260"/>
  <c r="DL69" i="260"/>
  <c r="DM86" i="260"/>
  <c r="DP88" i="260"/>
  <c r="DL103" i="260"/>
  <c r="DM116" i="260"/>
  <c r="DM139" i="260"/>
  <c r="DE111" i="260"/>
  <c r="DE86" i="260"/>
  <c r="DE112" i="260"/>
  <c r="DE106" i="260"/>
  <c r="DE113" i="260"/>
  <c r="DE114" i="260"/>
  <c r="DE102" i="260"/>
  <c r="DE91" i="260"/>
  <c r="DE119" i="260"/>
  <c r="DE108" i="260"/>
  <c r="DE107" i="260"/>
  <c r="DE92" i="260"/>
  <c r="DE87" i="260"/>
  <c r="DE77" i="260"/>
  <c r="DE116" i="260"/>
  <c r="DE104" i="260"/>
  <c r="DE101" i="260"/>
  <c r="DE100" i="260"/>
  <c r="DE78" i="260"/>
  <c r="DE121" i="260"/>
  <c r="DE110" i="260"/>
  <c r="DE103" i="260"/>
  <c r="DE84" i="260"/>
  <c r="DE83" i="260"/>
  <c r="DE80" i="260"/>
  <c r="DE139" i="260"/>
  <c r="DE67" i="260"/>
  <c r="DE81" i="260"/>
  <c r="DE128" i="260"/>
  <c r="DE117" i="260"/>
  <c r="DE73" i="260"/>
  <c r="DE70" i="260"/>
  <c r="DE66" i="260"/>
  <c r="DE60" i="260"/>
  <c r="DE105" i="260"/>
  <c r="DE79" i="260"/>
  <c r="DE118" i="260"/>
  <c r="DE88" i="260"/>
  <c r="DE72" i="260"/>
  <c r="DE69" i="260"/>
  <c r="DQ111" i="260"/>
  <c r="DQ86" i="260"/>
  <c r="DQ112" i="260"/>
  <c r="DQ106" i="260"/>
  <c r="DQ113" i="260"/>
  <c r="DQ114" i="260"/>
  <c r="DQ102" i="260"/>
  <c r="DQ91" i="260"/>
  <c r="DQ123" i="260"/>
  <c r="DQ77" i="260"/>
  <c r="DQ139" i="260"/>
  <c r="DQ117" i="260"/>
  <c r="DQ93" i="260"/>
  <c r="DQ78" i="260"/>
  <c r="DQ92" i="260"/>
  <c r="DQ105" i="260"/>
  <c r="DQ67" i="260"/>
  <c r="DQ88" i="260"/>
  <c r="DQ80" i="260"/>
  <c r="DQ128" i="260"/>
  <c r="DQ119" i="260"/>
  <c r="DQ116" i="260"/>
  <c r="DQ100" i="260"/>
  <c r="DQ84" i="260"/>
  <c r="DQ83" i="260"/>
  <c r="DQ104" i="260"/>
  <c r="DQ68" i="260"/>
  <c r="DQ66" i="260"/>
  <c r="DQ60" i="260"/>
  <c r="DQ121" i="260"/>
  <c r="DQ115" i="260"/>
  <c r="DQ110" i="260"/>
  <c r="DQ82" i="260"/>
  <c r="DQ75" i="260"/>
  <c r="DQ85" i="260"/>
  <c r="DQ73" i="260"/>
  <c r="DQ70" i="260"/>
  <c r="DF112" i="260"/>
  <c r="DF106" i="260"/>
  <c r="DF113" i="260"/>
  <c r="DF114" i="260"/>
  <c r="DF102" i="260"/>
  <c r="DF91" i="260"/>
  <c r="DF103" i="260"/>
  <c r="DF92" i="260"/>
  <c r="DF87" i="260"/>
  <c r="DF116" i="260"/>
  <c r="DF104" i="260"/>
  <c r="DF101" i="260"/>
  <c r="DF100" i="260"/>
  <c r="DF78" i="260"/>
  <c r="DF79" i="260"/>
  <c r="DF121" i="260"/>
  <c r="DF110" i="260"/>
  <c r="DF115" i="260"/>
  <c r="DF105" i="260"/>
  <c r="DF139" i="260"/>
  <c r="DF119" i="260"/>
  <c r="DF86" i="260"/>
  <c r="DF74" i="260"/>
  <c r="DF68" i="260"/>
  <c r="DF109" i="260"/>
  <c r="DF82" i="260"/>
  <c r="DF123" i="260"/>
  <c r="DF111" i="260"/>
  <c r="DF85" i="260"/>
  <c r="DF81" i="260"/>
  <c r="DF67" i="260"/>
  <c r="DF118" i="260"/>
  <c r="DF88" i="260"/>
  <c r="DF84" i="260"/>
  <c r="DF72" i="260"/>
  <c r="DF69" i="260"/>
  <c r="DF107" i="260"/>
  <c r="DF80" i="260"/>
  <c r="DF61" i="260"/>
  <c r="DR112" i="260"/>
  <c r="DR106" i="260"/>
  <c r="DR113" i="260"/>
  <c r="DR114" i="260"/>
  <c r="DR102" i="260"/>
  <c r="DR91" i="260"/>
  <c r="DR103" i="260"/>
  <c r="DR92" i="260"/>
  <c r="DR87" i="260"/>
  <c r="DR139" i="260"/>
  <c r="DR117" i="260"/>
  <c r="DR93" i="260"/>
  <c r="DR78" i="260"/>
  <c r="DR82" i="260"/>
  <c r="DR79" i="260"/>
  <c r="DR111" i="260"/>
  <c r="DR119" i="260"/>
  <c r="DR108" i="260"/>
  <c r="DR107" i="260"/>
  <c r="DR104" i="260"/>
  <c r="DR101" i="260"/>
  <c r="DR100" i="260"/>
  <c r="DR123" i="260"/>
  <c r="DR88" i="260"/>
  <c r="DR80" i="260"/>
  <c r="DR77" i="260"/>
  <c r="DR74" i="260"/>
  <c r="DR68" i="260"/>
  <c r="DR94" i="260"/>
  <c r="DR86" i="260"/>
  <c r="DR76" i="260"/>
  <c r="DR121" i="260"/>
  <c r="DR115" i="260"/>
  <c r="DR110" i="260"/>
  <c r="DR75" i="260"/>
  <c r="DR85" i="260"/>
  <c r="DR73" i="260"/>
  <c r="DR70" i="260"/>
  <c r="DR116" i="260"/>
  <c r="DR67" i="260"/>
  <c r="DR61" i="260"/>
  <c r="DL14" i="260"/>
  <c r="DM15" i="260"/>
  <c r="DD18" i="260"/>
  <c r="DP18" i="260"/>
  <c r="DE19" i="260"/>
  <c r="DQ19" i="260"/>
  <c r="DF20" i="260"/>
  <c r="DR20" i="260"/>
  <c r="DL24" i="260"/>
  <c r="DF26" i="260"/>
  <c r="DM27" i="260"/>
  <c r="DQ28" i="260"/>
  <c r="DQ31" i="260"/>
  <c r="DQ43" i="260"/>
  <c r="DD63" i="260"/>
  <c r="DD64" i="260"/>
  <c r="DL65" i="260"/>
  <c r="DP67" i="260"/>
  <c r="DL68" i="260"/>
  <c r="DM69" i="260"/>
  <c r="DD72" i="260"/>
  <c r="DD74" i="260"/>
  <c r="DD75" i="260"/>
  <c r="DP80" i="260"/>
  <c r="DP86" i="260"/>
  <c r="DD94" i="260"/>
  <c r="DM103" i="260"/>
  <c r="DR109" i="260"/>
  <c r="DF128" i="260"/>
  <c r="AE103" i="260"/>
  <c r="AF99" i="260"/>
  <c r="DE76" i="251"/>
  <c r="DU79" i="251"/>
  <c r="DS88" i="251"/>
  <c r="DR27" i="251"/>
  <c r="DP67" i="251"/>
  <c r="DG80" i="251"/>
  <c r="DR19" i="251"/>
  <c r="DD28" i="251"/>
  <c r="DW61" i="251"/>
  <c r="DL68" i="251"/>
  <c r="DW19" i="251"/>
  <c r="DE28" i="251"/>
  <c r="DJ31" i="251"/>
  <c r="DG24" i="251"/>
  <c r="DF76" i="251"/>
  <c r="DF11" i="251"/>
  <c r="DL20" i="251"/>
  <c r="DF28" i="251"/>
  <c r="DQ31" i="251"/>
  <c r="DS69" i="251"/>
  <c r="DE82" i="251"/>
  <c r="DU92" i="251"/>
  <c r="DI43" i="251"/>
  <c r="DT12" i="251"/>
  <c r="DH80" i="251"/>
  <c r="DT85" i="251"/>
  <c r="DV107" i="251"/>
  <c r="DH13" i="251"/>
  <c r="DK15" i="251"/>
  <c r="DV21" i="251"/>
  <c r="DL43" i="251"/>
  <c r="DT70" i="251"/>
  <c r="DT86" i="251"/>
  <c r="DU71" i="251"/>
  <c r="DT108" i="251"/>
  <c r="DH11" i="251"/>
  <c r="DJ13" i="251"/>
  <c r="DS15" i="251"/>
  <c r="DV17" i="251"/>
  <c r="DF22" i="251"/>
  <c r="DF24" i="251"/>
  <c r="DI26" i="251"/>
  <c r="DI29" i="251"/>
  <c r="DW43" i="251"/>
  <c r="DS63" i="251"/>
  <c r="DK67" i="251"/>
  <c r="DR76" i="251"/>
  <c r="DF82" i="251"/>
  <c r="DQ112" i="251"/>
  <c r="DJ43" i="251"/>
  <c r="DT75" i="251"/>
  <c r="DH23" i="251"/>
  <c r="DT31" i="251"/>
  <c r="DK43" i="251"/>
  <c r="DU75" i="251"/>
  <c r="DI23" i="251"/>
  <c r="DI13" i="251"/>
  <c r="DU17" i="251"/>
  <c r="DV23" i="251"/>
  <c r="DV31" i="251"/>
  <c r="DW17" i="251"/>
  <c r="DV76" i="251"/>
  <c r="DJ11" i="251"/>
  <c r="DI14" i="251"/>
  <c r="DU15" i="251"/>
  <c r="DE18" i="251"/>
  <c r="DH22" i="251"/>
  <c r="DH24" i="251"/>
  <c r="DK26" i="251"/>
  <c r="DL29" i="251"/>
  <c r="DK64" i="251"/>
  <c r="DQ67" i="251"/>
  <c r="DF73" i="251"/>
  <c r="DU88" i="251"/>
  <c r="DI100" i="251"/>
  <c r="DH105" i="251"/>
  <c r="DI105" i="251"/>
  <c r="DJ15" i="251"/>
  <c r="DI25" i="251"/>
  <c r="DI66" i="251"/>
  <c r="DL15" i="251"/>
  <c r="DK25" i="251"/>
  <c r="DH29" i="251"/>
  <c r="DU86" i="251"/>
  <c r="DF12" i="251"/>
  <c r="DJ14" i="251"/>
  <c r="DV15" i="251"/>
  <c r="DJ18" i="251"/>
  <c r="DI22" i="251"/>
  <c r="DI24" i="251"/>
  <c r="DT26" i="251"/>
  <c r="DT29" i="251"/>
  <c r="DI61" i="251"/>
  <c r="DU67" i="251"/>
  <c r="DR73" i="251"/>
  <c r="DO78" i="251"/>
  <c r="DF115" i="251"/>
  <c r="DH43" i="251"/>
  <c r="DH85" i="251"/>
  <c r="DT14" i="251"/>
  <c r="DH25" i="251"/>
  <c r="DJ25" i="251"/>
  <c r="DH28" i="251"/>
  <c r="DJ66" i="251"/>
  <c r="DI108" i="251"/>
  <c r="DL13" i="251"/>
  <c r="DT15" i="251"/>
  <c r="DK29" i="251"/>
  <c r="DV72" i="251"/>
  <c r="DH12" i="251"/>
  <c r="DK14" i="251"/>
  <c r="DL16" i="251"/>
  <c r="DK18" i="251"/>
  <c r="DT22" i="251"/>
  <c r="DJ24" i="251"/>
  <c r="DU26" i="251"/>
  <c r="DU29" i="251"/>
  <c r="DJ30" i="251"/>
  <c r="DK61" i="251"/>
  <c r="DW67" i="251"/>
  <c r="DT73" i="251"/>
  <c r="DT78" i="251"/>
  <c r="DK83" i="251"/>
  <c r="DH115" i="251"/>
  <c r="DU14" i="251"/>
  <c r="DU65" i="251"/>
  <c r="DT21" i="251"/>
  <c r="DU31" i="251"/>
  <c r="DV43" i="251"/>
  <c r="DI11" i="251"/>
  <c r="DJ26" i="251"/>
  <c r="DU63" i="251"/>
  <c r="DI12" i="251"/>
  <c r="DR14" i="251"/>
  <c r="DT16" i="251"/>
  <c r="DK19" i="251"/>
  <c r="DU22" i="251"/>
  <c r="DK24" i="251"/>
  <c r="DV26" i="251"/>
  <c r="DW29" i="251"/>
  <c r="DU61" i="251"/>
  <c r="DH65" i="251"/>
  <c r="DK68" i="251"/>
  <c r="DW73" i="251"/>
  <c r="DT79" i="251"/>
  <c r="DT104" i="251"/>
  <c r="DH117" i="251"/>
  <c r="DR11" i="251"/>
  <c r="DQ13" i="251"/>
  <c r="DE74" i="251"/>
  <c r="DM80" i="251"/>
  <c r="DT11" i="251"/>
  <c r="DU12" i="251"/>
  <c r="DT13" i="251"/>
  <c r="DV14" i="251"/>
  <c r="DW15" i="251"/>
  <c r="DD17" i="251"/>
  <c r="DO18" i="251"/>
  <c r="DS20" i="251"/>
  <c r="DK22" i="251"/>
  <c r="DJ23" i="251"/>
  <c r="DM24" i="251"/>
  <c r="DT25" i="251"/>
  <c r="DW26" i="251"/>
  <c r="DQ28" i="251"/>
  <c r="DM30" i="251"/>
  <c r="DF62" i="251"/>
  <c r="DR64" i="251"/>
  <c r="DP66" i="251"/>
  <c r="DR68" i="251"/>
  <c r="DW71" i="251"/>
  <c r="DR74" i="251"/>
  <c r="DW77" i="251"/>
  <c r="DP83" i="251"/>
  <c r="DF87" i="251"/>
  <c r="DW92" i="251"/>
  <c r="DD103" i="251"/>
  <c r="DU108" i="251"/>
  <c r="DV117" i="251"/>
  <c r="DE71" i="251"/>
  <c r="AE89" i="251"/>
  <c r="DR71" i="251"/>
  <c r="DF83" i="251"/>
  <c r="DS11" i="251"/>
  <c r="DR13" i="251"/>
  <c r="DU11" i="251"/>
  <c r="DV12" i="251"/>
  <c r="DU13" i="251"/>
  <c r="DW14" i="251"/>
  <c r="DH16" i="251"/>
  <c r="DI17" i="251"/>
  <c r="DQ18" i="251"/>
  <c r="DF21" i="251"/>
  <c r="DP22" i="251"/>
  <c r="DR23" i="251"/>
  <c r="DR24" i="251"/>
  <c r="DU25" i="251"/>
  <c r="DD27" i="251"/>
  <c r="DR28" i="251"/>
  <c r="DE31" i="251"/>
  <c r="DH62" i="251"/>
  <c r="DS64" i="251"/>
  <c r="DT66" i="251"/>
  <c r="DV68" i="251"/>
  <c r="DV74" i="251"/>
  <c r="DH81" i="251"/>
  <c r="DT83" i="251"/>
  <c r="DH87" i="251"/>
  <c r="DR93" i="251"/>
  <c r="AE103" i="251"/>
  <c r="DE103" i="251"/>
  <c r="DJ110" i="251"/>
  <c r="DT118" i="251"/>
  <c r="DR129" i="251"/>
  <c r="DM19" i="251"/>
  <c r="DM26" i="251"/>
  <c r="DQ11" i="251"/>
  <c r="DQ20" i="251"/>
  <c r="DV11" i="251"/>
  <c r="DW12" i="251"/>
  <c r="DV13" i="251"/>
  <c r="DG15" i="251"/>
  <c r="DI16" i="251"/>
  <c r="DJ17" i="251"/>
  <c r="DV18" i="251"/>
  <c r="DH21" i="251"/>
  <c r="DQ22" i="251"/>
  <c r="DS23" i="251"/>
  <c r="DS24" i="251"/>
  <c r="DV25" i="251"/>
  <c r="DJ27" i="251"/>
  <c r="DT28" i="251"/>
  <c r="DF31" i="251"/>
  <c r="DM60" i="251"/>
  <c r="DI62" i="251"/>
  <c r="DT64" i="251"/>
  <c r="DV66" i="251"/>
  <c r="DW74" i="251"/>
  <c r="DI78" i="251"/>
  <c r="DI81" i="251"/>
  <c r="DW83" i="251"/>
  <c r="DT103" i="251"/>
  <c r="DK110" i="251"/>
  <c r="DV119" i="251"/>
  <c r="DR12" i="251"/>
  <c r="DM20" i="251"/>
  <c r="DN18" i="251"/>
  <c r="DS25" i="251"/>
  <c r="DP28" i="251"/>
  <c r="DD12" i="251"/>
  <c r="DE13" i="251"/>
  <c r="DF14" i="251"/>
  <c r="DH15" i="251"/>
  <c r="DJ16" i="251"/>
  <c r="DK17" i="251"/>
  <c r="DW18" i="251"/>
  <c r="DR21" i="251"/>
  <c r="DR22" i="251"/>
  <c r="DT23" i="251"/>
  <c r="DT24" i="251"/>
  <c r="DW25" i="251"/>
  <c r="DK27" i="251"/>
  <c r="DW28" i="251"/>
  <c r="DG31" i="251"/>
  <c r="DU60" i="251"/>
  <c r="DM62" i="251"/>
  <c r="DV64" i="251"/>
  <c r="DK69" i="251"/>
  <c r="DR72" i="251"/>
  <c r="DJ78" i="251"/>
  <c r="DU81" i="251"/>
  <c r="DT84" i="251"/>
  <c r="DI88" i="251"/>
  <c r="DH94" i="251"/>
  <c r="DU103" i="251"/>
  <c r="DR111" i="251"/>
  <c r="DI120" i="251"/>
  <c r="DO61" i="251"/>
  <c r="DM70" i="251"/>
  <c r="DO28" i="251"/>
  <c r="DF64" i="251"/>
  <c r="DR77" i="251"/>
  <c r="DE12" i="251"/>
  <c r="DF13" i="251"/>
  <c r="DH14" i="251"/>
  <c r="DI15" i="251"/>
  <c r="DK16" i="251"/>
  <c r="DP17" i="251"/>
  <c r="DF19" i="251"/>
  <c r="DS21" i="251"/>
  <c r="DS22" i="251"/>
  <c r="DU23" i="251"/>
  <c r="DU24" i="251"/>
  <c r="DH26" i="251"/>
  <c r="DM27" i="251"/>
  <c r="DF29" i="251"/>
  <c r="DH31" i="251"/>
  <c r="DH61" i="251"/>
  <c r="DQ62" i="251"/>
  <c r="DJ67" i="251"/>
  <c r="DS72" i="251"/>
  <c r="DH75" i="251"/>
  <c r="DK78" i="251"/>
  <c r="DW84" i="251"/>
  <c r="DQ88" i="251"/>
  <c r="DV103" i="251"/>
  <c r="DW120" i="251"/>
  <c r="V55" i="254"/>
  <c r="O68" i="259"/>
  <c r="J62" i="259"/>
  <c r="O46" i="259"/>
  <c r="M46" i="259"/>
  <c r="N39" i="259"/>
  <c r="H62" i="259"/>
  <c r="N46" i="259"/>
  <c r="O66" i="259"/>
  <c r="N66" i="259"/>
  <c r="M66" i="259"/>
  <c r="L66" i="259"/>
  <c r="J66" i="259"/>
  <c r="I15" i="259"/>
  <c r="I57" i="259"/>
  <c r="I62" i="259" s="1"/>
  <c r="L15" i="259"/>
  <c r="M15" i="259"/>
  <c r="L46" i="259"/>
  <c r="K46" i="259"/>
  <c r="J46" i="259"/>
  <c r="D13" i="254"/>
  <c r="E13" i="254"/>
  <c r="E12" i="254"/>
  <c r="E24" i="254"/>
  <c r="N27" i="255"/>
  <c r="N44" i="255" s="1"/>
  <c r="N55" i="254"/>
  <c r="O1" i="254"/>
  <c r="P27" i="255"/>
  <c r="P44" i="255" s="1"/>
  <c r="P55" i="254"/>
  <c r="Q55" i="254"/>
  <c r="Q27" i="255"/>
  <c r="Q44" i="255" s="1"/>
  <c r="E18" i="254"/>
  <c r="O1" i="255"/>
  <c r="D25" i="254"/>
  <c r="E25" i="254"/>
  <c r="D19" i="254"/>
  <c r="E19" i="254"/>
  <c r="U27" i="255"/>
  <c r="U44" i="255" s="1"/>
  <c r="U55" i="254"/>
  <c r="M27" i="255"/>
  <c r="M44" i="255" s="1"/>
  <c r="M55" i="254"/>
  <c r="O27" i="255"/>
  <c r="O44" i="255" s="1"/>
  <c r="O55" i="254"/>
  <c r="D47" i="255"/>
  <c r="S27" i="255"/>
  <c r="S44" i="255" s="1"/>
  <c r="S55" i="254"/>
  <c r="D52" i="255"/>
  <c r="D51" i="255"/>
  <c r="D15" i="254"/>
  <c r="D21" i="254"/>
  <c r="T27" i="255"/>
  <c r="T44" i="255" s="1"/>
  <c r="T55" i="254"/>
  <c r="D48" i="255"/>
  <c r="D53" i="255"/>
  <c r="W27" i="255"/>
  <c r="W44" i="255" s="1"/>
  <c r="W55" i="254"/>
  <c r="R55" i="254"/>
  <c r="D49" i="255"/>
  <c r="J19" i="255"/>
  <c r="J38" i="255" s="1"/>
  <c r="J53" i="255" s="1"/>
  <c r="J17" i="255"/>
  <c r="J36" i="255" s="1"/>
  <c r="J51" i="255" s="1"/>
  <c r="J16" i="255"/>
  <c r="J37" i="255" s="1"/>
  <c r="J52" i="255" s="1"/>
  <c r="DO11" i="251"/>
  <c r="DO68" i="251"/>
  <c r="DN70" i="251"/>
  <c r="DL135" i="251"/>
  <c r="DL114" i="251"/>
  <c r="DL102" i="251"/>
  <c r="DL115" i="251"/>
  <c r="DL103" i="251"/>
  <c r="DL92" i="251"/>
  <c r="DL124" i="251"/>
  <c r="DL116" i="251"/>
  <c r="DL129" i="251"/>
  <c r="DL117" i="251"/>
  <c r="DL120" i="251"/>
  <c r="DL108" i="251"/>
  <c r="DL105" i="251"/>
  <c r="DL94" i="251"/>
  <c r="DL113" i="251"/>
  <c r="DL112" i="251"/>
  <c r="DL93" i="251"/>
  <c r="DL88" i="251"/>
  <c r="DL82" i="251"/>
  <c r="DL76" i="251"/>
  <c r="DL119" i="251"/>
  <c r="DL118" i="251"/>
  <c r="DL83" i="251"/>
  <c r="DL104" i="251"/>
  <c r="DL77" i="251"/>
  <c r="DL106" i="251"/>
  <c r="DL111" i="251"/>
  <c r="DL62" i="251"/>
  <c r="DL100" i="251"/>
  <c r="DL87" i="251"/>
  <c r="DL63" i="251"/>
  <c r="DL27" i="251"/>
  <c r="DL85" i="251"/>
  <c r="DL84" i="251"/>
  <c r="DL81" i="251"/>
  <c r="DL73" i="251"/>
  <c r="DL64" i="251"/>
  <c r="DL31" i="251"/>
  <c r="DL101" i="251"/>
  <c r="DL80" i="251"/>
  <c r="DL66" i="251"/>
  <c r="DL109" i="251"/>
  <c r="DL78" i="251"/>
  <c r="DL67" i="251"/>
  <c r="DL122" i="251"/>
  <c r="DL72" i="251"/>
  <c r="DL71" i="251"/>
  <c r="DL107" i="251"/>
  <c r="DL86" i="251"/>
  <c r="DL79" i="251"/>
  <c r="DL28" i="251"/>
  <c r="DL91" i="251"/>
  <c r="DL74" i="251"/>
  <c r="DL21" i="251"/>
  <c r="DL11" i="251"/>
  <c r="DL75" i="251"/>
  <c r="DL22" i="251"/>
  <c r="DL12" i="251"/>
  <c r="DL24" i="251"/>
  <c r="DL14" i="251"/>
  <c r="DP11" i="251"/>
  <c r="DG12" i="251"/>
  <c r="DS13" i="251"/>
  <c r="DM14" i="251"/>
  <c r="DP19" i="251"/>
  <c r="DO20" i="251"/>
  <c r="DP21" i="251"/>
  <c r="DE23" i="251"/>
  <c r="DL25" i="251"/>
  <c r="DG29" i="251"/>
  <c r="DG60" i="251"/>
  <c r="DL61" i="251"/>
  <c r="DN62" i="251"/>
  <c r="DO65" i="251"/>
  <c r="DQ68" i="251"/>
  <c r="DQ70" i="251"/>
  <c r="DS73" i="251"/>
  <c r="DS77" i="251"/>
  <c r="DS84" i="251"/>
  <c r="DN19" i="251"/>
  <c r="DN73" i="251"/>
  <c r="DO19" i="251"/>
  <c r="DN20" i="251"/>
  <c r="DO21" i="251"/>
  <c r="DD60" i="251"/>
  <c r="DN65" i="251"/>
  <c r="DM115" i="251"/>
  <c r="DM103" i="251"/>
  <c r="DM92" i="251"/>
  <c r="DM135" i="251"/>
  <c r="DM124" i="251"/>
  <c r="DM116" i="251"/>
  <c r="DM107" i="251"/>
  <c r="DM129" i="251"/>
  <c r="DM117" i="251"/>
  <c r="DM122" i="251"/>
  <c r="DM118" i="251"/>
  <c r="DM109" i="251"/>
  <c r="DM100" i="251"/>
  <c r="DM114" i="251"/>
  <c r="DM102" i="251"/>
  <c r="DM112" i="251"/>
  <c r="DM93" i="251"/>
  <c r="DM88" i="251"/>
  <c r="DM120" i="251"/>
  <c r="DM119" i="251"/>
  <c r="DM83" i="251"/>
  <c r="DM104" i="251"/>
  <c r="DM111" i="251"/>
  <c r="DM108" i="251"/>
  <c r="DM84" i="251"/>
  <c r="DM78" i="251"/>
  <c r="DM110" i="251"/>
  <c r="DM105" i="251"/>
  <c r="DM87" i="251"/>
  <c r="DM63" i="251"/>
  <c r="DM85" i="251"/>
  <c r="DM81" i="251"/>
  <c r="DM28" i="251"/>
  <c r="DM86" i="251"/>
  <c r="DM71" i="251"/>
  <c r="DM91" i="251"/>
  <c r="DM65" i="251"/>
  <c r="DM43" i="251"/>
  <c r="DM77" i="251"/>
  <c r="DM67" i="251"/>
  <c r="DM113" i="251"/>
  <c r="DM79" i="251"/>
  <c r="DM74" i="251"/>
  <c r="DM68" i="251"/>
  <c r="DM73" i="251"/>
  <c r="DM21" i="251"/>
  <c r="DM11" i="251"/>
  <c r="DM106" i="251"/>
  <c r="DM94" i="251"/>
  <c r="DM75" i="251"/>
  <c r="DM31" i="251"/>
  <c r="DM22" i="251"/>
  <c r="DM12" i="251"/>
  <c r="DM23" i="251"/>
  <c r="DM13" i="251"/>
  <c r="DM101" i="251"/>
  <c r="DM29" i="251"/>
  <c r="DM25" i="251"/>
  <c r="DM15" i="251"/>
  <c r="DP20" i="251"/>
  <c r="DQ21" i="251"/>
  <c r="DN25" i="251"/>
  <c r="DL26" i="251"/>
  <c r="DL60" i="251"/>
  <c r="DM61" i="251"/>
  <c r="DO62" i="251"/>
  <c r="DM64" i="251"/>
  <c r="DS65" i="251"/>
  <c r="DO66" i="251"/>
  <c r="DS70" i="251"/>
  <c r="DM82" i="251"/>
  <c r="DO112" i="251"/>
  <c r="DN135" i="251"/>
  <c r="DN124" i="251"/>
  <c r="DN116" i="251"/>
  <c r="DN107" i="251"/>
  <c r="DN129" i="251"/>
  <c r="DN117" i="251"/>
  <c r="DN122" i="251"/>
  <c r="DN118" i="251"/>
  <c r="DN119" i="251"/>
  <c r="DN110" i="251"/>
  <c r="DN101" i="251"/>
  <c r="DN115" i="251"/>
  <c r="DN103" i="251"/>
  <c r="DN120" i="251"/>
  <c r="DN104" i="251"/>
  <c r="DN111" i="251"/>
  <c r="DN108" i="251"/>
  <c r="DN92" i="251"/>
  <c r="DN106" i="251"/>
  <c r="DN100" i="251"/>
  <c r="DN85" i="251"/>
  <c r="DN79" i="251"/>
  <c r="DN105" i="251"/>
  <c r="DN81" i="251"/>
  <c r="DN86" i="251"/>
  <c r="DN84" i="251"/>
  <c r="DN71" i="251"/>
  <c r="DN29" i="251"/>
  <c r="DN72" i="251"/>
  <c r="DN112" i="251"/>
  <c r="DN94" i="251"/>
  <c r="DN83" i="251"/>
  <c r="DN80" i="251"/>
  <c r="DN66" i="251"/>
  <c r="DN60" i="251"/>
  <c r="DN113" i="251"/>
  <c r="DN109" i="251"/>
  <c r="DN78" i="251"/>
  <c r="DN74" i="251"/>
  <c r="DN68" i="251"/>
  <c r="DN69" i="251"/>
  <c r="DN77" i="251"/>
  <c r="DN63" i="251"/>
  <c r="DN28" i="251"/>
  <c r="DN21" i="251"/>
  <c r="DN11" i="251"/>
  <c r="DN102" i="251"/>
  <c r="DN91" i="251"/>
  <c r="DN75" i="251"/>
  <c r="DN31" i="251"/>
  <c r="DN22" i="251"/>
  <c r="DN12" i="251"/>
  <c r="DN23" i="251"/>
  <c r="DN13" i="251"/>
  <c r="DN24" i="251"/>
  <c r="DN14" i="251"/>
  <c r="DN61" i="251"/>
  <c r="DN26" i="251"/>
  <c r="DN16" i="251"/>
  <c r="DN87" i="251"/>
  <c r="DO26" i="251"/>
  <c r="DO60" i="251"/>
  <c r="DE119" i="251"/>
  <c r="DE104" i="251"/>
  <c r="DE93" i="251"/>
  <c r="DE120" i="251"/>
  <c r="DE108" i="251"/>
  <c r="DE105" i="251"/>
  <c r="DE94" i="251"/>
  <c r="DE135" i="251"/>
  <c r="DE113" i="251"/>
  <c r="DE122" i="251"/>
  <c r="DE118" i="251"/>
  <c r="DE110" i="251"/>
  <c r="DE102" i="251"/>
  <c r="DE84" i="251"/>
  <c r="DE78" i="251"/>
  <c r="DE101" i="251"/>
  <c r="DE85" i="251"/>
  <c r="DE79" i="251"/>
  <c r="DE109" i="251"/>
  <c r="DE112" i="251"/>
  <c r="DE73" i="251"/>
  <c r="DE64" i="251"/>
  <c r="DE117" i="251"/>
  <c r="DE114" i="251"/>
  <c r="DE88" i="251"/>
  <c r="DE65" i="251"/>
  <c r="DE43" i="251"/>
  <c r="DE129" i="251"/>
  <c r="DE111" i="251"/>
  <c r="DE77" i="251"/>
  <c r="DE66" i="251"/>
  <c r="DE115" i="251"/>
  <c r="DE100" i="251"/>
  <c r="DE87" i="251"/>
  <c r="DE75" i="251"/>
  <c r="DE69" i="251"/>
  <c r="DE116" i="251"/>
  <c r="DE91" i="251"/>
  <c r="DE86" i="251"/>
  <c r="DE83" i="251"/>
  <c r="DE81" i="251"/>
  <c r="DE62" i="251"/>
  <c r="DE61" i="251"/>
  <c r="DE29" i="251"/>
  <c r="DE24" i="251"/>
  <c r="DE14" i="251"/>
  <c r="DE67" i="251"/>
  <c r="DE25" i="251"/>
  <c r="DE15" i="251"/>
  <c r="DE107" i="251"/>
  <c r="DE92" i="251"/>
  <c r="DE70" i="251"/>
  <c r="DE68" i="251"/>
  <c r="DE26" i="251"/>
  <c r="DE16" i="251"/>
  <c r="DE27" i="251"/>
  <c r="DE17" i="251"/>
  <c r="DE63" i="251"/>
  <c r="DE60" i="251"/>
  <c r="DE19" i="251"/>
  <c r="DE106" i="251"/>
  <c r="DE124" i="251"/>
  <c r="DE11" i="251"/>
  <c r="DM16" i="251"/>
  <c r="DD19" i="251"/>
  <c r="DP27" i="251"/>
  <c r="DO29" i="251"/>
  <c r="DP30" i="251"/>
  <c r="DP43" i="251"/>
  <c r="DQ60" i="251"/>
  <c r="DQ71" i="251"/>
  <c r="DO129" i="251"/>
  <c r="DO117" i="251"/>
  <c r="DO122" i="251"/>
  <c r="DO118" i="251"/>
  <c r="DO119" i="251"/>
  <c r="DO120" i="251"/>
  <c r="DO111" i="251"/>
  <c r="DO135" i="251"/>
  <c r="DO124" i="251"/>
  <c r="DO116" i="251"/>
  <c r="DO107" i="251"/>
  <c r="DO104" i="251"/>
  <c r="DO108" i="251"/>
  <c r="DO92" i="251"/>
  <c r="DO77" i="251"/>
  <c r="DO103" i="251"/>
  <c r="DO105" i="251"/>
  <c r="DO94" i="251"/>
  <c r="DO86" i="251"/>
  <c r="DO115" i="251"/>
  <c r="DO114" i="251"/>
  <c r="DO100" i="251"/>
  <c r="DO85" i="251"/>
  <c r="DO84" i="251"/>
  <c r="DO71" i="251"/>
  <c r="DO72" i="251"/>
  <c r="DO30" i="251"/>
  <c r="DO73" i="251"/>
  <c r="DO64" i="251"/>
  <c r="DO106" i="251"/>
  <c r="DO101" i="251"/>
  <c r="DO93" i="251"/>
  <c r="DO67" i="251"/>
  <c r="DO79" i="251"/>
  <c r="DO69" i="251"/>
  <c r="DO110" i="251"/>
  <c r="DO88" i="251"/>
  <c r="DO75" i="251"/>
  <c r="DO70" i="251"/>
  <c r="DO102" i="251"/>
  <c r="DO91" i="251"/>
  <c r="DO31" i="251"/>
  <c r="DO22" i="251"/>
  <c r="DO12" i="251"/>
  <c r="DO74" i="251"/>
  <c r="DO23" i="251"/>
  <c r="DO13" i="251"/>
  <c r="DO113" i="251"/>
  <c r="DO24" i="251"/>
  <c r="DO14" i="251"/>
  <c r="DO109" i="251"/>
  <c r="DO25" i="251"/>
  <c r="DO15" i="251"/>
  <c r="DO87" i="251"/>
  <c r="DO82" i="251"/>
  <c r="DO80" i="251"/>
  <c r="DO43" i="251"/>
  <c r="DO17" i="251"/>
  <c r="DN27" i="251"/>
  <c r="DD11" i="251"/>
  <c r="DN15" i="251"/>
  <c r="DP60" i="251"/>
  <c r="DQ119" i="251"/>
  <c r="DQ104" i="251"/>
  <c r="DQ93" i="251"/>
  <c r="DQ120" i="251"/>
  <c r="DQ108" i="251"/>
  <c r="DQ105" i="251"/>
  <c r="DQ94" i="251"/>
  <c r="DQ113" i="251"/>
  <c r="DQ122" i="251"/>
  <c r="DQ118" i="251"/>
  <c r="DQ111" i="251"/>
  <c r="DQ92" i="251"/>
  <c r="DQ103" i="251"/>
  <c r="DQ84" i="251"/>
  <c r="DQ78" i="251"/>
  <c r="DQ135" i="251"/>
  <c r="DQ107" i="251"/>
  <c r="DQ100" i="251"/>
  <c r="DQ85" i="251"/>
  <c r="DQ79" i="251"/>
  <c r="DQ117" i="251"/>
  <c r="DQ106" i="251"/>
  <c r="DQ129" i="251"/>
  <c r="DQ115" i="251"/>
  <c r="DQ114" i="251"/>
  <c r="DQ102" i="251"/>
  <c r="DQ109" i="251"/>
  <c r="DQ73" i="251"/>
  <c r="DQ64" i="251"/>
  <c r="DQ91" i="251"/>
  <c r="DQ65" i="251"/>
  <c r="DQ43" i="251"/>
  <c r="DQ124" i="251"/>
  <c r="DQ83" i="251"/>
  <c r="DQ80" i="251"/>
  <c r="DQ66" i="251"/>
  <c r="DQ77" i="251"/>
  <c r="DQ69" i="251"/>
  <c r="DQ110" i="251"/>
  <c r="DQ82" i="251"/>
  <c r="DQ76" i="251"/>
  <c r="DQ87" i="251"/>
  <c r="DQ86" i="251"/>
  <c r="DQ75" i="251"/>
  <c r="DQ74" i="251"/>
  <c r="DQ24" i="251"/>
  <c r="DQ14" i="251"/>
  <c r="DQ116" i="251"/>
  <c r="DQ25" i="251"/>
  <c r="DQ15" i="251"/>
  <c r="DQ61" i="251"/>
  <c r="DQ29" i="251"/>
  <c r="DQ26" i="251"/>
  <c r="DQ16" i="251"/>
  <c r="DQ101" i="251"/>
  <c r="DQ17" i="251"/>
  <c r="DQ27" i="251"/>
  <c r="DQ19" i="251"/>
  <c r="DL17" i="251"/>
  <c r="DL23" i="251"/>
  <c r="DS28" i="251"/>
  <c r="DQ30" i="251"/>
  <c r="DS31" i="251"/>
  <c r="DP63" i="251"/>
  <c r="DL69" i="251"/>
  <c r="DE72" i="251"/>
  <c r="DM76" i="251"/>
  <c r="DL110" i="251"/>
  <c r="DN64" i="251"/>
  <c r="DD122" i="251"/>
  <c r="DD118" i="251"/>
  <c r="DD119" i="251"/>
  <c r="DD104" i="251"/>
  <c r="DD93" i="251"/>
  <c r="DD120" i="251"/>
  <c r="DD135" i="251"/>
  <c r="DD112" i="251"/>
  <c r="DD106" i="251"/>
  <c r="DD129" i="251"/>
  <c r="DD117" i="251"/>
  <c r="DD115" i="251"/>
  <c r="DD114" i="251"/>
  <c r="DD105" i="251"/>
  <c r="DD110" i="251"/>
  <c r="DD94" i="251"/>
  <c r="DD77" i="251"/>
  <c r="DD113" i="251"/>
  <c r="DD102" i="251"/>
  <c r="DD84" i="251"/>
  <c r="DD78" i="251"/>
  <c r="DD101" i="251"/>
  <c r="DD83" i="251"/>
  <c r="DD80" i="251"/>
  <c r="DD72" i="251"/>
  <c r="DD73" i="251"/>
  <c r="DD64" i="251"/>
  <c r="DD31" i="251"/>
  <c r="DD88" i="251"/>
  <c r="DD65" i="251"/>
  <c r="DD82" i="251"/>
  <c r="DD76" i="251"/>
  <c r="DD74" i="251"/>
  <c r="DD68" i="251"/>
  <c r="DD124" i="251"/>
  <c r="DD108" i="251"/>
  <c r="DD92" i="251"/>
  <c r="DD81" i="251"/>
  <c r="DD70" i="251"/>
  <c r="DD85" i="251"/>
  <c r="DD23" i="251"/>
  <c r="DD13" i="251"/>
  <c r="DD66" i="251"/>
  <c r="DD62" i="251"/>
  <c r="DD61" i="251"/>
  <c r="DD29" i="251"/>
  <c r="DD24" i="251"/>
  <c r="DD14" i="251"/>
  <c r="DD109" i="251"/>
  <c r="DD79" i="251"/>
  <c r="DD69" i="251"/>
  <c r="DD67" i="251"/>
  <c r="DD43" i="251"/>
  <c r="DD25" i="251"/>
  <c r="DD15" i="251"/>
  <c r="DD86" i="251"/>
  <c r="DD116" i="251"/>
  <c r="DD107" i="251"/>
  <c r="DD91" i="251"/>
  <c r="DD26" i="251"/>
  <c r="DD16" i="251"/>
  <c r="DD111" i="251"/>
  <c r="DD100" i="251"/>
  <c r="DD71" i="251"/>
  <c r="DD30" i="251"/>
  <c r="DD18" i="251"/>
  <c r="DO27" i="251"/>
  <c r="DN43" i="251"/>
  <c r="DN93" i="251"/>
  <c r="DQ12" i="251"/>
  <c r="DG135" i="251"/>
  <c r="DG109" i="251"/>
  <c r="DG100" i="251"/>
  <c r="DG110" i="251"/>
  <c r="DG101" i="251"/>
  <c r="DG115" i="251"/>
  <c r="DG103" i="251"/>
  <c r="DG92" i="251"/>
  <c r="DG120" i="251"/>
  <c r="DG108" i="251"/>
  <c r="DG105" i="251"/>
  <c r="DG113" i="251"/>
  <c r="DG102" i="251"/>
  <c r="DG94" i="251"/>
  <c r="DG122" i="251"/>
  <c r="DG86" i="251"/>
  <c r="DG112" i="251"/>
  <c r="DG93" i="251"/>
  <c r="DG87" i="251"/>
  <c r="DG81" i="251"/>
  <c r="DG75" i="251"/>
  <c r="DG117" i="251"/>
  <c r="DG104" i="251"/>
  <c r="DG129" i="251"/>
  <c r="DG114" i="251"/>
  <c r="DG77" i="251"/>
  <c r="DG66" i="251"/>
  <c r="DG111" i="251"/>
  <c r="DG107" i="251"/>
  <c r="DG78" i="251"/>
  <c r="DG67" i="251"/>
  <c r="DG82" i="251"/>
  <c r="DG79" i="251"/>
  <c r="DG76" i="251"/>
  <c r="DG74" i="251"/>
  <c r="DG68" i="251"/>
  <c r="DG118" i="251"/>
  <c r="DG62" i="251"/>
  <c r="DG91" i="251"/>
  <c r="DG85" i="251"/>
  <c r="DG84" i="251"/>
  <c r="DG106" i="251"/>
  <c r="DG71" i="251"/>
  <c r="DG88" i="251"/>
  <c r="DG69" i="251"/>
  <c r="DG65" i="251"/>
  <c r="DG43" i="251"/>
  <c r="DG26" i="251"/>
  <c r="DG16" i="251"/>
  <c r="DG119" i="251"/>
  <c r="DG70" i="251"/>
  <c r="DG27" i="251"/>
  <c r="DG17" i="251"/>
  <c r="DG116" i="251"/>
  <c r="DG72" i="251"/>
  <c r="DG30" i="251"/>
  <c r="DG18" i="251"/>
  <c r="DG73" i="251"/>
  <c r="DG64" i="251"/>
  <c r="DG63" i="251"/>
  <c r="DG19" i="251"/>
  <c r="DG28" i="251"/>
  <c r="DG21" i="251"/>
  <c r="DG124" i="251"/>
  <c r="DS135" i="251"/>
  <c r="DS109" i="251"/>
  <c r="DS100" i="251"/>
  <c r="DS110" i="251"/>
  <c r="DS101" i="251"/>
  <c r="DS115" i="251"/>
  <c r="DS103" i="251"/>
  <c r="DS92" i="251"/>
  <c r="DS120" i="251"/>
  <c r="DS108" i="251"/>
  <c r="DS105" i="251"/>
  <c r="DS119" i="251"/>
  <c r="DS118" i="251"/>
  <c r="DS107" i="251"/>
  <c r="DS117" i="251"/>
  <c r="DS106" i="251"/>
  <c r="DS86" i="251"/>
  <c r="DS124" i="251"/>
  <c r="DS116" i="251"/>
  <c r="DS129" i="251"/>
  <c r="DS94" i="251"/>
  <c r="DS113" i="251"/>
  <c r="DS87" i="251"/>
  <c r="DS81" i="251"/>
  <c r="DS75" i="251"/>
  <c r="DS122" i="251"/>
  <c r="DS112" i="251"/>
  <c r="DS91" i="251"/>
  <c r="DS83" i="251"/>
  <c r="DS66" i="251"/>
  <c r="DS80" i="251"/>
  <c r="DS67" i="251"/>
  <c r="DS74" i="251"/>
  <c r="DS68" i="251"/>
  <c r="DS104" i="251"/>
  <c r="DS82" i="251"/>
  <c r="DS79" i="251"/>
  <c r="DS76" i="251"/>
  <c r="DS62" i="251"/>
  <c r="DS102" i="251"/>
  <c r="DS114" i="251"/>
  <c r="DS71" i="251"/>
  <c r="DS29" i="251"/>
  <c r="DS26" i="251"/>
  <c r="DS16" i="251"/>
  <c r="DS61" i="251"/>
  <c r="DS17" i="251"/>
  <c r="DS43" i="251"/>
  <c r="DS18" i="251"/>
  <c r="DS111" i="251"/>
  <c r="DS27" i="251"/>
  <c r="DS19" i="251"/>
  <c r="DS85" i="251"/>
  <c r="DS78" i="251"/>
  <c r="DS93" i="251"/>
  <c r="DG11" i="251"/>
  <c r="DG14" i="251"/>
  <c r="DM17" i="251"/>
  <c r="DL18" i="251"/>
  <c r="DE20" i="251"/>
  <c r="DD21" i="251"/>
  <c r="DQ23" i="251"/>
  <c r="DG25" i="251"/>
  <c r="DS30" i="251"/>
  <c r="DQ63" i="251"/>
  <c r="DM69" i="251"/>
  <c r="DM72" i="251"/>
  <c r="DD75" i="251"/>
  <c r="DN76" i="251"/>
  <c r="AE90" i="251"/>
  <c r="DN114" i="251"/>
  <c r="DN82" i="251"/>
  <c r="DO81" i="251"/>
  <c r="DP122" i="251"/>
  <c r="DP118" i="251"/>
  <c r="DP119" i="251"/>
  <c r="DP104" i="251"/>
  <c r="DP93" i="251"/>
  <c r="DP120" i="251"/>
  <c r="DP112" i="251"/>
  <c r="DP106" i="251"/>
  <c r="DP129" i="251"/>
  <c r="DP117" i="251"/>
  <c r="DP108" i="251"/>
  <c r="DP111" i="251"/>
  <c r="DP92" i="251"/>
  <c r="DP77" i="251"/>
  <c r="DP103" i="251"/>
  <c r="DP84" i="251"/>
  <c r="DP78" i="251"/>
  <c r="DP135" i="251"/>
  <c r="DP107" i="251"/>
  <c r="DP100" i="251"/>
  <c r="DP124" i="251"/>
  <c r="DP116" i="251"/>
  <c r="DP110" i="251"/>
  <c r="DP113" i="251"/>
  <c r="DP86" i="251"/>
  <c r="DP72" i="251"/>
  <c r="DP115" i="251"/>
  <c r="DP73" i="251"/>
  <c r="DP64" i="251"/>
  <c r="DP31" i="251"/>
  <c r="DP91" i="251"/>
  <c r="DP65" i="251"/>
  <c r="DP109" i="251"/>
  <c r="DP74" i="251"/>
  <c r="DP68" i="251"/>
  <c r="DP88" i="251"/>
  <c r="DP75" i="251"/>
  <c r="DP70" i="251"/>
  <c r="DP102" i="251"/>
  <c r="DP82" i="251"/>
  <c r="DP76" i="251"/>
  <c r="DP79" i="251"/>
  <c r="DP23" i="251"/>
  <c r="DP13" i="251"/>
  <c r="DP94" i="251"/>
  <c r="DP24" i="251"/>
  <c r="DP14" i="251"/>
  <c r="DP87" i="251"/>
  <c r="DP80" i="251"/>
  <c r="DP25" i="251"/>
  <c r="DP15" i="251"/>
  <c r="DP101" i="251"/>
  <c r="DP61" i="251"/>
  <c r="DP29" i="251"/>
  <c r="DP26" i="251"/>
  <c r="DP16" i="251"/>
  <c r="DP62" i="251"/>
  <c r="DP18" i="251"/>
  <c r="DP85" i="251"/>
  <c r="DN30" i="251"/>
  <c r="DP71" i="251"/>
  <c r="DP81" i="251"/>
  <c r="DP12" i="251"/>
  <c r="DO16" i="251"/>
  <c r="DS12" i="251"/>
  <c r="DN17" i="251"/>
  <c r="DM18" i="251"/>
  <c r="DL19" i="251"/>
  <c r="DG20" i="251"/>
  <c r="DE21" i="251"/>
  <c r="DD22" i="251"/>
  <c r="DG61" i="251"/>
  <c r="DN67" i="251"/>
  <c r="DP69" i="251"/>
  <c r="DQ72" i="251"/>
  <c r="DO76" i="251"/>
  <c r="DE80" i="251"/>
  <c r="DO83" i="251"/>
  <c r="DD87" i="251"/>
  <c r="DP114" i="251"/>
  <c r="DF135" i="251"/>
  <c r="DF120" i="251"/>
  <c r="DF108" i="251"/>
  <c r="DF105" i="251"/>
  <c r="DF94" i="251"/>
  <c r="DF109" i="251"/>
  <c r="DF100" i="251"/>
  <c r="DF114" i="251"/>
  <c r="DF102" i="251"/>
  <c r="DF119" i="251"/>
  <c r="DF104" i="251"/>
  <c r="DF113" i="251"/>
  <c r="DF101" i="251"/>
  <c r="DF85" i="251"/>
  <c r="DF79" i="251"/>
  <c r="DF122" i="251"/>
  <c r="DF86" i="251"/>
  <c r="DF91" i="251"/>
  <c r="DF80" i="251"/>
  <c r="DF118" i="251"/>
  <c r="DF111" i="251"/>
  <c r="DF117" i="251"/>
  <c r="DF110" i="251"/>
  <c r="DF88" i="251"/>
  <c r="DF65" i="251"/>
  <c r="DF129" i="251"/>
  <c r="DF77" i="251"/>
  <c r="DF66" i="251"/>
  <c r="DF60" i="251"/>
  <c r="DF107" i="251"/>
  <c r="DF103" i="251"/>
  <c r="DF78" i="251"/>
  <c r="DF67" i="251"/>
  <c r="DF124" i="251"/>
  <c r="DF92" i="251"/>
  <c r="DF81" i="251"/>
  <c r="DF70" i="251"/>
  <c r="DF61" i="251"/>
  <c r="DF116" i="251"/>
  <c r="DF93" i="251"/>
  <c r="DF84" i="251"/>
  <c r="DR135" i="251"/>
  <c r="DR120" i="251"/>
  <c r="DR108" i="251"/>
  <c r="DR105" i="251"/>
  <c r="DR94" i="251"/>
  <c r="DR109" i="251"/>
  <c r="DR100" i="251"/>
  <c r="DR114" i="251"/>
  <c r="DR102" i="251"/>
  <c r="DR119" i="251"/>
  <c r="DR104" i="251"/>
  <c r="DR103" i="251"/>
  <c r="DR118" i="251"/>
  <c r="DR107" i="251"/>
  <c r="DR85" i="251"/>
  <c r="DR79" i="251"/>
  <c r="DR117" i="251"/>
  <c r="DR106" i="251"/>
  <c r="DR86" i="251"/>
  <c r="DR124" i="251"/>
  <c r="DR116" i="251"/>
  <c r="DR110" i="251"/>
  <c r="DR101" i="251"/>
  <c r="DR91" i="251"/>
  <c r="DR80" i="251"/>
  <c r="DR115" i="251"/>
  <c r="DR65" i="251"/>
  <c r="DR92" i="251"/>
  <c r="DR83" i="251"/>
  <c r="DR66" i="251"/>
  <c r="DR60" i="251"/>
  <c r="DR122" i="251"/>
  <c r="DR112" i="251"/>
  <c r="DR67" i="251"/>
  <c r="DR113" i="251"/>
  <c r="DR88" i="251"/>
  <c r="DR78" i="251"/>
  <c r="DR75" i="251"/>
  <c r="DR70" i="251"/>
  <c r="DR61" i="251"/>
  <c r="DR87" i="251"/>
  <c r="DR81" i="251"/>
  <c r="DK13" i="251"/>
  <c r="DW13" i="251"/>
  <c r="DF20" i="251"/>
  <c r="DR20" i="251"/>
  <c r="DU21" i="251"/>
  <c r="DJ22" i="251"/>
  <c r="DV22" i="251"/>
  <c r="DK23" i="251"/>
  <c r="DW23" i="251"/>
  <c r="DV28" i="251"/>
  <c r="DR30" i="251"/>
  <c r="DI31" i="251"/>
  <c r="DW31" i="251"/>
  <c r="DT60" i="251"/>
  <c r="DV63" i="251"/>
  <c r="DU64" i="251"/>
  <c r="DT65" i="251"/>
  <c r="DU66" i="251"/>
  <c r="DV67" i="251"/>
  <c r="DW68" i="251"/>
  <c r="DW69" i="251"/>
  <c r="DF74" i="251"/>
  <c r="DF75" i="251"/>
  <c r="DU76" i="251"/>
  <c r="DV83" i="251"/>
  <c r="AE99" i="251"/>
  <c r="DJ104" i="251"/>
  <c r="DF106" i="251"/>
  <c r="DH113" i="251"/>
  <c r="DI118" i="251"/>
  <c r="DJ124" i="251"/>
  <c r="DK129" i="251"/>
  <c r="DK11" i="251"/>
  <c r="DW11" i="251"/>
  <c r="DF18" i="251"/>
  <c r="DR18" i="251"/>
  <c r="DH20" i="251"/>
  <c r="DT20" i="251"/>
  <c r="DI21" i="251"/>
  <c r="DW21" i="251"/>
  <c r="DJ28" i="251"/>
  <c r="DF30" i="251"/>
  <c r="DT30" i="251"/>
  <c r="DK31" i="251"/>
  <c r="DR43" i="251"/>
  <c r="DH60" i="251"/>
  <c r="DV60" i="251"/>
  <c r="DR62" i="251"/>
  <c r="DW64" i="251"/>
  <c r="DF71" i="251"/>
  <c r="DF72" i="251"/>
  <c r="DK74" i="251"/>
  <c r="DH77" i="251"/>
  <c r="DJ79" i="251"/>
  <c r="DW80" i="251"/>
  <c r="DU82" i="251"/>
  <c r="DH84" i="251"/>
  <c r="DW85" i="251"/>
  <c r="DI86" i="251"/>
  <c r="DT87" i="251"/>
  <c r="DJ100" i="251"/>
  <c r="DT113" i="251"/>
  <c r="DI111" i="251"/>
  <c r="DI112" i="251"/>
  <c r="DI106" i="251"/>
  <c r="DI113" i="251"/>
  <c r="DI135" i="251"/>
  <c r="DI114" i="251"/>
  <c r="DI129" i="251"/>
  <c r="DI117" i="251"/>
  <c r="DI110" i="251"/>
  <c r="DI101" i="251"/>
  <c r="DI109" i="251"/>
  <c r="DI91" i="251"/>
  <c r="DI80" i="251"/>
  <c r="DI93" i="251"/>
  <c r="DI104" i="251"/>
  <c r="DI83" i="251"/>
  <c r="DI124" i="251"/>
  <c r="DI116" i="251"/>
  <c r="DI107" i="251"/>
  <c r="DI102" i="251"/>
  <c r="DI79" i="251"/>
  <c r="DI74" i="251"/>
  <c r="DI68" i="251"/>
  <c r="DI103" i="251"/>
  <c r="DI82" i="251"/>
  <c r="DI76" i="251"/>
  <c r="DI69" i="251"/>
  <c r="DI115" i="251"/>
  <c r="DI87" i="251"/>
  <c r="DI75" i="251"/>
  <c r="DI70" i="251"/>
  <c r="DI122" i="251"/>
  <c r="DI85" i="251"/>
  <c r="DI84" i="251"/>
  <c r="DI28" i="251"/>
  <c r="DI72" i="251"/>
  <c r="DI73" i="251"/>
  <c r="DU111" i="251"/>
  <c r="DU112" i="251"/>
  <c r="DU106" i="251"/>
  <c r="DU113" i="251"/>
  <c r="DU114" i="251"/>
  <c r="DU129" i="251"/>
  <c r="DU117" i="251"/>
  <c r="DU110" i="251"/>
  <c r="DU101" i="251"/>
  <c r="DU135" i="251"/>
  <c r="DU124" i="251"/>
  <c r="DU116" i="251"/>
  <c r="DU100" i="251"/>
  <c r="DU94" i="251"/>
  <c r="DU115" i="251"/>
  <c r="DU105" i="251"/>
  <c r="DU102" i="251"/>
  <c r="DU91" i="251"/>
  <c r="DU80" i="251"/>
  <c r="DU122" i="251"/>
  <c r="DU83" i="251"/>
  <c r="DU74" i="251"/>
  <c r="DU68" i="251"/>
  <c r="DU120" i="251"/>
  <c r="DU93" i="251"/>
  <c r="DU77" i="251"/>
  <c r="DU69" i="251"/>
  <c r="DU118" i="251"/>
  <c r="DU78" i="251"/>
  <c r="DU70" i="251"/>
  <c r="DU87" i="251"/>
  <c r="DU28" i="251"/>
  <c r="DU119" i="251"/>
  <c r="DU72" i="251"/>
  <c r="DU85" i="251"/>
  <c r="DU84" i="251"/>
  <c r="DU73" i="251"/>
  <c r="DF17" i="251"/>
  <c r="DR17" i="251"/>
  <c r="DH19" i="251"/>
  <c r="DT19" i="251"/>
  <c r="DI20" i="251"/>
  <c r="DU20" i="251"/>
  <c r="DF27" i="251"/>
  <c r="DU27" i="251"/>
  <c r="DK28" i="251"/>
  <c r="DU30" i="251"/>
  <c r="DI60" i="251"/>
  <c r="DW60" i="251"/>
  <c r="DI63" i="251"/>
  <c r="DH64" i="251"/>
  <c r="DI71" i="251"/>
  <c r="DI77" i="251"/>
  <c r="DK79" i="251"/>
  <c r="DJ84" i="251"/>
  <c r="DK86" i="251"/>
  <c r="DW100" i="251"/>
  <c r="DU109" i="251"/>
  <c r="DW111" i="251"/>
  <c r="DH110" i="251"/>
  <c r="DH101" i="251"/>
  <c r="DH111" i="251"/>
  <c r="DH124" i="251"/>
  <c r="DH116" i="251"/>
  <c r="DH107" i="251"/>
  <c r="DH109" i="251"/>
  <c r="DH100" i="251"/>
  <c r="DH122" i="251"/>
  <c r="DH112" i="251"/>
  <c r="DH91" i="251"/>
  <c r="DH120" i="251"/>
  <c r="DH119" i="251"/>
  <c r="DH118" i="251"/>
  <c r="DH88" i="251"/>
  <c r="DH82" i="251"/>
  <c r="DH76" i="251"/>
  <c r="DH129" i="251"/>
  <c r="DH108" i="251"/>
  <c r="DH103" i="251"/>
  <c r="DH78" i="251"/>
  <c r="DH67" i="251"/>
  <c r="DH102" i="251"/>
  <c r="DH79" i="251"/>
  <c r="DH74" i="251"/>
  <c r="DH68" i="251"/>
  <c r="DH69" i="251"/>
  <c r="DH135" i="251"/>
  <c r="DH63" i="251"/>
  <c r="DH27" i="251"/>
  <c r="DH106" i="251"/>
  <c r="DH104" i="251"/>
  <c r="DH93" i="251"/>
  <c r="DH86" i="251"/>
  <c r="DH71" i="251"/>
  <c r="DH83" i="251"/>
  <c r="DH72" i="251"/>
  <c r="DT110" i="251"/>
  <c r="DT101" i="251"/>
  <c r="DT111" i="251"/>
  <c r="DT124" i="251"/>
  <c r="DT116" i="251"/>
  <c r="DT107" i="251"/>
  <c r="DT109" i="251"/>
  <c r="DT100" i="251"/>
  <c r="DT117" i="251"/>
  <c r="DT106" i="251"/>
  <c r="DT135" i="251"/>
  <c r="DT129" i="251"/>
  <c r="DT94" i="251"/>
  <c r="DT115" i="251"/>
  <c r="DT114" i="251"/>
  <c r="DT105" i="251"/>
  <c r="DT102" i="251"/>
  <c r="DT91" i="251"/>
  <c r="DT88" i="251"/>
  <c r="DT82" i="251"/>
  <c r="DT76" i="251"/>
  <c r="DT92" i="251"/>
  <c r="DT80" i="251"/>
  <c r="DT67" i="251"/>
  <c r="DT122" i="251"/>
  <c r="DT112" i="251"/>
  <c r="DT74" i="251"/>
  <c r="DT68" i="251"/>
  <c r="DT120" i="251"/>
  <c r="DT93" i="251"/>
  <c r="DT77" i="251"/>
  <c r="DT69" i="251"/>
  <c r="DT63" i="251"/>
  <c r="DT27" i="251"/>
  <c r="DT81" i="251"/>
  <c r="DT71" i="251"/>
  <c r="DT119" i="251"/>
  <c r="DT72" i="251"/>
  <c r="DJ112" i="251"/>
  <c r="DJ106" i="251"/>
  <c r="DJ113" i="251"/>
  <c r="DJ135" i="251"/>
  <c r="DJ114" i="251"/>
  <c r="DJ115" i="251"/>
  <c r="DJ129" i="251"/>
  <c r="DJ122" i="251"/>
  <c r="DJ118" i="251"/>
  <c r="DJ111" i="251"/>
  <c r="DJ101" i="251"/>
  <c r="DJ109" i="251"/>
  <c r="DJ91" i="251"/>
  <c r="DJ80" i="251"/>
  <c r="DJ93" i="251"/>
  <c r="DJ87" i="251"/>
  <c r="DJ81" i="251"/>
  <c r="DJ120" i="251"/>
  <c r="DJ119" i="251"/>
  <c r="DJ88" i="251"/>
  <c r="DJ117" i="251"/>
  <c r="DJ108" i="251"/>
  <c r="DJ103" i="251"/>
  <c r="DJ92" i="251"/>
  <c r="DJ107" i="251"/>
  <c r="DJ82" i="251"/>
  <c r="DJ76" i="251"/>
  <c r="DJ69" i="251"/>
  <c r="DJ75" i="251"/>
  <c r="DJ70" i="251"/>
  <c r="DJ61" i="251"/>
  <c r="DJ105" i="251"/>
  <c r="DJ62" i="251"/>
  <c r="DJ116" i="251"/>
  <c r="DJ86" i="251"/>
  <c r="DJ71" i="251"/>
  <c r="DJ29" i="251"/>
  <c r="DJ83" i="251"/>
  <c r="DJ73" i="251"/>
  <c r="DJ94" i="251"/>
  <c r="DJ65" i="251"/>
  <c r="DV112" i="251"/>
  <c r="DV106" i="251"/>
  <c r="DV113" i="251"/>
  <c r="DV114" i="251"/>
  <c r="DV115" i="251"/>
  <c r="DV129" i="251"/>
  <c r="DV135" i="251"/>
  <c r="DV122" i="251"/>
  <c r="DV118" i="251"/>
  <c r="DV111" i="251"/>
  <c r="DV124" i="251"/>
  <c r="DV116" i="251"/>
  <c r="DV100" i="251"/>
  <c r="DV94" i="251"/>
  <c r="DV105" i="251"/>
  <c r="DV102" i="251"/>
  <c r="DV91" i="251"/>
  <c r="DV80" i="251"/>
  <c r="DV110" i="251"/>
  <c r="DV87" i="251"/>
  <c r="DV81" i="251"/>
  <c r="DV75" i="251"/>
  <c r="DV88" i="251"/>
  <c r="DV109" i="251"/>
  <c r="DV93" i="251"/>
  <c r="DV120" i="251"/>
  <c r="DV77" i="251"/>
  <c r="DV69" i="251"/>
  <c r="DV78" i="251"/>
  <c r="DV70" i="251"/>
  <c r="DV61" i="251"/>
  <c r="DV108" i="251"/>
  <c r="DV104" i="251"/>
  <c r="DV101" i="251"/>
  <c r="DV79" i="251"/>
  <c r="DV62" i="251"/>
  <c r="DV71" i="251"/>
  <c r="DV29" i="251"/>
  <c r="DV85" i="251"/>
  <c r="DV84" i="251"/>
  <c r="DV73" i="251"/>
  <c r="DV86" i="251"/>
  <c r="DV65" i="251"/>
  <c r="DF16" i="251"/>
  <c r="DR16" i="251"/>
  <c r="DH18" i="251"/>
  <c r="DT18" i="251"/>
  <c r="DI19" i="251"/>
  <c r="DU19" i="251"/>
  <c r="DJ20" i="251"/>
  <c r="DV20" i="251"/>
  <c r="DF26" i="251"/>
  <c r="DR26" i="251"/>
  <c r="DV27" i="251"/>
  <c r="DR29" i="251"/>
  <c r="DH30" i="251"/>
  <c r="DV30" i="251"/>
  <c r="DF43" i="251"/>
  <c r="DT43" i="251"/>
  <c r="DJ60" i="251"/>
  <c r="DU62" i="251"/>
  <c r="DJ63" i="251"/>
  <c r="DI64" i="251"/>
  <c r="DF68" i="251"/>
  <c r="DF69" i="251"/>
  <c r="DK71" i="251"/>
  <c r="DJ72" i="251"/>
  <c r="DK73" i="251"/>
  <c r="DJ77" i="251"/>
  <c r="DK84" i="251"/>
  <c r="DH92" i="251"/>
  <c r="DK135" i="251"/>
  <c r="DK113" i="251"/>
  <c r="DK114" i="251"/>
  <c r="DK102" i="251"/>
  <c r="DK115" i="251"/>
  <c r="DK124" i="251"/>
  <c r="DK116" i="251"/>
  <c r="DK119" i="251"/>
  <c r="DK104" i="251"/>
  <c r="DK93" i="251"/>
  <c r="DK112" i="251"/>
  <c r="DK106" i="251"/>
  <c r="DK109" i="251"/>
  <c r="DK91" i="251"/>
  <c r="DK87" i="251"/>
  <c r="DK81" i="251"/>
  <c r="DK120" i="251"/>
  <c r="DK88" i="251"/>
  <c r="DK82" i="251"/>
  <c r="DK76" i="251"/>
  <c r="DK118" i="251"/>
  <c r="DK111" i="251"/>
  <c r="DK107" i="251"/>
  <c r="DK103" i="251"/>
  <c r="DK75" i="251"/>
  <c r="DK70" i="251"/>
  <c r="DK105" i="251"/>
  <c r="DK62" i="251"/>
  <c r="DK100" i="251"/>
  <c r="DK92" i="251"/>
  <c r="DK63" i="251"/>
  <c r="DK108" i="251"/>
  <c r="DK72" i="251"/>
  <c r="DK30" i="251"/>
  <c r="DK94" i="251"/>
  <c r="DK65" i="251"/>
  <c r="DK101" i="251"/>
  <c r="DK80" i="251"/>
  <c r="DK77" i="251"/>
  <c r="DK66" i="251"/>
  <c r="DW135" i="251"/>
  <c r="DW113" i="251"/>
  <c r="DW114" i="251"/>
  <c r="DW102" i="251"/>
  <c r="DW115" i="251"/>
  <c r="DW124" i="251"/>
  <c r="DW116" i="251"/>
  <c r="DW119" i="251"/>
  <c r="DW104" i="251"/>
  <c r="DW93" i="251"/>
  <c r="DW112" i="251"/>
  <c r="DW106" i="251"/>
  <c r="DW105" i="251"/>
  <c r="DW91" i="251"/>
  <c r="DW129" i="251"/>
  <c r="DW110" i="251"/>
  <c r="DW87" i="251"/>
  <c r="DW81" i="251"/>
  <c r="DW75" i="251"/>
  <c r="DW88" i="251"/>
  <c r="DW82" i="251"/>
  <c r="DW76" i="251"/>
  <c r="DW101" i="251"/>
  <c r="DW122" i="251"/>
  <c r="DW78" i="251"/>
  <c r="DW70" i="251"/>
  <c r="DW118" i="251"/>
  <c r="DW108" i="251"/>
  <c r="DW79" i="251"/>
  <c r="DW62" i="251"/>
  <c r="DW63" i="251"/>
  <c r="DW72" i="251"/>
  <c r="DW30" i="251"/>
  <c r="DW86" i="251"/>
  <c r="DW65" i="251"/>
  <c r="DW117" i="251"/>
  <c r="DW107" i="251"/>
  <c r="DW103" i="251"/>
  <c r="DW66" i="251"/>
  <c r="DF15" i="251"/>
  <c r="DR15" i="251"/>
  <c r="DH17" i="251"/>
  <c r="DT17" i="251"/>
  <c r="DI18" i="251"/>
  <c r="DU18" i="251"/>
  <c r="DJ19" i="251"/>
  <c r="DV19" i="251"/>
  <c r="DK20" i="251"/>
  <c r="DW20" i="251"/>
  <c r="DF25" i="251"/>
  <c r="DR25" i="251"/>
  <c r="DI27" i="251"/>
  <c r="DW27" i="251"/>
  <c r="DI30" i="251"/>
  <c r="DU43" i="251"/>
  <c r="DK60" i="251"/>
  <c r="DT61" i="251"/>
  <c r="DJ64" i="251"/>
  <c r="DH66" i="251"/>
  <c r="DI67" i="251"/>
  <c r="DJ68" i="251"/>
  <c r="DH70" i="251"/>
  <c r="DR84" i="251"/>
  <c r="DI92" i="251"/>
  <c r="DW94" i="251"/>
  <c r="DU107" i="251"/>
  <c r="DH114" i="251"/>
  <c r="DI119" i="251"/>
  <c r="DB62" i="252"/>
  <c r="DB57" i="252"/>
  <c r="DB53" i="252"/>
  <c r="DB58" i="252"/>
  <c r="DB54" i="252"/>
  <c r="DB55" i="252"/>
  <c r="DB52" i="252"/>
  <c r="DB45" i="252"/>
  <c r="DB18" i="252"/>
  <c r="DB50" i="252"/>
  <c r="DB46" i="252"/>
  <c r="DB35" i="252"/>
  <c r="DB47" i="252"/>
  <c r="DB20" i="252"/>
  <c r="DB25" i="252"/>
  <c r="DB17" i="252"/>
  <c r="DB51" i="252"/>
  <c r="DB36" i="252"/>
  <c r="DB42" i="252"/>
  <c r="DB21" i="252"/>
  <c r="DB33" i="252"/>
  <c r="DB11" i="252"/>
  <c r="DB39" i="252"/>
  <c r="DB38" i="252"/>
  <c r="DB16" i="252"/>
  <c r="DB48" i="252"/>
  <c r="DB13" i="252"/>
  <c r="DB43" i="252"/>
  <c r="DB19" i="252"/>
  <c r="DB29" i="252"/>
  <c r="DB34" i="252"/>
  <c r="DB40" i="252"/>
  <c r="DB32" i="252"/>
  <c r="DB23" i="252"/>
  <c r="DB24" i="252"/>
  <c r="DB49" i="252"/>
  <c r="DB41" i="252"/>
  <c r="DB12" i="252"/>
  <c r="DB44" i="252"/>
  <c r="DB37" i="252"/>
  <c r="DB22" i="252"/>
  <c r="DB14" i="252"/>
  <c r="DA52" i="252"/>
  <c r="DA62" i="252"/>
  <c r="DA57" i="252"/>
  <c r="DA53" i="252"/>
  <c r="DA58" i="252"/>
  <c r="DA54" i="252"/>
  <c r="DA51" i="252"/>
  <c r="DA44" i="252"/>
  <c r="DA40" i="252"/>
  <c r="DA34" i="252"/>
  <c r="DA29" i="252"/>
  <c r="DA45" i="252"/>
  <c r="DA50" i="252"/>
  <c r="DA46" i="252"/>
  <c r="DA35" i="252"/>
  <c r="DA48" i="252"/>
  <c r="DA41" i="252"/>
  <c r="DA36" i="252"/>
  <c r="DA31" i="252"/>
  <c r="DA49" i="252"/>
  <c r="DA42" i="252"/>
  <c r="DA37" i="252"/>
  <c r="DA32" i="252"/>
  <c r="DA39" i="252"/>
  <c r="DA38" i="252"/>
  <c r="DA16" i="252"/>
  <c r="DA25" i="252"/>
  <c r="DA20" i="252"/>
  <c r="DA17" i="252"/>
  <c r="DA55" i="252"/>
  <c r="DA43" i="252"/>
  <c r="DA23" i="252"/>
  <c r="DA18" i="252"/>
  <c r="DA21" i="252"/>
  <c r="DA15" i="252"/>
  <c r="DA13" i="252"/>
  <c r="DA19" i="252"/>
  <c r="DA12" i="252"/>
  <c r="DA14" i="252"/>
  <c r="DC58" i="252"/>
  <c r="DC54" i="252"/>
  <c r="DC55" i="252"/>
  <c r="DC52" i="252"/>
  <c r="DC50" i="252"/>
  <c r="DC46" i="252"/>
  <c r="DC35" i="252"/>
  <c r="DC19" i="252"/>
  <c r="DC53" i="252"/>
  <c r="DC47" i="252"/>
  <c r="DC48" i="252"/>
  <c r="DC41" i="252"/>
  <c r="DC36" i="252"/>
  <c r="DC31" i="252"/>
  <c r="DC62" i="252"/>
  <c r="DC49" i="252"/>
  <c r="DC42" i="252"/>
  <c r="DC37" i="252"/>
  <c r="DC32" i="252"/>
  <c r="DC21" i="252"/>
  <c r="DC43" i="252"/>
  <c r="DC38" i="252"/>
  <c r="DC33" i="252"/>
  <c r="DC20" i="252"/>
  <c r="DC45" i="252"/>
  <c r="DC23" i="252"/>
  <c r="DC44" i="252"/>
  <c r="DC11" i="252"/>
  <c r="DC57" i="252"/>
  <c r="DC29" i="252"/>
  <c r="DC24" i="252"/>
  <c r="DC12" i="252"/>
  <c r="DC25" i="252"/>
  <c r="DC17" i="252"/>
  <c r="DC39" i="252"/>
  <c r="DC18" i="252"/>
  <c r="DC34" i="252"/>
  <c r="DC16" i="252"/>
  <c r="DC22" i="252"/>
  <c r="DC15" i="252"/>
  <c r="DC13" i="252"/>
  <c r="DC14" i="252"/>
  <c r="DF25" i="252"/>
  <c r="CT41" i="252"/>
  <c r="DF52" i="252"/>
  <c r="DA24" i="252"/>
  <c r="DA47" i="252"/>
  <c r="CT50" i="252"/>
  <c r="CT62" i="252"/>
  <c r="CT57" i="252"/>
  <c r="CT53" i="252"/>
  <c r="CT58" i="252"/>
  <c r="CT54" i="252"/>
  <c r="CT55" i="252"/>
  <c r="CT48" i="252"/>
  <c r="CT49" i="252"/>
  <c r="CT42" i="252"/>
  <c r="CT37" i="252"/>
  <c r="CT32" i="252"/>
  <c r="CT52" i="252"/>
  <c r="CT51" i="252"/>
  <c r="CT24" i="252"/>
  <c r="CT40" i="252"/>
  <c r="CT29" i="252"/>
  <c r="CT21" i="252"/>
  <c r="CT46" i="252"/>
  <c r="CT39" i="252"/>
  <c r="CT45" i="252"/>
  <c r="CT14" i="252"/>
  <c r="CT25" i="252"/>
  <c r="CT20" i="252"/>
  <c r="CT15" i="252"/>
  <c r="CT35" i="252"/>
  <c r="CT34" i="252"/>
  <c r="CT33" i="252"/>
  <c r="CT23" i="252"/>
  <c r="CT11" i="252"/>
  <c r="CT43" i="252"/>
  <c r="CT19" i="252"/>
  <c r="CT18" i="252"/>
  <c r="CT13" i="252"/>
  <c r="DF50" i="252"/>
  <c r="DF62" i="252"/>
  <c r="DF57" i="252"/>
  <c r="DF53" i="252"/>
  <c r="DF58" i="252"/>
  <c r="DF54" i="252"/>
  <c r="DF55" i="252"/>
  <c r="DF48" i="252"/>
  <c r="DF20" i="252"/>
  <c r="DF42" i="252"/>
  <c r="DF37" i="252"/>
  <c r="DF32" i="252"/>
  <c r="DF49" i="252"/>
  <c r="DF24" i="252"/>
  <c r="DF51" i="252"/>
  <c r="DF44" i="252"/>
  <c r="DF43" i="252"/>
  <c r="DF29" i="252"/>
  <c r="DF40" i="252"/>
  <c r="DF14" i="252"/>
  <c r="DF22" i="252"/>
  <c r="DF15" i="252"/>
  <c r="DF23" i="252"/>
  <c r="DF18" i="252"/>
  <c r="DF45" i="252"/>
  <c r="DF19" i="252"/>
  <c r="DF34" i="252"/>
  <c r="DF17" i="252"/>
  <c r="DF16" i="252"/>
  <c r="DF12" i="252"/>
  <c r="DF46" i="252"/>
  <c r="DF41" i="252"/>
  <c r="DF38" i="252"/>
  <c r="DF35" i="252"/>
  <c r="DF31" i="252"/>
  <c r="DF11" i="252"/>
  <c r="DF39" i="252"/>
  <c r="CT17" i="252"/>
  <c r="CT36" i="252"/>
  <c r="DF47" i="252"/>
  <c r="DJ17" i="252"/>
  <c r="DH18" i="252"/>
  <c r="DH19" i="252"/>
  <c r="CU23" i="252"/>
  <c r="CX33" i="252"/>
  <c r="DG45" i="252"/>
  <c r="DG48" i="252"/>
  <c r="CU57" i="252"/>
  <c r="DG14" i="252"/>
  <c r="CX17" i="252"/>
  <c r="CV20" i="252"/>
  <c r="DH23" i="252"/>
  <c r="DH24" i="252"/>
  <c r="CV36" i="252"/>
  <c r="CX41" i="252"/>
  <c r="CV42" i="252"/>
  <c r="DJ44" i="252"/>
  <c r="DG47" i="252"/>
  <c r="CV34" i="252"/>
  <c r="DH35" i="252"/>
  <c r="CX55" i="252"/>
  <c r="CU51" i="252"/>
  <c r="CU58" i="252"/>
  <c r="CU54" i="252"/>
  <c r="CU55" i="252"/>
  <c r="CU49" i="252"/>
  <c r="CU42" i="252"/>
  <c r="CU37" i="252"/>
  <c r="CU32" i="252"/>
  <c r="CU21" i="252"/>
  <c r="CU52" i="252"/>
  <c r="CU43" i="252"/>
  <c r="CU38" i="252"/>
  <c r="CU33" i="252"/>
  <c r="CU53" i="252"/>
  <c r="CU39" i="252"/>
  <c r="CU25" i="252"/>
  <c r="CU44" i="252"/>
  <c r="CU40" i="252"/>
  <c r="CU34" i="252"/>
  <c r="CU29" i="252"/>
  <c r="CU50" i="252"/>
  <c r="CU48" i="252"/>
  <c r="CU47" i="252"/>
  <c r="CU41" i="252"/>
  <c r="CU24" i="252"/>
  <c r="CU19" i="252"/>
  <c r="CU11" i="252"/>
  <c r="CU31" i="252"/>
  <c r="CU22" i="252"/>
  <c r="CU62" i="252"/>
  <c r="CU20" i="252"/>
  <c r="CU15" i="252"/>
  <c r="CU16" i="252"/>
  <c r="DG51" i="252"/>
  <c r="DG58" i="252"/>
  <c r="DG54" i="252"/>
  <c r="DG55" i="252"/>
  <c r="DG53" i="252"/>
  <c r="DG42" i="252"/>
  <c r="DG37" i="252"/>
  <c r="DG32" i="252"/>
  <c r="DG21" i="252"/>
  <c r="DG49" i="252"/>
  <c r="DG43" i="252"/>
  <c r="DG38" i="252"/>
  <c r="DG33" i="252"/>
  <c r="DG62" i="252"/>
  <c r="DG39" i="252"/>
  <c r="DG25" i="252"/>
  <c r="DG57" i="252"/>
  <c r="DG44" i="252"/>
  <c r="DG40" i="252"/>
  <c r="DG34" i="252"/>
  <c r="DG29" i="252"/>
  <c r="DG36" i="252"/>
  <c r="DG11" i="252"/>
  <c r="DG35" i="252"/>
  <c r="DG24" i="252"/>
  <c r="DG19" i="252"/>
  <c r="DG22" i="252"/>
  <c r="DG15" i="252"/>
  <c r="DG41" i="252"/>
  <c r="DG16" i="252"/>
  <c r="DG20" i="252"/>
  <c r="DJ36" i="252"/>
  <c r="DG52" i="252"/>
  <c r="CV52" i="252"/>
  <c r="CV55" i="252"/>
  <c r="CV49" i="252"/>
  <c r="CV22" i="252"/>
  <c r="CV58" i="252"/>
  <c r="CV51" i="252"/>
  <c r="CV43" i="252"/>
  <c r="CV38" i="252"/>
  <c r="CV33" i="252"/>
  <c r="CV50" i="252"/>
  <c r="CV62" i="252"/>
  <c r="CV45" i="252"/>
  <c r="CV48" i="252"/>
  <c r="CV47" i="252"/>
  <c r="CV41" i="252"/>
  <c r="CV24" i="252"/>
  <c r="CV19" i="252"/>
  <c r="CV11" i="252"/>
  <c r="CV46" i="252"/>
  <c r="CV12" i="252"/>
  <c r="CV53" i="252"/>
  <c r="CV25" i="252"/>
  <c r="CV16" i="252"/>
  <c r="CV44" i="252"/>
  <c r="CV17" i="252"/>
  <c r="CV54" i="252"/>
  <c r="CV40" i="252"/>
  <c r="CV29" i="252"/>
  <c r="CV21" i="252"/>
  <c r="DH51" i="252"/>
  <c r="DH52" i="252"/>
  <c r="DH55" i="252"/>
  <c r="DH53" i="252"/>
  <c r="DH49" i="252"/>
  <c r="DH22" i="252"/>
  <c r="DH43" i="252"/>
  <c r="DH38" i="252"/>
  <c r="DH33" i="252"/>
  <c r="DH62" i="252"/>
  <c r="DH45" i="252"/>
  <c r="DH37" i="252"/>
  <c r="DH36" i="252"/>
  <c r="DH11" i="252"/>
  <c r="DH58" i="252"/>
  <c r="DH21" i="252"/>
  <c r="DH12" i="252"/>
  <c r="DH42" i="252"/>
  <c r="DH34" i="252"/>
  <c r="DH57" i="252"/>
  <c r="DH41" i="252"/>
  <c r="DH16" i="252"/>
  <c r="DH48" i="252"/>
  <c r="DH47" i="252"/>
  <c r="DH17" i="252"/>
  <c r="DH44" i="252"/>
  <c r="CU14" i="252"/>
  <c r="DH20" i="252"/>
  <c r="CV39" i="252"/>
  <c r="CU45" i="252"/>
  <c r="DG46" i="252"/>
  <c r="CW50" i="252"/>
  <c r="CW52" i="252"/>
  <c r="CW62" i="252"/>
  <c r="CW57" i="252"/>
  <c r="CW53" i="252"/>
  <c r="CW58" i="252"/>
  <c r="CW51" i="252"/>
  <c r="CW43" i="252"/>
  <c r="CW38" i="252"/>
  <c r="CW33" i="252"/>
  <c r="CW23" i="252"/>
  <c r="CW39" i="252"/>
  <c r="CW44" i="252"/>
  <c r="CW40" i="252"/>
  <c r="CW34" i="252"/>
  <c r="CW29" i="252"/>
  <c r="CW54" i="252"/>
  <c r="CW46" i="252"/>
  <c r="CW35" i="252"/>
  <c r="CW12" i="252"/>
  <c r="CW32" i="252"/>
  <c r="CW31" i="252"/>
  <c r="CW13" i="252"/>
  <c r="CW45" i="252"/>
  <c r="CW20" i="252"/>
  <c r="CW55" i="252"/>
  <c r="CW17" i="252"/>
  <c r="CW37" i="252"/>
  <c r="CW36" i="252"/>
  <c r="CW18" i="252"/>
  <c r="CW49" i="252"/>
  <c r="CW48" i="252"/>
  <c r="CW47" i="252"/>
  <c r="CW41" i="252"/>
  <c r="CW24" i="252"/>
  <c r="CW19" i="252"/>
  <c r="DI49" i="252"/>
  <c r="DI50" i="252"/>
  <c r="DI52" i="252"/>
  <c r="DI62" i="252"/>
  <c r="DI57" i="252"/>
  <c r="DI53" i="252"/>
  <c r="DI43" i="252"/>
  <c r="DI38" i="252"/>
  <c r="DI33" i="252"/>
  <c r="DI23" i="252"/>
  <c r="DI54" i="252"/>
  <c r="DI39" i="252"/>
  <c r="DI44" i="252"/>
  <c r="DI40" i="252"/>
  <c r="DI34" i="252"/>
  <c r="DI29" i="252"/>
  <c r="DI46" i="252"/>
  <c r="DI35" i="252"/>
  <c r="DI58" i="252"/>
  <c r="DI21" i="252"/>
  <c r="DI12" i="252"/>
  <c r="DI24" i="252"/>
  <c r="DI19" i="252"/>
  <c r="DI13" i="252"/>
  <c r="DI48" i="252"/>
  <c r="DI47" i="252"/>
  <c r="DI17" i="252"/>
  <c r="DI32" i="252"/>
  <c r="DI31" i="252"/>
  <c r="DI25" i="252"/>
  <c r="DI51" i="252"/>
  <c r="DI37" i="252"/>
  <c r="DI36" i="252"/>
  <c r="CW11" i="252"/>
  <c r="DG12" i="252"/>
  <c r="CV14" i="252"/>
  <c r="DI16" i="252"/>
  <c r="DI20" i="252"/>
  <c r="CW25" i="252"/>
  <c r="CV32" i="252"/>
  <c r="DI42" i="252"/>
  <c r="DH46" i="252"/>
  <c r="DG50" i="252"/>
  <c r="CX50" i="252"/>
  <c r="CX51" i="252"/>
  <c r="CX62" i="252"/>
  <c r="CX57" i="252"/>
  <c r="CX53" i="252"/>
  <c r="CX58" i="252"/>
  <c r="CX54" i="252"/>
  <c r="CX52" i="252"/>
  <c r="CX24" i="252"/>
  <c r="CX39" i="252"/>
  <c r="CX45" i="252"/>
  <c r="CX18" i="252"/>
  <c r="CX47" i="252"/>
  <c r="CX46" i="252"/>
  <c r="CX32" i="252"/>
  <c r="CX31" i="252"/>
  <c r="CX13" i="252"/>
  <c r="CX22" i="252"/>
  <c r="CX14" i="252"/>
  <c r="CX38" i="252"/>
  <c r="CX25" i="252"/>
  <c r="CX16" i="252"/>
  <c r="CX44" i="252"/>
  <c r="CX37" i="252"/>
  <c r="CX36" i="252"/>
  <c r="CX43" i="252"/>
  <c r="CX23" i="252"/>
  <c r="DJ49" i="252"/>
  <c r="DJ50" i="252"/>
  <c r="DJ51" i="252"/>
  <c r="DJ62" i="252"/>
  <c r="DJ57" i="252"/>
  <c r="DJ53" i="252"/>
  <c r="DJ58" i="252"/>
  <c r="DJ54" i="252"/>
  <c r="DJ24" i="252"/>
  <c r="DJ39" i="252"/>
  <c r="DJ55" i="252"/>
  <c r="DJ45" i="252"/>
  <c r="DJ18" i="252"/>
  <c r="DJ47" i="252"/>
  <c r="DJ19" i="252"/>
  <c r="DJ13" i="252"/>
  <c r="DJ42" i="252"/>
  <c r="DJ35" i="252"/>
  <c r="DJ29" i="252"/>
  <c r="DJ14" i="252"/>
  <c r="DJ41" i="252"/>
  <c r="DJ40" i="252"/>
  <c r="DJ33" i="252"/>
  <c r="DJ22" i="252"/>
  <c r="DJ16" i="252"/>
  <c r="DJ32" i="252"/>
  <c r="DJ31" i="252"/>
  <c r="DJ25" i="252"/>
  <c r="DJ52" i="252"/>
  <c r="DJ46" i="252"/>
  <c r="DJ20" i="252"/>
  <c r="DJ43" i="252"/>
  <c r="DJ21" i="252"/>
  <c r="CX11" i="252"/>
  <c r="DJ12" i="252"/>
  <c r="CW14" i="252"/>
  <c r="DG17" i="252"/>
  <c r="DG18" i="252"/>
  <c r="DH29" i="252"/>
  <c r="DJ34" i="252"/>
  <c r="CV37" i="252"/>
  <c r="CX40" i="252"/>
  <c r="DH50" i="252"/>
  <c r="DL19" i="252"/>
  <c r="DD20" i="252"/>
  <c r="CZ22" i="252"/>
  <c r="DL24" i="252"/>
  <c r="DL29" i="252"/>
  <c r="CZ31" i="252"/>
  <c r="DL42" i="252"/>
  <c r="DE45" i="252"/>
  <c r="CZ46" i="252"/>
  <c r="DE50" i="252"/>
  <c r="DL58" i="252"/>
  <c r="CY50" i="252"/>
  <c r="CY51" i="252"/>
  <c r="CY52" i="252"/>
  <c r="CY58" i="252"/>
  <c r="CY54" i="252"/>
  <c r="CY55" i="252"/>
  <c r="CY39" i="252"/>
  <c r="CY25" i="252"/>
  <c r="CY53" i="252"/>
  <c r="CY44" i="252"/>
  <c r="CY40" i="252"/>
  <c r="CY34" i="252"/>
  <c r="CY46" i="252"/>
  <c r="CY35" i="252"/>
  <c r="CY19" i="252"/>
  <c r="CY48" i="252"/>
  <c r="CY41" i="252"/>
  <c r="CY36" i="252"/>
  <c r="CY31" i="252"/>
  <c r="DK50" i="252"/>
  <c r="DK51" i="252"/>
  <c r="DK52" i="252"/>
  <c r="DK58" i="252"/>
  <c r="DK54" i="252"/>
  <c r="DK55" i="252"/>
  <c r="DK49" i="252"/>
  <c r="DK39" i="252"/>
  <c r="DK25" i="252"/>
  <c r="DK62" i="252"/>
  <c r="DK44" i="252"/>
  <c r="DK40" i="252"/>
  <c r="DK34" i="252"/>
  <c r="DK57" i="252"/>
  <c r="DK46" i="252"/>
  <c r="DK35" i="252"/>
  <c r="DK19" i="252"/>
  <c r="DK48" i="252"/>
  <c r="DK41" i="252"/>
  <c r="DK36" i="252"/>
  <c r="DK31" i="252"/>
  <c r="DD13" i="252"/>
  <c r="CS14" i="252"/>
  <c r="DE14" i="252"/>
  <c r="DL18" i="252"/>
  <c r="DD19" i="252"/>
  <c r="DL23" i="252"/>
  <c r="DD34" i="252"/>
  <c r="DD35" i="252"/>
  <c r="DL38" i="252"/>
  <c r="DE40" i="252"/>
  <c r="CS45" i="252"/>
  <c r="DD49" i="252"/>
  <c r="CS55" i="252"/>
  <c r="CZ51" i="252"/>
  <c r="CZ52" i="252"/>
  <c r="CZ62" i="252"/>
  <c r="CZ57" i="252"/>
  <c r="CZ53" i="252"/>
  <c r="CZ55" i="252"/>
  <c r="CZ58" i="252"/>
  <c r="CZ44" i="252"/>
  <c r="CZ40" i="252"/>
  <c r="CZ34" i="252"/>
  <c r="CZ45" i="252"/>
  <c r="CZ47" i="252"/>
  <c r="DL51" i="252"/>
  <c r="DL52" i="252"/>
  <c r="DL62" i="252"/>
  <c r="DL57" i="252"/>
  <c r="DL53" i="252"/>
  <c r="DL55" i="252"/>
  <c r="DL54" i="252"/>
  <c r="DL44" i="252"/>
  <c r="DL40" i="252"/>
  <c r="DL34" i="252"/>
  <c r="DL45" i="252"/>
  <c r="DL47" i="252"/>
  <c r="DD12" i="252"/>
  <c r="CS13" i="252"/>
  <c r="DE13" i="252"/>
  <c r="CY18" i="252"/>
  <c r="DE19" i="252"/>
  <c r="DK20" i="252"/>
  <c r="CS22" i="252"/>
  <c r="CY23" i="252"/>
  <c r="DD24" i="252"/>
  <c r="DD29" i="252"/>
  <c r="DE34" i="252"/>
  <c r="DE35" i="252"/>
  <c r="CY43" i="252"/>
  <c r="DL46" i="252"/>
  <c r="DL49" i="252"/>
  <c r="DE21" i="252"/>
  <c r="DL32" i="252"/>
  <c r="CZ37" i="252"/>
  <c r="DL48" i="252"/>
  <c r="DD55" i="252"/>
  <c r="DD52" i="252"/>
  <c r="DD62" i="252"/>
  <c r="DD57" i="252"/>
  <c r="DD53" i="252"/>
  <c r="DD50" i="252"/>
  <c r="DD46" i="252"/>
  <c r="DD47" i="252"/>
  <c r="DD48" i="252"/>
  <c r="DD41" i="252"/>
  <c r="DD36" i="252"/>
  <c r="DD31" i="252"/>
  <c r="DD54" i="252"/>
  <c r="DD22" i="252"/>
  <c r="CY15" i="252"/>
  <c r="DK15" i="252"/>
  <c r="CZ16" i="252"/>
  <c r="DL16" i="252"/>
  <c r="DD18" i="252"/>
  <c r="CS21" i="252"/>
  <c r="DL22" i="252"/>
  <c r="CS29" i="252"/>
  <c r="DL33" i="252"/>
  <c r="DD37" i="252"/>
  <c r="CZ38" i="252"/>
  <c r="CZ39" i="252"/>
  <c r="DD43" i="252"/>
  <c r="DD51" i="252"/>
  <c r="CV39" i="253"/>
  <c r="CV34" i="253"/>
  <c r="CV29" i="253"/>
  <c r="CV35" i="253"/>
  <c r="CV40" i="253"/>
  <c r="CV36" i="253"/>
  <c r="CV30" i="253"/>
  <c r="CV24" i="253"/>
  <c r="CV37" i="253"/>
  <c r="CV32" i="253"/>
  <c r="CV27" i="253"/>
  <c r="CV38" i="253"/>
  <c r="CV33" i="253"/>
  <c r="DH39" i="253"/>
  <c r="DH34" i="253"/>
  <c r="DH29" i="253"/>
  <c r="DH35" i="253"/>
  <c r="DH40" i="253"/>
  <c r="DH36" i="253"/>
  <c r="DH30" i="253"/>
  <c r="DH24" i="253"/>
  <c r="DH37" i="253"/>
  <c r="DH32" i="253"/>
  <c r="DH27" i="253"/>
  <c r="DH38" i="253"/>
  <c r="DH31" i="253"/>
  <c r="DH33" i="253"/>
  <c r="DH28" i="253"/>
  <c r="CS49" i="252"/>
  <c r="CS52" i="252"/>
  <c r="CS62" i="252"/>
  <c r="CS57" i="252"/>
  <c r="CS53" i="252"/>
  <c r="CS58" i="252"/>
  <c r="CS54" i="252"/>
  <c r="CS47" i="252"/>
  <c r="CS48" i="252"/>
  <c r="CS41" i="252"/>
  <c r="CS36" i="252"/>
  <c r="CS31" i="252"/>
  <c r="CS42" i="252"/>
  <c r="CS37" i="252"/>
  <c r="CS32" i="252"/>
  <c r="CS43" i="252"/>
  <c r="CS38" i="252"/>
  <c r="CS33" i="252"/>
  <c r="CS23" i="252"/>
  <c r="CS50" i="252"/>
  <c r="CS39" i="252"/>
  <c r="DE49" i="252"/>
  <c r="DE52" i="252"/>
  <c r="DE62" i="252"/>
  <c r="DE57" i="252"/>
  <c r="DE53" i="252"/>
  <c r="DE58" i="252"/>
  <c r="DE54" i="252"/>
  <c r="DE47" i="252"/>
  <c r="DE48" i="252"/>
  <c r="DE41" i="252"/>
  <c r="DE36" i="252"/>
  <c r="DE31" i="252"/>
  <c r="DE42" i="252"/>
  <c r="DE37" i="252"/>
  <c r="DE32" i="252"/>
  <c r="DE43" i="252"/>
  <c r="DE38" i="252"/>
  <c r="DE33" i="252"/>
  <c r="DE23" i="252"/>
  <c r="DE55" i="252"/>
  <c r="DE39" i="252"/>
  <c r="CY14" i="252"/>
  <c r="DK14" i="252"/>
  <c r="CZ15" i="252"/>
  <c r="DL15" i="252"/>
  <c r="DE18" i="252"/>
  <c r="CY22" i="252"/>
  <c r="DD23" i="252"/>
  <c r="DK24" i="252"/>
  <c r="DK29" i="252"/>
  <c r="CS34" i="252"/>
  <c r="CS35" i="252"/>
  <c r="DL35" i="252"/>
  <c r="DK42" i="252"/>
  <c r="DD45" i="252"/>
  <c r="CZ50" i="252"/>
  <c r="DE51" i="252"/>
  <c r="CZ40" i="253"/>
  <c r="CZ36" i="253"/>
  <c r="CZ30" i="253"/>
  <c r="CZ24" i="253"/>
  <c r="CZ31" i="253"/>
  <c r="CZ37" i="253"/>
  <c r="CZ32" i="253"/>
  <c r="CZ27" i="253"/>
  <c r="CZ39" i="253"/>
  <c r="CZ34" i="253"/>
  <c r="CZ29" i="253"/>
  <c r="DL40" i="253"/>
  <c r="DL36" i="253"/>
  <c r="DL30" i="253"/>
  <c r="DL24" i="253"/>
  <c r="DL31" i="253"/>
  <c r="DL37" i="253"/>
  <c r="DL32" i="253"/>
  <c r="DL27" i="253"/>
  <c r="DL39" i="253"/>
  <c r="DL34" i="253"/>
  <c r="DL29" i="253"/>
  <c r="DA40" i="253"/>
  <c r="DA36" i="253"/>
  <c r="DA30" i="253"/>
  <c r="DA24" i="253"/>
  <c r="DA31" i="253"/>
  <c r="DA37" i="253"/>
  <c r="DA32" i="253"/>
  <c r="DA27" i="253"/>
  <c r="DA39" i="253"/>
  <c r="DA34" i="253"/>
  <c r="DA29" i="253"/>
  <c r="DA35" i="253"/>
  <c r="DM40" i="253"/>
  <c r="DM36" i="253"/>
  <c r="DM30" i="253"/>
  <c r="DM24" i="253"/>
  <c r="DM31" i="253"/>
  <c r="DM37" i="253"/>
  <c r="DM32" i="253"/>
  <c r="DM27" i="253"/>
  <c r="DM39" i="253"/>
  <c r="DM34" i="253"/>
  <c r="DM29" i="253"/>
  <c r="DM35" i="253"/>
  <c r="DL35" i="253"/>
  <c r="DL33" i="253"/>
  <c r="CZ38" i="253"/>
  <c r="DM33" i="253"/>
  <c r="DA38" i="253"/>
  <c r="DD37" i="253"/>
  <c r="DD32" i="253"/>
  <c r="DD27" i="253"/>
  <c r="DD38" i="253"/>
  <c r="DD33" i="253"/>
  <c r="DD28" i="253"/>
  <c r="DD39" i="253"/>
  <c r="DD34" i="253"/>
  <c r="DD29" i="253"/>
  <c r="DD40" i="253"/>
  <c r="DD36" i="253"/>
  <c r="DD30" i="253"/>
  <c r="DD24" i="253"/>
  <c r="DL38" i="253"/>
  <c r="DC24" i="253"/>
  <c r="DO24" i="253"/>
  <c r="DG27" i="253"/>
  <c r="CW28" i="253"/>
  <c r="DI28" i="253"/>
  <c r="CY29" i="253"/>
  <c r="DK29" i="253"/>
  <c r="DC30" i="253"/>
  <c r="DO30" i="253"/>
  <c r="DE31" i="253"/>
  <c r="DG32" i="253"/>
  <c r="CW33" i="253"/>
  <c r="DI33" i="253"/>
  <c r="CY34" i="253"/>
  <c r="DK34" i="253"/>
  <c r="DC36" i="253"/>
  <c r="DO36" i="253"/>
  <c r="DG37" i="253"/>
  <c r="CW38" i="253"/>
  <c r="DI38" i="253"/>
  <c r="CY39" i="253"/>
  <c r="DK39" i="253"/>
  <c r="DC40" i="253"/>
  <c r="DO40" i="253"/>
  <c r="CX28" i="253"/>
  <c r="DJ28" i="253"/>
  <c r="DF31" i="253"/>
  <c r="CX33" i="253"/>
  <c r="DJ33" i="253"/>
  <c r="DB35" i="253"/>
  <c r="DN35" i="253"/>
  <c r="CX38" i="253"/>
  <c r="DJ38" i="253"/>
  <c r="DE24" i="253"/>
  <c r="CW27" i="253"/>
  <c r="DI27" i="253"/>
  <c r="CY28" i="253"/>
  <c r="DK28" i="253"/>
  <c r="DE30" i="253"/>
  <c r="DG31" i="253"/>
  <c r="CW32" i="253"/>
  <c r="DI32" i="253"/>
  <c r="CY33" i="253"/>
  <c r="DK33" i="253"/>
  <c r="DC35" i="253"/>
  <c r="DO35" i="253"/>
  <c r="DE36" i="253"/>
  <c r="CW37" i="253"/>
  <c r="DI37" i="253"/>
  <c r="CY38" i="253"/>
  <c r="DK38" i="253"/>
  <c r="DE40" i="253"/>
  <c r="DB28" i="253"/>
  <c r="DN28" i="253"/>
  <c r="CX31" i="253"/>
  <c r="DJ31" i="253"/>
  <c r="DB33" i="253"/>
  <c r="DN33" i="253"/>
  <c r="DF35" i="253"/>
  <c r="DB38" i="253"/>
  <c r="DN38" i="253"/>
  <c r="CW24" i="253"/>
  <c r="DI24" i="253"/>
  <c r="DC28" i="253"/>
  <c r="DO28" i="253"/>
  <c r="DE29" i="253"/>
  <c r="CW30" i="253"/>
  <c r="DI30" i="253"/>
  <c r="CY31" i="253"/>
  <c r="DK31" i="253"/>
  <c r="DC33" i="253"/>
  <c r="DO33" i="253"/>
  <c r="DE34" i="253"/>
  <c r="DG35" i="253"/>
  <c r="CW36" i="253"/>
  <c r="DI36" i="253"/>
  <c r="DC38" i="253"/>
  <c r="DO38" i="253"/>
  <c r="DE39" i="253"/>
  <c r="CW40" i="253"/>
  <c r="DI40" i="253"/>
  <c r="CX24" i="253"/>
  <c r="DJ24" i="253"/>
  <c r="DB27" i="253"/>
  <c r="DN27" i="253"/>
  <c r="DF29" i="253"/>
  <c r="CX30" i="253"/>
  <c r="DJ30" i="253"/>
  <c r="DB32" i="253"/>
  <c r="DN32" i="253"/>
  <c r="DF34" i="253"/>
  <c r="CX36" i="253"/>
  <c r="DJ36" i="253"/>
  <c r="DB37" i="253"/>
  <c r="DN37" i="253"/>
  <c r="DF39" i="253"/>
  <c r="CX40" i="253"/>
  <c r="DJ40" i="253"/>
  <c r="CY24" i="253"/>
  <c r="DK24" i="253"/>
  <c r="DC27" i="253"/>
  <c r="DO27" i="253"/>
  <c r="DE28" i="253"/>
  <c r="DG29" i="253"/>
  <c r="CY30" i="253"/>
  <c r="DK30" i="253"/>
  <c r="DC32" i="253"/>
  <c r="DO32" i="253"/>
  <c r="DE33" i="253"/>
  <c r="DG34" i="253"/>
  <c r="CW35" i="253"/>
  <c r="DI35" i="253"/>
  <c r="CY36" i="253"/>
  <c r="DK36" i="253"/>
  <c r="DC37" i="253"/>
  <c r="DO37" i="253"/>
  <c r="DE38" i="253"/>
  <c r="DG39" i="253"/>
  <c r="CY40" i="253"/>
  <c r="DK40" i="253"/>
  <c r="DF28" i="253"/>
  <c r="DF33" i="253"/>
  <c r="CX35" i="253"/>
  <c r="DJ35" i="253"/>
  <c r="DE27" i="253"/>
  <c r="DG28" i="253"/>
  <c r="CW29" i="253"/>
  <c r="DI29" i="253"/>
  <c r="DE32" i="253"/>
  <c r="DG33" i="253"/>
  <c r="CW34" i="253"/>
  <c r="DI34" i="253"/>
  <c r="M40" i="259" l="1"/>
  <c r="K40" i="259"/>
  <c r="O63" i="259"/>
  <c r="L40" i="259"/>
  <c r="L48" i="259" s="1"/>
  <c r="L50" i="259" s="1"/>
  <c r="DL8" i="252"/>
  <c r="CY8" i="252"/>
  <c r="DE8" i="252"/>
  <c r="CZ8" i="252"/>
  <c r="DD8" i="252"/>
  <c r="CV8" i="252"/>
  <c r="DA8" i="252"/>
  <c r="DF8" i="260"/>
  <c r="DR8" i="260"/>
  <c r="DD8" i="260"/>
  <c r="DE8" i="260"/>
  <c r="DN8" i="260"/>
  <c r="DL8" i="260"/>
  <c r="DK8" i="260"/>
  <c r="DM8" i="260"/>
  <c r="DP8" i="260"/>
  <c r="DU8" i="260"/>
  <c r="DJ8" i="260"/>
  <c r="DQ8" i="260"/>
  <c r="DI8" i="260"/>
  <c r="DT8" i="260"/>
  <c r="DG8" i="260"/>
  <c r="DV8" i="260"/>
  <c r="DS8" i="260"/>
  <c r="DO8" i="260"/>
  <c r="DC8" i="260"/>
  <c r="DH8" i="260"/>
  <c r="DR8" i="251"/>
  <c r="DV8" i="251"/>
  <c r="DU8" i="251"/>
  <c r="DW8" i="251"/>
  <c r="DS8" i="251"/>
  <c r="DJ8" i="251"/>
  <c r="DI8" i="251"/>
  <c r="DT8" i="251"/>
  <c r="DH8" i="251"/>
  <c r="DF8" i="251"/>
  <c r="N40" i="259"/>
  <c r="O39" i="259"/>
  <c r="O40" i="259" s="1"/>
  <c r="O48" i="259" s="1"/>
  <c r="O50" i="259" s="1"/>
  <c r="O69" i="259"/>
  <c r="O16" i="259"/>
  <c r="AR16" i="259" s="1"/>
  <c r="P1" i="254"/>
  <c r="P1" i="255"/>
  <c r="DO8" i="251"/>
  <c r="DJ8" i="252"/>
  <c r="DF8" i="252"/>
  <c r="DL8" i="251"/>
  <c r="CX8" i="252"/>
  <c r="CU8" i="252"/>
  <c r="DC8" i="252"/>
  <c r="DK8" i="251"/>
  <c r="CT8" i="252"/>
  <c r="CW8" i="252"/>
  <c r="CS8" i="252"/>
  <c r="DP8" i="251"/>
  <c r="DQ8" i="251"/>
  <c r="DK8" i="252"/>
  <c r="DN8" i="251"/>
  <c r="DI8" i="252"/>
  <c r="DG8" i="251"/>
  <c r="DE8" i="251"/>
  <c r="DG8" i="252"/>
  <c r="DD8" i="251"/>
  <c r="DM8" i="251"/>
  <c r="DH8" i="252"/>
  <c r="DB8" i="252"/>
  <c r="O71" i="259" l="1"/>
  <c r="O73" i="259" s="1"/>
  <c r="O51" i="259"/>
  <c r="Q1" i="255"/>
  <c r="Q1" i="254"/>
  <c r="R1" i="255" l="1"/>
  <c r="R1" i="254"/>
  <c r="S1" i="254" l="1"/>
  <c r="S1" i="255"/>
  <c r="T1" i="255" l="1"/>
  <c r="T1" i="254"/>
  <c r="U1" i="254" l="1"/>
  <c r="U1" i="255"/>
  <c r="V1" i="255" l="1"/>
  <c r="V1" i="254"/>
  <c r="W1" i="255" l="1"/>
  <c r="W1" i="254"/>
  <c r="X1" i="254" l="1"/>
  <c r="Y1" i="254" l="1"/>
  <c r="Z1" i="254" l="1"/>
  <c r="AA1" i="254" l="1"/>
  <c r="AB1" i="254" l="1"/>
  <c r="AC1" i="254" l="1"/>
  <c r="AD1" i="254" l="1"/>
  <c r="AE1" i="254" l="1"/>
  <c r="AF1" i="254" l="1"/>
  <c r="AG1" i="254" l="1"/>
  <c r="AH1" i="254" l="1"/>
  <c r="AI1" i="254" l="1"/>
  <c r="U7" i="211" l="1"/>
  <c r="D28" i="210" l="1"/>
  <c r="E28" i="210"/>
  <c r="F28" i="210"/>
  <c r="D29" i="210"/>
  <c r="E29" i="210"/>
  <c r="F29" i="210"/>
  <c r="D30" i="210"/>
  <c r="E30" i="210"/>
  <c r="F30" i="210"/>
  <c r="D31" i="210"/>
  <c r="E31" i="210"/>
  <c r="F31" i="210"/>
  <c r="C31" i="210"/>
  <c r="J19" i="217" l="1"/>
  <c r="P19" i="217" l="1"/>
  <c r="J20" i="217" l="1"/>
  <c r="J18" i="217"/>
  <c r="P18" i="217" l="1"/>
  <c r="P20" i="217" l="1"/>
  <c r="C30" i="210" l="1"/>
  <c r="C29" i="210"/>
  <c r="M15" i="207"/>
  <c r="AC44" i="259"/>
  <c r="AD44" i="259"/>
  <c r="AG44" i="259"/>
  <c r="AK44" i="259"/>
  <c r="AE37" i="259"/>
  <c r="AD43" i="259" l="1"/>
  <c r="AC43" i="259"/>
  <c r="AB37" i="259"/>
  <c r="AB44" i="259"/>
  <c r="AM37" i="259"/>
  <c r="AM44" i="259"/>
  <c r="AM43" i="259"/>
  <c r="AL37" i="259"/>
  <c r="AL44" i="259"/>
  <c r="AL43" i="259"/>
  <c r="AK37" i="259"/>
  <c r="AK43" i="259"/>
  <c r="AJ37" i="259"/>
  <c r="AJ44" i="259"/>
  <c r="AJ43" i="259"/>
  <c r="AE44" i="259"/>
  <c r="AI44" i="259"/>
  <c r="AI43" i="259"/>
  <c r="AH37" i="259"/>
  <c r="AH44" i="259"/>
  <c r="AH43" i="259"/>
  <c r="AE43" i="259"/>
  <c r="AG37" i="259"/>
  <c r="AG43" i="259"/>
  <c r="AF37" i="259"/>
  <c r="AF44" i="259"/>
  <c r="AF43" i="259"/>
  <c r="AD37" i="259"/>
  <c r="AC37" i="259"/>
  <c r="AB43" i="259"/>
  <c r="AI37" i="259"/>
  <c r="P13" i="217" l="1"/>
  <c r="P12" i="217"/>
  <c r="J13" i="217"/>
  <c r="J12" i="217"/>
  <c r="H82" i="260" l="1"/>
  <c r="H82" i="251"/>
  <c r="F82" i="260"/>
  <c r="F82" i="251"/>
  <c r="I82" i="251" l="1"/>
  <c r="I82" i="260"/>
  <c r="C28" i="210" l="1"/>
  <c r="M8" i="203"/>
  <c r="H13" i="255" l="1"/>
  <c r="H32" i="255" s="1"/>
  <c r="H47" i="255" s="1"/>
  <c r="H11" i="255"/>
  <c r="H30" i="255" s="1"/>
  <c r="H45" i="255" s="1"/>
  <c r="H14" i="255"/>
  <c r="H12" i="255"/>
  <c r="H31" i="255" s="1"/>
  <c r="H46" i="255" s="1"/>
  <c r="L34" i="227" l="1"/>
  <c r="K34" i="227"/>
  <c r="R37" i="227"/>
  <c r="P35" i="227"/>
  <c r="J32" i="227"/>
  <c r="T37" i="227"/>
  <c r="T36" i="227"/>
  <c r="T35" i="227"/>
  <c r="T34" i="227"/>
  <c r="T33" i="227"/>
  <c r="T32" i="227"/>
  <c r="P37" i="227"/>
  <c r="O37" i="227"/>
  <c r="N37" i="227"/>
  <c r="M37" i="227"/>
  <c r="L37" i="227"/>
  <c r="K37" i="227"/>
  <c r="J37" i="227"/>
  <c r="I37" i="227"/>
  <c r="H37" i="227"/>
  <c r="G37" i="227"/>
  <c r="R36" i="227"/>
  <c r="N36" i="227"/>
  <c r="M36" i="227"/>
  <c r="L36" i="227"/>
  <c r="K36" i="227"/>
  <c r="J36" i="227"/>
  <c r="I36" i="227"/>
  <c r="H36" i="227"/>
  <c r="G36" i="227"/>
  <c r="R35" i="227"/>
  <c r="Q35" i="227"/>
  <c r="M35" i="227"/>
  <c r="L35" i="227"/>
  <c r="K35" i="227"/>
  <c r="J35" i="227"/>
  <c r="I35" i="227"/>
  <c r="H35" i="227"/>
  <c r="G35" i="227"/>
  <c r="R34" i="227"/>
  <c r="Q34" i="227"/>
  <c r="P34" i="227"/>
  <c r="I34" i="227"/>
  <c r="H34" i="227"/>
  <c r="G34" i="227"/>
  <c r="R33" i="227"/>
  <c r="Q33" i="227"/>
  <c r="P33" i="227"/>
  <c r="O33" i="227"/>
  <c r="N33" i="227"/>
  <c r="M33" i="227"/>
  <c r="L33" i="227"/>
  <c r="K33" i="227"/>
  <c r="J33" i="227"/>
  <c r="I33" i="227"/>
  <c r="H33" i="227"/>
  <c r="G33" i="227"/>
  <c r="R32" i="227"/>
  <c r="Q32" i="227"/>
  <c r="P32" i="227"/>
  <c r="O32" i="227"/>
  <c r="N32" i="227"/>
  <c r="M32" i="227"/>
  <c r="L32" i="227"/>
  <c r="K32" i="227"/>
  <c r="I32" i="227"/>
  <c r="H32" i="227"/>
  <c r="G32" i="227"/>
  <c r="G29" i="227"/>
  <c r="H29" i="227"/>
  <c r="I29" i="227"/>
  <c r="J29" i="227"/>
  <c r="K29" i="227"/>
  <c r="L29" i="227"/>
  <c r="M29" i="227"/>
  <c r="N29" i="227"/>
  <c r="O29" i="227"/>
  <c r="P29" i="227"/>
  <c r="Q29" i="227"/>
  <c r="R29" i="227"/>
  <c r="H28" i="227"/>
  <c r="I28" i="227"/>
  <c r="J28" i="227"/>
  <c r="K28" i="227"/>
  <c r="L28" i="227"/>
  <c r="M28" i="227"/>
  <c r="N28" i="227"/>
  <c r="O28" i="227"/>
  <c r="P28" i="227"/>
  <c r="Q28" i="227"/>
  <c r="R28" i="227"/>
  <c r="G28" i="227"/>
  <c r="F38" i="227"/>
  <c r="F17" i="227"/>
  <c r="G17" i="227" s="1"/>
  <c r="F16" i="227"/>
  <c r="F12" i="227"/>
  <c r="F7" i="227"/>
  <c r="G7" i="227" s="1"/>
  <c r="H7" i="227" s="1"/>
  <c r="I7" i="227" s="1"/>
  <c r="J7" i="227" s="1"/>
  <c r="K7" i="227" s="1"/>
  <c r="L7" i="227" s="1"/>
  <c r="M7" i="227" s="1"/>
  <c r="N7" i="227" s="1"/>
  <c r="O7" i="227" s="1"/>
  <c r="P7" i="227" s="1"/>
  <c r="Q7" i="227" s="1"/>
  <c r="R7" i="227" s="1"/>
  <c r="F6" i="227"/>
  <c r="G6" i="227" s="1"/>
  <c r="H6" i="227" s="1"/>
  <c r="I6" i="227" s="1"/>
  <c r="J6" i="227" s="1"/>
  <c r="K6" i="227" s="1"/>
  <c r="L6" i="227" s="1"/>
  <c r="M6" i="227" s="1"/>
  <c r="N6" i="227" s="1"/>
  <c r="O6" i="227" s="1"/>
  <c r="P6" i="227" s="1"/>
  <c r="Q6" i="227" s="1"/>
  <c r="R6" i="227" s="1"/>
  <c r="I30" i="227" l="1"/>
  <c r="L38" i="227"/>
  <c r="K38" i="227"/>
  <c r="R38" i="227"/>
  <c r="G38" i="227"/>
  <c r="I38" i="227"/>
  <c r="L30" i="227"/>
  <c r="T38" i="227"/>
  <c r="J30" i="227"/>
  <c r="K30" i="227"/>
  <c r="G30" i="227"/>
  <c r="U32" i="227"/>
  <c r="U34" i="227"/>
  <c r="V34" i="227" s="1"/>
  <c r="W34" i="227" s="1"/>
  <c r="N30" i="227"/>
  <c r="U35" i="227"/>
  <c r="V35" i="227" s="1"/>
  <c r="W35" i="227" s="1"/>
  <c r="X35" i="227" s="1"/>
  <c r="M30" i="227"/>
  <c r="T16" i="227"/>
  <c r="U37" i="227"/>
  <c r="V37" i="227" s="1"/>
  <c r="W37" i="227" s="1"/>
  <c r="T12" i="227"/>
  <c r="U36" i="227"/>
  <c r="V36" i="227" s="1"/>
  <c r="W36" i="227" s="1"/>
  <c r="T17" i="227"/>
  <c r="H30" i="227"/>
  <c r="U33" i="227"/>
  <c r="V33" i="227" s="1"/>
  <c r="W33" i="227" s="1"/>
  <c r="X33" i="227" s="1"/>
  <c r="Y33" i="227" s="1"/>
  <c r="Z33" i="227" s="1"/>
  <c r="H38" i="227"/>
  <c r="P30" i="227"/>
  <c r="O30" i="227"/>
  <c r="R30" i="227"/>
  <c r="Q30" i="227"/>
  <c r="G3" i="227"/>
  <c r="U23" i="227" s="1"/>
  <c r="H3" i="227"/>
  <c r="V23" i="227" s="1"/>
  <c r="I3" i="227"/>
  <c r="W23" i="227" s="1"/>
  <c r="J3" i="227"/>
  <c r="J23" i="227" s="1"/>
  <c r="X3" i="227" s="1"/>
  <c r="K3" i="227"/>
  <c r="K23" i="227" s="1"/>
  <c r="Y3" i="227" s="1"/>
  <c r="L3" i="227"/>
  <c r="Z23" i="227" s="1"/>
  <c r="M3" i="227"/>
  <c r="AA23" i="227" s="1"/>
  <c r="N3" i="227"/>
  <c r="AB23" i="227" s="1"/>
  <c r="O3" i="227"/>
  <c r="O23" i="227" s="1"/>
  <c r="AC3" i="227" s="1"/>
  <c r="P3" i="227"/>
  <c r="P23" i="227" s="1"/>
  <c r="AD3" i="227" s="1"/>
  <c r="Q3" i="227"/>
  <c r="Q23" i="227" s="1"/>
  <c r="AE3" i="227" s="1"/>
  <c r="R3" i="227"/>
  <c r="R23" i="227" s="1"/>
  <c r="AF3" i="227" s="1"/>
  <c r="F23" i="227"/>
  <c r="T3" i="227" s="1"/>
  <c r="L40" i="227" l="1"/>
  <c r="I40" i="227"/>
  <c r="K40" i="227"/>
  <c r="R40" i="227"/>
  <c r="G40" i="227"/>
  <c r="H40" i="227"/>
  <c r="V32" i="227"/>
  <c r="Y35" i="227"/>
  <c r="U38" i="227"/>
  <c r="U17" i="227"/>
  <c r="X36" i="227"/>
  <c r="AA33" i="227"/>
  <c r="X37" i="227"/>
  <c r="I23" i="227"/>
  <c r="W3" i="227" s="1"/>
  <c r="G23" i="227"/>
  <c r="U3" i="227" s="1"/>
  <c r="H23" i="227"/>
  <c r="V3" i="227" s="1"/>
  <c r="AF23" i="227"/>
  <c r="T23" i="227"/>
  <c r="AE23" i="227"/>
  <c r="AD23" i="227"/>
  <c r="M23" i="227"/>
  <c r="AA3" i="227" s="1"/>
  <c r="L23" i="227"/>
  <c r="Z3" i="227" s="1"/>
  <c r="X23" i="227"/>
  <c r="AC23" i="227"/>
  <c r="N23" i="227"/>
  <c r="AB3" i="227" s="1"/>
  <c r="Y23" i="227"/>
  <c r="W32" i="227" l="1"/>
  <c r="X32" i="227" s="1"/>
  <c r="V38" i="227"/>
  <c r="Z35" i="227"/>
  <c r="AA35" i="227" s="1"/>
  <c r="Y37" i="227"/>
  <c r="Y36" i="227"/>
  <c r="AB33" i="227"/>
  <c r="Q17" i="212"/>
  <c r="W38" i="227" l="1"/>
  <c r="Z37" i="227"/>
  <c r="AC33" i="227"/>
  <c r="Z36" i="227"/>
  <c r="Y32" i="227"/>
  <c r="D12" i="210"/>
  <c r="E12" i="210"/>
  <c r="F12" i="210"/>
  <c r="D13" i="210"/>
  <c r="E13" i="210"/>
  <c r="F13" i="210"/>
  <c r="D14" i="210"/>
  <c r="E14" i="210"/>
  <c r="F14" i="210"/>
  <c r="D15" i="210"/>
  <c r="E15" i="210"/>
  <c r="F15" i="210"/>
  <c r="D16" i="210"/>
  <c r="E16" i="210"/>
  <c r="F16" i="210"/>
  <c r="D17" i="210"/>
  <c r="E17" i="210"/>
  <c r="F17" i="210"/>
  <c r="D18" i="210"/>
  <c r="E18" i="210"/>
  <c r="F18" i="210"/>
  <c r="D19" i="210"/>
  <c r="E19" i="210"/>
  <c r="F19" i="210"/>
  <c r="D20" i="210"/>
  <c r="E20" i="210"/>
  <c r="F20" i="210"/>
  <c r="D21" i="210"/>
  <c r="E21" i="210"/>
  <c r="F21" i="210"/>
  <c r="D22" i="210"/>
  <c r="E22" i="210"/>
  <c r="F22" i="210"/>
  <c r="D23" i="210"/>
  <c r="E23" i="210"/>
  <c r="F23" i="210"/>
  <c r="D24" i="210"/>
  <c r="E24" i="210"/>
  <c r="F24" i="210"/>
  <c r="D25" i="210"/>
  <c r="E25" i="210"/>
  <c r="F25" i="210"/>
  <c r="D26" i="210"/>
  <c r="E26" i="210"/>
  <c r="F26" i="210"/>
  <c r="D27" i="210"/>
  <c r="E27" i="210"/>
  <c r="F27" i="210"/>
  <c r="F11" i="210"/>
  <c r="E11" i="210"/>
  <c r="D11" i="210"/>
  <c r="Z9" i="210"/>
  <c r="L13" i="209"/>
  <c r="M13" i="209"/>
  <c r="J13" i="209"/>
  <c r="E34" i="210" l="1"/>
  <c r="D34" i="210"/>
  <c r="AA37" i="227"/>
  <c r="AA36" i="227"/>
  <c r="AD33" i="227"/>
  <c r="Z32" i="227"/>
  <c r="L36" i="206"/>
  <c r="K36" i="206"/>
  <c r="L33" i="206"/>
  <c r="K33" i="206"/>
  <c r="L32" i="206"/>
  <c r="K32" i="206"/>
  <c r="L31" i="206"/>
  <c r="K31" i="206"/>
  <c r="L30" i="206"/>
  <c r="K30" i="206"/>
  <c r="L29" i="206"/>
  <c r="K29" i="206"/>
  <c r="H23" i="206"/>
  <c r="H26" i="206" s="1"/>
  <c r="AE33" i="227" l="1"/>
  <c r="AB36" i="227"/>
  <c r="AB37" i="227"/>
  <c r="AA32" i="227"/>
  <c r="AC37" i="227" l="1"/>
  <c r="AF33" i="227"/>
  <c r="AB32" i="227"/>
  <c r="AD37" i="227" l="1"/>
  <c r="AC32" i="227"/>
  <c r="I29" i="207"/>
  <c r="I33" i="207" s="1"/>
  <c r="H29" i="207"/>
  <c r="H33" i="207" s="1"/>
  <c r="G29" i="207"/>
  <c r="G33" i="207" s="1"/>
  <c r="F29" i="207"/>
  <c r="F33" i="207" s="1"/>
  <c r="K27" i="207"/>
  <c r="N33" i="206" s="1"/>
  <c r="H33" i="206" s="1"/>
  <c r="K25" i="207"/>
  <c r="N32" i="206" s="1"/>
  <c r="H32" i="206" s="1"/>
  <c r="K23" i="207" a="1"/>
  <c r="K23" i="207" s="1"/>
  <c r="N31" i="206" s="1"/>
  <c r="H31" i="206" s="1"/>
  <c r="K21" i="207"/>
  <c r="K17" i="207"/>
  <c r="K19" i="207" l="1"/>
  <c r="N30" i="206" s="1"/>
  <c r="H30" i="206" s="1"/>
  <c r="K29" i="207"/>
  <c r="T11" i="212" s="1"/>
  <c r="T9" i="212"/>
  <c r="N29" i="206"/>
  <c r="AD32" i="227"/>
  <c r="K15" i="207"/>
  <c r="H28" i="206" s="1"/>
  <c r="J15" i="207"/>
  <c r="J31" i="207"/>
  <c r="M36" i="206" s="1"/>
  <c r="J27" i="207"/>
  <c r="M33" i="206" s="1"/>
  <c r="J25" i="207"/>
  <c r="M32" i="206" s="1"/>
  <c r="J23" i="207"/>
  <c r="M31" i="206" s="1"/>
  <c r="J21" i="207"/>
  <c r="J17" i="207"/>
  <c r="M8" i="207"/>
  <c r="E2" i="206"/>
  <c r="M52" i="206"/>
  <c r="L52" i="206"/>
  <c r="M51" i="206"/>
  <c r="L51" i="206"/>
  <c r="F12" i="205"/>
  <c r="G12" i="205"/>
  <c r="H12" i="205"/>
  <c r="I12" i="205"/>
  <c r="J12" i="205"/>
  <c r="K12" i="205"/>
  <c r="L12" i="205"/>
  <c r="M12" i="205"/>
  <c r="N12" i="205"/>
  <c r="O12" i="205"/>
  <c r="P12" i="205"/>
  <c r="F13" i="205"/>
  <c r="G13" i="205"/>
  <c r="H13" i="205"/>
  <c r="I13" i="205"/>
  <c r="J13" i="205"/>
  <c r="K13" i="205"/>
  <c r="L13" i="205"/>
  <c r="M13" i="205"/>
  <c r="N13" i="205"/>
  <c r="O13" i="205"/>
  <c r="P13" i="205"/>
  <c r="F15" i="205"/>
  <c r="G15" i="205"/>
  <c r="H15" i="205"/>
  <c r="I15" i="205"/>
  <c r="J15" i="205"/>
  <c r="K15" i="205"/>
  <c r="L15" i="205"/>
  <c r="M15" i="205"/>
  <c r="N15" i="205"/>
  <c r="O15" i="205"/>
  <c r="P15" i="205"/>
  <c r="Q15" i="205"/>
  <c r="Q13" i="205"/>
  <c r="Q12" i="205"/>
  <c r="T16" i="204" l="1"/>
  <c r="T12" i="204"/>
  <c r="T14" i="204"/>
  <c r="T13" i="204"/>
  <c r="T18" i="204"/>
  <c r="T15" i="204"/>
  <c r="T44" i="204"/>
  <c r="T17" i="204"/>
  <c r="H14" i="205"/>
  <c r="G14" i="205"/>
  <c r="Q14" i="205"/>
  <c r="Q9" i="212"/>
  <c r="M29" i="206"/>
  <c r="J29" i="207"/>
  <c r="J14" i="205"/>
  <c r="J19" i="207"/>
  <c r="M30" i="206" s="1"/>
  <c r="I14" i="205"/>
  <c r="O14" i="205"/>
  <c r="N14" i="205"/>
  <c r="M14" i="205"/>
  <c r="L14" i="205"/>
  <c r="H29" i="206"/>
  <c r="H40" i="206" s="1"/>
  <c r="N34" i="206"/>
  <c r="H34" i="206" s="1"/>
  <c r="K14" i="205"/>
  <c r="F14" i="205"/>
  <c r="P14" i="205"/>
  <c r="AE32" i="227"/>
  <c r="H4" i="227"/>
  <c r="H24" i="227" s="1"/>
  <c r="I4" i="227"/>
  <c r="J4" i="227"/>
  <c r="K4" i="227"/>
  <c r="L4" i="227"/>
  <c r="M4" i="227"/>
  <c r="N4" i="227"/>
  <c r="O4" i="227"/>
  <c r="P4" i="227"/>
  <c r="Q4" i="227"/>
  <c r="R4" i="227"/>
  <c r="H45" i="206" l="1"/>
  <c r="J33" i="207"/>
  <c r="Q14" i="212" s="1"/>
  <c r="Q11" i="212"/>
  <c r="Q13" i="212" s="1"/>
  <c r="H39" i="206"/>
  <c r="H42" i="206"/>
  <c r="H43" i="206"/>
  <c r="H44" i="206"/>
  <c r="V2" i="205"/>
  <c r="W2" i="205"/>
  <c r="X2" i="205"/>
  <c r="Y2" i="205"/>
  <c r="Z2" i="205"/>
  <c r="O24" i="227"/>
  <c r="AC4" i="227" s="1"/>
  <c r="AC24" i="227"/>
  <c r="M24" i="227"/>
  <c r="AA4" i="227" s="1"/>
  <c r="AA24" i="227"/>
  <c r="Z24" i="227"/>
  <c r="L24" i="227"/>
  <c r="Z4" i="227" s="1"/>
  <c r="W24" i="227"/>
  <c r="I24" i="227"/>
  <c r="W4" i="227" s="1"/>
  <c r="P24" i="227"/>
  <c r="AD4" i="227" s="1"/>
  <c r="AD24" i="227"/>
  <c r="V4" i="227"/>
  <c r="V24" i="227"/>
  <c r="K24" i="227"/>
  <c r="Y4" i="227" s="1"/>
  <c r="Y24" i="227"/>
  <c r="F4" i="227"/>
  <c r="G4" i="227"/>
  <c r="AB24" i="227"/>
  <c r="N24" i="227"/>
  <c r="AB4" i="227" s="1"/>
  <c r="R24" i="227"/>
  <c r="AF4" i="227" s="1"/>
  <c r="AF24" i="227"/>
  <c r="X24" i="227"/>
  <c r="J24" i="227"/>
  <c r="X4" i="227" s="1"/>
  <c r="AE24" i="227"/>
  <c r="Q24" i="227"/>
  <c r="AE4" i="227" s="1"/>
  <c r="AF32" i="227"/>
  <c r="AC2" i="205"/>
  <c r="AA2" i="205"/>
  <c r="AB2" i="205"/>
  <c r="S2" i="205"/>
  <c r="T2" i="205"/>
  <c r="U2" i="205"/>
  <c r="Q16" i="212" l="1"/>
  <c r="Q18" i="212"/>
  <c r="X1" i="205"/>
  <c r="AC1" i="205"/>
  <c r="AB1" i="205"/>
  <c r="Y1" i="205"/>
  <c r="R2" i="205"/>
  <c r="V1" i="205"/>
  <c r="U1" i="205"/>
  <c r="M34" i="203"/>
  <c r="M48" i="203"/>
  <c r="M47" i="203"/>
  <c r="M44" i="203"/>
  <c r="M43" i="203"/>
  <c r="M38" i="203"/>
  <c r="M39" i="203"/>
  <c r="W1" i="205"/>
  <c r="T1" i="205"/>
  <c r="S1" i="205"/>
  <c r="AA1" i="205"/>
  <c r="R1" i="205"/>
  <c r="Z1" i="205"/>
  <c r="U24" i="227"/>
  <c r="G24" i="227"/>
  <c r="U4" i="227" s="1"/>
  <c r="T24" i="227"/>
  <c r="F24" i="227"/>
  <c r="T4" i="227" s="1"/>
  <c r="F51" i="203"/>
  <c r="G51" i="203"/>
  <c r="H51" i="203"/>
  <c r="I51" i="203"/>
  <c r="J51" i="203"/>
  <c r="M45" i="203" l="1"/>
  <c r="M49" i="203"/>
  <c r="J52" i="203"/>
  <c r="M51" i="203" l="1"/>
  <c r="L19" i="255" l="1"/>
  <c r="L38" i="255" s="1"/>
  <c r="L53" i="255"/>
  <c r="H142" i="251" l="1"/>
  <c r="M142" i="251"/>
  <c r="G142" i="251"/>
  <c r="N142" i="251"/>
  <c r="J142" i="251"/>
  <c r="I142" i="251"/>
  <c r="L142" i="251"/>
  <c r="O142" i="251"/>
  <c r="P142" i="251"/>
  <c r="K142" i="251"/>
  <c r="Q142" i="251"/>
  <c r="F142" i="251"/>
  <c r="K31" i="207"/>
  <c r="K33" i="207" l="1"/>
  <c r="T14" i="212" s="1"/>
  <c r="N36" i="206"/>
  <c r="H36" i="206" l="1"/>
  <c r="H46" i="206" s="1"/>
  <c r="N37" i="206"/>
  <c r="H37" i="206" s="1"/>
  <c r="H47" i="206" s="1"/>
  <c r="G12" i="227" l="1"/>
  <c r="U12" i="227" s="1"/>
  <c r="F29" i="227" l="1"/>
  <c r="T29" i="227" s="1"/>
  <c r="F28" i="227"/>
  <c r="T28" i="227" s="1"/>
  <c r="F27" i="227"/>
  <c r="T27" i="227" s="1"/>
  <c r="F26" i="227"/>
  <c r="T26" i="227" l="1"/>
  <c r="F30" i="227"/>
  <c r="F40" i="227" s="1"/>
  <c r="U28" i="227"/>
  <c r="U29" i="227"/>
  <c r="U27" i="227"/>
  <c r="T7" i="227"/>
  <c r="U7" i="227" l="1"/>
  <c r="V27" i="227"/>
  <c r="V28" i="227"/>
  <c r="V29" i="227"/>
  <c r="T30" i="227"/>
  <c r="T6" i="227"/>
  <c r="U26" i="227"/>
  <c r="V7" i="227" l="1"/>
  <c r="W27" i="227"/>
  <c r="U6" i="227"/>
  <c r="U30" i="227"/>
  <c r="V26" i="227"/>
  <c r="W29" i="227"/>
  <c r="W28" i="227"/>
  <c r="X28" i="227" l="1"/>
  <c r="X29" i="227"/>
  <c r="W26" i="227"/>
  <c r="V6" i="227"/>
  <c r="V30" i="227"/>
  <c r="X27" i="227"/>
  <c r="W7" i="227"/>
  <c r="W6" i="227" l="1"/>
  <c r="X26" i="227"/>
  <c r="W30" i="227"/>
  <c r="Y29" i="227"/>
  <c r="X7" i="227"/>
  <c r="Y27" i="227"/>
  <c r="Y28" i="227"/>
  <c r="O20" i="259" l="1"/>
  <c r="Z27" i="227"/>
  <c r="Y7" i="227"/>
  <c r="Z28" i="227"/>
  <c r="X30" i="227"/>
  <c r="Y26" i="227"/>
  <c r="X6" i="227"/>
  <c r="Z29" i="227"/>
  <c r="F15" i="227"/>
  <c r="F13" i="227"/>
  <c r="F14" i="227"/>
  <c r="F9" i="227"/>
  <c r="F8" i="227"/>
  <c r="AA29" i="227" l="1"/>
  <c r="Y6" i="227"/>
  <c r="Z26" i="227"/>
  <c r="Y30" i="227"/>
  <c r="T9" i="227"/>
  <c r="T13" i="227"/>
  <c r="F18" i="227"/>
  <c r="T18" i="227" s="1"/>
  <c r="AA28" i="227"/>
  <c r="F10" i="227"/>
  <c r="T8" i="227"/>
  <c r="T15" i="227"/>
  <c r="T14" i="227"/>
  <c r="Z7" i="227"/>
  <c r="AA27" i="227"/>
  <c r="AA7" i="227" l="1"/>
  <c r="AB27" i="227"/>
  <c r="Z6" i="227"/>
  <c r="Z30" i="227"/>
  <c r="AA26" i="227"/>
  <c r="AB28" i="227"/>
  <c r="F20" i="227"/>
  <c r="T10" i="227"/>
  <c r="AB29" i="227"/>
  <c r="AC29" i="227" l="1"/>
  <c r="AC28" i="227"/>
  <c r="AC27" i="227"/>
  <c r="AB7" i="227"/>
  <c r="AB26" i="227"/>
  <c r="AA6" i="227"/>
  <c r="AA30" i="227"/>
  <c r="AD28" i="227" l="1"/>
  <c r="AB6" i="227"/>
  <c r="AC26" i="227"/>
  <c r="AB30" i="227"/>
  <c r="AD29" i="227"/>
  <c r="AC7" i="227"/>
  <c r="AD27" i="227"/>
  <c r="AE27" i="227" l="1"/>
  <c r="AD7" i="227"/>
  <c r="AC6" i="227"/>
  <c r="AD26" i="227"/>
  <c r="AC30" i="227"/>
  <c r="AE28" i="227"/>
  <c r="AE29" i="227"/>
  <c r="AF28" i="227" l="1"/>
  <c r="AE26" i="227"/>
  <c r="AD6" i="227"/>
  <c r="AD30" i="227"/>
  <c r="AF29" i="227"/>
  <c r="AE7" i="227"/>
  <c r="AF27" i="227"/>
  <c r="AF7" i="227" s="1"/>
  <c r="AE30" i="227" l="1"/>
  <c r="AE6" i="227"/>
  <c r="AF26" i="227"/>
  <c r="AF30" i="227" l="1"/>
  <c r="AF6" i="227"/>
  <c r="L6" i="212" l="1"/>
  <c r="M6" i="212"/>
  <c r="N6" i="212"/>
  <c r="P6" i="212"/>
  <c r="S6" i="212"/>
  <c r="J9" i="212"/>
  <c r="L9" i="212"/>
  <c r="M9" i="212"/>
  <c r="N9" i="212"/>
  <c r="O9" i="212"/>
  <c r="P9" i="212"/>
  <c r="Q10" i="212" s="1"/>
  <c r="J10" i="212"/>
  <c r="L10" i="212"/>
  <c r="M10" i="212"/>
  <c r="N10" i="212"/>
  <c r="J11" i="212"/>
  <c r="L11" i="212"/>
  <c r="M11" i="212"/>
  <c r="N11" i="212"/>
  <c r="O11" i="212"/>
  <c r="P11" i="212"/>
  <c r="J12" i="212"/>
  <c r="L12" i="212"/>
  <c r="M12" i="212"/>
  <c r="N12" i="212"/>
  <c r="O12" i="212"/>
  <c r="T12" i="212"/>
  <c r="J13" i="212"/>
  <c r="L13" i="212"/>
  <c r="M13" i="212"/>
  <c r="N13" i="212"/>
  <c r="J14" i="212"/>
  <c r="L14" i="212"/>
  <c r="M14" i="212"/>
  <c r="N14" i="212"/>
  <c r="O14" i="212"/>
  <c r="P14" i="212"/>
  <c r="P18" i="212" s="1"/>
  <c r="J15" i="212"/>
  <c r="L15" i="212"/>
  <c r="M15" i="212"/>
  <c r="N15" i="212"/>
  <c r="O15" i="212"/>
  <c r="T15" i="212"/>
  <c r="J16" i="212"/>
  <c r="L16" i="212"/>
  <c r="M16" i="212"/>
  <c r="N16" i="212"/>
  <c r="L17" i="212"/>
  <c r="M17" i="212"/>
  <c r="N17" i="212"/>
  <c r="J18" i="212"/>
  <c r="L18" i="212"/>
  <c r="M18" i="212"/>
  <c r="N18" i="212"/>
  <c r="AW7" i="210"/>
  <c r="AX7" i="210"/>
  <c r="AY7" i="210"/>
  <c r="AZ7" i="210"/>
  <c r="BA7" i="210"/>
  <c r="BB7" i="210"/>
  <c r="BC7" i="210"/>
  <c r="BD7" i="210"/>
  <c r="BE7" i="210"/>
  <c r="BF7" i="210"/>
  <c r="BG7" i="210"/>
  <c r="BH7" i="210"/>
  <c r="AM8" i="210"/>
  <c r="AL8" i="210" s="1"/>
  <c r="AW8" i="210"/>
  <c r="AX8" i="210"/>
  <c r="AY8" i="210"/>
  <c r="BH8" i="210"/>
  <c r="AD9" i="210"/>
  <c r="AW9" i="210"/>
  <c r="C11" i="210"/>
  <c r="C12" i="210"/>
  <c r="C13" i="210"/>
  <c r="C14" i="210"/>
  <c r="C15" i="210"/>
  <c r="C16" i="210"/>
  <c r="C17" i="210"/>
  <c r="C18" i="210"/>
  <c r="C19" i="210"/>
  <c r="C20" i="210"/>
  <c r="C21" i="210"/>
  <c r="C22" i="210"/>
  <c r="C23" i="210"/>
  <c r="C24" i="210"/>
  <c r="C25" i="210"/>
  <c r="C26" i="210"/>
  <c r="C27" i="210"/>
  <c r="A41" i="210"/>
  <c r="A42" i="210" s="1"/>
  <c r="D15" i="209"/>
  <c r="E15" i="209"/>
  <c r="F15" i="209"/>
  <c r="G15" i="209"/>
  <c r="V15" i="209"/>
  <c r="D16" i="209"/>
  <c r="E16" i="209"/>
  <c r="F16" i="209"/>
  <c r="G16" i="209"/>
  <c r="V16" i="209"/>
  <c r="V25" i="209"/>
  <c r="G6" i="207"/>
  <c r="H6" i="207" s="1"/>
  <c r="O8" i="207"/>
  <c r="R11" i="207"/>
  <c r="S11" i="207"/>
  <c r="X12" i="207"/>
  <c r="N12" i="207" s="1"/>
  <c r="Y12" i="207"/>
  <c r="P12" i="207" s="1"/>
  <c r="N13" i="207"/>
  <c r="P13" i="207"/>
  <c r="R14" i="207"/>
  <c r="S14" i="207"/>
  <c r="F15" i="207"/>
  <c r="G15" i="207" s="1"/>
  <c r="G39" i="207" s="1"/>
  <c r="R17" i="207"/>
  <c r="S17" i="207"/>
  <c r="G18" i="207"/>
  <c r="H18" i="207"/>
  <c r="I18" i="207"/>
  <c r="J18" i="207"/>
  <c r="K18" i="207"/>
  <c r="R19" i="207"/>
  <c r="S19" i="207"/>
  <c r="F20" i="207"/>
  <c r="G20" i="207"/>
  <c r="H20" i="207"/>
  <c r="I20" i="207"/>
  <c r="J20" i="207"/>
  <c r="K20" i="207"/>
  <c r="R21" i="207"/>
  <c r="S21" i="207"/>
  <c r="F22" i="207"/>
  <c r="G22" i="207"/>
  <c r="H22" i="207"/>
  <c r="I22" i="207"/>
  <c r="J22" i="207"/>
  <c r="K22" i="207"/>
  <c r="R23" i="207"/>
  <c r="S23" i="207"/>
  <c r="F24" i="207"/>
  <c r="G24" i="207"/>
  <c r="H24" i="207"/>
  <c r="I24" i="207"/>
  <c r="J24" i="207"/>
  <c r="K24" i="207"/>
  <c r="R25" i="207"/>
  <c r="S25" i="207"/>
  <c r="F26" i="207"/>
  <c r="G26" i="207"/>
  <c r="H26" i="207"/>
  <c r="I26" i="207"/>
  <c r="J26" i="207"/>
  <c r="K26" i="207"/>
  <c r="R27" i="207"/>
  <c r="S27" i="207"/>
  <c r="F28" i="207"/>
  <c r="G28" i="207"/>
  <c r="H28" i="207"/>
  <c r="I28" i="207"/>
  <c r="J28" i="207"/>
  <c r="K28" i="207"/>
  <c r="R29" i="207"/>
  <c r="S29" i="207"/>
  <c r="F30" i="207"/>
  <c r="G30" i="207"/>
  <c r="H30" i="207"/>
  <c r="I30" i="207"/>
  <c r="J30" i="207"/>
  <c r="K30" i="207"/>
  <c r="R31" i="207"/>
  <c r="S31" i="207"/>
  <c r="F32" i="207"/>
  <c r="G32" i="207"/>
  <c r="H32" i="207"/>
  <c r="I32" i="207"/>
  <c r="J32" i="207"/>
  <c r="K32" i="207"/>
  <c r="R33" i="207"/>
  <c r="S33" i="207"/>
  <c r="F34" i="207"/>
  <c r="G34" i="207"/>
  <c r="H34" i="207"/>
  <c r="I34" i="207"/>
  <c r="J34" i="207"/>
  <c r="K34" i="207"/>
  <c r="F38" i="207"/>
  <c r="G38" i="207"/>
  <c r="H38" i="207"/>
  <c r="I38" i="207"/>
  <c r="J38" i="207"/>
  <c r="K38" i="207"/>
  <c r="F49" i="207"/>
  <c r="F41" i="207" s="1"/>
  <c r="G49" i="207"/>
  <c r="G40" i="207" s="1"/>
  <c r="H49" i="207"/>
  <c r="H42" i="207" s="1"/>
  <c r="I49" i="207"/>
  <c r="I40" i="207" s="1"/>
  <c r="J49" i="207"/>
  <c r="K49" i="207"/>
  <c r="E49" i="206"/>
  <c r="K7" i="206"/>
  <c r="E25" i="206"/>
  <c r="E26" i="206" s="1"/>
  <c r="F25" i="206"/>
  <c r="F26" i="206" s="1"/>
  <c r="G25" i="206"/>
  <c r="G26" i="206" s="1"/>
  <c r="H27" i="206" s="1"/>
  <c r="E29" i="206"/>
  <c r="E46" i="206" s="1"/>
  <c r="G29" i="206"/>
  <c r="H41" i="206" s="1"/>
  <c r="E30" i="206"/>
  <c r="F30" i="206"/>
  <c r="G30" i="206"/>
  <c r="E31" i="206"/>
  <c r="F31" i="206"/>
  <c r="G31" i="206"/>
  <c r="E32" i="206"/>
  <c r="F32" i="206"/>
  <c r="G32" i="206"/>
  <c r="E33" i="206"/>
  <c r="F33" i="206"/>
  <c r="G33" i="206"/>
  <c r="F36" i="206"/>
  <c r="G36" i="206"/>
  <c r="F51" i="206"/>
  <c r="G51" i="206"/>
  <c r="F52" i="206"/>
  <c r="G52" i="206"/>
  <c r="G8" i="205"/>
  <c r="H8" i="205" s="1"/>
  <c r="I8" i="205" s="1"/>
  <c r="J8" i="205" s="1"/>
  <c r="K8" i="205" s="1"/>
  <c r="L8" i="205" s="1"/>
  <c r="M8" i="205" s="1"/>
  <c r="N8" i="205" s="1"/>
  <c r="O8" i="205" s="1"/>
  <c r="P8" i="205" s="1"/>
  <c r="Q8" i="205" s="1"/>
  <c r="R8" i="205" s="1"/>
  <c r="K9" i="204"/>
  <c r="M9" i="204" s="1"/>
  <c r="H11" i="203"/>
  <c r="I11" i="203"/>
  <c r="L11" i="203"/>
  <c r="F14" i="203"/>
  <c r="G14" i="203"/>
  <c r="H14" i="203"/>
  <c r="I14" i="203"/>
  <c r="F15" i="203"/>
  <c r="G15" i="203"/>
  <c r="H15" i="203"/>
  <c r="I15" i="203"/>
  <c r="F16" i="203"/>
  <c r="G16" i="203"/>
  <c r="H16" i="203"/>
  <c r="I16" i="203"/>
  <c r="F17" i="203"/>
  <c r="G17" i="203"/>
  <c r="H17" i="203"/>
  <c r="I17" i="203"/>
  <c r="F18" i="203"/>
  <c r="G18" i="203"/>
  <c r="H18" i="203"/>
  <c r="I18" i="203"/>
  <c r="F21" i="203"/>
  <c r="G21" i="203"/>
  <c r="H21" i="203"/>
  <c r="I21" i="203"/>
  <c r="L30" i="203"/>
  <c r="M30" i="203" s="1"/>
  <c r="M40" i="203"/>
  <c r="G53" i="206" l="1"/>
  <c r="F53" i="206"/>
  <c r="J40" i="207"/>
  <c r="J42" i="207"/>
  <c r="J41" i="207"/>
  <c r="K45" i="207"/>
  <c r="K41" i="207" s="1"/>
  <c r="S8" i="205"/>
  <c r="T8" i="205" s="1"/>
  <c r="U8" i="205" s="1"/>
  <c r="V8" i="205" s="1"/>
  <c r="W8" i="205" s="1"/>
  <c r="X8" i="205" s="1"/>
  <c r="Y8" i="205" s="1"/>
  <c r="Z8" i="205" s="1"/>
  <c r="AA8" i="205" s="1"/>
  <c r="AB8" i="205" s="1"/>
  <c r="AC8" i="205" s="1"/>
  <c r="E39" i="206"/>
  <c r="E44" i="206"/>
  <c r="I42" i="207"/>
  <c r="G37" i="207"/>
  <c r="F37" i="207"/>
  <c r="T16" i="212"/>
  <c r="K34" i="206"/>
  <c r="K37" i="206" s="1"/>
  <c r="H41" i="207"/>
  <c r="S41" i="207" s="1"/>
  <c r="S38" i="207"/>
  <c r="E43" i="206"/>
  <c r="G27" i="206"/>
  <c r="T13" i="212"/>
  <c r="P13" i="212"/>
  <c r="H15" i="207"/>
  <c r="E28" i="206" s="1"/>
  <c r="E40" i="206" s="1"/>
  <c r="F42" i="207"/>
  <c r="S42" i="207" s="1"/>
  <c r="F39" i="207"/>
  <c r="R39" i="207" s="1"/>
  <c r="L34" i="206"/>
  <c r="F34" i="206" s="1"/>
  <c r="F19" i="203"/>
  <c r="F22" i="203" s="1"/>
  <c r="F24" i="203" s="1"/>
  <c r="F25" i="203" s="1"/>
  <c r="I19" i="203"/>
  <c r="I20" i="203" s="1"/>
  <c r="H16" i="209"/>
  <c r="F29" i="206"/>
  <c r="F39" i="206" s="1"/>
  <c r="I41" i="207"/>
  <c r="R38" i="207"/>
  <c r="P10" i="212"/>
  <c r="G41" i="207"/>
  <c r="R41" i="207" s="1"/>
  <c r="H40" i="207"/>
  <c r="H19" i="203"/>
  <c r="H20" i="203" s="1"/>
  <c r="F27" i="206"/>
  <c r="F40" i="207"/>
  <c r="R40" i="207" s="1"/>
  <c r="H15" i="209"/>
  <c r="G19" i="203"/>
  <c r="G22" i="203" s="1"/>
  <c r="G24" i="203" s="1"/>
  <c r="G25" i="203" s="1"/>
  <c r="O9" i="204"/>
  <c r="N9" i="204" s="1"/>
  <c r="J9" i="204"/>
  <c r="L9" i="204" s="1"/>
  <c r="E12" i="206"/>
  <c r="G44" i="206"/>
  <c r="G39" i="206"/>
  <c r="G46" i="206"/>
  <c r="G42" i="206"/>
  <c r="E42" i="206"/>
  <c r="E34" i="206"/>
  <c r="O13" i="212"/>
  <c r="O16" i="212"/>
  <c r="G43" i="206"/>
  <c r="E56" i="206"/>
  <c r="G42" i="207"/>
  <c r="O15" i="207"/>
  <c r="AE9" i="210"/>
  <c r="AX9" i="210"/>
  <c r="M34" i="206"/>
  <c r="AK8" i="210"/>
  <c r="BF8" i="210"/>
  <c r="P16" i="212"/>
  <c r="BG8" i="210"/>
  <c r="A43" i="210"/>
  <c r="AD8" i="205" l="1"/>
  <c r="K47" i="207"/>
  <c r="K42" i="207" s="1"/>
  <c r="H39" i="207"/>
  <c r="S39" i="207" s="1"/>
  <c r="F20" i="203"/>
  <c r="I15" i="207"/>
  <c r="H37" i="207"/>
  <c r="S37" i="207" s="1"/>
  <c r="F44" i="206"/>
  <c r="R37" i="207"/>
  <c r="L37" i="206"/>
  <c r="F37" i="206" s="1"/>
  <c r="F54" i="206" s="1"/>
  <c r="I22" i="203"/>
  <c r="I24" i="203" s="1"/>
  <c r="I25" i="203" s="1"/>
  <c r="R42" i="207"/>
  <c r="H22" i="203"/>
  <c r="H24" i="203" s="1"/>
  <c r="H25" i="203" s="1"/>
  <c r="Q9" i="204"/>
  <c r="P9" i="204" s="1"/>
  <c r="G20" i="203"/>
  <c r="F46" i="206"/>
  <c r="F42" i="206"/>
  <c r="F43" i="206"/>
  <c r="G41" i="206"/>
  <c r="F45" i="206"/>
  <c r="S40" i="207"/>
  <c r="F41" i="206"/>
  <c r="G34" i="206"/>
  <c r="G45" i="206" s="1"/>
  <c r="M37" i="206"/>
  <c r="G37" i="206" s="1"/>
  <c r="A44" i="210"/>
  <c r="E37" i="206"/>
  <c r="E47" i="206" s="1"/>
  <c r="E45" i="206"/>
  <c r="AJ8" i="210"/>
  <c r="BE8" i="210"/>
  <c r="AY9" i="210"/>
  <c r="AF9" i="210"/>
  <c r="I39" i="207" l="1"/>
  <c r="F28" i="206"/>
  <c r="F40" i="206" s="1"/>
  <c r="I37" i="207"/>
  <c r="F47" i="206"/>
  <c r="A45" i="210"/>
  <c r="AI8" i="210"/>
  <c r="BD8" i="210"/>
  <c r="G47" i="206"/>
  <c r="G54" i="206"/>
  <c r="J37" i="207"/>
  <c r="G28" i="206"/>
  <c r="G40" i="206" s="1"/>
  <c r="J39" i="207"/>
  <c r="AZ9" i="210"/>
  <c r="AG9" i="210"/>
  <c r="AH9" i="210" l="1"/>
  <c r="BA9" i="210"/>
  <c r="AH8" i="210"/>
  <c r="BC8" i="210"/>
  <c r="K37" i="207"/>
  <c r="K39" i="207"/>
  <c r="A46" i="210"/>
  <c r="A47" i="210" l="1"/>
  <c r="AG8" i="210"/>
  <c r="BB8" i="210"/>
  <c r="AI9" i="210"/>
  <c r="BB9" i="210"/>
  <c r="BC9" i="210" l="1"/>
  <c r="AJ9" i="210"/>
  <c r="AF8" i="210"/>
  <c r="BA8" i="210"/>
  <c r="A48" i="210"/>
  <c r="A49" i="210" l="1"/>
  <c r="AZ8" i="210"/>
  <c r="AK9" i="210"/>
  <c r="BD9" i="210"/>
  <c r="BE9" i="210" l="1"/>
  <c r="AL9" i="210"/>
  <c r="A50" i="210"/>
  <c r="A51" i="210" l="1"/>
  <c r="BF9" i="210"/>
  <c r="AM9" i="210"/>
  <c r="BG9" i="210" l="1"/>
  <c r="AN9" i="210"/>
  <c r="BH9" i="210" s="1"/>
  <c r="A52" i="210"/>
  <c r="A53" i="210" l="1"/>
  <c r="A54" i="210" l="1"/>
  <c r="A55" i="210" l="1"/>
  <c r="A56" i="210" l="1"/>
  <c r="A57" i="210" l="1"/>
  <c r="A58" i="210" s="1"/>
  <c r="A59" i="210" s="1"/>
  <c r="A60" i="210" s="1"/>
  <c r="A61" i="210" s="1"/>
  <c r="AB69" i="255" l="1"/>
  <c r="BL29" i="210" l="1"/>
  <c r="R29" i="210" s="1"/>
  <c r="BL31" i="210"/>
  <c r="R31" i="210" s="1"/>
  <c r="BL11" i="210"/>
  <c r="R11" i="210" s="1"/>
  <c r="BL23" i="210"/>
  <c r="R23" i="210" s="1"/>
  <c r="BL21" i="210"/>
  <c r="R21" i="210" s="1"/>
  <c r="BL17" i="210"/>
  <c r="R17" i="210" s="1"/>
  <c r="BL14" i="210"/>
  <c r="R14" i="210" s="1"/>
  <c r="BL20" i="210"/>
  <c r="R20" i="210" s="1"/>
  <c r="BL26" i="210"/>
  <c r="R26" i="210" s="1"/>
  <c r="BL18" i="210"/>
  <c r="R18" i="210" s="1"/>
  <c r="BL13" i="210"/>
  <c r="R13" i="210" s="1"/>
  <c r="BL22" i="210"/>
  <c r="R22" i="210" s="1"/>
  <c r="BL24" i="210"/>
  <c r="R24" i="210" s="1"/>
  <c r="BL19" i="210"/>
  <c r="R19" i="210" s="1"/>
  <c r="BL16" i="210"/>
  <c r="R16" i="210" s="1"/>
  <c r="BL12" i="210"/>
  <c r="R12" i="210" s="1"/>
  <c r="BL27" i="210"/>
  <c r="R27" i="210" s="1"/>
  <c r="BL15" i="210"/>
  <c r="R15" i="210" s="1"/>
  <c r="X25" i="207"/>
  <c r="X23" i="207"/>
  <c r="X27" i="207"/>
  <c r="X21" i="207"/>
  <c r="X31" i="207"/>
  <c r="AR22" i="210"/>
  <c r="J22" i="210" s="1"/>
  <c r="AR27" i="210"/>
  <c r="J27" i="210" s="1"/>
  <c r="AR31" i="210"/>
  <c r="AR12" i="210"/>
  <c r="J12" i="210" s="1"/>
  <c r="AR15" i="210"/>
  <c r="J15" i="210" s="1"/>
  <c r="AR24" i="210"/>
  <c r="J24" i="210" s="1"/>
  <c r="AR21" i="210"/>
  <c r="J21" i="210" s="1"/>
  <c r="AR17" i="210"/>
  <c r="J17" i="210" s="1"/>
  <c r="AR23" i="210"/>
  <c r="J23" i="210" s="1"/>
  <c r="AR28" i="210"/>
  <c r="J28" i="210" s="1"/>
  <c r="AR18" i="210"/>
  <c r="J18" i="210" s="1"/>
  <c r="AR14" i="210"/>
  <c r="J14" i="210" s="1"/>
  <c r="AR20" i="210"/>
  <c r="J20" i="210" s="1"/>
  <c r="AR13" i="210"/>
  <c r="J13" i="210" s="1"/>
  <c r="AR26" i="210"/>
  <c r="J26" i="210" s="1"/>
  <c r="AR19" i="210"/>
  <c r="J19" i="210" s="1"/>
  <c r="AR16" i="210"/>
  <c r="J16" i="210" s="1"/>
  <c r="AR29" i="210"/>
  <c r="J29" i="210" s="1"/>
  <c r="AR30" i="210"/>
  <c r="BL30" i="210"/>
  <c r="AD13" i="205" l="1"/>
  <c r="AD15" i="205"/>
  <c r="BM24" i="210"/>
  <c r="V24" i="210" s="1"/>
  <c r="BM29" i="210"/>
  <c r="V29" i="210" s="1"/>
  <c r="BM20" i="210"/>
  <c r="V20" i="210" s="1"/>
  <c r="BM13" i="210"/>
  <c r="V13" i="210" s="1"/>
  <c r="BM21" i="210"/>
  <c r="V21" i="210" s="1"/>
  <c r="BM19" i="210"/>
  <c r="V19" i="210" s="1"/>
  <c r="BM12" i="210"/>
  <c r="V12" i="210" s="1"/>
  <c r="BM18" i="210"/>
  <c r="V18" i="210" s="1"/>
  <c r="BM11" i="210"/>
  <c r="V11" i="210" s="1"/>
  <c r="BM17" i="210"/>
  <c r="V17" i="210" s="1"/>
  <c r="BM26" i="210"/>
  <c r="V26" i="210" s="1"/>
  <c r="BM31" i="210"/>
  <c r="V31" i="210" s="1"/>
  <c r="BM16" i="210"/>
  <c r="V16" i="210" s="1"/>
  <c r="BM14" i="210"/>
  <c r="V14" i="210" s="1"/>
  <c r="BM22" i="210"/>
  <c r="V22" i="210" s="1"/>
  <c r="BM15" i="210"/>
  <c r="V15" i="210" s="1"/>
  <c r="AH15" i="205"/>
  <c r="AS13" i="210"/>
  <c r="N13" i="210" s="1"/>
  <c r="AS23" i="210"/>
  <c r="N23" i="210" s="1"/>
  <c r="AS19" i="210"/>
  <c r="N19" i="210" s="1"/>
  <c r="AS29" i="210"/>
  <c r="N29" i="210" s="1"/>
  <c r="AS20" i="210"/>
  <c r="N20" i="210" s="1"/>
  <c r="AS12" i="210"/>
  <c r="N12" i="210" s="1"/>
  <c r="Y27" i="207"/>
  <c r="Y23" i="207"/>
  <c r="AS27" i="210"/>
  <c r="N27" i="210" s="1"/>
  <c r="Y31" i="207"/>
  <c r="AS14" i="210"/>
  <c r="N14" i="210" s="1"/>
  <c r="Y25" i="207"/>
  <c r="AS16" i="210"/>
  <c r="N16" i="210" s="1"/>
  <c r="AS24" i="210"/>
  <c r="N24" i="210" s="1"/>
  <c r="AS30" i="210"/>
  <c r="Y21" i="207"/>
  <c r="AS26" i="210"/>
  <c r="N26" i="210" s="1"/>
  <c r="AS28" i="210"/>
  <c r="N28" i="210" s="1"/>
  <c r="AS18" i="210"/>
  <c r="N18" i="210" s="1"/>
  <c r="AS17" i="210"/>
  <c r="N17" i="210" s="1"/>
  <c r="AS15" i="210"/>
  <c r="N15" i="210" s="1"/>
  <c r="AS21" i="210"/>
  <c r="N21" i="210" s="1"/>
  <c r="AH13" i="205"/>
  <c r="AS22" i="210"/>
  <c r="N22" i="210" s="1"/>
  <c r="J31" i="210"/>
  <c r="R30" i="210"/>
  <c r="J30" i="210"/>
  <c r="BL25" i="210"/>
  <c r="R25" i="210" s="1"/>
  <c r="BL28" i="210"/>
  <c r="R28" i="210" s="1"/>
  <c r="AR25" i="210"/>
  <c r="J25" i="210" s="1"/>
  <c r="X29" i="207"/>
  <c r="X17" i="207"/>
  <c r="X19" i="207" s="1"/>
  <c r="X20" i="207" s="1"/>
  <c r="AD12" i="205"/>
  <c r="AR11" i="210"/>
  <c r="J11" i="210" s="1"/>
  <c r="AD11" i="205"/>
  <c r="AS11" i="210"/>
  <c r="N11" i="210" s="1"/>
  <c r="BM27" i="210"/>
  <c r="V27" i="210" s="1"/>
  <c r="BM30" i="210"/>
  <c r="AD14" i="205" l="1"/>
  <c r="BM23" i="210"/>
  <c r="V23" i="210" s="1"/>
  <c r="N30" i="210"/>
  <c r="AS31" i="210"/>
  <c r="N31" i="210" s="1"/>
  <c r="V30" i="210"/>
  <c r="M21" i="203"/>
  <c r="R34" i="210"/>
  <c r="BM25" i="210"/>
  <c r="V25" i="210" s="1"/>
  <c r="BM28" i="210"/>
  <c r="V28" i="210" s="1"/>
  <c r="AS25" i="210"/>
  <c r="N25" i="210" s="1"/>
  <c r="X32" i="207"/>
  <c r="Y29" i="207"/>
  <c r="Y17" i="207"/>
  <c r="Y28" i="207" s="1"/>
  <c r="AH12" i="205"/>
  <c r="AH14" i="205" s="1"/>
  <c r="M15" i="203"/>
  <c r="X24" i="207"/>
  <c r="X28" i="207"/>
  <c r="M17" i="203"/>
  <c r="L48" i="204" s="1"/>
  <c r="M16" i="203"/>
  <c r="M18" i="203"/>
  <c r="X30" i="207"/>
  <c r="X33" i="207"/>
  <c r="X34" i="207" s="1"/>
  <c r="M14" i="203"/>
  <c r="J48" i="204" s="1"/>
  <c r="X22" i="207"/>
  <c r="X26" i="207"/>
  <c r="AH11" i="205"/>
  <c r="Y11" i="207" s="1"/>
  <c r="Y14" i="207" s="1"/>
  <c r="X11" i="207"/>
  <c r="X14" i="207" s="1"/>
  <c r="J34" i="210"/>
  <c r="T142" i="251" l="1"/>
  <c r="N34" i="210"/>
  <c r="V34" i="210"/>
  <c r="Y24" i="207"/>
  <c r="Y22" i="207"/>
  <c r="Y19" i="207"/>
  <c r="Y20" i="207" s="1"/>
  <c r="Y30" i="207"/>
  <c r="Y33" i="207"/>
  <c r="Y34" i="207" s="1"/>
  <c r="M19" i="203"/>
  <c r="Y26" i="207"/>
  <c r="Y32" i="207"/>
  <c r="M20" i="203" l="1"/>
  <c r="N48" i="204"/>
  <c r="M22" i="203"/>
  <c r="M24" i="203" s="1"/>
  <c r="M25" i="203" s="1"/>
  <c r="B3" i="224" l="1"/>
  <c r="U37" i="259" l="1"/>
  <c r="R43" i="259" l="1"/>
  <c r="T44" i="259"/>
  <c r="U44" i="259"/>
  <c r="S43" i="259"/>
  <c r="Q43" i="259"/>
  <c r="T43" i="259"/>
  <c r="P44" i="259"/>
  <c r="Z44" i="259"/>
  <c r="U43" i="259"/>
  <c r="P37" i="259"/>
  <c r="P20" i="259"/>
  <c r="Q20" i="259" s="1"/>
  <c r="AA44" i="259"/>
  <c r="V43" i="259"/>
  <c r="P21" i="259"/>
  <c r="Q21" i="259" s="1"/>
  <c r="R21" i="259" s="1"/>
  <c r="W43" i="259"/>
  <c r="P43" i="259"/>
  <c r="X44" i="259"/>
  <c r="Q44" i="259"/>
  <c r="X43" i="259"/>
  <c r="W44" i="259"/>
  <c r="Y44" i="259"/>
  <c r="R44" i="259"/>
  <c r="T37" i="259"/>
  <c r="Y43" i="259"/>
  <c r="V44" i="259"/>
  <c r="S44" i="259"/>
  <c r="Z43" i="259"/>
  <c r="Q37" i="259"/>
  <c r="R37" i="259"/>
  <c r="AA43" i="259"/>
  <c r="AA37" i="259"/>
  <c r="S21" i="259" l="1"/>
  <c r="T21" i="259" s="1"/>
  <c r="U21" i="259" s="1"/>
  <c r="AU21" i="259"/>
  <c r="R20" i="259"/>
  <c r="AQ20" i="259"/>
  <c r="AR20" i="259" s="1"/>
  <c r="AX21" i="259" l="1"/>
  <c r="V21" i="259"/>
  <c r="W21" i="259" s="1"/>
  <c r="X21" i="259" s="1"/>
  <c r="Y21" i="259" l="1"/>
  <c r="Z21" i="259" s="1"/>
  <c r="AA21" i="259" s="1"/>
  <c r="AB21" i="259" s="1"/>
  <c r="AC21" i="259" s="1"/>
  <c r="AD21" i="259" s="1"/>
  <c r="AE21" i="259" s="1"/>
  <c r="AF21" i="259" s="1"/>
  <c r="AG21" i="259" s="1"/>
  <c r="AH21" i="259" s="1"/>
  <c r="AI21" i="259" s="1"/>
  <c r="AJ21" i="259" s="1"/>
  <c r="AK21" i="259" s="1"/>
  <c r="AL21" i="259" s="1"/>
  <c r="AM21" i="259" s="1"/>
  <c r="BA21" i="259"/>
  <c r="J36" i="257" l="1"/>
  <c r="P36" i="257" l="1"/>
  <c r="O36" i="257"/>
  <c r="F36" i="257"/>
  <c r="E36" i="257"/>
  <c r="L36" i="257"/>
  <c r="M36" i="257"/>
  <c r="H36" i="257"/>
  <c r="I36" i="257"/>
  <c r="N36" i="257"/>
  <c r="K36" i="257"/>
  <c r="G36" i="257"/>
  <c r="E45" i="257" l="1"/>
  <c r="E34" i="257" l="1"/>
  <c r="E30" i="258"/>
  <c r="P35" i="259" s="1"/>
  <c r="F45" i="257"/>
  <c r="E35" i="257"/>
  <c r="E39" i="258" l="1"/>
  <c r="G45" i="257"/>
  <c r="S36" i="257" l="1"/>
  <c r="Q36" i="257"/>
  <c r="R36" i="257"/>
  <c r="H45" i="257"/>
  <c r="F35" i="257"/>
  <c r="G39" i="258" l="1"/>
  <c r="F39" i="258"/>
  <c r="I45" i="257"/>
  <c r="E25" i="257"/>
  <c r="E38" i="257"/>
  <c r="E10" i="258"/>
  <c r="G35" i="257"/>
  <c r="T36" i="257" l="1"/>
  <c r="H39" i="258"/>
  <c r="J45" i="257"/>
  <c r="F25" i="257"/>
  <c r="F38" i="257"/>
  <c r="E7" i="257"/>
  <c r="H35" i="257"/>
  <c r="I35" i="257"/>
  <c r="G40" i="258" l="1"/>
  <c r="I39" i="258"/>
  <c r="F40" i="258"/>
  <c r="E40" i="258"/>
  <c r="K45" i="257"/>
  <c r="G38" i="257"/>
  <c r="G25" i="257"/>
  <c r="F7" i="257"/>
  <c r="V36" i="257" l="1"/>
  <c r="U36" i="257"/>
  <c r="F10" i="258"/>
  <c r="L45" i="257"/>
  <c r="E37" i="257"/>
  <c r="H38" i="257"/>
  <c r="H25" i="257"/>
  <c r="G7" i="257"/>
  <c r="J35" i="257"/>
  <c r="K35" i="257"/>
  <c r="G10" i="258" l="1"/>
  <c r="F38" i="258"/>
  <c r="H40" i="258"/>
  <c r="J39" i="258"/>
  <c r="K39" i="258"/>
  <c r="M45" i="257"/>
  <c r="I38" i="257"/>
  <c r="I25" i="257"/>
  <c r="F37" i="257"/>
  <c r="H7" i="257"/>
  <c r="W36" i="257" l="1"/>
  <c r="E38" i="258"/>
  <c r="H10" i="258"/>
  <c r="J38" i="257"/>
  <c r="N45" i="257"/>
  <c r="G37" i="257"/>
  <c r="J25" i="257"/>
  <c r="L35" i="257"/>
  <c r="I7" i="257"/>
  <c r="M35" i="257"/>
  <c r="J10" i="258"/>
  <c r="X36" i="257" l="1"/>
  <c r="L38" i="257"/>
  <c r="I40" i="258"/>
  <c r="I10" i="258"/>
  <c r="K40" i="258"/>
  <c r="M39" i="258"/>
  <c r="N39" i="258"/>
  <c r="J40" i="258"/>
  <c r="L39" i="258"/>
  <c r="G38" i="258"/>
  <c r="J7" i="257"/>
  <c r="O45" i="257"/>
  <c r="K38" i="257"/>
  <c r="K25" i="257"/>
  <c r="H37" i="257"/>
  <c r="N35" i="257"/>
  <c r="Y36" i="257" l="1"/>
  <c r="AB36" i="257"/>
  <c r="L40" i="258"/>
  <c r="I38" i="258"/>
  <c r="H38" i="258"/>
  <c r="P45" i="257"/>
  <c r="L25" i="257"/>
  <c r="I37" i="257"/>
  <c r="K7" i="257"/>
  <c r="Q45" i="257" l="1"/>
  <c r="Z36" i="257"/>
  <c r="K10" i="258"/>
  <c r="P35" i="257"/>
  <c r="N38" i="257"/>
  <c r="M38" i="257"/>
  <c r="M25" i="257"/>
  <c r="N25" i="257"/>
  <c r="J37" i="257"/>
  <c r="L7" i="257"/>
  <c r="O35" i="257"/>
  <c r="AA36" i="257" l="1"/>
  <c r="R45" i="257"/>
  <c r="L10" i="258"/>
  <c r="P39" i="258"/>
  <c r="O39" i="258"/>
  <c r="Q39" i="258"/>
  <c r="K37" i="257"/>
  <c r="O25" i="257"/>
  <c r="M7" i="257"/>
  <c r="Q35" i="257" l="1"/>
  <c r="S45" i="257"/>
  <c r="K38" i="258"/>
  <c r="M40" i="258"/>
  <c r="L38" i="258"/>
  <c r="J38" i="258"/>
  <c r="R39" i="258"/>
  <c r="N40" i="258"/>
  <c r="P25" i="257"/>
  <c r="P38" i="257"/>
  <c r="P7" i="257"/>
  <c r="O38" i="257"/>
  <c r="L37" i="257"/>
  <c r="O10" i="258"/>
  <c r="N7" i="257"/>
  <c r="T45" i="257" l="1"/>
  <c r="R35" i="257"/>
  <c r="R95" i="260"/>
  <c r="R95" i="251"/>
  <c r="S39" i="258"/>
  <c r="O40" i="258"/>
  <c r="M37" i="257"/>
  <c r="O7" i="257"/>
  <c r="Q25" i="257" l="1"/>
  <c r="U45" i="257"/>
  <c r="S35" i="257"/>
  <c r="T35" i="257"/>
  <c r="Q97" i="260"/>
  <c r="AF97" i="260" s="1"/>
  <c r="Q97" i="251"/>
  <c r="Q95" i="251"/>
  <c r="Q95" i="260"/>
  <c r="AF95" i="260" s="1"/>
  <c r="M38" i="258"/>
  <c r="P10" i="258"/>
  <c r="T39" i="258"/>
  <c r="P37" i="257"/>
  <c r="N37" i="257"/>
  <c r="R25" i="257" l="1"/>
  <c r="V45" i="257"/>
  <c r="R97" i="260"/>
  <c r="R97" i="251"/>
  <c r="S97" i="251"/>
  <c r="S97" i="260"/>
  <c r="Q98" i="260"/>
  <c r="AF98" i="260" s="1"/>
  <c r="Q98" i="251"/>
  <c r="S95" i="260"/>
  <c r="S95" i="251"/>
  <c r="O38" i="258"/>
  <c r="P40" i="258"/>
  <c r="O37" i="257"/>
  <c r="S25" i="257" l="1"/>
  <c r="Q7" i="257"/>
  <c r="W45" i="257"/>
  <c r="U35" i="257"/>
  <c r="Q38" i="257"/>
  <c r="T97" i="251"/>
  <c r="T97" i="260"/>
  <c r="R98" i="251"/>
  <c r="R98" i="260"/>
  <c r="T95" i="251"/>
  <c r="T95" i="260"/>
  <c r="Q40" i="258"/>
  <c r="Q10" i="258"/>
  <c r="R40" i="258"/>
  <c r="N38" i="258"/>
  <c r="R10" i="258"/>
  <c r="P38" i="258"/>
  <c r="U39" i="258"/>
  <c r="W15" i="258"/>
  <c r="V15" i="257"/>
  <c r="V35" i="257" l="1"/>
  <c r="R7" i="257"/>
  <c r="R38" i="257"/>
  <c r="X45" i="257"/>
  <c r="T25" i="257"/>
  <c r="U97" i="260"/>
  <c r="U97" i="251"/>
  <c r="U95" i="251"/>
  <c r="U95" i="260"/>
  <c r="V95" i="251"/>
  <c r="V95" i="260"/>
  <c r="V39" i="258"/>
  <c r="S40" i="258"/>
  <c r="S10" i="258"/>
  <c r="W39" i="258"/>
  <c r="X15" i="258"/>
  <c r="W15" i="257"/>
  <c r="Q37" i="257" l="1"/>
  <c r="R37" i="257"/>
  <c r="T38" i="257"/>
  <c r="S38" i="257"/>
  <c r="W35" i="257"/>
  <c r="S7" i="257"/>
  <c r="U25" i="257"/>
  <c r="Y45" i="257"/>
  <c r="S98" i="260"/>
  <c r="S98" i="251"/>
  <c r="Q38" i="258"/>
  <c r="X39" i="258"/>
  <c r="T10" i="258"/>
  <c r="T40" i="258"/>
  <c r="X15" i="257"/>
  <c r="Y15" i="258"/>
  <c r="Z45" i="257" l="1"/>
  <c r="S37" i="257"/>
  <c r="T7" i="257"/>
  <c r="V25" i="257"/>
  <c r="X35" i="257"/>
  <c r="V97" i="251"/>
  <c r="V97" i="260"/>
  <c r="W97" i="251"/>
  <c r="W97" i="260"/>
  <c r="W95" i="251"/>
  <c r="W95" i="260"/>
  <c r="X95" i="251"/>
  <c r="X95" i="260"/>
  <c r="Y39" i="258"/>
  <c r="R38" i="258"/>
  <c r="U10" i="258"/>
  <c r="Z15" i="258"/>
  <c r="Y15" i="257"/>
  <c r="U38" i="257" l="1"/>
  <c r="AB35" i="257"/>
  <c r="AA45" i="257"/>
  <c r="U7" i="257"/>
  <c r="W25" i="257"/>
  <c r="Y35" i="257"/>
  <c r="V98" i="251"/>
  <c r="V98" i="260"/>
  <c r="T98" i="251"/>
  <c r="T98" i="260"/>
  <c r="Y95" i="251"/>
  <c r="Y95" i="260"/>
  <c r="V40" i="258"/>
  <c r="U40" i="258"/>
  <c r="Z39" i="258"/>
  <c r="V10" i="258"/>
  <c r="AB15" i="257"/>
  <c r="Z15" i="257"/>
  <c r="T37" i="257" l="1"/>
  <c r="V38" i="257"/>
  <c r="V7" i="257"/>
  <c r="Z35" i="257"/>
  <c r="X25" i="257"/>
  <c r="U37" i="257"/>
  <c r="AB45" i="257"/>
  <c r="Y97" i="251"/>
  <c r="Y97" i="260"/>
  <c r="X97" i="251"/>
  <c r="X97" i="260"/>
  <c r="U98" i="251"/>
  <c r="U98" i="260"/>
  <c r="Z95" i="251"/>
  <c r="Z95" i="260"/>
  <c r="W10" i="258"/>
  <c r="S38" i="258"/>
  <c r="U38" i="258"/>
  <c r="AB15" i="258"/>
  <c r="AA15" i="257"/>
  <c r="AA15" i="258"/>
  <c r="V37" i="257" l="1"/>
  <c r="AA35" i="257"/>
  <c r="Y25" i="257"/>
  <c r="W38" i="257"/>
  <c r="W7" i="257"/>
  <c r="W98" i="251"/>
  <c r="W98" i="260"/>
  <c r="AA95" i="251"/>
  <c r="AA95" i="260"/>
  <c r="AA39" i="258"/>
  <c r="X40" i="258"/>
  <c r="AB39" i="258"/>
  <c r="T38" i="258"/>
  <c r="W40" i="258"/>
  <c r="X10" i="258"/>
  <c r="Z25" i="257" l="1"/>
  <c r="X7" i="257"/>
  <c r="X38" i="257"/>
  <c r="Z97" i="251"/>
  <c r="Z97" i="260"/>
  <c r="X98" i="260"/>
  <c r="X98" i="251"/>
  <c r="AB95" i="251"/>
  <c r="AB95" i="260"/>
  <c r="Y10" i="258"/>
  <c r="V38" i="258"/>
  <c r="AB25" i="257" l="1"/>
  <c r="AB38" i="257"/>
  <c r="AA25" i="257"/>
  <c r="W37" i="257"/>
  <c r="Y38" i="257"/>
  <c r="Y7" i="257"/>
  <c r="AA97" i="260"/>
  <c r="AA97" i="251"/>
  <c r="Y98" i="260"/>
  <c r="Y98" i="251"/>
  <c r="Z98" i="251"/>
  <c r="Z98" i="260"/>
  <c r="AC95" i="251"/>
  <c r="AE95" i="251" s="1"/>
  <c r="AC95" i="260"/>
  <c r="AE95" i="260" s="1"/>
  <c r="W38" i="258"/>
  <c r="Y40" i="258"/>
  <c r="Z38" i="257" l="1"/>
  <c r="X37" i="257"/>
  <c r="AB7" i="257"/>
  <c r="Z7" i="257"/>
  <c r="AB97" i="251"/>
  <c r="AB97" i="260"/>
  <c r="AC97" i="251"/>
  <c r="AE97" i="251" s="1"/>
  <c r="AC97" i="260"/>
  <c r="AE97" i="260" s="1"/>
  <c r="AA98" i="251"/>
  <c r="AA98" i="260"/>
  <c r="Z10" i="258"/>
  <c r="Y38" i="258"/>
  <c r="Z40" i="258"/>
  <c r="AA10" i="258"/>
  <c r="X38" i="258"/>
  <c r="AA7" i="257" l="1"/>
  <c r="AB37" i="257"/>
  <c r="Y37" i="257"/>
  <c r="AA38" i="257"/>
  <c r="AC98" i="260"/>
  <c r="AC98" i="251"/>
  <c r="AB40" i="258"/>
  <c r="Z38" i="258"/>
  <c r="AB10" i="258"/>
  <c r="AA40" i="258"/>
  <c r="Z37" i="257" l="1"/>
  <c r="AB98" i="251"/>
  <c r="AE98" i="251" s="1"/>
  <c r="AB98" i="260"/>
  <c r="AE98" i="260" s="1"/>
  <c r="AA37" i="257" l="1"/>
  <c r="AB38" i="258"/>
  <c r="AA38" i="258"/>
  <c r="J19" i="259" l="1"/>
  <c r="K19" i="259" s="1"/>
  <c r="L19" i="259" s="1"/>
  <c r="M19" i="259" s="1"/>
  <c r="N19" i="259" s="1"/>
  <c r="O19" i="259" s="1"/>
  <c r="J18" i="259" l="1"/>
  <c r="P19" i="259"/>
  <c r="Q19" i="259" s="1"/>
  <c r="R19" i="259" s="1"/>
  <c r="AR19" i="259"/>
  <c r="T20" i="204"/>
  <c r="T19" i="204"/>
  <c r="T23" i="204"/>
  <c r="AU19" i="259" l="1"/>
  <c r="S19" i="259"/>
  <c r="T19" i="259" s="1"/>
  <c r="U19" i="259" s="1"/>
  <c r="J22" i="259"/>
  <c r="K18" i="259"/>
  <c r="T22" i="204"/>
  <c r="T27" i="204"/>
  <c r="T21" i="204"/>
  <c r="T32" i="204"/>
  <c r="T25" i="204"/>
  <c r="T24" i="204"/>
  <c r="K22" i="259" l="1"/>
  <c r="L18" i="259"/>
  <c r="V19" i="259"/>
  <c r="W19" i="259" s="1"/>
  <c r="X19" i="259" s="1"/>
  <c r="AX19" i="259"/>
  <c r="T26" i="204"/>
  <c r="T28" i="204"/>
  <c r="Y19" i="259" l="1"/>
  <c r="Z19" i="259" s="1"/>
  <c r="AA19" i="259" s="1"/>
  <c r="AB19" i="259" s="1"/>
  <c r="AC19" i="259" s="1"/>
  <c r="AD19" i="259" s="1"/>
  <c r="AE19" i="259" s="1"/>
  <c r="AF19" i="259" s="1"/>
  <c r="AG19" i="259" s="1"/>
  <c r="AH19" i="259" s="1"/>
  <c r="AI19" i="259" s="1"/>
  <c r="AJ19" i="259" s="1"/>
  <c r="AK19" i="259" s="1"/>
  <c r="AL19" i="259" s="1"/>
  <c r="AM19" i="259" s="1"/>
  <c r="BA19" i="259"/>
  <c r="L22" i="259"/>
  <c r="M18" i="259"/>
  <c r="T29" i="204"/>
  <c r="O35" i="227"/>
  <c r="N18" i="259" l="1"/>
  <c r="M22" i="259"/>
  <c r="F33" i="257"/>
  <c r="G33" i="257"/>
  <c r="E33" i="257"/>
  <c r="E40" i="257" s="1"/>
  <c r="O34" i="227"/>
  <c r="T30" i="204"/>
  <c r="J34" i="227"/>
  <c r="M34" i="227"/>
  <c r="Q36" i="227"/>
  <c r="N34" i="227"/>
  <c r="P36" i="227"/>
  <c r="P38" i="227" s="1"/>
  <c r="P40" i="227" s="1"/>
  <c r="D31" i="209"/>
  <c r="O18" i="259" l="1"/>
  <c r="N22" i="259"/>
  <c r="G26" i="257"/>
  <c r="AI203" i="261"/>
  <c r="AJ203" i="261"/>
  <c r="AG203" i="261"/>
  <c r="J38" i="227"/>
  <c r="J40" i="227" s="1"/>
  <c r="X34" i="227"/>
  <c r="Y37" i="259"/>
  <c r="X37" i="259"/>
  <c r="W37" i="259"/>
  <c r="M38" i="227"/>
  <c r="M40" i="227" s="1"/>
  <c r="S37" i="259" l="1"/>
  <c r="AT20" i="259" s="1"/>
  <c r="AU20" i="259" s="1"/>
  <c r="S20" i="259"/>
  <c r="T20" i="259" s="1"/>
  <c r="U20" i="259" s="1"/>
  <c r="O22" i="259"/>
  <c r="O24" i="259" s="1"/>
  <c r="O26" i="259" s="1"/>
  <c r="AR18" i="259"/>
  <c r="AR22" i="259" s="1"/>
  <c r="AR24" i="259" s="1"/>
  <c r="P18" i="259"/>
  <c r="V37" i="259"/>
  <c r="AW20" i="259" s="1"/>
  <c r="AX20" i="259" s="1"/>
  <c r="V20" i="259"/>
  <c r="AG204" i="261"/>
  <c r="AG209" i="261" s="1"/>
  <c r="AJ204" i="261"/>
  <c r="AJ209" i="261" s="1"/>
  <c r="AI204" i="261"/>
  <c r="AI209" i="261" s="1"/>
  <c r="AJ191" i="261"/>
  <c r="AE191" i="261"/>
  <c r="AG191" i="261"/>
  <c r="AF191" i="261"/>
  <c r="AH191" i="261"/>
  <c r="AI191" i="261"/>
  <c r="AH203" i="261"/>
  <c r="Y34" i="227"/>
  <c r="X38" i="227"/>
  <c r="P22" i="259" l="1"/>
  <c r="Q18" i="259"/>
  <c r="W20" i="259"/>
  <c r="Z27" i="252"/>
  <c r="AB27" i="252"/>
  <c r="AC27" i="252"/>
  <c r="AB27" i="260"/>
  <c r="AC27" i="260"/>
  <c r="Z27" i="260"/>
  <c r="AB27" i="251"/>
  <c r="AC27" i="251"/>
  <c r="Z27" i="251"/>
  <c r="AI192" i="261"/>
  <c r="AI197" i="261" s="1"/>
  <c r="AH204" i="261"/>
  <c r="AH209" i="261" s="1"/>
  <c r="AE192" i="261"/>
  <c r="AE197" i="261" s="1"/>
  <c r="AG192" i="261"/>
  <c r="AG197" i="261" s="1"/>
  <c r="AJ192" i="261"/>
  <c r="AJ197" i="261" s="1"/>
  <c r="AF192" i="261"/>
  <c r="AF197" i="261" s="1"/>
  <c r="AH192" i="261"/>
  <c r="AH197" i="261" s="1"/>
  <c r="Z34" i="227"/>
  <c r="Y38" i="227"/>
  <c r="H33" i="257"/>
  <c r="J33" i="257"/>
  <c r="I33" i="257"/>
  <c r="M33" i="257"/>
  <c r="K33" i="257"/>
  <c r="N33" i="257"/>
  <c r="L33" i="257"/>
  <c r="R18" i="259" l="1"/>
  <c r="Q22" i="259"/>
  <c r="X20" i="259"/>
  <c r="AA26" i="252"/>
  <c r="AA27" i="252"/>
  <c r="AB26" i="252"/>
  <c r="Y26" i="252"/>
  <c r="Z26" i="252"/>
  <c r="AC26" i="252"/>
  <c r="X26" i="252"/>
  <c r="AA25" i="260"/>
  <c r="AC25" i="260"/>
  <c r="Z25" i="260"/>
  <c r="X25" i="260"/>
  <c r="AA27" i="260"/>
  <c r="AB25" i="260"/>
  <c r="Y25" i="260"/>
  <c r="AA25" i="251"/>
  <c r="Y25" i="251"/>
  <c r="AC25" i="251"/>
  <c r="Z25" i="251"/>
  <c r="X25" i="251"/>
  <c r="AA27" i="251"/>
  <c r="AB25" i="251"/>
  <c r="T37" i="204"/>
  <c r="D32" i="260"/>
  <c r="Z38" i="227"/>
  <c r="AA34" i="227"/>
  <c r="S18" i="259" l="1"/>
  <c r="AU18" i="259"/>
  <c r="AU22" i="259" s="1"/>
  <c r="R22" i="259"/>
  <c r="G94" i="251"/>
  <c r="G94" i="260"/>
  <c r="Y20" i="259"/>
  <c r="D32" i="251"/>
  <c r="D14" i="253"/>
  <c r="P42" i="259"/>
  <c r="Q42" i="259"/>
  <c r="T36" i="204"/>
  <c r="D33" i="260"/>
  <c r="S30" i="204"/>
  <c r="S15" i="204"/>
  <c r="S13" i="204"/>
  <c r="S18" i="204"/>
  <c r="S16" i="204"/>
  <c r="S12" i="204"/>
  <c r="E31" i="209"/>
  <c r="S21" i="204"/>
  <c r="S14" i="204"/>
  <c r="AB34" i="227"/>
  <c r="AA38" i="227"/>
  <c r="F31" i="209"/>
  <c r="T18" i="259" l="1"/>
  <c r="S22" i="259"/>
  <c r="J26" i="257"/>
  <c r="E26" i="257"/>
  <c r="M26" i="257"/>
  <c r="D15" i="253"/>
  <c r="D33" i="251"/>
  <c r="Q65" i="259"/>
  <c r="P65" i="259"/>
  <c r="Q46" i="259"/>
  <c r="P46" i="259"/>
  <c r="T31" i="204"/>
  <c r="D34" i="260"/>
  <c r="S44" i="204"/>
  <c r="S32" i="204"/>
  <c r="S28" i="204"/>
  <c r="S29" i="204"/>
  <c r="S27" i="204"/>
  <c r="S23" i="204"/>
  <c r="S19" i="204"/>
  <c r="S22" i="204"/>
  <c r="AC34" i="227"/>
  <c r="S26" i="204"/>
  <c r="S25" i="204"/>
  <c r="S24" i="204"/>
  <c r="S20" i="204"/>
  <c r="S17" i="204"/>
  <c r="U18" i="259" l="1"/>
  <c r="T22" i="259"/>
  <c r="H94" i="251"/>
  <c r="H94" i="260"/>
  <c r="F26" i="257"/>
  <c r="D19" i="253"/>
  <c r="D37" i="260"/>
  <c r="D37" i="251"/>
  <c r="D22" i="253"/>
  <c r="D40" i="260"/>
  <c r="D40" i="251"/>
  <c r="D42" i="251"/>
  <c r="D42" i="260"/>
  <c r="D21" i="253"/>
  <c r="D39" i="251"/>
  <c r="D39" i="260"/>
  <c r="D41" i="251"/>
  <c r="D41" i="260"/>
  <c r="D20" i="253"/>
  <c r="D38" i="251"/>
  <c r="D38" i="260"/>
  <c r="D34" i="251"/>
  <c r="D16" i="253"/>
  <c r="R42" i="259"/>
  <c r="Q66" i="259"/>
  <c r="P66" i="259"/>
  <c r="D36" i="260"/>
  <c r="AG206" i="261"/>
  <c r="AJ206" i="261"/>
  <c r="AD34" i="227"/>
  <c r="AX18" i="259" l="1"/>
  <c r="AX22" i="259" s="1"/>
  <c r="V18" i="259"/>
  <c r="U22" i="259"/>
  <c r="I94" i="251"/>
  <c r="I94" i="260"/>
  <c r="J94" i="251"/>
  <c r="J94" i="260"/>
  <c r="D53" i="253"/>
  <c r="D137" i="260"/>
  <c r="D52" i="253"/>
  <c r="D136" i="260"/>
  <c r="D51" i="253"/>
  <c r="D135" i="260"/>
  <c r="D50" i="253"/>
  <c r="D134" i="260"/>
  <c r="AI206" i="261"/>
  <c r="D36" i="251"/>
  <c r="D18" i="253"/>
  <c r="H15" i="255"/>
  <c r="H16" i="255"/>
  <c r="H17" i="255"/>
  <c r="H18" i="255"/>
  <c r="R65" i="259"/>
  <c r="R46" i="259"/>
  <c r="T38" i="204"/>
  <c r="D35" i="260"/>
  <c r="N35" i="227"/>
  <c r="AG207" i="261"/>
  <c r="AG212" i="261" s="1"/>
  <c r="AI207" i="261"/>
  <c r="AI212" i="261" s="1"/>
  <c r="AH206" i="261"/>
  <c r="AJ207" i="261"/>
  <c r="AJ212" i="261" s="1"/>
  <c r="AE34" i="227"/>
  <c r="T42" i="259" l="1"/>
  <c r="T65" i="259" s="1"/>
  <c r="W18" i="259"/>
  <c r="V22" i="259"/>
  <c r="U42" i="259"/>
  <c r="U65" i="259" s="1"/>
  <c r="K94" i="260"/>
  <c r="K94" i="251"/>
  <c r="H26" i="257"/>
  <c r="AE194" i="261"/>
  <c r="AF194" i="261"/>
  <c r="AJ194" i="261"/>
  <c r="AH194" i="261"/>
  <c r="AI194" i="261"/>
  <c r="AG194" i="261"/>
  <c r="D35" i="251"/>
  <c r="D17" i="253"/>
  <c r="S42" i="259"/>
  <c r="R66" i="259"/>
  <c r="AB35" i="227"/>
  <c r="N38" i="227"/>
  <c r="N40" i="227" s="1"/>
  <c r="AH207" i="261"/>
  <c r="AH212" i="261" s="1"/>
  <c r="AF195" i="261"/>
  <c r="AF200" i="261" s="1"/>
  <c r="AH195" i="261"/>
  <c r="AH200" i="261" s="1"/>
  <c r="AE195" i="261"/>
  <c r="AE200" i="261" s="1"/>
  <c r="AG195" i="261"/>
  <c r="AG200" i="261" s="1"/>
  <c r="AI195" i="261"/>
  <c r="AI200" i="261" s="1"/>
  <c r="AJ195" i="261"/>
  <c r="AJ200" i="261" s="1"/>
  <c r="AF34" i="227"/>
  <c r="X18" i="259" l="1"/>
  <c r="W22" i="259"/>
  <c r="AC29" i="210"/>
  <c r="I26" i="257"/>
  <c r="H14" i="256"/>
  <c r="I14" i="256"/>
  <c r="S65" i="259"/>
  <c r="U46" i="259"/>
  <c r="S46" i="259"/>
  <c r="T46" i="259"/>
  <c r="AC35" i="227"/>
  <c r="AB38" i="227"/>
  <c r="Q14" i="256"/>
  <c r="L14" i="256"/>
  <c r="P14" i="256"/>
  <c r="O14" i="256"/>
  <c r="M14" i="256"/>
  <c r="N14" i="256"/>
  <c r="H17" i="227"/>
  <c r="F14" i="256"/>
  <c r="J14" i="256"/>
  <c r="G14" i="256"/>
  <c r="K14" i="256"/>
  <c r="F18" i="256"/>
  <c r="G18" i="256"/>
  <c r="M18" i="256"/>
  <c r="N18" i="256"/>
  <c r="Q18" i="256"/>
  <c r="J18" i="256"/>
  <c r="H18" i="256"/>
  <c r="P18" i="256"/>
  <c r="O18" i="256"/>
  <c r="I18" i="256"/>
  <c r="L18" i="256"/>
  <c r="K18" i="256"/>
  <c r="J15" i="256"/>
  <c r="Q15" i="256"/>
  <c r="H15" i="256"/>
  <c r="G15" i="256"/>
  <c r="I15" i="256"/>
  <c r="K15" i="256"/>
  <c r="N15" i="256"/>
  <c r="L15" i="256"/>
  <c r="M15" i="256"/>
  <c r="O15" i="256"/>
  <c r="P15" i="256"/>
  <c r="F15" i="256"/>
  <c r="O17" i="256"/>
  <c r="N17" i="256"/>
  <c r="K17" i="256"/>
  <c r="M17" i="256"/>
  <c r="P17" i="256"/>
  <c r="J17" i="256"/>
  <c r="G17" i="256"/>
  <c r="H17" i="256"/>
  <c r="Q17" i="256"/>
  <c r="I17" i="256"/>
  <c r="L17" i="256"/>
  <c r="F17" i="256"/>
  <c r="F16" i="256"/>
  <c r="Q16" i="256"/>
  <c r="I16" i="256"/>
  <c r="P16" i="256"/>
  <c r="H16" i="256"/>
  <c r="K16" i="256"/>
  <c r="M16" i="256"/>
  <c r="O16" i="256"/>
  <c r="G16" i="256"/>
  <c r="N16" i="256"/>
  <c r="J16" i="256"/>
  <c r="L16" i="256"/>
  <c r="N21" i="256" l="1"/>
  <c r="F21" i="256"/>
  <c r="F23" i="256" s="1"/>
  <c r="G21" i="256"/>
  <c r="Q21" i="256"/>
  <c r="L21" i="256"/>
  <c r="L23" i="256" s="1"/>
  <c r="H21" i="256"/>
  <c r="H23" i="256" s="1"/>
  <c r="K21" i="256"/>
  <c r="P21" i="256"/>
  <c r="P23" i="256" s="1"/>
  <c r="O21" i="256"/>
  <c r="O23" i="256" s="1"/>
  <c r="J21" i="256"/>
  <c r="J23" i="256" s="1"/>
  <c r="M21" i="256"/>
  <c r="M23" i="256" s="1"/>
  <c r="I21" i="256"/>
  <c r="I23" i="256" s="1"/>
  <c r="BA18" i="259"/>
  <c r="Y18" i="259"/>
  <c r="X22" i="259"/>
  <c r="L94" i="251"/>
  <c r="L94" i="260"/>
  <c r="M94" i="260"/>
  <c r="M94" i="251"/>
  <c r="AC30" i="210"/>
  <c r="G23" i="256"/>
  <c r="S16" i="256"/>
  <c r="S17" i="256"/>
  <c r="N23" i="256"/>
  <c r="S15" i="256"/>
  <c r="S14" i="256"/>
  <c r="U66" i="259"/>
  <c r="T66" i="259"/>
  <c r="S66" i="259"/>
  <c r="I17" i="227"/>
  <c r="V17" i="227"/>
  <c r="AD35" i="227"/>
  <c r="N239" i="261"/>
  <c r="V42" i="259" l="1"/>
  <c r="Z18" i="259"/>
  <c r="AA18" i="259" s="1"/>
  <c r="AB18" i="259" s="1"/>
  <c r="AC18" i="259" s="1"/>
  <c r="AD18" i="259" s="1"/>
  <c r="AE18" i="259" s="1"/>
  <c r="AF18" i="259" s="1"/>
  <c r="AG18" i="259" s="1"/>
  <c r="AH18" i="259" s="1"/>
  <c r="AI18" i="259" s="1"/>
  <c r="AJ18" i="259" s="1"/>
  <c r="AK18" i="259" s="1"/>
  <c r="AL18" i="259" s="1"/>
  <c r="AM18" i="259" s="1"/>
  <c r="Y22" i="259"/>
  <c r="N94" i="260"/>
  <c r="N94" i="251"/>
  <c r="K26" i="257"/>
  <c r="S21" i="256"/>
  <c r="K23" i="256"/>
  <c r="W42" i="259"/>
  <c r="W46" i="259" s="1"/>
  <c r="V65" i="259"/>
  <c r="V46" i="259"/>
  <c r="O36" i="227"/>
  <c r="AE35" i="227"/>
  <c r="J17" i="227"/>
  <c r="W17" i="227"/>
  <c r="N240" i="261"/>
  <c r="O94" i="260" l="1"/>
  <c r="O94" i="251"/>
  <c r="L26" i="257"/>
  <c r="N245" i="261"/>
  <c r="G30" i="260"/>
  <c r="S18" i="256"/>
  <c r="S23" i="256" s="1"/>
  <c r="Q23" i="256"/>
  <c r="G12" i="253"/>
  <c r="G30" i="251"/>
  <c r="X42" i="259"/>
  <c r="V66" i="259"/>
  <c r="W65" i="259"/>
  <c r="W66" i="259" s="1"/>
  <c r="D129" i="260"/>
  <c r="X17" i="227"/>
  <c r="K17" i="227"/>
  <c r="AF35" i="227"/>
  <c r="AC36" i="227"/>
  <c r="O38" i="227"/>
  <c r="O40" i="227" s="1"/>
  <c r="N263" i="261"/>
  <c r="Y42" i="259" l="1"/>
  <c r="AD29" i="210"/>
  <c r="D130" i="251"/>
  <c r="D45" i="253"/>
  <c r="X65" i="259"/>
  <c r="X46" i="259"/>
  <c r="Y46" i="259"/>
  <c r="Y65" i="259"/>
  <c r="AD36" i="227"/>
  <c r="AC38" i="227"/>
  <c r="D130" i="260"/>
  <c r="S37" i="204"/>
  <c r="Y17" i="227"/>
  <c r="N264" i="261"/>
  <c r="N287" i="261"/>
  <c r="Y66" i="259" l="1"/>
  <c r="N26" i="257"/>
  <c r="N269" i="261"/>
  <c r="G34" i="260"/>
  <c r="D46" i="253"/>
  <c r="D131" i="251"/>
  <c r="G16" i="253"/>
  <c r="G34" i="251"/>
  <c r="X66" i="259"/>
  <c r="S36" i="204"/>
  <c r="AE36" i="227"/>
  <c r="AD38" i="227"/>
  <c r="D131" i="260"/>
  <c r="N288" i="261"/>
  <c r="O239" i="261"/>
  <c r="AD30" i="210" l="1"/>
  <c r="N293" i="261"/>
  <c r="G32" i="260"/>
  <c r="D47" i="253"/>
  <c r="D132" i="251"/>
  <c r="G14" i="253"/>
  <c r="G32" i="251"/>
  <c r="D133" i="260"/>
  <c r="AF36" i="227"/>
  <c r="S31" i="204"/>
  <c r="O240" i="261"/>
  <c r="N299" i="261"/>
  <c r="O245" i="261" l="1"/>
  <c r="H30" i="260"/>
  <c r="D49" i="253"/>
  <c r="D133" i="251"/>
  <c r="H12" i="253"/>
  <c r="H30" i="251"/>
  <c r="D132" i="260"/>
  <c r="N300" i="261"/>
  <c r="O263" i="261"/>
  <c r="O275" i="261"/>
  <c r="O287" i="261"/>
  <c r="AE29" i="210" l="1"/>
  <c r="N305" i="261"/>
  <c r="G35" i="260"/>
  <c r="D134" i="251"/>
  <c r="D48" i="253"/>
  <c r="G17" i="253"/>
  <c r="G35" i="251"/>
  <c r="S38" i="204"/>
  <c r="O276" i="261"/>
  <c r="O281" i="261" s="1"/>
  <c r="O264" i="261"/>
  <c r="O288" i="261"/>
  <c r="N311" i="261"/>
  <c r="O269" i="261" l="1"/>
  <c r="O293" i="261"/>
  <c r="H32" i="260"/>
  <c r="H33" i="260"/>
  <c r="H34" i="260"/>
  <c r="H14" i="253"/>
  <c r="H32" i="251"/>
  <c r="H16" i="253"/>
  <c r="H34" i="251"/>
  <c r="H15" i="253"/>
  <c r="H33" i="251"/>
  <c r="N266" i="261"/>
  <c r="N312" i="261"/>
  <c r="AE30" i="210" l="1"/>
  <c r="N317" i="261"/>
  <c r="G36" i="260"/>
  <c r="G18" i="253"/>
  <c r="G36" i="251"/>
  <c r="N290" i="261"/>
  <c r="N267" i="261"/>
  <c r="O299" i="261"/>
  <c r="P275" i="261"/>
  <c r="N272" i="261" l="1"/>
  <c r="P276" i="261"/>
  <c r="P281" i="261" s="1"/>
  <c r="O300" i="261"/>
  <c r="N291" i="261"/>
  <c r="O311" i="261"/>
  <c r="P287" i="261"/>
  <c r="O305" i="261" l="1"/>
  <c r="N296" i="261"/>
  <c r="H35" i="260"/>
  <c r="I33" i="260"/>
  <c r="I15" i="253"/>
  <c r="I33" i="251"/>
  <c r="H17" i="253"/>
  <c r="H35" i="251"/>
  <c r="P288" i="261"/>
  <c r="O312" i="261"/>
  <c r="N302" i="261"/>
  <c r="O317" i="261" l="1"/>
  <c r="P293" i="261"/>
  <c r="I32" i="260"/>
  <c r="H36" i="260"/>
  <c r="H36" i="251"/>
  <c r="H18" i="253"/>
  <c r="I32" i="251"/>
  <c r="I14" i="253"/>
  <c r="AJ35" i="261"/>
  <c r="O290" i="261"/>
  <c r="O278" i="261"/>
  <c r="O266" i="261"/>
  <c r="O243" i="261"/>
  <c r="O248" i="261" s="1"/>
  <c r="AJ143" i="261" l="1"/>
  <c r="N314" i="261"/>
  <c r="N303" i="261"/>
  <c r="O291" i="261"/>
  <c r="O267" i="261"/>
  <c r="O279" i="261"/>
  <c r="O284" i="261" s="1"/>
  <c r="P299" i="261"/>
  <c r="AJ36" i="261" l="1"/>
  <c r="AJ41" i="261" s="1"/>
  <c r="O272" i="261"/>
  <c r="O296" i="261"/>
  <c r="N308" i="261"/>
  <c r="AC13" i="260"/>
  <c r="AC13" i="252"/>
  <c r="AC13" i="251"/>
  <c r="AJ119" i="261"/>
  <c r="AJ131" i="261"/>
  <c r="AJ107" i="261"/>
  <c r="AJ23" i="261"/>
  <c r="AJ47" i="261"/>
  <c r="Q275" i="261"/>
  <c r="Q287" i="261"/>
  <c r="P300" i="261"/>
  <c r="N315" i="261"/>
  <c r="P311" i="261"/>
  <c r="AJ144" i="261" l="1"/>
  <c r="AJ149" i="261" s="1"/>
  <c r="P305" i="261"/>
  <c r="N320" i="261"/>
  <c r="AC23" i="260"/>
  <c r="I35" i="260"/>
  <c r="I35" i="251"/>
  <c r="I17" i="253"/>
  <c r="AC22" i="252"/>
  <c r="AC23" i="251"/>
  <c r="AJ71" i="261"/>
  <c r="AJ167" i="261"/>
  <c r="AJ155" i="261"/>
  <c r="AJ95" i="261"/>
  <c r="AJ59" i="261"/>
  <c r="AJ179" i="261"/>
  <c r="AJ83" i="261"/>
  <c r="Q276" i="261"/>
  <c r="Q281" i="261" s="1"/>
  <c r="P278" i="261"/>
  <c r="O302" i="261"/>
  <c r="Q288" i="261"/>
  <c r="P312" i="261"/>
  <c r="P317" i="261" l="1"/>
  <c r="AJ132" i="261"/>
  <c r="AJ137" i="261" s="1"/>
  <c r="AJ108" i="261"/>
  <c r="AJ113" i="261" s="1"/>
  <c r="AJ48" i="261"/>
  <c r="AJ53" i="261" s="1"/>
  <c r="Q293" i="261"/>
  <c r="AJ24" i="261"/>
  <c r="AJ29" i="261" s="1"/>
  <c r="AJ120" i="261"/>
  <c r="AJ125" i="261" s="1"/>
  <c r="AC12" i="260"/>
  <c r="I36" i="260"/>
  <c r="J33" i="260"/>
  <c r="AC20" i="260"/>
  <c r="AC14" i="260"/>
  <c r="AC22" i="260"/>
  <c r="AC21" i="260"/>
  <c r="J32" i="260"/>
  <c r="I36" i="251"/>
  <c r="I18" i="253"/>
  <c r="J14" i="253"/>
  <c r="J32" i="251"/>
  <c r="J15" i="253"/>
  <c r="J33" i="251"/>
  <c r="AC20" i="252"/>
  <c r="AC21" i="251"/>
  <c r="AC14" i="252"/>
  <c r="AC14" i="251"/>
  <c r="AC21" i="252"/>
  <c r="AC22" i="251"/>
  <c r="AC19" i="252"/>
  <c r="AC20" i="251"/>
  <c r="AC12" i="252"/>
  <c r="AC12" i="251"/>
  <c r="AJ11" i="261"/>
  <c r="AJ215" i="261" s="1"/>
  <c r="P290" i="261"/>
  <c r="O314" i="261"/>
  <c r="O303" i="261"/>
  <c r="P279" i="261"/>
  <c r="P284" i="261" s="1"/>
  <c r="AJ60" i="261" l="1"/>
  <c r="AJ65" i="261" s="1"/>
  <c r="AJ367" i="261"/>
  <c r="AJ331" i="261"/>
  <c r="AJ355" i="261"/>
  <c r="AJ343" i="261"/>
  <c r="AJ211" i="261"/>
  <c r="AJ199" i="261"/>
  <c r="AJ180" i="261"/>
  <c r="AJ72" i="261"/>
  <c r="AJ77" i="261" s="1"/>
  <c r="AJ168" i="261"/>
  <c r="AJ173" i="261" s="1"/>
  <c r="AJ156" i="261"/>
  <c r="AJ161" i="261" s="1"/>
  <c r="AJ96" i="261"/>
  <c r="AJ101" i="261" s="1"/>
  <c r="AJ84" i="261"/>
  <c r="AJ89" i="261" s="1"/>
  <c r="O308" i="261"/>
  <c r="AC24" i="260"/>
  <c r="AC16" i="260"/>
  <c r="AC15" i="260"/>
  <c r="AC28" i="260"/>
  <c r="AC19" i="260"/>
  <c r="AC26" i="260"/>
  <c r="AC18" i="260"/>
  <c r="AC15" i="252"/>
  <c r="AC15" i="251"/>
  <c r="AC16" i="251"/>
  <c r="AC16" i="252"/>
  <c r="AC23" i="252"/>
  <c r="AC24" i="251"/>
  <c r="AC18" i="252"/>
  <c r="AC19" i="251"/>
  <c r="AC25" i="252"/>
  <c r="AC28" i="251"/>
  <c r="AC17" i="252"/>
  <c r="AC18" i="251"/>
  <c r="AC24" i="252"/>
  <c r="AC26" i="251"/>
  <c r="P291" i="261"/>
  <c r="O315" i="261"/>
  <c r="AJ12" i="261" l="1"/>
  <c r="AJ17" i="261" s="1"/>
  <c r="AJ185" i="261"/>
  <c r="O320" i="261"/>
  <c r="P296" i="261"/>
  <c r="AC11" i="260"/>
  <c r="AJ38" i="261"/>
  <c r="AC11" i="252"/>
  <c r="AC29" i="252" s="1"/>
  <c r="AC11" i="251"/>
  <c r="Q299" i="261"/>
  <c r="AJ216" i="261" l="1"/>
  <c r="AC32" i="252" s="1"/>
  <c r="AE203" i="261"/>
  <c r="AJ43" i="261"/>
  <c r="AJ39" i="261"/>
  <c r="AJ44" i="261" s="1"/>
  <c r="AJ146" i="261"/>
  <c r="AE204" i="261"/>
  <c r="AE209" i="261" s="1"/>
  <c r="P302" i="261"/>
  <c r="Q300" i="261"/>
  <c r="Q305" i="261" s="1"/>
  <c r="N243" i="261"/>
  <c r="R287" i="261"/>
  <c r="R275" i="261"/>
  <c r="AJ221" i="261" l="1"/>
  <c r="X27" i="252"/>
  <c r="AJ151" i="261"/>
  <c r="N248" i="261"/>
  <c r="J35" i="260"/>
  <c r="AJ110" i="261"/>
  <c r="X27" i="260"/>
  <c r="AJ134" i="261"/>
  <c r="AJ26" i="261"/>
  <c r="AJ50" i="261"/>
  <c r="AJ122" i="261"/>
  <c r="AJ147" i="261"/>
  <c r="AJ152" i="261" s="1"/>
  <c r="J17" i="253"/>
  <c r="J35" i="251"/>
  <c r="X27" i="251"/>
  <c r="AC30" i="252"/>
  <c r="AC33" i="252"/>
  <c r="AE239" i="261"/>
  <c r="Q290" i="261"/>
  <c r="P314" i="261"/>
  <c r="R276" i="261"/>
  <c r="R281" i="261" s="1"/>
  <c r="R288" i="261"/>
  <c r="P303" i="261"/>
  <c r="F34" i="257"/>
  <c r="F40" i="257" s="1"/>
  <c r="Q311" i="261"/>
  <c r="AE227" i="261" l="1"/>
  <c r="R293" i="261"/>
  <c r="AJ127" i="261"/>
  <c r="P308" i="261"/>
  <c r="AJ115" i="261"/>
  <c r="AJ31" i="261"/>
  <c r="AJ139" i="261"/>
  <c r="Q278" i="261"/>
  <c r="AJ55" i="261"/>
  <c r="K32" i="260"/>
  <c r="AJ182" i="261"/>
  <c r="AJ111" i="261"/>
  <c r="AJ116" i="261" s="1"/>
  <c r="AJ158" i="261"/>
  <c r="AJ86" i="261"/>
  <c r="AJ51" i="261"/>
  <c r="AJ56" i="261" s="1"/>
  <c r="AJ98" i="261"/>
  <c r="AJ170" i="261"/>
  <c r="K33" i="260"/>
  <c r="AJ74" i="261"/>
  <c r="AJ62" i="261"/>
  <c r="AJ123" i="261"/>
  <c r="AJ128" i="261" s="1"/>
  <c r="K15" i="253"/>
  <c r="K33" i="251"/>
  <c r="K14" i="253"/>
  <c r="K32" i="251"/>
  <c r="AE240" i="261"/>
  <c r="AE245" i="261" s="1"/>
  <c r="Q312" i="261"/>
  <c r="Q291" i="261"/>
  <c r="P315" i="261"/>
  <c r="G34" i="257"/>
  <c r="G40" i="257" s="1"/>
  <c r="AE228" i="261" l="1"/>
  <c r="AE233" i="261" s="1"/>
  <c r="Q317" i="261"/>
  <c r="AJ27" i="261"/>
  <c r="AJ103" i="261"/>
  <c r="AJ187" i="261"/>
  <c r="AJ91" i="261"/>
  <c r="AJ67" i="261"/>
  <c r="AJ175" i="261"/>
  <c r="AJ163" i="261"/>
  <c r="AJ79" i="261"/>
  <c r="Q279" i="261"/>
  <c r="Q284" i="261" s="1"/>
  <c r="P320" i="261"/>
  <c r="Q296" i="261"/>
  <c r="AJ135" i="261"/>
  <c r="X30" i="260"/>
  <c r="J36" i="260"/>
  <c r="X29" i="260"/>
  <c r="AJ99" i="261"/>
  <c r="AJ104" i="261" s="1"/>
  <c r="AJ183" i="261"/>
  <c r="AJ171" i="261"/>
  <c r="AJ176" i="261" s="1"/>
  <c r="AJ14" i="261"/>
  <c r="AJ218" i="261" s="1"/>
  <c r="AJ159" i="261"/>
  <c r="AJ164" i="261" s="1"/>
  <c r="AJ75" i="261"/>
  <c r="AJ80" i="261" s="1"/>
  <c r="AJ87" i="261"/>
  <c r="AJ92" i="261" s="1"/>
  <c r="J36" i="251"/>
  <c r="J18" i="253"/>
  <c r="X29" i="251"/>
  <c r="X11" i="253"/>
  <c r="X30" i="251"/>
  <c r="X12" i="253"/>
  <c r="S275" i="261"/>
  <c r="AJ223" i="261" l="1"/>
  <c r="AC37" i="252"/>
  <c r="AC38" i="252" s="1"/>
  <c r="AJ32" i="261"/>
  <c r="AJ63" i="261"/>
  <c r="AJ188" i="261"/>
  <c r="AJ140" i="261"/>
  <c r="AJ19" i="261"/>
  <c r="S276" i="261"/>
  <c r="S281" i="261" s="1"/>
  <c r="I34" i="257"/>
  <c r="I40" i="257" s="1"/>
  <c r="R299" i="261"/>
  <c r="R311" i="261"/>
  <c r="S287" i="261"/>
  <c r="H34" i="257" l="1"/>
  <c r="H40" i="257" s="1"/>
  <c r="AE251" i="261"/>
  <c r="AJ68" i="261"/>
  <c r="AJ15" i="261"/>
  <c r="AJ219" i="261" s="1"/>
  <c r="L33" i="260"/>
  <c r="L15" i="253"/>
  <c r="L33" i="251"/>
  <c r="R300" i="261"/>
  <c r="R305" i="261" s="1"/>
  <c r="S288" i="261"/>
  <c r="S293" i="261" s="1"/>
  <c r="R312" i="261"/>
  <c r="Q302" i="261"/>
  <c r="J34" i="257"/>
  <c r="J40" i="257" s="1"/>
  <c r="AF203" i="261" l="1"/>
  <c r="AE252" i="261"/>
  <c r="AE257" i="261" s="1"/>
  <c r="R317" i="261"/>
  <c r="AJ224" i="261"/>
  <c r="AC39" i="252"/>
  <c r="AC40" i="252" s="1"/>
  <c r="AJ20" i="261"/>
  <c r="AE206" i="261"/>
  <c r="X31" i="260"/>
  <c r="K35" i="260"/>
  <c r="L32" i="260"/>
  <c r="K36" i="260"/>
  <c r="L14" i="253"/>
  <c r="L32" i="251"/>
  <c r="K36" i="251"/>
  <c r="K18" i="253"/>
  <c r="K17" i="253"/>
  <c r="K35" i="251"/>
  <c r="X13" i="253"/>
  <c r="X31" i="251"/>
  <c r="AF204" i="261"/>
  <c r="R278" i="261"/>
  <c r="R290" i="261"/>
  <c r="S299" i="261"/>
  <c r="Y27" i="252" l="1"/>
  <c r="AF227" i="261"/>
  <c r="AF209" i="261"/>
  <c r="AE207" i="261"/>
  <c r="AE212" i="261" s="1"/>
  <c r="Y27" i="260"/>
  <c r="Y27" i="251"/>
  <c r="AE242" i="261"/>
  <c r="AE263" i="261"/>
  <c r="Q314" i="261"/>
  <c r="S300" i="261"/>
  <c r="S305" i="261" s="1"/>
  <c r="R291" i="261"/>
  <c r="R296" i="261" s="1"/>
  <c r="R279" i="261"/>
  <c r="R284" i="261" s="1"/>
  <c r="Q303" i="261"/>
  <c r="L34" i="257"/>
  <c r="L40" i="257" s="1"/>
  <c r="K34" i="257" l="1"/>
  <c r="K40" i="257" s="1"/>
  <c r="AF228" i="261"/>
  <c r="AF233" i="261" s="1"/>
  <c r="Q308" i="261"/>
  <c r="AE230" i="261"/>
  <c r="Y29" i="260"/>
  <c r="L35" i="260"/>
  <c r="L17" i="253"/>
  <c r="L35" i="251"/>
  <c r="Y11" i="253"/>
  <c r="Y29" i="251"/>
  <c r="AE243" i="261"/>
  <c r="AE248" i="261" s="1"/>
  <c r="AE264" i="261"/>
  <c r="AE269" i="261" s="1"/>
  <c r="Q315" i="261"/>
  <c r="M34" i="257"/>
  <c r="M40" i="257" s="1"/>
  <c r="S311" i="261"/>
  <c r="AF239" i="261" l="1"/>
  <c r="AE275" i="261"/>
  <c r="AE231" i="261"/>
  <c r="AE236" i="261" s="1"/>
  <c r="Q320" i="261"/>
  <c r="X34" i="260"/>
  <c r="X16" i="253"/>
  <c r="X34" i="251"/>
  <c r="S278" i="261"/>
  <c r="S312" i="261"/>
  <c r="N34" i="257"/>
  <c r="N40" i="257" s="1"/>
  <c r="AE299" i="261" l="1"/>
  <c r="AE276" i="261"/>
  <c r="AE281" i="261" s="1"/>
  <c r="AF240" i="261"/>
  <c r="AF245" i="261" s="1"/>
  <c r="S317" i="261"/>
  <c r="X33" i="260"/>
  <c r="L36" i="260"/>
  <c r="Y30" i="260"/>
  <c r="L18" i="253"/>
  <c r="L36" i="251"/>
  <c r="X15" i="253"/>
  <c r="X33" i="251"/>
  <c r="Y12" i="253"/>
  <c r="Y30" i="251"/>
  <c r="R314" i="261"/>
  <c r="R302" i="261"/>
  <c r="S290" i="261"/>
  <c r="S279" i="261"/>
  <c r="S284" i="261" s="1"/>
  <c r="O34" i="257"/>
  <c r="T287" i="261"/>
  <c r="AG227" i="261" l="1"/>
  <c r="AE311" i="261"/>
  <c r="AF251" i="261"/>
  <c r="AE300" i="261"/>
  <c r="AE305" i="261" s="1"/>
  <c r="AE287" i="261"/>
  <c r="AE254" i="261"/>
  <c r="X35" i="260"/>
  <c r="X35" i="251"/>
  <c r="X17" i="253"/>
  <c r="T288" i="261"/>
  <c r="T293" i="261" s="1"/>
  <c r="R315" i="261"/>
  <c r="R303" i="261"/>
  <c r="R308" i="261" s="1"/>
  <c r="S291" i="261"/>
  <c r="S296" i="261" s="1"/>
  <c r="AF252" i="261" l="1"/>
  <c r="AF257" i="261" s="1"/>
  <c r="AE312" i="261"/>
  <c r="AE317" i="261" s="1"/>
  <c r="AG228" i="261"/>
  <c r="AG233" i="261" s="1"/>
  <c r="AE288" i="261"/>
  <c r="AE293" i="261" s="1"/>
  <c r="AE255" i="261"/>
  <c r="AE260" i="261" s="1"/>
  <c r="AF206" i="261"/>
  <c r="R320" i="261"/>
  <c r="Z29" i="260"/>
  <c r="Y31" i="260"/>
  <c r="X32" i="260"/>
  <c r="M32" i="260"/>
  <c r="X36" i="260"/>
  <c r="M14" i="253"/>
  <c r="M32" i="251"/>
  <c r="Z11" i="253"/>
  <c r="Z29" i="251"/>
  <c r="X14" i="253"/>
  <c r="X32" i="251"/>
  <c r="X18" i="253"/>
  <c r="X36" i="251"/>
  <c r="Y13" i="253"/>
  <c r="Y31" i="251"/>
  <c r="AF207" i="261"/>
  <c r="P34" i="257"/>
  <c r="S302" i="261"/>
  <c r="T299" i="261"/>
  <c r="T311" i="261"/>
  <c r="AF263" i="261" l="1"/>
  <c r="AG239" i="261"/>
  <c r="AF212" i="261"/>
  <c r="AF230" i="261"/>
  <c r="X26" i="253"/>
  <c r="AE266" i="261"/>
  <c r="T312" i="261"/>
  <c r="T300" i="261"/>
  <c r="T305" i="261" s="1"/>
  <c r="S303" i="261"/>
  <c r="S308" i="261" s="1"/>
  <c r="U275" i="261"/>
  <c r="Q34" i="257" l="1"/>
  <c r="AG240" i="261"/>
  <c r="AG245" i="261" s="1"/>
  <c r="AF287" i="261"/>
  <c r="AF323" i="261"/>
  <c r="AF332" i="261" s="1"/>
  <c r="T317" i="261"/>
  <c r="AF264" i="261"/>
  <c r="AF269" i="261" s="1"/>
  <c r="AG251" i="261"/>
  <c r="AF231" i="261"/>
  <c r="AF236" i="261" s="1"/>
  <c r="M35" i="260"/>
  <c r="M36" i="260"/>
  <c r="Z30" i="260"/>
  <c r="Y34" i="260"/>
  <c r="M18" i="253"/>
  <c r="M36" i="251"/>
  <c r="M17" i="253"/>
  <c r="M35" i="251"/>
  <c r="Y16" i="253"/>
  <c r="Y34" i="251"/>
  <c r="Z30" i="251"/>
  <c r="Z12" i="253"/>
  <c r="AE267" i="261"/>
  <c r="AE272" i="261" s="1"/>
  <c r="AH239" i="261"/>
  <c r="U276" i="261"/>
  <c r="U281" i="261" s="1"/>
  <c r="S314" i="261"/>
  <c r="U287" i="261"/>
  <c r="R34" i="257" l="1"/>
  <c r="Y19" i="253"/>
  <c r="Y37" i="260"/>
  <c r="Y37" i="251"/>
  <c r="AF288" i="261"/>
  <c r="AF293" i="261" s="1"/>
  <c r="AF299" i="261"/>
  <c r="AG252" i="261"/>
  <c r="AG257" i="261" s="1"/>
  <c r="AF324" i="261"/>
  <c r="AE278" i="261"/>
  <c r="AF242" i="261"/>
  <c r="N33" i="260"/>
  <c r="Y32" i="260"/>
  <c r="Z31" i="260"/>
  <c r="N33" i="251"/>
  <c r="N15" i="253"/>
  <c r="Y14" i="253"/>
  <c r="Y32" i="251"/>
  <c r="Z13" i="253"/>
  <c r="Z31" i="251"/>
  <c r="AF243" i="261"/>
  <c r="AF248" i="261" s="1"/>
  <c r="U288" i="261"/>
  <c r="U293" i="261" s="1"/>
  <c r="S315" i="261"/>
  <c r="S34" i="257" l="1"/>
  <c r="AF275" i="261"/>
  <c r="AF311" i="261"/>
  <c r="AF300" i="261"/>
  <c r="AF305" i="261" s="1"/>
  <c r="AF329" i="261"/>
  <c r="AH240" i="261"/>
  <c r="AH245" i="261" s="1"/>
  <c r="AH227" i="261"/>
  <c r="AE302" i="261"/>
  <c r="AE279" i="261"/>
  <c r="AE284" i="261" s="1"/>
  <c r="S320" i="261"/>
  <c r="Y35" i="260"/>
  <c r="AA30" i="260"/>
  <c r="N32" i="260"/>
  <c r="N14" i="253"/>
  <c r="N32" i="251"/>
  <c r="Y17" i="253"/>
  <c r="Y35" i="251"/>
  <c r="AA12" i="253"/>
  <c r="AA30" i="251"/>
  <c r="T290" i="261"/>
  <c r="T34" i="257" l="1"/>
  <c r="AH228" i="261"/>
  <c r="AH233" i="261" s="1"/>
  <c r="AF276" i="261"/>
  <c r="AF281" i="261" s="1"/>
  <c r="AF312" i="261"/>
  <c r="AG230" i="261"/>
  <c r="AE314" i="261"/>
  <c r="AE290" i="261"/>
  <c r="AE303" i="261"/>
  <c r="AE308" i="261" s="1"/>
  <c r="AF254" i="261"/>
  <c r="AA29" i="260"/>
  <c r="Y33" i="260"/>
  <c r="Y36" i="260"/>
  <c r="AA11" i="253"/>
  <c r="AA29" i="251"/>
  <c r="Y18" i="253"/>
  <c r="Y36" i="251"/>
  <c r="Y15" i="253"/>
  <c r="Y33" i="251"/>
  <c r="T291" i="261"/>
  <c r="T296" i="261" s="1"/>
  <c r="U299" i="261"/>
  <c r="U311" i="261"/>
  <c r="AE374" i="261" l="1"/>
  <c r="U34" i="257"/>
  <c r="AH251" i="261"/>
  <c r="AF317" i="261"/>
  <c r="AG275" i="261"/>
  <c r="AG231" i="261"/>
  <c r="AG236" i="261" s="1"/>
  <c r="AE291" i="261"/>
  <c r="AE296" i="261" s="1"/>
  <c r="AE315" i="261"/>
  <c r="AF255" i="261"/>
  <c r="AF260" i="261" s="1"/>
  <c r="Y26" i="253"/>
  <c r="T314" i="261"/>
  <c r="U300" i="261"/>
  <c r="U305" i="261" s="1"/>
  <c r="U312" i="261"/>
  <c r="T302" i="261"/>
  <c r="V287" i="261"/>
  <c r="V34" i="257" l="1"/>
  <c r="AE375" i="261"/>
  <c r="AG311" i="261"/>
  <c r="AG263" i="261"/>
  <c r="AG276" i="261"/>
  <c r="AG281" i="261" s="1"/>
  <c r="AG299" i="261"/>
  <c r="U317" i="261"/>
  <c r="AG287" i="261"/>
  <c r="AH252" i="261"/>
  <c r="AH257" i="261" s="1"/>
  <c r="AF266" i="261"/>
  <c r="AG242" i="261"/>
  <c r="AE320" i="261"/>
  <c r="AG243" i="261"/>
  <c r="AG248" i="261" s="1"/>
  <c r="N36" i="260"/>
  <c r="AA31" i="260"/>
  <c r="N35" i="260"/>
  <c r="Z33" i="260"/>
  <c r="N18" i="253"/>
  <c r="N36" i="251"/>
  <c r="N17" i="253"/>
  <c r="N35" i="251"/>
  <c r="Z33" i="251"/>
  <c r="Z15" i="253"/>
  <c r="AA13" i="253"/>
  <c r="AA31" i="251"/>
  <c r="U278" i="261"/>
  <c r="V288" i="261"/>
  <c r="V293" i="261" s="1"/>
  <c r="T315" i="261"/>
  <c r="W34" i="257" l="1"/>
  <c r="AI239" i="261"/>
  <c r="AG312" i="261"/>
  <c r="AG317" i="261" s="1"/>
  <c r="AG300" i="261"/>
  <c r="AG305" i="261" s="1"/>
  <c r="AG264" i="261"/>
  <c r="AG269" i="261" s="1"/>
  <c r="AG288" i="261"/>
  <c r="AG293" i="261" s="1"/>
  <c r="AF290" i="261"/>
  <c r="T320" i="261"/>
  <c r="AF267" i="261"/>
  <c r="AF272" i="261" s="1"/>
  <c r="AG254" i="261"/>
  <c r="O32" i="260"/>
  <c r="Z36" i="260"/>
  <c r="Z35" i="260"/>
  <c r="Z34" i="260"/>
  <c r="Z32" i="260"/>
  <c r="O14" i="253"/>
  <c r="O32" i="251"/>
  <c r="AE13" i="255"/>
  <c r="Z36" i="251"/>
  <c r="Z18" i="253"/>
  <c r="Z14" i="253"/>
  <c r="Z32" i="251"/>
  <c r="Z17" i="253"/>
  <c r="Z35" i="251"/>
  <c r="Z16" i="253"/>
  <c r="Z34" i="251"/>
  <c r="U290" i="261"/>
  <c r="T303" i="261"/>
  <c r="U279" i="261"/>
  <c r="U284" i="261" s="1"/>
  <c r="V299" i="261"/>
  <c r="X34" i="257" l="1"/>
  <c r="F35" i="258"/>
  <c r="AI227" i="261"/>
  <c r="AI240" i="261"/>
  <c r="AI245" i="261" s="1"/>
  <c r="AH242" i="261"/>
  <c r="AG255" i="261"/>
  <c r="AG260" i="261" s="1"/>
  <c r="AF302" i="261"/>
  <c r="AF291" i="261"/>
  <c r="AF296" i="261" s="1"/>
  <c r="T308" i="261"/>
  <c r="AB30" i="260"/>
  <c r="Z26" i="253"/>
  <c r="AB30" i="251"/>
  <c r="AB12" i="253"/>
  <c r="AH243" i="261"/>
  <c r="AH248" i="261" s="1"/>
  <c r="V300" i="261"/>
  <c r="V305" i="261" s="1"/>
  <c r="U291" i="261"/>
  <c r="U296" i="261" s="1"/>
  <c r="V311" i="261"/>
  <c r="T275" i="261"/>
  <c r="Y34" i="257" l="1"/>
  <c r="G35" i="258"/>
  <c r="AI251" i="261"/>
  <c r="AH263" i="261"/>
  <c r="AH323" i="261"/>
  <c r="AH332" i="261" s="1"/>
  <c r="AI228" i="261"/>
  <c r="AI233" i="261" s="1"/>
  <c r="AF314" i="261"/>
  <c r="AH230" i="261"/>
  <c r="AF278" i="261"/>
  <c r="AF303" i="261"/>
  <c r="AF308" i="261" s="1"/>
  <c r="AB29" i="260"/>
  <c r="O35" i="260"/>
  <c r="O17" i="253"/>
  <c r="O35" i="251"/>
  <c r="AB11" i="253"/>
  <c r="AB29" i="251"/>
  <c r="AH311" i="261"/>
  <c r="V312" i="261"/>
  <c r="T276" i="261"/>
  <c r="Z34" i="257" l="1"/>
  <c r="AA19" i="253"/>
  <c r="H35" i="258"/>
  <c r="AA37" i="251"/>
  <c r="AF374" i="261"/>
  <c r="AA37" i="260"/>
  <c r="AH299" i="261"/>
  <c r="AH287" i="261"/>
  <c r="T281" i="261"/>
  <c r="AH275" i="261"/>
  <c r="V317" i="261"/>
  <c r="AH264" i="261"/>
  <c r="AH269" i="261" s="1"/>
  <c r="AH324" i="261"/>
  <c r="AI252" i="261"/>
  <c r="AI257" i="261" s="1"/>
  <c r="AH231" i="261"/>
  <c r="AH236" i="261" s="1"/>
  <c r="AF315" i="261"/>
  <c r="AF279" i="261"/>
  <c r="AF284" i="261" s="1"/>
  <c r="M33" i="260"/>
  <c r="AA34" i="260"/>
  <c r="AB31" i="260"/>
  <c r="O36" i="260"/>
  <c r="M33" i="251"/>
  <c r="M15" i="253"/>
  <c r="O18" i="253"/>
  <c r="O36" i="251"/>
  <c r="AE14" i="255"/>
  <c r="AB13" i="253"/>
  <c r="AB31" i="251"/>
  <c r="AA16" i="253"/>
  <c r="AA34" i="251"/>
  <c r="U314" i="261"/>
  <c r="U302" i="261"/>
  <c r="AA34" i="257" l="1"/>
  <c r="AB34" i="257"/>
  <c r="I35" i="258"/>
  <c r="AF375" i="261"/>
  <c r="AJ239" i="261"/>
  <c r="AH329" i="261"/>
  <c r="AH276" i="261"/>
  <c r="AH281" i="261" s="1"/>
  <c r="AH288" i="261"/>
  <c r="AH293" i="261" s="1"/>
  <c r="AH312" i="261"/>
  <c r="AJ227" i="261"/>
  <c r="AH300" i="261"/>
  <c r="AH305" i="261" s="1"/>
  <c r="AH254" i="261"/>
  <c r="AF320" i="261"/>
  <c r="AG278" i="261"/>
  <c r="AA32" i="260"/>
  <c r="AA35" i="260"/>
  <c r="AA33" i="260"/>
  <c r="AA36" i="260"/>
  <c r="AA14" i="253"/>
  <c r="AA32" i="251"/>
  <c r="AA17" i="253"/>
  <c r="AA35" i="251"/>
  <c r="AA15" i="253"/>
  <c r="AA33" i="251"/>
  <c r="AA18" i="253"/>
  <c r="AA36" i="251"/>
  <c r="V290" i="261"/>
  <c r="U315" i="261"/>
  <c r="U303" i="261"/>
  <c r="U308" i="261" s="1"/>
  <c r="J35" i="258" l="1"/>
  <c r="AJ228" i="261"/>
  <c r="AJ240" i="261"/>
  <c r="AH317" i="261"/>
  <c r="U320" i="261"/>
  <c r="AG279" i="261"/>
  <c r="AG284" i="261" s="1"/>
  <c r="AG302" i="261"/>
  <c r="AG290" i="261"/>
  <c r="AG314" i="261"/>
  <c r="AG266" i="261"/>
  <c r="AH255" i="261"/>
  <c r="AH260" i="261" s="1"/>
  <c r="AC29" i="260"/>
  <c r="AC30" i="260"/>
  <c r="AA26" i="253"/>
  <c r="AC11" i="253"/>
  <c r="AC29" i="251"/>
  <c r="AC12" i="253"/>
  <c r="AC30" i="251"/>
  <c r="J30" i="204"/>
  <c r="AG267" i="261"/>
  <c r="AG272" i="261" s="1"/>
  <c r="V291" i="261"/>
  <c r="W299" i="261"/>
  <c r="X287" i="261"/>
  <c r="K35" i="258" l="1"/>
  <c r="AG374" i="261"/>
  <c r="AJ245" i="261"/>
  <c r="AJ233" i="261"/>
  <c r="V296" i="261"/>
  <c r="AI242" i="261"/>
  <c r="AG291" i="261"/>
  <c r="AG296" i="261" s="1"/>
  <c r="AG303" i="261"/>
  <c r="AG308" i="261" s="1"/>
  <c r="AG315" i="261"/>
  <c r="AG375" i="261" s="1"/>
  <c r="AE18" i="255"/>
  <c r="AE16" i="255"/>
  <c r="V302" i="261"/>
  <c r="W300" i="261"/>
  <c r="W305" i="261" s="1"/>
  <c r="X288" i="261"/>
  <c r="W287" i="261"/>
  <c r="J287" i="261" s="1"/>
  <c r="L35" i="258" l="1"/>
  <c r="AI323" i="261"/>
  <c r="AI332" i="261" s="1"/>
  <c r="X293" i="261"/>
  <c r="AJ251" i="261"/>
  <c r="AI263" i="261"/>
  <c r="AI230" i="261"/>
  <c r="AG320" i="261"/>
  <c r="AI243" i="261"/>
  <c r="AI248" i="261" s="1"/>
  <c r="P35" i="260"/>
  <c r="AB37" i="251"/>
  <c r="Q32" i="260"/>
  <c r="Q32" i="251"/>
  <c r="Q14" i="253"/>
  <c r="P17" i="253"/>
  <c r="P35" i="251"/>
  <c r="AE15" i="255"/>
  <c r="AI264" i="261"/>
  <c r="T278" i="261"/>
  <c r="V314" i="261"/>
  <c r="W288" i="261"/>
  <c r="W293" i="261" s="1"/>
  <c r="V303" i="261"/>
  <c r="AE19" i="255"/>
  <c r="N275" i="261"/>
  <c r="W311" i="261"/>
  <c r="AB19" i="253" l="1"/>
  <c r="AB37" i="260"/>
  <c r="M35" i="258"/>
  <c r="AI324" i="261"/>
  <c r="AI299" i="261"/>
  <c r="AI275" i="261"/>
  <c r="AJ252" i="261"/>
  <c r="J288" i="261"/>
  <c r="J293" i="261" s="1"/>
  <c r="AI311" i="261"/>
  <c r="AI269" i="261"/>
  <c r="V308" i="261"/>
  <c r="AH266" i="261"/>
  <c r="AI254" i="261"/>
  <c r="AI231" i="261"/>
  <c r="AI236" i="261" s="1"/>
  <c r="P32" i="260"/>
  <c r="AF32" i="260" s="1"/>
  <c r="AB34" i="260"/>
  <c r="AC31" i="260"/>
  <c r="P14" i="253"/>
  <c r="P32" i="251"/>
  <c r="AE17" i="255"/>
  <c r="AE21" i="255" s="1"/>
  <c r="AC13" i="253"/>
  <c r="AC31" i="251"/>
  <c r="AB16" i="253"/>
  <c r="AB34" i="251"/>
  <c r="AH267" i="261"/>
  <c r="AH272" i="261" s="1"/>
  <c r="W312" i="261"/>
  <c r="N276" i="261"/>
  <c r="V315" i="261"/>
  <c r="T279" i="261"/>
  <c r="N35" i="258" l="1"/>
  <c r="N281" i="261"/>
  <c r="AI287" i="261"/>
  <c r="AI276" i="261"/>
  <c r="AI281" i="261" s="1"/>
  <c r="AJ257" i="261"/>
  <c r="W317" i="261"/>
  <c r="AI312" i="261"/>
  <c r="AI300" i="261"/>
  <c r="AI305" i="261" s="1"/>
  <c r="AI329" i="261"/>
  <c r="T284" i="261"/>
  <c r="AH290" i="261"/>
  <c r="AH314" i="261"/>
  <c r="AH374" i="261" s="1"/>
  <c r="V320" i="261"/>
  <c r="AH278" i="261"/>
  <c r="AH302" i="261"/>
  <c r="AI255" i="261"/>
  <c r="AI260" i="261" s="1"/>
  <c r="P36" i="260"/>
  <c r="G33" i="260"/>
  <c r="AB36" i="260"/>
  <c r="AB33" i="260"/>
  <c r="AB35" i="260"/>
  <c r="AF14" i="253"/>
  <c r="G15" i="253"/>
  <c r="G33" i="251"/>
  <c r="P18" i="253"/>
  <c r="P36" i="251"/>
  <c r="AB17" i="253"/>
  <c r="AB35" i="251"/>
  <c r="AB18" i="253"/>
  <c r="AB36" i="251"/>
  <c r="AB33" i="251"/>
  <c r="AB15" i="253"/>
  <c r="AJ242" i="261"/>
  <c r="AH315" i="261"/>
  <c r="X299" i="261"/>
  <c r="J299" i="261" s="1"/>
  <c r="AI288" i="261" l="1"/>
  <c r="AI293" i="261" s="1"/>
  <c r="AI317" i="261"/>
  <c r="AH303" i="261"/>
  <c r="AH308" i="261" s="1"/>
  <c r="AJ247" i="261"/>
  <c r="AH279" i="261"/>
  <c r="AH284" i="261" s="1"/>
  <c r="AH320" i="261"/>
  <c r="AJ230" i="261"/>
  <c r="AH291" i="261"/>
  <c r="AH296" i="261" s="1"/>
  <c r="AB32" i="260"/>
  <c r="AB14" i="253"/>
  <c r="AB32" i="251"/>
  <c r="AJ243" i="261"/>
  <c r="X300" i="261"/>
  <c r="AH375" i="261" l="1"/>
  <c r="AJ263" i="261"/>
  <c r="AJ323" i="261"/>
  <c r="AJ332" i="261" s="1"/>
  <c r="X305" i="261"/>
  <c r="J300" i="261"/>
  <c r="J305" i="261" s="1"/>
  <c r="AJ248" i="261"/>
  <c r="AJ231" i="261"/>
  <c r="AJ235" i="261"/>
  <c r="X290" i="261"/>
  <c r="Q35" i="260"/>
  <c r="AF35" i="260" s="1"/>
  <c r="AB26" i="253"/>
  <c r="Q17" i="253"/>
  <c r="Q35" i="251"/>
  <c r="W302" i="261"/>
  <c r="X311" i="261"/>
  <c r="AC19" i="253" l="1"/>
  <c r="AC37" i="260"/>
  <c r="AC37" i="251"/>
  <c r="AJ311" i="261"/>
  <c r="AJ299" i="261"/>
  <c r="AJ287" i="261"/>
  <c r="AJ264" i="261"/>
  <c r="J311" i="261"/>
  <c r="AJ324" i="261"/>
  <c r="AJ275" i="261"/>
  <c r="AJ236" i="261"/>
  <c r="AC34" i="260"/>
  <c r="AF17" i="253"/>
  <c r="AC34" i="251"/>
  <c r="AC16" i="253"/>
  <c r="W290" i="261"/>
  <c r="X312" i="261"/>
  <c r="W303" i="261"/>
  <c r="W308" i="261" s="1"/>
  <c r="X291" i="261"/>
  <c r="AJ329" i="261" l="1"/>
  <c r="X317" i="261"/>
  <c r="J312" i="261"/>
  <c r="J317" i="261" s="1"/>
  <c r="AJ288" i="261"/>
  <c r="AJ300" i="261"/>
  <c r="AJ269" i="261"/>
  <c r="AJ276" i="261"/>
  <c r="AJ312" i="261"/>
  <c r="AJ254" i="261"/>
  <c r="X296" i="261"/>
  <c r="AI266" i="261"/>
  <c r="J290" i="261"/>
  <c r="AC35" i="260"/>
  <c r="AC36" i="260"/>
  <c r="AC33" i="260"/>
  <c r="AC32" i="260"/>
  <c r="Q36" i="260"/>
  <c r="AF36" i="260" s="1"/>
  <c r="Q18" i="253"/>
  <c r="Q36" i="251"/>
  <c r="AC15" i="253"/>
  <c r="AC33" i="251"/>
  <c r="AC17" i="253"/>
  <c r="AC35" i="251"/>
  <c r="AC18" i="253"/>
  <c r="AC36" i="251"/>
  <c r="AC14" i="253"/>
  <c r="AC32" i="251"/>
  <c r="AI267" i="261"/>
  <c r="AI272" i="261" s="1"/>
  <c r="W314" i="261"/>
  <c r="N278" i="261"/>
  <c r="W291" i="261"/>
  <c r="W296" i="261" s="1"/>
  <c r="AJ317" i="261" l="1"/>
  <c r="AJ281" i="261"/>
  <c r="AJ293" i="261"/>
  <c r="AJ305" i="261"/>
  <c r="AI278" i="261"/>
  <c r="J291" i="261"/>
  <c r="AJ259" i="261"/>
  <c r="AJ255" i="261"/>
  <c r="J295" i="261"/>
  <c r="AI314" i="261"/>
  <c r="AI302" i="261"/>
  <c r="AC26" i="253"/>
  <c r="AF18" i="253"/>
  <c r="W315" i="261"/>
  <c r="N279" i="261"/>
  <c r="AJ260" i="261" l="1"/>
  <c r="W320" i="261"/>
  <c r="J296" i="261"/>
  <c r="AI279" i="261"/>
  <c r="AI284" i="261" s="1"/>
  <c r="AI290" i="261"/>
  <c r="AI374" i="261" s="1"/>
  <c r="N284" i="261"/>
  <c r="AI303" i="261"/>
  <c r="AI308" i="261" s="1"/>
  <c r="AI315" i="261"/>
  <c r="X302" i="261"/>
  <c r="AI320" i="261" l="1"/>
  <c r="AI291" i="261"/>
  <c r="AI296" i="261" s="1"/>
  <c r="J302" i="261"/>
  <c r="AI375" i="261" l="1"/>
  <c r="J307" i="261"/>
  <c r="AJ266" i="261"/>
  <c r="AJ267" i="261"/>
  <c r="X314" i="261"/>
  <c r="L31" i="204"/>
  <c r="X303" i="261"/>
  <c r="AJ272" i="261" l="1"/>
  <c r="AJ302" i="261"/>
  <c r="AJ314" i="261"/>
  <c r="AJ271" i="261"/>
  <c r="AJ278" i="261"/>
  <c r="J314" i="261"/>
  <c r="AJ290" i="261"/>
  <c r="X308" i="261"/>
  <c r="J303" i="261"/>
  <c r="AJ303" i="261"/>
  <c r="AJ315" i="261"/>
  <c r="AJ279" i="261"/>
  <c r="X315" i="261"/>
  <c r="AJ374" i="261" l="1"/>
  <c r="AA39" i="260"/>
  <c r="AH347" i="261"/>
  <c r="AH356" i="261" s="1"/>
  <c r="AB40" i="251"/>
  <c r="AI359" i="261"/>
  <c r="AI368" i="261" s="1"/>
  <c r="AJ335" i="261"/>
  <c r="AF347" i="261"/>
  <c r="AF356" i="261" s="1"/>
  <c r="AF335" i="261"/>
  <c r="Z335" i="261"/>
  <c r="Y40" i="260"/>
  <c r="AF359" i="261"/>
  <c r="AF368" i="261" s="1"/>
  <c r="Z40" i="251"/>
  <c r="AG359" i="261"/>
  <c r="AG368" i="261" s="1"/>
  <c r="AA347" i="261"/>
  <c r="AA356" i="261" s="1"/>
  <c r="AH359" i="261"/>
  <c r="AH368" i="261" s="1"/>
  <c r="AA335" i="261"/>
  <c r="W40" i="260"/>
  <c r="AD359" i="261"/>
  <c r="AD368" i="261" s="1"/>
  <c r="AG323" i="261"/>
  <c r="AG332" i="261" s="1"/>
  <c r="AA359" i="261"/>
  <c r="AA368" i="261" s="1"/>
  <c r="Z347" i="261"/>
  <c r="Z356" i="261" s="1"/>
  <c r="AH335" i="261"/>
  <c r="AD347" i="261"/>
  <c r="AD356" i="261" s="1"/>
  <c r="AJ359" i="261"/>
  <c r="AJ368" i="261" s="1"/>
  <c r="AI347" i="261"/>
  <c r="AI356" i="261" s="1"/>
  <c r="Z359" i="261"/>
  <c r="Z368" i="261" s="1"/>
  <c r="AB347" i="261"/>
  <c r="AB356" i="261" s="1"/>
  <c r="R22" i="253"/>
  <c r="Y359" i="261"/>
  <c r="AC335" i="261"/>
  <c r="AC347" i="261"/>
  <c r="AC356" i="261" s="1"/>
  <c r="AB359" i="261"/>
  <c r="AB368" i="261" s="1"/>
  <c r="AJ347" i="261"/>
  <c r="AJ356" i="261" s="1"/>
  <c r="AG347" i="261"/>
  <c r="AG356" i="261" s="1"/>
  <c r="AG335" i="261"/>
  <c r="R20" i="253"/>
  <c r="Y335" i="261"/>
  <c r="AI335" i="261"/>
  <c r="AD335" i="261"/>
  <c r="AE359" i="261"/>
  <c r="AE368" i="261" s="1"/>
  <c r="R21" i="253"/>
  <c r="Y347" i="261"/>
  <c r="AE323" i="261"/>
  <c r="AE332" i="261" s="1"/>
  <c r="AC359" i="261"/>
  <c r="AC368" i="261" s="1"/>
  <c r="AB335" i="261"/>
  <c r="AE335" i="261"/>
  <c r="AE347" i="261"/>
  <c r="AE356" i="261" s="1"/>
  <c r="AJ284" i="261"/>
  <c r="J319" i="261"/>
  <c r="AJ320" i="261"/>
  <c r="X320" i="261"/>
  <c r="J315" i="261"/>
  <c r="AJ308" i="261"/>
  <c r="AJ319" i="261"/>
  <c r="J308" i="261"/>
  <c r="AJ291" i="261"/>
  <c r="AJ307" i="261"/>
  <c r="AJ295" i="261"/>
  <c r="AJ283" i="261"/>
  <c r="S42" i="260"/>
  <c r="S42" i="251"/>
  <c r="X41" i="260"/>
  <c r="X41" i="251"/>
  <c r="AC42" i="251"/>
  <c r="AC42" i="260"/>
  <c r="AC41" i="251"/>
  <c r="AC41" i="260"/>
  <c r="V42" i="251"/>
  <c r="V42" i="260"/>
  <c r="R41" i="251"/>
  <c r="R41" i="260"/>
  <c r="W41" i="260"/>
  <c r="W41" i="251"/>
  <c r="R42" i="251"/>
  <c r="R42" i="260"/>
  <c r="AB42" i="260"/>
  <c r="AB42" i="251"/>
  <c r="AA42" i="251"/>
  <c r="AA42" i="260"/>
  <c r="S41" i="251"/>
  <c r="S41" i="260"/>
  <c r="T42" i="251"/>
  <c r="T42" i="260"/>
  <c r="U41" i="251"/>
  <c r="U41" i="260"/>
  <c r="V41" i="251"/>
  <c r="V41" i="260"/>
  <c r="Z42" i="260"/>
  <c r="Z42" i="251"/>
  <c r="Y42" i="251"/>
  <c r="Y42" i="260"/>
  <c r="T41" i="251"/>
  <c r="T41" i="260"/>
  <c r="Z41" i="260"/>
  <c r="Z41" i="251"/>
  <c r="X42" i="260"/>
  <c r="X42" i="251"/>
  <c r="Y41" i="260"/>
  <c r="Y41" i="251"/>
  <c r="U42" i="251"/>
  <c r="U42" i="260"/>
  <c r="W42" i="251"/>
  <c r="W42" i="260"/>
  <c r="AA41" i="260"/>
  <c r="AA41" i="251"/>
  <c r="AB41" i="260"/>
  <c r="AB41" i="251"/>
  <c r="Y336" i="261"/>
  <c r="Y348" i="261"/>
  <c r="Y360" i="261"/>
  <c r="Z40" i="260" l="1"/>
  <c r="AB40" i="260"/>
  <c r="AH336" i="261"/>
  <c r="AG324" i="261"/>
  <c r="AH360" i="261"/>
  <c r="AH365" i="261" s="1"/>
  <c r="AE324" i="261"/>
  <c r="AE329" i="261" s="1"/>
  <c r="AA336" i="261"/>
  <c r="AA341" i="261" s="1"/>
  <c r="AF348" i="261"/>
  <c r="AF353" i="261" s="1"/>
  <c r="AE360" i="261"/>
  <c r="AF360" i="261"/>
  <c r="AF365" i="261" s="1"/>
  <c r="AA348" i="261"/>
  <c r="AA353" i="261" s="1"/>
  <c r="AJ348" i="261"/>
  <c r="AJ353" i="261" s="1"/>
  <c r="AJ360" i="261"/>
  <c r="AG348" i="261"/>
  <c r="AG353" i="261" s="1"/>
  <c r="AI336" i="261"/>
  <c r="AI341" i="261" s="1"/>
  <c r="AI348" i="261"/>
  <c r="AI353" i="261" s="1"/>
  <c r="AF336" i="261"/>
  <c r="AF341" i="261" s="1"/>
  <c r="AB336" i="261"/>
  <c r="AB348" i="261"/>
  <c r="AB353" i="261" s="1"/>
  <c r="AA360" i="261"/>
  <c r="AA365" i="261" s="1"/>
  <c r="AG360" i="261"/>
  <c r="AG365" i="261" s="1"/>
  <c r="Z336" i="261"/>
  <c r="Z341" i="261" s="1"/>
  <c r="AJ336" i="261"/>
  <c r="AJ341" i="261" s="1"/>
  <c r="AA39" i="251"/>
  <c r="Y20" i="253"/>
  <c r="U20" i="253"/>
  <c r="W20" i="253"/>
  <c r="U21" i="253"/>
  <c r="S21" i="253"/>
  <c r="Y21" i="253"/>
  <c r="X22" i="253"/>
  <c r="AB20" i="253"/>
  <c r="AC21" i="253"/>
  <c r="S22" i="253"/>
  <c r="T22" i="253"/>
  <c r="T21" i="253"/>
  <c r="AC20" i="253"/>
  <c r="AA20" i="253"/>
  <c r="V22" i="253"/>
  <c r="U22" i="253"/>
  <c r="AB21" i="253"/>
  <c r="Z19" i="253"/>
  <c r="Z22" i="253"/>
  <c r="AB22" i="253"/>
  <c r="X20" i="253"/>
  <c r="X19" i="253"/>
  <c r="Z20" i="253"/>
  <c r="V21" i="253"/>
  <c r="AC22" i="253"/>
  <c r="W22" i="253"/>
  <c r="Y22" i="253"/>
  <c r="AA21" i="253"/>
  <c r="X21" i="253"/>
  <c r="Z21" i="253"/>
  <c r="V20" i="253"/>
  <c r="W21" i="253"/>
  <c r="T20" i="253"/>
  <c r="S20" i="253"/>
  <c r="AA22" i="253"/>
  <c r="U39" i="251"/>
  <c r="Y39" i="251"/>
  <c r="Y39" i="260"/>
  <c r="W38" i="260"/>
  <c r="W39" i="251"/>
  <c r="S38" i="260"/>
  <c r="S38" i="251"/>
  <c r="T38" i="260"/>
  <c r="T38" i="251"/>
  <c r="Z37" i="260"/>
  <c r="Y40" i="251"/>
  <c r="X39" i="251"/>
  <c r="S39" i="260"/>
  <c r="U39" i="260"/>
  <c r="S39" i="251"/>
  <c r="AC40" i="251"/>
  <c r="V38" i="251"/>
  <c r="W39" i="260"/>
  <c r="V38" i="260"/>
  <c r="Z37" i="251"/>
  <c r="V40" i="260"/>
  <c r="Z39" i="251"/>
  <c r="AC40" i="260"/>
  <c r="W40" i="251"/>
  <c r="AB39" i="251"/>
  <c r="Z38" i="251"/>
  <c r="V39" i="251"/>
  <c r="AB39" i="260"/>
  <c r="V39" i="260"/>
  <c r="Z39" i="260"/>
  <c r="U40" i="260"/>
  <c r="U38" i="260"/>
  <c r="R40" i="260"/>
  <c r="AC38" i="251"/>
  <c r="S40" i="251"/>
  <c r="W38" i="251"/>
  <c r="T40" i="260"/>
  <c r="T39" i="260"/>
  <c r="T40" i="251"/>
  <c r="T39" i="251"/>
  <c r="U40" i="251"/>
  <c r="X37" i="251"/>
  <c r="AB38" i="251"/>
  <c r="R38" i="260"/>
  <c r="AB38" i="260"/>
  <c r="AC39" i="260"/>
  <c r="AC38" i="260"/>
  <c r="S40" i="260"/>
  <c r="AC39" i="251"/>
  <c r="AJ375" i="261"/>
  <c r="R40" i="251"/>
  <c r="AB344" i="261"/>
  <c r="AA40" i="251"/>
  <c r="AG329" i="261"/>
  <c r="AD348" i="261"/>
  <c r="AH341" i="261"/>
  <c r="AC348" i="261"/>
  <c r="AA40" i="260"/>
  <c r="X39" i="260"/>
  <c r="U38" i="251"/>
  <c r="X37" i="260"/>
  <c r="AI344" i="261"/>
  <c r="AI371" i="261"/>
  <c r="Y353" i="261"/>
  <c r="AD344" i="261"/>
  <c r="AD360" i="261"/>
  <c r="R39" i="260"/>
  <c r="AJ344" i="261"/>
  <c r="AJ371" i="261"/>
  <c r="AJ383" i="261" s="1"/>
  <c r="Z360" i="261"/>
  <c r="AE365" i="261"/>
  <c r="R39" i="251"/>
  <c r="Y344" i="261"/>
  <c r="I335" i="261"/>
  <c r="AJ365" i="261"/>
  <c r="AG336" i="261"/>
  <c r="AD336" i="261"/>
  <c r="AB341" i="261"/>
  <c r="Y341" i="261"/>
  <c r="AI360" i="261"/>
  <c r="AB360" i="261"/>
  <c r="AG371" i="261"/>
  <c r="AG344" i="261"/>
  <c r="AE336" i="261"/>
  <c r="Z348" i="261"/>
  <c r="Y38" i="251"/>
  <c r="AA38" i="251"/>
  <c r="AE348" i="261"/>
  <c r="Y38" i="260"/>
  <c r="Z38" i="260"/>
  <c r="AA38" i="260"/>
  <c r="I347" i="261"/>
  <c r="Y356" i="261"/>
  <c r="AC344" i="261"/>
  <c r="AA344" i="261"/>
  <c r="AF344" i="261"/>
  <c r="AF371" i="261"/>
  <c r="AH348" i="261"/>
  <c r="X38" i="251"/>
  <c r="X40" i="251"/>
  <c r="Z344" i="261"/>
  <c r="AC336" i="261"/>
  <c r="Y365" i="261"/>
  <c r="AC360" i="261"/>
  <c r="X38" i="260"/>
  <c r="V40" i="251"/>
  <c r="X40" i="260"/>
  <c r="R38" i="251"/>
  <c r="AE371" i="261"/>
  <c r="AE344" i="261"/>
  <c r="Y368" i="261"/>
  <c r="I359" i="261"/>
  <c r="AH344" i="261"/>
  <c r="AH371" i="261"/>
  <c r="AJ296" i="261"/>
  <c r="AJ379" i="261"/>
  <c r="AJ386" i="261"/>
  <c r="AJ391" i="261" s="1"/>
  <c r="J320" i="261"/>
  <c r="AE41" i="260"/>
  <c r="AE42" i="260"/>
  <c r="N30" i="204"/>
  <c r="P30" i="204" s="1"/>
  <c r="Z24" i="253" l="1"/>
  <c r="Z25" i="253" s="1"/>
  <c r="AI372" i="261"/>
  <c r="AB24" i="253"/>
  <c r="AB25" i="253" s="1"/>
  <c r="AJ372" i="261"/>
  <c r="AJ384" i="261" s="1"/>
  <c r="AJ389" i="261" s="1"/>
  <c r="AE20" i="253"/>
  <c r="AG20" i="253" s="1"/>
  <c r="AH372" i="261"/>
  <c r="AC24" i="253"/>
  <c r="AC25" i="253" s="1"/>
  <c r="AA24" i="253"/>
  <c r="AA25" i="253" s="1"/>
  <c r="AF372" i="261"/>
  <c r="AF377" i="261" s="1"/>
  <c r="Y24" i="253"/>
  <c r="Y25" i="253" s="1"/>
  <c r="X24" i="253"/>
  <c r="X25" i="253" s="1"/>
  <c r="AE22" i="253"/>
  <c r="AG22" i="253" s="1"/>
  <c r="AE21" i="253"/>
  <c r="AG21" i="253" s="1"/>
  <c r="AC60" i="251"/>
  <c r="AC60" i="260"/>
  <c r="AE39" i="260"/>
  <c r="AE40" i="260"/>
  <c r="AE38" i="260"/>
  <c r="I336" i="261"/>
  <c r="K336" i="261" s="1"/>
  <c r="AB365" i="261"/>
  <c r="AC365" i="261"/>
  <c r="AF380" i="261"/>
  <c r="AI365" i="261"/>
  <c r="AH377" i="261"/>
  <c r="AH380" i="261"/>
  <c r="I343" i="261"/>
  <c r="K343" i="261" s="1"/>
  <c r="K335" i="261"/>
  <c r="I344" i="261"/>
  <c r="K344" i="261" s="1"/>
  <c r="AI380" i="261"/>
  <c r="I368" i="261"/>
  <c r="K368" i="261" s="1"/>
  <c r="K359" i="261"/>
  <c r="I367" i="261"/>
  <c r="K367" i="261" s="1"/>
  <c r="I360" i="261"/>
  <c r="AI377" i="261"/>
  <c r="Z353" i="261"/>
  <c r="AD353" i="261"/>
  <c r="AH353" i="261"/>
  <c r="AD341" i="261"/>
  <c r="AE372" i="261"/>
  <c r="AE341" i="261"/>
  <c r="AE380" i="261"/>
  <c r="K347" i="261"/>
  <c r="I356" i="261"/>
  <c r="K356" i="261" s="1"/>
  <c r="I355" i="261"/>
  <c r="K355" i="261" s="1"/>
  <c r="AG372" i="261"/>
  <c r="AG341" i="261"/>
  <c r="AD365" i="261"/>
  <c r="Z365" i="261"/>
  <c r="AC341" i="261"/>
  <c r="AE353" i="261"/>
  <c r="AG380" i="261"/>
  <c r="I348" i="261"/>
  <c r="AC353" i="261"/>
  <c r="AJ387" i="261"/>
  <c r="AJ392" i="261" s="1"/>
  <c r="AJ380" i="261"/>
  <c r="N31" i="204"/>
  <c r="AJ377" i="261" l="1"/>
  <c r="AB14" i="257"/>
  <c r="AC62" i="251"/>
  <c r="AC28" i="253" s="1"/>
  <c r="AC29" i="253" s="1"/>
  <c r="I341" i="261"/>
  <c r="K341" i="261" s="1"/>
  <c r="AB13" i="257"/>
  <c r="AG377" i="261"/>
  <c r="AE377" i="261"/>
  <c r="I365" i="261"/>
  <c r="K365" i="261" s="1"/>
  <c r="K360" i="261"/>
  <c r="K348" i="261"/>
  <c r="I353" i="261"/>
  <c r="K353" i="261" s="1"/>
  <c r="AC62" i="260"/>
  <c r="AC63" i="260" s="1"/>
  <c r="AC63" i="251" l="1"/>
  <c r="Z83" i="251"/>
  <c r="Z83" i="260"/>
  <c r="J31" i="204"/>
  <c r="P31" i="204" s="1"/>
  <c r="AB83" i="251" l="1"/>
  <c r="AB83" i="260"/>
  <c r="Y83" i="251"/>
  <c r="Y83" i="260"/>
  <c r="X83" i="251"/>
  <c r="X83" i="260"/>
  <c r="AA83" i="251"/>
  <c r="AA83" i="260"/>
  <c r="AC83" i="251"/>
  <c r="AC83" i="260"/>
  <c r="AJ14" i="259"/>
  <c r="AJ60" i="259" s="1"/>
  <c r="AC67" i="260" l="1"/>
  <c r="AC67" i="251"/>
  <c r="AL14" i="259"/>
  <c r="AL60" i="259" s="1"/>
  <c r="AK14" i="259"/>
  <c r="AK60" i="259" s="1"/>
  <c r="AM14" i="259"/>
  <c r="AM60" i="259" s="1"/>
  <c r="AH14" i="259"/>
  <c r="AH60" i="259" s="1"/>
  <c r="AI14" i="259"/>
  <c r="AI60" i="259" s="1"/>
  <c r="AC69" i="251" l="1"/>
  <c r="AC69" i="260"/>
  <c r="AC70" i="260" s="1"/>
  <c r="AC33" i="253"/>
  <c r="AC34" i="253" s="1"/>
  <c r="AC68" i="251"/>
  <c r="AC68" i="260"/>
  <c r="AC35" i="253" l="1"/>
  <c r="AC36" i="253" s="1"/>
  <c r="AC70" i="251"/>
  <c r="Y361" i="261" l="1"/>
  <c r="AH277" i="261"/>
  <c r="Y349" i="261"/>
  <c r="AE265" i="261"/>
  <c r="AH289" i="261"/>
  <c r="AF313" i="261"/>
  <c r="AJ205" i="261"/>
  <c r="AJ109" i="261"/>
  <c r="AI265" i="261"/>
  <c r="AF277" i="261"/>
  <c r="AJ301" i="261"/>
  <c r="AG265" i="261"/>
  <c r="AF289" i="261"/>
  <c r="AJ145" i="261"/>
  <c r="AI205" i="261"/>
  <c r="AG301" i="261"/>
  <c r="AJ121" i="261"/>
  <c r="AJ289" i="261"/>
  <c r="AI301" i="261"/>
  <c r="AJ229" i="261"/>
  <c r="AF301" i="261"/>
  <c r="AG229" i="261"/>
  <c r="AJ181" i="261"/>
  <c r="AJ133" i="261"/>
  <c r="AJ37" i="261"/>
  <c r="AI313" i="261"/>
  <c r="AF265" i="261"/>
  <c r="AJ169" i="261"/>
  <c r="AJ85" i="261"/>
  <c r="AI241" i="261"/>
  <c r="AI289" i="261"/>
  <c r="AG241" i="261"/>
  <c r="AE205" i="261"/>
  <c r="AJ241" i="261"/>
  <c r="AG277" i="261"/>
  <c r="AF229" i="261"/>
  <c r="AF241" i="261"/>
  <c r="AG205" i="261"/>
  <c r="AJ25" i="261"/>
  <c r="X289" i="261"/>
  <c r="R289" i="261"/>
  <c r="X301" i="261"/>
  <c r="T301" i="261"/>
  <c r="U277" i="261"/>
  <c r="P301" i="261"/>
  <c r="O277" i="261"/>
  <c r="N289" i="261"/>
  <c r="Q277" i="261"/>
  <c r="V289" i="261"/>
  <c r="T313" i="261"/>
  <c r="Q301" i="261"/>
  <c r="N301" i="261"/>
  <c r="U313" i="261"/>
  <c r="O265" i="261"/>
  <c r="W313" i="261"/>
  <c r="U301" i="261"/>
  <c r="U289" i="261"/>
  <c r="R313" i="261"/>
  <c r="R301" i="261"/>
  <c r="Q289" i="261"/>
  <c r="N265" i="261"/>
  <c r="N277" i="261"/>
  <c r="R277" i="261"/>
  <c r="W289" i="261"/>
  <c r="W301" i="261"/>
  <c r="T277" i="261"/>
  <c r="O301" i="261"/>
  <c r="X313" i="261"/>
  <c r="T289" i="261"/>
  <c r="Q313" i="261"/>
  <c r="O313" i="261"/>
  <c r="O289" i="261"/>
  <c r="AI349" i="261" l="1"/>
  <c r="Z337" i="261"/>
  <c r="AF361" i="261"/>
  <c r="AI361" i="261"/>
  <c r="AI366" i="261" s="1"/>
  <c r="AC349" i="261"/>
  <c r="AC354" i="261" s="1"/>
  <c r="Z349" i="261"/>
  <c r="Z354" i="261" s="1"/>
  <c r="AA361" i="261"/>
  <c r="AG349" i="261"/>
  <c r="AG354" i="261" s="1"/>
  <c r="AA349" i="261"/>
  <c r="AA354" i="261" s="1"/>
  <c r="AD337" i="261"/>
  <c r="AD340" i="261" s="1"/>
  <c r="AD345" i="261" s="1"/>
  <c r="AE361" i="261"/>
  <c r="AE366" i="261" s="1"/>
  <c r="AF337" i="261"/>
  <c r="AF342" i="261" s="1"/>
  <c r="AJ325" i="261"/>
  <c r="AG337" i="261"/>
  <c r="AJ361" i="261"/>
  <c r="AF325" i="261"/>
  <c r="AF330" i="261" s="1"/>
  <c r="Z361" i="261"/>
  <c r="Z366" i="261" s="1"/>
  <c r="AF349" i="261"/>
  <c r="AB349" i="261"/>
  <c r="AB354" i="261" s="1"/>
  <c r="AG325" i="261"/>
  <c r="AG330" i="261" s="1"/>
  <c r="AG361" i="261"/>
  <c r="AG366" i="261" s="1"/>
  <c r="AH325" i="261"/>
  <c r="AJ337" i="261"/>
  <c r="AJ342" i="261" s="1"/>
  <c r="AB337" i="261"/>
  <c r="AB342" i="261" s="1"/>
  <c r="O318" i="261"/>
  <c r="O316" i="261"/>
  <c r="O321" i="261" s="1"/>
  <c r="N282" i="261"/>
  <c r="N280" i="261"/>
  <c r="AE210" i="261"/>
  <c r="AE208" i="261"/>
  <c r="AE213" i="261" s="1"/>
  <c r="AI354" i="261"/>
  <c r="AI352" i="261"/>
  <c r="AI357" i="261" s="1"/>
  <c r="Z342" i="261"/>
  <c r="Z340" i="261"/>
  <c r="Z345" i="261" s="1"/>
  <c r="AF366" i="261"/>
  <c r="AF364" i="261"/>
  <c r="AF369" i="261" s="1"/>
  <c r="AJ313" i="261"/>
  <c r="AG313" i="261"/>
  <c r="AH282" i="261"/>
  <c r="AH280" i="261"/>
  <c r="AH285" i="261" s="1"/>
  <c r="AI16" i="254"/>
  <c r="AJ73" i="261"/>
  <c r="AE270" i="261"/>
  <c r="AE268" i="261"/>
  <c r="AE273" i="261" s="1"/>
  <c r="R318" i="261"/>
  <c r="R316" i="261"/>
  <c r="Q282" i="261"/>
  <c r="Q280" i="261"/>
  <c r="Q285" i="261" s="1"/>
  <c r="AF234" i="261"/>
  <c r="AF232" i="261"/>
  <c r="AF237" i="261" s="1"/>
  <c r="AI318" i="261"/>
  <c r="AI316" i="261"/>
  <c r="AJ42" i="261"/>
  <c r="AJ40" i="261"/>
  <c r="AJ45" i="261" s="1"/>
  <c r="Z352" i="261"/>
  <c r="Z357" i="261" s="1"/>
  <c r="AA366" i="261"/>
  <c r="AA364" i="261"/>
  <c r="AA369" i="261" s="1"/>
  <c r="AI270" i="261"/>
  <c r="AI268" i="261"/>
  <c r="AI273" i="261" s="1"/>
  <c r="AI337" i="261"/>
  <c r="Y366" i="261"/>
  <c r="Y364" i="261"/>
  <c r="AJ265" i="261"/>
  <c r="AI277" i="261"/>
  <c r="W306" i="261"/>
  <c r="W304" i="261"/>
  <c r="W309" i="261" s="1"/>
  <c r="W318" i="261"/>
  <c r="W316" i="261"/>
  <c r="W321" i="261" s="1"/>
  <c r="AJ90" i="261"/>
  <c r="AJ88" i="261"/>
  <c r="AJ93" i="261" s="1"/>
  <c r="AG352" i="261"/>
  <c r="AG357" i="261" s="1"/>
  <c r="AG234" i="261"/>
  <c r="AG232" i="261"/>
  <c r="AG237" i="261" s="1"/>
  <c r="AI229" i="261"/>
  <c r="AH361" i="261"/>
  <c r="T306" i="261"/>
  <c r="T304" i="261"/>
  <c r="T309" i="261" s="1"/>
  <c r="W294" i="261"/>
  <c r="W292" i="261"/>
  <c r="W297" i="261" s="1"/>
  <c r="U294" i="261"/>
  <c r="U292" i="261"/>
  <c r="U297" i="261" s="1"/>
  <c r="AJ330" i="261"/>
  <c r="AJ328" i="261"/>
  <c r="AJ333" i="261" s="1"/>
  <c r="AF306" i="261"/>
  <c r="AF304" i="261"/>
  <c r="AF309" i="261" s="1"/>
  <c r="AJ97" i="261"/>
  <c r="N270" i="261"/>
  <c r="N268" i="261"/>
  <c r="T318" i="261"/>
  <c r="T316" i="261"/>
  <c r="T321" i="261" s="1"/>
  <c r="X306" i="261"/>
  <c r="X304" i="261"/>
  <c r="X309" i="261" s="1"/>
  <c r="AG342" i="261"/>
  <c r="AG340" i="261"/>
  <c r="AG345" i="261" s="1"/>
  <c r="AJ150" i="261"/>
  <c r="AJ148" i="261"/>
  <c r="AJ153" i="261" s="1"/>
  <c r="AF318" i="261"/>
  <c r="AF316" i="261"/>
  <c r="AJ49" i="261"/>
  <c r="AJ61" i="261"/>
  <c r="AG289" i="261"/>
  <c r="AF246" i="261"/>
  <c r="AF244" i="261"/>
  <c r="AF249" i="261" s="1"/>
  <c r="AJ306" i="261"/>
  <c r="AJ304" i="261"/>
  <c r="AJ114" i="261"/>
  <c r="AJ112" i="261"/>
  <c r="AJ117" i="261" s="1"/>
  <c r="N294" i="261"/>
  <c r="N292" i="261"/>
  <c r="AG282" i="261"/>
  <c r="AG280" i="261"/>
  <c r="AG285" i="261" s="1"/>
  <c r="AG246" i="261"/>
  <c r="AG244" i="261"/>
  <c r="AG249" i="261" s="1"/>
  <c r="AJ186" i="261"/>
  <c r="AJ184" i="261"/>
  <c r="AJ189" i="261" s="1"/>
  <c r="AH294" i="261"/>
  <c r="AH292" i="261"/>
  <c r="AH297" i="261" s="1"/>
  <c r="AJ366" i="261"/>
  <c r="AJ364" i="261"/>
  <c r="AJ369" i="261" s="1"/>
  <c r="R294" i="261"/>
  <c r="R292" i="261"/>
  <c r="R297" i="261" s="1"/>
  <c r="Q318" i="261"/>
  <c r="Q316" i="261"/>
  <c r="T282" i="261"/>
  <c r="T280" i="261"/>
  <c r="X318" i="261"/>
  <c r="X316" i="261"/>
  <c r="X321" i="261" s="1"/>
  <c r="N306" i="261"/>
  <c r="N304" i="261"/>
  <c r="X294" i="261"/>
  <c r="X292" i="261"/>
  <c r="X297" i="261" s="1"/>
  <c r="AJ30" i="261"/>
  <c r="AJ28" i="261"/>
  <c r="AJ33" i="261" s="1"/>
  <c r="AJ246" i="261"/>
  <c r="AJ244" i="261"/>
  <c r="AJ249" i="261" s="1"/>
  <c r="AJ174" i="261"/>
  <c r="AJ172" i="261"/>
  <c r="AJ177" i="261" s="1"/>
  <c r="AJ277" i="261"/>
  <c r="Y354" i="261"/>
  <c r="Y352" i="261"/>
  <c r="AB361" i="261"/>
  <c r="AC361" i="261"/>
  <c r="AJ126" i="261"/>
  <c r="AJ124" i="261"/>
  <c r="AJ129" i="261" s="1"/>
  <c r="AI24" i="254"/>
  <c r="AJ157" i="261"/>
  <c r="T294" i="261"/>
  <c r="T292" i="261"/>
  <c r="T297" i="261" s="1"/>
  <c r="AI210" i="261"/>
  <c r="AI208" i="261"/>
  <c r="AI213" i="261" s="1"/>
  <c r="AJ210" i="261"/>
  <c r="AJ208" i="261"/>
  <c r="AJ213" i="261" s="1"/>
  <c r="R282" i="261"/>
  <c r="R280" i="261"/>
  <c r="R285" i="261" s="1"/>
  <c r="Q294" i="261"/>
  <c r="Q292" i="261"/>
  <c r="Q297" i="261" s="1"/>
  <c r="U306" i="261"/>
  <c r="U304" i="261"/>
  <c r="U309" i="261" s="1"/>
  <c r="AI294" i="261"/>
  <c r="AI292" i="261"/>
  <c r="AI297" i="261" s="1"/>
  <c r="AJ234" i="261"/>
  <c r="AJ232" i="261"/>
  <c r="AJ237" i="261" s="1"/>
  <c r="AG306" i="261"/>
  <c r="AG304" i="261"/>
  <c r="AG309" i="261" s="1"/>
  <c r="AF354" i="261"/>
  <c r="AF352" i="261"/>
  <c r="AF357" i="261" s="1"/>
  <c r="AD349" i="261"/>
  <c r="AA337" i="261"/>
  <c r="AC337" i="261"/>
  <c r="V294" i="261"/>
  <c r="V292" i="261"/>
  <c r="V297" i="261" s="1"/>
  <c r="O282" i="261"/>
  <c r="O280" i="261"/>
  <c r="O285" i="261" s="1"/>
  <c r="AG210" i="261"/>
  <c r="AG208" i="261"/>
  <c r="AG213" i="261" s="1"/>
  <c r="AI246" i="261"/>
  <c r="AI244" i="261"/>
  <c r="AI249" i="261" s="1"/>
  <c r="AF270" i="261"/>
  <c r="AF268" i="261"/>
  <c r="AF273" i="261" s="1"/>
  <c r="AJ138" i="261"/>
  <c r="AJ136" i="261"/>
  <c r="AJ141" i="261" s="1"/>
  <c r="AI306" i="261"/>
  <c r="AI304" i="261"/>
  <c r="AI309" i="261" s="1"/>
  <c r="AF294" i="261"/>
  <c r="AF292" i="261"/>
  <c r="AF297" i="261" s="1"/>
  <c r="AF282" i="261"/>
  <c r="AF280" i="261"/>
  <c r="AF285" i="261" s="1"/>
  <c r="Q306" i="261"/>
  <c r="Q304" i="261"/>
  <c r="Q309" i="261" s="1"/>
  <c r="O294" i="261"/>
  <c r="O292" i="261"/>
  <c r="O297" i="261" s="1"/>
  <c r="O306" i="261"/>
  <c r="O304" i="261"/>
  <c r="O309" i="261" s="1"/>
  <c r="R306" i="261"/>
  <c r="R304" i="261"/>
  <c r="R309" i="261" s="1"/>
  <c r="O270" i="261"/>
  <c r="O268" i="261"/>
  <c r="O273" i="261" s="1"/>
  <c r="U318" i="261"/>
  <c r="U316" i="261"/>
  <c r="P306" i="261"/>
  <c r="P304" i="261"/>
  <c r="P309" i="261" s="1"/>
  <c r="U282" i="261"/>
  <c r="U280" i="261"/>
  <c r="U285" i="261" s="1"/>
  <c r="AH330" i="261"/>
  <c r="AH328" i="261"/>
  <c r="AH333" i="261" s="1"/>
  <c r="AJ294" i="261"/>
  <c r="AJ292" i="261"/>
  <c r="AG270" i="261"/>
  <c r="AG268" i="261"/>
  <c r="AG273" i="261" s="1"/>
  <c r="AH349" i="261"/>
  <c r="AI14" i="254"/>
  <c r="AE241" i="261"/>
  <c r="AH313" i="261"/>
  <c r="AH265" i="261"/>
  <c r="AE301" i="261"/>
  <c r="AG193" i="261"/>
  <c r="AE229" i="261"/>
  <c r="AF253" i="261"/>
  <c r="AE289" i="261"/>
  <c r="AH193" i="261"/>
  <c r="AH253" i="261"/>
  <c r="AG253" i="261"/>
  <c r="AI253" i="261"/>
  <c r="AI193" i="261"/>
  <c r="AF193" i="261"/>
  <c r="Y337" i="261"/>
  <c r="AE193" i="261"/>
  <c r="AH241" i="261"/>
  <c r="AE313" i="261"/>
  <c r="AJ13" i="261"/>
  <c r="AJ193" i="261"/>
  <c r="AH301" i="261"/>
  <c r="AF205" i="261"/>
  <c r="AE277" i="261"/>
  <c r="AI18" i="254"/>
  <c r="AH205" i="261"/>
  <c r="AJ253" i="261"/>
  <c r="AH229" i="261"/>
  <c r="AE253" i="261"/>
  <c r="T16" i="255"/>
  <c r="T37" i="255" s="1"/>
  <c r="N241" i="261"/>
  <c r="O241" i="261"/>
  <c r="O246" i="261" s="1"/>
  <c r="H130" i="260"/>
  <c r="G129" i="260"/>
  <c r="M132" i="260"/>
  <c r="J130" i="260"/>
  <c r="K129" i="260"/>
  <c r="N130" i="260"/>
  <c r="H133" i="260"/>
  <c r="H132" i="260"/>
  <c r="M130" i="260"/>
  <c r="I132" i="260"/>
  <c r="S313" i="261"/>
  <c r="V313" i="261"/>
  <c r="J129" i="260"/>
  <c r="J132" i="260"/>
  <c r="S277" i="261"/>
  <c r="V301" i="261"/>
  <c r="K130" i="260"/>
  <c r="P313" i="261"/>
  <c r="M129" i="260"/>
  <c r="K132" i="260"/>
  <c r="H131" i="260"/>
  <c r="S301" i="261"/>
  <c r="J133" i="260"/>
  <c r="G131" i="260"/>
  <c r="P289" i="261"/>
  <c r="H129" i="260"/>
  <c r="G132" i="260"/>
  <c r="G130" i="260"/>
  <c r="P277" i="261"/>
  <c r="S289" i="261"/>
  <c r="K133" i="260"/>
  <c r="M133" i="260"/>
  <c r="AG364" i="261" l="1"/>
  <c r="AG369" i="261" s="1"/>
  <c r="AB352" i="261"/>
  <c r="AB357" i="261" s="1"/>
  <c r="AD342" i="261"/>
  <c r="AE364" i="261"/>
  <c r="AE369" i="261" s="1"/>
  <c r="AB340" i="261"/>
  <c r="AB345" i="261" s="1"/>
  <c r="AF340" i="261"/>
  <c r="AF345" i="261" s="1"/>
  <c r="AA352" i="261"/>
  <c r="AA357" i="261" s="1"/>
  <c r="AG328" i="261"/>
  <c r="AG333" i="261" s="1"/>
  <c r="Z364" i="261"/>
  <c r="Z369" i="261" s="1"/>
  <c r="AC352" i="261"/>
  <c r="AC357" i="261" s="1"/>
  <c r="AJ340" i="261"/>
  <c r="AJ345" i="261" s="1"/>
  <c r="AF328" i="261"/>
  <c r="AF333" i="261" s="1"/>
  <c r="AF373" i="261"/>
  <c r="AF378" i="261" s="1"/>
  <c r="AI364" i="261"/>
  <c r="AI369" i="261" s="1"/>
  <c r="AI325" i="261"/>
  <c r="AI373" i="261" s="1"/>
  <c r="AH337" i="261"/>
  <c r="AE325" i="261"/>
  <c r="AE337" i="261"/>
  <c r="AJ349" i="261"/>
  <c r="AJ373" i="261" s="1"/>
  <c r="AE349" i="261"/>
  <c r="AE354" i="261" s="1"/>
  <c r="S16" i="255"/>
  <c r="S37" i="255" s="1"/>
  <c r="AI15" i="254"/>
  <c r="AC112" i="260"/>
  <c r="AC117" i="260"/>
  <c r="Y132" i="260"/>
  <c r="Y130" i="260"/>
  <c r="X131" i="260"/>
  <c r="AC118" i="260"/>
  <c r="AB132" i="260"/>
  <c r="AA130" i="260"/>
  <c r="Z127" i="260"/>
  <c r="Z129" i="260"/>
  <c r="AC120" i="260"/>
  <c r="AA129" i="260"/>
  <c r="Y131" i="260"/>
  <c r="Y129" i="260"/>
  <c r="Y127" i="260"/>
  <c r="AC113" i="260"/>
  <c r="AC114" i="260"/>
  <c r="AB127" i="260"/>
  <c r="Z131" i="260"/>
  <c r="Z126" i="260"/>
  <c r="AB126" i="260"/>
  <c r="AC127" i="260"/>
  <c r="AC110" i="260"/>
  <c r="AC121" i="260"/>
  <c r="AC116" i="260"/>
  <c r="AC115" i="260"/>
  <c r="AB130" i="260"/>
  <c r="AC125" i="260"/>
  <c r="AB129" i="260"/>
  <c r="Y126" i="260"/>
  <c r="AB131" i="260"/>
  <c r="AC129" i="260"/>
  <c r="AC126" i="260"/>
  <c r="AC119" i="260"/>
  <c r="Z132" i="260"/>
  <c r="Z130" i="260"/>
  <c r="AC111" i="260"/>
  <c r="AC123" i="260"/>
  <c r="AJ217" i="261"/>
  <c r="AC35" i="252" s="1"/>
  <c r="AC36" i="252" s="1"/>
  <c r="J289" i="261"/>
  <c r="J294" i="261" s="1"/>
  <c r="I349" i="261"/>
  <c r="I354" i="261" s="1"/>
  <c r="K354" i="261" s="1"/>
  <c r="AH342" i="261"/>
  <c r="AH340" i="261"/>
  <c r="AH345" i="261" s="1"/>
  <c r="AH306" i="261"/>
  <c r="AH304" i="261"/>
  <c r="AH309" i="261" s="1"/>
  <c r="AE318" i="261"/>
  <c r="AE316" i="261"/>
  <c r="AE198" i="261"/>
  <c r="AE196" i="261"/>
  <c r="AE201" i="261" s="1"/>
  <c r="AG198" i="261"/>
  <c r="AG196" i="261"/>
  <c r="AG201" i="261" s="1"/>
  <c r="AD361" i="261"/>
  <c r="AC366" i="261"/>
  <c r="AC364" i="261"/>
  <c r="AC369" i="261" s="1"/>
  <c r="AJ309" i="261"/>
  <c r="Y369" i="261"/>
  <c r="AH198" i="261"/>
  <c r="AH196" i="261"/>
  <c r="AH201" i="261" s="1"/>
  <c r="U321" i="261"/>
  <c r="AB366" i="261"/>
  <c r="AB364" i="261"/>
  <c r="AB369" i="261" s="1"/>
  <c r="V318" i="261"/>
  <c r="V316" i="261"/>
  <c r="Z124" i="260"/>
  <c r="Z61" i="252"/>
  <c r="AH234" i="261"/>
  <c r="AH232" i="261"/>
  <c r="AH237" i="261" s="1"/>
  <c r="AH270" i="261"/>
  <c r="AH268" i="261"/>
  <c r="AH273" i="261" s="1"/>
  <c r="AC342" i="261"/>
  <c r="AC340" i="261"/>
  <c r="AC345" i="261" s="1"/>
  <c r="AJ78" i="261"/>
  <c r="AJ76" i="261"/>
  <c r="AJ81" i="261" s="1"/>
  <c r="S306" i="261"/>
  <c r="S304" i="261"/>
  <c r="S309" i="261" s="1"/>
  <c r="N309" i="261"/>
  <c r="N273" i="261"/>
  <c r="AE306" i="261"/>
  <c r="AE304" i="261"/>
  <c r="AE309" i="261" s="1"/>
  <c r="AH366" i="261"/>
  <c r="AH364" i="261"/>
  <c r="AH369" i="261" s="1"/>
  <c r="S294" i="261"/>
  <c r="S292" i="261"/>
  <c r="S297" i="261" s="1"/>
  <c r="AJ258" i="261"/>
  <c r="AJ256" i="261"/>
  <c r="AJ261" i="261" s="1"/>
  <c r="AH210" i="261"/>
  <c r="AH208" i="261"/>
  <c r="AH213" i="261" s="1"/>
  <c r="AB124" i="260"/>
  <c r="AB61" i="252"/>
  <c r="AH354" i="261"/>
  <c r="AH352" i="261"/>
  <c r="AH357" i="261" s="1"/>
  <c r="AG294" i="261"/>
  <c r="AG292" i="261"/>
  <c r="AG297" i="261" s="1"/>
  <c r="J301" i="261"/>
  <c r="AE258" i="261"/>
  <c r="AE256" i="261"/>
  <c r="AE261" i="261" s="1"/>
  <c r="AI258" i="261"/>
  <c r="AI256" i="261"/>
  <c r="AI261" i="261" s="1"/>
  <c r="AE246" i="261"/>
  <c r="AE244" i="261"/>
  <c r="AE249" i="261" s="1"/>
  <c r="AI282" i="261"/>
  <c r="AI280" i="261"/>
  <c r="AI285" i="261" s="1"/>
  <c r="AI342" i="261"/>
  <c r="AI340" i="261"/>
  <c r="AI345" i="261" s="1"/>
  <c r="AE282" i="261"/>
  <c r="AE280" i="261"/>
  <c r="AE285" i="261" s="1"/>
  <c r="AJ352" i="261"/>
  <c r="AJ357" i="261" s="1"/>
  <c r="Y342" i="261"/>
  <c r="Y340" i="261"/>
  <c r="AJ162" i="261"/>
  <c r="AJ160" i="261"/>
  <c r="AJ165" i="261" s="1"/>
  <c r="Y357" i="261"/>
  <c r="AJ66" i="261"/>
  <c r="AJ64" i="261"/>
  <c r="AJ69" i="261" s="1"/>
  <c r="R321" i="261"/>
  <c r="P318" i="261"/>
  <c r="P316" i="261"/>
  <c r="AF210" i="261"/>
  <c r="AF208" i="261"/>
  <c r="AF213" i="261" s="1"/>
  <c r="X124" i="260"/>
  <c r="X61" i="252"/>
  <c r="AI328" i="261"/>
  <c r="AI333" i="261" s="1"/>
  <c r="AA342" i="261"/>
  <c r="AA340" i="261"/>
  <c r="AA345" i="261" s="1"/>
  <c r="N297" i="261"/>
  <c r="AG373" i="261"/>
  <c r="AJ270" i="261"/>
  <c r="AJ268" i="261"/>
  <c r="AJ273" i="261" s="1"/>
  <c r="AJ198" i="261"/>
  <c r="AJ196" i="261"/>
  <c r="AJ201" i="261" s="1"/>
  <c r="AJ18" i="261"/>
  <c r="AJ16" i="261"/>
  <c r="AG258" i="261"/>
  <c r="AG256" i="261"/>
  <c r="AG261" i="261" s="1"/>
  <c r="AF258" i="261"/>
  <c r="AF256" i="261"/>
  <c r="AF261" i="261" s="1"/>
  <c r="AJ54" i="261"/>
  <c r="AJ52" i="261"/>
  <c r="AJ57" i="261" s="1"/>
  <c r="N285" i="261"/>
  <c r="P294" i="261"/>
  <c r="P292" i="261"/>
  <c r="P297" i="261" s="1"/>
  <c r="AH246" i="261"/>
  <c r="AH244" i="261"/>
  <c r="AH249" i="261" s="1"/>
  <c r="AF198" i="261"/>
  <c r="AF196" i="261"/>
  <c r="AF201" i="261" s="1"/>
  <c r="AI198" i="261"/>
  <c r="AI196" i="261"/>
  <c r="AI201" i="261" s="1"/>
  <c r="AH373" i="261"/>
  <c r="AH318" i="261"/>
  <c r="AH316" i="261"/>
  <c r="AD354" i="261"/>
  <c r="AD352" i="261"/>
  <c r="AD357" i="261" s="1"/>
  <c r="AJ282" i="261"/>
  <c r="AJ280" i="261"/>
  <c r="AJ285" i="261" s="1"/>
  <c r="T285" i="261"/>
  <c r="AJ102" i="261"/>
  <c r="AJ100" i="261"/>
  <c r="AJ105" i="261" s="1"/>
  <c r="AI234" i="261"/>
  <c r="AI232" i="261"/>
  <c r="AI237" i="261" s="1"/>
  <c r="AI321" i="261"/>
  <c r="AG318" i="261"/>
  <c r="AG316" i="261"/>
  <c r="S282" i="261"/>
  <c r="S280" i="261"/>
  <c r="S285" i="261" s="1"/>
  <c r="S318" i="261"/>
  <c r="S316" i="261"/>
  <c r="AH258" i="261"/>
  <c r="AH256" i="261"/>
  <c r="AH261" i="261" s="1"/>
  <c r="AE294" i="261"/>
  <c r="AE292" i="261"/>
  <c r="AE297" i="261" s="1"/>
  <c r="AE234" i="261"/>
  <c r="AE232" i="261"/>
  <c r="AE237" i="261" s="1"/>
  <c r="AJ297" i="261"/>
  <c r="AF321" i="261"/>
  <c r="AE330" i="261"/>
  <c r="AE328" i="261"/>
  <c r="AE333" i="261" s="1"/>
  <c r="AC124" i="260"/>
  <c r="AC61" i="252"/>
  <c r="P282" i="261"/>
  <c r="P280" i="261"/>
  <c r="P285" i="261" s="1"/>
  <c r="V306" i="261"/>
  <c r="V304" i="261"/>
  <c r="V309" i="261" s="1"/>
  <c r="N246" i="261"/>
  <c r="Q321" i="261"/>
  <c r="AJ318" i="261"/>
  <c r="AJ316" i="261"/>
  <c r="M49" i="253"/>
  <c r="M133" i="251"/>
  <c r="K49" i="253"/>
  <c r="K133" i="251"/>
  <c r="G131" i="251"/>
  <c r="G46" i="253"/>
  <c r="G48" i="253"/>
  <c r="G134" i="251"/>
  <c r="H130" i="251"/>
  <c r="H45" i="253"/>
  <c r="G47" i="253"/>
  <c r="G132" i="251"/>
  <c r="J49" i="253"/>
  <c r="J133" i="251"/>
  <c r="H47" i="253"/>
  <c r="H132" i="251"/>
  <c r="K48" i="253"/>
  <c r="K134" i="251"/>
  <c r="M130" i="251"/>
  <c r="M45" i="253"/>
  <c r="K131" i="251"/>
  <c r="K46" i="253"/>
  <c r="J48" i="253"/>
  <c r="J134" i="251"/>
  <c r="J45" i="253"/>
  <c r="J130" i="251"/>
  <c r="I48" i="253"/>
  <c r="I134" i="251"/>
  <c r="M46" i="253"/>
  <c r="M131" i="251"/>
  <c r="H48" i="253"/>
  <c r="H134" i="251"/>
  <c r="H133" i="251"/>
  <c r="H49" i="253"/>
  <c r="N46" i="253"/>
  <c r="N131" i="251"/>
  <c r="K130" i="251"/>
  <c r="K45" i="253"/>
  <c r="J46" i="253"/>
  <c r="J131" i="251"/>
  <c r="M48" i="253"/>
  <c r="M134" i="251"/>
  <c r="G45" i="253"/>
  <c r="G130" i="251"/>
  <c r="H46" i="253"/>
  <c r="H131" i="251"/>
  <c r="AB132" i="251"/>
  <c r="AB47" i="253"/>
  <c r="Y46" i="253"/>
  <c r="Y131" i="251"/>
  <c r="AC51" i="252"/>
  <c r="AC116" i="251"/>
  <c r="Z125" i="251"/>
  <c r="AC59" i="252"/>
  <c r="AC126" i="251"/>
  <c r="AC45" i="253"/>
  <c r="AC130" i="251"/>
  <c r="AC56" i="252"/>
  <c r="AC121" i="251"/>
  <c r="Z48" i="253"/>
  <c r="Z134" i="251"/>
  <c r="AB48" i="253"/>
  <c r="AB134" i="251"/>
  <c r="X125" i="251"/>
  <c r="AC43" i="253"/>
  <c r="AC128" i="251"/>
  <c r="AA45" i="253"/>
  <c r="AA130" i="251"/>
  <c r="AC42" i="253"/>
  <c r="AC127" i="251"/>
  <c r="AA46" i="253"/>
  <c r="AA131" i="251"/>
  <c r="Z46" i="253"/>
  <c r="Z131" i="251"/>
  <c r="Z43" i="253"/>
  <c r="Z128" i="251"/>
  <c r="AB43" i="253"/>
  <c r="AB128" i="251"/>
  <c r="AC125" i="251"/>
  <c r="AC53" i="252"/>
  <c r="AC118" i="251"/>
  <c r="AB125" i="251"/>
  <c r="AC55" i="252"/>
  <c r="AC120" i="251"/>
  <c r="Y132" i="251"/>
  <c r="Y47" i="253"/>
  <c r="AC46" i="252"/>
  <c r="AC110" i="251"/>
  <c r="Z132" i="251"/>
  <c r="Z47" i="253"/>
  <c r="Y48" i="253"/>
  <c r="Y134" i="251"/>
  <c r="AB45" i="253"/>
  <c r="AB130" i="251"/>
  <c r="X47" i="253"/>
  <c r="X132" i="251"/>
  <c r="Y42" i="253"/>
  <c r="Y127" i="251"/>
  <c r="Z42" i="253"/>
  <c r="Z127" i="251"/>
  <c r="AC122" i="251"/>
  <c r="AC57" i="252"/>
  <c r="AC54" i="252"/>
  <c r="AC119" i="251"/>
  <c r="Y45" i="253"/>
  <c r="Y130" i="251"/>
  <c r="AC47" i="252"/>
  <c r="AC111" i="251"/>
  <c r="Y43" i="253"/>
  <c r="Y128" i="251"/>
  <c r="AB42" i="253"/>
  <c r="AB127" i="251"/>
  <c r="AC58" i="252"/>
  <c r="AC124" i="251"/>
  <c r="AC52" i="252"/>
  <c r="AC117" i="251"/>
  <c r="AC49" i="252"/>
  <c r="AC113" i="251"/>
  <c r="AC48" i="252"/>
  <c r="AC112" i="251"/>
  <c r="AC50" i="252"/>
  <c r="AC114" i="251"/>
  <c r="AB131" i="251"/>
  <c r="AB46" i="253"/>
  <c r="Z45" i="253"/>
  <c r="Z130" i="251"/>
  <c r="AI12" i="254"/>
  <c r="AI21" i="254"/>
  <c r="AI22" i="254"/>
  <c r="AI13" i="254"/>
  <c r="AI19" i="254"/>
  <c r="AI20" i="254"/>
  <c r="AI17" i="254"/>
  <c r="AI23" i="254"/>
  <c r="U16" i="255"/>
  <c r="U37" i="255" s="1"/>
  <c r="T19" i="255"/>
  <c r="T38" i="255" s="1"/>
  <c r="O19" i="255"/>
  <c r="O38" i="255" s="1"/>
  <c r="V19" i="255"/>
  <c r="V38" i="255" s="1"/>
  <c r="P19" i="255"/>
  <c r="P38" i="255" s="1"/>
  <c r="U19" i="255"/>
  <c r="U38" i="255" s="1"/>
  <c r="AY30" i="210"/>
  <c r="AX30" i="210"/>
  <c r="S19" i="255"/>
  <c r="S38" i="255" s="1"/>
  <c r="N129" i="260"/>
  <c r="O129" i="260"/>
  <c r="N133" i="260"/>
  <c r="L129" i="260"/>
  <c r="I129" i="260"/>
  <c r="I133" i="260"/>
  <c r="I130" i="260"/>
  <c r="N132" i="260"/>
  <c r="L132" i="260"/>
  <c r="L130" i="260"/>
  <c r="L133" i="260"/>
  <c r="AJ354" i="261" l="1"/>
  <c r="AE352" i="261"/>
  <c r="AE357" i="261" s="1"/>
  <c r="AE373" i="261"/>
  <c r="AE378" i="261" s="1"/>
  <c r="AI330" i="261"/>
  <c r="AE340" i="261"/>
  <c r="AE345" i="261" s="1"/>
  <c r="AE342" i="261"/>
  <c r="I337" i="261"/>
  <c r="I342" i="261" s="1"/>
  <c r="K342" i="261" s="1"/>
  <c r="M19" i="255"/>
  <c r="M38" i="255" s="1"/>
  <c r="AI25" i="254"/>
  <c r="P17" i="255"/>
  <c r="P36" i="255" s="1"/>
  <c r="M16" i="255"/>
  <c r="M37" i="255" s="1"/>
  <c r="L16" i="255"/>
  <c r="L37" i="255" s="1"/>
  <c r="M18" i="255"/>
  <c r="M34" i="255" s="1"/>
  <c r="L18" i="255"/>
  <c r="L34" i="255" s="1"/>
  <c r="L17" i="255"/>
  <c r="L36" i="255" s="1"/>
  <c r="S17" i="255"/>
  <c r="S36" i="255" s="1"/>
  <c r="P16" i="255"/>
  <c r="P37" i="255" s="1"/>
  <c r="AB128" i="260"/>
  <c r="X130" i="260"/>
  <c r="X127" i="260"/>
  <c r="Y128" i="260"/>
  <c r="AA127" i="260"/>
  <c r="AA132" i="260"/>
  <c r="X128" i="260"/>
  <c r="AA128" i="260"/>
  <c r="X126" i="260"/>
  <c r="AA126" i="260"/>
  <c r="AA131" i="260"/>
  <c r="X129" i="260"/>
  <c r="Z128" i="260"/>
  <c r="X132" i="260"/>
  <c r="AJ222" i="261"/>
  <c r="K349" i="261"/>
  <c r="AF376" i="261"/>
  <c r="AF381" i="261" s="1"/>
  <c r="AA124" i="260"/>
  <c r="AA61" i="252"/>
  <c r="Y124" i="260"/>
  <c r="Y61" i="252"/>
  <c r="Y345" i="261"/>
  <c r="I340" i="261"/>
  <c r="S321" i="261"/>
  <c r="Z122" i="260"/>
  <c r="Z60" i="252"/>
  <c r="V321" i="261"/>
  <c r="AC122" i="260"/>
  <c r="AC60" i="252"/>
  <c r="AB122" i="260"/>
  <c r="AB60" i="252"/>
  <c r="AJ220" i="261"/>
  <c r="AJ225" i="261" s="1"/>
  <c r="AJ21" i="261"/>
  <c r="AA122" i="260"/>
  <c r="AA60" i="252"/>
  <c r="Y122" i="260"/>
  <c r="Y60" i="252"/>
  <c r="AJ321" i="261"/>
  <c r="AJ376" i="261"/>
  <c r="AJ378" i="261"/>
  <c r="AJ385" i="261"/>
  <c r="AJ390" i="261" s="1"/>
  <c r="AH378" i="261"/>
  <c r="J304" i="261"/>
  <c r="J309" i="261" s="1"/>
  <c r="AI378" i="261"/>
  <c r="AG378" i="261"/>
  <c r="J292" i="261"/>
  <c r="J297" i="261" s="1"/>
  <c r="AE321" i="261"/>
  <c r="AE376" i="261"/>
  <c r="AE381" i="261" s="1"/>
  <c r="X122" i="260"/>
  <c r="X60" i="252"/>
  <c r="AG321" i="261"/>
  <c r="AG376" i="261"/>
  <c r="AG381" i="261" s="1"/>
  <c r="P321" i="261"/>
  <c r="I352" i="261"/>
  <c r="AH321" i="261"/>
  <c r="AH376" i="261"/>
  <c r="AH381" i="261" s="1"/>
  <c r="J306" i="261"/>
  <c r="AI376" i="261"/>
  <c r="AI381" i="261" s="1"/>
  <c r="AD366" i="261"/>
  <c r="AD364" i="261"/>
  <c r="AD369" i="261" s="1"/>
  <c r="I361" i="261"/>
  <c r="L49" i="253"/>
  <c r="L133" i="251"/>
  <c r="L46" i="253"/>
  <c r="L131" i="251"/>
  <c r="L48" i="253"/>
  <c r="L134" i="251"/>
  <c r="N48" i="253"/>
  <c r="N134" i="251"/>
  <c r="I131" i="251"/>
  <c r="I46" i="253"/>
  <c r="I133" i="251"/>
  <c r="I49" i="253"/>
  <c r="I130" i="251"/>
  <c r="I45" i="253"/>
  <c r="L45" i="253"/>
  <c r="L130" i="251"/>
  <c r="N49" i="253"/>
  <c r="N133" i="251"/>
  <c r="O45" i="253"/>
  <c r="O130" i="251"/>
  <c r="N45" i="253"/>
  <c r="N130" i="251"/>
  <c r="X43" i="253"/>
  <c r="X128" i="251"/>
  <c r="Z123" i="251"/>
  <c r="AB44" i="253"/>
  <c r="AB129" i="251"/>
  <c r="Y125" i="251"/>
  <c r="X46" i="253"/>
  <c r="X131" i="251"/>
  <c r="X42" i="253"/>
  <c r="X127" i="251"/>
  <c r="X45" i="253"/>
  <c r="X130" i="251"/>
  <c r="AB123" i="251"/>
  <c r="X123" i="251"/>
  <c r="Y44" i="253"/>
  <c r="Y129" i="251"/>
  <c r="AA48" i="253"/>
  <c r="AA134" i="251"/>
  <c r="AA125" i="251"/>
  <c r="AA129" i="251"/>
  <c r="AA44" i="253"/>
  <c r="AA42" i="253"/>
  <c r="AA127" i="251"/>
  <c r="X44" i="253"/>
  <c r="X129" i="251"/>
  <c r="Z44" i="253"/>
  <c r="Z129" i="251"/>
  <c r="Y123" i="251"/>
  <c r="AA43" i="253"/>
  <c r="AA128" i="251"/>
  <c r="AA132" i="251"/>
  <c r="AA47" i="253"/>
  <c r="AC123" i="251"/>
  <c r="X134" i="251"/>
  <c r="X48" i="253"/>
  <c r="AA123" i="251"/>
  <c r="T52" i="255"/>
  <c r="Q19" i="255"/>
  <c r="Q38" i="255" s="1"/>
  <c r="S52" i="255"/>
  <c r="M17" i="255"/>
  <c r="M36" i="255" s="1"/>
  <c r="N53" i="255"/>
  <c r="N19" i="255"/>
  <c r="N38" i="255" s="1"/>
  <c r="V16" i="255"/>
  <c r="V37" i="255" s="1"/>
  <c r="O53" i="255"/>
  <c r="T53" i="255"/>
  <c r="N17" i="255"/>
  <c r="N36" i="255" s="1"/>
  <c r="S53" i="255"/>
  <c r="R17" i="255"/>
  <c r="R36" i="255" s="1"/>
  <c r="P53" i="255"/>
  <c r="U53" i="255"/>
  <c r="O16" i="255"/>
  <c r="O37" i="255" s="1"/>
  <c r="T17" i="255"/>
  <c r="T36" i="255" s="1"/>
  <c r="Q16" i="255"/>
  <c r="Q37" i="255" s="1"/>
  <c r="O133" i="260"/>
  <c r="O132" i="260"/>
  <c r="P129" i="260"/>
  <c r="P132" i="260"/>
  <c r="K337" i="261" l="1"/>
  <c r="N16" i="255"/>
  <c r="N37" i="255" s="1"/>
  <c r="Q17" i="255"/>
  <c r="Q36" i="255" s="1"/>
  <c r="L52" i="255"/>
  <c r="L49" i="255"/>
  <c r="M53" i="255"/>
  <c r="P52" i="255"/>
  <c r="U52" i="255"/>
  <c r="L51" i="255"/>
  <c r="AC65" i="260"/>
  <c r="AC66" i="260" s="1"/>
  <c r="AC109" i="260"/>
  <c r="I364" i="261"/>
  <c r="I369" i="261" s="1"/>
  <c r="K369" i="261" s="1"/>
  <c r="I345" i="261"/>
  <c r="K345" i="261" s="1"/>
  <c r="K340" i="261"/>
  <c r="K352" i="261"/>
  <c r="I357" i="261"/>
  <c r="K357" i="261" s="1"/>
  <c r="K361" i="261"/>
  <c r="I366" i="261"/>
  <c r="K366" i="261" s="1"/>
  <c r="AJ381" i="261"/>
  <c r="AJ388" i="261"/>
  <c r="AJ393" i="261" s="1"/>
  <c r="P48" i="253"/>
  <c r="P134" i="251"/>
  <c r="P130" i="251"/>
  <c r="P45" i="253"/>
  <c r="O134" i="251"/>
  <c r="O48" i="253"/>
  <c r="O49" i="253"/>
  <c r="O133" i="251"/>
  <c r="AC65" i="251"/>
  <c r="AC45" i="252"/>
  <c r="AC62" i="252" s="1"/>
  <c r="AC109" i="251"/>
  <c r="S51" i="255"/>
  <c r="Q53" i="255"/>
  <c r="V53" i="255"/>
  <c r="V52" i="255"/>
  <c r="M51" i="255"/>
  <c r="R16" i="255"/>
  <c r="R37" i="255" s="1"/>
  <c r="R19" i="255"/>
  <c r="R38" i="255" s="1"/>
  <c r="AI26" i="254"/>
  <c r="AI11" i="254"/>
  <c r="M52" i="255"/>
  <c r="P51" i="255"/>
  <c r="M49" i="255"/>
  <c r="O17" i="255"/>
  <c r="O36" i="255" s="1"/>
  <c r="P133" i="260"/>
  <c r="Q129" i="260"/>
  <c r="AF129" i="260" s="1"/>
  <c r="Q132" i="260"/>
  <c r="AF132" i="260" s="1"/>
  <c r="AC72" i="260" l="1"/>
  <c r="Q52" i="255"/>
  <c r="T51" i="255"/>
  <c r="N51" i="255"/>
  <c r="N52" i="255"/>
  <c r="Q51" i="255"/>
  <c r="K364" i="261"/>
  <c r="AC73" i="260"/>
  <c r="AC66" i="251"/>
  <c r="AC72" i="251"/>
  <c r="Q134" i="251"/>
  <c r="Q48" i="253"/>
  <c r="AF48" i="253" s="1"/>
  <c r="Q130" i="251"/>
  <c r="Q45" i="253"/>
  <c r="AF45" i="253" s="1"/>
  <c r="P49" i="253"/>
  <c r="P133" i="251"/>
  <c r="R52" i="255"/>
  <c r="O52" i="255"/>
  <c r="R53" i="255"/>
  <c r="AC31" i="253"/>
  <c r="AC42" i="252"/>
  <c r="AC43" i="252" s="1"/>
  <c r="R51" i="255"/>
  <c r="O51" i="255"/>
  <c r="Q133" i="260"/>
  <c r="AC63" i="252" l="1"/>
  <c r="AC73" i="251"/>
  <c r="Q49" i="253"/>
  <c r="Q133" i="251"/>
  <c r="AC32" i="253"/>
  <c r="AC38" i="253"/>
  <c r="AC39" i="253" s="1"/>
  <c r="N313" i="261"/>
  <c r="J313" i="261" l="1"/>
  <c r="N318" i="261"/>
  <c r="N316" i="261"/>
  <c r="G133" i="260"/>
  <c r="AF133" i="260" s="1"/>
  <c r="R135" i="260" l="1"/>
  <c r="R51" i="253"/>
  <c r="R137" i="260"/>
  <c r="R53" i="253"/>
  <c r="N321" i="261"/>
  <c r="J316" i="261"/>
  <c r="J318" i="261"/>
  <c r="R136" i="260"/>
  <c r="R52" i="253"/>
  <c r="G49" i="253"/>
  <c r="G133" i="251"/>
  <c r="S135" i="260" l="1"/>
  <c r="S51" i="253"/>
  <c r="T136" i="260"/>
  <c r="T52" i="253"/>
  <c r="J321" i="261"/>
  <c r="T135" i="260"/>
  <c r="T51" i="253"/>
  <c r="S137" i="260"/>
  <c r="S53" i="253"/>
  <c r="S136" i="260"/>
  <c r="S52" i="253"/>
  <c r="AF49" i="253"/>
  <c r="AW30" i="210" l="1"/>
  <c r="U135" i="260"/>
  <c r="U51" i="253"/>
  <c r="T137" i="260"/>
  <c r="T53" i="253"/>
  <c r="U137" i="260"/>
  <c r="U53" i="253"/>
  <c r="U136" i="260" l="1"/>
  <c r="U52" i="253"/>
  <c r="V137" i="260"/>
  <c r="V53" i="253"/>
  <c r="W137" i="260" l="1"/>
  <c r="W53" i="253"/>
  <c r="V136" i="260"/>
  <c r="V52" i="253"/>
  <c r="V135" i="260"/>
  <c r="V51" i="253"/>
  <c r="X133" i="260" l="1"/>
  <c r="W135" i="260"/>
  <c r="W51" i="253"/>
  <c r="W136" i="260"/>
  <c r="W52" i="253"/>
  <c r="X133" i="251"/>
  <c r="X49" i="253"/>
  <c r="Y133" i="260" l="1"/>
  <c r="AC130" i="260"/>
  <c r="X137" i="260"/>
  <c r="X53" i="253"/>
  <c r="Y135" i="260"/>
  <c r="Y51" i="253"/>
  <c r="Y137" i="260"/>
  <c r="Y53" i="253"/>
  <c r="Y136" i="260"/>
  <c r="Y52" i="253"/>
  <c r="X135" i="260"/>
  <c r="X51" i="253"/>
  <c r="X134" i="260"/>
  <c r="X50" i="253"/>
  <c r="X136" i="260"/>
  <c r="X52" i="253"/>
  <c r="AC131" i="251"/>
  <c r="AC46" i="253"/>
  <c r="Y133" i="251"/>
  <c r="Y49" i="253"/>
  <c r="Z133" i="260" l="1"/>
  <c r="X54" i="253"/>
  <c r="Z135" i="260"/>
  <c r="Z51" i="253"/>
  <c r="X81" i="251"/>
  <c r="X81" i="260"/>
  <c r="Z49" i="253"/>
  <c r="Z133" i="251"/>
  <c r="AA133" i="260" l="1"/>
  <c r="AB133" i="260"/>
  <c r="AC132" i="260"/>
  <c r="Z136" i="260"/>
  <c r="Z52" i="253"/>
  <c r="Y134" i="260"/>
  <c r="Y50" i="253"/>
  <c r="Z137" i="260"/>
  <c r="Z53" i="253"/>
  <c r="Y81" i="251"/>
  <c r="Y81" i="260"/>
  <c r="AC48" i="253"/>
  <c r="AC134" i="251"/>
  <c r="AB49" i="253"/>
  <c r="AB133" i="251"/>
  <c r="AA49" i="253"/>
  <c r="AA133" i="251"/>
  <c r="AH13" i="259"/>
  <c r="AH59" i="259" s="1"/>
  <c r="AA135" i="260" l="1"/>
  <c r="AA51" i="253"/>
  <c r="AA136" i="260"/>
  <c r="AA52" i="253"/>
  <c r="AB135" i="260"/>
  <c r="AB51" i="253"/>
  <c r="Z134" i="260"/>
  <c r="Z50" i="253"/>
  <c r="Z54" i="253" s="1"/>
  <c r="Y54" i="253"/>
  <c r="AA137" i="260"/>
  <c r="AA53" i="253"/>
  <c r="Z81" i="251"/>
  <c r="Z81" i="260"/>
  <c r="AI13" i="259"/>
  <c r="AI59" i="259" s="1"/>
  <c r="AC131" i="260" l="1"/>
  <c r="AC133" i="260"/>
  <c r="AC128" i="260"/>
  <c r="AB136" i="260"/>
  <c r="AB52" i="253"/>
  <c r="AC134" i="260"/>
  <c r="AC50" i="253"/>
  <c r="AA134" i="260"/>
  <c r="AA50" i="253"/>
  <c r="AA54" i="253" s="1"/>
  <c r="AC136" i="260"/>
  <c r="AC52" i="253"/>
  <c r="AB137" i="260"/>
  <c r="AB53" i="253"/>
  <c r="AC137" i="260"/>
  <c r="AC53" i="253"/>
  <c r="AC135" i="260"/>
  <c r="AE135" i="260" s="1"/>
  <c r="AG135" i="260" s="1"/>
  <c r="AC51" i="253"/>
  <c r="AE51" i="253" s="1"/>
  <c r="AG51" i="253" s="1"/>
  <c r="AA81" i="251"/>
  <c r="AA81" i="260"/>
  <c r="AC139" i="260"/>
  <c r="AC140" i="260" s="1"/>
  <c r="AC47" i="253"/>
  <c r="AC132" i="251"/>
  <c r="AC133" i="251"/>
  <c r="AC49" i="253"/>
  <c r="AC44" i="253"/>
  <c r="AC129" i="251"/>
  <c r="AJ13" i="259"/>
  <c r="AJ59" i="259" s="1"/>
  <c r="AC81" i="260"/>
  <c r="AE136" i="260" l="1"/>
  <c r="AG136" i="260" s="1"/>
  <c r="AE52" i="253"/>
  <c r="AG52" i="253" s="1"/>
  <c r="AE137" i="260"/>
  <c r="AG137" i="260" s="1"/>
  <c r="AE53" i="253"/>
  <c r="AG53" i="253" s="1"/>
  <c r="AB134" i="260"/>
  <c r="AB50" i="253"/>
  <c r="AB54" i="253" s="1"/>
  <c r="AC54" i="253"/>
  <c r="AC55" i="253" s="1"/>
  <c r="AB81" i="251"/>
  <c r="AB81" i="260"/>
  <c r="AC135" i="251"/>
  <c r="AC136" i="251" s="1"/>
  <c r="AC81" i="251"/>
  <c r="AK13" i="259"/>
  <c r="AK59" i="259" s="1"/>
  <c r="AM13" i="259" l="1"/>
  <c r="AM59" i="259" s="1"/>
  <c r="AL13" i="259"/>
  <c r="AL59" i="259" s="1"/>
  <c r="J29" i="204" l="1"/>
  <c r="N29" i="204" l="1"/>
  <c r="P29" i="204" s="1"/>
  <c r="J32" i="204" l="1"/>
  <c r="J44" i="204"/>
  <c r="K44" i="204"/>
  <c r="L44" i="204" l="1"/>
  <c r="L32" i="204"/>
  <c r="M44" i="204" l="1"/>
  <c r="N44" i="204" l="1"/>
  <c r="P44" i="204" s="1"/>
  <c r="N32" i="204"/>
  <c r="P32" i="204" s="1"/>
  <c r="O44" i="204"/>
  <c r="Q44" i="204" s="1"/>
  <c r="F30" i="258" l="1"/>
  <c r="Q35" i="259" s="1"/>
  <c r="G30" i="258" l="1"/>
  <c r="R35" i="259" s="1"/>
  <c r="H30" i="258" l="1"/>
  <c r="S35" i="259" s="1"/>
  <c r="I30" i="258"/>
  <c r="T35" i="259" s="1"/>
  <c r="J30" i="258" l="1"/>
  <c r="U35" i="259" s="1"/>
  <c r="K30" i="258" l="1"/>
  <c r="V35" i="259" s="1"/>
  <c r="M30" i="258" l="1"/>
  <c r="X35" i="259" s="1"/>
  <c r="L30" i="258"/>
  <c r="W35" i="259" s="1"/>
  <c r="N30" i="258" l="1"/>
  <c r="Y35" i="259" s="1"/>
  <c r="O30" i="258" l="1"/>
  <c r="Z35" i="259" s="1"/>
  <c r="P30" i="258" l="1"/>
  <c r="AA35" i="259" s="1"/>
  <c r="P15" i="257"/>
  <c r="R30" i="258" l="1"/>
  <c r="AC35" i="259" s="1"/>
  <c r="Q30" i="258"/>
  <c r="AB35" i="259" s="1"/>
  <c r="S30" i="258" l="1"/>
  <c r="AD35" i="259" s="1"/>
  <c r="T30" i="258" l="1"/>
  <c r="AE35" i="259" s="1"/>
  <c r="U30" i="258" l="1"/>
  <c r="AF35" i="259" s="1"/>
  <c r="V30" i="258"/>
  <c r="AG35" i="259" s="1"/>
  <c r="W30" i="258" l="1"/>
  <c r="AH35" i="259" s="1"/>
  <c r="X30" i="258" l="1"/>
  <c r="AI35" i="259" s="1"/>
  <c r="Y30" i="258" l="1"/>
  <c r="AJ35" i="259" s="1"/>
  <c r="Z30" i="258" l="1"/>
  <c r="AK35" i="259" s="1"/>
  <c r="O242" i="261"/>
  <c r="AA30" i="258" l="1"/>
  <c r="AL35" i="259" s="1"/>
  <c r="O244" i="261"/>
  <c r="H127" i="260"/>
  <c r="AB30" i="258" l="1"/>
  <c r="AM35" i="259" s="1"/>
  <c r="O249" i="261"/>
  <c r="H128" i="251"/>
  <c r="H43" i="253"/>
  <c r="AY29" i="210"/>
  <c r="N242" i="261"/>
  <c r="N244" i="261" l="1"/>
  <c r="G127" i="260"/>
  <c r="N249" i="261" l="1"/>
  <c r="G43" i="253"/>
  <c r="G128" i="251"/>
  <c r="AX29" i="210"/>
  <c r="M14" i="255" l="1"/>
  <c r="M33" i="255" s="1"/>
  <c r="L14" i="255"/>
  <c r="L33" i="255" s="1"/>
  <c r="F127" i="260"/>
  <c r="L48" i="255" l="1"/>
  <c r="F43" i="253"/>
  <c r="F128" i="251"/>
  <c r="M48" i="255"/>
  <c r="AW29" i="210" l="1"/>
  <c r="L29" i="204"/>
  <c r="L30" i="204"/>
  <c r="AI95" i="261" l="1"/>
  <c r="AE179" i="261"/>
  <c r="AI59" i="261"/>
  <c r="AE71" i="261"/>
  <c r="AE167" i="261"/>
  <c r="AI131" i="261"/>
  <c r="AI107" i="261"/>
  <c r="AI179" i="261"/>
  <c r="AI71" i="261"/>
  <c r="AI23" i="261"/>
  <c r="AE35" i="261"/>
  <c r="AE143" i="261"/>
  <c r="AI155" i="261"/>
  <c r="AI167" i="261"/>
  <c r="AI119" i="261"/>
  <c r="AE119" i="261"/>
  <c r="AE59" i="261"/>
  <c r="AI47" i="261"/>
  <c r="AE155" i="261"/>
  <c r="AI180" i="261"/>
  <c r="AI108" i="261"/>
  <c r="AI120" i="261"/>
  <c r="AE168" i="261"/>
  <c r="AE60" i="261"/>
  <c r="AE156" i="261"/>
  <c r="AE36" i="261"/>
  <c r="AI72" i="261"/>
  <c r="AI132" i="261"/>
  <c r="AI60" i="261"/>
  <c r="AI168" i="261"/>
  <c r="AE144" i="261"/>
  <c r="AI156" i="261"/>
  <c r="AI96" i="261"/>
  <c r="AI101" i="261" s="1"/>
  <c r="AE41" i="261" l="1"/>
  <c r="AI77" i="261"/>
  <c r="AI161" i="261"/>
  <c r="AI113" i="261"/>
  <c r="AI65" i="261"/>
  <c r="AE149" i="261"/>
  <c r="AE65" i="261"/>
  <c r="AE173" i="261"/>
  <c r="AG11" i="261"/>
  <c r="AG167" i="261"/>
  <c r="AF47" i="261"/>
  <c r="AI11" i="261"/>
  <c r="AE83" i="261"/>
  <c r="AI125" i="261"/>
  <c r="AG71" i="261"/>
  <c r="AF11" i="261"/>
  <c r="AI137" i="261"/>
  <c r="AG143" i="261"/>
  <c r="AF131" i="261"/>
  <c r="AE131" i="261"/>
  <c r="AG131" i="261"/>
  <c r="AI185" i="261"/>
  <c r="AG179" i="261"/>
  <c r="AF23" i="261"/>
  <c r="AF35" i="261"/>
  <c r="AE107" i="261"/>
  <c r="AE180" i="261"/>
  <c r="AI173" i="261"/>
  <c r="AI35" i="261"/>
  <c r="AE47" i="261"/>
  <c r="AE95" i="261"/>
  <c r="AF107" i="261"/>
  <c r="AG23" i="261"/>
  <c r="AG83" i="261"/>
  <c r="AI143" i="261"/>
  <c r="AE72" i="261"/>
  <c r="AE77" i="261" s="1"/>
  <c r="AH83" i="261"/>
  <c r="AI24" i="261"/>
  <c r="AI29" i="261" s="1"/>
  <c r="AH35" i="261"/>
  <c r="AF95" i="261"/>
  <c r="AE23" i="261"/>
  <c r="AG107" i="261"/>
  <c r="AH143" i="261"/>
  <c r="AG59" i="261"/>
  <c r="AI83" i="261"/>
  <c r="AG95" i="261"/>
  <c r="AE161" i="261"/>
  <c r="AG47" i="261"/>
  <c r="AF155" i="261"/>
  <c r="AE120" i="261"/>
  <c r="AE125" i="261" s="1"/>
  <c r="AE11" i="261"/>
  <c r="AF83" i="261"/>
  <c r="AF119" i="261"/>
  <c r="AI48" i="261"/>
  <c r="AI53" i="261" s="1"/>
  <c r="AB26" i="260"/>
  <c r="AB24" i="260"/>
  <c r="X15" i="260"/>
  <c r="X16" i="260"/>
  <c r="X24" i="260"/>
  <c r="AB20" i="260"/>
  <c r="X13" i="260"/>
  <c r="AB14" i="260"/>
  <c r="AB15" i="260"/>
  <c r="AB16" i="260"/>
  <c r="AB21" i="260"/>
  <c r="X26" i="260"/>
  <c r="X23" i="260"/>
  <c r="AB12" i="260"/>
  <c r="X21" i="260"/>
  <c r="X28" i="260"/>
  <c r="AB28" i="260"/>
  <c r="AB19" i="260"/>
  <c r="AB22" i="260"/>
  <c r="AB18" i="252"/>
  <c r="AB19" i="251"/>
  <c r="AB24" i="252"/>
  <c r="AB26" i="251"/>
  <c r="X16" i="252"/>
  <c r="X16" i="251"/>
  <c r="X22" i="252"/>
  <c r="X23" i="251"/>
  <c r="AB23" i="252"/>
  <c r="AB24" i="251"/>
  <c r="AB15" i="251"/>
  <c r="AB15" i="252"/>
  <c r="AB22" i="251"/>
  <c r="AB21" i="252"/>
  <c r="AB16" i="251"/>
  <c r="AB16" i="252"/>
  <c r="AB12" i="252"/>
  <c r="AB12" i="251"/>
  <c r="X13" i="252"/>
  <c r="X13" i="251"/>
  <c r="X24" i="252"/>
  <c r="X26" i="251"/>
  <c r="X15" i="252"/>
  <c r="X15" i="251"/>
  <c r="X20" i="252"/>
  <c r="X21" i="251"/>
  <c r="X24" i="251"/>
  <c r="X23" i="252"/>
  <c r="AB20" i="252"/>
  <c r="AB21" i="251"/>
  <c r="AB19" i="252"/>
  <c r="AB20" i="251"/>
  <c r="AB14" i="252"/>
  <c r="AB14" i="251"/>
  <c r="AB25" i="252"/>
  <c r="AB28" i="251"/>
  <c r="X25" i="252"/>
  <c r="X28" i="251"/>
  <c r="AI133" i="261"/>
  <c r="AI138" i="261" s="1"/>
  <c r="AE169" i="261"/>
  <c r="AE174" i="261" s="1"/>
  <c r="AI49" i="261"/>
  <c r="AI54" i="261" s="1"/>
  <c r="AH144" i="261"/>
  <c r="AH36" i="261"/>
  <c r="AH41" i="261" s="1"/>
  <c r="AH84" i="261"/>
  <c r="AH89" i="261" s="1"/>
  <c r="AF108" i="261"/>
  <c r="AF113" i="261" s="1"/>
  <c r="AF156" i="261"/>
  <c r="AF161" i="261" s="1"/>
  <c r="AG168" i="261"/>
  <c r="AF132" i="261"/>
  <c r="AG24" i="261"/>
  <c r="AG72" i="261"/>
  <c r="AF96" i="261"/>
  <c r="AG84" i="261"/>
  <c r="AF120" i="261"/>
  <c r="AG144" i="261"/>
  <c r="AG60" i="261"/>
  <c r="AE24" i="261"/>
  <c r="AG132" i="261"/>
  <c r="AF36" i="261"/>
  <c r="AG29" i="261" l="1"/>
  <c r="AF137" i="261"/>
  <c r="AH149" i="261"/>
  <c r="AF125" i="261"/>
  <c r="AI215" i="261"/>
  <c r="AI383" i="261" s="1"/>
  <c r="AG77" i="261"/>
  <c r="AF101" i="261"/>
  <c r="AG137" i="261"/>
  <c r="AG173" i="261"/>
  <c r="AE29" i="261"/>
  <c r="AE215" i="261"/>
  <c r="AE383" i="261" s="1"/>
  <c r="AG149" i="261"/>
  <c r="AE97" i="261"/>
  <c r="AE102" i="261" s="1"/>
  <c r="AH71" i="261"/>
  <c r="AE84" i="261"/>
  <c r="AE89" i="261" s="1"/>
  <c r="AF12" i="261"/>
  <c r="AF17" i="261" s="1"/>
  <c r="AH11" i="261"/>
  <c r="AI12" i="261"/>
  <c r="AI17" i="261" s="1"/>
  <c r="AE108" i="261"/>
  <c r="AE113" i="261" s="1"/>
  <c r="AG108" i="261"/>
  <c r="AG113" i="261" s="1"/>
  <c r="AE96" i="261"/>
  <c r="AE101" i="261" s="1"/>
  <c r="AI36" i="261"/>
  <c r="AI41" i="261" s="1"/>
  <c r="AI84" i="261"/>
  <c r="AI89" i="261" s="1"/>
  <c r="AG96" i="261"/>
  <c r="AG101" i="261" s="1"/>
  <c r="AI157" i="261"/>
  <c r="AI162" i="261" s="1"/>
  <c r="AH179" i="261"/>
  <c r="AH23" i="261"/>
  <c r="AF143" i="261"/>
  <c r="AI61" i="261"/>
  <c r="AI66" i="261" s="1"/>
  <c r="AG155" i="261"/>
  <c r="AE12" i="261"/>
  <c r="AE17" i="261" s="1"/>
  <c r="AE73" i="261"/>
  <c r="AE78" i="261" s="1"/>
  <c r="AI355" i="261"/>
  <c r="AI367" i="261"/>
  <c r="AI331" i="261"/>
  <c r="AI343" i="261"/>
  <c r="AI211" i="261"/>
  <c r="AI199" i="261"/>
  <c r="AI247" i="261"/>
  <c r="AI235" i="261"/>
  <c r="AI259" i="261"/>
  <c r="AI271" i="261"/>
  <c r="AI307" i="261"/>
  <c r="AI319" i="261"/>
  <c r="AI283" i="261"/>
  <c r="AI295" i="261"/>
  <c r="AI379" i="261"/>
  <c r="AE367" i="261"/>
  <c r="AE343" i="261"/>
  <c r="AE331" i="261"/>
  <c r="AE355" i="261"/>
  <c r="AE199" i="261"/>
  <c r="AE211" i="261"/>
  <c r="AE247" i="261"/>
  <c r="AE235" i="261"/>
  <c r="AE259" i="261"/>
  <c r="AE271" i="261"/>
  <c r="AE283" i="261"/>
  <c r="AE307" i="261"/>
  <c r="AE295" i="261"/>
  <c r="AE319" i="261"/>
  <c r="AE379" i="261"/>
  <c r="AF41" i="261"/>
  <c r="AF71" i="261"/>
  <c r="AH47" i="261"/>
  <c r="AH59" i="261"/>
  <c r="AI85" i="261"/>
  <c r="AI90" i="261" s="1"/>
  <c r="AI37" i="261"/>
  <c r="AI42" i="261" s="1"/>
  <c r="AG35" i="261"/>
  <c r="AE181" i="261"/>
  <c r="AF24" i="261"/>
  <c r="AF29" i="261" s="1"/>
  <c r="AF59" i="261"/>
  <c r="AE48" i="261"/>
  <c r="AE53" i="261" s="1"/>
  <c r="AF167" i="261"/>
  <c r="AF84" i="261"/>
  <c r="AF89" i="261" s="1"/>
  <c r="AF48" i="261"/>
  <c r="AF53" i="261" s="1"/>
  <c r="AE157" i="261"/>
  <c r="AE162" i="261" s="1"/>
  <c r="AE85" i="261"/>
  <c r="AE90" i="261" s="1"/>
  <c r="AI169" i="261"/>
  <c r="AI174" i="261" s="1"/>
  <c r="AI144" i="261"/>
  <c r="AI121" i="261"/>
  <c r="AI126" i="261" s="1"/>
  <c r="AF355" i="261"/>
  <c r="AF367" i="261"/>
  <c r="AF343" i="261"/>
  <c r="AF331" i="261"/>
  <c r="AF199" i="261"/>
  <c r="AF211" i="261"/>
  <c r="AF235" i="261"/>
  <c r="AF247" i="261"/>
  <c r="AF259" i="261"/>
  <c r="AF271" i="261"/>
  <c r="AF295" i="261"/>
  <c r="AF307" i="261"/>
  <c r="AF319" i="261"/>
  <c r="AF283" i="261"/>
  <c r="AF379" i="261"/>
  <c r="AE132" i="261"/>
  <c r="AE137" i="261" s="1"/>
  <c r="AG180" i="261"/>
  <c r="AI145" i="261"/>
  <c r="AI150" i="261" s="1"/>
  <c r="AG12" i="261"/>
  <c r="AG17" i="261" s="1"/>
  <c r="AE145" i="261"/>
  <c r="AE150" i="261" s="1"/>
  <c r="AE109" i="261"/>
  <c r="AE114" i="261" s="1"/>
  <c r="AE185" i="261"/>
  <c r="AI97" i="261"/>
  <c r="AI102" i="261" s="1"/>
  <c r="AH107" i="261"/>
  <c r="AH131" i="261"/>
  <c r="AE37" i="261"/>
  <c r="AE42" i="261" s="1"/>
  <c r="AE133" i="261"/>
  <c r="AE138" i="261" s="1"/>
  <c r="AI25" i="261"/>
  <c r="AI30" i="261" s="1"/>
  <c r="AI109" i="261"/>
  <c r="AI114" i="261" s="1"/>
  <c r="AI73" i="261"/>
  <c r="AI78" i="261" s="1"/>
  <c r="AI181" i="261"/>
  <c r="AH95" i="261"/>
  <c r="AF179" i="261"/>
  <c r="AH167" i="261"/>
  <c r="AG119" i="261"/>
  <c r="AG355" i="261"/>
  <c r="AG331" i="261"/>
  <c r="AG367" i="261"/>
  <c r="AG343" i="261"/>
  <c r="AG211" i="261"/>
  <c r="AG199" i="261"/>
  <c r="AG235" i="261"/>
  <c r="AG247" i="261"/>
  <c r="AG259" i="261"/>
  <c r="AG283" i="261"/>
  <c r="AG319" i="261"/>
  <c r="AG295" i="261"/>
  <c r="AG271" i="261"/>
  <c r="AG307" i="261"/>
  <c r="AG379" i="261"/>
  <c r="AE61" i="261"/>
  <c r="AE66" i="261" s="1"/>
  <c r="AH155" i="261"/>
  <c r="AG65" i="261"/>
  <c r="AG48" i="261"/>
  <c r="AG53" i="261" s="1"/>
  <c r="AE121" i="261"/>
  <c r="AE126" i="261" s="1"/>
  <c r="AG89" i="261"/>
  <c r="AH119" i="261"/>
  <c r="X19" i="260"/>
  <c r="AB23" i="260"/>
  <c r="AA23" i="260"/>
  <c r="X22" i="260"/>
  <c r="Z28" i="260"/>
  <c r="Z11" i="260"/>
  <c r="Y18" i="260"/>
  <c r="Y12" i="260"/>
  <c r="Z15" i="260"/>
  <c r="Y14" i="260"/>
  <c r="Z18" i="260"/>
  <c r="AA13" i="260"/>
  <c r="X14" i="260"/>
  <c r="Y20" i="260"/>
  <c r="Z22" i="260"/>
  <c r="Z14" i="260"/>
  <c r="Z12" i="260"/>
  <c r="Z24" i="260"/>
  <c r="X12" i="260"/>
  <c r="AB13" i="260"/>
  <c r="Z16" i="260"/>
  <c r="Y26" i="260"/>
  <c r="X18" i="260"/>
  <c r="X20" i="260"/>
  <c r="Z20" i="260"/>
  <c r="AB18" i="260"/>
  <c r="Y22" i="260"/>
  <c r="Z19" i="260"/>
  <c r="Z23" i="260"/>
  <c r="Y19" i="260"/>
  <c r="X11" i="260"/>
  <c r="AB11" i="260"/>
  <c r="Y13" i="260"/>
  <c r="Y11" i="260"/>
  <c r="Y21" i="260"/>
  <c r="AA18" i="260"/>
  <c r="Y13" i="252"/>
  <c r="Y13" i="251"/>
  <c r="Z21" i="252"/>
  <c r="Z22" i="251"/>
  <c r="Z19" i="252"/>
  <c r="Z20" i="251"/>
  <c r="X12" i="252"/>
  <c r="X12" i="251"/>
  <c r="X18" i="252"/>
  <c r="X19" i="251"/>
  <c r="X21" i="252"/>
  <c r="X22" i="251"/>
  <c r="Z15" i="252"/>
  <c r="Z15" i="251"/>
  <c r="Z22" i="252"/>
  <c r="Z23" i="251"/>
  <c r="Z14" i="252"/>
  <c r="Z14" i="251"/>
  <c r="Y20" i="252"/>
  <c r="Y21" i="251"/>
  <c r="Y18" i="251"/>
  <c r="Y17" i="252"/>
  <c r="AB13" i="252"/>
  <c r="AB13" i="251"/>
  <c r="Z25" i="252"/>
  <c r="Z28" i="251"/>
  <c r="Z17" i="252"/>
  <c r="Z18" i="251"/>
  <c r="Y18" i="252"/>
  <c r="Y19" i="251"/>
  <c r="Y11" i="251"/>
  <c r="Y11" i="252"/>
  <c r="AB17" i="252"/>
  <c r="AB18" i="251"/>
  <c r="Z11" i="252"/>
  <c r="Z11" i="251"/>
  <c r="X11" i="252"/>
  <c r="X11" i="251"/>
  <c r="Y14" i="252"/>
  <c r="Y14" i="251"/>
  <c r="Z16" i="252"/>
  <c r="Z16" i="251"/>
  <c r="Z12" i="252"/>
  <c r="Z12" i="251"/>
  <c r="X14" i="252"/>
  <c r="X14" i="251"/>
  <c r="Y21" i="252"/>
  <c r="Y22" i="251"/>
  <c r="Y12" i="251"/>
  <c r="Y12" i="252"/>
  <c r="Z23" i="252"/>
  <c r="Z24" i="251"/>
  <c r="Y24" i="252"/>
  <c r="Y26" i="251"/>
  <c r="Y19" i="252"/>
  <c r="Y20" i="251"/>
  <c r="Z18" i="252"/>
  <c r="Z19" i="251"/>
  <c r="AA17" i="252"/>
  <c r="AA18" i="251"/>
  <c r="AB11" i="251"/>
  <c r="AB11" i="252"/>
  <c r="AB22" i="252"/>
  <c r="AB23" i="251"/>
  <c r="X18" i="251"/>
  <c r="X17" i="252"/>
  <c r="AA13" i="252"/>
  <c r="AA13" i="251"/>
  <c r="X19" i="252"/>
  <c r="X20" i="251"/>
  <c r="AA22" i="252"/>
  <c r="AA23" i="251"/>
  <c r="AE49" i="261"/>
  <c r="AE54" i="261" s="1"/>
  <c r="AF73" i="261"/>
  <c r="AF85" i="261"/>
  <c r="AF90" i="261" s="1"/>
  <c r="AG49" i="261"/>
  <c r="AG54" i="261" s="1"/>
  <c r="AF61" i="261"/>
  <c r="AH168" i="261"/>
  <c r="AG120" i="261"/>
  <c r="AH120" i="261"/>
  <c r="AH60" i="261"/>
  <c r="AH72" i="261"/>
  <c r="AH180" i="261"/>
  <c r="AF168" i="261"/>
  <c r="AF144" i="261"/>
  <c r="AH12" i="261"/>
  <c r="AH125" i="261" l="1"/>
  <c r="AF173" i="261"/>
  <c r="AF78" i="261"/>
  <c r="AG125" i="261"/>
  <c r="AF149" i="261"/>
  <c r="AF215" i="261"/>
  <c r="AF383" i="261" s="1"/>
  <c r="AF66" i="261"/>
  <c r="AH65" i="261"/>
  <c r="AH77" i="261"/>
  <c r="AG215" i="261"/>
  <c r="AG383" i="261" s="1"/>
  <c r="AH173" i="261"/>
  <c r="AH185" i="261"/>
  <c r="AE13" i="261"/>
  <c r="AE18" i="261" s="1"/>
  <c r="AF169" i="261"/>
  <c r="AF174" i="261" s="1"/>
  <c r="AF181" i="261"/>
  <c r="AF72" i="261"/>
  <c r="AF77" i="261" s="1"/>
  <c r="AE25" i="261"/>
  <c r="AE30" i="261" s="1"/>
  <c r="AF145" i="261"/>
  <c r="AF150" i="261" s="1"/>
  <c r="AH331" i="261"/>
  <c r="AH355" i="261"/>
  <c r="AH343" i="261"/>
  <c r="AH367" i="261"/>
  <c r="AH211" i="261"/>
  <c r="AH199" i="261"/>
  <c r="AH247" i="261"/>
  <c r="AH235" i="261"/>
  <c r="AH259" i="261"/>
  <c r="AH271" i="261"/>
  <c r="AH295" i="261"/>
  <c r="AH307" i="261"/>
  <c r="AH319" i="261"/>
  <c r="AH283" i="261"/>
  <c r="AH379" i="261"/>
  <c r="AF37" i="261"/>
  <c r="AF42" i="261" s="1"/>
  <c r="AF109" i="261"/>
  <c r="AF114" i="261" s="1"/>
  <c r="AB29" i="252"/>
  <c r="AB30" i="252" s="1"/>
  <c r="AI186" i="261"/>
  <c r="AF157" i="261"/>
  <c r="AF162" i="261" s="1"/>
  <c r="AF25" i="261"/>
  <c r="AF30" i="261" s="1"/>
  <c r="AH24" i="261"/>
  <c r="AH29" i="261" s="1"/>
  <c r="AF60" i="261"/>
  <c r="AF65" i="261" s="1"/>
  <c r="AF97" i="261"/>
  <c r="AF102" i="261" s="1"/>
  <c r="AH132" i="261"/>
  <c r="AH137" i="261" s="1"/>
  <c r="AE186" i="261"/>
  <c r="AH215" i="261"/>
  <c r="AH383" i="261" s="1"/>
  <c r="AF121" i="261"/>
  <c r="AF126" i="261" s="1"/>
  <c r="AF13" i="261"/>
  <c r="AF18" i="261" s="1"/>
  <c r="AG36" i="261"/>
  <c r="AG41" i="261" s="1"/>
  <c r="AG85" i="261"/>
  <c r="AG90" i="261" s="1"/>
  <c r="AG25" i="261"/>
  <c r="AG30" i="261" s="1"/>
  <c r="AH85" i="261"/>
  <c r="AH90" i="261" s="1"/>
  <c r="AI13" i="261"/>
  <c r="AI18" i="261" s="1"/>
  <c r="AG169" i="261"/>
  <c r="AG174" i="261" s="1"/>
  <c r="AH48" i="261"/>
  <c r="AH53" i="261" s="1"/>
  <c r="AF133" i="261"/>
  <c r="AF138" i="261" s="1"/>
  <c r="AH121" i="261"/>
  <c r="AH126" i="261" s="1"/>
  <c r="AG97" i="261"/>
  <c r="AG102" i="261" s="1"/>
  <c r="AH108" i="261"/>
  <c r="AH113" i="261" s="1"/>
  <c r="AG13" i="261"/>
  <c r="AG18" i="261" s="1"/>
  <c r="AG156" i="261"/>
  <c r="AG161" i="261" s="1"/>
  <c r="AG185" i="261"/>
  <c r="AI149" i="261"/>
  <c r="AI216" i="261"/>
  <c r="AH17" i="261"/>
  <c r="AH145" i="261"/>
  <c r="AH150" i="261" s="1"/>
  <c r="AF49" i="261"/>
  <c r="AF54" i="261" s="1"/>
  <c r="AH156" i="261"/>
  <c r="AH161" i="261" s="1"/>
  <c r="AH96" i="261"/>
  <c r="AH101" i="261" s="1"/>
  <c r="AG121" i="261"/>
  <c r="AG126" i="261" s="1"/>
  <c r="AE216" i="261"/>
  <c r="AG157" i="261"/>
  <c r="AG162" i="261" s="1"/>
  <c r="AF180" i="261"/>
  <c r="X29" i="252"/>
  <c r="AA11" i="260"/>
  <c r="AA15" i="260"/>
  <c r="AA21" i="260"/>
  <c r="Y28" i="260"/>
  <c r="Y24" i="260"/>
  <c r="AA16" i="260"/>
  <c r="AB60" i="251"/>
  <c r="AB60" i="260"/>
  <c r="Y16" i="260"/>
  <c r="AA28" i="260"/>
  <c r="AA24" i="260"/>
  <c r="AA19" i="260"/>
  <c r="AA12" i="260"/>
  <c r="Y15" i="260"/>
  <c r="Z13" i="260"/>
  <c r="Y23" i="260"/>
  <c r="AA14" i="260"/>
  <c r="AA22" i="260"/>
  <c r="AA20" i="260"/>
  <c r="X60" i="251"/>
  <c r="X60" i="260"/>
  <c r="AA26" i="260"/>
  <c r="Z21" i="260"/>
  <c r="Z26" i="260"/>
  <c r="AA11" i="251"/>
  <c r="AA11" i="252"/>
  <c r="Y16" i="252"/>
  <c r="Y16" i="251"/>
  <c r="Y23" i="251"/>
  <c r="Y22" i="252"/>
  <c r="Y23" i="252"/>
  <c r="Y24" i="251"/>
  <c r="Z13" i="252"/>
  <c r="Z13" i="251"/>
  <c r="AA20" i="251"/>
  <c r="AA19" i="252"/>
  <c r="AA25" i="252"/>
  <c r="AA28" i="251"/>
  <c r="AA24" i="252"/>
  <c r="AA26" i="251"/>
  <c r="AA16" i="252"/>
  <c r="AA16" i="251"/>
  <c r="AA15" i="252"/>
  <c r="AA15" i="251"/>
  <c r="AA12" i="251"/>
  <c r="AA12" i="252"/>
  <c r="Y15" i="252"/>
  <c r="Y15" i="251"/>
  <c r="AA20" i="252"/>
  <c r="AA21" i="251"/>
  <c r="AA18" i="252"/>
  <c r="AA19" i="251"/>
  <c r="Z21" i="251"/>
  <c r="Z20" i="252"/>
  <c r="AA23" i="252"/>
  <c r="AA24" i="251"/>
  <c r="AA14" i="251"/>
  <c r="AA14" i="252"/>
  <c r="Z24" i="252"/>
  <c r="Z26" i="251"/>
  <c r="AA22" i="251"/>
  <c r="AA21" i="252"/>
  <c r="Y25" i="252"/>
  <c r="Y28" i="251"/>
  <c r="AH133" i="261"/>
  <c r="AH138" i="261" s="1"/>
  <c r="AG37" i="261"/>
  <c r="AG42" i="261" s="1"/>
  <c r="AG216" i="261" l="1"/>
  <c r="AG384" i="261" s="1"/>
  <c r="AG389" i="261" s="1"/>
  <c r="AI217" i="261"/>
  <c r="AI385" i="261" s="1"/>
  <c r="AI390" i="261" s="1"/>
  <c r="AG181" i="261"/>
  <c r="AH73" i="261"/>
  <c r="AH78" i="261" s="1"/>
  <c r="AH25" i="261"/>
  <c r="AH30" i="261" s="1"/>
  <c r="AH181" i="261"/>
  <c r="AH37" i="261"/>
  <c r="AH42" i="261" s="1"/>
  <c r="AH61" i="261"/>
  <c r="AH66" i="261" s="1"/>
  <c r="AH169" i="261"/>
  <c r="AH174" i="261" s="1"/>
  <c r="AF186" i="261"/>
  <c r="AF217" i="261"/>
  <c r="AG73" i="261"/>
  <c r="AG78" i="261" s="1"/>
  <c r="AH109" i="261"/>
  <c r="AH114" i="261" s="1"/>
  <c r="AG145" i="261"/>
  <c r="AG150" i="261" s="1"/>
  <c r="AF185" i="261"/>
  <c r="AF216" i="261"/>
  <c r="Z32" i="252"/>
  <c r="AH157" i="261"/>
  <c r="AH162" i="261" s="1"/>
  <c r="X62" i="251"/>
  <c r="X63" i="251" s="1"/>
  <c r="AG61" i="261"/>
  <c r="AG66" i="261" s="1"/>
  <c r="AB62" i="251"/>
  <c r="X32" i="252"/>
  <c r="X33" i="252" s="1"/>
  <c r="AE221" i="261"/>
  <c r="AE384" i="261"/>
  <c r="AE389" i="261" s="1"/>
  <c r="AG133" i="261"/>
  <c r="AG138" i="261" s="1"/>
  <c r="AH49" i="261"/>
  <c r="AH54" i="261" s="1"/>
  <c r="AH97" i="261"/>
  <c r="AH102" i="261" s="1"/>
  <c r="AG109" i="261"/>
  <c r="AG114" i="261" s="1"/>
  <c r="AH13" i="261"/>
  <c r="AH18" i="261" s="1"/>
  <c r="AB32" i="252"/>
  <c r="AB33" i="252" s="1"/>
  <c r="AI221" i="261"/>
  <c r="AI384" i="261"/>
  <c r="AI389" i="261" s="1"/>
  <c r="AH216" i="261"/>
  <c r="AE217" i="261"/>
  <c r="Z29" i="252"/>
  <c r="Z30" i="252" s="1"/>
  <c r="Y29" i="252"/>
  <c r="Y30" i="252" s="1"/>
  <c r="X30" i="252"/>
  <c r="AA29" i="252"/>
  <c r="Y60" i="251"/>
  <c r="Y60" i="260"/>
  <c r="Z60" i="251"/>
  <c r="Z60" i="260"/>
  <c r="AA60" i="251"/>
  <c r="AA60" i="260"/>
  <c r="AB62" i="260"/>
  <c r="AB63" i="260" s="1"/>
  <c r="X62" i="260"/>
  <c r="X63" i="260" s="1"/>
  <c r="AG221" i="261" l="1"/>
  <c r="X65" i="260"/>
  <c r="X66" i="260" s="1"/>
  <c r="X28" i="253"/>
  <c r="X29" i="253" s="1"/>
  <c r="AB35" i="252"/>
  <c r="AB36" i="252" s="1"/>
  <c r="AI222" i="261"/>
  <c r="AB28" i="253"/>
  <c r="AB29" i="253" s="1"/>
  <c r="Y32" i="252"/>
  <c r="AF221" i="261"/>
  <c r="AF384" i="261"/>
  <c r="AF389" i="261" s="1"/>
  <c r="AB63" i="251"/>
  <c r="AH217" i="261"/>
  <c r="AH186" i="261"/>
  <c r="X35" i="252"/>
  <c r="X36" i="252" s="1"/>
  <c r="AE222" i="261"/>
  <c r="AE385" i="261"/>
  <c r="AE390" i="261" s="1"/>
  <c r="AA32" i="252"/>
  <c r="AH221" i="261"/>
  <c r="AH384" i="261"/>
  <c r="AH389" i="261" s="1"/>
  <c r="Y35" i="252"/>
  <c r="Y36" i="252" s="1"/>
  <c r="AF222" i="261"/>
  <c r="AF385" i="261"/>
  <c r="AF390" i="261" s="1"/>
  <c r="AG217" i="261"/>
  <c r="AG186" i="261"/>
  <c r="AA30" i="252"/>
  <c r="Y62" i="251"/>
  <c r="AB65" i="251"/>
  <c r="AB66" i="251" s="1"/>
  <c r="AB65" i="260"/>
  <c r="AB66" i="260" s="1"/>
  <c r="Y65" i="251"/>
  <c r="Y66" i="251" s="1"/>
  <c r="Y65" i="260"/>
  <c r="Y66" i="260" s="1"/>
  <c r="AA62" i="260"/>
  <c r="AA63" i="260" s="1"/>
  <c r="Y62" i="260"/>
  <c r="Z62" i="260"/>
  <c r="Z63" i="260" s="1"/>
  <c r="Z62" i="251"/>
  <c r="Z63" i="251" s="1"/>
  <c r="AA62" i="251"/>
  <c r="AA63" i="251" s="1"/>
  <c r="X65" i="251"/>
  <c r="Y63" i="251"/>
  <c r="AA14" i="257" l="1"/>
  <c r="Y14" i="257"/>
  <c r="AA35" i="252"/>
  <c r="AA36" i="252" s="1"/>
  <c r="AH222" i="261"/>
  <c r="AH385" i="261"/>
  <c r="AH390" i="261" s="1"/>
  <c r="Z35" i="252"/>
  <c r="Z36" i="252" s="1"/>
  <c r="AG222" i="261"/>
  <c r="AG385" i="261"/>
  <c r="AG390" i="261" s="1"/>
  <c r="W14" i="257"/>
  <c r="AI170" i="261"/>
  <c r="AI110" i="261"/>
  <c r="AE122" i="261"/>
  <c r="AE146" i="261"/>
  <c r="AE62" i="261"/>
  <c r="AE158" i="261"/>
  <c r="AI182" i="261"/>
  <c r="AE182" i="261"/>
  <c r="AI62" i="261"/>
  <c r="AE38" i="261"/>
  <c r="AI98" i="261"/>
  <c r="AI26" i="261"/>
  <c r="AI122" i="261"/>
  <c r="AI50" i="261"/>
  <c r="AE74" i="261"/>
  <c r="AI134" i="261"/>
  <c r="AI158" i="261"/>
  <c r="AE170" i="261"/>
  <c r="AI74" i="261"/>
  <c r="AA65" i="251"/>
  <c r="AA66" i="251" s="1"/>
  <c r="AA65" i="260"/>
  <c r="AA66" i="260" s="1"/>
  <c r="AB31" i="253"/>
  <c r="AB32" i="253" s="1"/>
  <c r="Z65" i="251"/>
  <c r="Z66" i="251" s="1"/>
  <c r="Z65" i="260"/>
  <c r="Z66" i="260" s="1"/>
  <c r="Y63" i="260"/>
  <c r="X66" i="251"/>
  <c r="AB14" i="258"/>
  <c r="Z14" i="258"/>
  <c r="Y31" i="253"/>
  <c r="Y32" i="253" s="1"/>
  <c r="Y33" i="252"/>
  <c r="Y28" i="253"/>
  <c r="Z33" i="252"/>
  <c r="Z28" i="253"/>
  <c r="X31" i="253"/>
  <c r="AA33" i="252"/>
  <c r="AA28" i="253"/>
  <c r="X13" i="258"/>
  <c r="Z13" i="258"/>
  <c r="AB13" i="258"/>
  <c r="Y13" i="257" l="1"/>
  <c r="AA13" i="257"/>
  <c r="Z14" i="257"/>
  <c r="W13" i="257"/>
  <c r="X14" i="257"/>
  <c r="AF38" i="261"/>
  <c r="AI27" i="261"/>
  <c r="AI32" i="261" s="1"/>
  <c r="AH38" i="261"/>
  <c r="AI159" i="261"/>
  <c r="AI164" i="261" s="1"/>
  <c r="AF14" i="261"/>
  <c r="AI135" i="261"/>
  <c r="AI140" i="261" s="1"/>
  <c r="AG86" i="261"/>
  <c r="AI171" i="261"/>
  <c r="AI176" i="261" s="1"/>
  <c r="AI79" i="261"/>
  <c r="AE14" i="261"/>
  <c r="AE147" i="261"/>
  <c r="AE152" i="261" s="1"/>
  <c r="AF86" i="261"/>
  <c r="AG98" i="261"/>
  <c r="AF110" i="261"/>
  <c r="AE43" i="261"/>
  <c r="AI86" i="261"/>
  <c r="AE110" i="261"/>
  <c r="AG26" i="261"/>
  <c r="AE63" i="261"/>
  <c r="AE68" i="261" s="1"/>
  <c r="AH146" i="261"/>
  <c r="AE175" i="261"/>
  <c r="AI115" i="261"/>
  <c r="AE39" i="261"/>
  <c r="AE44" i="261" s="1"/>
  <c r="AE134" i="261"/>
  <c r="AG50" i="261"/>
  <c r="AI31" i="261"/>
  <c r="AF134" i="261"/>
  <c r="AI14" i="261"/>
  <c r="AG134" i="261"/>
  <c r="AH86" i="261"/>
  <c r="AI51" i="261"/>
  <c r="AI56" i="261" s="1"/>
  <c r="AI163" i="261"/>
  <c r="AE79" i="261"/>
  <c r="AE187" i="261"/>
  <c r="AE151" i="261"/>
  <c r="AI175" i="261"/>
  <c r="AI63" i="261"/>
  <c r="AI68" i="261" s="1"/>
  <c r="AE171" i="261"/>
  <c r="AE176" i="261" s="1"/>
  <c r="AG74" i="261"/>
  <c r="AG62" i="261"/>
  <c r="AF26" i="261"/>
  <c r="AI111" i="261"/>
  <c r="AI116" i="261" s="1"/>
  <c r="AI55" i="261"/>
  <c r="AF98" i="261"/>
  <c r="AG146" i="261"/>
  <c r="AE127" i="261"/>
  <c r="AI38" i="261"/>
  <c r="AI123" i="261"/>
  <c r="AI128" i="261" s="1"/>
  <c r="AI75" i="261"/>
  <c r="AI80" i="261" s="1"/>
  <c r="AE183" i="261"/>
  <c r="AI139" i="261"/>
  <c r="AI187" i="261"/>
  <c r="AG182" i="261"/>
  <c r="AG14" i="261"/>
  <c r="AF122" i="261"/>
  <c r="AE98" i="261"/>
  <c r="AI127" i="261"/>
  <c r="AF158" i="261"/>
  <c r="AI67" i="261"/>
  <c r="AE163" i="261"/>
  <c r="AE86" i="261"/>
  <c r="AI146" i="261"/>
  <c r="AE50" i="261"/>
  <c r="AG110" i="261"/>
  <c r="AE75" i="261"/>
  <c r="AE80" i="261" s="1"/>
  <c r="AI99" i="261"/>
  <c r="AI104" i="261" s="1"/>
  <c r="AE26" i="261"/>
  <c r="AE159" i="261"/>
  <c r="AE164" i="261" s="1"/>
  <c r="AI183" i="261"/>
  <c r="AE67" i="261"/>
  <c r="AE123" i="261"/>
  <c r="AE128" i="261" s="1"/>
  <c r="AF50" i="261"/>
  <c r="AG170" i="261"/>
  <c r="AI103" i="261"/>
  <c r="Z31" i="253"/>
  <c r="Z32" i="253" s="1"/>
  <c r="AA31" i="253"/>
  <c r="AA32" i="253" s="1"/>
  <c r="AG63" i="261"/>
  <c r="AG68" i="261" s="1"/>
  <c r="AA14" i="258"/>
  <c r="X14" i="258"/>
  <c r="Y14" i="258"/>
  <c r="Z29" i="253"/>
  <c r="AA29" i="253"/>
  <c r="Y29" i="253"/>
  <c r="X32" i="253"/>
  <c r="AH19" i="254"/>
  <c r="AA13" i="258"/>
  <c r="Y13" i="258"/>
  <c r="AH15" i="254" l="1"/>
  <c r="X111" i="260"/>
  <c r="X125" i="260"/>
  <c r="AB113" i="260"/>
  <c r="X113" i="260"/>
  <c r="AB121" i="260"/>
  <c r="X121" i="260"/>
  <c r="X123" i="260"/>
  <c r="X118" i="260"/>
  <c r="AB117" i="260"/>
  <c r="X114" i="260"/>
  <c r="AB119" i="260"/>
  <c r="AB110" i="260"/>
  <c r="X120" i="260"/>
  <c r="AB116" i="260"/>
  <c r="AB118" i="260"/>
  <c r="Z13" i="257"/>
  <c r="X13" i="257"/>
  <c r="AI218" i="261"/>
  <c r="AE218" i="261"/>
  <c r="AB123" i="260"/>
  <c r="AB58" i="252"/>
  <c r="AB124" i="251"/>
  <c r="AI184" i="261"/>
  <c r="AI189" i="261" s="1"/>
  <c r="AI52" i="261"/>
  <c r="AI57" i="261" s="1"/>
  <c r="AB55" i="252"/>
  <c r="AI28" i="261"/>
  <c r="AI33" i="261" s="1"/>
  <c r="AI136" i="261"/>
  <c r="AI141" i="261" s="1"/>
  <c r="AI172" i="261"/>
  <c r="AI177" i="261" s="1"/>
  <c r="AB120" i="251"/>
  <c r="AE64" i="261"/>
  <c r="AE69" i="261" s="1"/>
  <c r="AI124" i="261"/>
  <c r="AI129" i="261" s="1"/>
  <c r="AI160" i="261"/>
  <c r="AI165" i="261" s="1"/>
  <c r="AB125" i="260"/>
  <c r="AB59" i="252"/>
  <c r="AE172" i="261"/>
  <c r="AE177" i="261" s="1"/>
  <c r="AE40" i="261"/>
  <c r="AE45" i="261" s="1"/>
  <c r="AF123" i="261"/>
  <c r="AF128" i="261" s="1"/>
  <c r="AE99" i="261"/>
  <c r="AE104" i="261" s="1"/>
  <c r="AH147" i="261"/>
  <c r="AH152" i="261" s="1"/>
  <c r="AF39" i="261"/>
  <c r="AF44" i="261" s="1"/>
  <c r="AF99" i="261"/>
  <c r="AF104" i="261" s="1"/>
  <c r="AE103" i="261"/>
  <c r="AG31" i="261"/>
  <c r="AF91" i="261"/>
  <c r="AH110" i="261"/>
  <c r="AG87" i="261"/>
  <c r="AG92" i="261" s="1"/>
  <c r="AI147" i="261"/>
  <c r="AI152" i="261" s="1"/>
  <c r="AH50" i="261"/>
  <c r="AG183" i="261"/>
  <c r="AF74" i="261"/>
  <c r="AI43" i="261"/>
  <c r="AG158" i="261"/>
  <c r="AG15" i="261"/>
  <c r="AG20" i="261" s="1"/>
  <c r="AH158" i="261"/>
  <c r="AG27" i="261"/>
  <c r="AG32" i="261" s="1"/>
  <c r="AF170" i="261"/>
  <c r="AH134" i="261"/>
  <c r="AE135" i="261"/>
  <c r="AE140" i="261" s="1"/>
  <c r="AG135" i="261"/>
  <c r="AG140" i="261" s="1"/>
  <c r="AF127" i="261"/>
  <c r="AE115" i="261"/>
  <c r="AF19" i="261"/>
  <c r="AF62" i="261"/>
  <c r="AI15" i="261"/>
  <c r="AI20" i="261" s="1"/>
  <c r="AG99" i="261"/>
  <c r="AG104" i="261" s="1"/>
  <c r="AH14" i="261"/>
  <c r="AG147" i="261"/>
  <c r="AG152" i="261" s="1"/>
  <c r="AE27" i="261"/>
  <c r="AE32" i="261" s="1"/>
  <c r="AE31" i="261"/>
  <c r="AG115" i="261"/>
  <c r="AI64" i="261"/>
  <c r="AI69" i="261" s="1"/>
  <c r="AE124" i="261"/>
  <c r="AE129" i="261" s="1"/>
  <c r="AG55" i="261"/>
  <c r="AG122" i="261"/>
  <c r="AH182" i="261"/>
  <c r="AH74" i="261"/>
  <c r="AG19" i="261"/>
  <c r="AI91" i="261"/>
  <c r="AE19" i="261"/>
  <c r="AH26" i="261"/>
  <c r="AE87" i="261"/>
  <c r="AE92" i="261" s="1"/>
  <c r="AH39" i="261"/>
  <c r="AH44" i="261" s="1"/>
  <c r="AE15" i="261"/>
  <c r="AE20" i="261" s="1"/>
  <c r="AE55" i="261"/>
  <c r="AG151" i="261"/>
  <c r="AH91" i="261"/>
  <c r="AE139" i="261"/>
  <c r="AH98" i="261"/>
  <c r="AH62" i="261"/>
  <c r="AH87" i="261"/>
  <c r="AH92" i="261" s="1"/>
  <c r="AF27" i="261"/>
  <c r="AF32" i="261" s="1"/>
  <c r="AH122" i="261"/>
  <c r="AG51" i="261"/>
  <c r="AG56" i="261" s="1"/>
  <c r="AH170" i="261"/>
  <c r="AE51" i="261"/>
  <c r="AE56" i="261" s="1"/>
  <c r="AI100" i="261"/>
  <c r="AI105" i="261" s="1"/>
  <c r="AG187" i="261"/>
  <c r="AF31" i="261"/>
  <c r="AE148" i="261"/>
  <c r="AE153" i="261" s="1"/>
  <c r="AH151" i="261"/>
  <c r="AI76" i="261"/>
  <c r="AI81" i="261" s="1"/>
  <c r="AH43" i="261"/>
  <c r="AF15" i="261"/>
  <c r="AF20" i="261" s="1"/>
  <c r="AF159" i="261"/>
  <c r="AF164" i="261" s="1"/>
  <c r="AI151" i="261"/>
  <c r="AE188" i="261"/>
  <c r="AF103" i="261"/>
  <c r="AG139" i="261"/>
  <c r="AG75" i="261"/>
  <c r="AG80" i="261" s="1"/>
  <c r="AI87" i="261"/>
  <c r="AI92" i="261" s="1"/>
  <c r="AE111" i="261"/>
  <c r="AE116" i="261" s="1"/>
  <c r="AG38" i="261"/>
  <c r="AG175" i="261"/>
  <c r="AF163" i="261"/>
  <c r="AG67" i="261"/>
  <c r="AG64" i="261"/>
  <c r="AG69" i="261" s="1"/>
  <c r="AE184" i="261"/>
  <c r="AF115" i="261"/>
  <c r="AE91" i="261"/>
  <c r="AI19" i="261"/>
  <c r="AI112" i="261"/>
  <c r="AI117" i="261" s="1"/>
  <c r="AF182" i="261"/>
  <c r="AI39" i="261"/>
  <c r="AI44" i="261" s="1"/>
  <c r="AF135" i="261"/>
  <c r="AF140" i="261" s="1"/>
  <c r="AF146" i="261"/>
  <c r="AF111" i="261"/>
  <c r="AF116" i="261" s="1"/>
  <c r="AF55" i="261"/>
  <c r="AG79" i="261"/>
  <c r="AG103" i="261"/>
  <c r="AG91" i="261"/>
  <c r="AF43" i="261"/>
  <c r="AG111" i="261"/>
  <c r="AG116" i="261" s="1"/>
  <c r="AG171" i="261"/>
  <c r="AG176" i="261" s="1"/>
  <c r="AF87" i="261"/>
  <c r="AF92" i="261" s="1"/>
  <c r="AF51" i="261"/>
  <c r="AF56" i="261" s="1"/>
  <c r="AI188" i="261"/>
  <c r="AE160" i="261"/>
  <c r="AE165" i="261" s="1"/>
  <c r="AE76" i="261"/>
  <c r="AE81" i="261" s="1"/>
  <c r="AF139" i="261"/>
  <c r="AH23" i="254"/>
  <c r="AB57" i="252"/>
  <c r="AB113" i="251"/>
  <c r="X126" i="251"/>
  <c r="AB122" i="251"/>
  <c r="X59" i="252"/>
  <c r="X121" i="251"/>
  <c r="X114" i="251"/>
  <c r="X50" i="252"/>
  <c r="AB112" i="260"/>
  <c r="AB114" i="260"/>
  <c r="AB50" i="252"/>
  <c r="AB114" i="251"/>
  <c r="X124" i="251"/>
  <c r="X58" i="252"/>
  <c r="AH21" i="254"/>
  <c r="AB126" i="251"/>
  <c r="AB54" i="252"/>
  <c r="AH12" i="254"/>
  <c r="AH16" i="254"/>
  <c r="AH20" i="254"/>
  <c r="AB112" i="251"/>
  <c r="AB48" i="252"/>
  <c r="X56" i="252"/>
  <c r="AH18" i="254"/>
  <c r="AB46" i="252"/>
  <c r="AH14" i="254"/>
  <c r="AH24" i="254"/>
  <c r="X119" i="251"/>
  <c r="X54" i="252"/>
  <c r="AB119" i="251"/>
  <c r="AB49" i="252"/>
  <c r="AH13" i="254"/>
  <c r="AB118" i="251"/>
  <c r="AB53" i="252"/>
  <c r="AB110" i="251"/>
  <c r="AB117" i="251"/>
  <c r="AB52" i="252"/>
  <c r="AD13" i="254"/>
  <c r="X122" i="251"/>
  <c r="X57" i="252"/>
  <c r="X113" i="251"/>
  <c r="X49" i="252"/>
  <c r="AH22" i="254"/>
  <c r="X111" i="251"/>
  <c r="X47" i="252"/>
  <c r="AH11" i="254"/>
  <c r="Y52" i="252"/>
  <c r="Y117" i="251"/>
  <c r="AE12" i="254"/>
  <c r="X67" i="251" l="1"/>
  <c r="AG22" i="254"/>
  <c r="AC25" i="254"/>
  <c r="AH25" i="254"/>
  <c r="AF22" i="254"/>
  <c r="AG13" i="254"/>
  <c r="AD12" i="254"/>
  <c r="AD17" i="254"/>
  <c r="X119" i="260"/>
  <c r="AB109" i="260"/>
  <c r="Z120" i="260"/>
  <c r="Z109" i="260"/>
  <c r="Z121" i="260"/>
  <c r="X117" i="260"/>
  <c r="Y109" i="260"/>
  <c r="AB120" i="260"/>
  <c r="Z116" i="260"/>
  <c r="Y117" i="260"/>
  <c r="Z125" i="260"/>
  <c r="X115" i="260"/>
  <c r="Y118" i="260"/>
  <c r="AB115" i="260"/>
  <c r="Y116" i="260"/>
  <c r="Z114" i="260"/>
  <c r="X116" i="260"/>
  <c r="Y111" i="260"/>
  <c r="AB111" i="260"/>
  <c r="Z119" i="260"/>
  <c r="Y115" i="260"/>
  <c r="X112" i="260"/>
  <c r="Z112" i="260"/>
  <c r="X110" i="260"/>
  <c r="Z113" i="260"/>
  <c r="Z117" i="260"/>
  <c r="Z110" i="260"/>
  <c r="Y119" i="260"/>
  <c r="X109" i="260"/>
  <c r="AA120" i="260"/>
  <c r="AA115" i="260"/>
  <c r="Z115" i="260"/>
  <c r="AE223" i="261"/>
  <c r="X37" i="252"/>
  <c r="X38" i="252" s="1"/>
  <c r="AI223" i="261"/>
  <c r="AB37" i="252"/>
  <c r="AB38" i="252" s="1"/>
  <c r="AG218" i="261"/>
  <c r="AF124" i="261"/>
  <c r="AF129" i="261" s="1"/>
  <c r="Z113" i="251"/>
  <c r="Z49" i="252"/>
  <c r="AE28" i="261"/>
  <c r="AE33" i="261" s="1"/>
  <c r="AG88" i="261"/>
  <c r="AG93" i="261" s="1"/>
  <c r="AE219" i="261"/>
  <c r="AF218" i="261"/>
  <c r="AH218" i="261"/>
  <c r="AI219" i="261"/>
  <c r="AG184" i="261"/>
  <c r="AG189" i="261" s="1"/>
  <c r="AG76" i="261"/>
  <c r="AG81" i="261" s="1"/>
  <c r="Z53" i="252"/>
  <c r="AF112" i="261"/>
  <c r="AF117" i="261" s="1"/>
  <c r="AH148" i="261"/>
  <c r="AH153" i="261" s="1"/>
  <c r="AG100" i="261"/>
  <c r="AG105" i="261" s="1"/>
  <c r="AG136" i="261"/>
  <c r="AG141" i="261" s="1"/>
  <c r="AE100" i="261"/>
  <c r="AE105" i="261" s="1"/>
  <c r="AI386" i="261"/>
  <c r="AI391" i="261" s="1"/>
  <c r="AG52" i="261"/>
  <c r="AG57" i="261" s="1"/>
  <c r="AH88" i="261"/>
  <c r="AH93" i="261" s="1"/>
  <c r="AF160" i="261"/>
  <c r="AF165" i="261" s="1"/>
  <c r="AA121" i="251"/>
  <c r="AA56" i="252"/>
  <c r="AF40" i="261"/>
  <c r="AF45" i="261" s="1"/>
  <c r="AE88" i="261"/>
  <c r="AE93" i="261" s="1"/>
  <c r="AG16" i="261"/>
  <c r="AG21" i="261" s="1"/>
  <c r="Y123" i="260"/>
  <c r="Y124" i="251"/>
  <c r="Y58" i="252"/>
  <c r="AH123" i="261"/>
  <c r="AH128" i="261" s="1"/>
  <c r="Z118" i="251"/>
  <c r="AH111" i="261"/>
  <c r="AH116" i="261" s="1"/>
  <c r="AE386" i="261"/>
  <c r="AE391" i="261" s="1"/>
  <c r="AE189" i="261"/>
  <c r="AF28" i="261"/>
  <c r="AF33" i="261" s="1"/>
  <c r="AH187" i="261"/>
  <c r="AF16" i="261"/>
  <c r="AF21" i="261" s="1"/>
  <c r="AH139" i="261"/>
  <c r="AH63" i="261"/>
  <c r="AH68" i="261" s="1"/>
  <c r="AE136" i="261"/>
  <c r="AE141" i="261" s="1"/>
  <c r="AF67" i="261"/>
  <c r="AF136" i="261"/>
  <c r="AF141" i="261" s="1"/>
  <c r="AH127" i="261"/>
  <c r="AH31" i="261"/>
  <c r="AG127" i="261"/>
  <c r="AE112" i="261"/>
  <c r="AE117" i="261" s="1"/>
  <c r="AF175" i="261"/>
  <c r="AI40" i="261"/>
  <c r="AI45" i="261" s="1"/>
  <c r="AH115" i="261"/>
  <c r="AF187" i="261"/>
  <c r="AG163" i="261"/>
  <c r="AF63" i="261"/>
  <c r="AF68" i="261" s="1"/>
  <c r="AG123" i="261"/>
  <c r="AG128" i="261" s="1"/>
  <c r="AG148" i="261"/>
  <c r="AG153" i="261" s="1"/>
  <c r="AE16" i="261"/>
  <c r="AE21" i="261" s="1"/>
  <c r="AH19" i="261"/>
  <c r="AF79" i="261"/>
  <c r="AF88" i="261"/>
  <c r="AF93" i="261" s="1"/>
  <c r="AH175" i="261"/>
  <c r="AH103" i="261"/>
  <c r="AG21" i="254"/>
  <c r="AH135" i="261"/>
  <c r="AH140" i="261" s="1"/>
  <c r="AH75" i="261"/>
  <c r="AH80" i="261" s="1"/>
  <c r="AF52" i="261"/>
  <c r="AF57" i="261" s="1"/>
  <c r="AG172" i="261"/>
  <c r="AG177" i="261" s="1"/>
  <c r="AF100" i="261"/>
  <c r="AF105" i="261" s="1"/>
  <c r="AH79" i="261"/>
  <c r="AH51" i="261"/>
  <c r="AH56" i="261" s="1"/>
  <c r="AG24" i="254"/>
  <c r="AH159" i="261"/>
  <c r="AH164" i="261" s="1"/>
  <c r="AF183" i="261"/>
  <c r="AG159" i="261"/>
  <c r="AG164" i="261" s="1"/>
  <c r="AH171" i="261"/>
  <c r="AH176" i="261" s="1"/>
  <c r="AI16" i="261"/>
  <c r="AI21" i="261" s="1"/>
  <c r="AH40" i="261"/>
  <c r="AH45" i="261" s="1"/>
  <c r="AE52" i="261"/>
  <c r="AE57" i="261" s="1"/>
  <c r="AI88" i="261"/>
  <c r="AI93" i="261" s="1"/>
  <c r="AH163" i="261"/>
  <c r="AG188" i="261"/>
  <c r="AG28" i="261"/>
  <c r="AG33" i="261" s="1"/>
  <c r="AF147" i="261"/>
  <c r="AF152" i="261" s="1"/>
  <c r="AH99" i="261"/>
  <c r="AH104" i="261" s="1"/>
  <c r="AH15" i="261"/>
  <c r="AH20" i="261" s="1"/>
  <c r="AG43" i="261"/>
  <c r="AF171" i="261"/>
  <c r="AF176" i="261" s="1"/>
  <c r="AH27" i="261"/>
  <c r="AH32" i="261" s="1"/>
  <c r="AH67" i="261"/>
  <c r="AG112" i="261"/>
  <c r="AG117" i="261" s="1"/>
  <c r="AH55" i="261"/>
  <c r="AG39" i="261"/>
  <c r="AG44" i="261" s="1"/>
  <c r="AH183" i="261"/>
  <c r="AF75" i="261"/>
  <c r="AF80" i="261" s="1"/>
  <c r="AF151" i="261"/>
  <c r="AI148" i="261"/>
  <c r="Z116" i="251"/>
  <c r="Z51" i="252"/>
  <c r="Y118" i="251"/>
  <c r="Y53" i="252"/>
  <c r="AE14" i="254"/>
  <c r="X52" i="252"/>
  <c r="AB109" i="251"/>
  <c r="AB121" i="251"/>
  <c r="Y54" i="252"/>
  <c r="X117" i="251"/>
  <c r="AA116" i="251"/>
  <c r="AB67" i="251"/>
  <c r="Y47" i="252"/>
  <c r="AA111" i="260"/>
  <c r="AA111" i="251"/>
  <c r="AB56" i="252"/>
  <c r="AG12" i="254"/>
  <c r="AH17" i="254"/>
  <c r="Z120" i="251"/>
  <c r="Z55" i="252"/>
  <c r="Z117" i="251"/>
  <c r="Y110" i="260"/>
  <c r="Y46" i="252"/>
  <c r="Y110" i="251"/>
  <c r="AB51" i="252"/>
  <c r="Z52" i="252"/>
  <c r="AB67" i="260"/>
  <c r="AB68" i="260" s="1"/>
  <c r="AB47" i="252"/>
  <c r="Y119" i="251"/>
  <c r="AB45" i="252"/>
  <c r="AB116" i="251"/>
  <c r="AA47" i="252"/>
  <c r="X110" i="251"/>
  <c r="X46" i="252"/>
  <c r="Y109" i="251"/>
  <c r="X55" i="252"/>
  <c r="X120" i="251"/>
  <c r="Y45" i="252"/>
  <c r="Z121" i="251"/>
  <c r="Z67" i="251"/>
  <c r="Z56" i="252"/>
  <c r="Y116" i="251"/>
  <c r="X67" i="260"/>
  <c r="X68" i="260" s="1"/>
  <c r="Z126" i="251"/>
  <c r="Y51" i="252"/>
  <c r="Y112" i="260"/>
  <c r="Y112" i="251"/>
  <c r="Y48" i="252"/>
  <c r="AG18" i="254"/>
  <c r="AG23" i="254"/>
  <c r="AB111" i="251"/>
  <c r="X112" i="251"/>
  <c r="X48" i="252"/>
  <c r="Z110" i="251"/>
  <c r="Z46" i="252"/>
  <c r="Y120" i="251"/>
  <c r="Z59" i="252"/>
  <c r="AA51" i="252"/>
  <c r="Y111" i="251"/>
  <c r="AE11" i="254"/>
  <c r="X116" i="251"/>
  <c r="X51" i="252"/>
  <c r="Z114" i="251"/>
  <c r="Z50" i="252"/>
  <c r="AA67" i="251"/>
  <c r="Y55" i="252"/>
  <c r="X118" i="251"/>
  <c r="X53" i="252"/>
  <c r="AD19" i="254"/>
  <c r="Z112" i="251"/>
  <c r="Z48" i="252"/>
  <c r="Z122" i="251"/>
  <c r="Z57" i="252"/>
  <c r="X68" i="251"/>
  <c r="Z45" i="252"/>
  <c r="Z109" i="251"/>
  <c r="X109" i="251"/>
  <c r="X45" i="252"/>
  <c r="X33" i="253" l="1"/>
  <c r="X34" i="253" s="1"/>
  <c r="AB69" i="251"/>
  <c r="AB70" i="251" s="1"/>
  <c r="AB139" i="260"/>
  <c r="X139" i="260"/>
  <c r="AD18" i="254"/>
  <c r="AF23" i="254"/>
  <c r="AD15" i="254"/>
  <c r="AD14" i="254"/>
  <c r="AF21" i="254"/>
  <c r="AG17" i="254"/>
  <c r="AE18" i="254"/>
  <c r="AF17" i="254"/>
  <c r="AF12" i="254"/>
  <c r="AE15" i="254"/>
  <c r="AD21" i="254"/>
  <c r="AF24" i="254"/>
  <c r="AF18" i="254"/>
  <c r="AE17" i="254"/>
  <c r="AE22" i="254"/>
  <c r="AD22" i="254"/>
  <c r="AE19" i="254"/>
  <c r="AE24" i="254"/>
  <c r="AD24" i="254"/>
  <c r="AD20" i="254"/>
  <c r="AA121" i="260"/>
  <c r="AA116" i="260"/>
  <c r="AA125" i="260"/>
  <c r="Z118" i="260"/>
  <c r="AA117" i="260"/>
  <c r="AA110" i="260"/>
  <c r="AA123" i="260"/>
  <c r="AA114" i="260"/>
  <c r="Y120" i="260"/>
  <c r="Y114" i="260"/>
  <c r="Y113" i="260"/>
  <c r="Y125" i="260"/>
  <c r="Z111" i="260"/>
  <c r="Z123" i="260"/>
  <c r="AA109" i="260"/>
  <c r="Y121" i="260"/>
  <c r="AA119" i="260"/>
  <c r="AA113" i="260"/>
  <c r="AA112" i="260"/>
  <c r="AA114" i="251"/>
  <c r="AA50" i="252"/>
  <c r="Z119" i="251"/>
  <c r="Z54" i="252"/>
  <c r="AB62" i="252"/>
  <c r="X62" i="252"/>
  <c r="AG223" i="261"/>
  <c r="Z37" i="252"/>
  <c r="Z38" i="252" s="1"/>
  <c r="AI224" i="261"/>
  <c r="AB39" i="252"/>
  <c r="AB40" i="252" s="1"/>
  <c r="AH223" i="261"/>
  <c r="AA37" i="252"/>
  <c r="AA38" i="252" s="1"/>
  <c r="AF223" i="261"/>
  <c r="Y37" i="252"/>
  <c r="Y38" i="252" s="1"/>
  <c r="AE224" i="261"/>
  <c r="X39" i="252"/>
  <c r="X40" i="252" s="1"/>
  <c r="AD11" i="254"/>
  <c r="AI220" i="261"/>
  <c r="AI225" i="261" s="1"/>
  <c r="AE220" i="261"/>
  <c r="AE225" i="261" s="1"/>
  <c r="AH184" i="261"/>
  <c r="AH189" i="261" s="1"/>
  <c r="AH219" i="261"/>
  <c r="AH64" i="261"/>
  <c r="AH69" i="261" s="1"/>
  <c r="AF219" i="261"/>
  <c r="AG219" i="261"/>
  <c r="AG20" i="254"/>
  <c r="AB33" i="253"/>
  <c r="AB34" i="253" s="1"/>
  <c r="AH16" i="261"/>
  <c r="AH21" i="261" s="1"/>
  <c r="AF148" i="261"/>
  <c r="AF153" i="261" s="1"/>
  <c r="AH124" i="261"/>
  <c r="AH129" i="261" s="1"/>
  <c r="AG386" i="261"/>
  <c r="AG391" i="261" s="1"/>
  <c r="AH52" i="261"/>
  <c r="AH57" i="261" s="1"/>
  <c r="AH76" i="261"/>
  <c r="AH81" i="261" s="1"/>
  <c r="AH112" i="261"/>
  <c r="AH117" i="261" s="1"/>
  <c r="AF64" i="261"/>
  <c r="AF69" i="261" s="1"/>
  <c r="AH188" i="261"/>
  <c r="AF188" i="261"/>
  <c r="AH386" i="261"/>
  <c r="AH391" i="261" s="1"/>
  <c r="AE387" i="261"/>
  <c r="AE392" i="261" s="1"/>
  <c r="AH160" i="261"/>
  <c r="AH165" i="261" s="1"/>
  <c r="AG40" i="261"/>
  <c r="AG45" i="261" s="1"/>
  <c r="AF172" i="261"/>
  <c r="AF177" i="261" s="1"/>
  <c r="AF386" i="261"/>
  <c r="AF391" i="261" s="1"/>
  <c r="AH100" i="261"/>
  <c r="AH105" i="261" s="1"/>
  <c r="AH172" i="261"/>
  <c r="AH177" i="261" s="1"/>
  <c r="AG124" i="261"/>
  <c r="AG129" i="261" s="1"/>
  <c r="AI153" i="261"/>
  <c r="AI387" i="261"/>
  <c r="AI392" i="261" s="1"/>
  <c r="AG160" i="261"/>
  <c r="AG165" i="261" s="1"/>
  <c r="AH136" i="261"/>
  <c r="AH141" i="261" s="1"/>
  <c r="AF76" i="261"/>
  <c r="AF81" i="261" s="1"/>
  <c r="AF184" i="261"/>
  <c r="AH28" i="261"/>
  <c r="AH33" i="261" s="1"/>
  <c r="Z67" i="260"/>
  <c r="Z68" i="260" s="1"/>
  <c r="Y122" i="251"/>
  <c r="Y57" i="252"/>
  <c r="AA48" i="252"/>
  <c r="AA112" i="251"/>
  <c r="Y126" i="251"/>
  <c r="AA113" i="251"/>
  <c r="Y59" i="252"/>
  <c r="AA49" i="252"/>
  <c r="AA118" i="260"/>
  <c r="AB69" i="260"/>
  <c r="AB70" i="260" s="1"/>
  <c r="AA54" i="252"/>
  <c r="AB68" i="251"/>
  <c r="Y114" i="251"/>
  <c r="AG14" i="254"/>
  <c r="Y121" i="251"/>
  <c r="X69" i="251"/>
  <c r="X70" i="251" s="1"/>
  <c r="X69" i="260"/>
  <c r="X70" i="260" s="1"/>
  <c r="AH26" i="254"/>
  <c r="AE21" i="254"/>
  <c r="AA109" i="251"/>
  <c r="AA45" i="252"/>
  <c r="AA118" i="251"/>
  <c r="Y50" i="252"/>
  <c r="AA53" i="252"/>
  <c r="AA119" i="251"/>
  <c r="AA120" i="251"/>
  <c r="AA122" i="251"/>
  <c r="AA57" i="252"/>
  <c r="Y56" i="252"/>
  <c r="AB135" i="251"/>
  <c r="AG16" i="254"/>
  <c r="AA67" i="260"/>
  <c r="AA68" i="260" s="1"/>
  <c r="Y67" i="251"/>
  <c r="Y68" i="251" s="1"/>
  <c r="Y67" i="260"/>
  <c r="Y68" i="260" s="1"/>
  <c r="AA55" i="252"/>
  <c r="AA124" i="251"/>
  <c r="AA58" i="252"/>
  <c r="AG19" i="254"/>
  <c r="AA117" i="251"/>
  <c r="AA52" i="252"/>
  <c r="X135" i="251"/>
  <c r="AA126" i="251"/>
  <c r="AA110" i="251"/>
  <c r="AA46" i="252"/>
  <c r="AA59" i="252"/>
  <c r="Z47" i="252"/>
  <c r="Z111" i="251"/>
  <c r="AB72" i="251"/>
  <c r="Z68" i="251"/>
  <c r="AA68" i="251"/>
  <c r="Y49" i="252"/>
  <c r="Y113" i="251"/>
  <c r="Z124" i="251"/>
  <c r="Z58" i="252"/>
  <c r="Z69" i="251" l="1"/>
  <c r="Z70" i="251" s="1"/>
  <c r="AE25" i="254"/>
  <c r="AD25" i="254"/>
  <c r="AG25" i="254"/>
  <c r="AE16" i="254"/>
  <c r="AD16" i="254"/>
  <c r="AG11" i="254"/>
  <c r="AF11" i="254"/>
  <c r="AF19" i="254"/>
  <c r="AF13" i="254"/>
  <c r="AE13" i="254"/>
  <c r="AE23" i="254"/>
  <c r="AD23" i="254"/>
  <c r="AG15" i="254"/>
  <c r="AF15" i="254"/>
  <c r="AF14" i="254"/>
  <c r="AE20" i="254"/>
  <c r="AF25" i="254"/>
  <c r="AF16" i="254"/>
  <c r="Y139" i="260"/>
  <c r="Z139" i="260"/>
  <c r="AA139" i="260"/>
  <c r="Z33" i="253"/>
  <c r="Z34" i="253" s="1"/>
  <c r="Y62" i="252"/>
  <c r="Z62" i="252"/>
  <c r="AB140" i="260"/>
  <c r="AA62" i="252"/>
  <c r="AB42" i="252"/>
  <c r="AB43" i="252" s="1"/>
  <c r="X42" i="252"/>
  <c r="X43" i="252" s="1"/>
  <c r="AA33" i="253"/>
  <c r="AA34" i="253" s="1"/>
  <c r="AH224" i="261"/>
  <c r="AA39" i="252"/>
  <c r="AA40" i="252" s="1"/>
  <c r="AF224" i="261"/>
  <c r="Y39" i="252"/>
  <c r="Y40" i="252" s="1"/>
  <c r="AG224" i="261"/>
  <c r="Z39" i="252"/>
  <c r="Z40" i="252" s="1"/>
  <c r="AF220" i="261"/>
  <c r="AF225" i="261" s="1"/>
  <c r="AG220" i="261"/>
  <c r="AG225" i="261" s="1"/>
  <c r="AH220" i="261"/>
  <c r="AH225" i="261" s="1"/>
  <c r="AI388" i="261"/>
  <c r="AI393" i="261" s="1"/>
  <c r="AE388" i="261"/>
  <c r="AE393" i="261" s="1"/>
  <c r="AG387" i="261"/>
  <c r="AG392" i="261" s="1"/>
  <c r="AF387" i="261"/>
  <c r="AF392" i="261" s="1"/>
  <c r="AF189" i="261"/>
  <c r="AH387" i="261"/>
  <c r="AH392" i="261" s="1"/>
  <c r="AB72" i="260"/>
  <c r="X35" i="253"/>
  <c r="X36" i="253" s="1"/>
  <c r="X72" i="251"/>
  <c r="X136" i="251" s="1"/>
  <c r="Y135" i="251"/>
  <c r="X72" i="260"/>
  <c r="X73" i="260" s="1"/>
  <c r="X140" i="260"/>
  <c r="Y69" i="251"/>
  <c r="Y70" i="251" s="1"/>
  <c r="AF20" i="254"/>
  <c r="Y69" i="260"/>
  <c r="Y70" i="260" s="1"/>
  <c r="Y33" i="253"/>
  <c r="Y34" i="253" s="1"/>
  <c r="AB35" i="253"/>
  <c r="AB36" i="253" s="1"/>
  <c r="AA69" i="260"/>
  <c r="AA72" i="260" s="1"/>
  <c r="AA73" i="260" s="1"/>
  <c r="AA69" i="251"/>
  <c r="AA70" i="251" s="1"/>
  <c r="Z69" i="260"/>
  <c r="Z70" i="260" s="1"/>
  <c r="AB136" i="251"/>
  <c r="AG26" i="254"/>
  <c r="AA135" i="251"/>
  <c r="Z135" i="251"/>
  <c r="AB73" i="251"/>
  <c r="Z72" i="251"/>
  <c r="AE26" i="254" l="1"/>
  <c r="AD26" i="254"/>
  <c r="AB63" i="252"/>
  <c r="X63" i="252"/>
  <c r="AA42" i="252"/>
  <c r="Z42" i="252"/>
  <c r="X38" i="253"/>
  <c r="AB73" i="260"/>
  <c r="X73" i="251"/>
  <c r="AF388" i="261"/>
  <c r="AF393" i="261" s="1"/>
  <c r="AH388" i="261"/>
  <c r="AH393" i="261" s="1"/>
  <c r="AG388" i="261"/>
  <c r="AG393" i="261" s="1"/>
  <c r="Y140" i="260"/>
  <c r="Y72" i="260"/>
  <c r="AF26" i="254"/>
  <c r="AA140" i="260"/>
  <c r="AA70" i="260"/>
  <c r="Z35" i="253"/>
  <c r="Z36" i="253" s="1"/>
  <c r="AA35" i="253"/>
  <c r="AA36" i="253" s="1"/>
  <c r="AA72" i="251"/>
  <c r="AA73" i="251" s="1"/>
  <c r="Y72" i="251"/>
  <c r="AB38" i="253"/>
  <c r="Z140" i="260"/>
  <c r="Z72" i="260"/>
  <c r="Y42" i="252"/>
  <c r="Y43" i="252" s="1"/>
  <c r="Y35" i="253"/>
  <c r="Y38" i="253" s="1"/>
  <c r="Z136" i="251"/>
  <c r="Z73" i="251"/>
  <c r="AA43" i="252" l="1"/>
  <c r="AA63" i="252"/>
  <c r="X39" i="253"/>
  <c r="X55" i="253"/>
  <c r="Y39" i="253"/>
  <c r="Y55" i="253"/>
  <c r="AB39" i="253"/>
  <c r="AB55" i="253"/>
  <c r="Z43" i="252"/>
  <c r="Z63" i="252"/>
  <c r="Y63" i="252"/>
  <c r="Y73" i="260"/>
  <c r="AA136" i="251"/>
  <c r="Z38" i="253"/>
  <c r="AA38" i="253"/>
  <c r="Y136" i="251"/>
  <c r="Y73" i="251"/>
  <c r="Z73" i="260"/>
  <c r="Y36" i="253"/>
  <c r="Z39" i="253" l="1"/>
  <c r="Z55" i="253"/>
  <c r="AA39" i="253"/>
  <c r="AA55" i="253"/>
  <c r="E36" i="258" l="1"/>
  <c r="F36" i="258" l="1"/>
  <c r="G36" i="258" l="1"/>
  <c r="F96" i="260"/>
  <c r="F96" i="251"/>
  <c r="G96" i="260"/>
  <c r="G96" i="251"/>
  <c r="H36" i="258"/>
  <c r="F34" i="258"/>
  <c r="F42" i="258" s="1"/>
  <c r="E34" i="258" l="1"/>
  <c r="H96" i="251"/>
  <c r="H96" i="260"/>
  <c r="K23" i="209"/>
  <c r="G34" i="258"/>
  <c r="G42" i="258" s="1"/>
  <c r="J96" i="251" l="1"/>
  <c r="J96" i="260"/>
  <c r="I36" i="258"/>
  <c r="I96" i="251"/>
  <c r="I96" i="260"/>
  <c r="J36" i="258"/>
  <c r="K24" i="209"/>
  <c r="L23" i="209"/>
  <c r="L24" i="209" s="1"/>
  <c r="H34" i="258"/>
  <c r="H42" i="258" s="1"/>
  <c r="N23" i="209" l="1"/>
  <c r="N24" i="209" s="1"/>
  <c r="I34" i="258"/>
  <c r="I42" i="258" s="1"/>
  <c r="M23" i="209"/>
  <c r="K36" i="258" l="1"/>
  <c r="K96" i="251"/>
  <c r="K96" i="260"/>
  <c r="M24" i="209"/>
  <c r="J34" i="258"/>
  <c r="J42" i="258" s="1"/>
  <c r="L36" i="258" l="1"/>
  <c r="L96" i="251"/>
  <c r="L96" i="260"/>
  <c r="O23" i="209"/>
  <c r="K34" i="258"/>
  <c r="K42" i="258" s="1"/>
  <c r="M96" i="260" l="1"/>
  <c r="M96" i="251"/>
  <c r="M36" i="258"/>
  <c r="O24" i="209"/>
  <c r="E23" i="209"/>
  <c r="P23" i="209"/>
  <c r="L34" i="258"/>
  <c r="L42" i="258" s="1"/>
  <c r="N96" i="260" l="1"/>
  <c r="N96" i="251"/>
  <c r="P24" i="209"/>
  <c r="E24" i="209"/>
  <c r="M34" i="258"/>
  <c r="M42" i="258" s="1"/>
  <c r="Q23" i="209"/>
  <c r="Q24" i="209" s="1"/>
  <c r="O96" i="260" l="1"/>
  <c r="O96" i="251"/>
  <c r="N36" i="258"/>
  <c r="N34" i="258"/>
  <c r="R23" i="209"/>
  <c r="R24" i="209" s="1"/>
  <c r="F24" i="209" s="1"/>
  <c r="N42" i="258" l="1"/>
  <c r="Q96" i="260"/>
  <c r="Q96" i="251"/>
  <c r="P96" i="260"/>
  <c r="P96" i="251"/>
  <c r="F23" i="209"/>
  <c r="S23" i="209"/>
  <c r="P34" i="258"/>
  <c r="O34" i="258"/>
  <c r="AF96" i="260" l="1"/>
  <c r="S24" i="209"/>
  <c r="R96" i="260" l="1"/>
  <c r="R96" i="251"/>
  <c r="S96" i="260" l="1"/>
  <c r="S96" i="251"/>
  <c r="Q34" i="258"/>
  <c r="R34" i="258"/>
  <c r="T96" i="251" l="1"/>
  <c r="T96" i="260"/>
  <c r="U96" i="251" l="1"/>
  <c r="U96" i="260"/>
  <c r="S34" i="258"/>
  <c r="T34" i="258"/>
  <c r="V96" i="251" l="1"/>
  <c r="V96" i="260"/>
  <c r="U34" i="258"/>
  <c r="W96" i="251" l="1"/>
  <c r="W96" i="260"/>
  <c r="V34" i="258"/>
  <c r="X96" i="251" l="1"/>
  <c r="X96" i="260"/>
  <c r="W34" i="258"/>
  <c r="Y96" i="260" l="1"/>
  <c r="Y96" i="251"/>
  <c r="Z96" i="260" l="1"/>
  <c r="Z96" i="251"/>
  <c r="X34" i="258"/>
  <c r="Y34" i="258" l="1"/>
  <c r="AA96" i="260"/>
  <c r="AA96" i="251"/>
  <c r="Z34" i="258" l="1"/>
  <c r="AC96" i="260"/>
  <c r="AC96" i="251"/>
  <c r="AB96" i="260"/>
  <c r="AB96" i="251"/>
  <c r="AA34" i="258"/>
  <c r="AE96" i="260" l="1"/>
  <c r="AB34" i="258"/>
  <c r="AE96" i="251"/>
  <c r="E14" i="206" l="1"/>
  <c r="E15" i="206"/>
  <c r="K16" i="206"/>
  <c r="E16" i="206" l="1"/>
  <c r="E35" i="258" l="1"/>
  <c r="E42" i="258" s="1"/>
  <c r="J23" i="209" l="1"/>
  <c r="J24" i="209" s="1"/>
  <c r="D23" i="209" l="1"/>
  <c r="D24" i="209"/>
  <c r="AC20" i="254" l="1"/>
  <c r="AC23" i="254" l="1"/>
  <c r="AC26" i="254"/>
  <c r="G38" i="204" l="1"/>
  <c r="G36" i="204"/>
  <c r="J9" i="217" l="1"/>
  <c r="J27" i="217" l="1"/>
  <c r="J26" i="217"/>
  <c r="J15" i="217" l="1"/>
  <c r="J29" i="217" l="1"/>
  <c r="P15" i="217"/>
  <c r="J11" i="217" l="1"/>
  <c r="J25" i="217" l="1"/>
  <c r="P11" i="217"/>
  <c r="P9" i="217" l="1"/>
  <c r="P27" i="217" l="1"/>
  <c r="P26" i="217"/>
  <c r="P29" i="217"/>
  <c r="P25" i="217"/>
  <c r="P10" i="217"/>
  <c r="J10" i="217"/>
  <c r="P24" i="217" l="1"/>
  <c r="J24" i="217"/>
  <c r="J14" i="217"/>
  <c r="P14" i="217"/>
  <c r="P28" i="217" l="1"/>
  <c r="J28" i="217"/>
  <c r="J16" i="217"/>
  <c r="P16" i="217"/>
  <c r="J21" i="217" l="1"/>
  <c r="J30" i="217"/>
  <c r="P21" i="217"/>
  <c r="P30" i="217"/>
  <c r="H12" i="227" l="1"/>
  <c r="I12" i="227" l="1"/>
  <c r="V12" i="227"/>
  <c r="J12" i="227" l="1"/>
  <c r="W12" i="227"/>
  <c r="K12" i="227" l="1"/>
  <c r="X12" i="227"/>
  <c r="Y12" i="227" l="1"/>
  <c r="L12" i="227"/>
  <c r="G14" i="227" l="1"/>
  <c r="G15" i="227"/>
  <c r="G16" i="227"/>
  <c r="G9" i="227"/>
  <c r="G8" i="227"/>
  <c r="G13" i="227"/>
  <c r="M12" i="227"/>
  <c r="Z12" i="227"/>
  <c r="H16" i="227" l="1"/>
  <c r="U16" i="227"/>
  <c r="U8" i="227"/>
  <c r="H8" i="227"/>
  <c r="G10" i="227"/>
  <c r="H13" i="227"/>
  <c r="U13" i="227"/>
  <c r="G18" i="227"/>
  <c r="U18" i="227" s="1"/>
  <c r="AA12" i="227"/>
  <c r="N12" i="227"/>
  <c r="U9" i="227"/>
  <c r="H9" i="227"/>
  <c r="H14" i="227"/>
  <c r="U14" i="227"/>
  <c r="U15" i="227"/>
  <c r="H15" i="227"/>
  <c r="AB12" i="227" l="1"/>
  <c r="O12" i="227"/>
  <c r="V8" i="227"/>
  <c r="H10" i="227"/>
  <c r="I8" i="227"/>
  <c r="V9" i="227"/>
  <c r="I9" i="227"/>
  <c r="I13" i="227"/>
  <c r="V13" i="227"/>
  <c r="H18" i="227"/>
  <c r="V18" i="227" s="1"/>
  <c r="I16" i="227"/>
  <c r="V16" i="227"/>
  <c r="I15" i="227"/>
  <c r="V15" i="227"/>
  <c r="V14" i="227"/>
  <c r="I14" i="227"/>
  <c r="U10" i="227"/>
  <c r="G20" i="227"/>
  <c r="W13" i="227" l="1"/>
  <c r="J13" i="227"/>
  <c r="I18" i="227"/>
  <c r="W18" i="227" s="1"/>
  <c r="P12" i="227"/>
  <c r="AC12" i="227"/>
  <c r="J15" i="227"/>
  <c r="W15" i="227"/>
  <c r="J9" i="227"/>
  <c r="W9" i="227"/>
  <c r="W8" i="227"/>
  <c r="I10" i="227"/>
  <c r="J8" i="227"/>
  <c r="J14" i="227"/>
  <c r="W14" i="227"/>
  <c r="W16" i="227"/>
  <c r="J16" i="227"/>
  <c r="H20" i="227"/>
  <c r="V10" i="227"/>
  <c r="I20" i="227" l="1"/>
  <c r="W10" i="227"/>
  <c r="K13" i="227"/>
  <c r="X13" i="227"/>
  <c r="J18" i="227"/>
  <c r="X18" i="227" s="1"/>
  <c r="K16" i="227"/>
  <c r="X16" i="227"/>
  <c r="X15" i="227"/>
  <c r="K15" i="227"/>
  <c r="AD12" i="227"/>
  <c r="Q12" i="227"/>
  <c r="X14" i="227"/>
  <c r="K14" i="227"/>
  <c r="K8" i="227"/>
  <c r="X8" i="227"/>
  <c r="J10" i="227"/>
  <c r="X9" i="227"/>
  <c r="K9" i="227"/>
  <c r="Y13" i="227" l="1"/>
  <c r="L13" i="227"/>
  <c r="K18" i="227"/>
  <c r="Y18" i="227" s="1"/>
  <c r="L9" i="227"/>
  <c r="Y9" i="227"/>
  <c r="R12" i="227"/>
  <c r="AE12" i="227"/>
  <c r="J20" i="227"/>
  <c r="X10" i="227"/>
  <c r="L14" i="227"/>
  <c r="Y14" i="227"/>
  <c r="Y15" i="227"/>
  <c r="L15" i="227"/>
  <c r="K10" i="227"/>
  <c r="Y8" i="227"/>
  <c r="L8" i="227"/>
  <c r="L16" i="227"/>
  <c r="Y16" i="227"/>
  <c r="M15" i="227" l="1"/>
  <c r="Z15" i="227"/>
  <c r="AF12" i="227"/>
  <c r="Z16" i="227"/>
  <c r="M16" i="227"/>
  <c r="Z14" i="227"/>
  <c r="M14" i="227"/>
  <c r="M9" i="227"/>
  <c r="Z9" i="227"/>
  <c r="Z8" i="227"/>
  <c r="M8" i="227"/>
  <c r="L10" i="227"/>
  <c r="K20" i="227"/>
  <c r="Y10" i="227"/>
  <c r="M13" i="227"/>
  <c r="Z13" i="227"/>
  <c r="AA9" i="227" l="1"/>
  <c r="N9" i="227"/>
  <c r="N13" i="227"/>
  <c r="AA13" i="227"/>
  <c r="AA16" i="227"/>
  <c r="N16" i="227"/>
  <c r="AA15" i="227"/>
  <c r="N15" i="227"/>
  <c r="Z10" i="227"/>
  <c r="N14" i="227"/>
  <c r="AA14" i="227"/>
  <c r="AA8" i="227"/>
  <c r="M10" i="227"/>
  <c r="N8" i="227"/>
  <c r="N10" i="227" l="1"/>
  <c r="AB8" i="227"/>
  <c r="O8" i="227"/>
  <c r="AA10" i="227"/>
  <c r="AB13" i="227"/>
  <c r="O13" i="227"/>
  <c r="O14" i="227"/>
  <c r="AB14" i="227"/>
  <c r="AB16" i="227"/>
  <c r="O16" i="227"/>
  <c r="O15" i="227"/>
  <c r="AB15" i="227"/>
  <c r="AB9" i="227"/>
  <c r="O9" i="227"/>
  <c r="AC9" i="227" l="1"/>
  <c r="P9" i="227"/>
  <c r="AC8" i="227"/>
  <c r="O10" i="227"/>
  <c r="P8" i="227"/>
  <c r="P16" i="227"/>
  <c r="AC16" i="227"/>
  <c r="AB10" i="227"/>
  <c r="P13" i="227"/>
  <c r="AC13" i="227"/>
  <c r="AC15" i="227"/>
  <c r="P15" i="227"/>
  <c r="AC14" i="227"/>
  <c r="P14" i="227"/>
  <c r="Q13" i="227" l="1"/>
  <c r="AD13" i="227"/>
  <c r="AC10" i="227"/>
  <c r="Q9" i="227"/>
  <c r="AD9" i="227"/>
  <c r="AD14" i="227"/>
  <c r="Q14" i="227"/>
  <c r="Q15" i="227"/>
  <c r="AD15" i="227"/>
  <c r="Q16" i="227"/>
  <c r="AD16" i="227"/>
  <c r="P10" i="227"/>
  <c r="AD8" i="227"/>
  <c r="Q8" i="227"/>
  <c r="AE8" i="227" l="1"/>
  <c r="R8" i="227"/>
  <c r="Q10" i="227"/>
  <c r="AD10" i="227"/>
  <c r="AE14" i="227"/>
  <c r="R14" i="227"/>
  <c r="AF14" i="227" s="1"/>
  <c r="AE13" i="227"/>
  <c r="R13" i="227"/>
  <c r="AE9" i="227"/>
  <c r="R9" i="227"/>
  <c r="AF9" i="227" s="1"/>
  <c r="R15" i="227"/>
  <c r="AF15" i="227" s="1"/>
  <c r="AE15" i="227"/>
  <c r="R16" i="227"/>
  <c r="AF16" i="227" s="1"/>
  <c r="AE16" i="227"/>
  <c r="R10" i="227" l="1"/>
  <c r="AF8" i="227"/>
  <c r="AF13" i="227"/>
  <c r="AE10" i="227"/>
  <c r="AF10" i="227" l="1"/>
  <c r="F44" i="257" l="1"/>
  <c r="E44" i="257"/>
  <c r="G44" i="257" l="1"/>
  <c r="H44" i="257" l="1"/>
  <c r="I44" i="257" l="1"/>
  <c r="J44" i="257" l="1"/>
  <c r="K44" i="257" l="1"/>
  <c r="L44" i="257" l="1"/>
  <c r="M44" i="257" l="1"/>
  <c r="N44" i="257" l="1"/>
  <c r="O44" i="257" l="1"/>
  <c r="P44" i="257" l="1"/>
  <c r="Q44" i="257" l="1"/>
  <c r="R44" i="257" l="1"/>
  <c r="S44" i="257" l="1"/>
  <c r="T44" i="257" l="1"/>
  <c r="U44" i="257" l="1"/>
  <c r="V44" i="257" l="1"/>
  <c r="W44" i="257" l="1"/>
  <c r="X44" i="257" l="1"/>
  <c r="Y44" i="257" l="1"/>
  <c r="Z44" i="257" l="1"/>
  <c r="AA44" i="257" l="1"/>
  <c r="AB44" i="257" l="1"/>
  <c r="Q37" i="227" l="1"/>
  <c r="AE37" i="227" s="1"/>
  <c r="Q38" i="227" l="1"/>
  <c r="Q40" i="227" s="1"/>
  <c r="AE38" i="227"/>
  <c r="AF37" i="227"/>
  <c r="Z37" i="259" l="1"/>
  <c r="Z20" i="259"/>
  <c r="AF38" i="227"/>
  <c r="AA20" i="259" l="1"/>
  <c r="Z22" i="259"/>
  <c r="AZ20" i="259"/>
  <c r="BA20" i="259" s="1"/>
  <c r="BA22" i="259" s="1"/>
  <c r="AB20" i="259" l="1"/>
  <c r="AA22" i="259"/>
  <c r="AC20" i="259" l="1"/>
  <c r="AB22" i="259"/>
  <c r="Z33" i="257" l="1"/>
  <c r="Z40" i="257" s="1"/>
  <c r="T94" i="251"/>
  <c r="T94" i="260"/>
  <c r="AD20" i="259"/>
  <c r="AC22" i="259"/>
  <c r="V94" i="251"/>
  <c r="V94" i="260"/>
  <c r="S94" i="251"/>
  <c r="S94" i="260"/>
  <c r="W33" i="257"/>
  <c r="W40" i="257" s="1"/>
  <c r="Q33" i="257"/>
  <c r="Q40" i="257" s="1"/>
  <c r="Q94" i="251"/>
  <c r="Q94" i="260"/>
  <c r="T33" i="257"/>
  <c r="T40" i="257" s="1"/>
  <c r="Y94" i="251"/>
  <c r="Y94" i="260"/>
  <c r="AB33" i="257"/>
  <c r="AB40" i="257" s="1"/>
  <c r="O36" i="258"/>
  <c r="AC94" i="260"/>
  <c r="AC94" i="251"/>
  <c r="G31" i="209"/>
  <c r="W94" i="251"/>
  <c r="W94" i="260"/>
  <c r="Z94" i="251"/>
  <c r="Z94" i="260"/>
  <c r="R33" i="257"/>
  <c r="R40" i="257" s="1"/>
  <c r="AB94" i="251"/>
  <c r="AB94" i="260"/>
  <c r="N51" i="206" l="1"/>
  <c r="H51" i="206" s="1"/>
  <c r="AJ42" i="259"/>
  <c r="AJ65" i="259" s="1"/>
  <c r="AB26" i="257"/>
  <c r="S26" i="257"/>
  <c r="AA33" i="257"/>
  <c r="AA40" i="257" s="1"/>
  <c r="AA94" i="251"/>
  <c r="AA94" i="260"/>
  <c r="S33" i="257"/>
  <c r="S40" i="257" s="1"/>
  <c r="V26" i="257"/>
  <c r="U94" i="260"/>
  <c r="U94" i="251"/>
  <c r="AG42" i="259"/>
  <c r="AG65" i="259" s="1"/>
  <c r="AA42" i="259"/>
  <c r="U33" i="257"/>
  <c r="U40" i="257" s="1"/>
  <c r="P94" i="251"/>
  <c r="P94" i="260"/>
  <c r="AF42" i="259"/>
  <c r="AF65" i="259" s="1"/>
  <c r="Y26" i="257"/>
  <c r="AI42" i="259"/>
  <c r="AI65" i="259" s="1"/>
  <c r="H31" i="209"/>
  <c r="AL42" i="259"/>
  <c r="AL65" i="259" s="1"/>
  <c r="X94" i="260"/>
  <c r="X94" i="251"/>
  <c r="P33" i="257"/>
  <c r="P40" i="257" s="1"/>
  <c r="X33" i="257"/>
  <c r="X40" i="257" s="1"/>
  <c r="AD22" i="259"/>
  <c r="AE20" i="259"/>
  <c r="L38" i="203"/>
  <c r="O33" i="257"/>
  <c r="O40" i="257" s="1"/>
  <c r="AM42" i="259"/>
  <c r="AM65" i="259" s="1"/>
  <c r="P26" i="257"/>
  <c r="V33" i="257"/>
  <c r="V40" i="257" s="1"/>
  <c r="AC42" i="259"/>
  <c r="AC65" i="259" s="1"/>
  <c r="Y33" i="257"/>
  <c r="Y40" i="257" s="1"/>
  <c r="AD42" i="259"/>
  <c r="AD65" i="259" s="1"/>
  <c r="R94" i="251" l="1"/>
  <c r="R94" i="260"/>
  <c r="AE94" i="260" s="1"/>
  <c r="AE42" i="259"/>
  <c r="AE65" i="259" s="1"/>
  <c r="O26" i="257"/>
  <c r="Z42" i="259"/>
  <c r="AE22" i="259"/>
  <c r="AF20" i="259"/>
  <c r="AH42" i="259"/>
  <c r="AH65" i="259" s="1"/>
  <c r="AF94" i="260"/>
  <c r="AA65" i="259"/>
  <c r="AE94" i="251"/>
  <c r="AK42" i="259"/>
  <c r="AK65" i="259" s="1"/>
  <c r="S35" i="258" l="1"/>
  <c r="AB42" i="259"/>
  <c r="AB65" i="259" s="1"/>
  <c r="AL66" i="259" s="1"/>
  <c r="AA26" i="257"/>
  <c r="U26" i="257"/>
  <c r="Z46" i="259"/>
  <c r="Z65" i="259"/>
  <c r="AA46" i="259"/>
  <c r="X26" i="257"/>
  <c r="O35" i="258"/>
  <c r="O42" i="258" s="1"/>
  <c r="W26" i="257"/>
  <c r="Z26" i="257"/>
  <c r="P35" i="258"/>
  <c r="AF22" i="259"/>
  <c r="AG20" i="259"/>
  <c r="T26" i="257"/>
  <c r="R26" i="257" l="1"/>
  <c r="Q26" i="257"/>
  <c r="AK46" i="259"/>
  <c r="AF46" i="259"/>
  <c r="AG46" i="259"/>
  <c r="AJ46" i="259"/>
  <c r="AL46" i="259"/>
  <c r="AD46" i="259"/>
  <c r="AM46" i="259"/>
  <c r="AB46" i="259"/>
  <c r="AM66" i="259"/>
  <c r="AE46" i="259"/>
  <c r="AC46" i="259"/>
  <c r="AH46" i="259"/>
  <c r="AI46" i="259"/>
  <c r="T35" i="258"/>
  <c r="T23" i="209"/>
  <c r="W35" i="258"/>
  <c r="Z35" i="258"/>
  <c r="AA35" i="258"/>
  <c r="V35" i="258"/>
  <c r="AG66" i="259"/>
  <c r="AD66" i="259"/>
  <c r="AF66" i="259"/>
  <c r="Z66" i="259"/>
  <c r="AE66" i="259"/>
  <c r="AJ66" i="259"/>
  <c r="AH66" i="259"/>
  <c r="AI66" i="259"/>
  <c r="AA66" i="259"/>
  <c r="AC66" i="259"/>
  <c r="AB66" i="259"/>
  <c r="AK66" i="259"/>
  <c r="AG22" i="259"/>
  <c r="AH20" i="259"/>
  <c r="U35" i="258"/>
  <c r="AB35" i="258"/>
  <c r="P36" i="258"/>
  <c r="P42" i="258" s="1"/>
  <c r="X35" i="258"/>
  <c r="Q36" i="258"/>
  <c r="Y35" i="258"/>
  <c r="Q35" i="258" l="1"/>
  <c r="R35" i="258"/>
  <c r="Q42" i="258"/>
  <c r="AI20" i="259"/>
  <c r="AH22" i="259"/>
  <c r="U23" i="209"/>
  <c r="U24" i="209" s="1"/>
  <c r="R36" i="258"/>
  <c r="T24" i="209"/>
  <c r="R42" i="258" l="1"/>
  <c r="G23" i="209"/>
  <c r="H23" i="209" s="1"/>
  <c r="AJ20" i="259"/>
  <c r="AI22" i="259"/>
  <c r="G24" i="209"/>
  <c r="V24" i="209"/>
  <c r="AJ22" i="259" l="1"/>
  <c r="AK20" i="259"/>
  <c r="T36" i="258"/>
  <c r="T42" i="258" s="1"/>
  <c r="H24" i="209"/>
  <c r="S36" i="258"/>
  <c r="S42" i="258" s="1"/>
  <c r="V36" i="258" l="1"/>
  <c r="V42" i="258" s="1"/>
  <c r="U36" i="258"/>
  <c r="U42" i="258" s="1"/>
  <c r="AL20" i="259"/>
  <c r="AK22" i="259"/>
  <c r="AM20" i="259" l="1"/>
  <c r="AM22" i="259" s="1"/>
  <c r="AL22" i="259"/>
  <c r="Y36" i="258" l="1"/>
  <c r="Y42" i="258" s="1"/>
  <c r="W36" i="258"/>
  <c r="W42" i="258" s="1"/>
  <c r="X36" i="258"/>
  <c r="X42" i="258" s="1"/>
  <c r="Z36" i="258" l="1"/>
  <c r="Z42" i="258" s="1"/>
  <c r="AA36" i="258"/>
  <c r="AA42" i="258" s="1"/>
  <c r="AB36" i="258" l="1"/>
  <c r="AB42" i="258" s="1"/>
  <c r="L17" i="227" l="1"/>
  <c r="M17" i="227" l="1"/>
  <c r="Z17" i="227"/>
  <c r="L18" i="227"/>
  <c r="Z18" i="227" l="1"/>
  <c r="L20" i="227"/>
  <c r="N17" i="227"/>
  <c r="AA17" i="227"/>
  <c r="M18" i="227"/>
  <c r="AA18" i="227" l="1"/>
  <c r="M20" i="227"/>
  <c r="AB17" i="227"/>
  <c r="O17" i="227"/>
  <c r="N18" i="227"/>
  <c r="AB18" i="227" l="1"/>
  <c r="N20" i="227"/>
  <c r="AC17" i="227"/>
  <c r="P17" i="227"/>
  <c r="O18" i="227"/>
  <c r="AC18" i="227" l="1"/>
  <c r="O20" i="227"/>
  <c r="Q17" i="227"/>
  <c r="AD17" i="227"/>
  <c r="P18" i="227"/>
  <c r="AD18" i="227" l="1"/>
  <c r="P20" i="227"/>
  <c r="R17" i="227"/>
  <c r="Q18" i="227"/>
  <c r="AE17" i="227"/>
  <c r="R18" i="227" l="1"/>
  <c r="AF17" i="227"/>
  <c r="Q20" i="227"/>
  <c r="AE18" i="227"/>
  <c r="R20" i="227" l="1"/>
  <c r="AF18" i="227"/>
  <c r="L18" i="204" l="1"/>
  <c r="J23" i="204"/>
  <c r="L19" i="204"/>
  <c r="L23" i="204"/>
  <c r="J21" i="204"/>
  <c r="J13" i="204"/>
  <c r="J17" i="204"/>
  <c r="L25" i="204"/>
  <c r="J15" i="204"/>
  <c r="L20" i="204"/>
  <c r="J20" i="204"/>
  <c r="J24" i="204"/>
  <c r="J25" i="204"/>
  <c r="L16" i="204"/>
  <c r="L24" i="204"/>
  <c r="L26" i="204"/>
  <c r="L13" i="204"/>
  <c r="J22" i="204"/>
  <c r="L21" i="204"/>
  <c r="L17" i="204"/>
  <c r="J18" i="204"/>
  <c r="J28" i="204"/>
  <c r="L28" i="204"/>
  <c r="L14" i="204"/>
  <c r="J16" i="204"/>
  <c r="J26" i="204"/>
  <c r="J27" i="204"/>
  <c r="L15" i="204"/>
  <c r="J14" i="204"/>
  <c r="J19" i="204"/>
  <c r="L27" i="204"/>
  <c r="L22" i="204"/>
  <c r="N16" i="204" l="1"/>
  <c r="P16" i="204" s="1"/>
  <c r="N20" i="204"/>
  <c r="P20" i="204" s="1"/>
  <c r="N28" i="204"/>
  <c r="P28" i="204" s="1"/>
  <c r="N26" i="204"/>
  <c r="P26" i="204" s="1"/>
  <c r="N22" i="204"/>
  <c r="P22" i="204" s="1"/>
  <c r="N24" i="204"/>
  <c r="P24" i="204" s="1"/>
  <c r="N19" i="204"/>
  <c r="P19" i="204" s="1"/>
  <c r="N18" i="204"/>
  <c r="P18" i="204" s="1"/>
  <c r="N27" i="204"/>
  <c r="P27" i="204" s="1"/>
  <c r="N17" i="204"/>
  <c r="P17" i="204" s="1"/>
  <c r="N25" i="204"/>
  <c r="P25" i="204" s="1"/>
  <c r="N15" i="204"/>
  <c r="P15" i="204" s="1"/>
  <c r="N14" i="204"/>
  <c r="P14" i="204" s="1"/>
  <c r="N21" i="204"/>
  <c r="P21" i="204" s="1"/>
  <c r="N23" i="204"/>
  <c r="P23" i="204" s="1"/>
  <c r="N13" i="204"/>
  <c r="P13" i="204" s="1"/>
  <c r="Q11" i="205" l="1"/>
  <c r="G11" i="205"/>
  <c r="N11" i="205"/>
  <c r="P11" i="205"/>
  <c r="H11" i="205"/>
  <c r="M11" i="205"/>
  <c r="O11" i="205"/>
  <c r="L12" i="204"/>
  <c r="L47" i="204" s="1"/>
  <c r="L49" i="204" s="1"/>
  <c r="L11" i="205"/>
  <c r="J11" i="205"/>
  <c r="J12" i="204"/>
  <c r="J47" i="204" s="1"/>
  <c r="J49" i="204" s="1"/>
  <c r="F11" i="205"/>
  <c r="K11" i="205"/>
  <c r="I11" i="205"/>
  <c r="N12" i="204" l="1"/>
  <c r="P12" i="204" s="1"/>
  <c r="N47" i="204" l="1"/>
  <c r="N49" i="204" s="1"/>
  <c r="E46" i="257" l="1"/>
  <c r="E49" i="258" l="1"/>
  <c r="J26" i="209" l="1"/>
  <c r="D26" i="209" l="1"/>
  <c r="V26" i="209"/>
  <c r="H26" i="209" l="1"/>
  <c r="X277" i="261" l="1"/>
  <c r="W277" i="261"/>
  <c r="W278" i="261"/>
  <c r="W275" i="261"/>
  <c r="W279" i="261" l="1"/>
  <c r="P15" i="253"/>
  <c r="P33" i="260"/>
  <c r="P33" i="251"/>
  <c r="X278" i="261"/>
  <c r="J278" i="261" s="1"/>
  <c r="X275" i="261"/>
  <c r="X282" i="261" s="1"/>
  <c r="X276" i="261"/>
  <c r="X279" i="261"/>
  <c r="W282" i="261"/>
  <c r="J277" i="261"/>
  <c r="J275" i="261" l="1"/>
  <c r="J282" i="261" s="1"/>
  <c r="W284" i="261"/>
  <c r="J279" i="261"/>
  <c r="X281" i="261"/>
  <c r="X280" i="261"/>
  <c r="W276" i="261"/>
  <c r="X284" i="261"/>
  <c r="Q33" i="260"/>
  <c r="AF33" i="260" s="1"/>
  <c r="Q33" i="251"/>
  <c r="Q15" i="253"/>
  <c r="AF15" i="253" s="1"/>
  <c r="J283" i="261" l="1"/>
  <c r="X285" i="261"/>
  <c r="P130" i="260"/>
  <c r="P46" i="253"/>
  <c r="P131" i="251"/>
  <c r="Q130" i="260"/>
  <c r="Q46" i="253"/>
  <c r="Q131" i="251"/>
  <c r="J284" i="261"/>
  <c r="W281" i="261"/>
  <c r="J276" i="261"/>
  <c r="W280" i="261"/>
  <c r="U17" i="255" l="1"/>
  <c r="U36" i="255" s="1"/>
  <c r="AF46" i="253"/>
  <c r="V17" i="255"/>
  <c r="V36" i="255" s="1"/>
  <c r="AF130" i="260"/>
  <c r="W285" i="261"/>
  <c r="J280" i="261"/>
  <c r="J281" i="261"/>
  <c r="U51" i="255" l="1"/>
  <c r="J285" i="261"/>
  <c r="V51" i="255"/>
  <c r="E27" i="258" l="1"/>
  <c r="F27" i="258" l="1"/>
  <c r="G27" i="258" l="1"/>
  <c r="H27" i="258" l="1"/>
  <c r="I27" i="258" l="1"/>
  <c r="J27" i="258" l="1"/>
  <c r="K27" i="258" l="1"/>
  <c r="L27" i="258" l="1"/>
  <c r="M27" i="258" l="1"/>
  <c r="N27" i="258" l="1"/>
  <c r="O27" i="258" l="1"/>
  <c r="W266" i="261" l="1"/>
  <c r="P265" i="261"/>
  <c r="P27" i="258"/>
  <c r="R265" i="261"/>
  <c r="Q241" i="261"/>
  <c r="R241" i="261"/>
  <c r="S241" i="261"/>
  <c r="S265" i="261"/>
  <c r="P241" i="261"/>
  <c r="U241" i="261"/>
  <c r="Q265" i="261"/>
  <c r="T241" i="261"/>
  <c r="T265" i="261"/>
  <c r="U265" i="261"/>
  <c r="X266" i="261" l="1"/>
  <c r="Q266" i="261"/>
  <c r="T266" i="261"/>
  <c r="R266" i="261"/>
  <c r="V241" i="261"/>
  <c r="X242" i="261"/>
  <c r="X241" i="261"/>
  <c r="T239" i="261"/>
  <c r="T246" i="261" s="1"/>
  <c r="R263" i="261"/>
  <c r="R270" i="261" s="1"/>
  <c r="X265" i="261"/>
  <c r="Q242" i="261"/>
  <c r="P263" i="261"/>
  <c r="P242" i="261"/>
  <c r="U239" i="261"/>
  <c r="U246" i="261" s="1"/>
  <c r="T263" i="261"/>
  <c r="T270" i="261" s="1"/>
  <c r="V263" i="261"/>
  <c r="U263" i="261"/>
  <c r="X263" i="261"/>
  <c r="S239" i="261"/>
  <c r="S246" i="261" s="1"/>
  <c r="R239" i="261"/>
  <c r="R246" i="261" s="1"/>
  <c r="V242" i="261"/>
  <c r="P239" i="261"/>
  <c r="P246" i="261" s="1"/>
  <c r="W263" i="261"/>
  <c r="X239" i="261"/>
  <c r="U266" i="261"/>
  <c r="W239" i="261"/>
  <c r="S263" i="261"/>
  <c r="V266" i="261"/>
  <c r="W265" i="261"/>
  <c r="V265" i="261"/>
  <c r="R242" i="261"/>
  <c r="S242" i="261"/>
  <c r="Q239" i="261"/>
  <c r="Q246" i="261" s="1"/>
  <c r="Q263" i="261"/>
  <c r="T242" i="261"/>
  <c r="P266" i="261"/>
  <c r="W242" i="261"/>
  <c r="S266" i="261"/>
  <c r="V239" i="261"/>
  <c r="W241" i="261"/>
  <c r="U242" i="261"/>
  <c r="J239" i="261" l="1"/>
  <c r="W246" i="261"/>
  <c r="S264" i="261"/>
  <c r="N34" i="260"/>
  <c r="N16" i="253"/>
  <c r="AK30" i="210"/>
  <c r="N34" i="251"/>
  <c r="T240" i="261"/>
  <c r="K34" i="251"/>
  <c r="AH30" i="210"/>
  <c r="K34" i="260"/>
  <c r="K16" i="253"/>
  <c r="W267" i="261"/>
  <c r="P267" i="261"/>
  <c r="R264" i="261"/>
  <c r="T243" i="261"/>
  <c r="T248" i="261" s="1"/>
  <c r="U264" i="261"/>
  <c r="S240" i="261"/>
  <c r="W270" i="261"/>
  <c r="Q264" i="261"/>
  <c r="AG29" i="210"/>
  <c r="J30" i="260"/>
  <c r="J12" i="253"/>
  <c r="J30" i="251"/>
  <c r="X243" i="261"/>
  <c r="X248" i="261" s="1"/>
  <c r="W243" i="261"/>
  <c r="W248" i="261" s="1"/>
  <c r="I30" i="260"/>
  <c r="I12" i="253"/>
  <c r="K30" i="204"/>
  <c r="I30" i="251"/>
  <c r="X270" i="261"/>
  <c r="P243" i="261"/>
  <c r="V264" i="261"/>
  <c r="J34" i="260"/>
  <c r="J16" i="253"/>
  <c r="J34" i="251"/>
  <c r="AG30" i="210"/>
  <c r="P34" i="251"/>
  <c r="P16" i="253"/>
  <c r="P34" i="260"/>
  <c r="W240" i="261"/>
  <c r="AH29" i="210"/>
  <c r="K30" i="260"/>
  <c r="K12" i="253"/>
  <c r="K30" i="251"/>
  <c r="R243" i="261"/>
  <c r="R248" i="261" s="1"/>
  <c r="V246" i="261"/>
  <c r="L34" i="260"/>
  <c r="L16" i="253"/>
  <c r="L34" i="251"/>
  <c r="AI30" i="210"/>
  <c r="AK29" i="210"/>
  <c r="N30" i="260"/>
  <c r="N30" i="251"/>
  <c r="N12" i="253"/>
  <c r="T264" i="261"/>
  <c r="P240" i="261"/>
  <c r="AL29" i="210"/>
  <c r="O12" i="253"/>
  <c r="O30" i="260"/>
  <c r="O30" i="251"/>
  <c r="V267" i="261"/>
  <c r="T267" i="261"/>
  <c r="J263" i="261"/>
  <c r="O34" i="260"/>
  <c r="O16" i="253"/>
  <c r="AL30" i="210"/>
  <c r="O34" i="251"/>
  <c r="Q240" i="261"/>
  <c r="Q270" i="261"/>
  <c r="J241" i="261"/>
  <c r="P30" i="260"/>
  <c r="P30" i="251"/>
  <c r="P12" i="253"/>
  <c r="S267" i="261"/>
  <c r="Q267" i="261"/>
  <c r="U240" i="261"/>
  <c r="Q34" i="260"/>
  <c r="AN30" i="210"/>
  <c r="Q16" i="253"/>
  <c r="Q34" i="251"/>
  <c r="X240" i="261"/>
  <c r="V240" i="261"/>
  <c r="V243" i="261"/>
  <c r="V248" i="261" s="1"/>
  <c r="X264" i="261"/>
  <c r="V270" i="261"/>
  <c r="Q30" i="260"/>
  <c r="AN29" i="210"/>
  <c r="Q12" i="253"/>
  <c r="Q30" i="251"/>
  <c r="AI29" i="210"/>
  <c r="L30" i="260"/>
  <c r="L12" i="253"/>
  <c r="L30" i="251"/>
  <c r="X246" i="261"/>
  <c r="J242" i="261"/>
  <c r="M34" i="260"/>
  <c r="M34" i="251"/>
  <c r="M16" i="253"/>
  <c r="AJ30" i="210"/>
  <c r="U243" i="261"/>
  <c r="U248" i="261" s="1"/>
  <c r="AJ29" i="210"/>
  <c r="M30" i="251"/>
  <c r="M12" i="253"/>
  <c r="M30" i="260"/>
  <c r="W264" i="261"/>
  <c r="R267" i="261"/>
  <c r="R272" i="261" s="1"/>
  <c r="J265" i="261"/>
  <c r="S270" i="261"/>
  <c r="Q243" i="261"/>
  <c r="Q248" i="261" s="1"/>
  <c r="X267" i="261"/>
  <c r="P264" i="261"/>
  <c r="I34" i="260"/>
  <c r="I16" i="253"/>
  <c r="I34" i="251"/>
  <c r="K31" i="204"/>
  <c r="M31" i="204"/>
  <c r="M30" i="204"/>
  <c r="P270" i="261"/>
  <c r="U270" i="261"/>
  <c r="R240" i="261"/>
  <c r="J266" i="261"/>
  <c r="S243" i="261"/>
  <c r="S248" i="261" s="1"/>
  <c r="U267" i="261"/>
  <c r="AF16" i="253" l="1"/>
  <c r="AF12" i="253"/>
  <c r="O47" i="253"/>
  <c r="O132" i="251"/>
  <c r="O131" i="260"/>
  <c r="BF30" i="210"/>
  <c r="P127" i="260"/>
  <c r="P43" i="253"/>
  <c r="P128" i="251"/>
  <c r="AF30" i="210"/>
  <c r="V272" i="261"/>
  <c r="L127" i="260"/>
  <c r="L128" i="251"/>
  <c r="L43" i="253"/>
  <c r="BC29" i="210"/>
  <c r="X245" i="261"/>
  <c r="X244" i="261"/>
  <c r="X249" i="261" s="1"/>
  <c r="U245" i="261"/>
  <c r="U244" i="261"/>
  <c r="U249" i="261" s="1"/>
  <c r="P245" i="261"/>
  <c r="J240" i="261"/>
  <c r="P244" i="261"/>
  <c r="S245" i="261"/>
  <c r="S244" i="261"/>
  <c r="S249" i="261" s="1"/>
  <c r="J43" i="253"/>
  <c r="J127" i="260"/>
  <c r="J128" i="251"/>
  <c r="BA29" i="210"/>
  <c r="X269" i="261"/>
  <c r="X268" i="261"/>
  <c r="J246" i="261"/>
  <c r="O127" i="260"/>
  <c r="BF29" i="210"/>
  <c r="O43" i="253"/>
  <c r="O128" i="251"/>
  <c r="Q131" i="260"/>
  <c r="BH30" i="210"/>
  <c r="Q47" i="253"/>
  <c r="Q132" i="251"/>
  <c r="K127" i="260"/>
  <c r="K43" i="253"/>
  <c r="K128" i="251"/>
  <c r="BB29" i="210"/>
  <c r="AF30" i="260"/>
  <c r="W269" i="261"/>
  <c r="W268" i="261"/>
  <c r="W273" i="261" s="1"/>
  <c r="Q272" i="261"/>
  <c r="T269" i="261"/>
  <c r="T268" i="261"/>
  <c r="W245" i="261"/>
  <c r="W244" i="261"/>
  <c r="P272" i="261"/>
  <c r="J267" i="261"/>
  <c r="J270" i="261"/>
  <c r="P131" i="260"/>
  <c r="P132" i="251"/>
  <c r="P47" i="253"/>
  <c r="S269" i="261"/>
  <c r="S268" i="261"/>
  <c r="V269" i="261"/>
  <c r="V268" i="261"/>
  <c r="U269" i="261"/>
  <c r="R269" i="261"/>
  <c r="R268" i="261"/>
  <c r="J132" i="251"/>
  <c r="BA30" i="210"/>
  <c r="J131" i="260"/>
  <c r="J47" i="253"/>
  <c r="AF34" i="260"/>
  <c r="K47" i="253"/>
  <c r="K131" i="260"/>
  <c r="K132" i="251"/>
  <c r="BB30" i="210"/>
  <c r="L47" i="253"/>
  <c r="L131" i="260"/>
  <c r="L132" i="251"/>
  <c r="BC30" i="210"/>
  <c r="W272" i="261"/>
  <c r="S272" i="261"/>
  <c r="Q245" i="261"/>
  <c r="Q244" i="261"/>
  <c r="Q249" i="261" s="1"/>
  <c r="AM30" i="210"/>
  <c r="AP30" i="210" s="1"/>
  <c r="I30" i="210" s="1"/>
  <c r="K30" i="210" s="1"/>
  <c r="M131" i="260"/>
  <c r="BD30" i="210"/>
  <c r="M132" i="251"/>
  <c r="M47" i="253"/>
  <c r="N131" i="260"/>
  <c r="BE30" i="210"/>
  <c r="N132" i="251"/>
  <c r="N47" i="253"/>
  <c r="J271" i="261"/>
  <c r="P248" i="261"/>
  <c r="J243" i="261"/>
  <c r="Q269" i="261"/>
  <c r="Q268" i="261"/>
  <c r="T245" i="261"/>
  <c r="T244" i="261"/>
  <c r="T249" i="261" s="1"/>
  <c r="N43" i="253"/>
  <c r="N128" i="251"/>
  <c r="N127" i="260"/>
  <c r="BE29" i="210"/>
  <c r="U268" i="261"/>
  <c r="U272" i="261"/>
  <c r="J247" i="261"/>
  <c r="P269" i="261"/>
  <c r="J264" i="261"/>
  <c r="P268" i="261"/>
  <c r="T272" i="261"/>
  <c r="V245" i="261"/>
  <c r="V244" i="261"/>
  <c r="V249" i="261" s="1"/>
  <c r="X272" i="261"/>
  <c r="I43" i="253"/>
  <c r="O30" i="204"/>
  <c r="Q30" i="204" s="1"/>
  <c r="I127" i="260"/>
  <c r="I128" i="251"/>
  <c r="R245" i="261"/>
  <c r="R244" i="261"/>
  <c r="R249" i="261" s="1"/>
  <c r="AM29" i="210"/>
  <c r="AF29" i="210"/>
  <c r="M43" i="253"/>
  <c r="BD29" i="210"/>
  <c r="M128" i="251"/>
  <c r="M127" i="260"/>
  <c r="AP29" i="210" l="1"/>
  <c r="I29" i="210" s="1"/>
  <c r="K29" i="210" s="1"/>
  <c r="U14" i="255"/>
  <c r="U33" i="255" s="1"/>
  <c r="N14" i="255"/>
  <c r="N33" i="255" s="1"/>
  <c r="N18" i="255"/>
  <c r="N34" i="255" s="1"/>
  <c r="V14" i="255"/>
  <c r="V33" i="255" s="1"/>
  <c r="AQ29" i="210" a="1"/>
  <c r="AQ29" i="210" s="1"/>
  <c r="M29" i="210" s="1"/>
  <c r="O29" i="210" s="1"/>
  <c r="V48" i="255"/>
  <c r="Q273" i="261"/>
  <c r="P14" i="255"/>
  <c r="P33" i="255" s="1"/>
  <c r="S18" i="255"/>
  <c r="S34" i="255" s="1"/>
  <c r="P249" i="261"/>
  <c r="J244" i="261"/>
  <c r="BG29" i="210"/>
  <c r="R18" i="255"/>
  <c r="R34" i="255" s="1"/>
  <c r="R14" i="255"/>
  <c r="R33" i="255" s="1"/>
  <c r="U273" i="261"/>
  <c r="BG30" i="210"/>
  <c r="U48" i="255"/>
  <c r="O14" i="255"/>
  <c r="O33" i="255" s="1"/>
  <c r="S14" i="255"/>
  <c r="S33" i="255" s="1"/>
  <c r="R273" i="261"/>
  <c r="S273" i="261"/>
  <c r="P273" i="261"/>
  <c r="J268" i="261"/>
  <c r="W249" i="261"/>
  <c r="O18" i="255"/>
  <c r="O34" i="255" s="1"/>
  <c r="J269" i="261"/>
  <c r="X273" i="261"/>
  <c r="Q14" i="255"/>
  <c r="Q33" i="255" s="1"/>
  <c r="J245" i="261"/>
  <c r="P18" i="255"/>
  <c r="P34" i="255" s="1"/>
  <c r="T273" i="261"/>
  <c r="AZ29" i="210"/>
  <c r="J248" i="261"/>
  <c r="V18" i="255"/>
  <c r="V34" i="255" s="1"/>
  <c r="T18" i="255"/>
  <c r="T34" i="255" s="1"/>
  <c r="U18" i="255"/>
  <c r="U34" i="255" s="1"/>
  <c r="AQ30" i="210" a="1"/>
  <c r="AQ30" i="210" s="1"/>
  <c r="M30" i="210" s="1"/>
  <c r="Q18" i="255"/>
  <c r="Q34" i="255" s="1"/>
  <c r="I47" i="253"/>
  <c r="AF47" i="253" s="1"/>
  <c r="I131" i="260"/>
  <c r="AF131" i="260" s="1"/>
  <c r="I132" i="251"/>
  <c r="O31" i="204"/>
  <c r="Q31" i="204" s="1"/>
  <c r="V273" i="261"/>
  <c r="J272" i="261"/>
  <c r="T14" i="255"/>
  <c r="T33" i="255" s="1"/>
  <c r="BJ29" i="210" l="1"/>
  <c r="Q29" i="210" s="1"/>
  <c r="S29" i="210" s="1"/>
  <c r="N49" i="255"/>
  <c r="N48" i="255"/>
  <c r="S49" i="255"/>
  <c r="J273" i="261"/>
  <c r="U49" i="255"/>
  <c r="R49" i="255"/>
  <c r="V49" i="255"/>
  <c r="Q49" i="255"/>
  <c r="J249" i="261"/>
  <c r="P49" i="255"/>
  <c r="AZ30" i="210"/>
  <c r="BK30" i="210" s="1" a="1"/>
  <c r="BK30" i="210" s="1"/>
  <c r="U30" i="210" s="1"/>
  <c r="W30" i="210" s="1"/>
  <c r="S48" i="255"/>
  <c r="Q48" i="255"/>
  <c r="O48" i="255"/>
  <c r="R48" i="255"/>
  <c r="O49" i="255"/>
  <c r="T48" i="255"/>
  <c r="P48" i="255"/>
  <c r="T49" i="255"/>
  <c r="O30" i="210"/>
  <c r="BJ30" i="210" l="1"/>
  <c r="Q30" i="210" s="1"/>
  <c r="S30" i="210" s="1"/>
  <c r="E21" i="257" l="1"/>
  <c r="E15" i="258" l="1"/>
  <c r="E15" i="257"/>
  <c r="E20" i="257"/>
  <c r="E14" i="257" l="1"/>
  <c r="E18" i="258"/>
  <c r="E17" i="258"/>
  <c r="E23" i="257"/>
  <c r="F21" i="257"/>
  <c r="E24" i="257"/>
  <c r="E20" i="258"/>
  <c r="E14" i="258"/>
  <c r="E19" i="258"/>
  <c r="E13" i="257"/>
  <c r="E13" i="258"/>
  <c r="E22" i="257"/>
  <c r="E10" i="257"/>
  <c r="F26" i="258" l="1"/>
  <c r="F28" i="258" s="1"/>
  <c r="Q36" i="259" s="1"/>
  <c r="F10" i="257"/>
  <c r="G15" i="258"/>
  <c r="F17" i="258"/>
  <c r="E26" i="258"/>
  <c r="E28" i="258" s="1"/>
  <c r="P36" i="259" s="1"/>
  <c r="F20" i="257"/>
  <c r="E9" i="257"/>
  <c r="E11" i="257" s="1"/>
  <c r="G21" i="257"/>
  <c r="F22" i="257"/>
  <c r="G15" i="257"/>
  <c r="F18" i="258"/>
  <c r="F15" i="258"/>
  <c r="F15" i="257"/>
  <c r="G22" i="257" l="1"/>
  <c r="F13" i="258"/>
  <c r="F9" i="257"/>
  <c r="F11" i="257" s="1"/>
  <c r="F13" i="257"/>
  <c r="G18" i="258"/>
  <c r="G26" i="258"/>
  <c r="G28" i="258" s="1"/>
  <c r="R36" i="259" s="1"/>
  <c r="F23" i="257"/>
  <c r="F14" i="258"/>
  <c r="F19" i="258"/>
  <c r="F20" i="258"/>
  <c r="F14" i="257"/>
  <c r="G14" i="257"/>
  <c r="G20" i="257"/>
  <c r="G14" i="258"/>
  <c r="F24" i="257"/>
  <c r="G17" i="258"/>
  <c r="H21" i="257"/>
  <c r="G10" i="257"/>
  <c r="K20" i="209" l="1"/>
  <c r="K21" i="209" s="1"/>
  <c r="J20" i="209"/>
  <c r="H20" i="258"/>
  <c r="H15" i="257"/>
  <c r="G9" i="257"/>
  <c r="G11" i="257" s="1"/>
  <c r="H15" i="258"/>
  <c r="G20" i="258"/>
  <c r="G13" i="257"/>
  <c r="I15" i="258"/>
  <c r="H22" i="257"/>
  <c r="H17" i="258"/>
  <c r="L20" i="209"/>
  <c r="L21" i="209" s="1"/>
  <c r="H18" i="258"/>
  <c r="H20" i="257"/>
  <c r="G13" i="258"/>
  <c r="G24" i="257"/>
  <c r="I21" i="257"/>
  <c r="J21" i="209"/>
  <c r="H10" i="257"/>
  <c r="H19" i="258"/>
  <c r="G23" i="257"/>
  <c r="H23" i="257"/>
  <c r="G19" i="258"/>
  <c r="H26" i="258" l="1"/>
  <c r="H28" i="258" s="1"/>
  <c r="S36" i="259" s="1"/>
  <c r="D20" i="209"/>
  <c r="D21" i="209"/>
  <c r="I14" i="258"/>
  <c r="H9" i="257"/>
  <c r="H11" i="257" s="1"/>
  <c r="I18" i="258"/>
  <c r="I20" i="257"/>
  <c r="H24" i="257"/>
  <c r="I26" i="258"/>
  <c r="I28" i="258" s="1"/>
  <c r="T36" i="259" s="1"/>
  <c r="J18" i="258"/>
  <c r="H14" i="258"/>
  <c r="I10" i="257"/>
  <c r="J15" i="257"/>
  <c r="J21" i="257"/>
  <c r="I22" i="257"/>
  <c r="I15" i="257"/>
  <c r="H13" i="257"/>
  <c r="I20" i="258"/>
  <c r="H13" i="258"/>
  <c r="H14" i="257"/>
  <c r="I17" i="258"/>
  <c r="M20" i="209" l="1"/>
  <c r="J20" i="258"/>
  <c r="J20" i="257"/>
  <c r="J17" i="258"/>
  <c r="J13" i="258"/>
  <c r="I13" i="257"/>
  <c r="I13" i="258"/>
  <c r="J15" i="258"/>
  <c r="I9" i="257"/>
  <c r="I11" i="257" s="1"/>
  <c r="I14" i="257"/>
  <c r="I24" i="257"/>
  <c r="M21" i="209"/>
  <c r="J22" i="257"/>
  <c r="J14" i="257"/>
  <c r="I19" i="258"/>
  <c r="N20" i="209"/>
  <c r="N21" i="209" s="1"/>
  <c r="I23" i="257"/>
  <c r="J24" i="257"/>
  <c r="K21" i="257"/>
  <c r="J10" i="257"/>
  <c r="L82" i="251" l="1"/>
  <c r="L82" i="260"/>
  <c r="J14" i="258"/>
  <c r="L15" i="258"/>
  <c r="K22" i="257"/>
  <c r="L10" i="257"/>
  <c r="K26" i="258"/>
  <c r="K28" i="258" s="1"/>
  <c r="V36" i="259" s="1"/>
  <c r="K15" i="257"/>
  <c r="K15" i="258"/>
  <c r="L18" i="258"/>
  <c r="K10" i="257"/>
  <c r="K18" i="258"/>
  <c r="M82" i="260"/>
  <c r="M82" i="251"/>
  <c r="K23" i="257"/>
  <c r="J9" i="257"/>
  <c r="J11" i="257" s="1"/>
  <c r="K82" i="260"/>
  <c r="K82" i="251"/>
  <c r="N82" i="260"/>
  <c r="N82" i="251"/>
  <c r="L21" i="257"/>
  <c r="M10" i="257"/>
  <c r="J26" i="258"/>
  <c r="J28" i="258" s="1"/>
  <c r="U36" i="259" s="1"/>
  <c r="P82" i="251"/>
  <c r="P82" i="260"/>
  <c r="J13" i="257"/>
  <c r="J19" i="258"/>
  <c r="K20" i="257"/>
  <c r="Q82" i="260"/>
  <c r="R82" i="260" s="1"/>
  <c r="Q82" i="251"/>
  <c r="R82" i="251" s="1"/>
  <c r="K19" i="258"/>
  <c r="O82" i="251"/>
  <c r="O82" i="260"/>
  <c r="J23" i="257"/>
  <c r="V158" i="261" l="1"/>
  <c r="V110" i="261"/>
  <c r="L26" i="258"/>
  <c r="L28" i="258" s="1"/>
  <c r="W36" i="259" s="1"/>
  <c r="M182" i="261"/>
  <c r="W110" i="261"/>
  <c r="P26" i="261"/>
  <c r="U26" i="261"/>
  <c r="W182" i="261"/>
  <c r="P50" i="261"/>
  <c r="X38" i="261"/>
  <c r="O20" i="209"/>
  <c r="X98" i="261"/>
  <c r="X158" i="261"/>
  <c r="U38" i="261"/>
  <c r="U170" i="261"/>
  <c r="O86" i="261"/>
  <c r="O170" i="261"/>
  <c r="L14" i="258"/>
  <c r="Q74" i="261"/>
  <c r="M206" i="261"/>
  <c r="W122" i="261"/>
  <c r="Q122" i="261"/>
  <c r="S26" i="261"/>
  <c r="Q145" i="261"/>
  <c r="M134" i="261"/>
  <c r="P74" i="261"/>
  <c r="O182" i="261"/>
  <c r="W25" i="261"/>
  <c r="T25" i="261"/>
  <c r="T37" i="261"/>
  <c r="W97" i="261"/>
  <c r="S97" i="261"/>
  <c r="M157" i="261"/>
  <c r="M169" i="261"/>
  <c r="S145" i="261"/>
  <c r="T145" i="261"/>
  <c r="U109" i="261"/>
  <c r="V194" i="261"/>
  <c r="N206" i="261"/>
  <c r="N230" i="261"/>
  <c r="U74" i="261"/>
  <c r="M49" i="261"/>
  <c r="R85" i="261"/>
  <c r="O169" i="261"/>
  <c r="R25" i="261"/>
  <c r="T122" i="261"/>
  <c r="W158" i="261"/>
  <c r="T26" i="261"/>
  <c r="M37" i="261"/>
  <c r="P110" i="261"/>
  <c r="O158" i="261"/>
  <c r="X74" i="261"/>
  <c r="P205" i="261"/>
  <c r="Q205" i="261"/>
  <c r="U86" i="261"/>
  <c r="Q110" i="261"/>
  <c r="X86" i="261"/>
  <c r="R86" i="261"/>
  <c r="T193" i="261"/>
  <c r="N205" i="261"/>
  <c r="M109" i="261"/>
  <c r="N50" i="261"/>
  <c r="M97" i="261"/>
  <c r="M25" i="261"/>
  <c r="N193" i="261"/>
  <c r="U169" i="261"/>
  <c r="R37" i="261"/>
  <c r="Q73" i="261"/>
  <c r="L17" i="258"/>
  <c r="Q206" i="261"/>
  <c r="S194" i="261"/>
  <c r="Q229" i="261"/>
  <c r="N145" i="261"/>
  <c r="M181" i="261"/>
  <c r="N133" i="261"/>
  <c r="N49" i="261"/>
  <c r="Q13" i="209"/>
  <c r="W86" i="261"/>
  <c r="S182" i="261"/>
  <c r="U37" i="261"/>
  <c r="O25" i="261"/>
  <c r="P133" i="261"/>
  <c r="Q25" i="261"/>
  <c r="S109" i="261"/>
  <c r="U97" i="261"/>
  <c r="N181" i="261"/>
  <c r="T109" i="261"/>
  <c r="T74" i="261"/>
  <c r="T134" i="261"/>
  <c r="T157" i="261"/>
  <c r="W26" i="261"/>
  <c r="K14" i="258"/>
  <c r="P37" i="261"/>
  <c r="T133" i="261"/>
  <c r="O229" i="261"/>
  <c r="S181" i="261"/>
  <c r="R157" i="261"/>
  <c r="N37" i="261"/>
  <c r="U145" i="261"/>
  <c r="S73" i="261"/>
  <c r="P229" i="261"/>
  <c r="S61" i="261"/>
  <c r="U13" i="209"/>
  <c r="K24" i="257"/>
  <c r="R122" i="261"/>
  <c r="N253" i="261"/>
  <c r="P98" i="261"/>
  <c r="S86" i="261"/>
  <c r="O205" i="261"/>
  <c r="S205" i="261"/>
  <c r="N61" i="261"/>
  <c r="O38" i="261"/>
  <c r="K20" i="258"/>
  <c r="S193" i="261"/>
  <c r="U50" i="261"/>
  <c r="S146" i="261"/>
  <c r="X206" i="261"/>
  <c r="N25" i="261"/>
  <c r="Q181" i="261"/>
  <c r="O26" i="261"/>
  <c r="O230" i="261"/>
  <c r="U181" i="261"/>
  <c r="P157" i="261"/>
  <c r="Q37" i="261"/>
  <c r="N169" i="261"/>
  <c r="U205" i="261"/>
  <c r="O110" i="261"/>
  <c r="O206" i="261"/>
  <c r="K9" i="257"/>
  <c r="K11" i="257" s="1"/>
  <c r="X122" i="261"/>
  <c r="N97" i="261"/>
  <c r="N157" i="261"/>
  <c r="M158" i="261"/>
  <c r="Q193" i="261"/>
  <c r="W145" i="261"/>
  <c r="S49" i="261"/>
  <c r="N109" i="261"/>
  <c r="M98" i="261"/>
  <c r="T205" i="261"/>
  <c r="O133" i="261"/>
  <c r="U193" i="261"/>
  <c r="R145" i="261"/>
  <c r="W49" i="261"/>
  <c r="Q97" i="261"/>
  <c r="M110" i="261"/>
  <c r="S206" i="261"/>
  <c r="T181" i="261"/>
  <c r="R229" i="261"/>
  <c r="R205" i="261"/>
  <c r="S122" i="261"/>
  <c r="U133" i="261"/>
  <c r="P25" i="261"/>
  <c r="U229" i="261"/>
  <c r="O37" i="261"/>
  <c r="U25" i="261"/>
  <c r="R181" i="261"/>
  <c r="S229" i="261"/>
  <c r="M193" i="261"/>
  <c r="T50" i="261"/>
  <c r="P158" i="261"/>
  <c r="W121" i="261"/>
  <c r="T206" i="261"/>
  <c r="P181" i="261"/>
  <c r="M229" i="261"/>
  <c r="M205" i="261"/>
  <c r="T182" i="261"/>
  <c r="R121" i="261"/>
  <c r="S25" i="261"/>
  <c r="W157" i="261"/>
  <c r="O121" i="261"/>
  <c r="N62" i="261"/>
  <c r="R49" i="261"/>
  <c r="Q169" i="261"/>
  <c r="P61" i="261"/>
  <c r="Q121" i="261"/>
  <c r="T229" i="261"/>
  <c r="W133" i="261"/>
  <c r="S157" i="261"/>
  <c r="T49" i="261"/>
  <c r="O61" i="261"/>
  <c r="S37" i="261"/>
  <c r="O181" i="261"/>
  <c r="M21" i="257"/>
  <c r="K14" i="257"/>
  <c r="K13" i="257"/>
  <c r="O85" i="261"/>
  <c r="R253" i="261"/>
  <c r="U61" i="261"/>
  <c r="N73" i="261"/>
  <c r="U157" i="261"/>
  <c r="U121" i="261"/>
  <c r="P85" i="261"/>
  <c r="Q109" i="261"/>
  <c r="M253" i="261"/>
  <c r="T61" i="261"/>
  <c r="M61" i="261"/>
  <c r="S82" i="251"/>
  <c r="R133" i="261"/>
  <c r="Q157" i="261"/>
  <c r="T97" i="261"/>
  <c r="P97" i="261"/>
  <c r="S169" i="261"/>
  <c r="R169" i="261"/>
  <c r="U85" i="261"/>
  <c r="Q49" i="261"/>
  <c r="S13" i="209"/>
  <c r="S82" i="260"/>
  <c r="P20" i="209"/>
  <c r="Q253" i="261"/>
  <c r="M85" i="261"/>
  <c r="U73" i="261"/>
  <c r="O157" i="261"/>
  <c r="P121" i="261"/>
  <c r="T13" i="209"/>
  <c r="R13" i="209"/>
  <c r="M145" i="261"/>
  <c r="O97" i="261"/>
  <c r="P253" i="261"/>
  <c r="O73" i="261"/>
  <c r="O145" i="261"/>
  <c r="O49" i="261"/>
  <c r="N229" i="261"/>
  <c r="N121" i="261"/>
  <c r="L22" i="257"/>
  <c r="Q61" i="261"/>
  <c r="S133" i="261"/>
  <c r="R193" i="261"/>
  <c r="Q133" i="261"/>
  <c r="M133" i="261"/>
  <c r="O253" i="261"/>
  <c r="P73" i="261"/>
  <c r="K13" i="258"/>
  <c r="K17" i="258"/>
  <c r="S253" i="261"/>
  <c r="R97" i="261"/>
  <c r="T253" i="261"/>
  <c r="U49" i="261"/>
  <c r="P109" i="261"/>
  <c r="R61" i="261"/>
  <c r="S85" i="261"/>
  <c r="L20" i="257"/>
  <c r="U253" i="261"/>
  <c r="P169" i="261"/>
  <c r="S121" i="261"/>
  <c r="Q85" i="261"/>
  <c r="P49" i="261"/>
  <c r="O13" i="209"/>
  <c r="P145" i="261"/>
  <c r="M121" i="261"/>
  <c r="R109" i="261"/>
  <c r="O193" i="261"/>
  <c r="R73" i="261"/>
  <c r="T85" i="261"/>
  <c r="N85" i="261"/>
  <c r="P13" i="209"/>
  <c r="T121" i="261"/>
  <c r="O109" i="261"/>
  <c r="P193" i="261"/>
  <c r="T169" i="261"/>
  <c r="M73" i="261"/>
  <c r="T73" i="261"/>
  <c r="G82" i="260"/>
  <c r="G82" i="251"/>
  <c r="L15" i="257"/>
  <c r="R98" i="261" l="1"/>
  <c r="X50" i="261"/>
  <c r="T62" i="261"/>
  <c r="O122" i="261"/>
  <c r="N182" i="261"/>
  <c r="P86" i="261"/>
  <c r="U206" i="261"/>
  <c r="R110" i="261"/>
  <c r="O74" i="261"/>
  <c r="M87" i="261"/>
  <c r="O50" i="261"/>
  <c r="O171" i="261"/>
  <c r="M50" i="261"/>
  <c r="T86" i="261"/>
  <c r="T194" i="261"/>
  <c r="S87" i="261"/>
  <c r="F13" i="209"/>
  <c r="R26" i="261"/>
  <c r="T147" i="261"/>
  <c r="N110" i="261"/>
  <c r="N86" i="261"/>
  <c r="M20" i="204"/>
  <c r="S170" i="261"/>
  <c r="R159" i="261"/>
  <c r="R158" i="261"/>
  <c r="R206" i="261"/>
  <c r="S158" i="261"/>
  <c r="R170" i="261"/>
  <c r="Q62" i="261"/>
  <c r="S38" i="261"/>
  <c r="O99" i="261"/>
  <c r="W123" i="261"/>
  <c r="R87" i="261"/>
  <c r="M255" i="261"/>
  <c r="T99" i="261"/>
  <c r="N51" i="261"/>
  <c r="U99" i="261"/>
  <c r="S63" i="261"/>
  <c r="M159" i="261"/>
  <c r="Q87" i="261"/>
  <c r="O87" i="261"/>
  <c r="R134" i="261"/>
  <c r="R62" i="261"/>
  <c r="V62" i="261"/>
  <c r="T183" i="261"/>
  <c r="N131" i="261"/>
  <c r="N138" i="261" s="1"/>
  <c r="S227" i="261"/>
  <c r="S234" i="261" s="1"/>
  <c r="X107" i="261"/>
  <c r="N227" i="261"/>
  <c r="N234" i="261" s="1"/>
  <c r="T227" i="261"/>
  <c r="N170" i="261"/>
  <c r="P122" i="261"/>
  <c r="W183" i="261"/>
  <c r="P206" i="261"/>
  <c r="R23" i="261"/>
  <c r="N119" i="261"/>
  <c r="N126" i="261" s="1"/>
  <c r="P203" i="261"/>
  <c r="P210" i="261" s="1"/>
  <c r="U191" i="261"/>
  <c r="U198" i="261" s="1"/>
  <c r="R167" i="261"/>
  <c r="R174" i="261" s="1"/>
  <c r="Q95" i="261"/>
  <c r="Q102" i="261" s="1"/>
  <c r="Q47" i="261"/>
  <c r="Q54" i="261" s="1"/>
  <c r="O251" i="261"/>
  <c r="O258" i="261" s="1"/>
  <c r="W119" i="261"/>
  <c r="W126" i="261" s="1"/>
  <c r="R71" i="261"/>
  <c r="W98" i="261"/>
  <c r="T373" i="261"/>
  <c r="V50" i="261"/>
  <c r="Q170" i="261"/>
  <c r="O134" i="261"/>
  <c r="X85" i="261"/>
  <c r="X169" i="261"/>
  <c r="W254" i="261"/>
  <c r="U123" i="261"/>
  <c r="X182" i="261"/>
  <c r="X97" i="261"/>
  <c r="N194" i="261"/>
  <c r="T230" i="261"/>
  <c r="M107" i="261"/>
  <c r="M114" i="261" s="1"/>
  <c r="U95" i="261"/>
  <c r="U102" i="261" s="1"/>
  <c r="R95" i="261"/>
  <c r="R102" i="261" s="1"/>
  <c r="R227" i="261"/>
  <c r="R234" i="261" s="1"/>
  <c r="U203" i="261"/>
  <c r="U210" i="261" s="1"/>
  <c r="U251" i="261"/>
  <c r="U258" i="261" s="1"/>
  <c r="N191" i="261"/>
  <c r="N198" i="261" s="1"/>
  <c r="U98" i="261"/>
  <c r="N158" i="261"/>
  <c r="Q26" i="261"/>
  <c r="J82" i="251"/>
  <c r="J82" i="260"/>
  <c r="AF82" i="260" s="1"/>
  <c r="U119" i="261"/>
  <c r="U126" i="261" s="1"/>
  <c r="S83" i="261"/>
  <c r="S90" i="261" s="1"/>
  <c r="W179" i="261"/>
  <c r="Q179" i="261"/>
  <c r="Q186" i="261" s="1"/>
  <c r="R59" i="261"/>
  <c r="R66" i="261" s="1"/>
  <c r="V131" i="261"/>
  <c r="Q251" i="261"/>
  <c r="Q258" i="261" s="1"/>
  <c r="V251" i="261"/>
  <c r="V59" i="261"/>
  <c r="N134" i="261"/>
  <c r="V145" i="261"/>
  <c r="W194" i="261"/>
  <c r="P373" i="261"/>
  <c r="S134" i="261"/>
  <c r="T82" i="260"/>
  <c r="T135" i="261"/>
  <c r="U182" i="261"/>
  <c r="V74" i="261"/>
  <c r="V98" i="261"/>
  <c r="V146" i="261"/>
  <c r="X157" i="261"/>
  <c r="X133" i="261"/>
  <c r="R74" i="261"/>
  <c r="W83" i="261"/>
  <c r="N179" i="261"/>
  <c r="N186" i="261" s="1"/>
  <c r="M179" i="261"/>
  <c r="M186" i="261" s="1"/>
  <c r="P35" i="261"/>
  <c r="P42" i="261" s="1"/>
  <c r="U254" i="261"/>
  <c r="G13" i="209"/>
  <c r="V169" i="261"/>
  <c r="U194" i="261"/>
  <c r="X193" i="261"/>
  <c r="W73" i="261"/>
  <c r="R182" i="261"/>
  <c r="W205" i="261"/>
  <c r="W181" i="261"/>
  <c r="V254" i="261"/>
  <c r="V87" i="261"/>
  <c r="M230" i="261"/>
  <c r="S35" i="261"/>
  <c r="S42" i="261" s="1"/>
  <c r="P23" i="261"/>
  <c r="P30" i="261" s="1"/>
  <c r="P119" i="261"/>
  <c r="P126" i="261" s="1"/>
  <c r="W131" i="261"/>
  <c r="W138" i="261" s="1"/>
  <c r="V179" i="261"/>
  <c r="U179" i="261"/>
  <c r="U186" i="261" s="1"/>
  <c r="O59" i="261"/>
  <c r="O66" i="261" s="1"/>
  <c r="U71" i="261"/>
  <c r="U78" i="261" s="1"/>
  <c r="Q143" i="261"/>
  <c r="Q150" i="261" s="1"/>
  <c r="U35" i="261"/>
  <c r="U42" i="261" s="1"/>
  <c r="M86" i="261"/>
  <c r="L19" i="258"/>
  <c r="U146" i="261"/>
  <c r="N98" i="261"/>
  <c r="M373" i="261"/>
  <c r="P254" i="261"/>
  <c r="W170" i="261"/>
  <c r="Q254" i="261"/>
  <c r="X170" i="261"/>
  <c r="U158" i="261"/>
  <c r="S98" i="261"/>
  <c r="R254" i="261"/>
  <c r="M38" i="261"/>
  <c r="P143" i="261"/>
  <c r="P150" i="261" s="1"/>
  <c r="R83" i="261"/>
  <c r="R90" i="261" s="1"/>
  <c r="P71" i="261"/>
  <c r="P78" i="261" s="1"/>
  <c r="M143" i="261"/>
  <c r="M150" i="261" s="1"/>
  <c r="N83" i="261"/>
  <c r="N90" i="261" s="1"/>
  <c r="O155" i="261"/>
  <c r="O162" i="261" s="1"/>
  <c r="O143" i="261"/>
  <c r="O150" i="261" s="1"/>
  <c r="O131" i="261"/>
  <c r="N35" i="261"/>
  <c r="N42" i="261" s="1"/>
  <c r="T71" i="261"/>
  <c r="T78" i="261" s="1"/>
  <c r="X253" i="261"/>
  <c r="V61" i="261"/>
  <c r="V66" i="261" s="1"/>
  <c r="M19" i="258"/>
  <c r="S110" i="261"/>
  <c r="X73" i="261"/>
  <c r="M122" i="261"/>
  <c r="V253" i="261"/>
  <c r="W193" i="261"/>
  <c r="V205" i="261"/>
  <c r="L20" i="258"/>
  <c r="V157" i="261"/>
  <c r="T158" i="261"/>
  <c r="W35" i="261"/>
  <c r="W50" i="261"/>
  <c r="L23" i="257"/>
  <c r="Q50" i="261"/>
  <c r="X134" i="261"/>
  <c r="R231" i="261"/>
  <c r="O62" i="261"/>
  <c r="X110" i="261"/>
  <c r="Q27" i="261"/>
  <c r="P27" i="261"/>
  <c r="V170" i="261"/>
  <c r="T38" i="261"/>
  <c r="P227" i="261"/>
  <c r="R131" i="261"/>
  <c r="R138" i="261" s="1"/>
  <c r="X131" i="261"/>
  <c r="O35" i="261"/>
  <c r="O42" i="261" s="1"/>
  <c r="N167" i="261"/>
  <c r="N174" i="261" s="1"/>
  <c r="M13" i="258"/>
  <c r="O254" i="261"/>
  <c r="O374" i="261" s="1"/>
  <c r="R373" i="261"/>
  <c r="X25" i="261"/>
  <c r="T191" i="261"/>
  <c r="T198" i="261" s="1"/>
  <c r="Q38" i="261"/>
  <c r="U183" i="261"/>
  <c r="V37" i="261"/>
  <c r="W59" i="261"/>
  <c r="U59" i="261"/>
  <c r="W47" i="261"/>
  <c r="W54" i="261" s="1"/>
  <c r="Q35" i="261"/>
  <c r="Q42" i="261" s="1"/>
  <c r="W251" i="261"/>
  <c r="R155" i="261"/>
  <c r="R162" i="261" s="1"/>
  <c r="S203" i="261"/>
  <c r="S210" i="261" s="1"/>
  <c r="T83" i="261"/>
  <c r="Q107" i="261"/>
  <c r="Q114" i="261" s="1"/>
  <c r="S74" i="261"/>
  <c r="L13" i="257"/>
  <c r="W109" i="261"/>
  <c r="P62" i="261"/>
  <c r="W229" i="261"/>
  <c r="V26" i="261"/>
  <c r="N74" i="261"/>
  <c r="L24" i="257"/>
  <c r="M62" i="261"/>
  <c r="S131" i="261"/>
  <c r="S138" i="261" s="1"/>
  <c r="P107" i="261"/>
  <c r="P114" i="261" s="1"/>
  <c r="T179" i="261"/>
  <c r="T35" i="261"/>
  <c r="T42" i="261" s="1"/>
  <c r="R251" i="261"/>
  <c r="U155" i="261"/>
  <c r="U162" i="261" s="1"/>
  <c r="N23" i="261"/>
  <c r="N30" i="261" s="1"/>
  <c r="M203" i="261"/>
  <c r="M210" i="261" s="1"/>
  <c r="V155" i="261"/>
  <c r="M251" i="261"/>
  <c r="M20" i="258"/>
  <c r="Q231" i="261"/>
  <c r="W230" i="261"/>
  <c r="X143" i="261"/>
  <c r="P95" i="261"/>
  <c r="P102" i="261" s="1"/>
  <c r="X95" i="261"/>
  <c r="T59" i="261"/>
  <c r="T66" i="261" s="1"/>
  <c r="W95" i="261"/>
  <c r="M131" i="261"/>
  <c r="M139" i="261" s="1"/>
  <c r="T107" i="261"/>
  <c r="T114" i="261" s="1"/>
  <c r="N107" i="261"/>
  <c r="N114" i="261" s="1"/>
  <c r="V47" i="261"/>
  <c r="N71" i="261"/>
  <c r="N78" i="261" s="1"/>
  <c r="V107" i="261"/>
  <c r="Q134" i="261"/>
  <c r="L13" i="258"/>
  <c r="Q373" i="261"/>
  <c r="M20" i="257"/>
  <c r="U110" i="261"/>
  <c r="V230" i="261"/>
  <c r="O138" i="261"/>
  <c r="O146" i="261"/>
  <c r="V133" i="261"/>
  <c r="M15" i="258"/>
  <c r="O147" i="261"/>
  <c r="S23" i="261"/>
  <c r="S30" i="261" s="1"/>
  <c r="V23" i="261"/>
  <c r="O23" i="261"/>
  <c r="O30" i="261" s="1"/>
  <c r="Q71" i="261"/>
  <c r="Q78" i="261" s="1"/>
  <c r="Q191" i="261"/>
  <c r="Q198" i="261" s="1"/>
  <c r="P251" i="261"/>
  <c r="O95" i="261"/>
  <c r="O102" i="261" s="1"/>
  <c r="V143" i="261"/>
  <c r="R143" i="261"/>
  <c r="R150" i="261" s="1"/>
  <c r="V191" i="261"/>
  <c r="Q155" i="261"/>
  <c r="Q162" i="261" s="1"/>
  <c r="V83" i="261"/>
  <c r="V203" i="261"/>
  <c r="P83" i="261"/>
  <c r="P90" i="261" s="1"/>
  <c r="M194" i="261"/>
  <c r="X121" i="261"/>
  <c r="P146" i="261"/>
  <c r="T234" i="261"/>
  <c r="V25" i="261"/>
  <c r="T254" i="261"/>
  <c r="P170" i="261"/>
  <c r="R38" i="261"/>
  <c r="W37" i="261"/>
  <c r="W42" i="261" s="1"/>
  <c r="W61" i="261"/>
  <c r="P38" i="261"/>
  <c r="Q227" i="261"/>
  <c r="Q234" i="261" s="1"/>
  <c r="W227" i="261"/>
  <c r="R119" i="261"/>
  <c r="R126" i="261" s="1"/>
  <c r="S167" i="261"/>
  <c r="S174" i="261" s="1"/>
  <c r="S179" i="261"/>
  <c r="S186" i="261" s="1"/>
  <c r="X37" i="261"/>
  <c r="M254" i="261"/>
  <c r="P234" i="261"/>
  <c r="R30" i="261"/>
  <c r="P179" i="261"/>
  <c r="P186" i="261" s="1"/>
  <c r="X59" i="261"/>
  <c r="T203" i="261"/>
  <c r="T210" i="261" s="1"/>
  <c r="P155" i="261"/>
  <c r="P162" i="261" s="1"/>
  <c r="R35" i="261"/>
  <c r="R42" i="261" s="1"/>
  <c r="W155" i="261"/>
  <c r="V109" i="261"/>
  <c r="M22" i="257"/>
  <c r="V134" i="261"/>
  <c r="V73" i="261"/>
  <c r="N38" i="261"/>
  <c r="X181" i="261"/>
  <c r="W62" i="261"/>
  <c r="Q230" i="261"/>
  <c r="M15" i="257"/>
  <c r="Q182" i="261"/>
  <c r="S95" i="261"/>
  <c r="S102" i="261" s="1"/>
  <c r="R47" i="261"/>
  <c r="R54" i="261" s="1"/>
  <c r="S143" i="261"/>
  <c r="S150" i="261" s="1"/>
  <c r="O47" i="261"/>
  <c r="O54" i="261" s="1"/>
  <c r="M24" i="257"/>
  <c r="T110" i="261"/>
  <c r="R78" i="261"/>
  <c r="M18" i="258"/>
  <c r="V86" i="261"/>
  <c r="S62" i="261"/>
  <c r="X109" i="261"/>
  <c r="V183" i="261"/>
  <c r="W74" i="261"/>
  <c r="X49" i="261"/>
  <c r="M23" i="257"/>
  <c r="N26" i="261"/>
  <c r="V38" i="261"/>
  <c r="U122" i="261"/>
  <c r="V182" i="261"/>
  <c r="W169" i="261"/>
  <c r="J169" i="261" s="1"/>
  <c r="M119" i="261"/>
  <c r="M126" i="261" s="1"/>
  <c r="Q131" i="261"/>
  <c r="Q138" i="261" s="1"/>
  <c r="T131" i="261"/>
  <c r="T139" i="261" s="1"/>
  <c r="S119" i="261"/>
  <c r="S126" i="261" s="1"/>
  <c r="N95" i="261"/>
  <c r="N102" i="261" s="1"/>
  <c r="M191" i="261"/>
  <c r="M198" i="261" s="1"/>
  <c r="X251" i="261"/>
  <c r="O71" i="261"/>
  <c r="O78" i="261" s="1"/>
  <c r="S251" i="261"/>
  <c r="S371" i="261" s="1"/>
  <c r="M23" i="261"/>
  <c r="M30" i="261" s="1"/>
  <c r="M47" i="261"/>
  <c r="M54" i="261" s="1"/>
  <c r="O227" i="261"/>
  <c r="O234" i="261" s="1"/>
  <c r="X35" i="261"/>
  <c r="X71" i="261"/>
  <c r="O83" i="261"/>
  <c r="O90" i="261" s="1"/>
  <c r="W71" i="261"/>
  <c r="X119" i="261"/>
  <c r="N203" i="261"/>
  <c r="N210" i="261" s="1"/>
  <c r="Q83" i="261"/>
  <c r="Q90" i="261" s="1"/>
  <c r="Q23" i="261"/>
  <c r="Q30" i="261" s="1"/>
  <c r="T119" i="261"/>
  <c r="T126" i="261" s="1"/>
  <c r="O119" i="261"/>
  <c r="O126" i="261" s="1"/>
  <c r="U83" i="261"/>
  <c r="U90" i="261" s="1"/>
  <c r="X191" i="261"/>
  <c r="R107" i="261"/>
  <c r="R114" i="261" s="1"/>
  <c r="N143" i="261"/>
  <c r="N150" i="261" s="1"/>
  <c r="P47" i="261"/>
  <c r="P54" i="261" s="1"/>
  <c r="W143" i="261"/>
  <c r="W150" i="261" s="1"/>
  <c r="Q59" i="261"/>
  <c r="Q66" i="261" s="1"/>
  <c r="W203" i="261"/>
  <c r="O167" i="261"/>
  <c r="O174" i="261" s="1"/>
  <c r="X254" i="261"/>
  <c r="T90" i="261"/>
  <c r="Q146" i="261"/>
  <c r="M146" i="261"/>
  <c r="P21" i="209"/>
  <c r="N10" i="257"/>
  <c r="Q98" i="261"/>
  <c r="R50" i="261"/>
  <c r="P230" i="261"/>
  <c r="V229" i="261"/>
  <c r="T146" i="261"/>
  <c r="X146" i="261"/>
  <c r="Q194" i="261"/>
  <c r="P182" i="261"/>
  <c r="X62" i="261"/>
  <c r="M74" i="261"/>
  <c r="X83" i="261"/>
  <c r="U167" i="261"/>
  <c r="U174" i="261" s="1"/>
  <c r="R146" i="261"/>
  <c r="V97" i="261"/>
  <c r="N146" i="261"/>
  <c r="N373" i="261"/>
  <c r="M26" i="261"/>
  <c r="M14" i="258"/>
  <c r="W38" i="261"/>
  <c r="U23" i="261"/>
  <c r="U30" i="261" s="1"/>
  <c r="T251" i="261"/>
  <c r="T371" i="261" s="1"/>
  <c r="T143" i="261"/>
  <c r="T150" i="261" s="1"/>
  <c r="Q167" i="261"/>
  <c r="Q174" i="261" s="1"/>
  <c r="U107" i="261"/>
  <c r="U114" i="261" s="1"/>
  <c r="P59" i="261"/>
  <c r="P66" i="261" s="1"/>
  <c r="U143" i="261"/>
  <c r="U150" i="261" s="1"/>
  <c r="M35" i="261"/>
  <c r="M42" i="261" s="1"/>
  <c r="U131" i="261"/>
  <c r="U138" i="261" s="1"/>
  <c r="T23" i="261"/>
  <c r="T30" i="261" s="1"/>
  <c r="W146" i="261"/>
  <c r="Q86" i="261"/>
  <c r="V206" i="261"/>
  <c r="S254" i="261"/>
  <c r="X230" i="261"/>
  <c r="R194" i="261"/>
  <c r="L14" i="257"/>
  <c r="O194" i="261"/>
  <c r="X23" i="261"/>
  <c r="Q119" i="261"/>
  <c r="Q126" i="261" s="1"/>
  <c r="Q203" i="261"/>
  <c r="Q210" i="261" s="1"/>
  <c r="N251" i="261"/>
  <c r="M227" i="261"/>
  <c r="M234" i="261" s="1"/>
  <c r="S47" i="261"/>
  <c r="S54" i="261" s="1"/>
  <c r="M71" i="261"/>
  <c r="M78" i="261" s="1"/>
  <c r="M59" i="261"/>
  <c r="M167" i="261"/>
  <c r="M174" i="261" s="1"/>
  <c r="V167" i="261"/>
  <c r="S50" i="261"/>
  <c r="X61" i="261"/>
  <c r="L9" i="257"/>
  <c r="L11" i="257" s="1"/>
  <c r="O373" i="261"/>
  <c r="W85" i="261"/>
  <c r="W90" i="261" s="1"/>
  <c r="V121" i="261"/>
  <c r="J121" i="261" s="1"/>
  <c r="W134" i="261"/>
  <c r="U230" i="261"/>
  <c r="X194" i="261"/>
  <c r="N254" i="261"/>
  <c r="X26" i="261"/>
  <c r="X155" i="261"/>
  <c r="M95" i="261"/>
  <c r="M102" i="261" s="1"/>
  <c r="W107" i="261"/>
  <c r="T95" i="261"/>
  <c r="T102" i="261" s="1"/>
  <c r="V35" i="261"/>
  <c r="X227" i="261"/>
  <c r="V119" i="261"/>
  <c r="S107" i="261"/>
  <c r="S114" i="261" s="1"/>
  <c r="N47" i="261"/>
  <c r="N54" i="261" s="1"/>
  <c r="O203" i="261"/>
  <c r="O210" i="261" s="1"/>
  <c r="R179" i="261"/>
  <c r="R203" i="261"/>
  <c r="R210" i="261" s="1"/>
  <c r="O107" i="261"/>
  <c r="O114" i="261" s="1"/>
  <c r="T155" i="261"/>
  <c r="T162" i="261" s="1"/>
  <c r="W167" i="261"/>
  <c r="V49" i="261"/>
  <c r="U373" i="261"/>
  <c r="X145" i="261"/>
  <c r="J145" i="261" s="1"/>
  <c r="W253" i="261"/>
  <c r="X205" i="261"/>
  <c r="T170" i="261"/>
  <c r="W206" i="261"/>
  <c r="S230" i="261"/>
  <c r="V181" i="261"/>
  <c r="Q158" i="261"/>
  <c r="R230" i="261"/>
  <c r="T98" i="261"/>
  <c r="K13" i="209"/>
  <c r="S373" i="261"/>
  <c r="T82" i="251"/>
  <c r="W23" i="261"/>
  <c r="W30" i="261" s="1"/>
  <c r="W191" i="261"/>
  <c r="U227" i="261"/>
  <c r="U234" i="261" s="1"/>
  <c r="O179" i="261"/>
  <c r="O186" i="261" s="1"/>
  <c r="V227" i="261"/>
  <c r="U47" i="261"/>
  <c r="U54" i="261" s="1"/>
  <c r="N155" i="261"/>
  <c r="N162" i="261" s="1"/>
  <c r="M155" i="261"/>
  <c r="M162" i="261" s="1"/>
  <c r="P131" i="261"/>
  <c r="P138" i="261" s="1"/>
  <c r="P191" i="261"/>
  <c r="P198" i="261" s="1"/>
  <c r="X167" i="261"/>
  <c r="R191" i="261"/>
  <c r="R198" i="261" s="1"/>
  <c r="X179" i="261"/>
  <c r="V71" i="261"/>
  <c r="S59" i="261"/>
  <c r="S66" i="261" s="1"/>
  <c r="O191" i="261"/>
  <c r="O198" i="261" s="1"/>
  <c r="M83" i="261"/>
  <c r="M90" i="261" s="1"/>
  <c r="P167" i="261"/>
  <c r="P174" i="261" s="1"/>
  <c r="S191" i="261"/>
  <c r="S198" i="261" s="1"/>
  <c r="S71" i="261"/>
  <c r="S78" i="261" s="1"/>
  <c r="T47" i="261"/>
  <c r="T54" i="261" s="1"/>
  <c r="N59" i="261"/>
  <c r="N66" i="261" s="1"/>
  <c r="T167" i="261"/>
  <c r="T174" i="261" s="1"/>
  <c r="X203" i="261"/>
  <c r="X47" i="261"/>
  <c r="S155" i="261"/>
  <c r="S162" i="261" s="1"/>
  <c r="V95" i="261"/>
  <c r="P194" i="261"/>
  <c r="O21" i="209"/>
  <c r="E21" i="209" s="1"/>
  <c r="E20" i="209"/>
  <c r="U66" i="261"/>
  <c r="U62" i="261"/>
  <c r="O98" i="261"/>
  <c r="U134" i="261"/>
  <c r="P134" i="261"/>
  <c r="V85" i="261"/>
  <c r="V90" i="261" s="1"/>
  <c r="V122" i="261"/>
  <c r="N122" i="261"/>
  <c r="M170" i="261"/>
  <c r="X229" i="261"/>
  <c r="V193" i="261"/>
  <c r="V54" i="261" l="1"/>
  <c r="P371" i="261"/>
  <c r="R371" i="261"/>
  <c r="J73" i="261"/>
  <c r="X114" i="261"/>
  <c r="W139" i="261"/>
  <c r="J26" i="261"/>
  <c r="W66" i="261"/>
  <c r="Q20" i="209"/>
  <c r="Q21" i="209" s="1"/>
  <c r="N183" i="261"/>
  <c r="N184" i="261" s="1"/>
  <c r="W171" i="261"/>
  <c r="P135" i="261"/>
  <c r="P140" i="261" s="1"/>
  <c r="J122" i="261"/>
  <c r="V99" i="261"/>
  <c r="J109" i="261"/>
  <c r="M138" i="261"/>
  <c r="W78" i="261"/>
  <c r="N111" i="261"/>
  <c r="N116" i="261" s="1"/>
  <c r="X210" i="261"/>
  <c r="O111" i="261"/>
  <c r="J110" i="261"/>
  <c r="T138" i="261"/>
  <c r="V207" i="261"/>
  <c r="V212" i="261" s="1"/>
  <c r="J194" i="261"/>
  <c r="X186" i="261"/>
  <c r="X30" i="261"/>
  <c r="M19" i="204"/>
  <c r="W87" i="261"/>
  <c r="X138" i="261"/>
  <c r="U139" i="261"/>
  <c r="J182" i="261"/>
  <c r="U128" i="261"/>
  <c r="P139" i="261"/>
  <c r="R139" i="261"/>
  <c r="W371" i="261"/>
  <c r="X139" i="261"/>
  <c r="X234" i="261"/>
  <c r="M371" i="261"/>
  <c r="T140" i="261"/>
  <c r="X66" i="261"/>
  <c r="S139" i="261"/>
  <c r="W234" i="261"/>
  <c r="X198" i="261"/>
  <c r="J107" i="261"/>
  <c r="T258" i="261"/>
  <c r="X90" i="261"/>
  <c r="T186" i="261"/>
  <c r="J181" i="261"/>
  <c r="N26" i="251"/>
  <c r="N24" i="252"/>
  <c r="N26" i="260"/>
  <c r="AK23" i="210"/>
  <c r="V108" i="261"/>
  <c r="Q63" i="261"/>
  <c r="Q68" i="261" s="1"/>
  <c r="S374" i="261"/>
  <c r="U39" i="261"/>
  <c r="U44" i="261" s="1"/>
  <c r="V204" i="261"/>
  <c r="N371" i="261"/>
  <c r="N378" i="261" s="1"/>
  <c r="N258" i="261"/>
  <c r="J24" i="252"/>
  <c r="J26" i="260"/>
  <c r="J26" i="251"/>
  <c r="AG23" i="210"/>
  <c r="W51" i="261"/>
  <c r="W56" i="261" s="1"/>
  <c r="W111" i="261"/>
  <c r="U82" i="260"/>
  <c r="X27" i="261"/>
  <c r="X32" i="261" s="1"/>
  <c r="T75" i="261"/>
  <c r="T80" i="261" s="1"/>
  <c r="J27" i="252"/>
  <c r="J27" i="251"/>
  <c r="J27" i="260"/>
  <c r="AG27" i="210"/>
  <c r="M20" i="260"/>
  <c r="M19" i="252"/>
  <c r="M20" i="251"/>
  <c r="AJ19" i="210"/>
  <c r="S72" i="261"/>
  <c r="R96" i="261"/>
  <c r="Q192" i="261"/>
  <c r="T60" i="261"/>
  <c r="R72" i="261"/>
  <c r="X60" i="261"/>
  <c r="X48" i="261"/>
  <c r="W48" i="261"/>
  <c r="X156" i="261"/>
  <c r="T72" i="261"/>
  <c r="U108" i="261"/>
  <c r="Q132" i="261"/>
  <c r="N48" i="261"/>
  <c r="N72" i="261"/>
  <c r="M36" i="261"/>
  <c r="O156" i="261"/>
  <c r="M207" i="261"/>
  <c r="N24" i="261"/>
  <c r="S111" i="261"/>
  <c r="S116" i="261" s="1"/>
  <c r="P13" i="251"/>
  <c r="P13" i="252"/>
  <c r="P13" i="260"/>
  <c r="M21" i="204"/>
  <c r="T374" i="261"/>
  <c r="J62" i="261"/>
  <c r="M132" i="261"/>
  <c r="H26" i="251"/>
  <c r="H24" i="252"/>
  <c r="H26" i="260"/>
  <c r="AE23" i="210"/>
  <c r="O24" i="261"/>
  <c r="U48" i="261"/>
  <c r="O20" i="252"/>
  <c r="O21" i="260"/>
  <c r="O21" i="251"/>
  <c r="AL20" i="210"/>
  <c r="V102" i="261"/>
  <c r="J97" i="261"/>
  <c r="M180" i="261"/>
  <c r="R186" i="261"/>
  <c r="V30" i="261"/>
  <c r="J25" i="261"/>
  <c r="M15" i="204"/>
  <c r="T228" i="261"/>
  <c r="P108" i="261"/>
  <c r="L26" i="251"/>
  <c r="L26" i="260"/>
  <c r="L24" i="252"/>
  <c r="AI23" i="210"/>
  <c r="W258" i="261"/>
  <c r="W373" i="261"/>
  <c r="J253" i="261"/>
  <c r="N31" i="260"/>
  <c r="N13" i="253"/>
  <c r="N31" i="251"/>
  <c r="AK31" i="210"/>
  <c r="K19" i="260"/>
  <c r="K18" i="252"/>
  <c r="K19" i="251"/>
  <c r="AH18" i="210"/>
  <c r="J37" i="261"/>
  <c r="X36" i="261"/>
  <c r="P204" i="261"/>
  <c r="V135" i="261"/>
  <c r="V140" i="261" s="1"/>
  <c r="I23" i="252"/>
  <c r="I24" i="251"/>
  <c r="I24" i="260"/>
  <c r="AF24" i="210"/>
  <c r="U82" i="251"/>
  <c r="Q75" i="261"/>
  <c r="Q80" i="261" s="1"/>
  <c r="X168" i="261"/>
  <c r="T180" i="261"/>
  <c r="U168" i="261"/>
  <c r="R180" i="261"/>
  <c r="P21" i="251"/>
  <c r="P21" i="260"/>
  <c r="P20" i="252"/>
  <c r="N18" i="260"/>
  <c r="N18" i="251"/>
  <c r="AK17" i="210"/>
  <c r="N17" i="252"/>
  <c r="H17" i="252"/>
  <c r="H18" i="251"/>
  <c r="H18" i="260"/>
  <c r="AE17" i="210"/>
  <c r="F14" i="260"/>
  <c r="F14" i="251"/>
  <c r="F14" i="252"/>
  <c r="K15" i="204"/>
  <c r="P14" i="260"/>
  <c r="P14" i="251"/>
  <c r="P14" i="252"/>
  <c r="O159" i="261"/>
  <c r="O164" i="261" s="1"/>
  <c r="U207" i="261"/>
  <c r="U212" i="261" s="1"/>
  <c r="V198" i="261"/>
  <c r="J193" i="261"/>
  <c r="S156" i="261"/>
  <c r="R168" i="261"/>
  <c r="R24" i="261"/>
  <c r="V159" i="261"/>
  <c r="V164" i="261" s="1"/>
  <c r="N96" i="261"/>
  <c r="W374" i="261"/>
  <c r="T48" i="261"/>
  <c r="O96" i="261"/>
  <c r="T24" i="261"/>
  <c r="AN12" i="210"/>
  <c r="Q12" i="252"/>
  <c r="Q12" i="251"/>
  <c r="Q12" i="260"/>
  <c r="N21" i="257"/>
  <c r="P23" i="251"/>
  <c r="P22" i="252"/>
  <c r="P23" i="260"/>
  <c r="V139" i="261"/>
  <c r="N75" i="261"/>
  <c r="N80" i="261" s="1"/>
  <c r="P99" i="261"/>
  <c r="P104" i="261" s="1"/>
  <c r="F23" i="260"/>
  <c r="F23" i="251"/>
  <c r="F22" i="252"/>
  <c r="K23" i="204"/>
  <c r="J23" i="260"/>
  <c r="J23" i="251"/>
  <c r="J22" i="252"/>
  <c r="AG22" i="210"/>
  <c r="J205" i="261"/>
  <c r="Q255" i="261"/>
  <c r="AL15" i="210"/>
  <c r="O15" i="260"/>
  <c r="O15" i="251"/>
  <c r="O15" i="252"/>
  <c r="X174" i="261"/>
  <c r="S48" i="261"/>
  <c r="W156" i="261"/>
  <c r="V96" i="261"/>
  <c r="W192" i="261"/>
  <c r="T96" i="261"/>
  <c r="N36" i="261"/>
  <c r="S132" i="261"/>
  <c r="V48" i="261"/>
  <c r="W60" i="261"/>
  <c r="U204" i="261"/>
  <c r="O18" i="252"/>
  <c r="O19" i="251"/>
  <c r="AL18" i="210"/>
  <c r="O19" i="260"/>
  <c r="M24" i="260"/>
  <c r="M23" i="252"/>
  <c r="AJ24" i="210"/>
  <c r="M24" i="251"/>
  <c r="I22" i="260"/>
  <c r="I22" i="251"/>
  <c r="I21" i="252"/>
  <c r="AF21" i="210"/>
  <c r="K27" i="252"/>
  <c r="K27" i="260"/>
  <c r="K27" i="251"/>
  <c r="AH27" i="210"/>
  <c r="F15" i="260"/>
  <c r="F15" i="252"/>
  <c r="F15" i="251"/>
  <c r="K16" i="204"/>
  <c r="J146" i="261"/>
  <c r="O63" i="261"/>
  <c r="O68" i="261" s="1"/>
  <c r="Q26" i="252"/>
  <c r="AN26" i="210"/>
  <c r="Q25" i="251"/>
  <c r="Q25" i="260"/>
  <c r="N39" i="261"/>
  <c r="N44" i="261" s="1"/>
  <c r="I25" i="252"/>
  <c r="I28" i="251"/>
  <c r="I28" i="260"/>
  <c r="AF25" i="210"/>
  <c r="P15" i="252"/>
  <c r="P15" i="251"/>
  <c r="P15" i="260"/>
  <c r="I29" i="260"/>
  <c r="I11" i="253"/>
  <c r="I29" i="251"/>
  <c r="AF28" i="210"/>
  <c r="M92" i="261"/>
  <c r="V162" i="261"/>
  <c r="O39" i="261"/>
  <c r="O44" i="261" s="1"/>
  <c r="O25" i="252"/>
  <c r="O28" i="260"/>
  <c r="O28" i="251"/>
  <c r="AL25" i="210"/>
  <c r="T255" i="261"/>
  <c r="X111" i="261"/>
  <c r="X116" i="261" s="1"/>
  <c r="J49" i="261"/>
  <c r="N13" i="209"/>
  <c r="E13" i="209" s="1"/>
  <c r="G26" i="252"/>
  <c r="G25" i="260"/>
  <c r="G25" i="251"/>
  <c r="AD26" i="210"/>
  <c r="K16" i="252"/>
  <c r="K16" i="251"/>
  <c r="AH16" i="210"/>
  <c r="K16" i="260"/>
  <c r="S92" i="261"/>
  <c r="I14" i="251"/>
  <c r="I14" i="252"/>
  <c r="I14" i="260"/>
  <c r="AF14" i="210"/>
  <c r="H29" i="260"/>
  <c r="H11" i="253"/>
  <c r="H29" i="251"/>
  <c r="AE28" i="210"/>
  <c r="H16" i="252"/>
  <c r="H16" i="251"/>
  <c r="AE16" i="210"/>
  <c r="H16" i="260"/>
  <c r="G19" i="260"/>
  <c r="G18" i="252"/>
  <c r="G19" i="251"/>
  <c r="AD18" i="210"/>
  <c r="P75" i="261"/>
  <c r="P80" i="261" s="1"/>
  <c r="R135" i="261"/>
  <c r="R140" i="261" s="1"/>
  <c r="R27" i="261"/>
  <c r="R32" i="261" s="1"/>
  <c r="P51" i="261"/>
  <c r="P56" i="261" s="1"/>
  <c r="W159" i="261"/>
  <c r="W164" i="261" s="1"/>
  <c r="X135" i="261"/>
  <c r="X140" i="261" s="1"/>
  <c r="O18" i="251"/>
  <c r="O18" i="260"/>
  <c r="O17" i="252"/>
  <c r="AL17" i="210"/>
  <c r="J26" i="252"/>
  <c r="J25" i="260"/>
  <c r="J25" i="251"/>
  <c r="AG26" i="210"/>
  <c r="G20" i="251"/>
  <c r="G19" i="252"/>
  <c r="G20" i="260"/>
  <c r="AD19" i="210"/>
  <c r="M111" i="261"/>
  <c r="J13" i="260"/>
  <c r="J13" i="251"/>
  <c r="J13" i="252"/>
  <c r="AG13" i="210"/>
  <c r="G24" i="251"/>
  <c r="G24" i="260"/>
  <c r="AD24" i="210"/>
  <c r="G23" i="252"/>
  <c r="S207" i="261"/>
  <c r="S212" i="261" s="1"/>
  <c r="X78" i="261"/>
  <c r="I13" i="260"/>
  <c r="I13" i="251"/>
  <c r="I13" i="252"/>
  <c r="AF13" i="210"/>
  <c r="V150" i="261"/>
  <c r="Q371" i="261"/>
  <c r="Q378" i="261" s="1"/>
  <c r="P255" i="261"/>
  <c r="U111" i="261"/>
  <c r="U116" i="261" s="1"/>
  <c r="J14" i="251"/>
  <c r="J14" i="252"/>
  <c r="J14" i="260"/>
  <c r="AG14" i="210"/>
  <c r="I27" i="252"/>
  <c r="I27" i="251"/>
  <c r="I27" i="260"/>
  <c r="AF27" i="210"/>
  <c r="V104" i="261"/>
  <c r="R92" i="261"/>
  <c r="S168" i="261"/>
  <c r="O24" i="260"/>
  <c r="O24" i="251"/>
  <c r="O23" i="252"/>
  <c r="AL24" i="210"/>
  <c r="I19" i="260"/>
  <c r="I18" i="252"/>
  <c r="I19" i="251"/>
  <c r="AF18" i="210"/>
  <c r="T204" i="261"/>
  <c r="R60" i="261"/>
  <c r="V180" i="261"/>
  <c r="R120" i="261"/>
  <c r="M19" i="260"/>
  <c r="M19" i="251"/>
  <c r="M18" i="252"/>
  <c r="AJ18" i="210"/>
  <c r="O51" i="261"/>
  <c r="O56" i="261" s="1"/>
  <c r="J12" i="252"/>
  <c r="AG12" i="210"/>
  <c r="J12" i="260"/>
  <c r="J12" i="251"/>
  <c r="K21" i="260"/>
  <c r="K20" i="252"/>
  <c r="K21" i="251"/>
  <c r="AH20" i="210"/>
  <c r="N18" i="258"/>
  <c r="M13" i="251"/>
  <c r="M13" i="252"/>
  <c r="M13" i="260"/>
  <c r="AJ13" i="210"/>
  <c r="W120" i="261"/>
  <c r="P96" i="261"/>
  <c r="P147" i="261"/>
  <c r="P152" i="261" s="1"/>
  <c r="N180" i="261"/>
  <c r="Q108" i="261"/>
  <c r="V36" i="261"/>
  <c r="X180" i="261"/>
  <c r="U36" i="261"/>
  <c r="O204" i="261"/>
  <c r="Q84" i="261"/>
  <c r="X84" i="261"/>
  <c r="Q204" i="261"/>
  <c r="P48" i="261"/>
  <c r="J23" i="261"/>
  <c r="P24" i="260"/>
  <c r="P23" i="252"/>
  <c r="P24" i="251"/>
  <c r="T159" i="261"/>
  <c r="T164" i="261" s="1"/>
  <c r="M23" i="260"/>
  <c r="M22" i="252"/>
  <c r="M23" i="251"/>
  <c r="AJ22" i="210"/>
  <c r="M13" i="204"/>
  <c r="H23" i="252"/>
  <c r="H24" i="251"/>
  <c r="H24" i="260"/>
  <c r="AE24" i="210"/>
  <c r="F21" i="251"/>
  <c r="F21" i="260"/>
  <c r="F20" i="252"/>
  <c r="K21" i="204"/>
  <c r="R171" i="261"/>
  <c r="R176" i="261" s="1"/>
  <c r="M17" i="258"/>
  <c r="S231" i="261"/>
  <c r="S236" i="261" s="1"/>
  <c r="L12" i="251"/>
  <c r="AI12" i="210"/>
  <c r="L12" i="260"/>
  <c r="L12" i="252"/>
  <c r="W27" i="261"/>
  <c r="W32" i="261" s="1"/>
  <c r="O20" i="260"/>
  <c r="AL19" i="210"/>
  <c r="O20" i="251"/>
  <c r="O19" i="252"/>
  <c r="AJ25" i="210"/>
  <c r="M28" i="251"/>
  <c r="M28" i="260"/>
  <c r="M25" i="252"/>
  <c r="R255" i="261"/>
  <c r="J35" i="261"/>
  <c r="V258" i="261"/>
  <c r="V373" i="261"/>
  <c r="H22" i="252"/>
  <c r="H23" i="251"/>
  <c r="AE22" i="210"/>
  <c r="H23" i="260"/>
  <c r="I16" i="260"/>
  <c r="I16" i="252"/>
  <c r="AF16" i="210"/>
  <c r="I16" i="251"/>
  <c r="V92" i="261"/>
  <c r="W144" i="261"/>
  <c r="W176" i="261"/>
  <c r="Q156" i="261"/>
  <c r="M120" i="261"/>
  <c r="W24" i="261"/>
  <c r="N108" i="261"/>
  <c r="AL28" i="210"/>
  <c r="O29" i="251"/>
  <c r="O29" i="260"/>
  <c r="O11" i="253"/>
  <c r="M23" i="204"/>
  <c r="L19" i="260"/>
  <c r="L18" i="252"/>
  <c r="L19" i="251"/>
  <c r="AI18" i="210"/>
  <c r="K13" i="260"/>
  <c r="K13" i="251"/>
  <c r="K13" i="252"/>
  <c r="AH13" i="210"/>
  <c r="S123" i="261"/>
  <c r="S128" i="261" s="1"/>
  <c r="N63" i="261"/>
  <c r="N68" i="261" s="1"/>
  <c r="Q48" i="261"/>
  <c r="S144" i="261"/>
  <c r="R156" i="261"/>
  <c r="X51" i="261"/>
  <c r="X56" i="261" s="1"/>
  <c r="S24" i="261"/>
  <c r="Q24" i="261"/>
  <c r="W180" i="261"/>
  <c r="P36" i="261"/>
  <c r="R204" i="261"/>
  <c r="M84" i="261"/>
  <c r="W108" i="261"/>
  <c r="W113" i="261" s="1"/>
  <c r="W204" i="261"/>
  <c r="M48" i="261"/>
  <c r="U192" i="261"/>
  <c r="P72" i="261"/>
  <c r="G15" i="252"/>
  <c r="AD15" i="210"/>
  <c r="G15" i="260"/>
  <c r="G15" i="251"/>
  <c r="F26" i="260"/>
  <c r="F26" i="251"/>
  <c r="F24" i="252"/>
  <c r="K24" i="204"/>
  <c r="H28" i="260"/>
  <c r="H25" i="252"/>
  <c r="H28" i="251"/>
  <c r="AE25" i="210"/>
  <c r="V186" i="261"/>
  <c r="K25" i="252"/>
  <c r="K28" i="251"/>
  <c r="K28" i="260"/>
  <c r="AH25" i="210"/>
  <c r="U135" i="261"/>
  <c r="U140" i="261" s="1"/>
  <c r="N135" i="261"/>
  <c r="N140" i="261" s="1"/>
  <c r="J59" i="261"/>
  <c r="G31" i="251"/>
  <c r="G31" i="260"/>
  <c r="AD31" i="210"/>
  <c r="G13" i="253"/>
  <c r="O27" i="261"/>
  <c r="O32" i="261" s="1"/>
  <c r="N23" i="251"/>
  <c r="AK22" i="210"/>
  <c r="N23" i="260"/>
  <c r="N22" i="252"/>
  <c r="O207" i="261"/>
  <c r="O212" i="261" s="1"/>
  <c r="J134" i="261"/>
  <c r="J18" i="260"/>
  <c r="J18" i="251"/>
  <c r="AG17" i="210"/>
  <c r="J17" i="252"/>
  <c r="W174" i="261"/>
  <c r="X87" i="261"/>
  <c r="X92" i="261" s="1"/>
  <c r="I24" i="252"/>
  <c r="I26" i="251"/>
  <c r="I26" i="260"/>
  <c r="AF23" i="210"/>
  <c r="P63" i="261"/>
  <c r="P68" i="261" s="1"/>
  <c r="AL22" i="210"/>
  <c r="O23" i="260"/>
  <c r="O23" i="251"/>
  <c r="O22" i="252"/>
  <c r="T123" i="261"/>
  <c r="T128" i="261" s="1"/>
  <c r="V138" i="261"/>
  <c r="Q19" i="251"/>
  <c r="Q18" i="252"/>
  <c r="AN18" i="210"/>
  <c r="Q19" i="260"/>
  <c r="G12" i="252"/>
  <c r="G12" i="251"/>
  <c r="G12" i="260"/>
  <c r="AD12" i="210"/>
  <c r="T195" i="261"/>
  <c r="T200" i="261" s="1"/>
  <c r="P87" i="261"/>
  <c r="P92" i="261" s="1"/>
  <c r="T63" i="261"/>
  <c r="T68" i="261" s="1"/>
  <c r="P171" i="261"/>
  <c r="P176" i="261" s="1"/>
  <c r="N231" i="261"/>
  <c r="N236" i="261" s="1"/>
  <c r="N123" i="261"/>
  <c r="N128" i="261" s="1"/>
  <c r="O116" i="261"/>
  <c r="O21" i="252"/>
  <c r="AL21" i="210"/>
  <c r="O22" i="260"/>
  <c r="O22" i="251"/>
  <c r="L17" i="252"/>
  <c r="L18" i="251"/>
  <c r="L18" i="260"/>
  <c r="AI17" i="210"/>
  <c r="X102" i="261"/>
  <c r="U231" i="261"/>
  <c r="U236" i="261" s="1"/>
  <c r="N26" i="258"/>
  <c r="N28" i="258" s="1"/>
  <c r="Y36" i="259" s="1"/>
  <c r="V84" i="261"/>
  <c r="N11" i="253"/>
  <c r="N29" i="251"/>
  <c r="N29" i="260"/>
  <c r="AK28" i="210"/>
  <c r="X63" i="261"/>
  <c r="X68" i="261" s="1"/>
  <c r="J86" i="261"/>
  <c r="U24" i="261"/>
  <c r="J203" i="261"/>
  <c r="L19" i="252"/>
  <c r="L20" i="251"/>
  <c r="AI19" i="210"/>
  <c r="L20" i="260"/>
  <c r="M192" i="261"/>
  <c r="X132" i="261"/>
  <c r="S36" i="261"/>
  <c r="T84" i="261"/>
  <c r="Q207" i="261"/>
  <c r="Q212" i="261" s="1"/>
  <c r="V111" i="261"/>
  <c r="V116" i="261" s="1"/>
  <c r="V231" i="261"/>
  <c r="V236" i="261" s="1"/>
  <c r="M15" i="260"/>
  <c r="M15" i="251"/>
  <c r="M15" i="252"/>
  <c r="AJ15" i="210"/>
  <c r="S108" i="261"/>
  <c r="T192" i="261"/>
  <c r="V252" i="261"/>
  <c r="X144" i="261"/>
  <c r="U84" i="261"/>
  <c r="Q252" i="261"/>
  <c r="U132" i="261"/>
  <c r="K25" i="251"/>
  <c r="K25" i="260"/>
  <c r="AH26" i="210"/>
  <c r="K26" i="252"/>
  <c r="P24" i="261"/>
  <c r="P156" i="261"/>
  <c r="N144" i="261"/>
  <c r="X24" i="261"/>
  <c r="W72" i="261"/>
  <c r="S96" i="261"/>
  <c r="P84" i="261"/>
  <c r="R84" i="261"/>
  <c r="L15" i="251"/>
  <c r="L15" i="252"/>
  <c r="AI15" i="210"/>
  <c r="L15" i="260"/>
  <c r="P12" i="252"/>
  <c r="P12" i="260"/>
  <c r="P12" i="251"/>
  <c r="U75" i="261"/>
  <c r="U80" i="261" s="1"/>
  <c r="J167" i="261"/>
  <c r="P20" i="251"/>
  <c r="P20" i="260"/>
  <c r="P19" i="252"/>
  <c r="U374" i="261"/>
  <c r="W135" i="261"/>
  <c r="W140" i="261" s="1"/>
  <c r="F16" i="260"/>
  <c r="F16" i="252"/>
  <c r="F16" i="251"/>
  <c r="K17" i="204"/>
  <c r="N171" i="261"/>
  <c r="N176" i="261" s="1"/>
  <c r="Q183" i="261"/>
  <c r="P27" i="252"/>
  <c r="P27" i="260"/>
  <c r="P27" i="251"/>
  <c r="L21" i="260"/>
  <c r="L21" i="251"/>
  <c r="L20" i="252"/>
  <c r="AI20" i="210"/>
  <c r="Q99" i="261"/>
  <c r="Q104" i="261" s="1"/>
  <c r="J114" i="261"/>
  <c r="L27" i="252"/>
  <c r="L27" i="251"/>
  <c r="L27" i="260"/>
  <c r="AI27" i="210"/>
  <c r="H13" i="251"/>
  <c r="H13" i="252"/>
  <c r="AE13" i="210"/>
  <c r="H13" i="260"/>
  <c r="X207" i="261"/>
  <c r="X212" i="261" s="1"/>
  <c r="S147" i="261"/>
  <c r="S152" i="261" s="1"/>
  <c r="P159" i="261"/>
  <c r="P164" i="261" s="1"/>
  <c r="L13" i="260"/>
  <c r="L13" i="251"/>
  <c r="L13" i="252"/>
  <c r="AI13" i="210"/>
  <c r="S255" i="261"/>
  <c r="W210" i="261"/>
  <c r="X39" i="261"/>
  <c r="X44" i="261" s="1"/>
  <c r="J19" i="260"/>
  <c r="J18" i="252"/>
  <c r="J19" i="251"/>
  <c r="AG18" i="210"/>
  <c r="G29" i="260"/>
  <c r="G11" i="253"/>
  <c r="G29" i="251"/>
  <c r="AD28" i="210"/>
  <c r="T104" i="261"/>
  <c r="O176" i="261"/>
  <c r="N56" i="261"/>
  <c r="M231" i="261"/>
  <c r="K15" i="260"/>
  <c r="K15" i="251"/>
  <c r="K15" i="252"/>
  <c r="AH15" i="210"/>
  <c r="R63" i="261"/>
  <c r="R68" i="261" s="1"/>
  <c r="G20" i="252"/>
  <c r="G21" i="251"/>
  <c r="G21" i="260"/>
  <c r="AD20" i="210"/>
  <c r="AN19" i="210"/>
  <c r="Q20" i="251"/>
  <c r="Q20" i="260"/>
  <c r="Q19" i="252"/>
  <c r="O104" i="261"/>
  <c r="M18" i="204"/>
  <c r="N16" i="260"/>
  <c r="N16" i="251"/>
  <c r="N16" i="252"/>
  <c r="AK16" i="210"/>
  <c r="P22" i="251"/>
  <c r="P22" i="260"/>
  <c r="P21" i="252"/>
  <c r="F25" i="252"/>
  <c r="F28" i="251"/>
  <c r="F28" i="260"/>
  <c r="K26" i="204"/>
  <c r="X123" i="261"/>
  <c r="X128" i="261" s="1"/>
  <c r="V195" i="261"/>
  <c r="V200" i="261" s="1"/>
  <c r="X75" i="261"/>
  <c r="X80" i="261" s="1"/>
  <c r="P195" i="261"/>
  <c r="T188" i="261"/>
  <c r="M144" i="261"/>
  <c r="U72" i="261"/>
  <c r="U180" i="261"/>
  <c r="Q36" i="261"/>
  <c r="Q228" i="261"/>
  <c r="W84" i="261"/>
  <c r="V228" i="261"/>
  <c r="V192" i="261"/>
  <c r="S192" i="261"/>
  <c r="M252" i="261"/>
  <c r="O60" i="261"/>
  <c r="U144" i="261"/>
  <c r="X120" i="261"/>
  <c r="O84" i="261"/>
  <c r="W195" i="261"/>
  <c r="W200" i="261" s="1"/>
  <c r="Q24" i="260"/>
  <c r="Q23" i="252"/>
  <c r="Q24" i="251"/>
  <c r="AN24" i="210"/>
  <c r="M123" i="261"/>
  <c r="X99" i="261"/>
  <c r="X104" i="261" s="1"/>
  <c r="S135" i="261"/>
  <c r="S140" i="261" s="1"/>
  <c r="M31" i="260"/>
  <c r="M13" i="253"/>
  <c r="M31" i="251"/>
  <c r="AJ31" i="210"/>
  <c r="M22" i="204"/>
  <c r="X42" i="261"/>
  <c r="P29" i="260"/>
  <c r="P29" i="251"/>
  <c r="P11" i="253"/>
  <c r="U87" i="261"/>
  <c r="U92" i="261" s="1"/>
  <c r="X126" i="261"/>
  <c r="O152" i="261"/>
  <c r="F13" i="253"/>
  <c r="F31" i="251"/>
  <c r="F31" i="260"/>
  <c r="K32" i="204"/>
  <c r="M16" i="204"/>
  <c r="J61" i="261"/>
  <c r="K24" i="252"/>
  <c r="K26" i="260"/>
  <c r="K26" i="251"/>
  <c r="AH23" i="210"/>
  <c r="S159" i="261"/>
  <c r="S164" i="261" s="1"/>
  <c r="M51" i="261"/>
  <c r="P144" i="261"/>
  <c r="O252" i="261"/>
  <c r="M60" i="261"/>
  <c r="U228" i="261"/>
  <c r="R48" i="261"/>
  <c r="Q72" i="261"/>
  <c r="S228" i="261"/>
  <c r="U96" i="261"/>
  <c r="O48" i="261"/>
  <c r="M14" i="260"/>
  <c r="M14" i="251"/>
  <c r="M14" i="252"/>
  <c r="AJ14" i="210"/>
  <c r="O123" i="261"/>
  <c r="O128" i="261" s="1"/>
  <c r="V75" i="261"/>
  <c r="V80" i="261" s="1"/>
  <c r="N207" i="261"/>
  <c r="N212" i="261" s="1"/>
  <c r="J71" i="261"/>
  <c r="M12" i="260"/>
  <c r="AJ12" i="210"/>
  <c r="M12" i="251"/>
  <c r="M12" i="252"/>
  <c r="Q123" i="261"/>
  <c r="Q128" i="261" s="1"/>
  <c r="V234" i="261"/>
  <c r="G23" i="251"/>
  <c r="G22" i="252"/>
  <c r="G23" i="260"/>
  <c r="AD22" i="210"/>
  <c r="F12" i="260"/>
  <c r="F12" i="251"/>
  <c r="F12" i="252"/>
  <c r="K13" i="204"/>
  <c r="V78" i="261"/>
  <c r="M27" i="260"/>
  <c r="AJ27" i="210"/>
  <c r="M27" i="252"/>
  <c r="M27" i="251"/>
  <c r="J16" i="260"/>
  <c r="J16" i="252"/>
  <c r="AG16" i="210"/>
  <c r="J16" i="251"/>
  <c r="T87" i="261"/>
  <c r="T92" i="261" s="1"/>
  <c r="V171" i="261"/>
  <c r="V176" i="261" s="1"/>
  <c r="M66" i="261"/>
  <c r="W114" i="261"/>
  <c r="J47" i="261"/>
  <c r="V42" i="261"/>
  <c r="M25" i="251"/>
  <c r="M26" i="252"/>
  <c r="M25" i="260"/>
  <c r="AJ26" i="210"/>
  <c r="Q21" i="252"/>
  <c r="Q22" i="251"/>
  <c r="AN21" i="210"/>
  <c r="Q22" i="260"/>
  <c r="Q32" i="261"/>
  <c r="M16" i="260"/>
  <c r="M16" i="251"/>
  <c r="M16" i="252"/>
  <c r="AJ16" i="210"/>
  <c r="M14" i="204"/>
  <c r="I21" i="260"/>
  <c r="I20" i="252"/>
  <c r="I21" i="251"/>
  <c r="AF20" i="210"/>
  <c r="R111" i="261"/>
  <c r="R116" i="261" s="1"/>
  <c r="Q159" i="261"/>
  <c r="Q164" i="261" s="1"/>
  <c r="J179" i="261"/>
  <c r="J158" i="261"/>
  <c r="N139" i="261"/>
  <c r="N21" i="260"/>
  <c r="N20" i="252"/>
  <c r="N21" i="251"/>
  <c r="AK20" i="210"/>
  <c r="J206" i="261"/>
  <c r="T378" i="261"/>
  <c r="K24" i="260"/>
  <c r="AH24" i="210"/>
  <c r="K23" i="252"/>
  <c r="K24" i="251"/>
  <c r="S68" i="261"/>
  <c r="G28" i="260"/>
  <c r="G28" i="251"/>
  <c r="G25" i="252"/>
  <c r="AD25" i="210"/>
  <c r="V39" i="261"/>
  <c r="V44" i="261" s="1"/>
  <c r="U371" i="261"/>
  <c r="U378" i="261" s="1"/>
  <c r="M26" i="204"/>
  <c r="X171" i="261"/>
  <c r="X176" i="261" s="1"/>
  <c r="X252" i="261"/>
  <c r="S252" i="261"/>
  <c r="O255" i="261"/>
  <c r="T152" i="261"/>
  <c r="M96" i="261"/>
  <c r="T36" i="261"/>
  <c r="G26" i="260"/>
  <c r="G24" i="252"/>
  <c r="G26" i="251"/>
  <c r="AD23" i="210"/>
  <c r="Q11" i="253"/>
  <c r="Q29" i="251"/>
  <c r="Q29" i="260"/>
  <c r="AN28" i="210"/>
  <c r="U147" i="261"/>
  <c r="U152" i="261" s="1"/>
  <c r="Q13" i="253"/>
  <c r="Q31" i="251"/>
  <c r="Q31" i="260"/>
  <c r="AN31" i="210"/>
  <c r="J85" i="261"/>
  <c r="R123" i="261"/>
  <c r="R128" i="261" s="1"/>
  <c r="W39" i="261"/>
  <c r="W44" i="261" s="1"/>
  <c r="S180" i="261"/>
  <c r="M156" i="261"/>
  <c r="S195" i="261"/>
  <c r="S200" i="261" s="1"/>
  <c r="Q16" i="251"/>
  <c r="AN16" i="210"/>
  <c r="Q16" i="260"/>
  <c r="Q16" i="252"/>
  <c r="P26" i="251"/>
  <c r="P26" i="260"/>
  <c r="P24" i="252"/>
  <c r="M32" i="204"/>
  <c r="U195" i="261"/>
  <c r="U200" i="261" s="1"/>
  <c r="T108" i="261"/>
  <c r="S120" i="261"/>
  <c r="V120" i="261"/>
  <c r="M228" i="261"/>
  <c r="Q144" i="261"/>
  <c r="O228" i="261"/>
  <c r="N120" i="261"/>
  <c r="S84" i="261"/>
  <c r="F17" i="252"/>
  <c r="F18" i="251"/>
  <c r="F18" i="260"/>
  <c r="K18" i="204"/>
  <c r="G14" i="260"/>
  <c r="G14" i="252"/>
  <c r="G14" i="251"/>
  <c r="AD14" i="210"/>
  <c r="S51" i="261"/>
  <c r="S56" i="261" s="1"/>
  <c r="M22" i="260"/>
  <c r="M21" i="252"/>
  <c r="M22" i="251"/>
  <c r="AJ21" i="210"/>
  <c r="X54" i="261"/>
  <c r="V188" i="261"/>
  <c r="L25" i="252"/>
  <c r="L28" i="260"/>
  <c r="AI25" i="210"/>
  <c r="L28" i="251"/>
  <c r="J29" i="260"/>
  <c r="J29" i="251"/>
  <c r="AG28" i="210"/>
  <c r="J11" i="253"/>
  <c r="M27" i="204"/>
  <c r="J131" i="261"/>
  <c r="U255" i="261"/>
  <c r="J20" i="251"/>
  <c r="J19" i="252"/>
  <c r="J20" i="260"/>
  <c r="AG19" i="210"/>
  <c r="T111" i="261"/>
  <c r="T116" i="261" s="1"/>
  <c r="J50" i="261"/>
  <c r="R39" i="261"/>
  <c r="R44" i="261" s="1"/>
  <c r="G13" i="260"/>
  <c r="G13" i="251"/>
  <c r="G13" i="252"/>
  <c r="AD13" i="210"/>
  <c r="G18" i="260"/>
  <c r="G17" i="252"/>
  <c r="G18" i="251"/>
  <c r="AD17" i="210"/>
  <c r="M29" i="204"/>
  <c r="V374" i="261"/>
  <c r="P111" i="261"/>
  <c r="P116" i="261" s="1"/>
  <c r="T51" i="261"/>
  <c r="T56" i="261" s="1"/>
  <c r="L11" i="253"/>
  <c r="L29" i="260"/>
  <c r="L29" i="251"/>
  <c r="AI28" i="210"/>
  <c r="O92" i="261"/>
  <c r="Q96" i="261"/>
  <c r="H21" i="260"/>
  <c r="H21" i="251"/>
  <c r="H20" i="252"/>
  <c r="AE20" i="210"/>
  <c r="N18" i="252"/>
  <c r="N19" i="260"/>
  <c r="N19" i="251"/>
  <c r="AK18" i="210"/>
  <c r="P60" i="261"/>
  <c r="W36" i="261"/>
  <c r="M258" i="261"/>
  <c r="J174" i="261"/>
  <c r="W168" i="261"/>
  <c r="W173" i="261" s="1"/>
  <c r="M72" i="261"/>
  <c r="I31" i="260"/>
  <c r="I13" i="253"/>
  <c r="I31" i="251"/>
  <c r="AF31" i="210"/>
  <c r="T27" i="261"/>
  <c r="T32" i="261" s="1"/>
  <c r="P231" i="261"/>
  <c r="P236" i="261" s="1"/>
  <c r="M24" i="261"/>
  <c r="V24" i="261"/>
  <c r="M108" i="261"/>
  <c r="U252" i="261"/>
  <c r="P228" i="261"/>
  <c r="T120" i="261"/>
  <c r="O108" i="261"/>
  <c r="U120" i="261"/>
  <c r="W228" i="261"/>
  <c r="W252" i="261"/>
  <c r="V63" i="261"/>
  <c r="V68" i="261" s="1"/>
  <c r="X150" i="261"/>
  <c r="Q26" i="251"/>
  <c r="Q26" i="260"/>
  <c r="Q24" i="252"/>
  <c r="AN23" i="210"/>
  <c r="N147" i="261"/>
  <c r="N152" i="261" s="1"/>
  <c r="S39" i="261"/>
  <c r="S44" i="261" s="1"/>
  <c r="X255" i="261"/>
  <c r="M26" i="258"/>
  <c r="M28" i="258" s="1"/>
  <c r="X36" i="259" s="1"/>
  <c r="M17" i="204"/>
  <c r="M21" i="260"/>
  <c r="M21" i="251"/>
  <c r="M20" i="252"/>
  <c r="AJ20" i="210"/>
  <c r="Q13" i="252"/>
  <c r="Q13" i="251"/>
  <c r="Q13" i="260"/>
  <c r="AN13" i="210"/>
  <c r="O231" i="261"/>
  <c r="O236" i="261" s="1"/>
  <c r="O26" i="252"/>
  <c r="O25" i="260"/>
  <c r="O25" i="251"/>
  <c r="AL26" i="210"/>
  <c r="H12" i="260"/>
  <c r="H12" i="251"/>
  <c r="H12" i="252"/>
  <c r="AE12" i="210"/>
  <c r="J157" i="261"/>
  <c r="M171" i="261"/>
  <c r="P31" i="260"/>
  <c r="P31" i="251"/>
  <c r="P13" i="253"/>
  <c r="N27" i="261"/>
  <c r="N32" i="261" s="1"/>
  <c r="W99" i="261"/>
  <c r="W104" i="261" s="1"/>
  <c r="I22" i="252"/>
  <c r="I23" i="251"/>
  <c r="AF22" i="210"/>
  <c r="I23" i="260"/>
  <c r="I12" i="251"/>
  <c r="I12" i="260"/>
  <c r="AF12" i="210"/>
  <c r="I12" i="252"/>
  <c r="J230" i="261"/>
  <c r="X183" i="261"/>
  <c r="O13" i="253"/>
  <c r="O31" i="251"/>
  <c r="AL31" i="210"/>
  <c r="O31" i="260"/>
  <c r="W231" i="261"/>
  <c r="W236" i="261" s="1"/>
  <c r="N27" i="252"/>
  <c r="N27" i="251"/>
  <c r="AK27" i="210"/>
  <c r="N27" i="260"/>
  <c r="M13" i="257"/>
  <c r="T39" i="261"/>
  <c r="T44" i="261" s="1"/>
  <c r="N26" i="252"/>
  <c r="N25" i="260"/>
  <c r="AK26" i="210"/>
  <c r="N25" i="251"/>
  <c r="W128" i="261"/>
  <c r="H15" i="260"/>
  <c r="H15" i="252"/>
  <c r="AE15" i="210"/>
  <c r="H15" i="251"/>
  <c r="P252" i="261"/>
  <c r="N84" i="261"/>
  <c r="W255" i="261"/>
  <c r="L14" i="260"/>
  <c r="L14" i="251"/>
  <c r="AI14" i="210"/>
  <c r="L14" i="252"/>
  <c r="L23" i="251"/>
  <c r="L22" i="252"/>
  <c r="L23" i="260"/>
  <c r="AI22" i="210"/>
  <c r="X159" i="261"/>
  <c r="X164" i="261" s="1"/>
  <c r="N87" i="261"/>
  <c r="N92" i="261" s="1"/>
  <c r="K12" i="252"/>
  <c r="K12" i="260"/>
  <c r="AH12" i="210"/>
  <c r="K12" i="251"/>
  <c r="R36" i="261"/>
  <c r="O72" i="261"/>
  <c r="AL16" i="210"/>
  <c r="O16" i="252"/>
  <c r="O16" i="251"/>
  <c r="O16" i="260"/>
  <c r="S258" i="261"/>
  <c r="F19" i="260"/>
  <c r="F18" i="252"/>
  <c r="F19" i="251"/>
  <c r="K19" i="204"/>
  <c r="J15" i="260"/>
  <c r="J15" i="252"/>
  <c r="J15" i="251"/>
  <c r="AG15" i="210"/>
  <c r="J251" i="261"/>
  <c r="X371" i="261"/>
  <c r="P32" i="261"/>
  <c r="R228" i="261"/>
  <c r="M168" i="261"/>
  <c r="X108" i="261"/>
  <c r="V132" i="261"/>
  <c r="M204" i="261"/>
  <c r="O120" i="261"/>
  <c r="T156" i="261"/>
  <c r="R147" i="261"/>
  <c r="R152" i="261" s="1"/>
  <c r="N14" i="260"/>
  <c r="N14" i="252"/>
  <c r="N14" i="251"/>
  <c r="AK14" i="210"/>
  <c r="D13" i="209"/>
  <c r="O13" i="252"/>
  <c r="AL13" i="210"/>
  <c r="O13" i="251"/>
  <c r="O13" i="260"/>
  <c r="F23" i="252"/>
  <c r="F24" i="251"/>
  <c r="F24" i="260"/>
  <c r="K25" i="204"/>
  <c r="J21" i="260"/>
  <c r="J20" i="252"/>
  <c r="J21" i="251"/>
  <c r="AG20" i="210"/>
  <c r="N12" i="260"/>
  <c r="N12" i="252"/>
  <c r="N12" i="251"/>
  <c r="AK12" i="210"/>
  <c r="Q20" i="252"/>
  <c r="Q21" i="251"/>
  <c r="AN20" i="210"/>
  <c r="Q21" i="260"/>
  <c r="S27" i="261"/>
  <c r="S32" i="261" s="1"/>
  <c r="T231" i="261"/>
  <c r="T236" i="261" s="1"/>
  <c r="J155" i="261"/>
  <c r="Q15" i="260"/>
  <c r="AN15" i="210"/>
  <c r="Q15" i="252"/>
  <c r="Q15" i="251"/>
  <c r="T171" i="261"/>
  <c r="T176" i="261" s="1"/>
  <c r="M39" i="261"/>
  <c r="J95" i="261"/>
  <c r="AN22" i="210"/>
  <c r="Q22" i="252"/>
  <c r="Q23" i="251"/>
  <c r="Q23" i="260"/>
  <c r="K31" i="260"/>
  <c r="K13" i="253"/>
  <c r="K31" i="251"/>
  <c r="AH31" i="210"/>
  <c r="L21" i="252"/>
  <c r="L22" i="251"/>
  <c r="L22" i="260"/>
  <c r="AI21" i="210"/>
  <c r="AK15" i="210"/>
  <c r="N15" i="260"/>
  <c r="N15" i="251"/>
  <c r="N15" i="252"/>
  <c r="R378" i="261"/>
  <c r="P374" i="261"/>
  <c r="U27" i="261"/>
  <c r="U32" i="261" s="1"/>
  <c r="X231" i="261"/>
  <c r="X236" i="261" s="1"/>
  <c r="N195" i="261"/>
  <c r="N200" i="261" s="1"/>
  <c r="V371" i="261"/>
  <c r="J28" i="260"/>
  <c r="J25" i="252"/>
  <c r="J28" i="251"/>
  <c r="AG25" i="210"/>
  <c r="W75" i="261"/>
  <c r="W80" i="261" s="1"/>
  <c r="Q147" i="261"/>
  <c r="Q152" i="261" s="1"/>
  <c r="M164" i="261"/>
  <c r="R164" i="261"/>
  <c r="V72" i="261"/>
  <c r="Q14" i="260"/>
  <c r="Q14" i="252"/>
  <c r="Q14" i="251"/>
  <c r="AN14" i="210"/>
  <c r="M195" i="261"/>
  <c r="N192" i="261"/>
  <c r="Q120" i="261"/>
  <c r="N204" i="261"/>
  <c r="Q180" i="261"/>
  <c r="S378" i="261"/>
  <c r="H27" i="260"/>
  <c r="H27" i="251"/>
  <c r="AE27" i="210"/>
  <c r="H27" i="252"/>
  <c r="P123" i="261"/>
  <c r="P128" i="261" s="1"/>
  <c r="I15" i="251"/>
  <c r="I15" i="252"/>
  <c r="I15" i="260"/>
  <c r="AF15" i="210"/>
  <c r="V147" i="261"/>
  <c r="V152" i="261" s="1"/>
  <c r="I18" i="260"/>
  <c r="I17" i="252"/>
  <c r="I18" i="251"/>
  <c r="AF17" i="210"/>
  <c r="I20" i="260"/>
  <c r="I19" i="252"/>
  <c r="I20" i="251"/>
  <c r="AF19" i="210"/>
  <c r="J229" i="261"/>
  <c r="O183" i="261"/>
  <c r="O132" i="261"/>
  <c r="N132" i="261"/>
  <c r="M25" i="204"/>
  <c r="N22" i="260"/>
  <c r="N21" i="252"/>
  <c r="N22" i="251"/>
  <c r="AK21" i="210"/>
  <c r="G27" i="252"/>
  <c r="G27" i="260"/>
  <c r="G27" i="251"/>
  <c r="AD27" i="210"/>
  <c r="AL23" i="210"/>
  <c r="O26" i="260"/>
  <c r="O24" i="252"/>
  <c r="O26" i="251"/>
  <c r="S60" i="261"/>
  <c r="S204" i="261"/>
  <c r="T144" i="261"/>
  <c r="N168" i="261"/>
  <c r="O144" i="261"/>
  <c r="X204" i="261"/>
  <c r="T252" i="261"/>
  <c r="W132" i="261"/>
  <c r="R108" i="261"/>
  <c r="P192" i="261"/>
  <c r="T168" i="261"/>
  <c r="T132" i="261"/>
  <c r="R51" i="261"/>
  <c r="R56" i="261" s="1"/>
  <c r="J170" i="261"/>
  <c r="M14" i="257"/>
  <c r="Q27" i="252"/>
  <c r="AN27" i="210"/>
  <c r="Q27" i="260"/>
  <c r="Q27" i="251"/>
  <c r="L16" i="251"/>
  <c r="L16" i="252"/>
  <c r="L16" i="260"/>
  <c r="AI16" i="210"/>
  <c r="Q25" i="252"/>
  <c r="Q28" i="251"/>
  <c r="AN25" i="210"/>
  <c r="Q28" i="260"/>
  <c r="H20" i="260"/>
  <c r="H20" i="251"/>
  <c r="H19" i="252"/>
  <c r="AE19" i="210"/>
  <c r="M147" i="261"/>
  <c r="F29" i="260"/>
  <c r="F11" i="253"/>
  <c r="K29" i="204"/>
  <c r="F29" i="251"/>
  <c r="S99" i="261"/>
  <c r="S104" i="261" s="1"/>
  <c r="N20" i="251"/>
  <c r="N20" i="260"/>
  <c r="AK19" i="210"/>
  <c r="N19" i="252"/>
  <c r="U51" i="261"/>
  <c r="U56" i="261" s="1"/>
  <c r="O135" i="261"/>
  <c r="O140" i="261" s="1"/>
  <c r="X374" i="261"/>
  <c r="K14" i="251"/>
  <c r="K14" i="252"/>
  <c r="K14" i="260"/>
  <c r="AH14" i="210"/>
  <c r="M374" i="261"/>
  <c r="J254" i="261"/>
  <c r="M75" i="261"/>
  <c r="Q139" i="261"/>
  <c r="M27" i="261"/>
  <c r="Q51" i="261"/>
  <c r="Q56" i="261" s="1"/>
  <c r="U188" i="261"/>
  <c r="R258" i="261"/>
  <c r="R375" i="261"/>
  <c r="R236" i="261"/>
  <c r="Q135" i="261"/>
  <c r="Q140" i="261" s="1"/>
  <c r="M99" i="261"/>
  <c r="N28" i="251"/>
  <c r="N28" i="260"/>
  <c r="N25" i="252"/>
  <c r="AK25" i="210"/>
  <c r="W186" i="261"/>
  <c r="V174" i="261"/>
  <c r="X162" i="261"/>
  <c r="F19" i="252"/>
  <c r="F20" i="251"/>
  <c r="F20" i="260"/>
  <c r="K20" i="204"/>
  <c r="X195" i="261"/>
  <c r="X200" i="261" s="1"/>
  <c r="W188" i="261"/>
  <c r="U104" i="261"/>
  <c r="U60" i="261"/>
  <c r="O180" i="261"/>
  <c r="H19" i="260"/>
  <c r="H18" i="252"/>
  <c r="AE18" i="210"/>
  <c r="H19" i="251"/>
  <c r="F22" i="260"/>
  <c r="F22" i="251"/>
  <c r="F21" i="252"/>
  <c r="K22" i="204"/>
  <c r="K18" i="260"/>
  <c r="K17" i="252"/>
  <c r="K18" i="251"/>
  <c r="AH17" i="210"/>
  <c r="J119" i="261"/>
  <c r="M26" i="260"/>
  <c r="M24" i="252"/>
  <c r="M26" i="251"/>
  <c r="AJ23" i="210"/>
  <c r="R207" i="261"/>
  <c r="R212" i="261" s="1"/>
  <c r="J38" i="261"/>
  <c r="W207" i="261"/>
  <c r="W212" i="261" s="1"/>
  <c r="Q60" i="261"/>
  <c r="V168" i="261"/>
  <c r="V60" i="261"/>
  <c r="N374" i="261"/>
  <c r="N24" i="260"/>
  <c r="N23" i="252"/>
  <c r="N24" i="251"/>
  <c r="AK24" i="210"/>
  <c r="K20" i="251"/>
  <c r="AH19" i="210"/>
  <c r="K20" i="260"/>
  <c r="K19" i="252"/>
  <c r="N159" i="261"/>
  <c r="N164" i="261" s="1"/>
  <c r="M378" i="261"/>
  <c r="N156" i="261"/>
  <c r="R192" i="261"/>
  <c r="P168" i="261"/>
  <c r="U156" i="261"/>
  <c r="P120" i="261"/>
  <c r="O36" i="261"/>
  <c r="R144" i="261"/>
  <c r="O168" i="261"/>
  <c r="W162" i="261"/>
  <c r="I26" i="252"/>
  <c r="I25" i="260"/>
  <c r="I25" i="251"/>
  <c r="AF26" i="210"/>
  <c r="W147" i="261"/>
  <c r="W152" i="261" s="1"/>
  <c r="F13" i="252"/>
  <c r="F13" i="251"/>
  <c r="F13" i="260"/>
  <c r="K14" i="204"/>
  <c r="AN17" i="210"/>
  <c r="Q18" i="251"/>
  <c r="Q18" i="260"/>
  <c r="Q17" i="252"/>
  <c r="J74" i="261"/>
  <c r="Q39" i="261"/>
  <c r="Q44" i="261" s="1"/>
  <c r="V114" i="261"/>
  <c r="J133" i="261"/>
  <c r="L24" i="251"/>
  <c r="L24" i="260"/>
  <c r="L23" i="252"/>
  <c r="AI24" i="210"/>
  <c r="AL14" i="210"/>
  <c r="O14" i="260"/>
  <c r="O14" i="251"/>
  <c r="O14" i="252"/>
  <c r="P18" i="252"/>
  <c r="P19" i="251"/>
  <c r="P19" i="260"/>
  <c r="Q236" i="261"/>
  <c r="M18" i="260"/>
  <c r="M17" i="252"/>
  <c r="M18" i="251"/>
  <c r="AJ17" i="210"/>
  <c r="K22" i="260"/>
  <c r="K21" i="252"/>
  <c r="K22" i="251"/>
  <c r="AH21" i="210"/>
  <c r="Q374" i="261"/>
  <c r="O195" i="261"/>
  <c r="O200" i="261" s="1"/>
  <c r="N13" i="260"/>
  <c r="N13" i="251"/>
  <c r="N13" i="252"/>
  <c r="AK13" i="210"/>
  <c r="V51" i="261"/>
  <c r="V56" i="261" s="1"/>
  <c r="U171" i="261"/>
  <c r="U176" i="261" s="1"/>
  <c r="P378" i="261"/>
  <c r="J31" i="260"/>
  <c r="J13" i="253"/>
  <c r="AG31" i="210"/>
  <c r="J31" i="251"/>
  <c r="M183" i="261"/>
  <c r="AE31" i="210"/>
  <c r="H31" i="260"/>
  <c r="H13" i="253"/>
  <c r="H31" i="251"/>
  <c r="Q111" i="261"/>
  <c r="Q116" i="261" s="1"/>
  <c r="M11" i="253"/>
  <c r="M29" i="260"/>
  <c r="M29" i="251"/>
  <c r="AJ28" i="210"/>
  <c r="G22" i="260"/>
  <c r="G21" i="252"/>
  <c r="AD21" i="210"/>
  <c r="G22" i="251"/>
  <c r="P183" i="261"/>
  <c r="M260" i="261"/>
  <c r="P258" i="261"/>
  <c r="P25" i="252"/>
  <c r="P28" i="251"/>
  <c r="P28" i="260"/>
  <c r="R99" i="261"/>
  <c r="R104" i="261" s="1"/>
  <c r="K29" i="260"/>
  <c r="K11" i="253"/>
  <c r="K29" i="251"/>
  <c r="AH28" i="210"/>
  <c r="S171" i="261"/>
  <c r="S176" i="261" s="1"/>
  <c r="J98" i="261"/>
  <c r="O371" i="261"/>
  <c r="O378" i="261" s="1"/>
  <c r="Q92" i="261"/>
  <c r="N228" i="261"/>
  <c r="Q168" i="261"/>
  <c r="R195" i="261"/>
  <c r="R200" i="261" s="1"/>
  <c r="U159" i="261"/>
  <c r="U164" i="261" s="1"/>
  <c r="G16" i="260"/>
  <c r="G16" i="252"/>
  <c r="G16" i="251"/>
  <c r="AD16" i="210"/>
  <c r="N22" i="257"/>
  <c r="W96" i="261"/>
  <c r="V27" i="261"/>
  <c r="V32" i="261" s="1"/>
  <c r="H26" i="252"/>
  <c r="H25" i="260"/>
  <c r="H25" i="251"/>
  <c r="AE26" i="210"/>
  <c r="U63" i="261"/>
  <c r="U68" i="261" s="1"/>
  <c r="Q195" i="261"/>
  <c r="Q200" i="261" s="1"/>
  <c r="N99" i="261"/>
  <c r="N104" i="261" s="1"/>
  <c r="F26" i="252"/>
  <c r="F25" i="260"/>
  <c r="F25" i="251"/>
  <c r="K27" i="204"/>
  <c r="H14" i="260"/>
  <c r="H14" i="252"/>
  <c r="H14" i="251"/>
  <c r="AE14" i="210"/>
  <c r="M63" i="261"/>
  <c r="O27" i="252"/>
  <c r="O27" i="260"/>
  <c r="O27" i="251"/>
  <c r="AL27" i="210"/>
  <c r="K23" i="260"/>
  <c r="K23" i="251"/>
  <c r="K22" i="252"/>
  <c r="AH22" i="210"/>
  <c r="O12" i="260"/>
  <c r="O12" i="252"/>
  <c r="O12" i="251"/>
  <c r="AL12" i="210"/>
  <c r="O75" i="261"/>
  <c r="O80" i="261" s="1"/>
  <c r="W63" i="261"/>
  <c r="W68" i="261" s="1"/>
  <c r="R183" i="261"/>
  <c r="M135" i="261"/>
  <c r="W198" i="261"/>
  <c r="R75" i="261"/>
  <c r="R80" i="261" s="1"/>
  <c r="X373" i="261"/>
  <c r="X258" i="261"/>
  <c r="N255" i="261"/>
  <c r="M9" i="257"/>
  <c r="M11" i="257" s="1"/>
  <c r="P17" i="252"/>
  <c r="P18" i="251"/>
  <c r="P18" i="260"/>
  <c r="V144" i="261"/>
  <c r="N60" i="261"/>
  <c r="P132" i="261"/>
  <c r="X72" i="261"/>
  <c r="P180" i="261"/>
  <c r="R252" i="261"/>
  <c r="N252" i="261"/>
  <c r="O192" i="261"/>
  <c r="X228" i="261"/>
  <c r="V156" i="261"/>
  <c r="R132" i="261"/>
  <c r="X96" i="261"/>
  <c r="X192" i="261"/>
  <c r="L26" i="252"/>
  <c r="L25" i="260"/>
  <c r="L25" i="251"/>
  <c r="AI26" i="210"/>
  <c r="P26" i="252"/>
  <c r="P25" i="251"/>
  <c r="P25" i="260"/>
  <c r="V255" i="261"/>
  <c r="V126" i="261"/>
  <c r="J227" i="261"/>
  <c r="W102" i="261"/>
  <c r="S183" i="261"/>
  <c r="J23" i="252"/>
  <c r="J24" i="251"/>
  <c r="J24" i="260"/>
  <c r="AG24" i="210"/>
  <c r="J115" i="261"/>
  <c r="S75" i="261"/>
  <c r="S80" i="261" s="1"/>
  <c r="P207" i="261"/>
  <c r="P212" i="261" s="1"/>
  <c r="J143" i="261"/>
  <c r="P16" i="252"/>
  <c r="P16" i="251"/>
  <c r="P16" i="260"/>
  <c r="L31" i="260"/>
  <c r="L31" i="251"/>
  <c r="AI31" i="210"/>
  <c r="L13" i="253"/>
  <c r="J191" i="261"/>
  <c r="J22" i="260"/>
  <c r="J21" i="252"/>
  <c r="J22" i="251"/>
  <c r="AG21" i="210"/>
  <c r="T207" i="261"/>
  <c r="T212" i="261" s="1"/>
  <c r="P39" i="261"/>
  <c r="P44" i="261" s="1"/>
  <c r="X147" i="261"/>
  <c r="X152" i="261" s="1"/>
  <c r="F27" i="252"/>
  <c r="F27" i="260"/>
  <c r="F27" i="251"/>
  <c r="K28" i="204"/>
  <c r="Q171" i="261"/>
  <c r="Q176" i="261" s="1"/>
  <c r="V210" i="261"/>
  <c r="H21" i="252"/>
  <c r="H22" i="251"/>
  <c r="H22" i="260"/>
  <c r="AE21" i="210"/>
  <c r="R374" i="261"/>
  <c r="J83" i="261"/>
  <c r="V123" i="261"/>
  <c r="V128" i="261" s="1"/>
  <c r="M24" i="204"/>
  <c r="O139" i="261"/>
  <c r="M28" i="204"/>
  <c r="W92" i="261"/>
  <c r="N188" i="261" l="1"/>
  <c r="V13" i="209"/>
  <c r="AF19" i="260"/>
  <c r="X378" i="261"/>
  <c r="S20" i="209"/>
  <c r="S21" i="209" s="1"/>
  <c r="J371" i="261"/>
  <c r="J373" i="261"/>
  <c r="P128" i="260"/>
  <c r="P44" i="253"/>
  <c r="P129" i="251"/>
  <c r="BD24" i="210"/>
  <c r="M57" i="252"/>
  <c r="M122" i="251"/>
  <c r="M121" i="260"/>
  <c r="Q128" i="260"/>
  <c r="Q44" i="253"/>
  <c r="BH31" i="210"/>
  <c r="Q129" i="251"/>
  <c r="O53" i="252"/>
  <c r="O117" i="260"/>
  <c r="BF19" i="210"/>
  <c r="O118" i="251"/>
  <c r="O49" i="252"/>
  <c r="O113" i="251"/>
  <c r="BF15" i="210"/>
  <c r="O113" i="260"/>
  <c r="K53" i="252"/>
  <c r="K118" i="251"/>
  <c r="BB19" i="210"/>
  <c r="K117" i="260"/>
  <c r="BC25" i="210"/>
  <c r="L125" i="260"/>
  <c r="L126" i="251"/>
  <c r="L59" i="252"/>
  <c r="L114" i="260"/>
  <c r="BC16" i="210"/>
  <c r="L114" i="251"/>
  <c r="L50" i="252"/>
  <c r="J111" i="260"/>
  <c r="J47" i="252"/>
  <c r="J111" i="251"/>
  <c r="BA13" i="210"/>
  <c r="P124" i="260"/>
  <c r="P61" i="252"/>
  <c r="P125" i="251"/>
  <c r="O60" i="252"/>
  <c r="O123" i="251"/>
  <c r="BF26" i="210"/>
  <c r="O122" i="260"/>
  <c r="N121" i="260"/>
  <c r="BE24" i="210"/>
  <c r="N57" i="252"/>
  <c r="N122" i="251"/>
  <c r="P126" i="260"/>
  <c r="P127" i="251"/>
  <c r="P42" i="253"/>
  <c r="O120" i="260"/>
  <c r="BF22" i="210"/>
  <c r="O56" i="252"/>
  <c r="O121" i="251"/>
  <c r="G46" i="252"/>
  <c r="G110" i="251"/>
  <c r="AX12" i="210"/>
  <c r="G110" i="260"/>
  <c r="H60" i="252"/>
  <c r="AY26" i="210"/>
  <c r="H122" i="260"/>
  <c r="H123" i="251"/>
  <c r="O119" i="251"/>
  <c r="O54" i="252"/>
  <c r="O118" i="260"/>
  <c r="BF20" i="210"/>
  <c r="F50" i="252"/>
  <c r="F114" i="251"/>
  <c r="F114" i="260"/>
  <c r="R257" i="261"/>
  <c r="R372" i="261"/>
  <c r="H51" i="252"/>
  <c r="H116" i="251"/>
  <c r="AY17" i="210"/>
  <c r="H115" i="260"/>
  <c r="M257" i="261"/>
  <c r="M372" i="261"/>
  <c r="J252" i="261"/>
  <c r="M256" i="261"/>
  <c r="F125" i="251"/>
  <c r="F61" i="252"/>
  <c r="F124" i="260"/>
  <c r="V149" i="261"/>
  <c r="V148" i="261"/>
  <c r="V153" i="261" s="1"/>
  <c r="W136" i="261"/>
  <c r="W141" i="261" s="1"/>
  <c r="W137" i="261"/>
  <c r="S65" i="261"/>
  <c r="S64" i="261"/>
  <c r="S69" i="261" s="1"/>
  <c r="J159" i="261"/>
  <c r="AF26" i="260"/>
  <c r="Q26" i="253"/>
  <c r="Q24" i="253"/>
  <c r="Q25" i="253" s="1"/>
  <c r="M101" i="261"/>
  <c r="M100" i="261"/>
  <c r="J96" i="261"/>
  <c r="G125" i="260"/>
  <c r="G126" i="251"/>
  <c r="G59" i="252"/>
  <c r="AX25" i="210"/>
  <c r="P185" i="261"/>
  <c r="P184" i="261"/>
  <c r="N375" i="261"/>
  <c r="N260" i="261"/>
  <c r="F60" i="252"/>
  <c r="F122" i="260"/>
  <c r="F123" i="251"/>
  <c r="Q121" i="260"/>
  <c r="BH24" i="210"/>
  <c r="Q57" i="252"/>
  <c r="Q122" i="251"/>
  <c r="F126" i="260"/>
  <c r="F42" i="253"/>
  <c r="F127" i="251"/>
  <c r="J234" i="261"/>
  <c r="M173" i="261"/>
  <c r="J168" i="261"/>
  <c r="M172" i="261"/>
  <c r="BF31" i="210"/>
  <c r="O129" i="251"/>
  <c r="O128" i="260"/>
  <c r="O44" i="253"/>
  <c r="Q101" i="261"/>
  <c r="Q100" i="261"/>
  <c r="Q105" i="261" s="1"/>
  <c r="J50" i="252"/>
  <c r="BA16" i="210"/>
  <c r="J114" i="260"/>
  <c r="J114" i="251"/>
  <c r="S197" i="261"/>
  <c r="S196" i="261"/>
  <c r="S201" i="261" s="1"/>
  <c r="Q233" i="261"/>
  <c r="Q232" i="261"/>
  <c r="Q237" i="261" s="1"/>
  <c r="M149" i="261"/>
  <c r="M148" i="261"/>
  <c r="J144" i="261"/>
  <c r="AM21" i="210"/>
  <c r="S41" i="261"/>
  <c r="S40" i="261"/>
  <c r="S45" i="261" s="1"/>
  <c r="W209" i="261"/>
  <c r="W208" i="261"/>
  <c r="W213" i="261" s="1"/>
  <c r="P41" i="261"/>
  <c r="P40" i="261"/>
  <c r="P45" i="261" s="1"/>
  <c r="Q53" i="261"/>
  <c r="Q52" i="261"/>
  <c r="Q57" i="261" s="1"/>
  <c r="W148" i="261"/>
  <c r="W153" i="261" s="1"/>
  <c r="W149" i="261"/>
  <c r="R256" i="261"/>
  <c r="R260" i="261"/>
  <c r="M117" i="251"/>
  <c r="M116" i="260"/>
  <c r="M52" i="252"/>
  <c r="BD18" i="210"/>
  <c r="O116" i="260"/>
  <c r="BF18" i="210"/>
  <c r="O52" i="252"/>
  <c r="O117" i="251"/>
  <c r="P113" i="261"/>
  <c r="P112" i="261"/>
  <c r="P117" i="261" s="1"/>
  <c r="M212" i="261"/>
  <c r="J207" i="261"/>
  <c r="X65" i="261"/>
  <c r="X64" i="261"/>
  <c r="X69" i="261" s="1"/>
  <c r="Q197" i="261"/>
  <c r="Q196" i="261"/>
  <c r="Q201" i="261" s="1"/>
  <c r="M188" i="261"/>
  <c r="J183" i="261"/>
  <c r="H49" i="252"/>
  <c r="H113" i="260"/>
  <c r="H113" i="251"/>
  <c r="AY15" i="210"/>
  <c r="X197" i="261"/>
  <c r="X196" i="261"/>
  <c r="X201" i="261" s="1"/>
  <c r="G128" i="260"/>
  <c r="G44" i="253"/>
  <c r="G129" i="251"/>
  <c r="AX31" i="210"/>
  <c r="J103" i="261"/>
  <c r="J374" i="261"/>
  <c r="O149" i="261"/>
  <c r="O148" i="261"/>
  <c r="O153" i="261" s="1"/>
  <c r="AM31" i="210"/>
  <c r="W257" i="261"/>
  <c r="W256" i="261"/>
  <c r="W372" i="261"/>
  <c r="T125" i="261"/>
  <c r="T124" i="261"/>
  <c r="T129" i="261" s="1"/>
  <c r="V29" i="261"/>
  <c r="V28" i="261"/>
  <c r="V33" i="261" s="1"/>
  <c r="Q115" i="260"/>
  <c r="BH17" i="210"/>
  <c r="Q51" i="252"/>
  <c r="Q116" i="251"/>
  <c r="AC12" i="210"/>
  <c r="Q122" i="260"/>
  <c r="BH26" i="210"/>
  <c r="Q60" i="252"/>
  <c r="Q123" i="251"/>
  <c r="N20" i="257"/>
  <c r="AC26" i="210"/>
  <c r="AF20" i="260"/>
  <c r="O58" i="252"/>
  <c r="O124" i="251"/>
  <c r="O123" i="260"/>
  <c r="BF23" i="210"/>
  <c r="O125" i="261"/>
  <c r="O124" i="261"/>
  <c r="O129" i="261" s="1"/>
  <c r="W41" i="261"/>
  <c r="W40" i="261"/>
  <c r="W45" i="261" s="1"/>
  <c r="J163" i="261"/>
  <c r="S233" i="261"/>
  <c r="S232" i="261"/>
  <c r="S237" i="261" s="1"/>
  <c r="M65" i="261"/>
  <c r="M64" i="261"/>
  <c r="J60" i="261"/>
  <c r="I44" i="253"/>
  <c r="I128" i="260"/>
  <c r="AZ31" i="210"/>
  <c r="I129" i="251"/>
  <c r="O59" i="252"/>
  <c r="O126" i="251"/>
  <c r="O125" i="260"/>
  <c r="BF25" i="210"/>
  <c r="W65" i="261"/>
  <c r="W64" i="261"/>
  <c r="W69" i="261" s="1"/>
  <c r="AM14" i="210"/>
  <c r="J67" i="261"/>
  <c r="K26" i="253"/>
  <c r="K24" i="253"/>
  <c r="K25" i="253" s="1"/>
  <c r="O48" i="252"/>
  <c r="O112" i="251"/>
  <c r="BF14" i="210"/>
  <c r="O112" i="260"/>
  <c r="AC19" i="210"/>
  <c r="AP19" i="210" s="1"/>
  <c r="I19" i="210" s="1"/>
  <c r="K19" i="210" s="1"/>
  <c r="T89" i="261"/>
  <c r="T88" i="261"/>
  <c r="T93" i="261" s="1"/>
  <c r="AF27" i="260"/>
  <c r="P115" i="260"/>
  <c r="P116" i="251"/>
  <c r="P51" i="252"/>
  <c r="M140" i="261"/>
  <c r="J135" i="261"/>
  <c r="P125" i="260"/>
  <c r="P126" i="251"/>
  <c r="P59" i="252"/>
  <c r="M152" i="261"/>
  <c r="J147" i="261"/>
  <c r="L119" i="260"/>
  <c r="L55" i="252"/>
  <c r="L120" i="251"/>
  <c r="BC21" i="210"/>
  <c r="AC18" i="210"/>
  <c r="W233" i="261"/>
  <c r="W232" i="261"/>
  <c r="W237" i="261" s="1"/>
  <c r="S89" i="261"/>
  <c r="S88" i="261"/>
  <c r="S93" i="261" s="1"/>
  <c r="M233" i="261"/>
  <c r="M232" i="261"/>
  <c r="S257" i="261"/>
  <c r="S256" i="261"/>
  <c r="S372" i="261"/>
  <c r="BD26" i="210"/>
  <c r="M123" i="251"/>
  <c r="M60" i="252"/>
  <c r="M122" i="260"/>
  <c r="AF22" i="260"/>
  <c r="J110" i="251"/>
  <c r="BA12" i="210"/>
  <c r="J110" i="260"/>
  <c r="J46" i="252"/>
  <c r="U89" i="261"/>
  <c r="U88" i="261"/>
  <c r="U93" i="261" s="1"/>
  <c r="S113" i="261"/>
  <c r="S112" i="261"/>
  <c r="S117" i="261" s="1"/>
  <c r="Q112" i="260"/>
  <c r="BH14" i="210"/>
  <c r="Q48" i="252"/>
  <c r="Q112" i="251"/>
  <c r="J255" i="261"/>
  <c r="P260" i="261"/>
  <c r="P375" i="261"/>
  <c r="M116" i="261"/>
  <c r="J111" i="261"/>
  <c r="AC22" i="210"/>
  <c r="N101" i="261"/>
  <c r="N100" i="261"/>
  <c r="N105" i="261" s="1"/>
  <c r="M185" i="261"/>
  <c r="J180" i="261"/>
  <c r="M184" i="261"/>
  <c r="AM13" i="210"/>
  <c r="J186" i="261"/>
  <c r="V77" i="261"/>
  <c r="V76" i="261"/>
  <c r="V81" i="261" s="1"/>
  <c r="X260" i="261"/>
  <c r="X375" i="261"/>
  <c r="AF27" i="252"/>
  <c r="X77" i="261"/>
  <c r="X76" i="261"/>
  <c r="X81" i="261" s="1"/>
  <c r="N233" i="261"/>
  <c r="N232" i="261"/>
  <c r="N237" i="261" s="1"/>
  <c r="M26" i="253"/>
  <c r="M24" i="253"/>
  <c r="M25" i="253" s="1"/>
  <c r="J138" i="261"/>
  <c r="R149" i="261"/>
  <c r="R148" i="261"/>
  <c r="R153" i="261" s="1"/>
  <c r="P173" i="261"/>
  <c r="P172" i="261"/>
  <c r="P177" i="261" s="1"/>
  <c r="V173" i="261"/>
  <c r="V172" i="261"/>
  <c r="V177" i="261" s="1"/>
  <c r="AF21" i="252"/>
  <c r="AF19" i="252"/>
  <c r="T137" i="261"/>
  <c r="T136" i="261"/>
  <c r="T141" i="261" s="1"/>
  <c r="N119" i="260"/>
  <c r="N120" i="251"/>
  <c r="N55" i="252"/>
  <c r="BE21" i="210"/>
  <c r="Q125" i="261"/>
  <c r="Q124" i="261"/>
  <c r="Q129" i="261" s="1"/>
  <c r="M196" i="261"/>
  <c r="M200" i="261"/>
  <c r="N60" i="252"/>
  <c r="N122" i="260"/>
  <c r="N123" i="251"/>
  <c r="BE26" i="210"/>
  <c r="O21" i="257"/>
  <c r="G26" i="253"/>
  <c r="G24" i="253"/>
  <c r="G25" i="253" s="1"/>
  <c r="Q110" i="260"/>
  <c r="BH12" i="210"/>
  <c r="Q46" i="252"/>
  <c r="Q110" i="251"/>
  <c r="S101" i="261"/>
  <c r="S100" i="261"/>
  <c r="S105" i="261" s="1"/>
  <c r="P161" i="261"/>
  <c r="P160" i="261"/>
  <c r="P165" i="261" s="1"/>
  <c r="X137" i="261"/>
  <c r="X136" i="261"/>
  <c r="X141" i="261" s="1"/>
  <c r="F124" i="251"/>
  <c r="F58" i="252"/>
  <c r="F123" i="260"/>
  <c r="W185" i="261"/>
  <c r="W184" i="261"/>
  <c r="H121" i="251"/>
  <c r="AY22" i="210"/>
  <c r="H120" i="260"/>
  <c r="H56" i="252"/>
  <c r="H26" i="253"/>
  <c r="H24" i="253"/>
  <c r="H25" i="253" s="1"/>
  <c r="AM15" i="210"/>
  <c r="T101" i="261"/>
  <c r="T100" i="261"/>
  <c r="T105" i="261" s="1"/>
  <c r="S53" i="261"/>
  <c r="S52" i="261"/>
  <c r="S57" i="261" s="1"/>
  <c r="AM20" i="210"/>
  <c r="N77" i="261"/>
  <c r="N76" i="261"/>
  <c r="N81" i="261" s="1"/>
  <c r="T77" i="261"/>
  <c r="T76" i="261"/>
  <c r="T81" i="261" s="1"/>
  <c r="H117" i="260"/>
  <c r="H53" i="252"/>
  <c r="H118" i="251"/>
  <c r="AY19" i="210"/>
  <c r="H110" i="251"/>
  <c r="H110" i="260"/>
  <c r="H46" i="252"/>
  <c r="AY12" i="210"/>
  <c r="H119" i="251"/>
  <c r="AY20" i="210"/>
  <c r="H54" i="252"/>
  <c r="H118" i="260"/>
  <c r="AM23" i="210"/>
  <c r="X161" i="261"/>
  <c r="X160" i="261"/>
  <c r="X165" i="261" s="1"/>
  <c r="O197" i="261"/>
  <c r="O196" i="261"/>
  <c r="O201" i="261" s="1"/>
  <c r="P188" i="261"/>
  <c r="AC21" i="210"/>
  <c r="O61" i="252"/>
  <c r="O125" i="251"/>
  <c r="BF27" i="210"/>
  <c r="O124" i="260"/>
  <c r="M32" i="261"/>
  <c r="J27" i="261"/>
  <c r="K112" i="260"/>
  <c r="K48" i="252"/>
  <c r="K112" i="251"/>
  <c r="BB14" i="210"/>
  <c r="R233" i="261"/>
  <c r="R232" i="261"/>
  <c r="R237" i="261" s="1"/>
  <c r="O77" i="261"/>
  <c r="O76" i="261"/>
  <c r="O81" i="261" s="1"/>
  <c r="N89" i="261"/>
  <c r="N88" i="261"/>
  <c r="N93" i="261" s="1"/>
  <c r="N61" i="252"/>
  <c r="BE27" i="210"/>
  <c r="N124" i="260"/>
  <c r="N125" i="251"/>
  <c r="O15" i="258"/>
  <c r="N128" i="260"/>
  <c r="N129" i="251"/>
  <c r="N44" i="253"/>
  <c r="BE31" i="210"/>
  <c r="X257" i="261"/>
  <c r="X256" i="261"/>
  <c r="X372" i="261"/>
  <c r="U149" i="261"/>
  <c r="U148" i="261"/>
  <c r="U153" i="261" s="1"/>
  <c r="Q41" i="261"/>
  <c r="Q40" i="261"/>
  <c r="Q45" i="261" s="1"/>
  <c r="Q117" i="260"/>
  <c r="BH19" i="210"/>
  <c r="Q118" i="251"/>
  <c r="Q53" i="252"/>
  <c r="W77" i="261"/>
  <c r="W76" i="261"/>
  <c r="W81" i="261" s="1"/>
  <c r="X149" i="261"/>
  <c r="X148" i="261"/>
  <c r="X153" i="261" s="1"/>
  <c r="AY18" i="210"/>
  <c r="H116" i="260"/>
  <c r="H52" i="252"/>
  <c r="H117" i="251"/>
  <c r="M120" i="260"/>
  <c r="M56" i="252"/>
  <c r="M121" i="251"/>
  <c r="BD22" i="210"/>
  <c r="J54" i="261"/>
  <c r="AF14" i="260"/>
  <c r="T233" i="261"/>
  <c r="T232" i="261"/>
  <c r="T237" i="261" s="1"/>
  <c r="H58" i="252"/>
  <c r="AY23" i="210"/>
  <c r="H124" i="251"/>
  <c r="H123" i="260"/>
  <c r="R101" i="261"/>
  <c r="R100" i="261"/>
  <c r="R105" i="261" s="1"/>
  <c r="V82" i="260"/>
  <c r="AM25" i="210"/>
  <c r="P117" i="251"/>
  <c r="P52" i="252"/>
  <c r="P116" i="260"/>
  <c r="AC13" i="210"/>
  <c r="AP13" i="210" s="1"/>
  <c r="I13" i="210" s="1"/>
  <c r="K13" i="210" s="1"/>
  <c r="O188" i="261"/>
  <c r="AZ19" i="210"/>
  <c r="I53" i="252"/>
  <c r="I117" i="260"/>
  <c r="I118" i="251"/>
  <c r="M209" i="261"/>
  <c r="J204" i="261"/>
  <c r="M208" i="261"/>
  <c r="BC14" i="210"/>
  <c r="L112" i="260"/>
  <c r="L112" i="251"/>
  <c r="L48" i="252"/>
  <c r="J235" i="261"/>
  <c r="N15" i="257"/>
  <c r="Q77" i="261"/>
  <c r="Q76" i="261"/>
  <c r="Q81" i="261" s="1"/>
  <c r="O257" i="261"/>
  <c r="O372" i="261"/>
  <c r="K123" i="260"/>
  <c r="K58" i="252"/>
  <c r="BB23" i="210"/>
  <c r="K124" i="251"/>
  <c r="P117" i="260"/>
  <c r="P53" i="252"/>
  <c r="P118" i="251"/>
  <c r="P46" i="252"/>
  <c r="P110" i="251"/>
  <c r="P110" i="260"/>
  <c r="J139" i="261"/>
  <c r="Q161" i="261"/>
  <c r="Q160" i="261"/>
  <c r="Q165" i="261" s="1"/>
  <c r="Q89" i="261"/>
  <c r="Q88" i="261"/>
  <c r="Q93" i="261" s="1"/>
  <c r="V41" i="261"/>
  <c r="V40" i="261"/>
  <c r="V45" i="261" s="1"/>
  <c r="J87" i="261"/>
  <c r="W197" i="261"/>
  <c r="W196" i="261"/>
  <c r="W201" i="261" s="1"/>
  <c r="AF23" i="260"/>
  <c r="J198" i="261"/>
  <c r="AF20" i="252"/>
  <c r="V82" i="251"/>
  <c r="N29" i="261"/>
  <c r="N28" i="261"/>
  <c r="N33" i="261" s="1"/>
  <c r="AC23" i="210"/>
  <c r="P77" i="261"/>
  <c r="P76" i="261"/>
  <c r="P81" i="261" s="1"/>
  <c r="P101" i="261"/>
  <c r="P100" i="261"/>
  <c r="P105" i="261" s="1"/>
  <c r="AF22" i="252"/>
  <c r="R29" i="261"/>
  <c r="R28" i="261"/>
  <c r="R33" i="261" s="1"/>
  <c r="AF21" i="260"/>
  <c r="BC26" i="210"/>
  <c r="L60" i="252"/>
  <c r="L123" i="251"/>
  <c r="L122" i="260"/>
  <c r="AZ22" i="210"/>
  <c r="I56" i="252"/>
  <c r="I121" i="251"/>
  <c r="I120" i="260"/>
  <c r="M29" i="261"/>
  <c r="M28" i="261"/>
  <c r="J24" i="261"/>
  <c r="L26" i="253"/>
  <c r="L24" i="253"/>
  <c r="L25" i="253" s="1"/>
  <c r="J55" i="261"/>
  <c r="F129" i="251"/>
  <c r="O32" i="204"/>
  <c r="Q32" i="204" s="1"/>
  <c r="F44" i="253"/>
  <c r="F128" i="260"/>
  <c r="O120" i="251"/>
  <c r="O55" i="252"/>
  <c r="O119" i="260"/>
  <c r="BF21" i="210"/>
  <c r="R125" i="261"/>
  <c r="R124" i="261"/>
  <c r="R129" i="261" s="1"/>
  <c r="AF29" i="260"/>
  <c r="N52" i="252"/>
  <c r="N116" i="260"/>
  <c r="N117" i="251"/>
  <c r="BE18" i="210"/>
  <c r="J26" i="253"/>
  <c r="J24" i="253"/>
  <c r="J25" i="253" s="1"/>
  <c r="AF25" i="260"/>
  <c r="O20" i="204"/>
  <c r="Q20" i="204" s="1"/>
  <c r="AM18" i="210"/>
  <c r="O41" i="261"/>
  <c r="O40" i="261"/>
  <c r="O45" i="261" s="1"/>
  <c r="R197" i="261"/>
  <c r="R196" i="261"/>
  <c r="R201" i="261" s="1"/>
  <c r="Q65" i="261"/>
  <c r="Q64" i="261"/>
  <c r="Q69" i="261" s="1"/>
  <c r="K116" i="251"/>
  <c r="K51" i="252"/>
  <c r="K115" i="260"/>
  <c r="BB17" i="210"/>
  <c r="U64" i="261"/>
  <c r="U69" i="261" s="1"/>
  <c r="U65" i="261"/>
  <c r="R380" i="261"/>
  <c r="AC28" i="210"/>
  <c r="T173" i="261"/>
  <c r="T172" i="261"/>
  <c r="T177" i="261" s="1"/>
  <c r="T257" i="261"/>
  <c r="T372" i="261"/>
  <c r="H61" i="252"/>
  <c r="H124" i="260"/>
  <c r="H125" i="251"/>
  <c r="AY27" i="210"/>
  <c r="N197" i="261"/>
  <c r="N196" i="261"/>
  <c r="N201" i="261" s="1"/>
  <c r="AF24" i="260"/>
  <c r="P65" i="261"/>
  <c r="P64" i="261"/>
  <c r="P69" i="261" s="1"/>
  <c r="U260" i="261"/>
  <c r="U375" i="261"/>
  <c r="F115" i="260"/>
  <c r="F51" i="252"/>
  <c r="F116" i="251"/>
  <c r="H129" i="251"/>
  <c r="AY31" i="210"/>
  <c r="H44" i="253"/>
  <c r="H128" i="260"/>
  <c r="N189" i="261"/>
  <c r="AC16" i="210"/>
  <c r="AP16" i="210" s="1"/>
  <c r="I16" i="210" s="1"/>
  <c r="K16" i="210" s="1"/>
  <c r="P29" i="261"/>
  <c r="P28" i="261"/>
  <c r="P33" i="261" s="1"/>
  <c r="W172" i="261"/>
  <c r="W177" i="261" s="1"/>
  <c r="V185" i="261"/>
  <c r="V184" i="261"/>
  <c r="V53" i="261"/>
  <c r="V52" i="261"/>
  <c r="V57" i="261" s="1"/>
  <c r="T29" i="261"/>
  <c r="T28" i="261"/>
  <c r="T33" i="261" s="1"/>
  <c r="P118" i="260"/>
  <c r="P54" i="252"/>
  <c r="P119" i="251"/>
  <c r="P209" i="261"/>
  <c r="P208" i="261"/>
  <c r="P213" i="261" s="1"/>
  <c r="J258" i="261"/>
  <c r="J102" i="261"/>
  <c r="N53" i="261"/>
  <c r="N52" i="261"/>
  <c r="N57" i="261" s="1"/>
  <c r="R77" i="261"/>
  <c r="R76" i="261"/>
  <c r="R81" i="261" s="1"/>
  <c r="W28" i="261"/>
  <c r="W33" i="261" s="1"/>
  <c r="W29" i="261"/>
  <c r="O116" i="251"/>
  <c r="O115" i="260"/>
  <c r="O51" i="252"/>
  <c r="BF17" i="210"/>
  <c r="AZ14" i="210"/>
  <c r="I112" i="260"/>
  <c r="I48" i="252"/>
  <c r="I112" i="251"/>
  <c r="T185" i="261"/>
  <c r="T184" i="261"/>
  <c r="W378" i="261"/>
  <c r="J30" i="261"/>
  <c r="AM16" i="210"/>
  <c r="X101" i="261"/>
  <c r="X100" i="261"/>
  <c r="X105" i="261" s="1"/>
  <c r="W100" i="261"/>
  <c r="W105" i="261" s="1"/>
  <c r="W101" i="261"/>
  <c r="AF11" i="253"/>
  <c r="F26" i="253"/>
  <c r="F24" i="253"/>
  <c r="AC24" i="210"/>
  <c r="U173" i="261"/>
  <c r="U172" i="261"/>
  <c r="U177" i="261" s="1"/>
  <c r="V125" i="261"/>
  <c r="V124" i="261"/>
  <c r="V129" i="261" s="1"/>
  <c r="J195" i="261"/>
  <c r="P200" i="261"/>
  <c r="BD21" i="210"/>
  <c r="M119" i="260"/>
  <c r="M55" i="252"/>
  <c r="M120" i="251"/>
  <c r="AF15" i="260"/>
  <c r="U257" i="261"/>
  <c r="U256" i="261"/>
  <c r="U372" i="261"/>
  <c r="M124" i="261"/>
  <c r="M128" i="261"/>
  <c r="J123" i="261"/>
  <c r="AF12" i="260"/>
  <c r="N257" i="261"/>
  <c r="N372" i="261"/>
  <c r="N256" i="261"/>
  <c r="P137" i="261"/>
  <c r="P136" i="261"/>
  <c r="P141" i="261" s="1"/>
  <c r="I49" i="252"/>
  <c r="I113" i="251"/>
  <c r="I113" i="260"/>
  <c r="AZ15" i="210"/>
  <c r="M44" i="261"/>
  <c r="J39" i="261"/>
  <c r="J118" i="260"/>
  <c r="J54" i="252"/>
  <c r="J119" i="251"/>
  <c r="BA20" i="210"/>
  <c r="V137" i="261"/>
  <c r="V136" i="261"/>
  <c r="V141" i="261" s="1"/>
  <c r="Q61" i="252"/>
  <c r="BH27" i="210"/>
  <c r="Q124" i="260"/>
  <c r="Q125" i="251"/>
  <c r="R41" i="261"/>
  <c r="R40" i="261"/>
  <c r="R45" i="261" s="1"/>
  <c r="P257" i="261"/>
  <c r="P256" i="261"/>
  <c r="P372" i="261"/>
  <c r="AF31" i="260"/>
  <c r="P24" i="253"/>
  <c r="P25" i="253" s="1"/>
  <c r="P26" i="253"/>
  <c r="O65" i="261"/>
  <c r="O64" i="261"/>
  <c r="O69" i="261" s="1"/>
  <c r="V233" i="261"/>
  <c r="V232" i="261"/>
  <c r="V237" i="261" s="1"/>
  <c r="U185" i="261"/>
  <c r="U184" i="261"/>
  <c r="L129" i="251"/>
  <c r="BC31" i="210"/>
  <c r="L44" i="253"/>
  <c r="L128" i="260"/>
  <c r="AF16" i="252"/>
  <c r="M197" i="261"/>
  <c r="J192" i="261"/>
  <c r="N24" i="253"/>
  <c r="N25" i="253" s="1"/>
  <c r="N26" i="253"/>
  <c r="M89" i="261"/>
  <c r="J84" i="261"/>
  <c r="M88" i="261"/>
  <c r="Q29" i="261"/>
  <c r="Q28" i="261"/>
  <c r="Q33" i="261" s="1"/>
  <c r="R161" i="261"/>
  <c r="R160" i="261"/>
  <c r="R165" i="261" s="1"/>
  <c r="P121" i="260"/>
  <c r="P57" i="252"/>
  <c r="P122" i="251"/>
  <c r="AC15" i="210"/>
  <c r="BA31" i="210"/>
  <c r="J44" i="253"/>
  <c r="J128" i="260"/>
  <c r="J129" i="251"/>
  <c r="AM22" i="210"/>
  <c r="X173" i="261"/>
  <c r="X172" i="261"/>
  <c r="X177" i="261" s="1"/>
  <c r="S77" i="261"/>
  <c r="S76" i="261"/>
  <c r="S81" i="261" s="1"/>
  <c r="O185" i="261"/>
  <c r="O184" i="261"/>
  <c r="N173" i="261"/>
  <c r="N172" i="261"/>
  <c r="N177" i="261" s="1"/>
  <c r="X188" i="261"/>
  <c r="N15" i="258"/>
  <c r="P233" i="261"/>
  <c r="P232" i="261"/>
  <c r="P237" i="261" s="1"/>
  <c r="J211" i="261"/>
  <c r="V197" i="261"/>
  <c r="V196" i="261"/>
  <c r="V201" i="261" s="1"/>
  <c r="N113" i="261"/>
  <c r="N112" i="261"/>
  <c r="N117" i="261" s="1"/>
  <c r="P120" i="260"/>
  <c r="P56" i="252"/>
  <c r="P121" i="251"/>
  <c r="T53" i="261"/>
  <c r="T52" i="261"/>
  <c r="T57" i="261" s="1"/>
  <c r="O29" i="261"/>
  <c r="O28" i="261"/>
  <c r="O33" i="261" s="1"/>
  <c r="AM17" i="210"/>
  <c r="N48" i="252"/>
  <c r="N112" i="251"/>
  <c r="BE14" i="210"/>
  <c r="N112" i="260"/>
  <c r="N125" i="261"/>
  <c r="N124" i="261"/>
  <c r="N129" i="261" s="1"/>
  <c r="AC31" i="210"/>
  <c r="AC25" i="210"/>
  <c r="AX20" i="210"/>
  <c r="G54" i="252"/>
  <c r="G118" i="260"/>
  <c r="G119" i="251"/>
  <c r="Q111" i="260"/>
  <c r="BH13" i="210"/>
  <c r="Q47" i="252"/>
  <c r="Q111" i="251"/>
  <c r="AF26" i="252"/>
  <c r="T149" i="261"/>
  <c r="T148" i="261"/>
  <c r="T153" i="261" s="1"/>
  <c r="U125" i="261"/>
  <c r="U124" i="261"/>
  <c r="U129" i="261" s="1"/>
  <c r="M77" i="261"/>
  <c r="J72" i="261"/>
  <c r="M76" i="261"/>
  <c r="X29" i="261"/>
  <c r="X28" i="261"/>
  <c r="X33" i="261" s="1"/>
  <c r="R137" i="261"/>
  <c r="R136" i="261"/>
  <c r="R141" i="261" s="1"/>
  <c r="K126" i="260"/>
  <c r="K42" i="253"/>
  <c r="K127" i="251"/>
  <c r="BB28" i="210"/>
  <c r="AF18" i="252"/>
  <c r="U25" i="254"/>
  <c r="M104" i="261"/>
  <c r="J99" i="261"/>
  <c r="X209" i="261"/>
  <c r="X208" i="261"/>
  <c r="X213" i="261" s="1"/>
  <c r="AF23" i="252"/>
  <c r="M176" i="261"/>
  <c r="J171" i="261"/>
  <c r="AF18" i="260"/>
  <c r="O256" i="261"/>
  <c r="O375" i="261"/>
  <c r="O260" i="261"/>
  <c r="N118" i="260"/>
  <c r="N54" i="252"/>
  <c r="N119" i="251"/>
  <c r="BE20" i="210"/>
  <c r="O53" i="261"/>
  <c r="O52" i="261"/>
  <c r="O57" i="261" s="1"/>
  <c r="R53" i="261"/>
  <c r="R52" i="261"/>
  <c r="R57" i="261" s="1"/>
  <c r="P149" i="261"/>
  <c r="P148" i="261"/>
  <c r="P153" i="261" s="1"/>
  <c r="AM27" i="210"/>
  <c r="AF16" i="260"/>
  <c r="AM19" i="210"/>
  <c r="AM12" i="210"/>
  <c r="U29" i="261"/>
  <c r="U28" i="261"/>
  <c r="U33" i="261" s="1"/>
  <c r="O26" i="253"/>
  <c r="O24" i="253"/>
  <c r="O25" i="253" s="1"/>
  <c r="P53" i="261"/>
  <c r="P52" i="261"/>
  <c r="P57" i="261" s="1"/>
  <c r="O209" i="261"/>
  <c r="O208" i="261"/>
  <c r="O213" i="261" s="1"/>
  <c r="W125" i="261"/>
  <c r="W124" i="261"/>
  <c r="W129" i="261" s="1"/>
  <c r="AC14" i="210"/>
  <c r="X41" i="261"/>
  <c r="X40" i="261"/>
  <c r="X45" i="261" s="1"/>
  <c r="W53" i="261"/>
  <c r="W52" i="261"/>
  <c r="W57" i="261" s="1"/>
  <c r="U137" i="261"/>
  <c r="U136" i="261"/>
  <c r="U141" i="261" s="1"/>
  <c r="V257" i="261"/>
  <c r="V256" i="261"/>
  <c r="V372" i="261"/>
  <c r="L117" i="260"/>
  <c r="L53" i="252"/>
  <c r="L118" i="251"/>
  <c r="BC19" i="210"/>
  <c r="U197" i="261"/>
  <c r="U196" i="261"/>
  <c r="U201" i="261" s="1"/>
  <c r="Q113" i="261"/>
  <c r="Q112" i="261"/>
  <c r="Q117" i="261" s="1"/>
  <c r="J199" i="261"/>
  <c r="AF15" i="252"/>
  <c r="V101" i="261"/>
  <c r="V100" i="261"/>
  <c r="V105" i="261" s="1"/>
  <c r="Q256" i="261"/>
  <c r="Q260" i="261"/>
  <c r="Q375" i="261"/>
  <c r="R173" i="261"/>
  <c r="R172" i="261"/>
  <c r="R177" i="261" s="1"/>
  <c r="J78" i="261"/>
  <c r="R89" i="261"/>
  <c r="R88" i="261"/>
  <c r="R93" i="261" s="1"/>
  <c r="S173" i="261"/>
  <c r="S172" i="261"/>
  <c r="S177" i="261" s="1"/>
  <c r="S137" i="261"/>
  <c r="S136" i="261"/>
  <c r="S141" i="261" s="1"/>
  <c r="J210" i="261"/>
  <c r="O101" i="261"/>
  <c r="O100" i="261"/>
  <c r="O105" i="261" s="1"/>
  <c r="O161" i="261"/>
  <c r="O160" i="261"/>
  <c r="O165" i="261" s="1"/>
  <c r="Q137" i="261"/>
  <c r="Q136" i="261"/>
  <c r="Q141" i="261" s="1"/>
  <c r="T65" i="261"/>
  <c r="T64" i="261"/>
  <c r="T69" i="261" s="1"/>
  <c r="J31" i="261"/>
  <c r="BE19" i="210"/>
  <c r="N118" i="251"/>
  <c r="N117" i="260"/>
  <c r="N53" i="252"/>
  <c r="BE17" i="210"/>
  <c r="N51" i="252"/>
  <c r="N115" i="260"/>
  <c r="N116" i="251"/>
  <c r="AF13" i="260"/>
  <c r="M80" i="261"/>
  <c r="J75" i="261"/>
  <c r="J175" i="261"/>
  <c r="O114" i="251"/>
  <c r="O50" i="252"/>
  <c r="O114" i="260"/>
  <c r="BF16" i="210"/>
  <c r="O233" i="261"/>
  <c r="O232" i="261"/>
  <c r="O237" i="261" s="1"/>
  <c r="S125" i="261"/>
  <c r="S124" i="261"/>
  <c r="S129" i="261" s="1"/>
  <c r="M161" i="261"/>
  <c r="M160" i="261"/>
  <c r="J156" i="261"/>
  <c r="Q126" i="260"/>
  <c r="Q42" i="253"/>
  <c r="BH28" i="210"/>
  <c r="Q127" i="251"/>
  <c r="BD27" i="210"/>
  <c r="M61" i="252"/>
  <c r="M124" i="260"/>
  <c r="M125" i="251"/>
  <c r="AF28" i="260"/>
  <c r="K113" i="260"/>
  <c r="BB15" i="210"/>
  <c r="K49" i="252"/>
  <c r="K113" i="251"/>
  <c r="M236" i="261"/>
  <c r="J231" i="261"/>
  <c r="AY24" i="210"/>
  <c r="H57" i="252"/>
  <c r="H122" i="251"/>
  <c r="H121" i="260"/>
  <c r="S260" i="261"/>
  <c r="S375" i="261"/>
  <c r="S188" i="261"/>
  <c r="V260" i="261"/>
  <c r="V375" i="261"/>
  <c r="J79" i="261"/>
  <c r="P125" i="261"/>
  <c r="P124" i="261"/>
  <c r="P129" i="261" s="1"/>
  <c r="N161" i="261"/>
  <c r="N160" i="261"/>
  <c r="N165" i="261" s="1"/>
  <c r="J259" i="261"/>
  <c r="P197" i="261"/>
  <c r="P196" i="261"/>
  <c r="P201" i="261" s="1"/>
  <c r="N137" i="261"/>
  <c r="N136" i="261"/>
  <c r="N141" i="261" s="1"/>
  <c r="Q185" i="261"/>
  <c r="Q184" i="261"/>
  <c r="X113" i="261"/>
  <c r="X112" i="261"/>
  <c r="X117" i="261" s="1"/>
  <c r="J162" i="261"/>
  <c r="AF13" i="253"/>
  <c r="W89" i="261"/>
  <c r="W88" i="261"/>
  <c r="W93" i="261" s="1"/>
  <c r="Q119" i="260"/>
  <c r="Q55" i="252"/>
  <c r="Q120" i="251"/>
  <c r="BH21" i="210"/>
  <c r="P123" i="251"/>
  <c r="P122" i="260"/>
  <c r="P60" i="252"/>
  <c r="R188" i="261"/>
  <c r="AF13" i="252"/>
  <c r="I55" i="252"/>
  <c r="AZ21" i="210"/>
  <c r="I120" i="251"/>
  <c r="I119" i="260"/>
  <c r="F117" i="260"/>
  <c r="F53" i="252"/>
  <c r="F118" i="251"/>
  <c r="S209" i="261"/>
  <c r="S208" i="261"/>
  <c r="S213" i="261" s="1"/>
  <c r="AZ12" i="210"/>
  <c r="I46" i="252"/>
  <c r="I110" i="251"/>
  <c r="I110" i="260"/>
  <c r="O113" i="261"/>
  <c r="O112" i="261"/>
  <c r="O117" i="261" s="1"/>
  <c r="M113" i="261"/>
  <c r="J108" i="261"/>
  <c r="M112" i="261"/>
  <c r="AC17" i="210"/>
  <c r="T41" i="261"/>
  <c r="T40" i="261"/>
  <c r="T45" i="261" s="1"/>
  <c r="AF25" i="252"/>
  <c r="AY13" i="210"/>
  <c r="H111" i="260"/>
  <c r="H47" i="252"/>
  <c r="H111" i="251"/>
  <c r="L118" i="260"/>
  <c r="L119" i="251"/>
  <c r="L54" i="252"/>
  <c r="BC20" i="210"/>
  <c r="Q188" i="261"/>
  <c r="AF12" i="252"/>
  <c r="V89" i="261"/>
  <c r="V88" i="261"/>
  <c r="V93" i="261" s="1"/>
  <c r="M125" i="261"/>
  <c r="J120" i="261"/>
  <c r="I114" i="260"/>
  <c r="AZ16" i="210"/>
  <c r="I114" i="251"/>
  <c r="I50" i="252"/>
  <c r="V378" i="261"/>
  <c r="R65" i="261"/>
  <c r="R64" i="261"/>
  <c r="R69" i="261" s="1"/>
  <c r="I26" i="253"/>
  <c r="I24" i="253"/>
  <c r="I25" i="253" s="1"/>
  <c r="O10" i="257"/>
  <c r="J42" i="261"/>
  <c r="X53" i="261"/>
  <c r="X52" i="261"/>
  <c r="X57" i="261" s="1"/>
  <c r="L51" i="252"/>
  <c r="L115" i="260"/>
  <c r="L116" i="251"/>
  <c r="BC17" i="210"/>
  <c r="R209" i="261"/>
  <c r="R208" i="261"/>
  <c r="R213" i="261" s="1"/>
  <c r="S29" i="261"/>
  <c r="S28" i="261"/>
  <c r="S33" i="261" s="1"/>
  <c r="S149" i="261"/>
  <c r="S148" i="261"/>
  <c r="S153" i="261" s="1"/>
  <c r="J151" i="261"/>
  <c r="M125" i="260"/>
  <c r="M59" i="252"/>
  <c r="M126" i="251"/>
  <c r="BD25" i="210"/>
  <c r="Q209" i="261"/>
  <c r="Q208" i="261"/>
  <c r="Q213" i="261" s="1"/>
  <c r="U41" i="261"/>
  <c r="U40" i="261"/>
  <c r="U45" i="261" s="1"/>
  <c r="M44" i="253"/>
  <c r="M128" i="260"/>
  <c r="M129" i="251"/>
  <c r="BD31" i="210"/>
  <c r="W112" i="261"/>
  <c r="W117" i="261" s="1"/>
  <c r="W116" i="261"/>
  <c r="O89" i="261"/>
  <c r="O88" i="261"/>
  <c r="O93" i="261" s="1"/>
  <c r="Q113" i="260"/>
  <c r="Q49" i="252"/>
  <c r="Q113" i="251"/>
  <c r="BH15" i="210"/>
  <c r="T161" i="261"/>
  <c r="T160" i="261"/>
  <c r="T165" i="261" s="1"/>
  <c r="BC28" i="210"/>
  <c r="L127" i="251"/>
  <c r="L126" i="260"/>
  <c r="L42" i="253"/>
  <c r="J90" i="261"/>
  <c r="U101" i="261"/>
  <c r="U100" i="261"/>
  <c r="U105" i="261" s="1"/>
  <c r="M56" i="261"/>
  <c r="J51" i="261"/>
  <c r="M375" i="261"/>
  <c r="V65" i="261"/>
  <c r="V64" i="261"/>
  <c r="V69" i="261" s="1"/>
  <c r="M123" i="260"/>
  <c r="M58" i="252"/>
  <c r="M124" i="251"/>
  <c r="BD23" i="210"/>
  <c r="J126" i="260"/>
  <c r="J42" i="253"/>
  <c r="J127" i="251"/>
  <c r="BA28" i="210"/>
  <c r="N126" i="251"/>
  <c r="N59" i="252"/>
  <c r="N125" i="260"/>
  <c r="BE25" i="210"/>
  <c r="G48" i="252"/>
  <c r="G112" i="260"/>
  <c r="G112" i="251"/>
  <c r="AX14" i="210"/>
  <c r="AF17" i="252"/>
  <c r="Q149" i="261"/>
  <c r="Q148" i="261"/>
  <c r="Q153" i="261" s="1"/>
  <c r="T113" i="261"/>
  <c r="T112" i="261"/>
  <c r="T117" i="261" s="1"/>
  <c r="P123" i="260"/>
  <c r="P58" i="252"/>
  <c r="P124" i="251"/>
  <c r="S185" i="261"/>
  <c r="S184" i="261"/>
  <c r="G117" i="260"/>
  <c r="G53" i="252"/>
  <c r="G118" i="251"/>
  <c r="AX19" i="210"/>
  <c r="J66" i="261"/>
  <c r="AM28" i="210"/>
  <c r="P55" i="252"/>
  <c r="P120" i="251"/>
  <c r="P119" i="260"/>
  <c r="L113" i="251"/>
  <c r="BC15" i="210"/>
  <c r="L113" i="260"/>
  <c r="L49" i="252"/>
  <c r="Q257" i="261"/>
  <c r="Q372" i="261"/>
  <c r="T197" i="261"/>
  <c r="T196" i="261"/>
  <c r="T201" i="261" s="1"/>
  <c r="M53" i="261"/>
  <c r="M52" i="261"/>
  <c r="J48" i="261"/>
  <c r="N185" i="261"/>
  <c r="N9" i="257"/>
  <c r="N11" i="257" s="1"/>
  <c r="J126" i="261"/>
  <c r="S161" i="261"/>
  <c r="S160" i="261"/>
  <c r="S165" i="261" s="1"/>
  <c r="J187" i="261"/>
  <c r="J127" i="261"/>
  <c r="J150" i="261"/>
  <c r="P112" i="251"/>
  <c r="P112" i="260"/>
  <c r="P48" i="252"/>
  <c r="AM26" i="210"/>
  <c r="V161" i="261"/>
  <c r="V160" i="261"/>
  <c r="V165" i="261" s="1"/>
  <c r="N65" i="261"/>
  <c r="N64" i="261"/>
  <c r="N69" i="261" s="1"/>
  <c r="U77" i="261"/>
  <c r="U76" i="261"/>
  <c r="U81" i="261" s="1"/>
  <c r="J91" i="261"/>
  <c r="AC27" i="210"/>
  <c r="M42" i="253"/>
  <c r="M126" i="260"/>
  <c r="M127" i="251"/>
  <c r="BD28" i="210"/>
  <c r="U233" i="261"/>
  <c r="U232" i="261"/>
  <c r="U237" i="261" s="1"/>
  <c r="X125" i="261"/>
  <c r="X124" i="261"/>
  <c r="X129" i="261" s="1"/>
  <c r="J228" i="261"/>
  <c r="X233" i="261"/>
  <c r="X232" i="261"/>
  <c r="X237" i="261" s="1"/>
  <c r="M68" i="261"/>
  <c r="J63" i="261"/>
  <c r="Q173" i="261"/>
  <c r="Q172" i="261"/>
  <c r="Q177" i="261" s="1"/>
  <c r="AZ26" i="210"/>
  <c r="I60" i="252"/>
  <c r="I122" i="260"/>
  <c r="I123" i="251"/>
  <c r="O173" i="261"/>
  <c r="O172" i="261"/>
  <c r="O177" i="261" s="1"/>
  <c r="U161" i="261"/>
  <c r="U160" i="261"/>
  <c r="U165" i="261" s="1"/>
  <c r="J43" i="261"/>
  <c r="R113" i="261"/>
  <c r="R112" i="261"/>
  <c r="R117" i="261" s="1"/>
  <c r="O137" i="261"/>
  <c r="O136" i="261"/>
  <c r="O141" i="261" s="1"/>
  <c r="N209" i="261"/>
  <c r="N208" i="261"/>
  <c r="N213" i="261" s="1"/>
  <c r="W260" i="261"/>
  <c r="W375" i="261"/>
  <c r="AF24" i="252"/>
  <c r="P89" i="261"/>
  <c r="P88" i="261"/>
  <c r="P93" i="261" s="1"/>
  <c r="N149" i="261"/>
  <c r="N148" i="261"/>
  <c r="N153" i="261" s="1"/>
  <c r="U12" i="255"/>
  <c r="U31" i="255" s="1"/>
  <c r="AM24" i="210"/>
  <c r="X185" i="261"/>
  <c r="X184" i="261"/>
  <c r="U209" i="261"/>
  <c r="U208" i="261"/>
  <c r="U213" i="261" s="1"/>
  <c r="N41" i="261"/>
  <c r="N40" i="261"/>
  <c r="N45" i="261" s="1"/>
  <c r="W161" i="261"/>
  <c r="W160" i="261"/>
  <c r="W165" i="261" s="1"/>
  <c r="M137" i="261"/>
  <c r="M136" i="261"/>
  <c r="J132" i="261"/>
  <c r="M41" i="261"/>
  <c r="J36" i="261"/>
  <c r="M40" i="261"/>
  <c r="U113" i="261"/>
  <c r="U112" i="261"/>
  <c r="U117" i="261" s="1"/>
  <c r="J51" i="252"/>
  <c r="J115" i="260"/>
  <c r="J116" i="251"/>
  <c r="BA17" i="210"/>
  <c r="K44" i="253"/>
  <c r="K128" i="260"/>
  <c r="K129" i="251"/>
  <c r="BB31" i="210"/>
  <c r="AC20" i="210"/>
  <c r="X89" i="261"/>
  <c r="X88" i="261"/>
  <c r="X93" i="261" s="1"/>
  <c r="T209" i="261"/>
  <c r="T208" i="261"/>
  <c r="T213" i="261" s="1"/>
  <c r="H13" i="209"/>
  <c r="T256" i="261"/>
  <c r="T260" i="261"/>
  <c r="T375" i="261"/>
  <c r="AF14" i="252"/>
  <c r="R185" i="261"/>
  <c r="R184" i="261"/>
  <c r="U53" i="261"/>
  <c r="U52" i="261"/>
  <c r="U57" i="261" s="1"/>
  <c r="V209" i="261"/>
  <c r="V208" i="261"/>
  <c r="V213" i="261" s="1"/>
  <c r="V113" i="261"/>
  <c r="V112" i="261"/>
  <c r="V117" i="261" s="1"/>
  <c r="P54" i="253" l="1"/>
  <c r="J378" i="261"/>
  <c r="AQ14" i="210" a="1"/>
  <c r="AQ14" i="210" s="1"/>
  <c r="M14" i="210" s="1"/>
  <c r="O14" i="210" s="1"/>
  <c r="AQ27" i="210" a="1"/>
  <c r="AQ27" i="210" s="1"/>
  <c r="M27" i="210" s="1"/>
  <c r="O27" i="210" s="1"/>
  <c r="AP26" i="210"/>
  <c r="I26" i="210" s="1"/>
  <c r="K26" i="210" s="1"/>
  <c r="AP22" i="210"/>
  <c r="I22" i="210" s="1"/>
  <c r="K22" i="210" s="1"/>
  <c r="AP18" i="210"/>
  <c r="I18" i="210" s="1"/>
  <c r="K18" i="210" s="1"/>
  <c r="AP24" i="210"/>
  <c r="I24" i="210" s="1"/>
  <c r="K24" i="210" s="1"/>
  <c r="AP12" i="210"/>
  <c r="I12" i="210" s="1"/>
  <c r="K12" i="210" s="1"/>
  <c r="AQ25" i="210" a="1"/>
  <c r="AQ25" i="210" s="1"/>
  <c r="M25" i="210" s="1"/>
  <c r="O25" i="210" s="1"/>
  <c r="AP28" i="210"/>
  <c r="I28" i="210" s="1"/>
  <c r="K28" i="210" s="1"/>
  <c r="V25" i="254"/>
  <c r="AP17" i="210"/>
  <c r="I17" i="210" s="1"/>
  <c r="K17" i="210" s="1"/>
  <c r="AP25" i="210"/>
  <c r="I25" i="210" s="1"/>
  <c r="K25" i="210" s="1"/>
  <c r="AP23" i="210"/>
  <c r="I23" i="210" s="1"/>
  <c r="K23" i="210" s="1"/>
  <c r="AP27" i="210"/>
  <c r="I27" i="210" s="1"/>
  <c r="K27" i="210" s="1"/>
  <c r="AP15" i="210"/>
  <c r="I15" i="210" s="1"/>
  <c r="K15" i="210" s="1"/>
  <c r="AP20" i="210"/>
  <c r="I20" i="210" s="1"/>
  <c r="K20" i="210" s="1"/>
  <c r="AP21" i="210"/>
  <c r="I21" i="210" s="1"/>
  <c r="K21" i="210" s="1"/>
  <c r="AP14" i="210"/>
  <c r="I14" i="210" s="1"/>
  <c r="K14" i="210" s="1"/>
  <c r="AP31" i="210"/>
  <c r="I31" i="210" s="1"/>
  <c r="K31" i="210" s="1"/>
  <c r="R20" i="209"/>
  <c r="R21" i="209" s="1"/>
  <c r="F21" i="209" s="1"/>
  <c r="L54" i="253"/>
  <c r="AQ17" i="210" a="1"/>
  <c r="AQ17" i="210" s="1"/>
  <c r="M17" i="210" s="1"/>
  <c r="O17" i="210" s="1"/>
  <c r="AQ12" i="210" a="1"/>
  <c r="AQ12" i="210" s="1"/>
  <c r="M12" i="210" s="1"/>
  <c r="O12" i="210" s="1"/>
  <c r="AQ18" i="210" a="1"/>
  <c r="AQ18" i="210" s="1"/>
  <c r="M18" i="210" s="1"/>
  <c r="O18" i="210" s="1"/>
  <c r="O27" i="204"/>
  <c r="Q27" i="204" s="1"/>
  <c r="O18" i="204"/>
  <c r="Q18" i="204" s="1"/>
  <c r="AQ15" i="210" a="1"/>
  <c r="AQ15" i="210" s="1"/>
  <c r="M15" i="210" s="1"/>
  <c r="O15" i="210" s="1"/>
  <c r="O17" i="204"/>
  <c r="Q17" i="204" s="1"/>
  <c r="O24" i="204"/>
  <c r="Q24" i="204" s="1"/>
  <c r="O19" i="258"/>
  <c r="O20" i="258"/>
  <c r="V17" i="254"/>
  <c r="BG21" i="210"/>
  <c r="S189" i="261"/>
  <c r="U19" i="254"/>
  <c r="R25" i="254"/>
  <c r="O47" i="252"/>
  <c r="O111" i="260"/>
  <c r="BF13" i="210"/>
  <c r="O111" i="251"/>
  <c r="T24" i="254"/>
  <c r="S380" i="261"/>
  <c r="U17" i="254"/>
  <c r="N13" i="257"/>
  <c r="BG22" i="210"/>
  <c r="R21" i="254"/>
  <c r="BG24" i="210"/>
  <c r="J44" i="261"/>
  <c r="L16" i="254"/>
  <c r="S15" i="255"/>
  <c r="S35" i="255" s="1"/>
  <c r="N20" i="258"/>
  <c r="I123" i="260"/>
  <c r="I58" i="252"/>
  <c r="I124" i="251"/>
  <c r="AZ23" i="210"/>
  <c r="N15" i="254"/>
  <c r="N14" i="254"/>
  <c r="U20" i="254"/>
  <c r="BF12" i="210"/>
  <c r="O46" i="252"/>
  <c r="O110" i="260"/>
  <c r="O110" i="251"/>
  <c r="X261" i="261"/>
  <c r="X376" i="261"/>
  <c r="Q13" i="255"/>
  <c r="Q32" i="255" s="1"/>
  <c r="U16" i="254"/>
  <c r="N11" i="255"/>
  <c r="N30" i="255" s="1"/>
  <c r="W377" i="261"/>
  <c r="AW27" i="210"/>
  <c r="K119" i="251"/>
  <c r="K54" i="252"/>
  <c r="BB20" i="210"/>
  <c r="K118" i="260"/>
  <c r="N124" i="251"/>
  <c r="BE23" i="210"/>
  <c r="N58" i="252"/>
  <c r="N123" i="260"/>
  <c r="Q261" i="261"/>
  <c r="Q376" i="261"/>
  <c r="AQ31" i="210" a="1"/>
  <c r="AQ31" i="210" s="1"/>
  <c r="M31" i="210" s="1"/>
  <c r="BC12" i="210"/>
  <c r="L110" i="251"/>
  <c r="L110" i="260"/>
  <c r="L46" i="252"/>
  <c r="U18" i="254"/>
  <c r="V189" i="261"/>
  <c r="M46" i="252"/>
  <c r="M110" i="260"/>
  <c r="BD12" i="210"/>
  <c r="M110" i="251"/>
  <c r="O12" i="255"/>
  <c r="O31" i="255" s="1"/>
  <c r="M213" i="261"/>
  <c r="J208" i="261"/>
  <c r="K119" i="260"/>
  <c r="K55" i="252"/>
  <c r="BB21" i="210"/>
  <c r="K120" i="251"/>
  <c r="M117" i="260"/>
  <c r="M53" i="252"/>
  <c r="M118" i="251"/>
  <c r="BD19" i="210"/>
  <c r="M189" i="261"/>
  <c r="J184" i="261"/>
  <c r="AQ22" i="210" a="1"/>
  <c r="AQ22" i="210" s="1"/>
  <c r="M22" i="210" s="1"/>
  <c r="M237" i="261"/>
  <c r="J232" i="261"/>
  <c r="W261" i="261"/>
  <c r="W376" i="261"/>
  <c r="J149" i="261"/>
  <c r="M261" i="261"/>
  <c r="M376" i="261"/>
  <c r="J256" i="261"/>
  <c r="N23" i="254"/>
  <c r="F125" i="260"/>
  <c r="F59" i="252"/>
  <c r="F126" i="251"/>
  <c r="O26" i="204"/>
  <c r="Q26" i="204" s="1"/>
  <c r="J161" i="261"/>
  <c r="P88" i="260"/>
  <c r="P88" i="251"/>
  <c r="T11" i="255"/>
  <c r="T30" i="255" s="1"/>
  <c r="N13" i="255"/>
  <c r="N32" i="255" s="1"/>
  <c r="O11" i="255"/>
  <c r="O30" i="255" s="1"/>
  <c r="R20" i="254"/>
  <c r="J128" i="261"/>
  <c r="F25" i="253"/>
  <c r="AF24" i="253"/>
  <c r="Q24" i="254"/>
  <c r="AQ28" i="210" a="1"/>
  <c r="AQ28" i="210" s="1"/>
  <c r="M28" i="210" s="1"/>
  <c r="L12" i="255"/>
  <c r="L31" i="255" s="1"/>
  <c r="BG12" i="210"/>
  <c r="J209" i="261"/>
  <c r="S23" i="254"/>
  <c r="AQ13" i="210" a="1"/>
  <c r="AQ13" i="210" s="1"/>
  <c r="M13" i="210" s="1"/>
  <c r="V11" i="255"/>
  <c r="V30" i="255" s="1"/>
  <c r="J116" i="260"/>
  <c r="J52" i="252"/>
  <c r="J117" i="251"/>
  <c r="BA18" i="210"/>
  <c r="J185" i="261"/>
  <c r="U13" i="254"/>
  <c r="L12" i="254"/>
  <c r="N16" i="254"/>
  <c r="V21" i="254"/>
  <c r="M114" i="260"/>
  <c r="M50" i="252"/>
  <c r="M114" i="251"/>
  <c r="BD16" i="210"/>
  <c r="BB12" i="210"/>
  <c r="K46" i="252"/>
  <c r="K110" i="251"/>
  <c r="K110" i="260"/>
  <c r="AQ26" i="210" a="1"/>
  <c r="AQ26" i="210" s="1"/>
  <c r="M26" i="210" s="1"/>
  <c r="M153" i="261"/>
  <c r="J148" i="261"/>
  <c r="U23" i="254"/>
  <c r="J257" i="261"/>
  <c r="T380" i="261"/>
  <c r="V15" i="255"/>
  <c r="V35" i="255" s="1"/>
  <c r="J53" i="261"/>
  <c r="X189" i="261"/>
  <c r="J56" i="261"/>
  <c r="S24" i="254"/>
  <c r="V380" i="261"/>
  <c r="M24" i="254"/>
  <c r="O380" i="261"/>
  <c r="J104" i="261"/>
  <c r="P11" i="255"/>
  <c r="P30" i="255" s="1"/>
  <c r="K116" i="260"/>
  <c r="K52" i="252"/>
  <c r="K117" i="251"/>
  <c r="BB18" i="210"/>
  <c r="P23" i="254"/>
  <c r="U22" i="254"/>
  <c r="BD20" i="210"/>
  <c r="M118" i="260"/>
  <c r="M119" i="251"/>
  <c r="M54" i="252"/>
  <c r="N22" i="254"/>
  <c r="H127" i="251"/>
  <c r="H126" i="260"/>
  <c r="H42" i="253"/>
  <c r="H54" i="253" s="1"/>
  <c r="AY28" i="210"/>
  <c r="J137" i="261"/>
  <c r="R19" i="254"/>
  <c r="W380" i="261"/>
  <c r="L18" i="254"/>
  <c r="BG23" i="210"/>
  <c r="O122" i="251"/>
  <c r="BF24" i="210"/>
  <c r="O121" i="260"/>
  <c r="O57" i="252"/>
  <c r="T16" i="254"/>
  <c r="M165" i="261"/>
  <c r="J160" i="261"/>
  <c r="S15" i="254"/>
  <c r="U377" i="261"/>
  <c r="M112" i="260"/>
  <c r="M112" i="251"/>
  <c r="BD14" i="210"/>
  <c r="M48" i="252"/>
  <c r="J92" i="261"/>
  <c r="W189" i="261"/>
  <c r="S18" i="254"/>
  <c r="T18" i="254"/>
  <c r="M377" i="261"/>
  <c r="J372" i="261"/>
  <c r="J68" i="261"/>
  <c r="G116" i="260"/>
  <c r="G52" i="252"/>
  <c r="AX18" i="210"/>
  <c r="G117" i="251"/>
  <c r="L14" i="254"/>
  <c r="Q118" i="260"/>
  <c r="Q54" i="252"/>
  <c r="BH20" i="210"/>
  <c r="Q119" i="251"/>
  <c r="U15" i="255"/>
  <c r="U35" i="255" s="1"/>
  <c r="M129" i="261"/>
  <c r="J124" i="261"/>
  <c r="M21" i="254"/>
  <c r="P13" i="254"/>
  <c r="G113" i="251"/>
  <c r="G49" i="252"/>
  <c r="G113" i="260"/>
  <c r="AX15" i="210"/>
  <c r="R16" i="254"/>
  <c r="U14" i="254"/>
  <c r="Q16" i="254"/>
  <c r="J152" i="261"/>
  <c r="T13" i="255"/>
  <c r="T32" i="255" s="1"/>
  <c r="P12" i="255"/>
  <c r="P31" i="255" s="1"/>
  <c r="M81" i="261"/>
  <c r="J76" i="261"/>
  <c r="M15" i="255"/>
  <c r="M35" i="255" s="1"/>
  <c r="AX26" i="210"/>
  <c r="G60" i="252"/>
  <c r="G122" i="260"/>
  <c r="G123" i="251"/>
  <c r="V18" i="254"/>
  <c r="AW17" i="210"/>
  <c r="BG19" i="210"/>
  <c r="O15" i="254"/>
  <c r="T15" i="255"/>
  <c r="T35" i="255" s="1"/>
  <c r="AQ19" i="210" a="1"/>
  <c r="AQ19" i="210" s="1"/>
  <c r="M19" i="210" s="1"/>
  <c r="V15" i="254"/>
  <c r="BG28" i="210"/>
  <c r="L25" i="254"/>
  <c r="J113" i="261"/>
  <c r="M141" i="261"/>
  <c r="J136" i="261"/>
  <c r="R13" i="254"/>
  <c r="L15" i="254"/>
  <c r="V24" i="254"/>
  <c r="L57" i="252"/>
  <c r="L121" i="260"/>
  <c r="L122" i="251"/>
  <c r="BC24" i="210"/>
  <c r="M11" i="255"/>
  <c r="M30" i="255" s="1"/>
  <c r="M20" i="254"/>
  <c r="U261" i="261"/>
  <c r="U376" i="261"/>
  <c r="O42" i="253"/>
  <c r="O54" i="253" s="1"/>
  <c r="O127" i="251"/>
  <c r="O126" i="260"/>
  <c r="BF28" i="210"/>
  <c r="Q23" i="254"/>
  <c r="U21" i="254"/>
  <c r="I51" i="252"/>
  <c r="I116" i="251"/>
  <c r="I115" i="260"/>
  <c r="AZ17" i="210"/>
  <c r="AX28" i="210"/>
  <c r="G126" i="260"/>
  <c r="G127" i="251"/>
  <c r="G42" i="253"/>
  <c r="G54" i="253" s="1"/>
  <c r="O24" i="254"/>
  <c r="J140" i="261"/>
  <c r="N25" i="254"/>
  <c r="L13" i="255"/>
  <c r="L32" i="255" s="1"/>
  <c r="V22" i="254"/>
  <c r="BD15" i="210"/>
  <c r="M113" i="260"/>
  <c r="M49" i="252"/>
  <c r="M113" i="251"/>
  <c r="L22" i="254"/>
  <c r="S19" i="254"/>
  <c r="S20" i="254"/>
  <c r="L21" i="254"/>
  <c r="T19" i="254"/>
  <c r="R24" i="254"/>
  <c r="M13" i="254"/>
  <c r="T13" i="254"/>
  <c r="BB16" i="210"/>
  <c r="K50" i="252"/>
  <c r="K114" i="251"/>
  <c r="K114" i="260"/>
  <c r="J125" i="260"/>
  <c r="J59" i="252"/>
  <c r="J126" i="251"/>
  <c r="BA25" i="210"/>
  <c r="L19" i="254"/>
  <c r="N111" i="260"/>
  <c r="N47" i="252"/>
  <c r="BE13" i="210"/>
  <c r="N111" i="251"/>
  <c r="AZ24" i="210"/>
  <c r="I122" i="251"/>
  <c r="I121" i="260"/>
  <c r="I57" i="252"/>
  <c r="BE16" i="210"/>
  <c r="N114" i="260"/>
  <c r="N50" i="252"/>
  <c r="N114" i="251"/>
  <c r="J77" i="261"/>
  <c r="F121" i="260"/>
  <c r="F122" i="251"/>
  <c r="F57" i="252"/>
  <c r="O25" i="204"/>
  <c r="Q25" i="204" s="1"/>
  <c r="J197" i="261"/>
  <c r="J200" i="261"/>
  <c r="J29" i="261"/>
  <c r="H112" i="251"/>
  <c r="H48" i="252"/>
  <c r="H112" i="260"/>
  <c r="AY14" i="210"/>
  <c r="BE15" i="210"/>
  <c r="N113" i="260"/>
  <c r="N49" i="252"/>
  <c r="N113" i="251"/>
  <c r="W82" i="260"/>
  <c r="V19" i="254"/>
  <c r="M23" i="254"/>
  <c r="P10" i="257"/>
  <c r="R13" i="255"/>
  <c r="R32" i="255" s="1"/>
  <c r="O29" i="204"/>
  <c r="Q29" i="204" s="1"/>
  <c r="AW26" i="210"/>
  <c r="P15" i="255"/>
  <c r="P35" i="255" s="1"/>
  <c r="R11" i="255"/>
  <c r="R30" i="255" s="1"/>
  <c r="P13" i="255"/>
  <c r="P32" i="255" s="1"/>
  <c r="J176" i="261"/>
  <c r="P25" i="254"/>
  <c r="BA24" i="210"/>
  <c r="J122" i="251"/>
  <c r="J57" i="252"/>
  <c r="J121" i="260"/>
  <c r="M33" i="261"/>
  <c r="J28" i="261"/>
  <c r="L17" i="254"/>
  <c r="P12" i="254"/>
  <c r="M51" i="252"/>
  <c r="M116" i="251"/>
  <c r="M115" i="260"/>
  <c r="BD17" i="210"/>
  <c r="S25" i="254"/>
  <c r="O16" i="254"/>
  <c r="S16" i="254"/>
  <c r="BB26" i="210"/>
  <c r="K60" i="252"/>
  <c r="K122" i="260"/>
  <c r="K123" i="251"/>
  <c r="AW28" i="210"/>
  <c r="M13" i="255"/>
  <c r="M32" i="255" s="1"/>
  <c r="F120" i="260"/>
  <c r="F56" i="252"/>
  <c r="F121" i="251"/>
  <c r="O23" i="204"/>
  <c r="Q23" i="204" s="1"/>
  <c r="J112" i="260"/>
  <c r="BA14" i="210"/>
  <c r="J48" i="252"/>
  <c r="J112" i="251"/>
  <c r="K111" i="260"/>
  <c r="K111" i="251"/>
  <c r="BB13" i="210"/>
  <c r="K47" i="252"/>
  <c r="L117" i="251"/>
  <c r="L116" i="260"/>
  <c r="BC18" i="210"/>
  <c r="L52" i="252"/>
  <c r="P111" i="260"/>
  <c r="P111" i="251"/>
  <c r="P47" i="252"/>
  <c r="O26" i="258"/>
  <c r="O28" i="258" s="1"/>
  <c r="Z36" i="259" s="1"/>
  <c r="M12" i="255"/>
  <c r="M31" i="255" s="1"/>
  <c r="AW19" i="210"/>
  <c r="BJ19" i="210" s="1"/>
  <c r="Q19" i="210" s="1"/>
  <c r="S19" i="210" s="1"/>
  <c r="J236" i="261"/>
  <c r="Q114" i="260"/>
  <c r="Q114" i="251"/>
  <c r="Q50" i="252"/>
  <c r="BH16" i="210"/>
  <c r="V377" i="261"/>
  <c r="P21" i="254"/>
  <c r="Q15" i="254"/>
  <c r="Q13" i="254"/>
  <c r="V14" i="254"/>
  <c r="L20" i="254"/>
  <c r="N14" i="258"/>
  <c r="BG18" i="210"/>
  <c r="O21" i="254"/>
  <c r="N126" i="260"/>
  <c r="N127" i="251"/>
  <c r="BE28" i="210"/>
  <c r="N42" i="253"/>
  <c r="N54" i="253" s="1"/>
  <c r="AQ21" i="210" a="1"/>
  <c r="AQ21" i="210" s="1"/>
  <c r="M21" i="210" s="1"/>
  <c r="T23" i="254"/>
  <c r="R14" i="254"/>
  <c r="N21" i="254"/>
  <c r="BG27" i="210"/>
  <c r="I124" i="260"/>
  <c r="I125" i="251"/>
  <c r="I61" i="252"/>
  <c r="AZ27" i="210"/>
  <c r="V261" i="261"/>
  <c r="V376" i="261"/>
  <c r="N24" i="254"/>
  <c r="N23" i="257"/>
  <c r="N12" i="255"/>
  <c r="N31" i="255" s="1"/>
  <c r="N13" i="254"/>
  <c r="AW23" i="210"/>
  <c r="I125" i="260"/>
  <c r="I59" i="252"/>
  <c r="I126" i="251"/>
  <c r="AZ25" i="210"/>
  <c r="M22" i="254"/>
  <c r="T22" i="254"/>
  <c r="O23" i="254"/>
  <c r="F120" i="251"/>
  <c r="F55" i="252"/>
  <c r="F119" i="260"/>
  <c r="O22" i="204"/>
  <c r="Q22" i="204" s="1"/>
  <c r="O13" i="254"/>
  <c r="L23" i="254"/>
  <c r="P18" i="254"/>
  <c r="H50" i="252"/>
  <c r="H114" i="260"/>
  <c r="H114" i="251"/>
  <c r="AY16" i="210"/>
  <c r="Q377" i="261"/>
  <c r="F113" i="260"/>
  <c r="F49" i="252"/>
  <c r="F113" i="251"/>
  <c r="O16" i="204"/>
  <c r="Q16" i="204" s="1"/>
  <c r="J125" i="261"/>
  <c r="G61" i="252"/>
  <c r="G124" i="260"/>
  <c r="G125" i="251"/>
  <c r="AX27" i="210"/>
  <c r="BG26" i="210"/>
  <c r="R22" i="254"/>
  <c r="G111" i="251"/>
  <c r="G111" i="260"/>
  <c r="G47" i="252"/>
  <c r="AX13" i="210"/>
  <c r="BA15" i="210"/>
  <c r="J113" i="251"/>
  <c r="J49" i="252"/>
  <c r="J113" i="260"/>
  <c r="T12" i="254"/>
  <c r="N14" i="257"/>
  <c r="H125" i="260"/>
  <c r="H59" i="252"/>
  <c r="H126" i="251"/>
  <c r="AY25" i="210"/>
  <c r="P16" i="254"/>
  <c r="X380" i="261"/>
  <c r="S377" i="261"/>
  <c r="Q20" i="254"/>
  <c r="M177" i="261"/>
  <c r="J172" i="261"/>
  <c r="P20" i="254"/>
  <c r="F54" i="253"/>
  <c r="F112" i="260"/>
  <c r="AF112" i="260" s="1"/>
  <c r="F112" i="251"/>
  <c r="F48" i="252"/>
  <c r="O15" i="204"/>
  <c r="Q15" i="204" s="1"/>
  <c r="S13" i="254"/>
  <c r="Q14" i="254"/>
  <c r="O17" i="254"/>
  <c r="L15" i="255"/>
  <c r="L35" i="255" s="1"/>
  <c r="J123" i="260"/>
  <c r="J58" i="252"/>
  <c r="J124" i="251"/>
  <c r="BA23" i="210"/>
  <c r="BA27" i="210"/>
  <c r="J124" i="260"/>
  <c r="J125" i="251"/>
  <c r="J61" i="252"/>
  <c r="M45" i="261"/>
  <c r="J40" i="261"/>
  <c r="I47" i="252"/>
  <c r="I111" i="260"/>
  <c r="I111" i="251"/>
  <c r="AZ13" i="210"/>
  <c r="U15" i="254"/>
  <c r="BA26" i="210"/>
  <c r="J60" i="252"/>
  <c r="AF60" i="252" s="1"/>
  <c r="J122" i="260"/>
  <c r="AF122" i="260" s="1"/>
  <c r="J123" i="251"/>
  <c r="P19" i="254"/>
  <c r="S17" i="254"/>
  <c r="O20" i="254"/>
  <c r="Q11" i="255"/>
  <c r="Q30" i="255" s="1"/>
  <c r="V20" i="254"/>
  <c r="AQ16" i="210" a="1"/>
  <c r="AQ16" i="210" s="1"/>
  <c r="M16" i="210" s="1"/>
  <c r="F54" i="252"/>
  <c r="F118" i="260"/>
  <c r="F119" i="251"/>
  <c r="O21" i="204"/>
  <c r="Q21" i="204" s="1"/>
  <c r="J56" i="252"/>
  <c r="J120" i="260"/>
  <c r="J121" i="251"/>
  <c r="BA22" i="210"/>
  <c r="O14" i="254"/>
  <c r="M12" i="254"/>
  <c r="O18" i="254"/>
  <c r="N15" i="255"/>
  <c r="N35" i="255" s="1"/>
  <c r="BG17" i="210"/>
  <c r="R17" i="254"/>
  <c r="N380" i="261"/>
  <c r="G120" i="260"/>
  <c r="G56" i="252"/>
  <c r="G121" i="251"/>
  <c r="AX22" i="210"/>
  <c r="U12" i="254"/>
  <c r="J173" i="261"/>
  <c r="J164" i="261"/>
  <c r="P113" i="260"/>
  <c r="P49" i="252"/>
  <c r="P113" i="251"/>
  <c r="J41" i="261"/>
  <c r="J233" i="261"/>
  <c r="BG14" i="210"/>
  <c r="T14" i="254"/>
  <c r="G114" i="260"/>
  <c r="G50" i="252"/>
  <c r="G114" i="251"/>
  <c r="AX16" i="210"/>
  <c r="M25" i="254"/>
  <c r="J80" i="261"/>
  <c r="R12" i="254"/>
  <c r="F116" i="260"/>
  <c r="F52" i="252"/>
  <c r="F117" i="251"/>
  <c r="O19" i="204"/>
  <c r="Q19" i="204" s="1"/>
  <c r="M93" i="261"/>
  <c r="J88" i="261"/>
  <c r="K57" i="252"/>
  <c r="K122" i="251"/>
  <c r="K121" i="260"/>
  <c r="BB24" i="210"/>
  <c r="AF128" i="260"/>
  <c r="AQ23" i="210" a="1"/>
  <c r="AQ23" i="210" s="1"/>
  <c r="M23" i="210" s="1"/>
  <c r="AY21" i="210"/>
  <c r="H55" i="252"/>
  <c r="H119" i="260"/>
  <c r="H120" i="251"/>
  <c r="F111" i="251"/>
  <c r="F111" i="260"/>
  <c r="F47" i="252"/>
  <c r="O14" i="204"/>
  <c r="Q14" i="204" s="1"/>
  <c r="M201" i="261"/>
  <c r="J196" i="261"/>
  <c r="V13" i="255"/>
  <c r="V32" i="255" s="1"/>
  <c r="R18" i="254"/>
  <c r="N20" i="254"/>
  <c r="P189" i="261"/>
  <c r="P114" i="260"/>
  <c r="P50" i="252"/>
  <c r="P114" i="251"/>
  <c r="P14" i="254"/>
  <c r="I118" i="260"/>
  <c r="I54" i="252"/>
  <c r="I119" i="251"/>
  <c r="AZ20" i="210"/>
  <c r="O19" i="254"/>
  <c r="L13" i="254"/>
  <c r="M15" i="254"/>
  <c r="O14" i="258"/>
  <c r="AX24" i="210"/>
  <c r="G121" i="260"/>
  <c r="G57" i="252"/>
  <c r="G122" i="251"/>
  <c r="M14" i="254"/>
  <c r="N19" i="258"/>
  <c r="S261" i="261"/>
  <c r="S376" i="261"/>
  <c r="Q116" i="260"/>
  <c r="BH18" i="210"/>
  <c r="Q52" i="252"/>
  <c r="Q117" i="251"/>
  <c r="J55" i="252"/>
  <c r="J119" i="260"/>
  <c r="J120" i="251"/>
  <c r="BA21" i="210"/>
  <c r="Q25" i="254"/>
  <c r="Q19" i="254"/>
  <c r="N17" i="254"/>
  <c r="Q189" i="261"/>
  <c r="Q15" i="255"/>
  <c r="Q35" i="255" s="1"/>
  <c r="N18" i="254"/>
  <c r="L11" i="255"/>
  <c r="L30" i="255" s="1"/>
  <c r="J89" i="261"/>
  <c r="R12" i="255"/>
  <c r="R31" i="255" s="1"/>
  <c r="N261" i="261"/>
  <c r="N376" i="261"/>
  <c r="S12" i="254"/>
  <c r="BG20" i="210"/>
  <c r="G123" i="260"/>
  <c r="G58" i="252"/>
  <c r="G124" i="251"/>
  <c r="AX23" i="210"/>
  <c r="O377" i="261"/>
  <c r="O15" i="255"/>
  <c r="O35" i="255" s="1"/>
  <c r="Q12" i="254"/>
  <c r="J116" i="261"/>
  <c r="K121" i="251"/>
  <c r="K120" i="260"/>
  <c r="BB22" i="210"/>
  <c r="K56" i="252"/>
  <c r="BG25" i="210"/>
  <c r="T17" i="254"/>
  <c r="L124" i="251"/>
  <c r="L58" i="252"/>
  <c r="BC23" i="210"/>
  <c r="L123" i="260"/>
  <c r="V13" i="254"/>
  <c r="J212" i="261"/>
  <c r="O28" i="204"/>
  <c r="Q28" i="204" s="1"/>
  <c r="BG31" i="210"/>
  <c r="Q21" i="254"/>
  <c r="S12" i="255"/>
  <c r="S31" i="255" s="1"/>
  <c r="U46" i="255"/>
  <c r="V12" i="255"/>
  <c r="V31" i="255" s="1"/>
  <c r="Q123" i="260"/>
  <c r="BH23" i="210"/>
  <c r="Q58" i="252"/>
  <c r="Q124" i="251"/>
  <c r="P22" i="254"/>
  <c r="I116" i="260"/>
  <c r="I117" i="251"/>
  <c r="I52" i="252"/>
  <c r="AZ18" i="210"/>
  <c r="K54" i="253"/>
  <c r="T15" i="254"/>
  <c r="S13" i="255"/>
  <c r="S32" i="255" s="1"/>
  <c r="O189" i="261"/>
  <c r="R23" i="254"/>
  <c r="N377" i="261"/>
  <c r="L24" i="254"/>
  <c r="BC27" i="210"/>
  <c r="L61" i="252"/>
  <c r="L124" i="260"/>
  <c r="L125" i="251"/>
  <c r="U380" i="261"/>
  <c r="AF44" i="253"/>
  <c r="BB27" i="210"/>
  <c r="K61" i="252"/>
  <c r="K124" i="260"/>
  <c r="K125" i="251"/>
  <c r="W82" i="251"/>
  <c r="O12" i="254"/>
  <c r="P24" i="254"/>
  <c r="O13" i="255"/>
  <c r="O32" i="255" s="1"/>
  <c r="J65" i="261"/>
  <c r="P15" i="258"/>
  <c r="J188" i="261"/>
  <c r="R261" i="261"/>
  <c r="R376" i="261"/>
  <c r="AW16" i="210"/>
  <c r="R189" i="261"/>
  <c r="O25" i="254"/>
  <c r="T12" i="255"/>
  <c r="T31" i="255" s="1"/>
  <c r="U24" i="254"/>
  <c r="Q17" i="254"/>
  <c r="AQ24" i="210" a="1"/>
  <c r="AQ24" i="210" s="1"/>
  <c r="M24" i="210" s="1"/>
  <c r="S22" i="254"/>
  <c r="O9" i="257"/>
  <c r="O11" i="257" s="1"/>
  <c r="G115" i="260"/>
  <c r="G51" i="252"/>
  <c r="AF51" i="252" s="1"/>
  <c r="AX17" i="210"/>
  <c r="G116" i="251"/>
  <c r="M16" i="254"/>
  <c r="Q22" i="254"/>
  <c r="M69" i="261"/>
  <c r="J64" i="261"/>
  <c r="O15" i="257"/>
  <c r="M18" i="254"/>
  <c r="N17" i="258"/>
  <c r="R377" i="261"/>
  <c r="M111" i="260"/>
  <c r="BD13" i="210"/>
  <c r="M47" i="252"/>
  <c r="M111" i="251"/>
  <c r="M57" i="261"/>
  <c r="J52" i="261"/>
  <c r="O24" i="257"/>
  <c r="J54" i="253"/>
  <c r="M380" i="261"/>
  <c r="S11" i="255"/>
  <c r="S30" i="255" s="1"/>
  <c r="M117" i="261"/>
  <c r="J112" i="261"/>
  <c r="N13" i="258"/>
  <c r="V23" i="254"/>
  <c r="P377" i="261"/>
  <c r="T189" i="261"/>
  <c r="T377" i="261"/>
  <c r="V16" i="254"/>
  <c r="Q18" i="254"/>
  <c r="M19" i="254"/>
  <c r="F110" i="260"/>
  <c r="F46" i="252"/>
  <c r="F110" i="251"/>
  <c r="O13" i="204"/>
  <c r="Q13" i="204" s="1"/>
  <c r="J375" i="261"/>
  <c r="P380" i="261"/>
  <c r="U11" i="255"/>
  <c r="U30" i="255" s="1"/>
  <c r="N46" i="252"/>
  <c r="BE12" i="210"/>
  <c r="N110" i="260"/>
  <c r="N110" i="251"/>
  <c r="J379" i="261"/>
  <c r="K125" i="260"/>
  <c r="K59" i="252"/>
  <c r="K126" i="251"/>
  <c r="BB25" i="210"/>
  <c r="N12" i="254"/>
  <c r="J101" i="261"/>
  <c r="R15" i="254"/>
  <c r="T261" i="261"/>
  <c r="T376" i="261"/>
  <c r="U13" i="255"/>
  <c r="U32" i="255" s="1"/>
  <c r="P261" i="261"/>
  <c r="P376" i="261"/>
  <c r="T21" i="254"/>
  <c r="V12" i="254"/>
  <c r="T25" i="254"/>
  <c r="O22" i="254"/>
  <c r="J117" i="260"/>
  <c r="AF117" i="260" s="1"/>
  <c r="J118" i="251"/>
  <c r="J53" i="252"/>
  <c r="AF53" i="252" s="1"/>
  <c r="BA19" i="210"/>
  <c r="I127" i="251"/>
  <c r="I126" i="260"/>
  <c r="AZ28" i="210"/>
  <c r="I42" i="253"/>
  <c r="I54" i="253" s="1"/>
  <c r="P15" i="254"/>
  <c r="M17" i="254"/>
  <c r="S14" i="254"/>
  <c r="R15" i="255"/>
  <c r="R35" i="255" s="1"/>
  <c r="M105" i="261"/>
  <c r="J100" i="261"/>
  <c r="AQ20" i="210" a="1"/>
  <c r="AQ20" i="210" s="1"/>
  <c r="M20" i="210" s="1"/>
  <c r="M54" i="253"/>
  <c r="BC13" i="210"/>
  <c r="L111" i="260"/>
  <c r="L47" i="252"/>
  <c r="L111" i="251"/>
  <c r="Q120" i="260"/>
  <c r="BH22" i="210"/>
  <c r="Q121" i="251"/>
  <c r="Q56" i="252"/>
  <c r="Q12" i="255"/>
  <c r="Q31" i="255" s="1"/>
  <c r="Q380" i="261"/>
  <c r="O13" i="258"/>
  <c r="L120" i="260"/>
  <c r="L121" i="251"/>
  <c r="L56" i="252"/>
  <c r="BC22" i="210"/>
  <c r="O261" i="261"/>
  <c r="O376" i="261"/>
  <c r="N19" i="254"/>
  <c r="U189" i="261"/>
  <c r="N24" i="257"/>
  <c r="BE22" i="210"/>
  <c r="N56" i="252"/>
  <c r="N121" i="251"/>
  <c r="N120" i="260"/>
  <c r="AW31" i="210"/>
  <c r="T20" i="254"/>
  <c r="X377" i="261"/>
  <c r="J32" i="261"/>
  <c r="G119" i="260"/>
  <c r="G120" i="251"/>
  <c r="G55" i="252"/>
  <c r="AX21" i="210"/>
  <c r="P17" i="254"/>
  <c r="J260" i="261"/>
  <c r="Q125" i="260"/>
  <c r="Q59" i="252"/>
  <c r="Q126" i="251"/>
  <c r="BH25" i="210"/>
  <c r="P21" i="257"/>
  <c r="S21" i="254"/>
  <c r="BJ26" i="210" l="1"/>
  <c r="Q26" i="210" s="1"/>
  <c r="S26" i="210" s="1"/>
  <c r="BJ17" i="210"/>
  <c r="Q17" i="210" s="1"/>
  <c r="S17" i="210" s="1"/>
  <c r="BJ27" i="210"/>
  <c r="Q27" i="210" s="1"/>
  <c r="S27" i="210" s="1"/>
  <c r="F20" i="209"/>
  <c r="BJ31" i="210"/>
  <c r="Q31" i="210" s="1"/>
  <c r="S31" i="210" s="1"/>
  <c r="AF50" i="252"/>
  <c r="AF114" i="260"/>
  <c r="AF56" i="252"/>
  <c r="AF125" i="260"/>
  <c r="BJ23" i="210"/>
  <c r="Q23" i="210" s="1"/>
  <c r="S23" i="210" s="1"/>
  <c r="AF124" i="260"/>
  <c r="AF118" i="260"/>
  <c r="AF58" i="252"/>
  <c r="AF54" i="252"/>
  <c r="AF123" i="260"/>
  <c r="AF119" i="260"/>
  <c r="AF126" i="260"/>
  <c r="AF46" i="252"/>
  <c r="AF110" i="260"/>
  <c r="AF59" i="252"/>
  <c r="AF57" i="252"/>
  <c r="AF61" i="252"/>
  <c r="AF48" i="252"/>
  <c r="AF120" i="260"/>
  <c r="BK19" i="210" a="1"/>
  <c r="BK19" i="210" s="1"/>
  <c r="U19" i="210" s="1"/>
  <c r="W19" i="210" s="1"/>
  <c r="AF52" i="252"/>
  <c r="AF115" i="260"/>
  <c r="AF116" i="260"/>
  <c r="N381" i="261"/>
  <c r="AF111" i="260"/>
  <c r="O16" i="210"/>
  <c r="AF55" i="252"/>
  <c r="V381" i="261"/>
  <c r="BK26" i="210" a="1"/>
  <c r="BK26" i="210" s="1"/>
  <c r="U26" i="210" s="1"/>
  <c r="W26" i="210" s="1"/>
  <c r="J377" i="261"/>
  <c r="O13" i="210"/>
  <c r="O28" i="210"/>
  <c r="J261" i="261"/>
  <c r="P19" i="258"/>
  <c r="O23" i="257"/>
  <c r="AF49" i="252"/>
  <c r="R45" i="255"/>
  <c r="L47" i="255"/>
  <c r="U21" i="255"/>
  <c r="U40" i="255" s="1"/>
  <c r="J165" i="261"/>
  <c r="N47" i="255"/>
  <c r="O9" i="258"/>
  <c r="BK27" i="210" a="1"/>
  <c r="BK27" i="210" s="1"/>
  <c r="U27" i="210" s="1"/>
  <c r="W27" i="210" s="1"/>
  <c r="Q88" i="260"/>
  <c r="Q88" i="251"/>
  <c r="T50" i="255"/>
  <c r="AW13" i="210"/>
  <c r="BG16" i="210"/>
  <c r="BJ16" i="210" s="1"/>
  <c r="Q16" i="210" s="1"/>
  <c r="S16" i="210" s="1"/>
  <c r="Q46" i="255"/>
  <c r="O23" i="210"/>
  <c r="AW14" i="210"/>
  <c r="BK14" i="210" s="1" a="1"/>
  <c r="BK14" i="210" s="1"/>
  <c r="U14" i="210" s="1"/>
  <c r="W14" i="210" s="1"/>
  <c r="O21" i="210"/>
  <c r="AF121" i="260"/>
  <c r="O26" i="210"/>
  <c r="O381" i="261"/>
  <c r="J376" i="261"/>
  <c r="P381" i="261"/>
  <c r="U45" i="255"/>
  <c r="J117" i="261"/>
  <c r="R46" i="255"/>
  <c r="Q50" i="255"/>
  <c r="P26" i="258"/>
  <c r="P28" i="258" s="1"/>
  <c r="AA36" i="259" s="1"/>
  <c r="N21" i="255"/>
  <c r="N40" i="255" s="1"/>
  <c r="L50" i="255"/>
  <c r="AF113" i="260"/>
  <c r="BK17" i="210" a="1"/>
  <c r="BK17" i="210" s="1"/>
  <c r="U17" i="210" s="1"/>
  <c r="W17" i="210" s="1"/>
  <c r="U50" i="255"/>
  <c r="O45" i="255"/>
  <c r="T381" i="261"/>
  <c r="AW24" i="210"/>
  <c r="BK24" i="210" s="1" a="1"/>
  <c r="BK24" i="210" s="1"/>
  <c r="U24" i="210" s="1"/>
  <c r="W24" i="210" s="1"/>
  <c r="O21" i="255"/>
  <c r="O40" i="255" s="1"/>
  <c r="S50" i="255"/>
  <c r="J45" i="261"/>
  <c r="AF42" i="253"/>
  <c r="L21" i="255"/>
  <c r="L40" i="255" s="1"/>
  <c r="J141" i="261"/>
  <c r="P46" i="255"/>
  <c r="R381" i="261"/>
  <c r="S46" i="255"/>
  <c r="N50" i="255"/>
  <c r="AW15" i="210"/>
  <c r="S45" i="255"/>
  <c r="S381" i="261"/>
  <c r="O14" i="257"/>
  <c r="P50" i="255"/>
  <c r="R47" i="255"/>
  <c r="T45" i="255"/>
  <c r="Q381" i="261"/>
  <c r="V50" i="255"/>
  <c r="O50" i="255"/>
  <c r="O19" i="210"/>
  <c r="BK31" i="210" a="1"/>
  <c r="BK31" i="210" s="1"/>
  <c r="U31" i="210" s="1"/>
  <c r="W31" i="210" s="1"/>
  <c r="M47" i="255"/>
  <c r="J33" i="261"/>
  <c r="J93" i="261"/>
  <c r="O22" i="210"/>
  <c r="J57" i="261"/>
  <c r="O31" i="210"/>
  <c r="Q21" i="255"/>
  <c r="Q40" i="255" s="1"/>
  <c r="P21" i="255"/>
  <c r="P40" i="255" s="1"/>
  <c r="J380" i="261"/>
  <c r="T46" i="255"/>
  <c r="S47" i="255"/>
  <c r="J177" i="261"/>
  <c r="BK23" i="210" a="1"/>
  <c r="BK23" i="210" s="1"/>
  <c r="U23" i="210" s="1"/>
  <c r="W23" i="210" s="1"/>
  <c r="P9" i="257"/>
  <c r="P11" i="257" s="1"/>
  <c r="L34" i="203"/>
  <c r="U381" i="261"/>
  <c r="Q47" i="255"/>
  <c r="V45" i="255"/>
  <c r="J105" i="261"/>
  <c r="AF47" i="252"/>
  <c r="J69" i="261"/>
  <c r="X82" i="251"/>
  <c r="U47" i="255"/>
  <c r="BG15" i="210"/>
  <c r="BJ15" i="210" s="1"/>
  <c r="Q15" i="210" s="1"/>
  <c r="S15" i="210" s="1"/>
  <c r="Q45" i="255"/>
  <c r="J213" i="261"/>
  <c r="N45" i="255"/>
  <c r="AW22" i="210"/>
  <c r="BK22" i="210" s="1" a="1"/>
  <c r="BK22" i="210" s="1"/>
  <c r="U22" i="210" s="1"/>
  <c r="W22" i="210" s="1"/>
  <c r="J81" i="261"/>
  <c r="M381" i="261"/>
  <c r="M45" i="255"/>
  <c r="J189" i="261"/>
  <c r="J201" i="261"/>
  <c r="BJ28" i="210"/>
  <c r="Q28" i="210" s="1"/>
  <c r="S28" i="210" s="1"/>
  <c r="O13" i="257"/>
  <c r="P45" i="255"/>
  <c r="X381" i="261"/>
  <c r="O47" i="255"/>
  <c r="R21" i="255"/>
  <c r="R40" i="255" s="1"/>
  <c r="N46" i="255"/>
  <c r="R50" i="255"/>
  <c r="O24" i="210"/>
  <c r="V47" i="255"/>
  <c r="BG13" i="210"/>
  <c r="BJ13" i="210" s="1"/>
  <c r="Q13" i="210" s="1"/>
  <c r="S13" i="210" s="1"/>
  <c r="X82" i="260"/>
  <c r="M50" i="255"/>
  <c r="T47" i="255"/>
  <c r="L45" i="255"/>
  <c r="AW21" i="210"/>
  <c r="BK21" i="210" s="1" a="1"/>
  <c r="BK21" i="210" s="1"/>
  <c r="U21" i="210" s="1"/>
  <c r="W21" i="210" s="1"/>
  <c r="M46" i="255"/>
  <c r="AW18" i="210"/>
  <c r="BK18" i="210" s="1" a="1"/>
  <c r="BK18" i="210" s="1"/>
  <c r="U18" i="210" s="1"/>
  <c r="W18" i="210" s="1"/>
  <c r="O20" i="210"/>
  <c r="AW12" i="210"/>
  <c r="BK12" i="210" s="1" a="1"/>
  <c r="BK12" i="210" s="1"/>
  <c r="U12" i="210" s="1"/>
  <c r="W12" i="210" s="1"/>
  <c r="V46" i="255"/>
  <c r="AW20" i="210"/>
  <c r="BK20" i="210" s="1" a="1"/>
  <c r="BK20" i="210" s="1"/>
  <c r="U20" i="210" s="1"/>
  <c r="W20" i="210" s="1"/>
  <c r="BK28" i="210" a="1"/>
  <c r="BK28" i="210" s="1"/>
  <c r="U28" i="210" s="1"/>
  <c r="W28" i="210" s="1"/>
  <c r="T21" i="255"/>
  <c r="T40" i="255" s="1"/>
  <c r="M21" i="255"/>
  <c r="M40" i="255" s="1"/>
  <c r="J129" i="261"/>
  <c r="J153" i="261"/>
  <c r="J237" i="261"/>
  <c r="P47" i="255"/>
  <c r="V21" i="255"/>
  <c r="V40" i="255" s="1"/>
  <c r="L46" i="255"/>
  <c r="AW25" i="210"/>
  <c r="BK25" i="210" s="1" a="1"/>
  <c r="BK25" i="210" s="1"/>
  <c r="U25" i="210" s="1"/>
  <c r="W25" i="210" s="1"/>
  <c r="W381" i="261"/>
  <c r="O46" i="255"/>
  <c r="S21" i="255"/>
  <c r="S40" i="255" s="1"/>
  <c r="T20" i="209" l="1"/>
  <c r="T21" i="209" s="1"/>
  <c r="BJ18" i="210"/>
  <c r="Q18" i="210" s="1"/>
  <c r="S18" i="210" s="1"/>
  <c r="BJ25" i="210"/>
  <c r="Q25" i="210" s="1"/>
  <c r="S25" i="210" s="1"/>
  <c r="BJ22" i="210"/>
  <c r="Q22" i="210" s="1"/>
  <c r="S22" i="210" s="1"/>
  <c r="BJ21" i="210"/>
  <c r="Q21" i="210" s="1"/>
  <c r="S21" i="210" s="1"/>
  <c r="BJ20" i="210"/>
  <c r="Q20" i="210" s="1"/>
  <c r="S20" i="210" s="1"/>
  <c r="BJ24" i="210"/>
  <c r="Q24" i="210" s="1"/>
  <c r="S24" i="210" s="1"/>
  <c r="BJ12" i="210"/>
  <c r="Q12" i="210" s="1"/>
  <c r="S12" i="210" s="1"/>
  <c r="BJ14" i="210"/>
  <c r="Q14" i="210" s="1"/>
  <c r="S14" i="210" s="1"/>
  <c r="BK15" i="210" a="1"/>
  <c r="BK15" i="210" s="1"/>
  <c r="U15" i="210" s="1"/>
  <c r="W15" i="210" s="1"/>
  <c r="BK16" i="210" a="1"/>
  <c r="BK16" i="210" s="1"/>
  <c r="U16" i="210" s="1"/>
  <c r="W16" i="210" s="1"/>
  <c r="U20" i="209"/>
  <c r="J381" i="261"/>
  <c r="P55" i="255"/>
  <c r="Q55" i="255"/>
  <c r="Y82" i="260"/>
  <c r="X75" i="260"/>
  <c r="O55" i="255"/>
  <c r="M55" i="255"/>
  <c r="BK13" i="210" a="1"/>
  <c r="BK13" i="210" s="1"/>
  <c r="U13" i="210" s="1"/>
  <c r="W13" i="210" s="1"/>
  <c r="Y82" i="251"/>
  <c r="X75" i="251"/>
  <c r="U55" i="255"/>
  <c r="S55" i="255"/>
  <c r="V55" i="255"/>
  <c r="N55" i="255"/>
  <c r="P24" i="257"/>
  <c r="L55" i="255"/>
  <c r="P23" i="257"/>
  <c r="P9" i="258"/>
  <c r="T55" i="255"/>
  <c r="P20" i="258"/>
  <c r="R55" i="255"/>
  <c r="Q13" i="261" l="1"/>
  <c r="O13" i="261"/>
  <c r="V13" i="261"/>
  <c r="O89" i="251"/>
  <c r="O89" i="260"/>
  <c r="AF89" i="260" s="1"/>
  <c r="H83" i="251"/>
  <c r="H75" i="251" s="1"/>
  <c r="H83" i="260"/>
  <c r="H75" i="260" s="1"/>
  <c r="J88" i="260"/>
  <c r="J88" i="251"/>
  <c r="Z82" i="260"/>
  <c r="Y75" i="260"/>
  <c r="P81" i="251"/>
  <c r="P81" i="260"/>
  <c r="M83" i="251"/>
  <c r="M75" i="251" s="1"/>
  <c r="M83" i="260"/>
  <c r="M75" i="260" s="1"/>
  <c r="O81" i="260"/>
  <c r="O81" i="251"/>
  <c r="J83" i="260"/>
  <c r="J75" i="260" s="1"/>
  <c r="J83" i="251"/>
  <c r="J75" i="251" s="1"/>
  <c r="K88" i="260"/>
  <c r="K88" i="251"/>
  <c r="H81" i="251"/>
  <c r="H81" i="260"/>
  <c r="M81" i="251"/>
  <c r="M81" i="260"/>
  <c r="P13" i="261"/>
  <c r="P83" i="251"/>
  <c r="P75" i="251" s="1"/>
  <c r="P83" i="260"/>
  <c r="P75" i="260" s="1"/>
  <c r="H88" i="251"/>
  <c r="H88" i="260"/>
  <c r="Q83" i="251"/>
  <c r="Q83" i="260"/>
  <c r="T13" i="261"/>
  <c r="G81" i="260"/>
  <c r="G81" i="251"/>
  <c r="N83" i="251"/>
  <c r="N75" i="251" s="1"/>
  <c r="N83" i="260"/>
  <c r="N75" i="260" s="1"/>
  <c r="I88" i="260"/>
  <c r="I88" i="251"/>
  <c r="N81" i="251"/>
  <c r="N81" i="260"/>
  <c r="L81" i="251"/>
  <c r="L81" i="260"/>
  <c r="R13" i="261"/>
  <c r="I83" i="251"/>
  <c r="I75" i="251" s="1"/>
  <c r="I83" i="260"/>
  <c r="I75" i="260" s="1"/>
  <c r="G88" i="251"/>
  <c r="G88" i="260"/>
  <c r="I81" i="260"/>
  <c r="I81" i="251"/>
  <c r="F88" i="251"/>
  <c r="F88" i="260"/>
  <c r="L83" i="251"/>
  <c r="L75" i="251" s="1"/>
  <c r="L83" i="260"/>
  <c r="L75" i="260" s="1"/>
  <c r="O83" i="260"/>
  <c r="O75" i="260" s="1"/>
  <c r="O83" i="251"/>
  <c r="O75" i="251" s="1"/>
  <c r="G20" i="209"/>
  <c r="H20" i="209" s="1"/>
  <c r="U21" i="209"/>
  <c r="V20" i="209"/>
  <c r="K81" i="251"/>
  <c r="K81" i="260"/>
  <c r="W13" i="261"/>
  <c r="K83" i="251"/>
  <c r="K75" i="251" s="1"/>
  <c r="K83" i="260"/>
  <c r="K75" i="260" s="1"/>
  <c r="Z82" i="251"/>
  <c r="Y75" i="251"/>
  <c r="G83" i="251"/>
  <c r="G75" i="251" s="1"/>
  <c r="G83" i="260"/>
  <c r="G75" i="260" s="1"/>
  <c r="J81" i="251"/>
  <c r="J81" i="260"/>
  <c r="X76" i="251"/>
  <c r="X78" i="251"/>
  <c r="X76" i="260"/>
  <c r="X78" i="260"/>
  <c r="V31" i="207" l="1"/>
  <c r="U31" i="207"/>
  <c r="N13" i="261"/>
  <c r="J65" i="251"/>
  <c r="M15" i="261"/>
  <c r="R10" i="209"/>
  <c r="M13" i="261"/>
  <c r="O10" i="209"/>
  <c r="V15" i="261"/>
  <c r="P10" i="209"/>
  <c r="M10" i="209"/>
  <c r="R11" i="261"/>
  <c r="R18" i="261" s="1"/>
  <c r="AJ61" i="259"/>
  <c r="AJ67" i="259" s="1"/>
  <c r="L10" i="209"/>
  <c r="U61" i="259"/>
  <c r="U67" i="259" s="1"/>
  <c r="I65" i="251"/>
  <c r="I65" i="260"/>
  <c r="S11" i="261"/>
  <c r="K65" i="251"/>
  <c r="K65" i="260"/>
  <c r="R14" i="209"/>
  <c r="X13" i="259"/>
  <c r="X59" i="259" s="1"/>
  <c r="P217" i="261"/>
  <c r="F81" i="260"/>
  <c r="F81" i="251"/>
  <c r="T14" i="259"/>
  <c r="T60" i="259" s="1"/>
  <c r="Q11" i="261"/>
  <c r="Q18" i="261" s="1"/>
  <c r="Q217" i="261"/>
  <c r="O88" i="251"/>
  <c r="O88" i="260"/>
  <c r="Z13" i="259"/>
  <c r="Z59" i="259" s="1"/>
  <c r="T14" i="209"/>
  <c r="R14" i="259"/>
  <c r="R60" i="259" s="1"/>
  <c r="N10" i="258"/>
  <c r="H65" i="251"/>
  <c r="H65" i="260"/>
  <c r="K14" i="209"/>
  <c r="Q13" i="259"/>
  <c r="Q59" i="259" s="1"/>
  <c r="P65" i="251"/>
  <c r="P65" i="260"/>
  <c r="N14" i="261"/>
  <c r="R13" i="259"/>
  <c r="R59" i="259" s="1"/>
  <c r="L14" i="209"/>
  <c r="M11" i="261"/>
  <c r="V21" i="209"/>
  <c r="G21" i="209"/>
  <c r="H21" i="209" s="1"/>
  <c r="M14" i="261"/>
  <c r="AL61" i="259"/>
  <c r="AL67" i="259" s="1"/>
  <c r="Q14" i="259"/>
  <c r="Q60" i="259" s="1"/>
  <c r="Q61" i="259"/>
  <c r="Q67" i="259" s="1"/>
  <c r="AH61" i="259"/>
  <c r="AH67" i="259" s="1"/>
  <c r="AE61" i="259"/>
  <c r="AE67" i="259" s="1"/>
  <c r="S14" i="261"/>
  <c r="M88" i="251"/>
  <c r="M88" i="260"/>
  <c r="U14" i="261"/>
  <c r="R14" i="261"/>
  <c r="X11" i="261"/>
  <c r="P14" i="209"/>
  <c r="V13" i="259"/>
  <c r="V59" i="259" s="1"/>
  <c r="Q10" i="209"/>
  <c r="U11" i="261"/>
  <c r="O11" i="261"/>
  <c r="O18" i="261" s="1"/>
  <c r="W217" i="261"/>
  <c r="AF61" i="259"/>
  <c r="AF67" i="259" s="1"/>
  <c r="S61" i="259"/>
  <c r="S67" i="259" s="1"/>
  <c r="Y78" i="260"/>
  <c r="Y76" i="260"/>
  <c r="V14" i="259"/>
  <c r="V60" i="259" s="1"/>
  <c r="W61" i="259"/>
  <c r="W67" i="259" s="1"/>
  <c r="O217" i="261"/>
  <c r="P14" i="261"/>
  <c r="Z14" i="259"/>
  <c r="Z60" i="259" s="1"/>
  <c r="N88" i="260"/>
  <c r="N88" i="251"/>
  <c r="AK61" i="259"/>
  <c r="AK67" i="259" s="1"/>
  <c r="W14" i="259"/>
  <c r="W60" i="259" s="1"/>
  <c r="AA82" i="260"/>
  <c r="Z75" i="260"/>
  <c r="X13" i="261"/>
  <c r="L88" i="260"/>
  <c r="L88" i="251"/>
  <c r="P11" i="261"/>
  <c r="X85" i="260"/>
  <c r="X86" i="260" s="1"/>
  <c r="X79" i="260"/>
  <c r="AA61" i="259"/>
  <c r="AA67" i="259" s="1"/>
  <c r="G65" i="260"/>
  <c r="G65" i="251"/>
  <c r="F9" i="258"/>
  <c r="R61" i="259"/>
  <c r="R67" i="259" s="1"/>
  <c r="AA14" i="259"/>
  <c r="AA60" i="259" s="1"/>
  <c r="V61" i="259"/>
  <c r="V67" i="259" s="1"/>
  <c r="Z61" i="259"/>
  <c r="Z67" i="259" s="1"/>
  <c r="M18" i="261"/>
  <c r="M217" i="261"/>
  <c r="N11" i="261"/>
  <c r="U13" i="261"/>
  <c r="R217" i="261"/>
  <c r="N217" i="261"/>
  <c r="S10" i="209"/>
  <c r="AG61" i="259"/>
  <c r="AG67" i="259" s="1"/>
  <c r="W14" i="261"/>
  <c r="I9" i="258"/>
  <c r="O65" i="251"/>
  <c r="O65" i="260"/>
  <c r="O14" i="209"/>
  <c r="U13" i="259"/>
  <c r="U59" i="259" s="1"/>
  <c r="W11" i="261"/>
  <c r="K10" i="209"/>
  <c r="X141" i="251"/>
  <c r="X143" i="251" s="1"/>
  <c r="X79" i="251"/>
  <c r="X85" i="251"/>
  <c r="X86" i="251" s="1"/>
  <c r="O14" i="261"/>
  <c r="T61" i="259"/>
  <c r="T67" i="259" s="1"/>
  <c r="N10" i="209"/>
  <c r="V14" i="261"/>
  <c r="V11" i="261"/>
  <c r="V18" i="261" s="1"/>
  <c r="X14" i="261"/>
  <c r="Y78" i="251"/>
  <c r="Y76" i="251"/>
  <c r="E9" i="258"/>
  <c r="M14" i="209"/>
  <c r="S13" i="259"/>
  <c r="S59" i="259" s="1"/>
  <c r="X14" i="259"/>
  <c r="X60" i="259" s="1"/>
  <c r="M65" i="251"/>
  <c r="M65" i="260"/>
  <c r="G9" i="258"/>
  <c r="S14" i="209"/>
  <c r="Y13" i="259"/>
  <c r="Y59" i="259" s="1"/>
  <c r="AI61" i="259"/>
  <c r="AI67" i="259" s="1"/>
  <c r="J9" i="258"/>
  <c r="Q14" i="209"/>
  <c r="W13" i="259"/>
  <c r="W59" i="259" s="1"/>
  <c r="T11" i="261"/>
  <c r="AM61" i="259"/>
  <c r="AM67" i="259" s="1"/>
  <c r="AA82" i="251"/>
  <c r="Z75" i="251"/>
  <c r="U14" i="259"/>
  <c r="U60" i="259" s="1"/>
  <c r="Y14" i="259"/>
  <c r="Y60" i="259" s="1"/>
  <c r="H9" i="258"/>
  <c r="T217" i="261"/>
  <c r="N14" i="209"/>
  <c r="T13" i="259"/>
  <c r="T59" i="259" s="1"/>
  <c r="T14" i="261"/>
  <c r="P61" i="259"/>
  <c r="P67" i="259" s="1"/>
  <c r="X61" i="259"/>
  <c r="X67" i="259" s="1"/>
  <c r="S14" i="259"/>
  <c r="S60" i="259" s="1"/>
  <c r="S13" i="261"/>
  <c r="Q14" i="261"/>
  <c r="V217" i="261"/>
  <c r="Y61" i="259"/>
  <c r="Y67" i="259" s="1"/>
  <c r="J65" i="260" l="1"/>
  <c r="N15" i="261"/>
  <c r="X12" i="261"/>
  <c r="O35" i="252"/>
  <c r="V385" i="261"/>
  <c r="X19" i="261"/>
  <c r="X218" i="261"/>
  <c r="Q15" i="261"/>
  <c r="W367" i="261"/>
  <c r="W319" i="261"/>
  <c r="W295" i="261"/>
  <c r="W355" i="261"/>
  <c r="W331" i="261"/>
  <c r="W343" i="261"/>
  <c r="W307" i="261"/>
  <c r="W283" i="261"/>
  <c r="W271" i="261"/>
  <c r="W247" i="261"/>
  <c r="W115" i="261"/>
  <c r="W187" i="261"/>
  <c r="W163" i="261"/>
  <c r="W31" i="261"/>
  <c r="W91" i="261"/>
  <c r="W127" i="261"/>
  <c r="W103" i="261"/>
  <c r="W151" i="261"/>
  <c r="W175" i="261"/>
  <c r="W67" i="261"/>
  <c r="W199" i="261"/>
  <c r="W259" i="261"/>
  <c r="W235" i="261"/>
  <c r="W79" i="261"/>
  <c r="W215" i="261"/>
  <c r="W383" i="261" s="1"/>
  <c r="W55" i="261"/>
  <c r="W211" i="261"/>
  <c r="W43" i="261"/>
  <c r="W379" i="261"/>
  <c r="R12" i="261"/>
  <c r="S18" i="261"/>
  <c r="S217" i="261"/>
  <c r="T10" i="209"/>
  <c r="R19" i="261"/>
  <c r="R218" i="261"/>
  <c r="P11" i="260"/>
  <c r="P11" i="252"/>
  <c r="P29" i="252" s="1"/>
  <c r="P30" i="252" s="1"/>
  <c r="P11" i="251"/>
  <c r="AB11" i="205"/>
  <c r="Z76" i="260"/>
  <c r="Z78" i="260"/>
  <c r="O343" i="261"/>
  <c r="O331" i="261"/>
  <c r="O367" i="261"/>
  <c r="O355" i="261"/>
  <c r="O295" i="261"/>
  <c r="O283" i="261"/>
  <c r="O271" i="261"/>
  <c r="O307" i="261"/>
  <c r="O319" i="261"/>
  <c r="O247" i="261"/>
  <c r="O31" i="261"/>
  <c r="O163" i="261"/>
  <c r="O127" i="261"/>
  <c r="O79" i="261"/>
  <c r="O211" i="261"/>
  <c r="O187" i="261"/>
  <c r="O55" i="261"/>
  <c r="O175" i="261"/>
  <c r="O43" i="261"/>
  <c r="O235" i="261"/>
  <c r="O91" i="261"/>
  <c r="O115" i="261"/>
  <c r="O215" i="261"/>
  <c r="O383" i="261" s="1"/>
  <c r="O67" i="261"/>
  <c r="O259" i="261"/>
  <c r="O199" i="261"/>
  <c r="O103" i="261"/>
  <c r="O151" i="261"/>
  <c r="O379" i="261"/>
  <c r="N20" i="261"/>
  <c r="N219" i="261"/>
  <c r="V19" i="261"/>
  <c r="V218" i="261"/>
  <c r="Z76" i="251"/>
  <c r="Z78" i="251"/>
  <c r="S15" i="261"/>
  <c r="N331" i="261"/>
  <c r="N355" i="261"/>
  <c r="N367" i="261"/>
  <c r="N343" i="261"/>
  <c r="N271" i="261"/>
  <c r="N295" i="261"/>
  <c r="N307" i="261"/>
  <c r="N319" i="261"/>
  <c r="N283" i="261"/>
  <c r="N247" i="261"/>
  <c r="N187" i="261"/>
  <c r="N55" i="261"/>
  <c r="N91" i="261"/>
  <c r="N67" i="261"/>
  <c r="N115" i="261"/>
  <c r="N211" i="261"/>
  <c r="N235" i="261"/>
  <c r="N127" i="261"/>
  <c r="N199" i="261"/>
  <c r="N259" i="261"/>
  <c r="N31" i="261"/>
  <c r="N103" i="261"/>
  <c r="N175" i="261"/>
  <c r="N163" i="261"/>
  <c r="N151" i="261"/>
  <c r="N43" i="261"/>
  <c r="N79" i="261"/>
  <c r="N215" i="261"/>
  <c r="N383" i="261" s="1"/>
  <c r="N379" i="261"/>
  <c r="AA75" i="260"/>
  <c r="AB82" i="260"/>
  <c r="AB82" i="251"/>
  <c r="AA75" i="251"/>
  <c r="S19" i="261"/>
  <c r="S218" i="261"/>
  <c r="M283" i="261"/>
  <c r="M343" i="261"/>
  <c r="M295" i="261"/>
  <c r="M307" i="261"/>
  <c r="M247" i="261"/>
  <c r="M367" i="261"/>
  <c r="M319" i="261"/>
  <c r="M355" i="261"/>
  <c r="M271" i="261"/>
  <c r="M331" i="261"/>
  <c r="J11" i="261"/>
  <c r="M211" i="261"/>
  <c r="M187" i="261"/>
  <c r="M103" i="261"/>
  <c r="M115" i="261"/>
  <c r="M163" i="261"/>
  <c r="M55" i="261"/>
  <c r="M91" i="261"/>
  <c r="M151" i="261"/>
  <c r="M259" i="261"/>
  <c r="M79" i="261"/>
  <c r="M175" i="261"/>
  <c r="M31" i="261"/>
  <c r="M235" i="261"/>
  <c r="M127" i="261"/>
  <c r="M199" i="261"/>
  <c r="M215" i="261"/>
  <c r="M67" i="261"/>
  <c r="M43" i="261"/>
  <c r="M379" i="261"/>
  <c r="E10" i="209"/>
  <c r="Q11" i="252"/>
  <c r="Q29" i="252" s="1"/>
  <c r="Q30" i="252" s="1"/>
  <c r="Q11" i="251"/>
  <c r="AN11" i="210"/>
  <c r="Q11" i="260"/>
  <c r="AC11" i="205"/>
  <c r="U19" i="261"/>
  <c r="U218" i="261"/>
  <c r="X15" i="261"/>
  <c r="J35" i="252"/>
  <c r="Q385" i="261"/>
  <c r="O12" i="261"/>
  <c r="T19" i="261"/>
  <c r="T218" i="261"/>
  <c r="N12" i="261"/>
  <c r="Q12" i="261"/>
  <c r="Q19" i="261"/>
  <c r="Q218" i="261"/>
  <c r="E14" i="209"/>
  <c r="R15" i="261"/>
  <c r="F35" i="252"/>
  <c r="M385" i="261"/>
  <c r="L11" i="260"/>
  <c r="AI11" i="210"/>
  <c r="L11" i="251"/>
  <c r="L11" i="252"/>
  <c r="L29" i="252" s="1"/>
  <c r="X11" i="205"/>
  <c r="J13" i="261"/>
  <c r="AF11" i="210"/>
  <c r="I11" i="260"/>
  <c r="U11" i="205"/>
  <c r="AG11" i="205" s="1"/>
  <c r="I11" i="251"/>
  <c r="I11" i="252"/>
  <c r="I29" i="252" s="1"/>
  <c r="N11" i="260"/>
  <c r="N11" i="252"/>
  <c r="N29" i="252" s="1"/>
  <c r="AK11" i="210"/>
  <c r="N11" i="251"/>
  <c r="Z11" i="205"/>
  <c r="J11" i="252"/>
  <c r="J29" i="252" s="1"/>
  <c r="J11" i="260"/>
  <c r="J11" i="251"/>
  <c r="V11" i="205"/>
  <c r="M11" i="207" s="1"/>
  <c r="AG11" i="210"/>
  <c r="H35" i="252"/>
  <c r="H31" i="253" s="1"/>
  <c r="H32" i="253" s="1"/>
  <c r="O385" i="261"/>
  <c r="M12" i="261"/>
  <c r="T12" i="261"/>
  <c r="AL11" i="210"/>
  <c r="O11" i="252"/>
  <c r="O29" i="252" s="1"/>
  <c r="O30" i="252" s="1"/>
  <c r="O11" i="260"/>
  <c r="AA11" i="205"/>
  <c r="O11" i="251"/>
  <c r="J31" i="253"/>
  <c r="J32" i="253" s="1"/>
  <c r="Y79" i="260"/>
  <c r="Y85" i="260"/>
  <c r="Y86" i="260" s="1"/>
  <c r="K35" i="252"/>
  <c r="K31" i="253" s="1"/>
  <c r="K32" i="253" s="1"/>
  <c r="R385" i="261"/>
  <c r="K9" i="258"/>
  <c r="S12" i="261"/>
  <c r="Q65" i="260"/>
  <c r="Q65" i="251"/>
  <c r="U367" i="261"/>
  <c r="U343" i="261"/>
  <c r="U355" i="261"/>
  <c r="U331" i="261"/>
  <c r="U283" i="261"/>
  <c r="U295" i="261"/>
  <c r="U307" i="261"/>
  <c r="U319" i="261"/>
  <c r="U247" i="261"/>
  <c r="U271" i="261"/>
  <c r="U211" i="261"/>
  <c r="U91" i="261"/>
  <c r="U55" i="261"/>
  <c r="U79" i="261"/>
  <c r="U175" i="261"/>
  <c r="U43" i="261"/>
  <c r="U31" i="261"/>
  <c r="U215" i="261"/>
  <c r="U383" i="261" s="1"/>
  <c r="U199" i="261"/>
  <c r="U151" i="261"/>
  <c r="U163" i="261"/>
  <c r="U187" i="261"/>
  <c r="U115" i="261"/>
  <c r="U259" i="261"/>
  <c r="U103" i="261"/>
  <c r="U67" i="261"/>
  <c r="U127" i="261"/>
  <c r="U235" i="261"/>
  <c r="U379" i="261"/>
  <c r="X343" i="261"/>
  <c r="X331" i="261"/>
  <c r="X367" i="261"/>
  <c r="X355" i="261"/>
  <c r="X295" i="261"/>
  <c r="X307" i="261"/>
  <c r="X319" i="261"/>
  <c r="X283" i="261"/>
  <c r="X271" i="261"/>
  <c r="X247" i="261"/>
  <c r="X163" i="261"/>
  <c r="X91" i="261"/>
  <c r="X211" i="261"/>
  <c r="X79" i="261"/>
  <c r="X127" i="261"/>
  <c r="X55" i="261"/>
  <c r="X103" i="261"/>
  <c r="X43" i="261"/>
  <c r="X215" i="261"/>
  <c r="X383" i="261" s="1"/>
  <c r="X151" i="261"/>
  <c r="X187" i="261"/>
  <c r="X67" i="261"/>
  <c r="X235" i="261"/>
  <c r="X115" i="261"/>
  <c r="X175" i="261"/>
  <c r="X31" i="261"/>
  <c r="X199" i="261"/>
  <c r="X259" i="261"/>
  <c r="X379" i="261"/>
  <c r="M20" i="261"/>
  <c r="M219" i="261"/>
  <c r="P12" i="261"/>
  <c r="M11" i="252"/>
  <c r="M29" i="252" s="1"/>
  <c r="M11" i="251"/>
  <c r="Y11" i="205"/>
  <c r="M11" i="260"/>
  <c r="AJ11" i="210"/>
  <c r="O15" i="261"/>
  <c r="G35" i="252"/>
  <c r="G31" i="253" s="1"/>
  <c r="G32" i="253" s="1"/>
  <c r="N385" i="261"/>
  <c r="P19" i="261"/>
  <c r="P218" i="261"/>
  <c r="AD11" i="210"/>
  <c r="G11" i="251"/>
  <c r="G11" i="252"/>
  <c r="G29" i="252" s="1"/>
  <c r="S11" i="205"/>
  <c r="G11" i="260"/>
  <c r="U15" i="261"/>
  <c r="N18" i="261"/>
  <c r="W15" i="261"/>
  <c r="T15" i="261"/>
  <c r="N19" i="261"/>
  <c r="N218" i="261"/>
  <c r="F83" i="260"/>
  <c r="AF83" i="260" s="1"/>
  <c r="F83" i="251"/>
  <c r="F75" i="251" s="1"/>
  <c r="F10" i="209"/>
  <c r="W19" i="261"/>
  <c r="W218" i="261"/>
  <c r="X217" i="261"/>
  <c r="X18" i="261"/>
  <c r="P35" i="252"/>
  <c r="W385" i="261"/>
  <c r="S331" i="261"/>
  <c r="S355" i="261"/>
  <c r="S343" i="261"/>
  <c r="S367" i="261"/>
  <c r="S283" i="261"/>
  <c r="S295" i="261"/>
  <c r="S307" i="261"/>
  <c r="S319" i="261"/>
  <c r="S271" i="261"/>
  <c r="S247" i="261"/>
  <c r="S91" i="261"/>
  <c r="S127" i="261"/>
  <c r="S163" i="261"/>
  <c r="S43" i="261"/>
  <c r="S151" i="261"/>
  <c r="S211" i="261"/>
  <c r="S31" i="261"/>
  <c r="S199" i="261"/>
  <c r="S187" i="261"/>
  <c r="S175" i="261"/>
  <c r="S67" i="261"/>
  <c r="S79" i="261"/>
  <c r="S115" i="261"/>
  <c r="S103" i="261"/>
  <c r="S235" i="261"/>
  <c r="S55" i="261"/>
  <c r="S215" i="261"/>
  <c r="S383" i="261" s="1"/>
  <c r="S259" i="261"/>
  <c r="S379" i="261"/>
  <c r="W11" i="205"/>
  <c r="K11" i="260"/>
  <c r="K11" i="252"/>
  <c r="K29" i="252" s="1"/>
  <c r="K11" i="251"/>
  <c r="AH11" i="210"/>
  <c r="N65" i="251"/>
  <c r="N65" i="260"/>
  <c r="P343" i="261"/>
  <c r="P331" i="261"/>
  <c r="P355" i="261"/>
  <c r="P367" i="261"/>
  <c r="P283" i="261"/>
  <c r="P295" i="261"/>
  <c r="P307" i="261"/>
  <c r="P319" i="261"/>
  <c r="P247" i="261"/>
  <c r="P271" i="261"/>
  <c r="P55" i="261"/>
  <c r="P79" i="261"/>
  <c r="P115" i="261"/>
  <c r="P163" i="261"/>
  <c r="P91" i="261"/>
  <c r="P103" i="261"/>
  <c r="P31" i="261"/>
  <c r="P67" i="261"/>
  <c r="P199" i="261"/>
  <c r="P235" i="261"/>
  <c r="P187" i="261"/>
  <c r="P211" i="261"/>
  <c r="P175" i="261"/>
  <c r="P43" i="261"/>
  <c r="P259" i="261"/>
  <c r="P127" i="261"/>
  <c r="P151" i="261"/>
  <c r="P215" i="261"/>
  <c r="P383" i="261" s="1"/>
  <c r="P379" i="261"/>
  <c r="M9" i="258"/>
  <c r="W18" i="261"/>
  <c r="N9" i="258"/>
  <c r="Q367" i="261"/>
  <c r="Q331" i="261"/>
  <c r="Q355" i="261"/>
  <c r="Q343" i="261"/>
  <c r="Q295" i="261"/>
  <c r="Q283" i="261"/>
  <c r="Q307" i="261"/>
  <c r="Q319" i="261"/>
  <c r="Q271" i="261"/>
  <c r="Q247" i="261"/>
  <c r="Q67" i="261"/>
  <c r="Q127" i="261"/>
  <c r="Q79" i="261"/>
  <c r="Q115" i="261"/>
  <c r="Q211" i="261"/>
  <c r="Q43" i="261"/>
  <c r="Q215" i="261"/>
  <c r="Q383" i="261" s="1"/>
  <c r="Q151" i="261"/>
  <c r="Q199" i="261"/>
  <c r="Q103" i="261"/>
  <c r="Q55" i="261"/>
  <c r="Q91" i="261"/>
  <c r="Q235" i="261"/>
  <c r="Q163" i="261"/>
  <c r="Q175" i="261"/>
  <c r="Q31" i="261"/>
  <c r="Q187" i="261"/>
  <c r="Q259" i="261"/>
  <c r="Q379" i="261"/>
  <c r="R355" i="261"/>
  <c r="R343" i="261"/>
  <c r="R331" i="261"/>
  <c r="R367" i="261"/>
  <c r="R283" i="261"/>
  <c r="R295" i="261"/>
  <c r="R319" i="261"/>
  <c r="R307" i="261"/>
  <c r="R271" i="261"/>
  <c r="R247" i="261"/>
  <c r="R115" i="261"/>
  <c r="R31" i="261"/>
  <c r="R91" i="261"/>
  <c r="R103" i="261"/>
  <c r="R163" i="261"/>
  <c r="R127" i="261"/>
  <c r="R211" i="261"/>
  <c r="R175" i="261"/>
  <c r="R55" i="261"/>
  <c r="R187" i="261"/>
  <c r="R79" i="261"/>
  <c r="R235" i="261"/>
  <c r="R215" i="261"/>
  <c r="R383" i="261" s="1"/>
  <c r="R67" i="261"/>
  <c r="R43" i="261"/>
  <c r="R259" i="261"/>
  <c r="R199" i="261"/>
  <c r="R151" i="261"/>
  <c r="R379" i="261"/>
  <c r="V355" i="261"/>
  <c r="V343" i="261"/>
  <c r="V331" i="261"/>
  <c r="V367" i="261"/>
  <c r="V283" i="261"/>
  <c r="V295" i="261"/>
  <c r="V307" i="261"/>
  <c r="V319" i="261"/>
  <c r="V271" i="261"/>
  <c r="V247" i="261"/>
  <c r="V199" i="261"/>
  <c r="V163" i="261"/>
  <c r="V115" i="261"/>
  <c r="V211" i="261"/>
  <c r="V43" i="261"/>
  <c r="V55" i="261"/>
  <c r="V215" i="261"/>
  <c r="V383" i="261" s="1"/>
  <c r="V151" i="261"/>
  <c r="V187" i="261"/>
  <c r="V91" i="261"/>
  <c r="V79" i="261"/>
  <c r="V259" i="261"/>
  <c r="V67" i="261"/>
  <c r="V175" i="261"/>
  <c r="V127" i="261"/>
  <c r="V235" i="261"/>
  <c r="V31" i="261"/>
  <c r="V103" i="261"/>
  <c r="V379" i="261"/>
  <c r="O19" i="261"/>
  <c r="O218" i="261"/>
  <c r="O31" i="253"/>
  <c r="O32" i="253" s="1"/>
  <c r="AF88" i="260"/>
  <c r="L9" i="258"/>
  <c r="I35" i="252"/>
  <c r="I31" i="253" s="1"/>
  <c r="I32" i="253" s="1"/>
  <c r="P385" i="261"/>
  <c r="Y141" i="251"/>
  <c r="Y143" i="251" s="1"/>
  <c r="Y85" i="251"/>
  <c r="Y86" i="251" s="1"/>
  <c r="Y79" i="251"/>
  <c r="P18" i="261"/>
  <c r="T355" i="261"/>
  <c r="T367" i="261"/>
  <c r="T343" i="261"/>
  <c r="T331" i="261"/>
  <c r="T295" i="261"/>
  <c r="T319" i="261"/>
  <c r="T307" i="261"/>
  <c r="T283" i="261"/>
  <c r="T271" i="261"/>
  <c r="T247" i="261"/>
  <c r="T187" i="261"/>
  <c r="T127" i="261"/>
  <c r="T91" i="261"/>
  <c r="T199" i="261"/>
  <c r="T67" i="261"/>
  <c r="T79" i="261"/>
  <c r="T211" i="261"/>
  <c r="T55" i="261"/>
  <c r="T31" i="261"/>
  <c r="T235" i="261"/>
  <c r="T43" i="261"/>
  <c r="T103" i="261"/>
  <c r="T115" i="261"/>
  <c r="T215" i="261"/>
  <c r="T383" i="261" s="1"/>
  <c r="T163" i="261"/>
  <c r="T175" i="261"/>
  <c r="T151" i="261"/>
  <c r="T259" i="261"/>
  <c r="T379" i="261"/>
  <c r="Q68" i="259"/>
  <c r="Q69" i="259" s="1"/>
  <c r="R68" i="259"/>
  <c r="R69" i="259" s="1"/>
  <c r="T68" i="259"/>
  <c r="T69" i="259" s="1"/>
  <c r="P68" i="259"/>
  <c r="P69" i="259" s="1"/>
  <c r="U68" i="259"/>
  <c r="U69" i="259" s="1"/>
  <c r="S68" i="259"/>
  <c r="S69" i="259" s="1"/>
  <c r="W68" i="259"/>
  <c r="W69" i="259" s="1"/>
  <c r="V68" i="259"/>
  <c r="V69" i="259" s="1"/>
  <c r="Y68" i="259"/>
  <c r="Y69" i="259" s="1"/>
  <c r="X68" i="259"/>
  <c r="X69" i="259" s="1"/>
  <c r="Z68" i="259"/>
  <c r="Z69" i="259" s="1"/>
  <c r="AA68" i="259"/>
  <c r="AA69" i="259" s="1"/>
  <c r="M35" i="252"/>
  <c r="M31" i="253" s="1"/>
  <c r="M32" i="253" s="1"/>
  <c r="T385" i="261"/>
  <c r="U18" i="261"/>
  <c r="U217" i="261"/>
  <c r="P15" i="261"/>
  <c r="AE11" i="210"/>
  <c r="H11" i="251"/>
  <c r="T11" i="205"/>
  <c r="H11" i="252"/>
  <c r="H29" i="252" s="1"/>
  <c r="H11" i="260"/>
  <c r="P13" i="259"/>
  <c r="P59" i="259" s="1"/>
  <c r="V20" i="261"/>
  <c r="V219" i="261"/>
  <c r="U12" i="261"/>
  <c r="V12" i="261"/>
  <c r="L65" i="251"/>
  <c r="L65" i="260"/>
  <c r="T18" i="261"/>
  <c r="M12" i="204"/>
  <c r="M47" i="204" s="1"/>
  <c r="F14" i="209"/>
  <c r="W12" i="261"/>
  <c r="AB61" i="259"/>
  <c r="F65" i="260"/>
  <c r="F65" i="251"/>
  <c r="M19" i="261"/>
  <c r="J14" i="261"/>
  <c r="M218" i="261"/>
  <c r="F11" i="260"/>
  <c r="F11" i="252"/>
  <c r="F11" i="251"/>
  <c r="R11" i="205"/>
  <c r="K12" i="204"/>
  <c r="K47" i="204" s="1"/>
  <c r="M48" i="207"/>
  <c r="O48" i="207"/>
  <c r="M47" i="207"/>
  <c r="O47" i="207"/>
  <c r="W222" i="261" l="1"/>
  <c r="P36" i="252"/>
  <c r="O222" i="261"/>
  <c r="F75" i="260"/>
  <c r="O390" i="261"/>
  <c r="P390" i="261"/>
  <c r="J14" i="209"/>
  <c r="D14" i="209" s="1"/>
  <c r="T222" i="261"/>
  <c r="M37" i="252"/>
  <c r="M38" i="252" s="1"/>
  <c r="T223" i="261"/>
  <c r="T386" i="261"/>
  <c r="T391" i="261" s="1"/>
  <c r="M383" i="261"/>
  <c r="J383" i="261" s="1"/>
  <c r="J215" i="261"/>
  <c r="S20" i="261"/>
  <c r="S219" i="261"/>
  <c r="P60" i="260"/>
  <c r="P60" i="251"/>
  <c r="Q67" i="251"/>
  <c r="Q67" i="260"/>
  <c r="T16" i="261"/>
  <c r="T20" i="261"/>
  <c r="T219" i="261"/>
  <c r="N30" i="252"/>
  <c r="M222" i="261"/>
  <c r="J37" i="252"/>
  <c r="J38" i="252" s="1"/>
  <c r="Q223" i="261"/>
  <c r="Q386" i="261"/>
  <c r="Q391" i="261" s="1"/>
  <c r="G39" i="252"/>
  <c r="G40" i="252" s="1"/>
  <c r="N224" i="261"/>
  <c r="N387" i="261"/>
  <c r="N392" i="261" s="1"/>
  <c r="AC82" i="260"/>
  <c r="AB75" i="260"/>
  <c r="W20" i="261"/>
  <c r="W219" i="261"/>
  <c r="X20" i="261"/>
  <c r="X219" i="261"/>
  <c r="AA78" i="260"/>
  <c r="AA76" i="260"/>
  <c r="X17" i="261"/>
  <c r="X16" i="261"/>
  <c r="X216" i="261"/>
  <c r="L16" i="203"/>
  <c r="Q37" i="252"/>
  <c r="Q38" i="252" s="1"/>
  <c r="X223" i="261"/>
  <c r="X386" i="261"/>
  <c r="X391" i="261" s="1"/>
  <c r="O45" i="207"/>
  <c r="F37" i="252"/>
  <c r="M223" i="261"/>
  <c r="J218" i="261"/>
  <c r="M386" i="261"/>
  <c r="K109" i="251"/>
  <c r="K135" i="251" s="1"/>
  <c r="K45" i="252"/>
  <c r="K62" i="252" s="1"/>
  <c r="K109" i="260"/>
  <c r="K139" i="260" s="1"/>
  <c r="X385" i="261"/>
  <c r="X390" i="261" s="1"/>
  <c r="Q35" i="252"/>
  <c r="Q36" i="252" s="1"/>
  <c r="X222" i="261"/>
  <c r="Z141" i="251"/>
  <c r="Z143" i="251" s="1"/>
  <c r="Z85" i="251"/>
  <c r="Z86" i="251" s="1"/>
  <c r="Z79" i="251"/>
  <c r="R223" i="261"/>
  <c r="K37" i="252"/>
  <c r="K38" i="252" s="1"/>
  <c r="R386" i="261"/>
  <c r="R391" i="261" s="1"/>
  <c r="L35" i="252"/>
  <c r="L31" i="253" s="1"/>
  <c r="L32" i="253" s="1"/>
  <c r="S222" i="261"/>
  <c r="S385" i="261"/>
  <c r="S390" i="261" s="1"/>
  <c r="U16" i="261"/>
  <c r="U20" i="261"/>
  <c r="U219" i="261"/>
  <c r="O20" i="261"/>
  <c r="O219" i="261"/>
  <c r="P17" i="261"/>
  <c r="P216" i="261"/>
  <c r="R390" i="261"/>
  <c r="I36" i="252"/>
  <c r="I30" i="252"/>
  <c r="U223" i="261"/>
  <c r="N37" i="252"/>
  <c r="N38" i="252" s="1"/>
  <c r="U386" i="261"/>
  <c r="U391" i="261" s="1"/>
  <c r="M45" i="207"/>
  <c r="R222" i="261"/>
  <c r="O17" i="261"/>
  <c r="O16" i="261"/>
  <c r="O216" i="261"/>
  <c r="P31" i="253"/>
  <c r="P32" i="253" s="1"/>
  <c r="AB67" i="259"/>
  <c r="F67" i="260"/>
  <c r="F67" i="251"/>
  <c r="Q17" i="261"/>
  <c r="Q16" i="261"/>
  <c r="Q216" i="261"/>
  <c r="M67" i="260"/>
  <c r="M67" i="251"/>
  <c r="J67" i="251"/>
  <c r="J67" i="260"/>
  <c r="J19" i="261"/>
  <c r="O39" i="252"/>
  <c r="O40" i="252" s="1"/>
  <c r="V224" i="261"/>
  <c r="V387" i="261"/>
  <c r="V392" i="261" s="1"/>
  <c r="P37" i="252"/>
  <c r="P38" i="252" s="1"/>
  <c r="W223" i="261"/>
  <c r="W386" i="261"/>
  <c r="W391" i="261" s="1"/>
  <c r="F39" i="252"/>
  <c r="M224" i="261"/>
  <c r="M387" i="261"/>
  <c r="Q60" i="251"/>
  <c r="Q62" i="251" s="1"/>
  <c r="Q60" i="260"/>
  <c r="Q62" i="260" s="1"/>
  <c r="S223" i="261"/>
  <c r="L37" i="252"/>
  <c r="L38" i="252" s="1"/>
  <c r="S386" i="261"/>
  <c r="S391" i="261" s="1"/>
  <c r="AM11" i="210"/>
  <c r="F29" i="252"/>
  <c r="AF11" i="252"/>
  <c r="F31" i="253"/>
  <c r="P16" i="261"/>
  <c r="P20" i="261"/>
  <c r="P219" i="261"/>
  <c r="G36" i="252"/>
  <c r="G30" i="252"/>
  <c r="J15" i="261"/>
  <c r="F69" i="260"/>
  <c r="F69" i="251"/>
  <c r="AF11" i="260"/>
  <c r="W16" i="261"/>
  <c r="W17" i="261"/>
  <c r="W216" i="261"/>
  <c r="V17" i="261"/>
  <c r="V16" i="261"/>
  <c r="V216" i="261"/>
  <c r="H36" i="252"/>
  <c r="H30" i="252"/>
  <c r="P222" i="261"/>
  <c r="K36" i="252"/>
  <c r="K30" i="252"/>
  <c r="J109" i="251"/>
  <c r="J135" i="251" s="1"/>
  <c r="J45" i="252"/>
  <c r="J62" i="252" s="1"/>
  <c r="J109" i="260"/>
  <c r="J139" i="260" s="1"/>
  <c r="I67" i="251"/>
  <c r="I67" i="260"/>
  <c r="R16" i="261"/>
  <c r="R20" i="261"/>
  <c r="R219" i="261"/>
  <c r="N67" i="251"/>
  <c r="N67" i="260"/>
  <c r="R17" i="261"/>
  <c r="R216" i="261"/>
  <c r="AF65" i="260"/>
  <c r="N35" i="252"/>
  <c r="N31" i="253" s="1"/>
  <c r="N32" i="253" s="1"/>
  <c r="U222" i="261"/>
  <c r="U385" i="261"/>
  <c r="U390" i="261" s="1"/>
  <c r="M60" i="260"/>
  <c r="M60" i="251"/>
  <c r="G69" i="260"/>
  <c r="G69" i="251"/>
  <c r="P14" i="259"/>
  <c r="P60" i="259" s="1"/>
  <c r="I37" i="252"/>
  <c r="I38" i="252" s="1"/>
  <c r="P223" i="261"/>
  <c r="P386" i="261"/>
  <c r="P391" i="261" s="1"/>
  <c r="T17" i="261"/>
  <c r="T216" i="261"/>
  <c r="M14" i="207"/>
  <c r="N14" i="207" s="1"/>
  <c r="X15" i="207"/>
  <c r="M37" i="207"/>
  <c r="N11" i="207"/>
  <c r="O11" i="207"/>
  <c r="N60" i="260"/>
  <c r="N66" i="260" s="1"/>
  <c r="N60" i="251"/>
  <c r="K60" i="251"/>
  <c r="K60" i="260"/>
  <c r="F109" i="260"/>
  <c r="F109" i="251"/>
  <c r="F135" i="251" s="1"/>
  <c r="F45" i="252"/>
  <c r="L67" i="251"/>
  <c r="L67" i="260"/>
  <c r="O67" i="260"/>
  <c r="O67" i="251"/>
  <c r="H67" i="260"/>
  <c r="H67" i="251"/>
  <c r="G67" i="251"/>
  <c r="G67" i="260"/>
  <c r="O109" i="260"/>
  <c r="O139" i="260" s="1"/>
  <c r="O109" i="251"/>
  <c r="O135" i="251" s="1"/>
  <c r="O45" i="252"/>
  <c r="O62" i="252" s="1"/>
  <c r="I60" i="251"/>
  <c r="I60" i="260"/>
  <c r="L60" i="251"/>
  <c r="L60" i="260"/>
  <c r="L66" i="260" s="1"/>
  <c r="V390" i="261"/>
  <c r="O69" i="260"/>
  <c r="O69" i="251"/>
  <c r="F60" i="260"/>
  <c r="F60" i="251"/>
  <c r="F62" i="251" s="1"/>
  <c r="AC11" i="210"/>
  <c r="K67" i="251"/>
  <c r="K67" i="260"/>
  <c r="U17" i="261"/>
  <c r="U216" i="261"/>
  <c r="N223" i="261"/>
  <c r="G37" i="252"/>
  <c r="G38" i="252" s="1"/>
  <c r="N386" i="261"/>
  <c r="N391" i="261" s="1"/>
  <c r="S17" i="261"/>
  <c r="S16" i="261"/>
  <c r="S216" i="261"/>
  <c r="L36" i="252"/>
  <c r="L30" i="252"/>
  <c r="Q390" i="261"/>
  <c r="AA76" i="251"/>
  <c r="AA78" i="251"/>
  <c r="O36" i="252"/>
  <c r="J18" i="261"/>
  <c r="AC82" i="251"/>
  <c r="AB75" i="251"/>
  <c r="Z85" i="260"/>
  <c r="Z86" i="260" s="1"/>
  <c r="Z79" i="260"/>
  <c r="V222" i="261"/>
  <c r="H60" i="251"/>
  <c r="H60" i="260"/>
  <c r="T390" i="261"/>
  <c r="G60" i="251"/>
  <c r="G60" i="260"/>
  <c r="M36" i="252"/>
  <c r="M30" i="252"/>
  <c r="M17" i="261"/>
  <c r="M16" i="261"/>
  <c r="J12" i="261"/>
  <c r="M216" i="261"/>
  <c r="J60" i="251"/>
  <c r="J60" i="260"/>
  <c r="Q222" i="261"/>
  <c r="G109" i="260"/>
  <c r="G139" i="260" s="1"/>
  <c r="G45" i="252"/>
  <c r="G62" i="252" s="1"/>
  <c r="G109" i="251"/>
  <c r="G135" i="251" s="1"/>
  <c r="Q20" i="261"/>
  <c r="Q219" i="261"/>
  <c r="N390" i="261"/>
  <c r="P67" i="251"/>
  <c r="P67" i="260"/>
  <c r="J36" i="252"/>
  <c r="J30" i="252"/>
  <c r="N17" i="261"/>
  <c r="N16" i="261"/>
  <c r="N216" i="261"/>
  <c r="O223" i="261"/>
  <c r="H37" i="252"/>
  <c r="H38" i="252" s="1"/>
  <c r="O386" i="261"/>
  <c r="O391" i="261" s="1"/>
  <c r="W390" i="261"/>
  <c r="N222" i="261"/>
  <c r="O60" i="251"/>
  <c r="O60" i="260"/>
  <c r="J217" i="261"/>
  <c r="O37" i="252"/>
  <c r="O38" i="252" s="1"/>
  <c r="V223" i="261"/>
  <c r="V386" i="261"/>
  <c r="V391" i="261" s="1"/>
  <c r="M390" i="261" l="1"/>
  <c r="G140" i="260"/>
  <c r="F76" i="260"/>
  <c r="V23" i="207"/>
  <c r="U23" i="207"/>
  <c r="AP11" i="210"/>
  <c r="I11" i="210" s="1"/>
  <c r="K11" i="210" s="1"/>
  <c r="J385" i="261"/>
  <c r="N68" i="260"/>
  <c r="O12" i="204"/>
  <c r="Q12" i="204" s="1"/>
  <c r="J219" i="261"/>
  <c r="J224" i="261" s="1"/>
  <c r="F66" i="251"/>
  <c r="K68" i="260"/>
  <c r="O70" i="260"/>
  <c r="Q66" i="260"/>
  <c r="J17" i="261"/>
  <c r="J20" i="261"/>
  <c r="H62" i="260"/>
  <c r="H76" i="260"/>
  <c r="H66" i="260"/>
  <c r="P221" i="261"/>
  <c r="I32" i="252"/>
  <c r="P384" i="261"/>
  <c r="P389" i="261" s="1"/>
  <c r="Q31" i="253"/>
  <c r="Q32" i="253" s="1"/>
  <c r="H66" i="251"/>
  <c r="H62" i="251"/>
  <c r="H76" i="251"/>
  <c r="P11" i="207"/>
  <c r="O14" i="207"/>
  <c r="P14" i="207" s="1"/>
  <c r="Y15" i="207"/>
  <c r="O37" i="207"/>
  <c r="V11" i="254"/>
  <c r="V12" i="205"/>
  <c r="N7" i="209"/>
  <c r="K7" i="209"/>
  <c r="S12" i="205"/>
  <c r="AB78" i="251"/>
  <c r="AB76" i="251"/>
  <c r="AA85" i="251"/>
  <c r="AA86" i="251" s="1"/>
  <c r="AA79" i="251"/>
  <c r="AA141" i="251"/>
  <c r="AA143" i="251" s="1"/>
  <c r="G70" i="260"/>
  <c r="K39" i="252"/>
  <c r="K40" i="252" s="1"/>
  <c r="R224" i="261"/>
  <c r="R387" i="261"/>
  <c r="R392" i="261" s="1"/>
  <c r="M45" i="252"/>
  <c r="M62" i="252" s="1"/>
  <c r="M109" i="251"/>
  <c r="M135" i="251" s="1"/>
  <c r="M109" i="260"/>
  <c r="M139" i="260" s="1"/>
  <c r="M21" i="261"/>
  <c r="J16" i="261"/>
  <c r="M220" i="261"/>
  <c r="S11" i="254"/>
  <c r="O7" i="209"/>
  <c r="W12" i="205"/>
  <c r="AQ11" i="210" a="1"/>
  <c r="AQ11" i="210" s="1"/>
  <c r="M11" i="210" s="1"/>
  <c r="N39" i="252"/>
  <c r="N40" i="252" s="1"/>
  <c r="U224" i="261"/>
  <c r="U387" i="261"/>
  <c r="U392" i="261" s="1"/>
  <c r="O62" i="251"/>
  <c r="O76" i="251"/>
  <c r="O66" i="251"/>
  <c r="H68" i="260"/>
  <c r="M62" i="251"/>
  <c r="M76" i="251"/>
  <c r="M66" i="251"/>
  <c r="R21" i="261"/>
  <c r="R220" i="261"/>
  <c r="H32" i="252"/>
  <c r="O221" i="261"/>
  <c r="O384" i="261"/>
  <c r="O389" i="261" s="1"/>
  <c r="P11" i="254"/>
  <c r="W224" i="261"/>
  <c r="P39" i="252"/>
  <c r="P40" i="252" s="1"/>
  <c r="W387" i="261"/>
  <c r="W392" i="261" s="1"/>
  <c r="F32" i="252"/>
  <c r="M221" i="261"/>
  <c r="J216" i="261"/>
  <c r="M384" i="261"/>
  <c r="N33" i="253"/>
  <c r="N34" i="253" s="1"/>
  <c r="N68" i="251"/>
  <c r="L39" i="252"/>
  <c r="L40" i="252" s="1"/>
  <c r="S224" i="261"/>
  <c r="S387" i="261"/>
  <c r="S392" i="261" s="1"/>
  <c r="P33" i="253"/>
  <c r="P34" i="253" s="1"/>
  <c r="P68" i="251"/>
  <c r="I76" i="251"/>
  <c r="I62" i="251"/>
  <c r="I66" i="251"/>
  <c r="O140" i="260"/>
  <c r="R11" i="254"/>
  <c r="M32" i="252"/>
  <c r="T221" i="261"/>
  <c r="T384" i="261"/>
  <c r="T389" i="261" s="1"/>
  <c r="I68" i="260"/>
  <c r="M392" i="261"/>
  <c r="J68" i="260"/>
  <c r="O21" i="261"/>
  <c r="O220" i="261"/>
  <c r="U21" i="261"/>
  <c r="U220" i="261"/>
  <c r="I69" i="251"/>
  <c r="I69" i="260"/>
  <c r="I70" i="260" s="1"/>
  <c r="X221" i="261"/>
  <c r="Q32" i="252"/>
  <c r="Q28" i="253" s="1"/>
  <c r="X384" i="261"/>
  <c r="X389" i="261" s="1"/>
  <c r="Y12" i="205"/>
  <c r="Q7" i="209"/>
  <c r="O70" i="251"/>
  <c r="O35" i="253"/>
  <c r="O36" i="253" s="1"/>
  <c r="G35" i="253"/>
  <c r="G36" i="253" s="1"/>
  <c r="G70" i="251"/>
  <c r="Q66" i="251"/>
  <c r="T224" i="261"/>
  <c r="M39" i="252"/>
  <c r="M40" i="252" s="1"/>
  <c r="T387" i="261"/>
  <c r="T392" i="261" s="1"/>
  <c r="P68" i="260"/>
  <c r="I62" i="260"/>
  <c r="I76" i="260"/>
  <c r="I66" i="260"/>
  <c r="P109" i="260"/>
  <c r="P139" i="260" s="1"/>
  <c r="P45" i="252"/>
  <c r="P62" i="252" s="1"/>
  <c r="P109" i="251"/>
  <c r="P135" i="251" s="1"/>
  <c r="F63" i="251"/>
  <c r="F72" i="251"/>
  <c r="BF11" i="210"/>
  <c r="I33" i="253"/>
  <c r="I34" i="253" s="1"/>
  <c r="I68" i="251"/>
  <c r="Q109" i="260"/>
  <c r="Q45" i="252"/>
  <c r="Q62" i="252" s="1"/>
  <c r="Q109" i="251"/>
  <c r="J33" i="253"/>
  <c r="J34" i="253" s="1"/>
  <c r="J68" i="251"/>
  <c r="L17" i="203"/>
  <c r="M48" i="204" s="1"/>
  <c r="M49" i="204" s="1"/>
  <c r="I109" i="251"/>
  <c r="I135" i="251" s="1"/>
  <c r="I109" i="260"/>
  <c r="I139" i="260" s="1"/>
  <c r="I45" i="252"/>
  <c r="I62" i="252" s="1"/>
  <c r="X21" i="261"/>
  <c r="X220" i="261"/>
  <c r="Q63" i="251"/>
  <c r="J39" i="252"/>
  <c r="J40" i="252" s="1"/>
  <c r="Q224" i="261"/>
  <c r="Q387" i="261"/>
  <c r="Q392" i="261" s="1"/>
  <c r="L14" i="203"/>
  <c r="AX11" i="210"/>
  <c r="O62" i="260"/>
  <c r="O76" i="260"/>
  <c r="O66" i="260"/>
  <c r="J7" i="209"/>
  <c r="R12" i="205"/>
  <c r="F36" i="252"/>
  <c r="F30" i="252"/>
  <c r="AF29" i="252"/>
  <c r="T21" i="261"/>
  <c r="T220" i="261"/>
  <c r="G62" i="260"/>
  <c r="G76" i="260"/>
  <c r="G66" i="260"/>
  <c r="T12" i="205"/>
  <c r="L7" i="209"/>
  <c r="J69" i="251"/>
  <c r="J69" i="260"/>
  <c r="J70" i="260" s="1"/>
  <c r="F62" i="260"/>
  <c r="AF60" i="260"/>
  <c r="F76" i="251"/>
  <c r="F33" i="253"/>
  <c r="F68" i="251"/>
  <c r="P62" i="251"/>
  <c r="P76" i="251"/>
  <c r="P66" i="251"/>
  <c r="AA12" i="205"/>
  <c r="S7" i="209"/>
  <c r="N69" i="251"/>
  <c r="N69" i="260"/>
  <c r="N70" i="260" s="1"/>
  <c r="L11" i="254"/>
  <c r="H39" i="252"/>
  <c r="H40" i="252" s="1"/>
  <c r="O224" i="261"/>
  <c r="O387" i="261"/>
  <c r="O392" i="261" s="1"/>
  <c r="G66" i="251"/>
  <c r="G62" i="251"/>
  <c r="G76" i="251"/>
  <c r="T11" i="254"/>
  <c r="X12" i="205"/>
  <c r="P7" i="209"/>
  <c r="L68" i="260"/>
  <c r="N62" i="251"/>
  <c r="N76" i="251"/>
  <c r="P224" i="261"/>
  <c r="I39" i="252"/>
  <c r="I40" i="252" s="1"/>
  <c r="P387" i="261"/>
  <c r="P392" i="261" s="1"/>
  <c r="F40" i="252"/>
  <c r="F68" i="260"/>
  <c r="AF67" i="260"/>
  <c r="Q69" i="251"/>
  <c r="Q69" i="260"/>
  <c r="Q70" i="260" s="1"/>
  <c r="M69" i="260"/>
  <c r="M70" i="260" s="1"/>
  <c r="M69" i="251"/>
  <c r="J390" i="261"/>
  <c r="O20" i="257"/>
  <c r="L69" i="260"/>
  <c r="L70" i="260" s="1"/>
  <c r="L69" i="251"/>
  <c r="L33" i="253"/>
  <c r="L34" i="253" s="1"/>
  <c r="L68" i="251"/>
  <c r="F66" i="260"/>
  <c r="F70" i="251"/>
  <c r="F35" i="253"/>
  <c r="O11" i="254"/>
  <c r="M391" i="261"/>
  <c r="J386" i="261"/>
  <c r="H69" i="260"/>
  <c r="H70" i="260" s="1"/>
  <c r="H69" i="251"/>
  <c r="Q68" i="260"/>
  <c r="N66" i="251"/>
  <c r="Q21" i="261"/>
  <c r="Q220" i="261"/>
  <c r="AC75" i="251"/>
  <c r="AE82" i="251"/>
  <c r="J62" i="260"/>
  <c r="J76" i="260"/>
  <c r="J66" i="260"/>
  <c r="L62" i="260"/>
  <c r="L76" i="260"/>
  <c r="N62" i="260"/>
  <c r="N76" i="260"/>
  <c r="F70" i="260"/>
  <c r="P21" i="261"/>
  <c r="P220" i="261"/>
  <c r="AB68" i="259"/>
  <c r="AB69" i="259" s="1"/>
  <c r="J223" i="261"/>
  <c r="H109" i="260"/>
  <c r="H139" i="260" s="1"/>
  <c r="H45" i="252"/>
  <c r="H62" i="252" s="1"/>
  <c r="H109" i="251"/>
  <c r="H135" i="251" s="1"/>
  <c r="N36" i="252"/>
  <c r="Q33" i="253"/>
  <c r="Q34" i="253" s="1"/>
  <c r="Q68" i="251"/>
  <c r="S221" i="261"/>
  <c r="L32" i="252"/>
  <c r="S384" i="261"/>
  <c r="S389" i="261" s="1"/>
  <c r="R7" i="209"/>
  <c r="Z12" i="205"/>
  <c r="J10" i="209"/>
  <c r="J32" i="252"/>
  <c r="Q221" i="261"/>
  <c r="Q384" i="261"/>
  <c r="Q389" i="261" s="1"/>
  <c r="G32" i="252"/>
  <c r="N221" i="261"/>
  <c r="N384" i="261"/>
  <c r="N389" i="261" s="1"/>
  <c r="J76" i="251"/>
  <c r="J62" i="251"/>
  <c r="J66" i="251"/>
  <c r="M11" i="254"/>
  <c r="G68" i="260"/>
  <c r="F62" i="252"/>
  <c r="K62" i="260"/>
  <c r="K76" i="260"/>
  <c r="K66" i="260"/>
  <c r="BA11" i="210"/>
  <c r="Q63" i="260"/>
  <c r="M33" i="253"/>
  <c r="M34" i="253" s="1"/>
  <c r="M68" i="251"/>
  <c r="AW11" i="210"/>
  <c r="F32" i="253"/>
  <c r="I34" i="210"/>
  <c r="K34" i="210" s="1"/>
  <c r="S21" i="261"/>
  <c r="S220" i="261"/>
  <c r="U11" i="254"/>
  <c r="H68" i="251"/>
  <c r="H33" i="253"/>
  <c r="H34" i="253" s="1"/>
  <c r="K32" i="252"/>
  <c r="R221" i="261"/>
  <c r="R384" i="261"/>
  <c r="R389" i="261" s="1"/>
  <c r="N21" i="261"/>
  <c r="N220" i="261"/>
  <c r="N109" i="251"/>
  <c r="N135" i="251" s="1"/>
  <c r="N45" i="252"/>
  <c r="N62" i="252" s="1"/>
  <c r="N109" i="260"/>
  <c r="N139" i="260" s="1"/>
  <c r="L66" i="251"/>
  <c r="L62" i="251"/>
  <c r="L76" i="251"/>
  <c r="G33" i="253"/>
  <c r="G34" i="253" s="1"/>
  <c r="G68" i="251"/>
  <c r="O33" i="253"/>
  <c r="O34" i="253" s="1"/>
  <c r="O68" i="251"/>
  <c r="J140" i="260"/>
  <c r="U7" i="209"/>
  <c r="AC12" i="205"/>
  <c r="M68" i="260"/>
  <c r="P69" i="251"/>
  <c r="P69" i="260"/>
  <c r="P70" i="260" s="1"/>
  <c r="F38" i="252"/>
  <c r="AF37" i="252"/>
  <c r="AB12" i="205"/>
  <c r="T7" i="209"/>
  <c r="W21" i="261"/>
  <c r="W220" i="261"/>
  <c r="AF35" i="252"/>
  <c r="K33" i="253"/>
  <c r="K34" i="253" s="1"/>
  <c r="K68" i="251"/>
  <c r="J222" i="261"/>
  <c r="L109" i="251"/>
  <c r="L135" i="251" s="1"/>
  <c r="L109" i="260"/>
  <c r="L139" i="260" s="1"/>
  <c r="L140" i="260" s="1"/>
  <c r="L45" i="252"/>
  <c r="L62" i="252" s="1"/>
  <c r="N32" i="252"/>
  <c r="U221" i="261"/>
  <c r="U384" i="261"/>
  <c r="U389" i="261" s="1"/>
  <c r="F139" i="260"/>
  <c r="K66" i="251"/>
  <c r="K62" i="251"/>
  <c r="K76" i="251"/>
  <c r="M62" i="260"/>
  <c r="M76" i="260"/>
  <c r="M66" i="260"/>
  <c r="V221" i="261"/>
  <c r="O32" i="252"/>
  <c r="V384" i="261"/>
  <c r="V389" i="261" s="1"/>
  <c r="Q11" i="254"/>
  <c r="AA85" i="260"/>
  <c r="AA86" i="260" s="1"/>
  <c r="AA79" i="260"/>
  <c r="AC75" i="260"/>
  <c r="AE82" i="260"/>
  <c r="AG82" i="260" s="1"/>
  <c r="P62" i="260"/>
  <c r="P76" i="260"/>
  <c r="P66" i="260"/>
  <c r="BB11" i="210"/>
  <c r="N11" i="217"/>
  <c r="M7" i="209"/>
  <c r="U12" i="205"/>
  <c r="O68" i="260"/>
  <c r="V21" i="261"/>
  <c r="V220" i="261"/>
  <c r="P32" i="252"/>
  <c r="W221" i="261"/>
  <c r="W384" i="261"/>
  <c r="W389" i="261" s="1"/>
  <c r="K69" i="251"/>
  <c r="K69" i="260"/>
  <c r="K70" i="260" s="1"/>
  <c r="N11" i="254"/>
  <c r="Q39" i="252"/>
  <c r="Q40" i="252" s="1"/>
  <c r="X224" i="261"/>
  <c r="X387" i="261"/>
  <c r="X392" i="261" s="1"/>
  <c r="AB76" i="260"/>
  <c r="AB78" i="260"/>
  <c r="V17" i="207" l="1"/>
  <c r="V32" i="207" s="1"/>
  <c r="U17" i="207"/>
  <c r="U32" i="207" s="1"/>
  <c r="V27" i="207"/>
  <c r="V25" i="207"/>
  <c r="U27" i="207"/>
  <c r="U25" i="207"/>
  <c r="H9" i="217"/>
  <c r="O47" i="204"/>
  <c r="H11" i="217"/>
  <c r="I140" i="260"/>
  <c r="H140" i="260"/>
  <c r="N140" i="260"/>
  <c r="F7" i="209"/>
  <c r="AE12" i="205"/>
  <c r="Q72" i="260"/>
  <c r="G7" i="209"/>
  <c r="Q29" i="253"/>
  <c r="J221" i="261"/>
  <c r="S9" i="212"/>
  <c r="K48" i="204"/>
  <c r="K49" i="204" s="1"/>
  <c r="F33" i="252"/>
  <c r="F42" i="252"/>
  <c r="F43" i="252" s="1"/>
  <c r="AF32" i="252"/>
  <c r="AF68" i="260"/>
  <c r="N9" i="217"/>
  <c r="AG12" i="205"/>
  <c r="AI12" i="205" s="1"/>
  <c r="L15" i="203"/>
  <c r="AZ11" i="210"/>
  <c r="R225" i="261"/>
  <c r="R388" i="261"/>
  <c r="R393" i="261" s="1"/>
  <c r="N72" i="251"/>
  <c r="N136" i="251" s="1"/>
  <c r="N28" i="253"/>
  <c r="N63" i="251"/>
  <c r="BH11" i="210"/>
  <c r="U26" i="254"/>
  <c r="U51" i="254" s="1"/>
  <c r="I70" i="251"/>
  <c r="I35" i="253"/>
  <c r="I36" i="253" s="1"/>
  <c r="K42" i="252"/>
  <c r="K33" i="252"/>
  <c r="BE11" i="210"/>
  <c r="F63" i="260"/>
  <c r="F72" i="260"/>
  <c r="AF62" i="260"/>
  <c r="G33" i="252"/>
  <c r="G42" i="252"/>
  <c r="AY11" i="210"/>
  <c r="Q35" i="253"/>
  <c r="Q36" i="253" s="1"/>
  <c r="Q70" i="251"/>
  <c r="D7" i="209"/>
  <c r="V7" i="209"/>
  <c r="BG11" i="210"/>
  <c r="R26" i="254"/>
  <c r="R51" i="254" s="1"/>
  <c r="A11" i="210"/>
  <c r="M34" i="210"/>
  <c r="O34" i="210" s="1"/>
  <c r="O11" i="210"/>
  <c r="A29" i="210"/>
  <c r="A30" i="210"/>
  <c r="A12" i="210"/>
  <c r="A17" i="210"/>
  <c r="A14" i="210"/>
  <c r="A27" i="210"/>
  <c r="A25" i="210"/>
  <c r="A18" i="210"/>
  <c r="A15" i="210"/>
  <c r="A19" i="210"/>
  <c r="A23" i="210"/>
  <c r="A20" i="210"/>
  <c r="A28" i="210"/>
  <c r="A21" i="210"/>
  <c r="A16" i="210"/>
  <c r="A26" i="210"/>
  <c r="A31" i="210"/>
  <c r="A24" i="210"/>
  <c r="A22" i="210"/>
  <c r="A13" i="210"/>
  <c r="L42" i="252"/>
  <c r="L43" i="252" s="1"/>
  <c r="L33" i="252"/>
  <c r="K70" i="251"/>
  <c r="K35" i="253"/>
  <c r="K36" i="253" s="1"/>
  <c r="J63" i="251"/>
  <c r="J28" i="253"/>
  <c r="J72" i="251"/>
  <c r="D10" i="209"/>
  <c r="M33" i="252"/>
  <c r="M42" i="252"/>
  <c r="M43" i="252" s="1"/>
  <c r="P140" i="260"/>
  <c r="P72" i="260"/>
  <c r="P63" i="260"/>
  <c r="W225" i="261"/>
  <c r="W388" i="261"/>
  <c r="W393" i="261" s="1"/>
  <c r="AF45" i="252"/>
  <c r="AC78" i="251"/>
  <c r="AC76" i="251"/>
  <c r="AF39" i="252"/>
  <c r="G63" i="251"/>
  <c r="G28" i="253"/>
  <c r="G72" i="251"/>
  <c r="AB85" i="251"/>
  <c r="AB86" i="251" s="1"/>
  <c r="AB141" i="251"/>
  <c r="AB143" i="251" s="1"/>
  <c r="AB79" i="251"/>
  <c r="V26" i="254"/>
  <c r="V51" i="254" s="1"/>
  <c r="H63" i="260"/>
  <c r="H72" i="260"/>
  <c r="AC78" i="260"/>
  <c r="AC76" i="260"/>
  <c r="J391" i="261"/>
  <c r="I33" i="252"/>
  <c r="I42" i="252"/>
  <c r="I43" i="252" s="1"/>
  <c r="N12" i="217"/>
  <c r="H12" i="217"/>
  <c r="AB79" i="260"/>
  <c r="AB85" i="260"/>
  <c r="AB86" i="260" s="1"/>
  <c r="K63" i="251"/>
  <c r="K28" i="253"/>
  <c r="K72" i="251"/>
  <c r="BC11" i="210"/>
  <c r="P225" i="261"/>
  <c r="P388" i="261"/>
  <c r="P393" i="261" s="1"/>
  <c r="F36" i="253"/>
  <c r="N70" i="251"/>
  <c r="N35" i="253"/>
  <c r="N36" i="253" s="1"/>
  <c r="Q72" i="251"/>
  <c r="U225" i="261"/>
  <c r="U388" i="261"/>
  <c r="U393" i="261" s="1"/>
  <c r="S26" i="254"/>
  <c r="S51" i="254" s="1"/>
  <c r="L63" i="260"/>
  <c r="L72" i="260"/>
  <c r="O63" i="260"/>
  <c r="O72" i="260"/>
  <c r="P63" i="251"/>
  <c r="P28" i="253"/>
  <c r="AF109" i="260"/>
  <c r="L18" i="203"/>
  <c r="AF69" i="260"/>
  <c r="O225" i="261"/>
  <c r="O388" i="261"/>
  <c r="O393" i="261" s="1"/>
  <c r="M140" i="260"/>
  <c r="O63" i="251"/>
  <c r="O28" i="253"/>
  <c r="O72" i="251"/>
  <c r="V225" i="261"/>
  <c r="V388" i="261"/>
  <c r="V393" i="261" s="1"/>
  <c r="L26" i="254"/>
  <c r="L51" i="254" s="1"/>
  <c r="H33" i="252"/>
  <c r="H42" i="252"/>
  <c r="H43" i="252" s="1"/>
  <c r="F140" i="260"/>
  <c r="Q225" i="261"/>
  <c r="Q388" i="261"/>
  <c r="Q393" i="261" s="1"/>
  <c r="F136" i="251"/>
  <c r="F78" i="251"/>
  <c r="F73" i="251"/>
  <c r="P26" i="254"/>
  <c r="P51" i="254" s="1"/>
  <c r="M389" i="261"/>
  <c r="J384" i="261"/>
  <c r="P33" i="252"/>
  <c r="P42" i="252"/>
  <c r="P43" i="252" s="1"/>
  <c r="M63" i="260"/>
  <c r="M72" i="260"/>
  <c r="K63" i="260"/>
  <c r="K72" i="260"/>
  <c r="M28" i="253"/>
  <c r="M63" i="251"/>
  <c r="M72" i="251"/>
  <c r="Q26" i="254"/>
  <c r="Q51" i="254" s="1"/>
  <c r="O17" i="258"/>
  <c r="AF31" i="253"/>
  <c r="M26" i="254"/>
  <c r="M51" i="254" s="1"/>
  <c r="L70" i="251"/>
  <c r="L35" i="253"/>
  <c r="L36" i="253" s="1"/>
  <c r="K140" i="260"/>
  <c r="J70" i="251"/>
  <c r="J35" i="253"/>
  <c r="J36" i="253" s="1"/>
  <c r="I63" i="260"/>
  <c r="I72" i="260"/>
  <c r="AF36" i="252"/>
  <c r="N225" i="261"/>
  <c r="N388" i="261"/>
  <c r="N393" i="261" s="1"/>
  <c r="G63" i="260"/>
  <c r="G72" i="260"/>
  <c r="F28" i="253"/>
  <c r="BD11" i="210"/>
  <c r="O26" i="254"/>
  <c r="O51" i="254" s="1"/>
  <c r="T225" i="261"/>
  <c r="T388" i="261"/>
  <c r="T393" i="261" s="1"/>
  <c r="M225" i="261"/>
  <c r="J220" i="261"/>
  <c r="M388" i="261"/>
  <c r="F34" i="253"/>
  <c r="AF33" i="253"/>
  <c r="O33" i="252"/>
  <c r="O42" i="252"/>
  <c r="AF38" i="252"/>
  <c r="H70" i="251"/>
  <c r="H35" i="253"/>
  <c r="H36" i="253" s="1"/>
  <c r="I28" i="253"/>
  <c r="I72" i="251"/>
  <c r="I63" i="251"/>
  <c r="J21" i="261"/>
  <c r="Q33" i="252"/>
  <c r="Q42" i="252"/>
  <c r="Q43" i="252" s="1"/>
  <c r="Q73" i="260"/>
  <c r="N42" i="252"/>
  <c r="N43" i="252" s="1"/>
  <c r="N33" i="252"/>
  <c r="P72" i="251"/>
  <c r="P136" i="251" s="1"/>
  <c r="P35" i="253"/>
  <c r="P36" i="253" s="1"/>
  <c r="P70" i="251"/>
  <c r="E7" i="209"/>
  <c r="H7" i="209" s="1"/>
  <c r="L28" i="253"/>
  <c r="L72" i="251"/>
  <c r="L63" i="251"/>
  <c r="T26" i="254"/>
  <c r="T51" i="254" s="1"/>
  <c r="X225" i="261"/>
  <c r="X388" i="261"/>
  <c r="X393" i="261" s="1"/>
  <c r="N26" i="254"/>
  <c r="N51" i="254" s="1"/>
  <c r="S225" i="261"/>
  <c r="S388" i="261"/>
  <c r="S393" i="261" s="1"/>
  <c r="J42" i="252"/>
  <c r="J33" i="252"/>
  <c r="N63" i="260"/>
  <c r="N72" i="260"/>
  <c r="J63" i="260"/>
  <c r="J72" i="260"/>
  <c r="M70" i="251"/>
  <c r="M35" i="253"/>
  <c r="M36" i="253" s="1"/>
  <c r="AF66" i="260"/>
  <c r="J387" i="261"/>
  <c r="H28" i="253"/>
  <c r="H63" i="251"/>
  <c r="H72" i="251"/>
  <c r="F63" i="252" l="1"/>
  <c r="L63" i="252"/>
  <c r="M63" i="252"/>
  <c r="U26" i="207"/>
  <c r="V26" i="207"/>
  <c r="V28" i="207"/>
  <c r="V24" i="207"/>
  <c r="U24" i="207"/>
  <c r="U28" i="207"/>
  <c r="V21" i="207"/>
  <c r="U21" i="207"/>
  <c r="I63" i="252"/>
  <c r="BK11" i="210" a="1"/>
  <c r="BK11" i="210" s="1"/>
  <c r="U11" i="210" s="1"/>
  <c r="BJ11" i="210"/>
  <c r="Q11" i="210" s="1"/>
  <c r="S11" i="210" s="1"/>
  <c r="L19" i="203"/>
  <c r="S11" i="212" s="1"/>
  <c r="S13" i="212" s="1"/>
  <c r="J225" i="261"/>
  <c r="N29" i="253"/>
  <c r="N38" i="253"/>
  <c r="L29" i="253"/>
  <c r="L38" i="253"/>
  <c r="I78" i="260"/>
  <c r="I73" i="260"/>
  <c r="Q73" i="251"/>
  <c r="K136" i="251"/>
  <c r="K73" i="251"/>
  <c r="K78" i="251"/>
  <c r="AC79" i="260"/>
  <c r="AC85" i="260"/>
  <c r="P14" i="258"/>
  <c r="F78" i="260"/>
  <c r="F73" i="260"/>
  <c r="AF72" i="260"/>
  <c r="G43" i="252"/>
  <c r="G63" i="252"/>
  <c r="H10" i="217"/>
  <c r="Q72" i="254"/>
  <c r="K29" i="253"/>
  <c r="K38" i="253"/>
  <c r="H78" i="260"/>
  <c r="H73" i="260"/>
  <c r="U72" i="254"/>
  <c r="T13" i="205"/>
  <c r="T14" i="205" s="1"/>
  <c r="L8" i="209"/>
  <c r="N10" i="217"/>
  <c r="Q8" i="209"/>
  <c r="J136" i="251"/>
  <c r="J73" i="251"/>
  <c r="J78" i="251"/>
  <c r="M72" i="254"/>
  <c r="U13" i="205"/>
  <c r="U14" i="205" s="1"/>
  <c r="M8" i="209"/>
  <c r="T8" i="209"/>
  <c r="AF62" i="252"/>
  <c r="P78" i="260"/>
  <c r="P73" i="260"/>
  <c r="O72" i="254"/>
  <c r="K8" i="209"/>
  <c r="S13" i="205"/>
  <c r="S14" i="205" s="1"/>
  <c r="P72" i="254"/>
  <c r="L72" i="254"/>
  <c r="AF42" i="252"/>
  <c r="AF33" i="252"/>
  <c r="N73" i="260"/>
  <c r="N78" i="260"/>
  <c r="M393" i="261"/>
  <c r="J388" i="261"/>
  <c r="P73" i="251"/>
  <c r="P78" i="251"/>
  <c r="AF32" i="253"/>
  <c r="N7" i="258"/>
  <c r="I7" i="258"/>
  <c r="N63" i="252"/>
  <c r="Q38" i="253"/>
  <c r="P14" i="257"/>
  <c r="L44" i="203"/>
  <c r="AF63" i="260"/>
  <c r="N13" i="217"/>
  <c r="K7" i="258"/>
  <c r="H13" i="217"/>
  <c r="AF70" i="260"/>
  <c r="O73" i="260"/>
  <c r="O78" i="260"/>
  <c r="G136" i="251"/>
  <c r="G78" i="251"/>
  <c r="G73" i="251"/>
  <c r="R72" i="254"/>
  <c r="M78" i="260"/>
  <c r="M73" i="260"/>
  <c r="AF34" i="253"/>
  <c r="P8" i="209"/>
  <c r="V72" i="254"/>
  <c r="G38" i="253"/>
  <c r="G29" i="253"/>
  <c r="F7" i="258"/>
  <c r="G78" i="260"/>
  <c r="G73" i="260"/>
  <c r="J29" i="253"/>
  <c r="J38" i="253"/>
  <c r="M136" i="251"/>
  <c r="M78" i="251"/>
  <c r="M73" i="251"/>
  <c r="F141" i="251"/>
  <c r="F143" i="251" s="1"/>
  <c r="F85" i="251"/>
  <c r="F79" i="251"/>
  <c r="AF35" i="253"/>
  <c r="J389" i="261"/>
  <c r="R13" i="205"/>
  <c r="J8" i="209"/>
  <c r="M7" i="258"/>
  <c r="P29" i="253"/>
  <c r="P38" i="253"/>
  <c r="N8" i="209"/>
  <c r="V13" i="205"/>
  <c r="V14" i="205" s="1"/>
  <c r="T72" i="254"/>
  <c r="Q63" i="252"/>
  <c r="S72" i="254"/>
  <c r="AF40" i="252"/>
  <c r="N78" i="251"/>
  <c r="N73" i="251"/>
  <c r="H136" i="251"/>
  <c r="H78" i="251"/>
  <c r="H73" i="251"/>
  <c r="N72" i="254"/>
  <c r="F38" i="253"/>
  <c r="F29" i="253"/>
  <c r="AF28" i="253"/>
  <c r="M29" i="253"/>
  <c r="M38" i="253"/>
  <c r="P20" i="257"/>
  <c r="O8" i="209"/>
  <c r="W13" i="205"/>
  <c r="W14" i="205" s="1"/>
  <c r="K73" i="260"/>
  <c r="K78" i="260"/>
  <c r="J43" i="252"/>
  <c r="J63" i="252"/>
  <c r="L136" i="251"/>
  <c r="L73" i="251"/>
  <c r="L78" i="251"/>
  <c r="J392" i="261"/>
  <c r="AC79" i="251"/>
  <c r="AC141" i="251"/>
  <c r="AC143" i="251" s="1"/>
  <c r="AC85" i="251"/>
  <c r="O43" i="252"/>
  <c r="O63" i="252"/>
  <c r="J73" i="260"/>
  <c r="J78" i="260"/>
  <c r="U8" i="209"/>
  <c r="U9" i="209" s="1"/>
  <c r="I136" i="251"/>
  <c r="I73" i="251"/>
  <c r="I78" i="251"/>
  <c r="O73" i="251"/>
  <c r="O78" i="251"/>
  <c r="O136" i="251"/>
  <c r="R8" i="209"/>
  <c r="H29" i="253"/>
  <c r="H38" i="253"/>
  <c r="I29" i="253"/>
  <c r="I38" i="253"/>
  <c r="S8" i="209"/>
  <c r="H63" i="252"/>
  <c r="O29" i="253"/>
  <c r="O38" i="253"/>
  <c r="L73" i="260"/>
  <c r="L78" i="260"/>
  <c r="C59" i="210"/>
  <c r="C60" i="210"/>
  <c r="C43" i="210"/>
  <c r="C45" i="210"/>
  <c r="C47" i="210"/>
  <c r="C58" i="210"/>
  <c r="C57" i="210"/>
  <c r="C61" i="210"/>
  <c r="C46" i="210"/>
  <c r="C49" i="210"/>
  <c r="C48" i="210"/>
  <c r="C54" i="210"/>
  <c r="C41" i="210"/>
  <c r="C52" i="210"/>
  <c r="C42" i="210"/>
  <c r="C51" i="210"/>
  <c r="C55" i="210"/>
  <c r="C56" i="210"/>
  <c r="C53" i="210"/>
  <c r="C44" i="210"/>
  <c r="C50" i="210"/>
  <c r="K43" i="252"/>
  <c r="K63" i="252"/>
  <c r="P63" i="252"/>
  <c r="S10" i="212"/>
  <c r="T10" i="212"/>
  <c r="AE13" i="205" l="1"/>
  <c r="L20" i="203"/>
  <c r="U22" i="207"/>
  <c r="U19" i="207"/>
  <c r="U20" i="207" s="1"/>
  <c r="U29" i="207"/>
  <c r="V19" i="207"/>
  <c r="V20" i="207" s="1"/>
  <c r="V22" i="207"/>
  <c r="V29" i="207"/>
  <c r="Q34" i="210"/>
  <c r="S34" i="210" s="1"/>
  <c r="W11" i="210"/>
  <c r="O48" i="204"/>
  <c r="O49" i="204" s="1"/>
  <c r="N14" i="217"/>
  <c r="Y19" i="257"/>
  <c r="E51" i="210" a="1"/>
  <c r="E51" i="210" s="1"/>
  <c r="F51" i="210" a="1"/>
  <c r="F51" i="210" s="1"/>
  <c r="Q51" i="210" a="1"/>
  <c r="Q51" i="210" s="1"/>
  <c r="R51" i="210" a="1"/>
  <c r="R51" i="210" s="1"/>
  <c r="V51" i="210" a="1"/>
  <c r="V51" i="210" s="1"/>
  <c r="N51" i="210" a="1"/>
  <c r="N51" i="210" s="1"/>
  <c r="D51" i="210" a="1"/>
  <c r="D51" i="210" s="1"/>
  <c r="I51" i="210" a="1"/>
  <c r="I51" i="210" s="1"/>
  <c r="M51" i="210" a="1"/>
  <c r="M51" i="210" s="1"/>
  <c r="J51" i="210" a="1"/>
  <c r="J51" i="210" s="1"/>
  <c r="U15" i="205"/>
  <c r="H85" i="260"/>
  <c r="H79" i="260"/>
  <c r="L55" i="253"/>
  <c r="L39" i="253"/>
  <c r="N39" i="253"/>
  <c r="N55" i="253"/>
  <c r="N79" i="260"/>
  <c r="N85" i="260"/>
  <c r="I55" i="253"/>
  <c r="I39" i="253"/>
  <c r="AF43" i="252"/>
  <c r="P85" i="260"/>
  <c r="P79" i="260"/>
  <c r="E8" i="209"/>
  <c r="M9" i="209"/>
  <c r="M11" i="209"/>
  <c r="K55" i="253"/>
  <c r="K39" i="253"/>
  <c r="M55" i="210" a="1"/>
  <c r="M55" i="210" s="1"/>
  <c r="D55" i="210" a="1"/>
  <c r="D55" i="210" s="1"/>
  <c r="V55" i="210" a="1"/>
  <c r="V55" i="210" s="1"/>
  <c r="R55" i="210" a="1"/>
  <c r="R55" i="210" s="1"/>
  <c r="J55" i="210" a="1"/>
  <c r="J55" i="210" s="1"/>
  <c r="N55" i="210" a="1"/>
  <c r="N55" i="210" s="1"/>
  <c r="F55" i="210" a="1"/>
  <c r="F55" i="210" s="1"/>
  <c r="Q55" i="210" a="1"/>
  <c r="Q55" i="210" s="1"/>
  <c r="I55" i="210" a="1"/>
  <c r="I55" i="210" s="1"/>
  <c r="E55" i="210" a="1"/>
  <c r="E55" i="210" s="1"/>
  <c r="J85" i="251"/>
  <c r="J141" i="251"/>
  <c r="J143" i="251" s="1"/>
  <c r="J79" i="251"/>
  <c r="F42" i="210" a="1"/>
  <c r="F42" i="210" s="1"/>
  <c r="I42" i="210" a="1"/>
  <c r="I42" i="210" s="1"/>
  <c r="D42" i="210" a="1"/>
  <c r="D42" i="210" s="1"/>
  <c r="N42" i="210" a="1"/>
  <c r="N42" i="210" s="1"/>
  <c r="J42" i="210" a="1"/>
  <c r="J42" i="210" s="1"/>
  <c r="M42" i="210" a="1"/>
  <c r="M42" i="210" s="1"/>
  <c r="R42" i="210" a="1"/>
  <c r="R42" i="210" s="1"/>
  <c r="E42" i="210" a="1"/>
  <c r="E42" i="210" s="1"/>
  <c r="V42" i="210" a="1"/>
  <c r="V42" i="210" s="1"/>
  <c r="Q42" i="210" a="1"/>
  <c r="Q42" i="210" s="1"/>
  <c r="L79" i="260"/>
  <c r="L85" i="260"/>
  <c r="R9" i="209"/>
  <c r="R11" i="209"/>
  <c r="O18" i="258"/>
  <c r="V52" i="210" a="1"/>
  <c r="V52" i="210" s="1"/>
  <c r="F52" i="210" a="1"/>
  <c r="F52" i="210" s="1"/>
  <c r="N52" i="210" a="1"/>
  <c r="N52" i="210" s="1"/>
  <c r="D52" i="210" a="1"/>
  <c r="D52" i="210" s="1"/>
  <c r="J52" i="210" a="1"/>
  <c r="J52" i="210" s="1"/>
  <c r="I52" i="210" a="1"/>
  <c r="I52" i="210" s="1"/>
  <c r="R52" i="210" a="1"/>
  <c r="R52" i="210" s="1"/>
  <c r="E52" i="210" a="1"/>
  <c r="E52" i="210" s="1"/>
  <c r="M52" i="210" a="1"/>
  <c r="M52" i="210" s="1"/>
  <c r="Q52" i="210" a="1"/>
  <c r="Q52" i="210" s="1"/>
  <c r="H14" i="217"/>
  <c r="I85" i="260"/>
  <c r="I79" i="260"/>
  <c r="M39" i="253"/>
  <c r="M55" i="253"/>
  <c r="V41" i="210" a="1"/>
  <c r="V41" i="210" s="1"/>
  <c r="R41" i="210" a="1"/>
  <c r="R41" i="210" s="1"/>
  <c r="M41" i="210" a="1"/>
  <c r="M41" i="210" s="1"/>
  <c r="N41" i="210" a="1"/>
  <c r="N41" i="210" s="1"/>
  <c r="Q41" i="210" a="1"/>
  <c r="Q41" i="210" s="1"/>
  <c r="I41" i="210" a="1"/>
  <c r="I41" i="210" s="1"/>
  <c r="E41" i="210" a="1"/>
  <c r="E41" i="210" s="1"/>
  <c r="D41" i="210" a="1"/>
  <c r="D41" i="210" s="1"/>
  <c r="J41" i="210" a="1"/>
  <c r="J41" i="210" s="1"/>
  <c r="F41" i="210" a="1"/>
  <c r="F41" i="210" s="1"/>
  <c r="O55" i="253"/>
  <c r="O39" i="253"/>
  <c r="J85" i="260"/>
  <c r="J79" i="260"/>
  <c r="J7" i="258"/>
  <c r="Q39" i="253"/>
  <c r="Q9" i="209"/>
  <c r="Q11" i="209"/>
  <c r="L9" i="209"/>
  <c r="L11" i="209"/>
  <c r="P13" i="257"/>
  <c r="L43" i="203"/>
  <c r="L45" i="203" s="1"/>
  <c r="AB19" i="257"/>
  <c r="Q49" i="210" a="1"/>
  <c r="Q49" i="210" s="1"/>
  <c r="N49" i="210" a="1"/>
  <c r="N49" i="210" s="1"/>
  <c r="F49" i="210" a="1"/>
  <c r="F49" i="210" s="1"/>
  <c r="E49" i="210" a="1"/>
  <c r="E49" i="210" s="1"/>
  <c r="V49" i="210" a="1"/>
  <c r="V49" i="210" s="1"/>
  <c r="D49" i="210" a="1"/>
  <c r="D49" i="210" s="1"/>
  <c r="J49" i="210" a="1"/>
  <c r="J49" i="210" s="1"/>
  <c r="M49" i="210" a="1"/>
  <c r="M49" i="210" s="1"/>
  <c r="I49" i="210" a="1"/>
  <c r="I49" i="210" s="1"/>
  <c r="R49" i="210" a="1"/>
  <c r="R49" i="210" s="1"/>
  <c r="Q46" i="210" a="1"/>
  <c r="Q46" i="210" s="1"/>
  <c r="V46" i="210" a="1"/>
  <c r="V46" i="210" s="1"/>
  <c r="R46" i="210" a="1"/>
  <c r="R46" i="210" s="1"/>
  <c r="D46" i="210" a="1"/>
  <c r="D46" i="210" s="1"/>
  <c r="N46" i="210" a="1"/>
  <c r="N46" i="210" s="1"/>
  <c r="F46" i="210" a="1"/>
  <c r="F46" i="210" s="1"/>
  <c r="I46" i="210" a="1"/>
  <c r="I46" i="210" s="1"/>
  <c r="E46" i="210" a="1"/>
  <c r="E46" i="210" s="1"/>
  <c r="J46" i="210" a="1"/>
  <c r="J46" i="210" s="1"/>
  <c r="M46" i="210" a="1"/>
  <c r="M46" i="210" s="1"/>
  <c r="F39" i="253"/>
  <c r="F55" i="253"/>
  <c r="I61" i="210" a="1"/>
  <c r="I61" i="210" s="1"/>
  <c r="V61" i="210" a="1"/>
  <c r="V61" i="210" s="1"/>
  <c r="R61" i="210" a="1"/>
  <c r="R61" i="210" s="1"/>
  <c r="J61" i="210" a="1"/>
  <c r="J61" i="210" s="1"/>
  <c r="F61" i="210" a="1"/>
  <c r="F61" i="210" s="1"/>
  <c r="E61" i="210" a="1"/>
  <c r="E61" i="210" s="1"/>
  <c r="Q61" i="210" a="1"/>
  <c r="Q61" i="210" s="1"/>
  <c r="M61" i="210" a="1"/>
  <c r="M61" i="210" s="1"/>
  <c r="D61" i="210" a="1"/>
  <c r="D61" i="210" s="1"/>
  <c r="N61" i="210" a="1"/>
  <c r="N61" i="210" s="1"/>
  <c r="G85" i="251"/>
  <c r="G141" i="251"/>
  <c r="G143" i="251" s="1"/>
  <c r="G79" i="251"/>
  <c r="AF63" i="252"/>
  <c r="AC86" i="260"/>
  <c r="S15" i="205"/>
  <c r="O7" i="258"/>
  <c r="R15" i="205"/>
  <c r="N57" i="210" a="1"/>
  <c r="N57" i="210" s="1"/>
  <c r="V57" i="210" a="1"/>
  <c r="V57" i="210" s="1"/>
  <c r="M57" i="210" a="1"/>
  <c r="M57" i="210" s="1"/>
  <c r="F57" i="210" a="1"/>
  <c r="F57" i="210" s="1"/>
  <c r="R57" i="210" a="1"/>
  <c r="R57" i="210" s="1"/>
  <c r="J57" i="210" a="1"/>
  <c r="J57" i="210" s="1"/>
  <c r="I57" i="210" a="1"/>
  <c r="I57" i="210" s="1"/>
  <c r="D57" i="210" a="1"/>
  <c r="D57" i="210" s="1"/>
  <c r="E57" i="210" a="1"/>
  <c r="E57" i="210" s="1"/>
  <c r="Q57" i="210" a="1"/>
  <c r="Q57" i="210" s="1"/>
  <c r="O9" i="209"/>
  <c r="O11" i="209"/>
  <c r="P17" i="258"/>
  <c r="J39" i="253"/>
  <c r="J55" i="253"/>
  <c r="T15" i="205"/>
  <c r="J9" i="209"/>
  <c r="D8" i="209"/>
  <c r="V8" i="209"/>
  <c r="V9" i="209" s="1"/>
  <c r="J11" i="209"/>
  <c r="J48" i="210" a="1"/>
  <c r="J48" i="210" s="1"/>
  <c r="E48" i="210" a="1"/>
  <c r="E48" i="210" s="1"/>
  <c r="I48" i="210" a="1"/>
  <c r="I48" i="210" s="1"/>
  <c r="Q48" i="210" a="1"/>
  <c r="Q48" i="210" s="1"/>
  <c r="N48" i="210" a="1"/>
  <c r="N48" i="210" s="1"/>
  <c r="D48" i="210" a="1"/>
  <c r="D48" i="210" s="1"/>
  <c r="V48" i="210" a="1"/>
  <c r="V48" i="210" s="1"/>
  <c r="M48" i="210" a="1"/>
  <c r="M48" i="210" s="1"/>
  <c r="R48" i="210" a="1"/>
  <c r="R48" i="210" s="1"/>
  <c r="F48" i="210" a="1"/>
  <c r="F48" i="210" s="1"/>
  <c r="AC61" i="259"/>
  <c r="N9" i="209"/>
  <c r="N11" i="209"/>
  <c r="O141" i="251"/>
  <c r="O143" i="251" s="1"/>
  <c r="O79" i="251"/>
  <c r="O85" i="251"/>
  <c r="P13" i="258"/>
  <c r="I58" i="210" a="1"/>
  <c r="I58" i="210" s="1"/>
  <c r="N58" i="210" a="1"/>
  <c r="N58" i="210" s="1"/>
  <c r="D58" i="210" a="1"/>
  <c r="D58" i="210" s="1"/>
  <c r="Q58" i="210" a="1"/>
  <c r="Q58" i="210" s="1"/>
  <c r="R58" i="210" a="1"/>
  <c r="R58" i="210" s="1"/>
  <c r="E58" i="210" a="1"/>
  <c r="E58" i="210" s="1"/>
  <c r="M58" i="210" a="1"/>
  <c r="M58" i="210" s="1"/>
  <c r="F58" i="210" a="1"/>
  <c r="F58" i="210" s="1"/>
  <c r="V58" i="210" a="1"/>
  <c r="V58" i="210" s="1"/>
  <c r="J58" i="210" a="1"/>
  <c r="J58" i="210" s="1"/>
  <c r="AC86" i="251"/>
  <c r="W15" i="205"/>
  <c r="R45" i="210" a="1"/>
  <c r="R45" i="210" s="1"/>
  <c r="N45" i="210" a="1"/>
  <c r="N45" i="210" s="1"/>
  <c r="I45" i="210" a="1"/>
  <c r="I45" i="210" s="1"/>
  <c r="F45" i="210" a="1"/>
  <c r="F45" i="210" s="1"/>
  <c r="Q45" i="210" a="1"/>
  <c r="Q45" i="210" s="1"/>
  <c r="V45" i="210" a="1"/>
  <c r="V45" i="210" s="1"/>
  <c r="J45" i="210" a="1"/>
  <c r="J45" i="210" s="1"/>
  <c r="E45" i="210" a="1"/>
  <c r="E45" i="210" s="1"/>
  <c r="D45" i="210" a="1"/>
  <c r="D45" i="210" s="1"/>
  <c r="M45" i="210" a="1"/>
  <c r="M45" i="210" s="1"/>
  <c r="P141" i="251"/>
  <c r="P143" i="251" s="1"/>
  <c r="P85" i="251"/>
  <c r="P79" i="251"/>
  <c r="K79" i="260"/>
  <c r="K85" i="260"/>
  <c r="Q43" i="210" a="1"/>
  <c r="Q43" i="210" s="1"/>
  <c r="F43" i="210" a="1"/>
  <c r="F43" i="210" s="1"/>
  <c r="M43" i="210" a="1"/>
  <c r="M43" i="210" s="1"/>
  <c r="D43" i="210" a="1"/>
  <c r="D43" i="210" s="1"/>
  <c r="N43" i="210" a="1"/>
  <c r="N43" i="210" s="1"/>
  <c r="I43" i="210" a="1"/>
  <c r="I43" i="210" s="1"/>
  <c r="J43" i="210" a="1"/>
  <c r="J43" i="210" s="1"/>
  <c r="E43" i="210" a="1"/>
  <c r="E43" i="210" s="1"/>
  <c r="V43" i="210" a="1"/>
  <c r="V43" i="210" s="1"/>
  <c r="R43" i="210" a="1"/>
  <c r="R43" i="210" s="1"/>
  <c r="F86" i="251"/>
  <c r="F92" i="251"/>
  <c r="F101" i="251" s="1"/>
  <c r="F105" i="251" s="1"/>
  <c r="AA19" i="257"/>
  <c r="Q56" i="210" a="1"/>
  <c r="Q56" i="210" s="1"/>
  <c r="V56" i="210" a="1"/>
  <c r="V56" i="210" s="1"/>
  <c r="M56" i="210" a="1"/>
  <c r="M56" i="210" s="1"/>
  <c r="E56" i="210" a="1"/>
  <c r="E56" i="210" s="1"/>
  <c r="N56" i="210" a="1"/>
  <c r="N56" i="210" s="1"/>
  <c r="R56" i="210" a="1"/>
  <c r="R56" i="210" s="1"/>
  <c r="F56" i="210" a="1"/>
  <c r="F56" i="210" s="1"/>
  <c r="I56" i="210" a="1"/>
  <c r="I56" i="210" s="1"/>
  <c r="D56" i="210" a="1"/>
  <c r="D56" i="210" s="1"/>
  <c r="J56" i="210" a="1"/>
  <c r="J56" i="210" s="1"/>
  <c r="AF36" i="253"/>
  <c r="AF29" i="253"/>
  <c r="AF38" i="253"/>
  <c r="AG13" i="205"/>
  <c r="R14" i="205"/>
  <c r="AE14" i="205" s="1"/>
  <c r="K9" i="209"/>
  <c r="K11" i="209"/>
  <c r="H141" i="251"/>
  <c r="H143" i="251" s="1"/>
  <c r="H79" i="251"/>
  <c r="H85" i="251"/>
  <c r="F60" i="210" a="1"/>
  <c r="F60" i="210" s="1"/>
  <c r="E60" i="210" a="1"/>
  <c r="E60" i="210" s="1"/>
  <c r="V60" i="210" a="1"/>
  <c r="V60" i="210" s="1"/>
  <c r="J60" i="210" a="1"/>
  <c r="J60" i="210" s="1"/>
  <c r="M60" i="210" a="1"/>
  <c r="M60" i="210" s="1"/>
  <c r="Q60" i="210" a="1"/>
  <c r="Q60" i="210" s="1"/>
  <c r="I60" i="210" a="1"/>
  <c r="I60" i="210" s="1"/>
  <c r="D60" i="210" a="1"/>
  <c r="D60" i="210" s="1"/>
  <c r="N60" i="210" a="1"/>
  <c r="N60" i="210" s="1"/>
  <c r="R60" i="210" a="1"/>
  <c r="R60" i="210" s="1"/>
  <c r="N79" i="251"/>
  <c r="N141" i="251"/>
  <c r="N143" i="251" s="1"/>
  <c r="N85" i="251"/>
  <c r="AF73" i="260"/>
  <c r="P39" i="253"/>
  <c r="P55" i="253"/>
  <c r="J393" i="261"/>
  <c r="Q75" i="251"/>
  <c r="Q75" i="260"/>
  <c r="T9" i="209"/>
  <c r="T11" i="209"/>
  <c r="O22" i="257"/>
  <c r="M79" i="260"/>
  <c r="M85" i="260"/>
  <c r="R59" i="210" a="1"/>
  <c r="R59" i="210" s="1"/>
  <c r="M59" i="210" a="1"/>
  <c r="M59" i="210" s="1"/>
  <c r="F59" i="210" a="1"/>
  <c r="F59" i="210" s="1"/>
  <c r="D59" i="210" a="1"/>
  <c r="D59" i="210" s="1"/>
  <c r="I59" i="210" a="1"/>
  <c r="I59" i="210" s="1"/>
  <c r="N59" i="210" a="1"/>
  <c r="N59" i="210" s="1"/>
  <c r="Q59" i="210" a="1"/>
  <c r="Q59" i="210" s="1"/>
  <c r="E59" i="210" a="1"/>
  <c r="E59" i="210" s="1"/>
  <c r="V59" i="210" a="1"/>
  <c r="V59" i="210" s="1"/>
  <c r="J59" i="210" a="1"/>
  <c r="J59" i="210" s="1"/>
  <c r="L141" i="251"/>
  <c r="L143" i="251" s="1"/>
  <c r="L85" i="251"/>
  <c r="L79" i="251"/>
  <c r="M44" i="210" a="1"/>
  <c r="M44" i="210" s="1"/>
  <c r="D44" i="210" a="1"/>
  <c r="D44" i="210" s="1"/>
  <c r="Q44" i="210" a="1"/>
  <c r="Q44" i="210" s="1"/>
  <c r="F44" i="210" a="1"/>
  <c r="F44" i="210" s="1"/>
  <c r="J44" i="210" a="1"/>
  <c r="J44" i="210" s="1"/>
  <c r="V44" i="210" a="1"/>
  <c r="V44" i="210" s="1"/>
  <c r="E44" i="210" a="1"/>
  <c r="E44" i="210" s="1"/>
  <c r="I44" i="210" a="1"/>
  <c r="I44" i="210" s="1"/>
  <c r="R44" i="210" a="1"/>
  <c r="R44" i="210" s="1"/>
  <c r="N44" i="210" a="1"/>
  <c r="N44" i="210" s="1"/>
  <c r="S9" i="209"/>
  <c r="G8" i="209"/>
  <c r="S11" i="209"/>
  <c r="H7" i="258"/>
  <c r="M141" i="251"/>
  <c r="M143" i="251" s="1"/>
  <c r="M79" i="251"/>
  <c r="M85" i="251"/>
  <c r="G79" i="260"/>
  <c r="G85" i="260"/>
  <c r="G39" i="253"/>
  <c r="G55" i="253"/>
  <c r="F79" i="260"/>
  <c r="F85" i="260"/>
  <c r="N54" i="210" a="1"/>
  <c r="N54" i="210" s="1"/>
  <c r="J54" i="210" a="1"/>
  <c r="J54" i="210" s="1"/>
  <c r="F54" i="210" a="1"/>
  <c r="F54" i="210" s="1"/>
  <c r="D54" i="210" a="1"/>
  <c r="D54" i="210" s="1"/>
  <c r="R54" i="210" a="1"/>
  <c r="R54" i="210" s="1"/>
  <c r="Q54" i="210" a="1"/>
  <c r="Q54" i="210" s="1"/>
  <c r="E54" i="210" a="1"/>
  <c r="E54" i="210" s="1"/>
  <c r="V54" i="210" a="1"/>
  <c r="V54" i="210" s="1"/>
  <c r="I54" i="210" a="1"/>
  <c r="I54" i="210" s="1"/>
  <c r="M54" i="210" a="1"/>
  <c r="M54" i="210" s="1"/>
  <c r="H39" i="253"/>
  <c r="H55" i="253"/>
  <c r="O85" i="260"/>
  <c r="O79" i="260"/>
  <c r="K85" i="251"/>
  <c r="K79" i="251"/>
  <c r="K141" i="251"/>
  <c r="K143" i="251" s="1"/>
  <c r="V47" i="210" a="1"/>
  <c r="V47" i="210" s="1"/>
  <c r="M47" i="210" a="1"/>
  <c r="M47" i="210" s="1"/>
  <c r="N47" i="210" a="1"/>
  <c r="N47" i="210" s="1"/>
  <c r="Q47" i="210" a="1"/>
  <c r="Q47" i="210" s="1"/>
  <c r="R47" i="210" a="1"/>
  <c r="R47" i="210" s="1"/>
  <c r="F47" i="210" a="1"/>
  <c r="F47" i="210" s="1"/>
  <c r="J47" i="210" a="1"/>
  <c r="J47" i="210" s="1"/>
  <c r="I47" i="210" a="1"/>
  <c r="I47" i="210" s="1"/>
  <c r="E47" i="210" a="1"/>
  <c r="E47" i="210" s="1"/>
  <c r="D47" i="210" a="1"/>
  <c r="D47" i="210" s="1"/>
  <c r="G7" i="258"/>
  <c r="V15" i="205"/>
  <c r="P9" i="209"/>
  <c r="F8" i="209"/>
  <c r="P11" i="209"/>
  <c r="N50" i="210" a="1"/>
  <c r="N50" i="210" s="1"/>
  <c r="M50" i="210" a="1"/>
  <c r="M50" i="210" s="1"/>
  <c r="D50" i="210" a="1"/>
  <c r="D50" i="210" s="1"/>
  <c r="R50" i="210" a="1"/>
  <c r="R50" i="210" s="1"/>
  <c r="F50" i="210" a="1"/>
  <c r="F50" i="210" s="1"/>
  <c r="I50" i="210" a="1"/>
  <c r="I50" i="210" s="1"/>
  <c r="V50" i="210" a="1"/>
  <c r="V50" i="210" s="1"/>
  <c r="E50" i="210" a="1"/>
  <c r="E50" i="210" s="1"/>
  <c r="J50" i="210" a="1"/>
  <c r="J50" i="210" s="1"/>
  <c r="Q50" i="210" a="1"/>
  <c r="Q50" i="210" s="1"/>
  <c r="D53" i="210" a="1"/>
  <c r="D53" i="210" s="1"/>
  <c r="E53" i="210" a="1"/>
  <c r="E53" i="210" s="1"/>
  <c r="F53" i="210" a="1"/>
  <c r="F53" i="210" s="1"/>
  <c r="N53" i="210" a="1"/>
  <c r="N53" i="210" s="1"/>
  <c r="R53" i="210" a="1"/>
  <c r="R53" i="210" s="1"/>
  <c r="V53" i="210" a="1"/>
  <c r="V53" i="210" s="1"/>
  <c r="M53" i="210" a="1"/>
  <c r="M53" i="210" s="1"/>
  <c r="I53" i="210" a="1"/>
  <c r="I53" i="210" s="1"/>
  <c r="J53" i="210" a="1"/>
  <c r="J53" i="210" s="1"/>
  <c r="Q53" i="210" a="1"/>
  <c r="Q53" i="210" s="1"/>
  <c r="I141" i="251"/>
  <c r="I143" i="251" s="1"/>
  <c r="I85" i="251"/>
  <c r="I79" i="251"/>
  <c r="Z19" i="257"/>
  <c r="L7" i="258"/>
  <c r="V33" i="207" l="1"/>
  <c r="V34" i="207" s="1"/>
  <c r="V30" i="207"/>
  <c r="U33" i="207"/>
  <c r="U34" i="207" s="1"/>
  <c r="U30" i="207"/>
  <c r="AE15" i="205"/>
  <c r="S44" i="210"/>
  <c r="S51" i="210"/>
  <c r="K47" i="210"/>
  <c r="K45" i="210"/>
  <c r="K42" i="210"/>
  <c r="K60" i="210"/>
  <c r="K44" i="210"/>
  <c r="O55" i="210"/>
  <c r="O51" i="210"/>
  <c r="S50" i="210"/>
  <c r="K57" i="210"/>
  <c r="O46" i="210"/>
  <c r="K49" i="210"/>
  <c r="S57" i="210"/>
  <c r="O48" i="210"/>
  <c r="K58" i="210"/>
  <c r="O59" i="210"/>
  <c r="S60" i="210"/>
  <c r="S49" i="210"/>
  <c r="AG15" i="205"/>
  <c r="AI15" i="205" s="1"/>
  <c r="O54" i="210"/>
  <c r="S59" i="210"/>
  <c r="V64" i="210"/>
  <c r="V67" i="210" s="1"/>
  <c r="K54" i="210"/>
  <c r="S54" i="210"/>
  <c r="O43" i="210"/>
  <c r="O53" i="210"/>
  <c r="O47" i="210"/>
  <c r="K56" i="210"/>
  <c r="O57" i="210"/>
  <c r="O52" i="210"/>
  <c r="K55" i="210"/>
  <c r="O44" i="210"/>
  <c r="O58" i="210"/>
  <c r="AB16" i="258"/>
  <c r="AA16" i="258"/>
  <c r="M86" i="260"/>
  <c r="M92" i="260"/>
  <c r="M101" i="260" s="1"/>
  <c r="M105" i="260" s="1"/>
  <c r="Z16" i="258"/>
  <c r="H86" i="260"/>
  <c r="H92" i="260"/>
  <c r="H101" i="260" s="1"/>
  <c r="H105" i="260" s="1"/>
  <c r="S53" i="210"/>
  <c r="K50" i="210"/>
  <c r="AF39" i="253"/>
  <c r="O56" i="210"/>
  <c r="D9" i="209"/>
  <c r="P11" i="259"/>
  <c r="J86" i="260"/>
  <c r="J92" i="260"/>
  <c r="J101" i="260" s="1"/>
  <c r="J105" i="260" s="1"/>
  <c r="S58" i="210"/>
  <c r="G86" i="251"/>
  <c r="G92" i="251"/>
  <c r="G101" i="251" s="1"/>
  <c r="G105" i="251" s="1"/>
  <c r="S12" i="209"/>
  <c r="S17" i="209"/>
  <c r="N86" i="251"/>
  <c r="N92" i="251"/>
  <c r="N101" i="251" s="1"/>
  <c r="N105" i="251" s="1"/>
  <c r="S56" i="210"/>
  <c r="K43" i="210"/>
  <c r="P86" i="251"/>
  <c r="P92" i="251"/>
  <c r="P101" i="251" s="1"/>
  <c r="P105" i="251" s="1"/>
  <c r="U11" i="259"/>
  <c r="F9" i="209"/>
  <c r="R17" i="209"/>
  <c r="R12" i="209"/>
  <c r="K53" i="210"/>
  <c r="S47" i="210"/>
  <c r="H8" i="209"/>
  <c r="H9" i="209" s="1"/>
  <c r="O61" i="210"/>
  <c r="I86" i="260"/>
  <c r="I92" i="260"/>
  <c r="I101" i="260" s="1"/>
  <c r="I105" i="260" s="1"/>
  <c r="L86" i="260"/>
  <c r="L92" i="260"/>
  <c r="L101" i="260" s="1"/>
  <c r="L105" i="260" s="1"/>
  <c r="E11" i="209"/>
  <c r="E12" i="209" s="1"/>
  <c r="M17" i="209"/>
  <c r="M12" i="209"/>
  <c r="O50" i="210"/>
  <c r="G86" i="260"/>
  <c r="G92" i="260"/>
  <c r="G101" i="260" s="1"/>
  <c r="G105" i="260" s="1"/>
  <c r="K59" i="210"/>
  <c r="T12" i="209"/>
  <c r="T17" i="209"/>
  <c r="S61" i="210"/>
  <c r="L17" i="209"/>
  <c r="L12" i="209"/>
  <c r="E9" i="209"/>
  <c r="X11" i="259"/>
  <c r="G9" i="209"/>
  <c r="J64" i="210"/>
  <c r="J67" i="210" s="1"/>
  <c r="S52" i="210"/>
  <c r="S42" i="210"/>
  <c r="S11" i="259"/>
  <c r="H86" i="251"/>
  <c r="H92" i="251"/>
  <c r="H101" i="251" s="1"/>
  <c r="H105" i="251" s="1"/>
  <c r="O45" i="210"/>
  <c r="O86" i="251"/>
  <c r="O92" i="251"/>
  <c r="O101" i="251" s="1"/>
  <c r="O105" i="251" s="1"/>
  <c r="Q12" i="209"/>
  <c r="Q17" i="209"/>
  <c r="D64" i="210"/>
  <c r="D67" i="210" s="1"/>
  <c r="K12" i="209"/>
  <c r="K17" i="209"/>
  <c r="K86" i="260"/>
  <c r="K92" i="260"/>
  <c r="K101" i="260" s="1"/>
  <c r="K105" i="260" s="1"/>
  <c r="S46" i="210"/>
  <c r="J86" i="251"/>
  <c r="J92" i="251"/>
  <c r="J101" i="251" s="1"/>
  <c r="J105" i="251" s="1"/>
  <c r="Q76" i="260"/>
  <c r="AF75" i="260"/>
  <c r="Q78" i="260"/>
  <c r="V11" i="259"/>
  <c r="S43" i="210"/>
  <c r="R11" i="259"/>
  <c r="E64" i="210"/>
  <c r="P86" i="260"/>
  <c r="P92" i="260"/>
  <c r="P101" i="260" s="1"/>
  <c r="P105" i="260" s="1"/>
  <c r="L86" i="251"/>
  <c r="L92" i="251"/>
  <c r="L101" i="251" s="1"/>
  <c r="L105" i="251" s="1"/>
  <c r="Q76" i="251"/>
  <c r="Q78" i="251"/>
  <c r="N17" i="209"/>
  <c r="N12" i="209"/>
  <c r="K41" i="210"/>
  <c r="I64" i="210"/>
  <c r="S55" i="210"/>
  <c r="I86" i="251"/>
  <c r="I92" i="251"/>
  <c r="I101" i="251" s="1"/>
  <c r="I105" i="251" s="1"/>
  <c r="P12" i="209"/>
  <c r="P17" i="209"/>
  <c r="F11" i="209"/>
  <c r="F12" i="209" s="1"/>
  <c r="T11" i="259"/>
  <c r="K86" i="251"/>
  <c r="K92" i="251"/>
  <c r="K101" i="251" s="1"/>
  <c r="K105" i="251" s="1"/>
  <c r="U10" i="209"/>
  <c r="Y11" i="259"/>
  <c r="O49" i="210"/>
  <c r="W11" i="259"/>
  <c r="Q64" i="210"/>
  <c r="S41" i="210"/>
  <c r="K52" i="210"/>
  <c r="O42" i="210"/>
  <c r="O12" i="209"/>
  <c r="O17" i="209"/>
  <c r="M86" i="251"/>
  <c r="M92" i="251"/>
  <c r="M101" i="251" s="1"/>
  <c r="M105" i="251" s="1"/>
  <c r="Q11" i="259"/>
  <c r="K61" i="210"/>
  <c r="K46" i="210"/>
  <c r="N64" i="210"/>
  <c r="N67" i="210" s="1"/>
  <c r="K51" i="210"/>
  <c r="F86" i="260"/>
  <c r="F92" i="260"/>
  <c r="F101" i="260" s="1"/>
  <c r="F105" i="260" s="1"/>
  <c r="AI13" i="205"/>
  <c r="AG14" i="205"/>
  <c r="AI14" i="205" s="1"/>
  <c r="O86" i="260"/>
  <c r="O92" i="260"/>
  <c r="O101" i="260" s="1"/>
  <c r="O105" i="260" s="1"/>
  <c r="Z11" i="259"/>
  <c r="S48" i="210"/>
  <c r="O41" i="210"/>
  <c r="M64" i="210"/>
  <c r="N86" i="260"/>
  <c r="N92" i="260"/>
  <c r="N101" i="260" s="1"/>
  <c r="N105" i="260" s="1"/>
  <c r="J17" i="209"/>
  <c r="J12" i="209"/>
  <c r="D11" i="209"/>
  <c r="O60" i="210"/>
  <c r="S45" i="210"/>
  <c r="AC67" i="259"/>
  <c r="K48" i="210"/>
  <c r="R64" i="210"/>
  <c r="R67" i="210" s="1"/>
  <c r="X15" i="259" l="1"/>
  <c r="X32" i="259"/>
  <c r="X57" i="259"/>
  <c r="X62" i="259" s="1"/>
  <c r="D12" i="209"/>
  <c r="F17" i="209"/>
  <c r="I67" i="210"/>
  <c r="K64" i="210"/>
  <c r="K67" i="210" s="1"/>
  <c r="O64" i="210"/>
  <c r="O67" i="210" s="1"/>
  <c r="M67" i="210"/>
  <c r="D17" i="209"/>
  <c r="Y57" i="259"/>
  <c r="Y62" i="259" s="1"/>
  <c r="Y32" i="259"/>
  <c r="Y15" i="259"/>
  <c r="Q15" i="259"/>
  <c r="Q32" i="259"/>
  <c r="Q57" i="259"/>
  <c r="Q62" i="259" s="1"/>
  <c r="P18" i="258"/>
  <c r="P32" i="259"/>
  <c r="P15" i="259"/>
  <c r="P57" i="259"/>
  <c r="P62" i="259" s="1"/>
  <c r="U11" i="209"/>
  <c r="G10" i="209"/>
  <c r="H10" i="209" s="1"/>
  <c r="V10" i="209"/>
  <c r="R15" i="259"/>
  <c r="R57" i="259"/>
  <c r="R62" i="259" s="1"/>
  <c r="R32" i="259"/>
  <c r="P22" i="257"/>
  <c r="L48" i="203"/>
  <c r="AF76" i="260"/>
  <c r="T32" i="259"/>
  <c r="T57" i="259"/>
  <c r="T62" i="259" s="1"/>
  <c r="T15" i="259"/>
  <c r="Z57" i="259"/>
  <c r="Z62" i="259" s="1"/>
  <c r="Z15" i="259"/>
  <c r="Z32" i="259"/>
  <c r="S64" i="210"/>
  <c r="S67" i="210" s="1"/>
  <c r="Q67" i="210"/>
  <c r="Q141" i="251"/>
  <c r="Q143" i="251" s="1"/>
  <c r="Q79" i="251"/>
  <c r="U57" i="259"/>
  <c r="U62" i="259" s="1"/>
  <c r="U15" i="259"/>
  <c r="U32" i="259"/>
  <c r="AF68" i="259"/>
  <c r="AF69" i="259" s="1"/>
  <c r="AI68" i="259"/>
  <c r="AI69" i="259" s="1"/>
  <c r="AC68" i="259"/>
  <c r="AC69" i="259" s="1"/>
  <c r="AD68" i="259"/>
  <c r="AD69" i="259" s="1"/>
  <c r="AJ68" i="259"/>
  <c r="AJ69" i="259" s="1"/>
  <c r="AE68" i="259"/>
  <c r="AE69" i="259" s="1"/>
  <c r="AL68" i="259"/>
  <c r="AL69" i="259" s="1"/>
  <c r="AM68" i="259"/>
  <c r="AM69" i="259" s="1"/>
  <c r="AG68" i="259"/>
  <c r="AG69" i="259" s="1"/>
  <c r="AH68" i="259"/>
  <c r="AH69" i="259" s="1"/>
  <c r="AK68" i="259"/>
  <c r="AK69" i="259" s="1"/>
  <c r="V15" i="259"/>
  <c r="V32" i="259"/>
  <c r="V57" i="259"/>
  <c r="V62" i="259" s="1"/>
  <c r="S57" i="259"/>
  <c r="S62" i="259" s="1"/>
  <c r="S32" i="259"/>
  <c r="S15" i="259"/>
  <c r="W57" i="259"/>
  <c r="W62" i="259" s="1"/>
  <c r="W32" i="259"/>
  <c r="W15" i="259"/>
  <c r="Q79" i="260"/>
  <c r="AF78" i="260"/>
  <c r="E17" i="209"/>
  <c r="L21" i="203" l="1"/>
  <c r="L22" i="203" s="1"/>
  <c r="P19" i="257"/>
  <c r="P27" i="257" s="1"/>
  <c r="W16" i="259"/>
  <c r="P63" i="259"/>
  <c r="R63" i="259"/>
  <c r="R71" i="259" s="1"/>
  <c r="R73" i="259" s="1"/>
  <c r="U63" i="259"/>
  <c r="U71" i="259" s="1"/>
  <c r="U73" i="259" s="1"/>
  <c r="V63" i="259"/>
  <c r="Q63" i="259"/>
  <c r="W63" i="259"/>
  <c r="T63" i="259"/>
  <c r="S63" i="259"/>
  <c r="X63" i="259"/>
  <c r="X71" i="259" s="1"/>
  <c r="X73" i="259" s="1"/>
  <c r="Y63" i="259"/>
  <c r="Z63" i="259"/>
  <c r="H24" i="254"/>
  <c r="H21" i="254"/>
  <c r="H20" i="254"/>
  <c r="I15" i="255"/>
  <c r="I14" i="254"/>
  <c r="I21" i="254"/>
  <c r="H18" i="254"/>
  <c r="I13" i="254"/>
  <c r="I22" i="254"/>
  <c r="H17" i="254"/>
  <c r="I17" i="254"/>
  <c r="I24" i="254"/>
  <c r="H14" i="254"/>
  <c r="I18" i="254"/>
  <c r="H15" i="254"/>
  <c r="H22" i="254"/>
  <c r="I14" i="255"/>
  <c r="I11" i="254"/>
  <c r="H16" i="254"/>
  <c r="I20" i="254"/>
  <c r="H19" i="255"/>
  <c r="H13" i="254"/>
  <c r="I15" i="254"/>
  <c r="H12" i="254"/>
  <c r="I12" i="255"/>
  <c r="H23" i="254"/>
  <c r="I11" i="255"/>
  <c r="I12" i="254"/>
  <c r="I13" i="255"/>
  <c r="I19" i="254"/>
  <c r="I18" i="255"/>
  <c r="H19" i="254"/>
  <c r="I25" i="254"/>
  <c r="H25" i="254"/>
  <c r="H11" i="254"/>
  <c r="I16" i="254"/>
  <c r="I23" i="254"/>
  <c r="U12" i="209"/>
  <c r="V11" i="209"/>
  <c r="V12" i="209" s="1"/>
  <c r="G11" i="209"/>
  <c r="P16" i="259"/>
  <c r="S16" i="259"/>
  <c r="Q16" i="259"/>
  <c r="R16" i="259"/>
  <c r="V16" i="259"/>
  <c r="U16" i="259"/>
  <c r="T16" i="259"/>
  <c r="Y16" i="259"/>
  <c r="X16" i="259"/>
  <c r="Z16" i="259"/>
  <c r="AF79" i="260"/>
  <c r="S14" i="212" l="1"/>
  <c r="S16" i="212" s="1"/>
  <c r="L24" i="203"/>
  <c r="L25" i="203" s="1"/>
  <c r="O19" i="257"/>
  <c r="O27" i="257" s="1"/>
  <c r="M47" i="257"/>
  <c r="J11" i="255"/>
  <c r="J30" i="255" s="1"/>
  <c r="J45" i="255" s="1"/>
  <c r="I30" i="255"/>
  <c r="I45" i="255" s="1"/>
  <c r="E7" i="258"/>
  <c r="I32" i="255"/>
  <c r="I47" i="255" s="1"/>
  <c r="J13" i="255"/>
  <c r="J32" i="255" s="1"/>
  <c r="J47" i="255" s="1"/>
  <c r="H47" i="257"/>
  <c r="J11" i="254"/>
  <c r="J22" i="254"/>
  <c r="L47" i="257"/>
  <c r="J19" i="254"/>
  <c r="J12" i="254"/>
  <c r="BA16" i="259"/>
  <c r="BA24" i="259" s="1"/>
  <c r="X24" i="259"/>
  <c r="X26" i="259" s="1"/>
  <c r="AX16" i="259"/>
  <c r="AX24" i="259" s="1"/>
  <c r="U24" i="259"/>
  <c r="U26" i="259" s="1"/>
  <c r="G47" i="257"/>
  <c r="K47" i="257"/>
  <c r="F47" i="257"/>
  <c r="J24" i="254"/>
  <c r="J17" i="254"/>
  <c r="J15" i="255"/>
  <c r="J35" i="255" s="1"/>
  <c r="J50" i="255" s="1"/>
  <c r="I35" i="255"/>
  <c r="I50" i="255" s="1"/>
  <c r="AU16" i="259"/>
  <c r="AU24" i="259" s="1"/>
  <c r="R24" i="259"/>
  <c r="R26" i="259" s="1"/>
  <c r="J18" i="254"/>
  <c r="J13" i="254"/>
  <c r="O47" i="257"/>
  <c r="N47" i="257"/>
  <c r="J47" i="257"/>
  <c r="J18" i="255"/>
  <c r="J34" i="255" s="1"/>
  <c r="J49" i="255" s="1"/>
  <c r="I34" i="255"/>
  <c r="I49" i="255" s="1"/>
  <c r="J14" i="255"/>
  <c r="J33" i="255" s="1"/>
  <c r="J48" i="255" s="1"/>
  <c r="I33" i="255"/>
  <c r="I48" i="255" s="1"/>
  <c r="J23" i="254"/>
  <c r="I31" i="255"/>
  <c r="I46" i="255" s="1"/>
  <c r="J12" i="255"/>
  <c r="J31" i="255" s="1"/>
  <c r="J46" i="255" s="1"/>
  <c r="J15" i="254"/>
  <c r="I47" i="257"/>
  <c r="G12" i="209"/>
  <c r="H11" i="209"/>
  <c r="H12" i="209" s="1"/>
  <c r="J16" i="254"/>
  <c r="J21" i="254"/>
  <c r="J25" i="254"/>
  <c r="J20" i="254"/>
  <c r="J14" i="254"/>
  <c r="S142" i="251" l="1"/>
  <c r="P16" i="258"/>
  <c r="P21" i="258" s="1"/>
  <c r="AA34" i="259" s="1"/>
  <c r="N19" i="257"/>
  <c r="N27" i="257" s="1"/>
  <c r="AB63" i="259"/>
  <c r="AH63" i="259"/>
  <c r="AA63" i="259"/>
  <c r="AA71" i="259" s="1"/>
  <c r="AA73" i="259" s="1"/>
  <c r="AI63" i="259"/>
  <c r="AF63" i="259"/>
  <c r="AG63" i="259"/>
  <c r="AG71" i="259" s="1"/>
  <c r="AG73" i="259" s="1"/>
  <c r="AC63" i="259"/>
  <c r="AJ63" i="259"/>
  <c r="AJ71" i="259" s="1"/>
  <c r="AJ73" i="259" s="1"/>
  <c r="AE63" i="259"/>
  <c r="AK63" i="259"/>
  <c r="AD63" i="259"/>
  <c r="AD71" i="259" s="1"/>
  <c r="AD73" i="259" s="1"/>
  <c r="O16" i="258" l="1"/>
  <c r="O21" i="258" s="1"/>
  <c r="O23" i="258" s="1"/>
  <c r="O44" i="258" s="1"/>
  <c r="O48" i="258" s="1"/>
  <c r="M19" i="257"/>
  <c r="M27" i="257" s="1"/>
  <c r="U18" i="209"/>
  <c r="T18" i="209" l="1"/>
  <c r="T19" i="209" s="1"/>
  <c r="T22" i="209" s="1"/>
  <c r="T27" i="209" s="1"/>
  <c r="Z34" i="259"/>
  <c r="N16" i="258"/>
  <c r="N21" i="258" s="1"/>
  <c r="L19" i="257"/>
  <c r="L27" i="257" s="1"/>
  <c r="E47" i="257"/>
  <c r="E48" i="257" s="1"/>
  <c r="M16" i="258" l="1"/>
  <c r="M21" i="258" s="1"/>
  <c r="Y34" i="259"/>
  <c r="N23" i="258"/>
  <c r="N44" i="258" s="1"/>
  <c r="N48" i="258" s="1"/>
  <c r="S18" i="209"/>
  <c r="K19" i="257"/>
  <c r="K27" i="257" s="1"/>
  <c r="F46" i="257"/>
  <c r="F48" i="257" s="1"/>
  <c r="J19" i="257" l="1"/>
  <c r="J27" i="257" s="1"/>
  <c r="S19" i="209"/>
  <c r="G18" i="209"/>
  <c r="R18" i="209"/>
  <c r="L16" i="258"/>
  <c r="L21" i="258" s="1"/>
  <c r="X34" i="259"/>
  <c r="M23" i="258"/>
  <c r="M44" i="258" s="1"/>
  <c r="M48" i="258" s="1"/>
  <c r="G46" i="257"/>
  <c r="G48" i="257" s="1"/>
  <c r="R19" i="209" l="1"/>
  <c r="R22" i="209" s="1"/>
  <c r="R27" i="209" s="1"/>
  <c r="K16" i="258"/>
  <c r="K21" i="258" s="1"/>
  <c r="Q18" i="209"/>
  <c r="Q19" i="209" s="1"/>
  <c r="Q22" i="209" s="1"/>
  <c r="Q27" i="209" s="1"/>
  <c r="W34" i="259"/>
  <c r="L23" i="258"/>
  <c r="L44" i="258" s="1"/>
  <c r="L48" i="258" s="1"/>
  <c r="S22" i="209"/>
  <c r="I19" i="257"/>
  <c r="I27" i="257" s="1"/>
  <c r="H46" i="257"/>
  <c r="H48" i="257" s="1"/>
  <c r="V34" i="259" l="1"/>
  <c r="K23" i="258"/>
  <c r="K44" i="258" s="1"/>
  <c r="K48" i="258" s="1"/>
  <c r="H19" i="257"/>
  <c r="H27" i="257" s="1"/>
  <c r="J16" i="258"/>
  <c r="J21" i="258" s="1"/>
  <c r="P18" i="209"/>
  <c r="S27" i="209"/>
  <c r="I46" i="257"/>
  <c r="I48" i="257" s="1"/>
  <c r="I16" i="258" l="1"/>
  <c r="I21" i="258" s="1"/>
  <c r="T34" i="259" s="1"/>
  <c r="U34" i="259"/>
  <c r="J23" i="258"/>
  <c r="J44" i="258" s="1"/>
  <c r="J48" i="258" s="1"/>
  <c r="P19" i="209"/>
  <c r="F18" i="209"/>
  <c r="G19" i="257"/>
  <c r="G27" i="257" s="1"/>
  <c r="O18" i="209"/>
  <c r="O19" i="209" s="1"/>
  <c r="O22" i="209" s="1"/>
  <c r="O27" i="209" s="1"/>
  <c r="J46" i="257"/>
  <c r="J48" i="257" s="1"/>
  <c r="I23" i="258" l="1"/>
  <c r="I44" i="258" s="1"/>
  <c r="I48" i="258" s="1"/>
  <c r="N18" i="209"/>
  <c r="N19" i="209" s="1"/>
  <c r="N22" i="209" s="1"/>
  <c r="N27" i="209" s="1"/>
  <c r="H16" i="258"/>
  <c r="H21" i="258" s="1"/>
  <c r="E19" i="257"/>
  <c r="E27" i="257" s="1"/>
  <c r="F19" i="257"/>
  <c r="F27" i="257" s="1"/>
  <c r="F19" i="209"/>
  <c r="P22" i="209"/>
  <c r="K46" i="257"/>
  <c r="K48" i="257" s="1"/>
  <c r="L47" i="203" l="1"/>
  <c r="L49" i="203" s="1"/>
  <c r="L51" i="203" s="1"/>
  <c r="F16" i="258"/>
  <c r="F21" i="258" s="1"/>
  <c r="G16" i="258"/>
  <c r="G21" i="258" s="1"/>
  <c r="E16" i="258"/>
  <c r="E21" i="258" s="1"/>
  <c r="F22" i="209"/>
  <c r="F27" i="209" s="1"/>
  <c r="P27" i="209"/>
  <c r="S34" i="259"/>
  <c r="H23" i="258"/>
  <c r="H44" i="258" s="1"/>
  <c r="H48" i="258" s="1"/>
  <c r="M18" i="209"/>
  <c r="L46" i="257"/>
  <c r="L48" i="257" s="1"/>
  <c r="J18" i="209" l="1"/>
  <c r="P34" i="259"/>
  <c r="E23" i="258"/>
  <c r="E44" i="258" s="1"/>
  <c r="E48" i="258" s="1"/>
  <c r="L18" i="209"/>
  <c r="L19" i="209" s="1"/>
  <c r="L22" i="209" s="1"/>
  <c r="L27" i="209" s="1"/>
  <c r="R34" i="259"/>
  <c r="G23" i="258"/>
  <c r="G44" i="258" s="1"/>
  <c r="G48" i="258" s="1"/>
  <c r="E18" i="209"/>
  <c r="M19" i="209"/>
  <c r="K18" i="209"/>
  <c r="K19" i="209" s="1"/>
  <c r="K22" i="209" s="1"/>
  <c r="K27" i="209" s="1"/>
  <c r="Q34" i="259"/>
  <c r="F23" i="258"/>
  <c r="F44" i="258" s="1"/>
  <c r="F48" i="258" s="1"/>
  <c r="M46" i="257"/>
  <c r="M48" i="257" s="1"/>
  <c r="M22" i="209" l="1"/>
  <c r="E19" i="209"/>
  <c r="E50" i="258"/>
  <c r="F49" i="258" s="1"/>
  <c r="F50" i="258" s="1"/>
  <c r="G49" i="258" s="1"/>
  <c r="Z40" i="259"/>
  <c r="T40" i="259"/>
  <c r="V40" i="259"/>
  <c r="Q40" i="259"/>
  <c r="U40" i="259"/>
  <c r="R40" i="259"/>
  <c r="X40" i="259"/>
  <c r="Y40" i="259"/>
  <c r="W40" i="259"/>
  <c r="P40" i="259"/>
  <c r="S40" i="259"/>
  <c r="D18" i="209"/>
  <c r="H18" i="209" s="1"/>
  <c r="J19" i="209"/>
  <c r="V18" i="209"/>
  <c r="N46" i="257"/>
  <c r="N48" i="257" s="1"/>
  <c r="E51" i="258" l="1"/>
  <c r="Y48" i="259"/>
  <c r="Y51" i="259"/>
  <c r="Z48" i="259"/>
  <c r="Z51" i="259"/>
  <c r="V48" i="259"/>
  <c r="V51" i="259"/>
  <c r="U51" i="259"/>
  <c r="U48" i="259"/>
  <c r="U50" i="259" s="1"/>
  <c r="G50" i="258"/>
  <c r="H49" i="258" s="1"/>
  <c r="E22" i="209"/>
  <c r="E27" i="209" s="1"/>
  <c r="M27" i="209"/>
  <c r="X48" i="259"/>
  <c r="X50" i="259" s="1"/>
  <c r="X51" i="259"/>
  <c r="F51" i="258"/>
  <c r="Q48" i="259"/>
  <c r="Q51" i="259"/>
  <c r="T48" i="259"/>
  <c r="T51" i="259"/>
  <c r="S51" i="259"/>
  <c r="S48" i="259"/>
  <c r="D19" i="209"/>
  <c r="J22" i="209"/>
  <c r="P51" i="259"/>
  <c r="P48" i="259"/>
  <c r="R48" i="259"/>
  <c r="R50" i="259" s="1"/>
  <c r="R51" i="259"/>
  <c r="E16" i="257"/>
  <c r="E17" i="257" s="1"/>
  <c r="E29" i="257" s="1"/>
  <c r="E31" i="257" s="1"/>
  <c r="E42" i="257" s="1"/>
  <c r="E53" i="258"/>
  <c r="E54" i="258" s="1"/>
  <c r="W51" i="259"/>
  <c r="W48" i="259"/>
  <c r="O46" i="257"/>
  <c r="O48" i="257" s="1"/>
  <c r="G51" i="258" l="1"/>
  <c r="H50" i="258"/>
  <c r="I49" i="258" s="1"/>
  <c r="J27" i="209"/>
  <c r="D22" i="209"/>
  <c r="P46" i="257"/>
  <c r="D27" i="209" l="1"/>
  <c r="I50" i="258"/>
  <c r="J49" i="258" s="1"/>
  <c r="H51" i="258"/>
  <c r="F16" i="257"/>
  <c r="F17" i="257" s="1"/>
  <c r="F29" i="257" s="1"/>
  <c r="F31" i="257" s="1"/>
  <c r="F42" i="257" s="1"/>
  <c r="F53" i="258"/>
  <c r="F54" i="258" s="1"/>
  <c r="J28" i="209"/>
  <c r="K26" i="209" s="1"/>
  <c r="K28" i="209" s="1"/>
  <c r="L26" i="209" s="1"/>
  <c r="L28" i="209" s="1"/>
  <c r="M26" i="209" s="1"/>
  <c r="M28" i="209" s="1"/>
  <c r="N26" i="209" s="1"/>
  <c r="N28" i="209" s="1"/>
  <c r="O26" i="209" s="1"/>
  <c r="O28" i="209" s="1"/>
  <c r="P26" i="209" s="1"/>
  <c r="P28" i="209" s="1"/>
  <c r="Q26" i="209" s="1"/>
  <c r="Q28" i="209" s="1"/>
  <c r="R26" i="209" s="1"/>
  <c r="R28" i="209" s="1"/>
  <c r="S26" i="209" s="1"/>
  <c r="S28" i="209" s="1"/>
  <c r="T26" i="209" s="1"/>
  <c r="T28" i="209" s="1"/>
  <c r="U26" i="209" s="1"/>
  <c r="I51" i="258" l="1"/>
  <c r="J50" i="258"/>
  <c r="K49" i="258" s="1"/>
  <c r="D28" i="209"/>
  <c r="E26" i="209" s="1"/>
  <c r="E28" i="209" s="1"/>
  <c r="F26" i="209" s="1"/>
  <c r="F28" i="209" s="1"/>
  <c r="G26" i="209" s="1"/>
  <c r="D32" i="209"/>
  <c r="D33" i="209" s="1"/>
  <c r="G16" i="257"/>
  <c r="G17" i="257" s="1"/>
  <c r="G29" i="257" s="1"/>
  <c r="G31" i="257" s="1"/>
  <c r="G42" i="257" s="1"/>
  <c r="G53" i="258"/>
  <c r="G54" i="258" s="1"/>
  <c r="H16" i="257" l="1"/>
  <c r="H17" i="257" s="1"/>
  <c r="H29" i="257" s="1"/>
  <c r="H31" i="257" s="1"/>
  <c r="H42" i="257" s="1"/>
  <c r="H53" i="258"/>
  <c r="H54" i="258" s="1"/>
  <c r="J51" i="258"/>
  <c r="K50" i="258"/>
  <c r="L49" i="258" s="1"/>
  <c r="K51" i="258" l="1"/>
  <c r="L50" i="258"/>
  <c r="M49" i="258" s="1"/>
  <c r="I53" i="258"/>
  <c r="I54" i="258" s="1"/>
  <c r="I16" i="257"/>
  <c r="I17" i="257" s="1"/>
  <c r="I29" i="257" s="1"/>
  <c r="I31" i="257" s="1"/>
  <c r="I42" i="257" s="1"/>
  <c r="L51" i="258" l="1"/>
  <c r="E32" i="209"/>
  <c r="E33" i="209" s="1"/>
  <c r="J16" i="257"/>
  <c r="J17" i="257" s="1"/>
  <c r="J29" i="257" s="1"/>
  <c r="J31" i="257" s="1"/>
  <c r="J42" i="257" s="1"/>
  <c r="J53" i="258"/>
  <c r="J54" i="258" s="1"/>
  <c r="M50" i="258"/>
  <c r="N49" i="258" s="1"/>
  <c r="M51" i="258" l="1"/>
  <c r="N50" i="258"/>
  <c r="O49" i="258" s="1"/>
  <c r="N51" i="258" l="1"/>
  <c r="K53" i="258"/>
  <c r="K54" i="258" s="1"/>
  <c r="K16" i="257"/>
  <c r="K17" i="257" s="1"/>
  <c r="K29" i="257" s="1"/>
  <c r="K31" i="257" s="1"/>
  <c r="K42" i="257" s="1"/>
  <c r="O50" i="258"/>
  <c r="P49" i="258" s="1"/>
  <c r="O51" i="258" l="1"/>
  <c r="L53" i="258"/>
  <c r="L54" i="258" s="1"/>
  <c r="L16" i="257"/>
  <c r="L17" i="257" s="1"/>
  <c r="L29" i="257" s="1"/>
  <c r="L31" i="257" s="1"/>
  <c r="L42" i="257" s="1"/>
  <c r="M53" i="258" l="1"/>
  <c r="M54" i="258" s="1"/>
  <c r="F32" i="209"/>
  <c r="F33" i="209" s="1"/>
  <c r="M16" i="257"/>
  <c r="M17" i="257" s="1"/>
  <c r="M29" i="257" s="1"/>
  <c r="M31" i="257" s="1"/>
  <c r="M42" i="257" s="1"/>
  <c r="N16" i="257" l="1"/>
  <c r="N17" i="257" s="1"/>
  <c r="N29" i="257" s="1"/>
  <c r="N31" i="257" s="1"/>
  <c r="N42" i="257" s="1"/>
  <c r="N53" i="258"/>
  <c r="N54" i="258" s="1"/>
  <c r="O16" i="257" l="1"/>
  <c r="O17" i="257" s="1"/>
  <c r="O29" i="257" s="1"/>
  <c r="O31" i="257" s="1"/>
  <c r="O42" i="257" s="1"/>
  <c r="O53" i="258"/>
  <c r="O54" i="258" s="1"/>
  <c r="Q27" i="258" l="1"/>
  <c r="G19" i="217" l="1"/>
  <c r="K19" i="217" s="1"/>
  <c r="R27" i="258"/>
  <c r="S27" i="258" l="1"/>
  <c r="Z326" i="261" l="1"/>
  <c r="AA326" i="261"/>
  <c r="Y325" i="261"/>
  <c r="AA325" i="261"/>
  <c r="T27" i="258"/>
  <c r="Z325" i="261"/>
  <c r="AK11" i="259" l="1"/>
  <c r="AL11" i="259"/>
  <c r="AI11" i="259"/>
  <c r="AH11" i="259"/>
  <c r="AJ11" i="259"/>
  <c r="Y323" i="261"/>
  <c r="Y327" i="261"/>
  <c r="Y330" i="261"/>
  <c r="Y326" i="261"/>
  <c r="AA323" i="261"/>
  <c r="AA330" i="261" s="1"/>
  <c r="Z323" i="261"/>
  <c r="Z330" i="261" s="1"/>
  <c r="U27" i="258"/>
  <c r="AH57" i="259" l="1"/>
  <c r="AH62" i="259" s="1"/>
  <c r="AH15" i="259"/>
  <c r="AH32" i="259"/>
  <c r="AI57" i="259"/>
  <c r="AI62" i="259" s="1"/>
  <c r="AI32" i="259"/>
  <c r="AI15" i="259"/>
  <c r="AM11" i="259"/>
  <c r="AL32" i="259"/>
  <c r="AL15" i="259"/>
  <c r="AL57" i="259"/>
  <c r="AL62" i="259" s="1"/>
  <c r="AJ15" i="259"/>
  <c r="AJ32" i="259"/>
  <c r="AJ57" i="259"/>
  <c r="AJ62" i="259" s="1"/>
  <c r="AK32" i="259"/>
  <c r="AK57" i="259"/>
  <c r="AK62" i="259" s="1"/>
  <c r="AK15" i="259"/>
  <c r="AB323" i="261"/>
  <c r="T19" i="253"/>
  <c r="T37" i="251"/>
  <c r="T37" i="260"/>
  <c r="V27" i="258"/>
  <c r="AB325" i="261"/>
  <c r="AA327" i="261"/>
  <c r="AA332" i="261" s="1"/>
  <c r="AB326" i="261"/>
  <c r="Y324" i="261"/>
  <c r="W27" i="258"/>
  <c r="R37" i="251"/>
  <c r="R19" i="253"/>
  <c r="R37" i="260"/>
  <c r="Z324" i="261"/>
  <c r="S37" i="260"/>
  <c r="S19" i="253"/>
  <c r="S37" i="251"/>
  <c r="Z327" i="261"/>
  <c r="Z332" i="261" s="1"/>
  <c r="Y332" i="261"/>
  <c r="AM15" i="259" l="1"/>
  <c r="AM57" i="259"/>
  <c r="AM62" i="259" s="1"/>
  <c r="AM32" i="259"/>
  <c r="S50" i="253"/>
  <c r="S134" i="260"/>
  <c r="T50" i="253"/>
  <c r="T134" i="260"/>
  <c r="AB330" i="261"/>
  <c r="AA324" i="261"/>
  <c r="R134" i="260"/>
  <c r="R50" i="253"/>
  <c r="AB327" i="261"/>
  <c r="AB332" i="261" s="1"/>
  <c r="Y329" i="261"/>
  <c r="Y328" i="261"/>
  <c r="AC326" i="261"/>
  <c r="AC323" i="261"/>
  <c r="U37" i="260"/>
  <c r="U37" i="251"/>
  <c r="U19" i="253"/>
  <c r="Z329" i="261"/>
  <c r="Z328" i="261"/>
  <c r="Z333" i="261" s="1"/>
  <c r="AC325" i="261"/>
  <c r="AC330" i="261" l="1"/>
  <c r="X27" i="258"/>
  <c r="AB324" i="261"/>
  <c r="U134" i="260"/>
  <c r="U50" i="253"/>
  <c r="V19" i="253"/>
  <c r="V37" i="260"/>
  <c r="V37" i="251"/>
  <c r="AD326" i="261"/>
  <c r="AD323" i="261"/>
  <c r="Y333" i="261"/>
  <c r="AC327" i="261"/>
  <c r="AC332" i="261" s="1"/>
  <c r="AA329" i="261"/>
  <c r="AA328" i="261"/>
  <c r="AA333" i="261" s="1"/>
  <c r="AD325" i="261"/>
  <c r="AC324" i="261"/>
  <c r="W53" i="255"/>
  <c r="W19" i="255"/>
  <c r="W38" i="255" s="1"/>
  <c r="AB329" i="261" l="1"/>
  <c r="AB328" i="261"/>
  <c r="AB333" i="261" s="1"/>
  <c r="Y19" i="255"/>
  <c r="Y38" i="255" s="1"/>
  <c r="AD327" i="261"/>
  <c r="AD332" i="261" s="1"/>
  <c r="W37" i="251"/>
  <c r="W19" i="253"/>
  <c r="AE19" i="253" s="1"/>
  <c r="AG19" i="253" s="1"/>
  <c r="W37" i="260"/>
  <c r="AE37" i="260" s="1"/>
  <c r="V134" i="260"/>
  <c r="V50" i="253"/>
  <c r="I326" i="261"/>
  <c r="AD330" i="261"/>
  <c r="I323" i="261"/>
  <c r="K323" i="261" s="1"/>
  <c r="I325" i="261"/>
  <c r="Y27" i="258"/>
  <c r="AC329" i="261"/>
  <c r="AC328" i="261"/>
  <c r="AC333" i="261" s="1"/>
  <c r="I327" i="261" l="1"/>
  <c r="AA27" i="258"/>
  <c r="W134" i="260"/>
  <c r="AE134" i="260" s="1"/>
  <c r="AG134" i="260" s="1"/>
  <c r="W50" i="253"/>
  <c r="AE50" i="253" s="1"/>
  <c r="AG50" i="253" s="1"/>
  <c r="K327" i="261"/>
  <c r="I332" i="261"/>
  <c r="K332" i="261" s="1"/>
  <c r="K326" i="261"/>
  <c r="I331" i="261"/>
  <c r="K331" i="261" s="1"/>
  <c r="Z27" i="258"/>
  <c r="AD324" i="261"/>
  <c r="K325" i="261"/>
  <c r="I330" i="261"/>
  <c r="K330" i="261" s="1"/>
  <c r="Y53" i="255"/>
  <c r="AC67" i="255" s="1"/>
  <c r="AB67" i="255"/>
  <c r="AB27" i="258" l="1"/>
  <c r="AD329" i="261"/>
  <c r="I324" i="261"/>
  <c r="AD328" i="261"/>
  <c r="AD333" i="261" l="1"/>
  <c r="I328" i="261"/>
  <c r="I329" i="261"/>
  <c r="K329" i="261" s="1"/>
  <c r="K324" i="261"/>
  <c r="K328" i="261" l="1"/>
  <c r="I333" i="261"/>
  <c r="K333" i="261" s="1"/>
  <c r="X19" i="255"/>
  <c r="X38" i="255" l="1"/>
  <c r="AC19" i="255"/>
  <c r="Z302" i="261" l="1"/>
  <c r="AC290" i="261"/>
  <c r="Y302" i="261"/>
  <c r="Z289" i="261"/>
  <c r="Y301" i="261"/>
  <c r="Y313" i="261"/>
  <c r="AA289" i="261"/>
  <c r="Y289" i="261"/>
  <c r="Z301" i="261"/>
  <c r="AA313" i="261"/>
  <c r="Z313" i="261"/>
  <c r="AA290" i="261"/>
  <c r="Y290" i="261"/>
  <c r="AA301" i="261"/>
  <c r="AB290" i="261" l="1"/>
  <c r="AA303" i="261"/>
  <c r="Z303" i="261"/>
  <c r="AC299" i="261"/>
  <c r="AB311" i="261"/>
  <c r="AD301" i="261"/>
  <c r="AC287" i="261"/>
  <c r="Z314" i="261"/>
  <c r="AC313" i="261"/>
  <c r="AC311" i="261"/>
  <c r="AB287" i="261"/>
  <c r="Y311" i="261"/>
  <c r="Y318" i="261" s="1"/>
  <c r="Y314" i="261"/>
  <c r="AC301" i="261"/>
  <c r="AA287" i="261"/>
  <c r="AA294" i="261" s="1"/>
  <c r="AB313" i="261"/>
  <c r="AC302" i="261"/>
  <c r="AA314" i="261"/>
  <c r="Z311" i="261"/>
  <c r="Z318" i="261" s="1"/>
  <c r="AD299" i="261"/>
  <c r="Z287" i="261"/>
  <c r="Z294" i="261" s="1"/>
  <c r="AA302" i="261"/>
  <c r="AB301" i="261"/>
  <c r="AC314" i="261"/>
  <c r="AD289" i="261"/>
  <c r="Z291" i="261"/>
  <c r="AB289" i="261"/>
  <c r="Z290" i="261"/>
  <c r="Y315" i="261"/>
  <c r="AC289" i="261"/>
  <c r="AA311" i="261"/>
  <c r="AA318" i="261" s="1"/>
  <c r="Y287" i="261"/>
  <c r="Y294" i="261" s="1"/>
  <c r="AB302" i="261"/>
  <c r="AD302" i="261"/>
  <c r="AB299" i="261"/>
  <c r="AD314" i="261"/>
  <c r="AA299" i="261"/>
  <c r="AA306" i="261" s="1"/>
  <c r="AD290" i="261"/>
  <c r="Y299" i="261"/>
  <c r="AB314" i="261"/>
  <c r="AD313" i="261"/>
  <c r="Z299" i="261"/>
  <c r="Z306" i="261" s="1"/>
  <c r="I313" i="261" l="1"/>
  <c r="AC294" i="261"/>
  <c r="I290" i="261"/>
  <c r="AD303" i="261"/>
  <c r="I301" i="261"/>
  <c r="K301" i="261" s="1"/>
  <c r="AB294" i="261"/>
  <c r="I302" i="261"/>
  <c r="K302" i="261" s="1"/>
  <c r="R133" i="251"/>
  <c r="AC306" i="261"/>
  <c r="I289" i="261"/>
  <c r="K289" i="261" s="1"/>
  <c r="K290" i="261"/>
  <c r="K313" i="261"/>
  <c r="AC312" i="261"/>
  <c r="AD312" i="261"/>
  <c r="Y320" i="261"/>
  <c r="AD287" i="261"/>
  <c r="AD294" i="261" s="1"/>
  <c r="S36" i="251"/>
  <c r="S36" i="260"/>
  <c r="S18" i="253"/>
  <c r="AB291" i="261"/>
  <c r="AB315" i="261"/>
  <c r="AB320" i="261" s="1"/>
  <c r="AB303" i="261"/>
  <c r="AB308" i="261" s="1"/>
  <c r="Z308" i="261"/>
  <c r="AD288" i="261"/>
  <c r="U32" i="251"/>
  <c r="U14" i="253"/>
  <c r="U32" i="260"/>
  <c r="Y288" i="261"/>
  <c r="T17" i="253"/>
  <c r="T35" i="251"/>
  <c r="T35" i="260"/>
  <c r="Z296" i="261"/>
  <c r="S32" i="260"/>
  <c r="S14" i="253"/>
  <c r="S32" i="251"/>
  <c r="Y303" i="261"/>
  <c r="AC318" i="261"/>
  <c r="AA315" i="261"/>
  <c r="V35" i="260"/>
  <c r="V35" i="251"/>
  <c r="V17" i="253"/>
  <c r="Z300" i="261"/>
  <c r="Z288" i="261"/>
  <c r="AA288" i="261"/>
  <c r="AD315" i="261"/>
  <c r="AB306" i="261"/>
  <c r="U35" i="251"/>
  <c r="U35" i="260"/>
  <c r="U17" i="253"/>
  <c r="Z315" i="261"/>
  <c r="V36" i="260"/>
  <c r="V18" i="253"/>
  <c r="V36" i="251"/>
  <c r="V14" i="253"/>
  <c r="V32" i="251"/>
  <c r="V32" i="260"/>
  <c r="AD306" i="261"/>
  <c r="AD308" i="261"/>
  <c r="AC300" i="261"/>
  <c r="Y300" i="261"/>
  <c r="AC288" i="261"/>
  <c r="AA312" i="261"/>
  <c r="Z312" i="261"/>
  <c r="AC291" i="261"/>
  <c r="AC296" i="261" s="1"/>
  <c r="T36" i="260"/>
  <c r="T18" i="253"/>
  <c r="T36" i="251"/>
  <c r="AC303" i="261"/>
  <c r="AC308" i="261" s="1"/>
  <c r="AB312" i="261"/>
  <c r="Y312" i="261"/>
  <c r="AD291" i="261"/>
  <c r="AB300" i="261"/>
  <c r="AB288" i="261"/>
  <c r="AC315" i="261"/>
  <c r="Y291" i="261"/>
  <c r="W35" i="260"/>
  <c r="W17" i="253"/>
  <c r="W35" i="251"/>
  <c r="AB318" i="261"/>
  <c r="T32" i="251"/>
  <c r="T14" i="253"/>
  <c r="T32" i="260"/>
  <c r="U36" i="260"/>
  <c r="U18" i="253"/>
  <c r="U36" i="251"/>
  <c r="AD300" i="261"/>
  <c r="AA300" i="261"/>
  <c r="S17" i="253"/>
  <c r="S35" i="251"/>
  <c r="S35" i="260"/>
  <c r="R14" i="253"/>
  <c r="R32" i="260"/>
  <c r="R32" i="251"/>
  <c r="I314" i="261"/>
  <c r="R36" i="260"/>
  <c r="R18" i="253"/>
  <c r="R36" i="251"/>
  <c r="I299" i="261"/>
  <c r="K299" i="261" s="1"/>
  <c r="R35" i="260"/>
  <c r="R17" i="253"/>
  <c r="R35" i="251"/>
  <c r="AD311" i="261"/>
  <c r="I311" i="261" s="1"/>
  <c r="Y306" i="261"/>
  <c r="AA291" i="261"/>
  <c r="AA296" i="261" s="1"/>
  <c r="AA308" i="261"/>
  <c r="I307" i="261" l="1"/>
  <c r="K307" i="261" s="1"/>
  <c r="I315" i="261"/>
  <c r="R133" i="260"/>
  <c r="I287" i="261"/>
  <c r="I295" i="261" s="1"/>
  <c r="K295" i="261" s="1"/>
  <c r="R49" i="253"/>
  <c r="AD296" i="261"/>
  <c r="AE35" i="260"/>
  <c r="S49" i="253"/>
  <c r="S133" i="260"/>
  <c r="S133" i="251"/>
  <c r="K311" i="261"/>
  <c r="I318" i="261"/>
  <c r="K318" i="261" s="1"/>
  <c r="W129" i="260"/>
  <c r="W130" i="251"/>
  <c r="W45" i="253"/>
  <c r="K315" i="261"/>
  <c r="I320" i="261"/>
  <c r="K320" i="261" s="1"/>
  <c r="U132" i="260"/>
  <c r="U48" i="253"/>
  <c r="U134" i="251"/>
  <c r="V48" i="253"/>
  <c r="V132" i="260"/>
  <c r="V134" i="251"/>
  <c r="V133" i="260"/>
  <c r="V49" i="253"/>
  <c r="V133" i="251"/>
  <c r="T45" i="253"/>
  <c r="T130" i="251"/>
  <c r="T129" i="260"/>
  <c r="U133" i="251"/>
  <c r="U49" i="253"/>
  <c r="U133" i="260"/>
  <c r="T133" i="260"/>
  <c r="T133" i="251"/>
  <c r="T49" i="253"/>
  <c r="AC317" i="261"/>
  <c r="AC316" i="261"/>
  <c r="AD320" i="261"/>
  <c r="Y305" i="261"/>
  <c r="Y304" i="261"/>
  <c r="I300" i="261"/>
  <c r="Z293" i="261"/>
  <c r="Z292" i="261"/>
  <c r="Z297" i="261" s="1"/>
  <c r="Y308" i="261"/>
  <c r="I303" i="261"/>
  <c r="AB305" i="261"/>
  <c r="AB304" i="261"/>
  <c r="AB309" i="261" s="1"/>
  <c r="I312" i="261"/>
  <c r="Y317" i="261"/>
  <c r="Y316" i="261"/>
  <c r="S129" i="260"/>
  <c r="S45" i="253"/>
  <c r="S130" i="251"/>
  <c r="W14" i="253"/>
  <c r="W32" i="251"/>
  <c r="W32" i="260"/>
  <c r="AE32" i="260" s="1"/>
  <c r="U45" i="253"/>
  <c r="U129" i="260"/>
  <c r="U130" i="251"/>
  <c r="AA304" i="261"/>
  <c r="AA309" i="261" s="1"/>
  <c r="AA305" i="261"/>
  <c r="Z317" i="261"/>
  <c r="Z316" i="261"/>
  <c r="I319" i="261"/>
  <c r="K319" i="261" s="1"/>
  <c r="K314" i="261"/>
  <c r="V45" i="253"/>
  <c r="V130" i="251"/>
  <c r="V129" i="260"/>
  <c r="AD318" i="261"/>
  <c r="AD317" i="261"/>
  <c r="AD316" i="261"/>
  <c r="AC305" i="261"/>
  <c r="AC304" i="261"/>
  <c r="AC309" i="261" s="1"/>
  <c r="R132" i="260"/>
  <c r="R48" i="253"/>
  <c r="R134" i="251"/>
  <c r="AA317" i="261"/>
  <c r="AA316" i="261"/>
  <c r="AA320" i="261"/>
  <c r="S134" i="251"/>
  <c r="S48" i="253"/>
  <c r="S132" i="260"/>
  <c r="AC320" i="261"/>
  <c r="AB317" i="261"/>
  <c r="AB316" i="261"/>
  <c r="AC293" i="261"/>
  <c r="AC292" i="261"/>
  <c r="AC297" i="261" s="1"/>
  <c r="W132" i="260"/>
  <c r="W134" i="251"/>
  <c r="W48" i="253"/>
  <c r="AE17" i="253"/>
  <c r="AG17" i="253" s="1"/>
  <c r="AE14" i="253"/>
  <c r="AG14" i="253" s="1"/>
  <c r="AD305" i="261"/>
  <c r="AD304" i="261"/>
  <c r="AD309" i="261" s="1"/>
  <c r="Z305" i="261"/>
  <c r="Z304" i="261"/>
  <c r="Z309" i="261" s="1"/>
  <c r="AB296" i="261"/>
  <c r="I306" i="261"/>
  <c r="K306" i="261" s="1"/>
  <c r="AA293" i="261"/>
  <c r="AA292" i="261"/>
  <c r="AA297" i="261" s="1"/>
  <c r="Y293" i="261"/>
  <c r="Y292" i="261"/>
  <c r="I288" i="261"/>
  <c r="AD293" i="261"/>
  <c r="AD292" i="261"/>
  <c r="AD297" i="261" s="1"/>
  <c r="W36" i="260"/>
  <c r="AE36" i="260" s="1"/>
  <c r="W18" i="253"/>
  <c r="AE18" i="253" s="1"/>
  <c r="AG18" i="253" s="1"/>
  <c r="W36" i="251"/>
  <c r="Y296" i="261"/>
  <c r="I291" i="261"/>
  <c r="AB293" i="261"/>
  <c r="AB292" i="261"/>
  <c r="AB297" i="261" s="1"/>
  <c r="Z320" i="261"/>
  <c r="T132" i="260"/>
  <c r="T48" i="253"/>
  <c r="T134" i="251"/>
  <c r="K287" i="261" l="1"/>
  <c r="I294" i="261"/>
  <c r="K294" i="261" s="1"/>
  <c r="K303" i="261"/>
  <c r="I308" i="261"/>
  <c r="K308" i="261" s="1"/>
  <c r="W16" i="255"/>
  <c r="W37" i="255" s="1"/>
  <c r="W52" i="255"/>
  <c r="AC321" i="261"/>
  <c r="Z321" i="261"/>
  <c r="Y321" i="261"/>
  <c r="I316" i="261"/>
  <c r="Y16" i="255"/>
  <c r="Y37" i="255" s="1"/>
  <c r="K300" i="261"/>
  <c r="I305" i="261"/>
  <c r="K305" i="261" s="1"/>
  <c r="K312" i="261"/>
  <c r="I317" i="261"/>
  <c r="K317" i="261" s="1"/>
  <c r="Y309" i="261"/>
  <c r="I304" i="261"/>
  <c r="W133" i="260"/>
  <c r="AE133" i="260" s="1"/>
  <c r="AG133" i="260" s="1"/>
  <c r="W49" i="253"/>
  <c r="AE49" i="253" s="1"/>
  <c r="AG49" i="253" s="1"/>
  <c r="W133" i="251"/>
  <c r="R129" i="260"/>
  <c r="AE129" i="260" s="1"/>
  <c r="AG129" i="260" s="1"/>
  <c r="R45" i="253"/>
  <c r="AE45" i="253" s="1"/>
  <c r="AG45" i="253" s="1"/>
  <c r="R130" i="251"/>
  <c r="AA321" i="261"/>
  <c r="I293" i="261"/>
  <c r="K293" i="261" s="1"/>
  <c r="K288" i="261"/>
  <c r="K291" i="261"/>
  <c r="I296" i="261"/>
  <c r="K296" i="261" s="1"/>
  <c r="Y297" i="261"/>
  <c r="I292" i="261"/>
  <c r="AE48" i="253"/>
  <c r="AG48" i="253" s="1"/>
  <c r="AD321" i="261"/>
  <c r="AE132" i="260"/>
  <c r="AG132" i="260" s="1"/>
  <c r="AB321" i="261"/>
  <c r="I321" i="261" l="1"/>
  <c r="K321" i="261" s="1"/>
  <c r="K316" i="261"/>
  <c r="X16" i="255"/>
  <c r="I309" i="261"/>
  <c r="K309" i="261" s="1"/>
  <c r="K304" i="261"/>
  <c r="AB66" i="255"/>
  <c r="Y52" i="255"/>
  <c r="AC66" i="255" s="1"/>
  <c r="I297" i="261"/>
  <c r="K297" i="261" s="1"/>
  <c r="K292" i="261"/>
  <c r="AC16" i="255" l="1"/>
  <c r="X37" i="255"/>
  <c r="AC278" i="261" l="1"/>
  <c r="Y277" i="261"/>
  <c r="AA277" i="261"/>
  <c r="Z277" i="261"/>
  <c r="Y278" i="261" l="1"/>
  <c r="Z278" i="261"/>
  <c r="AD278" i="261"/>
  <c r="AB279" i="261"/>
  <c r="AA278" i="261"/>
  <c r="AD277" i="261"/>
  <c r="Y275" i="261"/>
  <c r="AB278" i="261"/>
  <c r="AA279" i="261"/>
  <c r="AD275" i="261"/>
  <c r="AC277" i="261"/>
  <c r="Z275" i="261"/>
  <c r="Z282" i="261" s="1"/>
  <c r="AB275" i="261"/>
  <c r="AB277" i="261"/>
  <c r="AC275" i="261"/>
  <c r="Z279" i="261"/>
  <c r="AA275" i="261"/>
  <c r="AA282" i="261" s="1"/>
  <c r="I277" i="261" l="1"/>
  <c r="S131" i="251"/>
  <c r="Z276" i="261"/>
  <c r="K277" i="261"/>
  <c r="AC282" i="261"/>
  <c r="AD276" i="261"/>
  <c r="U15" i="253"/>
  <c r="U33" i="251"/>
  <c r="U33" i="260"/>
  <c r="AD282" i="261"/>
  <c r="T33" i="260"/>
  <c r="T33" i="251"/>
  <c r="T15" i="253"/>
  <c r="AD279" i="261"/>
  <c r="AB276" i="261"/>
  <c r="Y276" i="261"/>
  <c r="Y279" i="261"/>
  <c r="W33" i="260"/>
  <c r="W33" i="251"/>
  <c r="W15" i="253"/>
  <c r="AC276" i="261"/>
  <c r="AA276" i="261"/>
  <c r="V15" i="253"/>
  <c r="V33" i="260"/>
  <c r="V33" i="251"/>
  <c r="AA284" i="261"/>
  <c r="Y282" i="261"/>
  <c r="I275" i="261"/>
  <c r="K275" i="261" s="1"/>
  <c r="AB284" i="261"/>
  <c r="Z284" i="261"/>
  <c r="AB282" i="261"/>
  <c r="AC279" i="261"/>
  <c r="R33" i="260"/>
  <c r="R33" i="251"/>
  <c r="R15" i="253"/>
  <c r="S46" i="253"/>
  <c r="S33" i="260"/>
  <c r="S15" i="253"/>
  <c r="S33" i="251"/>
  <c r="I278" i="261"/>
  <c r="S130" i="260" l="1"/>
  <c r="Z281" i="261"/>
  <c r="Z280" i="261"/>
  <c r="AE33" i="260"/>
  <c r="V130" i="260"/>
  <c r="V46" i="253"/>
  <c r="V131" i="251"/>
  <c r="Y281" i="261"/>
  <c r="Y280" i="261"/>
  <c r="I276" i="261"/>
  <c r="R46" i="253"/>
  <c r="R131" i="251"/>
  <c r="R130" i="260"/>
  <c r="U131" i="251"/>
  <c r="U46" i="253"/>
  <c r="U130" i="260"/>
  <c r="AB281" i="261"/>
  <c r="AB280" i="261"/>
  <c r="AC284" i="261"/>
  <c r="T46" i="253"/>
  <c r="T131" i="251"/>
  <c r="T130" i="260"/>
  <c r="AD281" i="261"/>
  <c r="AD280" i="261"/>
  <c r="AE15" i="253"/>
  <c r="AG15" i="253" s="1"/>
  <c r="AD284" i="261"/>
  <c r="W46" i="253"/>
  <c r="W131" i="251"/>
  <c r="W130" i="260"/>
  <c r="K278" i="261"/>
  <c r="I283" i="261"/>
  <c r="K283" i="261" s="1"/>
  <c r="AA280" i="261"/>
  <c r="AA281" i="261"/>
  <c r="I282" i="261"/>
  <c r="K282" i="261" s="1"/>
  <c r="AC281" i="261"/>
  <c r="AC280" i="261"/>
  <c r="Y284" i="261"/>
  <c r="I279" i="261"/>
  <c r="Y17" i="255"/>
  <c r="Y36" i="255" s="1"/>
  <c r="I281" i="261" l="1"/>
  <c r="K281" i="261" s="1"/>
  <c r="K276" i="261"/>
  <c r="Y285" i="261"/>
  <c r="I280" i="261"/>
  <c r="W51" i="255"/>
  <c r="W17" i="255"/>
  <c r="W36" i="255" s="1"/>
  <c r="AC285" i="261"/>
  <c r="AD285" i="261"/>
  <c r="Z285" i="261"/>
  <c r="I284" i="261"/>
  <c r="K284" i="261" s="1"/>
  <c r="K279" i="261"/>
  <c r="AB65" i="255"/>
  <c r="Y51" i="255"/>
  <c r="AC65" i="255" s="1"/>
  <c r="AB285" i="261"/>
  <c r="AA285" i="261"/>
  <c r="AE130" i="260"/>
  <c r="AG130" i="260" s="1"/>
  <c r="AE46" i="253"/>
  <c r="AG46" i="253" s="1"/>
  <c r="I285" i="261" l="1"/>
  <c r="K285" i="261" s="1"/>
  <c r="K280" i="261"/>
  <c r="X17" i="255"/>
  <c r="AC17" i="255" l="1"/>
  <c r="X36" i="255"/>
  <c r="Y61" i="261" l="1"/>
  <c r="AA61" i="261"/>
  <c r="Z61" i="261"/>
  <c r="Q21" i="257"/>
  <c r="Z63" i="261" l="1"/>
  <c r="Y62" i="261"/>
  <c r="Z59" i="261"/>
  <c r="Z66" i="261" s="1"/>
  <c r="AB61" i="261"/>
  <c r="AC61" i="261"/>
  <c r="AA62" i="261"/>
  <c r="AC59" i="261"/>
  <c r="R15" i="258"/>
  <c r="R23" i="257"/>
  <c r="Q15" i="258"/>
  <c r="AD62" i="261"/>
  <c r="Q15" i="257"/>
  <c r="AD61" i="261"/>
  <c r="Y59" i="261"/>
  <c r="Y66" i="261" s="1"/>
  <c r="R21" i="257"/>
  <c r="AA59" i="261"/>
  <c r="AA66" i="261" s="1"/>
  <c r="AB62" i="261"/>
  <c r="AB59" i="261"/>
  <c r="AC62" i="261"/>
  <c r="Z62" i="261"/>
  <c r="AD59" i="261"/>
  <c r="R15" i="257"/>
  <c r="I61" i="261" l="1"/>
  <c r="AC66" i="261"/>
  <c r="AC60" i="261"/>
  <c r="Q13" i="257"/>
  <c r="K61" i="261"/>
  <c r="Q13" i="258"/>
  <c r="S15" i="252"/>
  <c r="S15" i="251"/>
  <c r="S15" i="260"/>
  <c r="R19" i="258"/>
  <c r="U15" i="260"/>
  <c r="U15" i="252"/>
  <c r="U15" i="251"/>
  <c r="AA63" i="261"/>
  <c r="AA68" i="261" s="1"/>
  <c r="Q19" i="258"/>
  <c r="AD63" i="261"/>
  <c r="AD68" i="261" s="1"/>
  <c r="R14" i="258"/>
  <c r="Q23" i="257"/>
  <c r="R20" i="258"/>
  <c r="V15" i="260"/>
  <c r="V15" i="252"/>
  <c r="V15" i="251"/>
  <c r="Z60" i="261"/>
  <c r="T15" i="260"/>
  <c r="T15" i="252"/>
  <c r="T15" i="251"/>
  <c r="Q14" i="258"/>
  <c r="AB63" i="261"/>
  <c r="AB68" i="261" s="1"/>
  <c r="Q20" i="258"/>
  <c r="AB66" i="261"/>
  <c r="Y63" i="261"/>
  <c r="S21" i="257"/>
  <c r="Q14" i="257"/>
  <c r="Q24" i="257"/>
  <c r="AA60" i="261"/>
  <c r="R14" i="257"/>
  <c r="R15" i="252"/>
  <c r="R15" i="251"/>
  <c r="R15" i="260"/>
  <c r="AD60" i="261"/>
  <c r="AB60" i="261"/>
  <c r="W15" i="251"/>
  <c r="W15" i="252"/>
  <c r="W15" i="260"/>
  <c r="AD66" i="261"/>
  <c r="Q19" i="257"/>
  <c r="Y60" i="261"/>
  <c r="I59" i="261"/>
  <c r="K59" i="261" s="1"/>
  <c r="Z68" i="261"/>
  <c r="AC63" i="261"/>
  <c r="AC68" i="261" s="1"/>
  <c r="I62" i="261"/>
  <c r="AE15" i="252" l="1"/>
  <c r="R16" i="258"/>
  <c r="AE15" i="260"/>
  <c r="AA64" i="261"/>
  <c r="AA69" i="261" s="1"/>
  <c r="AA65" i="261"/>
  <c r="W49" i="252"/>
  <c r="W113" i="260"/>
  <c r="W113" i="251"/>
  <c r="S113" i="251"/>
  <c r="S113" i="260"/>
  <c r="S49" i="252"/>
  <c r="K62" i="261"/>
  <c r="I67" i="261"/>
  <c r="K67" i="261" s="1"/>
  <c r="Q16" i="258"/>
  <c r="AK15" i="254"/>
  <c r="AD65" i="261"/>
  <c r="AD64" i="261"/>
  <c r="AD69" i="261" s="1"/>
  <c r="I63" i="261"/>
  <c r="Y68" i="261"/>
  <c r="Z65" i="261"/>
  <c r="Z64" i="261"/>
  <c r="Z69" i="261" s="1"/>
  <c r="S15" i="258"/>
  <c r="S13" i="258"/>
  <c r="R13" i="257"/>
  <c r="S15" i="257"/>
  <c r="V49" i="252"/>
  <c r="V113" i="260"/>
  <c r="V113" i="251"/>
  <c r="R13" i="258"/>
  <c r="Y65" i="261"/>
  <c r="Y64" i="261"/>
  <c r="I60" i="261"/>
  <c r="AG15" i="252"/>
  <c r="AH15" i="252"/>
  <c r="M19" i="217"/>
  <c r="Q19" i="217" s="1"/>
  <c r="R19" i="257"/>
  <c r="AB65" i="261"/>
  <c r="AB64" i="261"/>
  <c r="AB69" i="261" s="1"/>
  <c r="U49" i="252"/>
  <c r="U113" i="260"/>
  <c r="U113" i="251"/>
  <c r="R49" i="252"/>
  <c r="R113" i="260"/>
  <c r="R113" i="251"/>
  <c r="AC65" i="261"/>
  <c r="AC64" i="261"/>
  <c r="AC69" i="261" s="1"/>
  <c r="R24" i="257"/>
  <c r="T113" i="251"/>
  <c r="T113" i="260"/>
  <c r="T49" i="252"/>
  <c r="S20" i="258"/>
  <c r="I66" i="261"/>
  <c r="K66" i="261" s="1"/>
  <c r="AE49" i="252" l="1"/>
  <c r="Y15" i="254"/>
  <c r="S19" i="257"/>
  <c r="T21" i="257"/>
  <c r="AC15" i="254"/>
  <c r="AB15" i="254"/>
  <c r="AA15" i="254"/>
  <c r="S14" i="257"/>
  <c r="S14" i="258"/>
  <c r="Z15" i="254"/>
  <c r="S23" i="257"/>
  <c r="AE113" i="260"/>
  <c r="AG113" i="260" s="1"/>
  <c r="X15" i="254"/>
  <c r="S19" i="258"/>
  <c r="AH49" i="252"/>
  <c r="AG49" i="252"/>
  <c r="W15" i="254"/>
  <c r="I65" i="261"/>
  <c r="K65" i="261" s="1"/>
  <c r="K60" i="261"/>
  <c r="I68" i="261"/>
  <c r="K68" i="261" s="1"/>
  <c r="K63" i="261"/>
  <c r="S24" i="257"/>
  <c r="S13" i="257"/>
  <c r="I64" i="261"/>
  <c r="Y69" i="261"/>
  <c r="T15" i="257" l="1"/>
  <c r="S16" i="258"/>
  <c r="K64" i="261"/>
  <c r="I69" i="261"/>
  <c r="K69" i="261" s="1"/>
  <c r="U21" i="257"/>
  <c r="T15" i="258"/>
  <c r="AJ15" i="254"/>
  <c r="AO15" i="254" s="1"/>
  <c r="U14" i="258" l="1"/>
  <c r="T13" i="258"/>
  <c r="T13" i="257"/>
  <c r="T19" i="258"/>
  <c r="T14" i="258"/>
  <c r="U19" i="258"/>
  <c r="T14" i="257"/>
  <c r="T23" i="257"/>
  <c r="V15" i="258"/>
  <c r="U15" i="257"/>
  <c r="U15" i="258"/>
  <c r="V21" i="257"/>
  <c r="T20" i="258"/>
  <c r="T19" i="257"/>
  <c r="U20" i="258"/>
  <c r="T24" i="257"/>
  <c r="U13" i="258" l="1"/>
  <c r="U19" i="257"/>
  <c r="V19" i="258"/>
  <c r="U24" i="257"/>
  <c r="V20" i="258"/>
  <c r="T16" i="258"/>
  <c r="U14" i="257"/>
  <c r="U23" i="257"/>
  <c r="U13" i="257"/>
  <c r="V23" i="257" l="1"/>
  <c r="W23" i="257"/>
  <c r="U16" i="258"/>
  <c r="W19" i="258"/>
  <c r="W20" i="258"/>
  <c r="W24" i="257"/>
  <c r="V24" i="257"/>
  <c r="W21" i="257" l="1"/>
  <c r="X17" i="258" l="1"/>
  <c r="X20" i="258"/>
  <c r="X19" i="258"/>
  <c r="X21" i="257"/>
  <c r="X23" i="257"/>
  <c r="X24" i="257"/>
  <c r="W20" i="257"/>
  <c r="Z20" i="258" l="1"/>
  <c r="Y24" i="257"/>
  <c r="AD265" i="261"/>
  <c r="AC241" i="261"/>
  <c r="X20" i="257"/>
  <c r="AB241" i="261"/>
  <c r="Z23" i="257"/>
  <c r="AD241" i="261"/>
  <c r="Y20" i="258"/>
  <c r="Y23" i="257"/>
  <c r="AB265" i="261"/>
  <c r="Y265" i="261"/>
  <c r="Y19" i="258"/>
  <c r="Z265" i="261"/>
  <c r="AC265" i="261"/>
  <c r="AB23" i="257"/>
  <c r="AB24" i="257"/>
  <c r="Y241" i="261"/>
  <c r="Y17" i="258"/>
  <c r="AA241" i="261"/>
  <c r="Z241" i="261"/>
  <c r="AA265" i="261"/>
  <c r="Y21" i="257"/>
  <c r="AC266" i="261" l="1"/>
  <c r="AD266" i="261"/>
  <c r="AD267" i="261"/>
  <c r="AB239" i="261"/>
  <c r="Y263" i="261"/>
  <c r="Y270" i="261" s="1"/>
  <c r="AD263" i="261"/>
  <c r="Z21" i="257"/>
  <c r="Y242" i="261"/>
  <c r="AC267" i="261"/>
  <c r="Q128" i="251"/>
  <c r="Q135" i="251" s="1"/>
  <c r="Q136" i="251" s="1"/>
  <c r="Q43" i="253"/>
  <c r="Q127" i="260"/>
  <c r="Z242" i="261"/>
  <c r="Y239" i="261"/>
  <c r="Y246" i="261" s="1"/>
  <c r="AC239" i="261"/>
  <c r="AC246" i="261" s="1"/>
  <c r="AB263" i="261"/>
  <c r="I265" i="261"/>
  <c r="AD242" i="261"/>
  <c r="AD239" i="261"/>
  <c r="AD246" i="261" s="1"/>
  <c r="Q81" i="260"/>
  <c r="Q81" i="251"/>
  <c r="Q85" i="251" s="1"/>
  <c r="AB242" i="261"/>
  <c r="AD270" i="261"/>
  <c r="AC263" i="261"/>
  <c r="AC270" i="261" s="1"/>
  <c r="AA263" i="261"/>
  <c r="AA270" i="261" s="1"/>
  <c r="I241" i="261"/>
  <c r="AB266" i="261"/>
  <c r="AA239" i="261"/>
  <c r="AA246" i="261" s="1"/>
  <c r="AB246" i="261"/>
  <c r="AC242" i="261"/>
  <c r="Z266" i="261"/>
  <c r="Y20" i="257"/>
  <c r="AB270" i="261"/>
  <c r="Z19" i="258"/>
  <c r="Z24" i="257"/>
  <c r="AA242" i="261"/>
  <c r="Z239" i="261"/>
  <c r="Z246" i="261" s="1"/>
  <c r="Y266" i="261"/>
  <c r="Z263" i="261"/>
  <c r="Z270" i="261" s="1"/>
  <c r="AA266" i="261"/>
  <c r="V16" i="253" l="1"/>
  <c r="V34" i="260"/>
  <c r="V34" i="251"/>
  <c r="AB267" i="261"/>
  <c r="Z17" i="258"/>
  <c r="I263" i="261"/>
  <c r="K263" i="261" s="1"/>
  <c r="AA17" i="258"/>
  <c r="AC240" i="261"/>
  <c r="V12" i="253"/>
  <c r="V30" i="251"/>
  <c r="V30" i="260"/>
  <c r="I242" i="261"/>
  <c r="AC243" i="261"/>
  <c r="AC248" i="261" s="1"/>
  <c r="AB19" i="258"/>
  <c r="Z243" i="261"/>
  <c r="Z248" i="261" s="1"/>
  <c r="R12" i="253"/>
  <c r="R30" i="251"/>
  <c r="R30" i="260"/>
  <c r="Y264" i="261"/>
  <c r="AB264" i="261"/>
  <c r="AD243" i="261"/>
  <c r="AD248" i="261" s="1"/>
  <c r="AA23" i="257"/>
  <c r="K241" i="261"/>
  <c r="AC272" i="261"/>
  <c r="Z20" i="257"/>
  <c r="AA264" i="261"/>
  <c r="AA21" i="257"/>
  <c r="W132" i="251"/>
  <c r="W131" i="260"/>
  <c r="W47" i="253"/>
  <c r="Z264" i="261"/>
  <c r="AB243" i="261"/>
  <c r="AB248" i="261" s="1"/>
  <c r="I266" i="261"/>
  <c r="AA19" i="258"/>
  <c r="I239" i="261"/>
  <c r="K239" i="261" s="1"/>
  <c r="U30" i="260"/>
  <c r="U30" i="251"/>
  <c r="U12" i="253"/>
  <c r="AF81" i="260"/>
  <c r="Q85" i="260"/>
  <c r="AA24" i="257"/>
  <c r="S12" i="253"/>
  <c r="S30" i="251"/>
  <c r="S30" i="260"/>
  <c r="AB240" i="261"/>
  <c r="Y240" i="261"/>
  <c r="AD264" i="261"/>
  <c r="U16" i="253"/>
  <c r="U34" i="251"/>
  <c r="U34" i="260"/>
  <c r="BH29" i="210"/>
  <c r="BK29" i="210" s="1" a="1"/>
  <c r="BK29" i="210" s="1"/>
  <c r="U29" i="210" s="1"/>
  <c r="AB20" i="258"/>
  <c r="AC264" i="261"/>
  <c r="AA20" i="258"/>
  <c r="Z267" i="261"/>
  <c r="AA240" i="261"/>
  <c r="Q86" i="251"/>
  <c r="Q92" i="251"/>
  <c r="Q101" i="251" s="1"/>
  <c r="Q105" i="251" s="1"/>
  <c r="W12" i="253"/>
  <c r="W30" i="260"/>
  <c r="W30" i="251"/>
  <c r="K265" i="261"/>
  <c r="Q139" i="260"/>
  <c r="AF127" i="260"/>
  <c r="W16" i="253"/>
  <c r="W34" i="251"/>
  <c r="W34" i="260"/>
  <c r="R16" i="253"/>
  <c r="R34" i="251"/>
  <c r="R34" i="260"/>
  <c r="Z240" i="261"/>
  <c r="AD240" i="261"/>
  <c r="AA243" i="261"/>
  <c r="AA248" i="261" s="1"/>
  <c r="S16" i="253"/>
  <c r="S34" i="260"/>
  <c r="S34" i="251"/>
  <c r="Y267" i="261"/>
  <c r="T34" i="260"/>
  <c r="T16" i="253"/>
  <c r="T34" i="251"/>
  <c r="U14" i="209"/>
  <c r="AA13" i="259"/>
  <c r="AA59" i="259" s="1"/>
  <c r="AF43" i="253"/>
  <c r="Q54" i="253"/>
  <c r="AD272" i="261"/>
  <c r="Y243" i="261"/>
  <c r="T12" i="253"/>
  <c r="T30" i="251"/>
  <c r="T30" i="260"/>
  <c r="AB21" i="257"/>
  <c r="AA267" i="261"/>
  <c r="I270" i="261" l="1"/>
  <c r="K270" i="261" s="1"/>
  <c r="I246" i="261"/>
  <c r="K246" i="261" s="1"/>
  <c r="V127" i="260"/>
  <c r="V128" i="251"/>
  <c r="V43" i="253"/>
  <c r="U128" i="251"/>
  <c r="U43" i="253"/>
  <c r="U127" i="260"/>
  <c r="U132" i="251"/>
  <c r="U131" i="260"/>
  <c r="U47" i="253"/>
  <c r="AC245" i="261"/>
  <c r="AC244" i="261"/>
  <c r="AC249" i="261" s="1"/>
  <c r="AE16" i="253"/>
  <c r="AG16" i="253" s="1"/>
  <c r="AD269" i="261"/>
  <c r="AD268" i="261"/>
  <c r="AB269" i="261"/>
  <c r="AB268" i="261"/>
  <c r="S128" i="251"/>
  <c r="S127" i="260"/>
  <c r="S43" i="253"/>
  <c r="AA268" i="261"/>
  <c r="AA269" i="261"/>
  <c r="AB20" i="257"/>
  <c r="AA11" i="259"/>
  <c r="AF139" i="260"/>
  <c r="Q140" i="260"/>
  <c r="AC269" i="261"/>
  <c r="AC268" i="261"/>
  <c r="I271" i="261"/>
  <c r="K271" i="261" s="1"/>
  <c r="K266" i="261"/>
  <c r="Y18" i="255"/>
  <c r="Y34" i="255" s="1"/>
  <c r="G14" i="209"/>
  <c r="H14" i="209" s="1"/>
  <c r="V14" i="209"/>
  <c r="U17" i="209"/>
  <c r="AA245" i="261"/>
  <c r="AA244" i="261"/>
  <c r="AA249" i="261" s="1"/>
  <c r="Y245" i="261"/>
  <c r="Y244" i="261"/>
  <c r="I240" i="261"/>
  <c r="Y269" i="261"/>
  <c r="Y268" i="261"/>
  <c r="I264" i="261"/>
  <c r="AB272" i="261"/>
  <c r="S132" i="251"/>
  <c r="S47" i="253"/>
  <c r="S131" i="260"/>
  <c r="Y248" i="261"/>
  <c r="I243" i="261"/>
  <c r="T47" i="253"/>
  <c r="T132" i="251"/>
  <c r="T131" i="260"/>
  <c r="Y272" i="261"/>
  <c r="I267" i="261"/>
  <c r="Z272" i="261"/>
  <c r="K242" i="261"/>
  <c r="I247" i="261"/>
  <c r="K247" i="261" s="1"/>
  <c r="AA272" i="261"/>
  <c r="AF54" i="253"/>
  <c r="AF55" i="253" s="1"/>
  <c r="Q55" i="253"/>
  <c r="AE34" i="260"/>
  <c r="Q92" i="260"/>
  <c r="Q101" i="260" s="1"/>
  <c r="Q105" i="260" s="1"/>
  <c r="AF85" i="260"/>
  <c r="Q86" i="260"/>
  <c r="AE30" i="260"/>
  <c r="Z244" i="261"/>
  <c r="Z249" i="261" s="1"/>
  <c r="Z245" i="261"/>
  <c r="T127" i="260"/>
  <c r="T128" i="251"/>
  <c r="T43" i="253"/>
  <c r="U56" i="210" a="1"/>
  <c r="U56" i="210" s="1"/>
  <c r="W56" i="210" s="1"/>
  <c r="U58" i="210" a="1"/>
  <c r="U58" i="210" s="1"/>
  <c r="W58" i="210" s="1"/>
  <c r="U41" i="210" a="1"/>
  <c r="U41" i="210" s="1"/>
  <c r="U54" i="210" a="1"/>
  <c r="U54" i="210" s="1"/>
  <c r="W54" i="210" s="1"/>
  <c r="U43" i="210" a="1"/>
  <c r="U43" i="210" s="1"/>
  <c r="W43" i="210" s="1"/>
  <c r="U55" i="210" a="1"/>
  <c r="U55" i="210" s="1"/>
  <c r="W55" i="210" s="1"/>
  <c r="U42" i="210" a="1"/>
  <c r="U42" i="210" s="1"/>
  <c r="W42" i="210" s="1"/>
  <c r="U44" i="210" a="1"/>
  <c r="U44" i="210" s="1"/>
  <c r="W44" i="210" s="1"/>
  <c r="U53" i="210" a="1"/>
  <c r="U53" i="210" s="1"/>
  <c r="W53" i="210" s="1"/>
  <c r="U47" i="210" a="1"/>
  <c r="U47" i="210" s="1"/>
  <c r="W47" i="210" s="1"/>
  <c r="U52" i="210" a="1"/>
  <c r="U52" i="210" s="1"/>
  <c r="W52" i="210" s="1"/>
  <c r="U50" i="210" a="1"/>
  <c r="U50" i="210" s="1"/>
  <c r="W50" i="210" s="1"/>
  <c r="U48" i="210" a="1"/>
  <c r="U48" i="210" s="1"/>
  <c r="W48" i="210" s="1"/>
  <c r="U51" i="210" a="1"/>
  <c r="U51" i="210" s="1"/>
  <c r="W51" i="210" s="1"/>
  <c r="U59" i="210" a="1"/>
  <c r="U59" i="210" s="1"/>
  <c r="W59" i="210" s="1"/>
  <c r="U57" i="210" a="1"/>
  <c r="U57" i="210" s="1"/>
  <c r="W57" i="210" s="1"/>
  <c r="U46" i="210" a="1"/>
  <c r="U46" i="210" s="1"/>
  <c r="W46" i="210" s="1"/>
  <c r="U60" i="210" a="1"/>
  <c r="U60" i="210" s="1"/>
  <c r="W60" i="210" s="1"/>
  <c r="U45" i="210" a="1"/>
  <c r="U45" i="210" s="1"/>
  <c r="W45" i="210" s="1"/>
  <c r="W29" i="210"/>
  <c r="U49" i="210" a="1"/>
  <c r="U49" i="210" s="1"/>
  <c r="W49" i="210" s="1"/>
  <c r="U34" i="210"/>
  <c r="W34" i="210" s="1"/>
  <c r="U61" i="210" a="1"/>
  <c r="U61" i="210" s="1"/>
  <c r="W61" i="210" s="1"/>
  <c r="AB245" i="261"/>
  <c r="AB244" i="261"/>
  <c r="AB249" i="261" s="1"/>
  <c r="Y14" i="255"/>
  <c r="Y33" i="255" s="1"/>
  <c r="W127" i="260"/>
  <c r="W128" i="251"/>
  <c r="W43" i="253"/>
  <c r="Z269" i="261"/>
  <c r="Z268" i="261"/>
  <c r="AB17" i="258"/>
  <c r="AD245" i="261"/>
  <c r="AD244" i="261"/>
  <c r="AD249" i="261" s="1"/>
  <c r="AA20" i="257"/>
  <c r="AE12" i="253"/>
  <c r="AG12" i="253" s="1"/>
  <c r="V47" i="253"/>
  <c r="V131" i="260"/>
  <c r="V132" i="251"/>
  <c r="AF86" i="260" l="1"/>
  <c r="AF92" i="260"/>
  <c r="AF101" i="260" s="1"/>
  <c r="AF105" i="260" s="1"/>
  <c r="W49" i="255"/>
  <c r="W18" i="255"/>
  <c r="W34" i="255" s="1"/>
  <c r="K240" i="261"/>
  <c r="I245" i="261"/>
  <c r="K245" i="261" s="1"/>
  <c r="Z273" i="261"/>
  <c r="I244" i="261"/>
  <c r="Y249" i="261"/>
  <c r="Y48" i="255"/>
  <c r="AC62" i="255" s="1"/>
  <c r="AB62" i="255"/>
  <c r="AB273" i="261"/>
  <c r="I272" i="261"/>
  <c r="K272" i="261" s="1"/>
  <c r="K267" i="261"/>
  <c r="R128" i="251"/>
  <c r="R43" i="253"/>
  <c r="AE43" i="253" s="1"/>
  <c r="AG43" i="253" s="1"/>
  <c r="R127" i="260"/>
  <c r="AE127" i="260" s="1"/>
  <c r="AG127" i="260" s="1"/>
  <c r="W14" i="255"/>
  <c r="W33" i="255" s="1"/>
  <c r="W48" i="255"/>
  <c r="AA32" i="259"/>
  <c r="AA57" i="259"/>
  <c r="AA62" i="259" s="1"/>
  <c r="AL63" i="259" s="1"/>
  <c r="AA15" i="259"/>
  <c r="AA273" i="261"/>
  <c r="AD273" i="261"/>
  <c r="R47" i="253"/>
  <c r="AE47" i="253" s="1"/>
  <c r="AG47" i="253" s="1"/>
  <c r="R132" i="251"/>
  <c r="R131" i="260"/>
  <c r="AE131" i="260" s="1"/>
  <c r="AG131" i="260" s="1"/>
  <c r="U64" i="210"/>
  <c r="W41" i="210"/>
  <c r="K243" i="261"/>
  <c r="I248" i="261"/>
  <c r="K248" i="261" s="1"/>
  <c r="Y49" i="255"/>
  <c r="AC63" i="255" s="1"/>
  <c r="AB63" i="255"/>
  <c r="U19" i="209"/>
  <c r="G17" i="209"/>
  <c r="H17" i="209" s="1"/>
  <c r="V17" i="209"/>
  <c r="I268" i="261"/>
  <c r="Y273" i="261"/>
  <c r="I269" i="261"/>
  <c r="K269" i="261" s="1"/>
  <c r="K264" i="261"/>
  <c r="AC273" i="261"/>
  <c r="AA40" i="259" l="1"/>
  <c r="W64" i="210"/>
  <c r="W67" i="210" s="1"/>
  <c r="U67" i="210"/>
  <c r="X14" i="255"/>
  <c r="I249" i="261"/>
  <c r="K249" i="261" s="1"/>
  <c r="K244" i="261"/>
  <c r="X18" i="255"/>
  <c r="U22" i="209"/>
  <c r="G19" i="209"/>
  <c r="H19" i="209" s="1"/>
  <c r="V19" i="209"/>
  <c r="AA16" i="259"/>
  <c r="AA24" i="259" s="1"/>
  <c r="AA26" i="259" s="1"/>
  <c r="I273" i="261"/>
  <c r="K273" i="261" s="1"/>
  <c r="K268" i="261"/>
  <c r="P7" i="258" l="1"/>
  <c r="P23" i="258" s="1"/>
  <c r="P44" i="258" s="1"/>
  <c r="P48" i="258" s="1"/>
  <c r="AC18" i="255"/>
  <c r="X34" i="255"/>
  <c r="AA48" i="259"/>
  <c r="AA50" i="259" s="1"/>
  <c r="AA51" i="259"/>
  <c r="AC14" i="255"/>
  <c r="X33" i="255"/>
  <c r="U27" i="209"/>
  <c r="G22" i="209"/>
  <c r="V22" i="209"/>
  <c r="G27" i="209" l="1"/>
  <c r="H22" i="209"/>
  <c r="U28" i="209"/>
  <c r="V28" i="209" s="1"/>
  <c r="V27" i="209"/>
  <c r="P50" i="258"/>
  <c r="Q49" i="258" s="1"/>
  <c r="P51" i="258" l="1"/>
  <c r="G28" i="209"/>
  <c r="H28" i="209" s="1"/>
  <c r="H27" i="209"/>
  <c r="L39" i="203" l="1"/>
  <c r="L40" i="203" s="1"/>
  <c r="R17" i="212" s="1"/>
  <c r="S17" i="212" s="1"/>
  <c r="S18" i="212" s="1"/>
  <c r="P16" i="257"/>
  <c r="P17" i="257" s="1"/>
  <c r="P29" i="257" s="1"/>
  <c r="P31" i="257" s="1"/>
  <c r="P42" i="257" s="1"/>
  <c r="P53" i="258"/>
  <c r="P54" i="258" s="1"/>
  <c r="N52" i="206"/>
  <c r="H52" i="206" s="1"/>
  <c r="H53" i="206" s="1"/>
  <c r="H54" i="206" s="1"/>
  <c r="G32" i="209"/>
  <c r="P47" i="257"/>
  <c r="P48" i="257" s="1"/>
  <c r="H32" i="209" l="1"/>
  <c r="G33" i="209"/>
  <c r="Q46" i="257"/>
  <c r="T17" i="212" l="1"/>
  <c r="T18" i="212" s="1"/>
  <c r="H33" i="209"/>
  <c r="H34" i="209" s="1"/>
  <c r="AA206" i="261" l="1"/>
  <c r="AA110" i="261"/>
  <c r="Z110" i="261"/>
  <c r="AA122" i="261"/>
  <c r="AD98" i="261"/>
  <c r="AA158" i="261"/>
  <c r="Z50" i="261"/>
  <c r="Y110" i="261"/>
  <c r="Z86" i="261"/>
  <c r="AB254" i="261"/>
  <c r="AC122" i="261"/>
  <c r="AA194" i="261"/>
  <c r="AC74" i="261"/>
  <c r="AB50" i="261"/>
  <c r="AD122" i="261"/>
  <c r="Z122" i="261"/>
  <c r="AD206" i="261"/>
  <c r="AC110" i="261"/>
  <c r="Y38" i="261"/>
  <c r="Y194" i="261"/>
  <c r="Z74" i="261"/>
  <c r="AB134" i="261"/>
  <c r="Z230" i="261"/>
  <c r="AC98" i="261"/>
  <c r="AD26" i="261"/>
  <c r="AA86" i="261"/>
  <c r="AC206" i="261"/>
  <c r="Y206" i="261"/>
  <c r="Z206" i="261"/>
  <c r="AB110" i="261"/>
  <c r="AD181" i="261"/>
  <c r="AD133" i="261"/>
  <c r="AB73" i="261"/>
  <c r="Z49" i="261"/>
  <c r="AB25" i="261"/>
  <c r="Z157" i="261"/>
  <c r="AC193" i="261"/>
  <c r="AD193" i="261"/>
  <c r="AA133" i="261"/>
  <c r="AD109" i="261"/>
  <c r="AA182" i="261"/>
  <c r="AB169" i="261"/>
  <c r="Z97" i="261"/>
  <c r="AB85" i="261"/>
  <c r="AA169" i="261"/>
  <c r="AA25" i="261"/>
  <c r="AC37" i="261"/>
  <c r="AC229" i="261"/>
  <c r="Z169" i="261"/>
  <c r="AA85" i="261"/>
  <c r="Y85" i="261"/>
  <c r="Z73" i="261"/>
  <c r="AA157" i="261"/>
  <c r="AB97" i="261"/>
  <c r="AA193" i="261"/>
  <c r="Z229" i="261"/>
  <c r="AB229" i="261"/>
  <c r="AA37" i="261"/>
  <c r="AD97" i="261"/>
  <c r="AA109" i="261"/>
  <c r="AB121" i="261"/>
  <c r="AC85" i="261"/>
  <c r="AC49" i="261"/>
  <c r="AA229" i="261"/>
  <c r="Y193" i="261"/>
  <c r="AA121" i="261"/>
  <c r="AC157" i="261"/>
  <c r="Z145" i="261"/>
  <c r="Z109" i="261"/>
  <c r="AB109" i="261"/>
  <c r="Y73" i="261"/>
  <c r="AD73" i="261"/>
  <c r="AB145" i="261"/>
  <c r="Z181" i="261"/>
  <c r="Y133" i="261"/>
  <c r="AC97" i="261"/>
  <c r="AA145" i="261"/>
  <c r="AD85" i="261"/>
  <c r="AA181" i="261"/>
  <c r="AD25" i="261"/>
  <c r="AC169" i="261"/>
  <c r="AD253" i="261"/>
  <c r="Y109" i="261"/>
  <c r="Y181" i="261"/>
  <c r="AB133" i="261"/>
  <c r="Z253" i="261"/>
  <c r="AA49" i="261"/>
  <c r="AC25" i="261"/>
  <c r="AB37" i="261"/>
  <c r="AC205" i="261"/>
  <c r="AD229" i="261"/>
  <c r="AC181" i="261"/>
  <c r="AC109" i="261"/>
  <c r="AA97" i="261"/>
  <c r="AB253" i="261"/>
  <c r="AD37" i="261"/>
  <c r="AC73" i="261"/>
  <c r="AB181" i="261"/>
  <c r="Y37" i="261"/>
  <c r="AD157" i="261"/>
  <c r="Y157" i="261"/>
  <c r="Z205" i="261"/>
  <c r="Y145" i="261"/>
  <c r="AD121" i="261"/>
  <c r="AC121" i="261"/>
  <c r="Y49" i="261"/>
  <c r="Z37" i="261"/>
  <c r="AB193" i="261"/>
  <c r="Z85" i="261"/>
  <c r="Y25" i="261"/>
  <c r="AB157" i="261"/>
  <c r="Z193" i="261"/>
  <c r="AC145" i="261"/>
  <c r="AC133" i="261"/>
  <c r="Y121" i="261"/>
  <c r="Y97" i="261"/>
  <c r="AD145" i="261"/>
  <c r="AA73" i="261"/>
  <c r="AD169" i="261"/>
  <c r="Y229" i="261"/>
  <c r="Y205" i="261"/>
  <c r="AD49" i="261"/>
  <c r="AC253" i="261"/>
  <c r="Z133" i="261"/>
  <c r="AA253" i="261"/>
  <c r="Z121" i="261"/>
  <c r="Y169" i="261"/>
  <c r="Z25" i="261"/>
  <c r="AB205" i="261"/>
  <c r="AA205" i="261"/>
  <c r="AD205" i="261"/>
  <c r="Y253" i="261"/>
  <c r="AB49" i="261"/>
  <c r="Z373" i="261" l="1"/>
  <c r="AA170" i="261"/>
  <c r="AB122" i="261"/>
  <c r="AB158" i="261"/>
  <c r="AB26" i="261"/>
  <c r="AB86" i="261"/>
  <c r="Y182" i="261"/>
  <c r="AD158" i="261"/>
  <c r="Y134" i="261"/>
  <c r="AD170" i="261"/>
  <c r="Z182" i="261"/>
  <c r="AA26" i="261"/>
  <c r="AA74" i="261"/>
  <c r="AC26" i="261"/>
  <c r="AB206" i="261"/>
  <c r="Y98" i="261"/>
  <c r="I169" i="261"/>
  <c r="Y158" i="261"/>
  <c r="I121" i="261"/>
  <c r="K121" i="261" s="1"/>
  <c r="AB74" i="261"/>
  <c r="I25" i="261"/>
  <c r="K25" i="261" s="1"/>
  <c r="AD75" i="261"/>
  <c r="AA50" i="261"/>
  <c r="AB182" i="261"/>
  <c r="Y254" i="261"/>
  <c r="AA38" i="261"/>
  <c r="AC254" i="261"/>
  <c r="AB98" i="261"/>
  <c r="I229" i="261"/>
  <c r="K229" i="261" s="1"/>
  <c r="Y50" i="261"/>
  <c r="AD50" i="261"/>
  <c r="AA27" i="261"/>
  <c r="Y207" i="261"/>
  <c r="AD51" i="261"/>
  <c r="AC135" i="261"/>
  <c r="AB195" i="261"/>
  <c r="Y47" i="261"/>
  <c r="AA83" i="261"/>
  <c r="Z47" i="261"/>
  <c r="Z54" i="261" s="1"/>
  <c r="AD179" i="261"/>
  <c r="AD251" i="261"/>
  <c r="AD258" i="261" s="1"/>
  <c r="Y131" i="261"/>
  <c r="Y138" i="261" s="1"/>
  <c r="AC35" i="261"/>
  <c r="AC42" i="261" s="1"/>
  <c r="Y227" i="261"/>
  <c r="AC167" i="261"/>
  <c r="AC131" i="261"/>
  <c r="Y167" i="261"/>
  <c r="Z191" i="261"/>
  <c r="Z198" i="261" s="1"/>
  <c r="AA71" i="261"/>
  <c r="AD182" i="261"/>
  <c r="Z255" i="261"/>
  <c r="AC159" i="261"/>
  <c r="Z194" i="261"/>
  <c r="AC95" i="261"/>
  <c r="AC102" i="261" s="1"/>
  <c r="AB47" i="261"/>
  <c r="AB54" i="261" s="1"/>
  <c r="AD227" i="261"/>
  <c r="AD234" i="261" s="1"/>
  <c r="AA47" i="261"/>
  <c r="AA54" i="261" s="1"/>
  <c r="AA155" i="261"/>
  <c r="AA162" i="261" s="1"/>
  <c r="AA143" i="261"/>
  <c r="AA150" i="261" s="1"/>
  <c r="AC146" i="261"/>
  <c r="AA373" i="261"/>
  <c r="Y87" i="261"/>
  <c r="AD230" i="261"/>
  <c r="I181" i="261"/>
  <c r="Y122" i="261"/>
  <c r="Z158" i="261"/>
  <c r="Y255" i="261"/>
  <c r="Z146" i="261"/>
  <c r="Y155" i="261"/>
  <c r="Y162" i="261" s="1"/>
  <c r="Z119" i="261"/>
  <c r="Z126" i="261" s="1"/>
  <c r="AA119" i="261"/>
  <c r="AA126" i="261" s="1"/>
  <c r="AB107" i="261"/>
  <c r="AB114" i="261" s="1"/>
  <c r="AB191" i="261"/>
  <c r="AD47" i="261"/>
  <c r="AA179" i="261"/>
  <c r="AD131" i="261"/>
  <c r="AA251" i="261"/>
  <c r="Z155" i="261"/>
  <c r="Z162" i="261" s="1"/>
  <c r="Y251" i="261"/>
  <c r="Y258" i="261" s="1"/>
  <c r="AA111" i="261"/>
  <c r="AC182" i="261"/>
  <c r="AA87" i="261"/>
  <c r="AA92" i="261" s="1"/>
  <c r="AB146" i="261"/>
  <c r="AB23" i="261"/>
  <c r="AB30" i="261" s="1"/>
  <c r="Y119" i="261"/>
  <c r="Z83" i="261"/>
  <c r="Z90" i="261" s="1"/>
  <c r="Z107" i="261"/>
  <c r="Z114" i="261" s="1"/>
  <c r="Y203" i="261"/>
  <c r="AB35" i="261"/>
  <c r="AB42" i="261" s="1"/>
  <c r="AC83" i="261"/>
  <c r="AC90" i="261" s="1"/>
  <c r="AC86" i="261"/>
  <c r="AA78" i="261"/>
  <c r="I49" i="261"/>
  <c r="I37" i="261"/>
  <c r="AC158" i="261"/>
  <c r="AD373" i="261"/>
  <c r="AD110" i="261"/>
  <c r="I110" i="261" s="1"/>
  <c r="AB38" i="261"/>
  <c r="AB131" i="261"/>
  <c r="AB138" i="261" s="1"/>
  <c r="Z227" i="261"/>
  <c r="Z234" i="261" s="1"/>
  <c r="Z35" i="261"/>
  <c r="Z42" i="261" s="1"/>
  <c r="AA35" i="261"/>
  <c r="AA42" i="261" s="1"/>
  <c r="AC373" i="261"/>
  <c r="Y230" i="261"/>
  <c r="Y170" i="261"/>
  <c r="AD107" i="261"/>
  <c r="AD114" i="261" s="1"/>
  <c r="AD35" i="261"/>
  <c r="AD42" i="261" s="1"/>
  <c r="AB179" i="261"/>
  <c r="AC203" i="261"/>
  <c r="AC210" i="261" s="1"/>
  <c r="AC107" i="261"/>
  <c r="AC114" i="261" s="1"/>
  <c r="AD71" i="261"/>
  <c r="AD78" i="261" s="1"/>
  <c r="AA131" i="261"/>
  <c r="AA138" i="261" s="1"/>
  <c r="K169" i="261"/>
  <c r="AD254" i="261"/>
  <c r="AA98" i="261"/>
  <c r="AA90" i="261"/>
  <c r="AA191" i="261"/>
  <c r="AA198" i="261" s="1"/>
  <c r="Y23" i="261"/>
  <c r="AB203" i="261"/>
  <c r="AB210" i="261" s="1"/>
  <c r="AA95" i="261"/>
  <c r="AA102" i="261" s="1"/>
  <c r="AB143" i="261"/>
  <c r="AB150" i="261" s="1"/>
  <c r="AD167" i="261"/>
  <c r="AD174" i="261" s="1"/>
  <c r="I253" i="261"/>
  <c r="Y373" i="261"/>
  <c r="AA134" i="261"/>
  <c r="AC75" i="261"/>
  <c r="AB198" i="261"/>
  <c r="I133" i="261"/>
  <c r="Z134" i="261"/>
  <c r="I206" i="261"/>
  <c r="AC179" i="261"/>
  <c r="AC186" i="261" s="1"/>
  <c r="AD23" i="261"/>
  <c r="AD30" i="261" s="1"/>
  <c r="AA23" i="261"/>
  <c r="AA30" i="261" s="1"/>
  <c r="AB167" i="261"/>
  <c r="AB174" i="261" s="1"/>
  <c r="AB227" i="261"/>
  <c r="AB234" i="261" s="1"/>
  <c r="Z167" i="261"/>
  <c r="Z174" i="261" s="1"/>
  <c r="AC155" i="261"/>
  <c r="AC162" i="261" s="1"/>
  <c r="Y231" i="261"/>
  <c r="AA207" i="261"/>
  <c r="AC138" i="261"/>
  <c r="Z98" i="261"/>
  <c r="AC231" i="261"/>
  <c r="AA186" i="261"/>
  <c r="Y26" i="261"/>
  <c r="I73" i="261"/>
  <c r="I193" i="261"/>
  <c r="I85" i="261"/>
  <c r="Z23" i="261"/>
  <c r="Z30" i="261" s="1"/>
  <c r="AB119" i="261"/>
  <c r="AB126" i="261" s="1"/>
  <c r="Z95" i="261"/>
  <c r="Z102" i="261" s="1"/>
  <c r="Y95" i="261"/>
  <c r="Y71" i="261"/>
  <c r="Y78" i="261" s="1"/>
  <c r="AD155" i="261"/>
  <c r="AD162" i="261" s="1"/>
  <c r="AC143" i="261"/>
  <c r="AC150" i="261" s="1"/>
  <c r="Z203" i="261"/>
  <c r="Z210" i="261" s="1"/>
  <c r="AD191" i="261"/>
  <c r="AD198" i="261" s="1"/>
  <c r="Z179" i="261"/>
  <c r="Z186" i="261" s="1"/>
  <c r="Y107" i="261"/>
  <c r="Y179" i="261"/>
  <c r="AA167" i="261"/>
  <c r="AA174" i="261" s="1"/>
  <c r="AB83" i="261"/>
  <c r="AB90" i="261" s="1"/>
  <c r="I145" i="261"/>
  <c r="AB170" i="261"/>
  <c r="AB373" i="261"/>
  <c r="AA146" i="261"/>
  <c r="AD146" i="261"/>
  <c r="Y74" i="261"/>
  <c r="AA203" i="261"/>
  <c r="AA210" i="261" s="1"/>
  <c r="AB95" i="261"/>
  <c r="AB102" i="261" s="1"/>
  <c r="Y191" i="261"/>
  <c r="Y198" i="261" s="1"/>
  <c r="Z251" i="261"/>
  <c r="AD95" i="261"/>
  <c r="AD102" i="261" s="1"/>
  <c r="AA227" i="261"/>
  <c r="AA234" i="261" s="1"/>
  <c r="AB251" i="261"/>
  <c r="AB71" i="261"/>
  <c r="AB78" i="261" s="1"/>
  <c r="AC47" i="261"/>
  <c r="AC54" i="261" s="1"/>
  <c r="AB155" i="261"/>
  <c r="Z131" i="261"/>
  <c r="Z138" i="261" s="1"/>
  <c r="Y35" i="261"/>
  <c r="AA254" i="261"/>
  <c r="AC38" i="261"/>
  <c r="AD74" i="261"/>
  <c r="AD54" i="261"/>
  <c r="I97" i="261"/>
  <c r="AB230" i="261"/>
  <c r="AB374" i="261" s="1"/>
  <c r="I157" i="261"/>
  <c r="I109" i="261"/>
  <c r="AD134" i="261"/>
  <c r="AD139" i="261" s="1"/>
  <c r="AD194" i="261"/>
  <c r="Y146" i="261"/>
  <c r="Z38" i="261"/>
  <c r="AB194" i="261"/>
  <c r="Z183" i="261"/>
  <c r="AD138" i="261"/>
  <c r="AC119" i="261"/>
  <c r="AC126" i="261" s="1"/>
  <c r="AD143" i="261"/>
  <c r="AD150" i="261" s="1"/>
  <c r="AC251" i="261"/>
  <c r="AC258" i="261" s="1"/>
  <c r="I205" i="261"/>
  <c r="AC230" i="261"/>
  <c r="AC374" i="261" s="1"/>
  <c r="AB162" i="261"/>
  <c r="Z170" i="261"/>
  <c r="AC194" i="261"/>
  <c r="Z26" i="261"/>
  <c r="Y86" i="261"/>
  <c r="AC23" i="261"/>
  <c r="AC30" i="261" s="1"/>
  <c r="AC71" i="261"/>
  <c r="AC78" i="261" s="1"/>
  <c r="Y83" i="261"/>
  <c r="AC191" i="261"/>
  <c r="AC198" i="261" s="1"/>
  <c r="AC227" i="261"/>
  <c r="AC234" i="261" s="1"/>
  <c r="AD203" i="261"/>
  <c r="AD210" i="261" s="1"/>
  <c r="Z143" i="261"/>
  <c r="Z150" i="261" s="1"/>
  <c r="AD83" i="261"/>
  <c r="AD90" i="261" s="1"/>
  <c r="Y143" i="261"/>
  <c r="AA107" i="261"/>
  <c r="AA114" i="261" s="1"/>
  <c r="AD119" i="261"/>
  <c r="AD126" i="261" s="1"/>
  <c r="Z71" i="261"/>
  <c r="Z78" i="261" s="1"/>
  <c r="AD38" i="261"/>
  <c r="Z254" i="261"/>
  <c r="AC170" i="261"/>
  <c r="AD86" i="261"/>
  <c r="AC50" i="261"/>
  <c r="AC174" i="261"/>
  <c r="AA230" i="261"/>
  <c r="AC134" i="261"/>
  <c r="AC139" i="261" s="1"/>
  <c r="AB371" i="261" l="1"/>
  <c r="AB135" i="261"/>
  <c r="I182" i="261"/>
  <c r="AC123" i="261"/>
  <c r="AC147" i="261"/>
  <c r="AB139" i="261"/>
  <c r="AA231" i="261"/>
  <c r="AA236" i="261" s="1"/>
  <c r="AB27" i="261"/>
  <c r="AA139" i="261"/>
  <c r="I83" i="261"/>
  <c r="K83" i="261" s="1"/>
  <c r="I98" i="261"/>
  <c r="K98" i="261" s="1"/>
  <c r="I134" i="261"/>
  <c r="K134" i="261" s="1"/>
  <c r="Z51" i="261"/>
  <c r="I158" i="261"/>
  <c r="K158" i="261" s="1"/>
  <c r="V25" i="252"/>
  <c r="V28" i="260"/>
  <c r="V28" i="251"/>
  <c r="I373" i="261"/>
  <c r="AB159" i="261"/>
  <c r="AB164" i="261" s="1"/>
  <c r="V20" i="251"/>
  <c r="V19" i="252"/>
  <c r="V20" i="260"/>
  <c r="S29" i="260"/>
  <c r="S29" i="251"/>
  <c r="S11" i="253"/>
  <c r="Z27" i="261"/>
  <c r="Z32" i="261" s="1"/>
  <c r="AC207" i="261"/>
  <c r="AC212" i="261" s="1"/>
  <c r="S25" i="251"/>
  <c r="S26" i="252"/>
  <c r="S25" i="260"/>
  <c r="V24" i="260"/>
  <c r="V23" i="252"/>
  <c r="V24" i="251"/>
  <c r="W28" i="251"/>
  <c r="W28" i="260"/>
  <c r="W25" i="252"/>
  <c r="Z56" i="261"/>
  <c r="T27" i="251"/>
  <c r="T27" i="260"/>
  <c r="T27" i="252"/>
  <c r="V22" i="252"/>
  <c r="V23" i="251"/>
  <c r="V23" i="260"/>
  <c r="AB120" i="261"/>
  <c r="AA228" i="261"/>
  <c r="AA36" i="261"/>
  <c r="AA168" i="261"/>
  <c r="AA48" i="261"/>
  <c r="AB96" i="261"/>
  <c r="AD84" i="261"/>
  <c r="Z75" i="261"/>
  <c r="Z80" i="261" s="1"/>
  <c r="AD99" i="261"/>
  <c r="AD104" i="261" s="1"/>
  <c r="W27" i="260"/>
  <c r="W27" i="252"/>
  <c r="W27" i="251"/>
  <c r="AD195" i="261"/>
  <c r="AD200" i="261" s="1"/>
  <c r="AC195" i="261"/>
  <c r="AC200" i="261" s="1"/>
  <c r="K97" i="261"/>
  <c r="R13" i="260"/>
  <c r="R13" i="251"/>
  <c r="R13" i="252"/>
  <c r="Y186" i="261"/>
  <c r="I179" i="261"/>
  <c r="K179" i="261" s="1"/>
  <c r="W25" i="251"/>
  <c r="W25" i="260"/>
  <c r="W26" i="252"/>
  <c r="R18" i="252"/>
  <c r="R19" i="260"/>
  <c r="R19" i="251"/>
  <c r="V42" i="253"/>
  <c r="V126" i="260"/>
  <c r="V127" i="251"/>
  <c r="AB123" i="261"/>
  <c r="AB128" i="261" s="1"/>
  <c r="AA75" i="261"/>
  <c r="AA80" i="261" s="1"/>
  <c r="Y30" i="261"/>
  <c r="I23" i="261"/>
  <c r="I170" i="261"/>
  <c r="Y111" i="261"/>
  <c r="R26" i="260"/>
  <c r="R24" i="252"/>
  <c r="R26" i="251"/>
  <c r="K182" i="261"/>
  <c r="T22" i="252"/>
  <c r="T23" i="251"/>
  <c r="T23" i="260"/>
  <c r="AC171" i="261"/>
  <c r="AC176" i="261" s="1"/>
  <c r="T17" i="252"/>
  <c r="T18" i="260"/>
  <c r="T18" i="251"/>
  <c r="AD204" i="261"/>
  <c r="AD48" i="261"/>
  <c r="Y108" i="261"/>
  <c r="Y120" i="261"/>
  <c r="Z36" i="261"/>
  <c r="Y180" i="261"/>
  <c r="AC252" i="261"/>
  <c r="AA180" i="261"/>
  <c r="AB48" i="261"/>
  <c r="W20" i="252"/>
  <c r="W21" i="260"/>
  <c r="W21" i="251"/>
  <c r="AA147" i="261"/>
  <c r="AA152" i="261" s="1"/>
  <c r="AA195" i="261"/>
  <c r="AA200" i="261" s="1"/>
  <c r="K205" i="261"/>
  <c r="V21" i="260"/>
  <c r="V20" i="252"/>
  <c r="V21" i="251"/>
  <c r="Y42" i="261"/>
  <c r="I35" i="261"/>
  <c r="K35" i="261" s="1"/>
  <c r="V14" i="252"/>
  <c r="V14" i="251"/>
  <c r="V14" i="260"/>
  <c r="I194" i="261"/>
  <c r="R25" i="252"/>
  <c r="R28" i="260"/>
  <c r="R28" i="251"/>
  <c r="K85" i="261"/>
  <c r="T12" i="260"/>
  <c r="T12" i="252"/>
  <c r="T12" i="251"/>
  <c r="Y183" i="261"/>
  <c r="K253" i="261"/>
  <c r="R12" i="260"/>
  <c r="R12" i="252"/>
  <c r="R12" i="251"/>
  <c r="Y51" i="261"/>
  <c r="AD27" i="261"/>
  <c r="AD32" i="261" s="1"/>
  <c r="T13" i="260"/>
  <c r="T13" i="251"/>
  <c r="T13" i="252"/>
  <c r="Y210" i="261"/>
  <c r="I203" i="261"/>
  <c r="K203" i="261" s="1"/>
  <c r="T13" i="253"/>
  <c r="T31" i="251"/>
  <c r="T31" i="260"/>
  <c r="V19" i="251"/>
  <c r="V18" i="252"/>
  <c r="V19" i="260"/>
  <c r="Y123" i="261"/>
  <c r="R24" i="260"/>
  <c r="R24" i="251"/>
  <c r="R23" i="252"/>
  <c r="AB32" i="261"/>
  <c r="AB180" i="261"/>
  <c r="AD120" i="261"/>
  <c r="V12" i="260"/>
  <c r="V12" i="252"/>
  <c r="V12" i="251"/>
  <c r="AC24" i="261"/>
  <c r="Z168" i="261"/>
  <c r="AA96" i="261"/>
  <c r="AA108" i="261"/>
  <c r="Z228" i="261"/>
  <c r="Z252" i="261"/>
  <c r="AC84" i="261"/>
  <c r="Y204" i="261"/>
  <c r="Z204" i="261"/>
  <c r="Z48" i="261"/>
  <c r="AB252" i="261"/>
  <c r="Z72" i="261"/>
  <c r="AB72" i="261"/>
  <c r="AC168" i="261"/>
  <c r="AA51" i="261"/>
  <c r="AA56" i="261" s="1"/>
  <c r="V29" i="260"/>
  <c r="V29" i="251"/>
  <c r="V11" i="253"/>
  <c r="R17" i="252"/>
  <c r="R18" i="251"/>
  <c r="R18" i="260"/>
  <c r="Y135" i="261"/>
  <c r="AD39" i="261"/>
  <c r="AD44" i="261" s="1"/>
  <c r="Z195" i="261"/>
  <c r="Z200" i="261" s="1"/>
  <c r="I74" i="261"/>
  <c r="U18" i="260"/>
  <c r="U18" i="251"/>
  <c r="U17" i="252"/>
  <c r="Y90" i="261"/>
  <c r="K73" i="261"/>
  <c r="AB75" i="261"/>
  <c r="AB80" i="261" s="1"/>
  <c r="AC80" i="261"/>
  <c r="U23" i="260"/>
  <c r="U22" i="252"/>
  <c r="U23" i="251"/>
  <c r="W13" i="251"/>
  <c r="W13" i="260"/>
  <c r="W13" i="252"/>
  <c r="AD171" i="261"/>
  <c r="AD176" i="261" s="1"/>
  <c r="K49" i="261"/>
  <c r="R21" i="260"/>
  <c r="R20" i="252"/>
  <c r="R21" i="251"/>
  <c r="AB147" i="261"/>
  <c r="AB152" i="261" s="1"/>
  <c r="AA371" i="261"/>
  <c r="AD135" i="261"/>
  <c r="AD140" i="261" s="1"/>
  <c r="W11" i="253"/>
  <c r="W29" i="260"/>
  <c r="W29" i="251"/>
  <c r="AB99" i="261"/>
  <c r="AB104" i="261" s="1"/>
  <c r="R21" i="252"/>
  <c r="R22" i="251"/>
  <c r="R22" i="260"/>
  <c r="R14" i="251"/>
  <c r="R14" i="260"/>
  <c r="R14" i="252"/>
  <c r="AC152" i="261"/>
  <c r="Y96" i="261"/>
  <c r="S13" i="253"/>
  <c r="S31" i="251"/>
  <c r="S31" i="260"/>
  <c r="Z135" i="261"/>
  <c r="Z140" i="261" s="1"/>
  <c r="AB156" i="261"/>
  <c r="AD252" i="261"/>
  <c r="AB192" i="261"/>
  <c r="Y252" i="261"/>
  <c r="Y72" i="261"/>
  <c r="Y48" i="261"/>
  <c r="AB84" i="261"/>
  <c r="AC180" i="261"/>
  <c r="Y39" i="261"/>
  <c r="Y171" i="261"/>
  <c r="AC27" i="261"/>
  <c r="AC32" i="261" s="1"/>
  <c r="T19" i="252"/>
  <c r="T20" i="251"/>
  <c r="T20" i="260"/>
  <c r="W18" i="260"/>
  <c r="W17" i="252"/>
  <c r="W18" i="251"/>
  <c r="Y27" i="261"/>
  <c r="AC371" i="261"/>
  <c r="AC378" i="261" s="1"/>
  <c r="I146" i="261"/>
  <c r="AA374" i="261"/>
  <c r="T11" i="253"/>
  <c r="T29" i="260"/>
  <c r="T29" i="251"/>
  <c r="R19" i="252"/>
  <c r="R20" i="260"/>
  <c r="R20" i="251"/>
  <c r="S19" i="251"/>
  <c r="S19" i="260"/>
  <c r="S18" i="252"/>
  <c r="AA212" i="261"/>
  <c r="U11" i="253"/>
  <c r="U29" i="251"/>
  <c r="U29" i="260"/>
  <c r="Z231" i="261"/>
  <c r="Z236" i="261" s="1"/>
  <c r="I50" i="261"/>
  <c r="I230" i="261"/>
  <c r="AC255" i="261"/>
  <c r="S20" i="260"/>
  <c r="S20" i="251"/>
  <c r="S19" i="252"/>
  <c r="AD186" i="261"/>
  <c r="I251" i="261"/>
  <c r="K251" i="261" s="1"/>
  <c r="Y371" i="261"/>
  <c r="T20" i="252"/>
  <c r="T21" i="251"/>
  <c r="T21" i="260"/>
  <c r="Y260" i="261"/>
  <c r="Y375" i="261"/>
  <c r="Y174" i="261"/>
  <c r="I167" i="261"/>
  <c r="Y139" i="261"/>
  <c r="I131" i="261"/>
  <c r="K131" i="261" s="1"/>
  <c r="AB200" i="261"/>
  <c r="Y212" i="261"/>
  <c r="AD192" i="261"/>
  <c r="Z156" i="261"/>
  <c r="Z24" i="261"/>
  <c r="AC96" i="261"/>
  <c r="Y192" i="261"/>
  <c r="Z144" i="261"/>
  <c r="Z120" i="261"/>
  <c r="Z39" i="261"/>
  <c r="Z44" i="261" s="1"/>
  <c r="AB231" i="261"/>
  <c r="AB236" i="261" s="1"/>
  <c r="U16" i="260"/>
  <c r="U16" i="252"/>
  <c r="U16" i="251"/>
  <c r="Y114" i="261"/>
  <c r="I107" i="261"/>
  <c r="K107" i="261" s="1"/>
  <c r="W24" i="252"/>
  <c r="W26" i="251"/>
  <c r="W26" i="260"/>
  <c r="S12" i="251"/>
  <c r="S12" i="252"/>
  <c r="S12" i="260"/>
  <c r="AB171" i="261"/>
  <c r="AB176" i="261" s="1"/>
  <c r="AC236" i="261"/>
  <c r="K206" i="261"/>
  <c r="Y99" i="261"/>
  <c r="AC39" i="261"/>
  <c r="AC44" i="261" s="1"/>
  <c r="T22" i="251"/>
  <c r="T22" i="260"/>
  <c r="T21" i="252"/>
  <c r="V27" i="251"/>
  <c r="V27" i="260"/>
  <c r="V27" i="252"/>
  <c r="W19" i="252"/>
  <c r="W20" i="260"/>
  <c r="W20" i="251"/>
  <c r="V18" i="251"/>
  <c r="V18" i="260"/>
  <c r="V17" i="252"/>
  <c r="Y126" i="261"/>
  <c r="I119" i="261"/>
  <c r="AD207" i="261"/>
  <c r="AD212" i="261" s="1"/>
  <c r="W14" i="252"/>
  <c r="W14" i="260"/>
  <c r="W14" i="251"/>
  <c r="Y159" i="261"/>
  <c r="Z260" i="261"/>
  <c r="T16" i="251"/>
  <c r="T16" i="252"/>
  <c r="T16" i="260"/>
  <c r="AC36" i="261"/>
  <c r="AB24" i="261"/>
  <c r="AA24" i="261"/>
  <c r="Z180" i="261"/>
  <c r="Y228" i="261"/>
  <c r="AA252" i="261"/>
  <c r="AC48" i="261"/>
  <c r="AC192" i="261"/>
  <c r="AD156" i="261"/>
  <c r="AB204" i="261"/>
  <c r="AD180" i="261"/>
  <c r="Z96" i="261"/>
  <c r="I254" i="261"/>
  <c r="Z374" i="261"/>
  <c r="S23" i="260"/>
  <c r="S22" i="252"/>
  <c r="S23" i="251"/>
  <c r="V13" i="253"/>
  <c r="V31" i="260"/>
  <c r="V31" i="251"/>
  <c r="R26" i="252"/>
  <c r="R25" i="251"/>
  <c r="R25" i="260"/>
  <c r="AD111" i="261"/>
  <c r="AD116" i="261" s="1"/>
  <c r="V24" i="252"/>
  <c r="V26" i="251"/>
  <c r="V26" i="260"/>
  <c r="K133" i="261"/>
  <c r="T19" i="251"/>
  <c r="T18" i="252"/>
  <c r="T19" i="260"/>
  <c r="I191" i="261"/>
  <c r="K191" i="261" s="1"/>
  <c r="AA39" i="261"/>
  <c r="AA44" i="261" s="1"/>
  <c r="AD374" i="261"/>
  <c r="AB39" i="261"/>
  <c r="AB44" i="261" s="1"/>
  <c r="U21" i="252"/>
  <c r="U22" i="251"/>
  <c r="U22" i="260"/>
  <c r="Y374" i="261"/>
  <c r="AA183" i="261"/>
  <c r="R13" i="253"/>
  <c r="R31" i="260"/>
  <c r="R31" i="251"/>
  <c r="Y92" i="261"/>
  <c r="Y234" i="261"/>
  <c r="I227" i="261"/>
  <c r="Y54" i="261"/>
  <c r="I47" i="261"/>
  <c r="K47" i="261" s="1"/>
  <c r="AA84" i="261"/>
  <c r="V25" i="251"/>
  <c r="V25" i="260"/>
  <c r="V26" i="252"/>
  <c r="U20" i="252"/>
  <c r="U21" i="260"/>
  <c r="U21" i="251"/>
  <c r="AA204" i="261"/>
  <c r="Y36" i="261"/>
  <c r="AC204" i="261"/>
  <c r="Y195" i="261"/>
  <c r="Y75" i="261"/>
  <c r="W19" i="251"/>
  <c r="W19" i="260"/>
  <c r="W18" i="252"/>
  <c r="K145" i="261"/>
  <c r="S27" i="260"/>
  <c r="S27" i="252"/>
  <c r="S27" i="251"/>
  <c r="AB51" i="261"/>
  <c r="AB56" i="261" s="1"/>
  <c r="AC51" i="261"/>
  <c r="AC56" i="261" s="1"/>
  <c r="S13" i="260"/>
  <c r="S13" i="251"/>
  <c r="S13" i="252"/>
  <c r="W22" i="251"/>
  <c r="W22" i="260"/>
  <c r="W21" i="252"/>
  <c r="AD231" i="261"/>
  <c r="AD236" i="261" s="1"/>
  <c r="K181" i="261"/>
  <c r="T26" i="251"/>
  <c r="T26" i="260"/>
  <c r="T24" i="252"/>
  <c r="AD183" i="261"/>
  <c r="S14" i="260"/>
  <c r="S14" i="252"/>
  <c r="S14" i="251"/>
  <c r="AD56" i="261"/>
  <c r="AD36" i="261"/>
  <c r="AB183" i="261"/>
  <c r="Y24" i="261"/>
  <c r="AD72" i="261"/>
  <c r="AB132" i="261"/>
  <c r="Z192" i="261"/>
  <c r="AB36" i="261"/>
  <c r="Z108" i="261"/>
  <c r="Y84" i="261"/>
  <c r="AA72" i="261"/>
  <c r="R23" i="260"/>
  <c r="R23" i="251"/>
  <c r="R22" i="252"/>
  <c r="R17" i="251"/>
  <c r="R17" i="260"/>
  <c r="AE17" i="260" s="1"/>
  <c r="S22" i="260"/>
  <c r="S22" i="251"/>
  <c r="S21" i="252"/>
  <c r="AC87" i="261"/>
  <c r="AC92" i="261" s="1"/>
  <c r="T23" i="252"/>
  <c r="T24" i="260"/>
  <c r="T24" i="251"/>
  <c r="I71" i="261"/>
  <c r="K71" i="261" s="1"/>
  <c r="W12" i="260"/>
  <c r="W12" i="252"/>
  <c r="W12" i="251"/>
  <c r="AD123" i="261"/>
  <c r="AD128" i="261" s="1"/>
  <c r="Z139" i="261"/>
  <c r="Z171" i="261"/>
  <c r="Z176" i="261" s="1"/>
  <c r="W24" i="251"/>
  <c r="W24" i="260"/>
  <c r="W23" i="252"/>
  <c r="T25" i="260"/>
  <c r="T25" i="251"/>
  <c r="T26" i="252"/>
  <c r="AA159" i="261"/>
  <c r="AA164" i="261" s="1"/>
  <c r="Z159" i="261"/>
  <c r="Z164" i="261" s="1"/>
  <c r="U13" i="260"/>
  <c r="U13" i="251"/>
  <c r="U13" i="252"/>
  <c r="AD255" i="261"/>
  <c r="AA171" i="261"/>
  <c r="AA176" i="261" s="1"/>
  <c r="V22" i="260"/>
  <c r="V21" i="252"/>
  <c r="V22" i="251"/>
  <c r="R29" i="260"/>
  <c r="R11" i="253"/>
  <c r="R29" i="251"/>
  <c r="W13" i="253"/>
  <c r="W31" i="251"/>
  <c r="W31" i="260"/>
  <c r="AD80" i="261"/>
  <c r="AC99" i="261"/>
  <c r="AC104" i="261" s="1"/>
  <c r="K193" i="261"/>
  <c r="AB228" i="261"/>
  <c r="Y168" i="261"/>
  <c r="Y156" i="261"/>
  <c r="Z132" i="261"/>
  <c r="AD108" i="261"/>
  <c r="AC228" i="261"/>
  <c r="AC144" i="261"/>
  <c r="AC72" i="261"/>
  <c r="AD144" i="261"/>
  <c r="AA99" i="261"/>
  <c r="AA104" i="261" s="1"/>
  <c r="S16" i="251"/>
  <c r="S16" i="252"/>
  <c r="S16" i="260"/>
  <c r="Y150" i="261"/>
  <c r="I143" i="261"/>
  <c r="K143" i="261" s="1"/>
  <c r="AB111" i="261"/>
  <c r="AB116" i="261" s="1"/>
  <c r="I86" i="261"/>
  <c r="W23" i="260"/>
  <c r="W23" i="251"/>
  <c r="W22" i="252"/>
  <c r="Z188" i="261"/>
  <c r="I38" i="261"/>
  <c r="U24" i="252"/>
  <c r="U26" i="251"/>
  <c r="U26" i="260"/>
  <c r="U31" i="260"/>
  <c r="U13" i="253"/>
  <c r="U31" i="251"/>
  <c r="U18" i="252"/>
  <c r="U19" i="251"/>
  <c r="U19" i="260"/>
  <c r="AB378" i="261"/>
  <c r="I26" i="261"/>
  <c r="Z87" i="261"/>
  <c r="Z92" i="261" s="1"/>
  <c r="U23" i="252"/>
  <c r="U24" i="251"/>
  <c r="U24" i="260"/>
  <c r="U28" i="260"/>
  <c r="U28" i="251"/>
  <c r="U25" i="252"/>
  <c r="AC111" i="261"/>
  <c r="AC116" i="261" s="1"/>
  <c r="U25" i="251"/>
  <c r="U26" i="252"/>
  <c r="U25" i="260"/>
  <c r="S20" i="252"/>
  <c r="S21" i="251"/>
  <c r="S21" i="260"/>
  <c r="AB140" i="261"/>
  <c r="I122" i="261"/>
  <c r="AA378" i="261"/>
  <c r="AC140" i="261"/>
  <c r="AA32" i="261"/>
  <c r="AD228" i="261"/>
  <c r="AA132" i="261"/>
  <c r="AC108" i="261"/>
  <c r="AA144" i="261"/>
  <c r="AB168" i="261"/>
  <c r="AB144" i="261"/>
  <c r="Y132" i="261"/>
  <c r="AC156" i="261"/>
  <c r="AD168" i="261"/>
  <c r="AB108" i="261"/>
  <c r="Z99" i="261"/>
  <c r="Z104" i="261" s="1"/>
  <c r="V16" i="260"/>
  <c r="V16" i="252"/>
  <c r="V16" i="251"/>
  <c r="K157" i="261"/>
  <c r="AB258" i="261"/>
  <c r="S28" i="260"/>
  <c r="S28" i="251"/>
  <c r="S25" i="252"/>
  <c r="R16" i="251"/>
  <c r="R16" i="260"/>
  <c r="R16" i="252"/>
  <c r="AB207" i="261"/>
  <c r="AB212" i="261" s="1"/>
  <c r="Y236" i="261"/>
  <c r="W16" i="251"/>
  <c r="W16" i="260"/>
  <c r="W16" i="252"/>
  <c r="S18" i="251"/>
  <c r="S17" i="252"/>
  <c r="S18" i="260"/>
  <c r="U12" i="252"/>
  <c r="U12" i="251"/>
  <c r="U12" i="260"/>
  <c r="Z147" i="261"/>
  <c r="Z152" i="261" s="1"/>
  <c r="AC183" i="261"/>
  <c r="AD87" i="261"/>
  <c r="AD92" i="261" s="1"/>
  <c r="T28" i="251"/>
  <c r="T28" i="260"/>
  <c r="T25" i="252"/>
  <c r="U19" i="252"/>
  <c r="U20" i="251"/>
  <c r="U20" i="260"/>
  <c r="AA255" i="261"/>
  <c r="AA258" i="261"/>
  <c r="T14" i="260"/>
  <c r="T14" i="252"/>
  <c r="T14" i="251"/>
  <c r="U14" i="252"/>
  <c r="U14" i="251"/>
  <c r="U14" i="260"/>
  <c r="Z207" i="261"/>
  <c r="Z212" i="261" s="1"/>
  <c r="AC164" i="261"/>
  <c r="AD371" i="261"/>
  <c r="AD378" i="261" s="1"/>
  <c r="AC128" i="261"/>
  <c r="AD24" i="261"/>
  <c r="Y144" i="261"/>
  <c r="AD96" i="261"/>
  <c r="AC120" i="261"/>
  <c r="AA192" i="261"/>
  <c r="AC132" i="261"/>
  <c r="AD132" i="261"/>
  <c r="AA120" i="261"/>
  <c r="Z84" i="261"/>
  <c r="AA156" i="261"/>
  <c r="AD147" i="261"/>
  <c r="AD152" i="261" s="1"/>
  <c r="Z111" i="261"/>
  <c r="Z116" i="261" s="1"/>
  <c r="AA123" i="261"/>
  <c r="AA128" i="261" s="1"/>
  <c r="S59" i="252"/>
  <c r="S126" i="251"/>
  <c r="S125" i="260"/>
  <c r="I114" i="261"/>
  <c r="K114" i="261" s="1"/>
  <c r="K109" i="261"/>
  <c r="Z258" i="261"/>
  <c r="Z371" i="261"/>
  <c r="Z378" i="261" s="1"/>
  <c r="Y102" i="261"/>
  <c r="I95" i="261"/>
  <c r="K95" i="261" s="1"/>
  <c r="AD159" i="261"/>
  <c r="AD164" i="261" s="1"/>
  <c r="S24" i="260"/>
  <c r="S23" i="252"/>
  <c r="S24" i="251"/>
  <c r="I115" i="261"/>
  <c r="K115" i="261" s="1"/>
  <c r="K110" i="261"/>
  <c r="AB87" i="261"/>
  <c r="AB92" i="261" s="1"/>
  <c r="U27" i="260"/>
  <c r="U27" i="251"/>
  <c r="U27" i="252"/>
  <c r="AB255" i="261"/>
  <c r="Y147" i="261"/>
  <c r="K37" i="261"/>
  <c r="R27" i="251"/>
  <c r="R27" i="252"/>
  <c r="R27" i="260"/>
  <c r="AA116" i="261"/>
  <c r="S26" i="260"/>
  <c r="S24" i="252"/>
  <c r="S26" i="251"/>
  <c r="I155" i="261"/>
  <c r="K155" i="261" s="1"/>
  <c r="AB186" i="261"/>
  <c r="Z123" i="261"/>
  <c r="Z128" i="261" s="1"/>
  <c r="AA135" i="261"/>
  <c r="AA140" i="261" s="1"/>
  <c r="V13" i="260"/>
  <c r="V13" i="251"/>
  <c r="V13" i="252"/>
  <c r="I211" i="261" l="1"/>
  <c r="K211" i="261" s="1"/>
  <c r="I198" i="261"/>
  <c r="K198" i="261" s="1"/>
  <c r="I90" i="261"/>
  <c r="K90" i="261" s="1"/>
  <c r="I42" i="261"/>
  <c r="K42" i="261" s="1"/>
  <c r="I187" i="261"/>
  <c r="K187" i="261" s="1"/>
  <c r="I186" i="261"/>
  <c r="K186" i="261" s="1"/>
  <c r="AE29" i="260"/>
  <c r="I231" i="261"/>
  <c r="K231" i="261" s="1"/>
  <c r="AE27" i="252"/>
  <c r="AH27" i="252" s="1"/>
  <c r="I138" i="261"/>
  <c r="K138" i="261" s="1"/>
  <c r="AE27" i="260"/>
  <c r="AE26" i="252"/>
  <c r="AG26" i="252" s="1"/>
  <c r="U60" i="252"/>
  <c r="U123" i="251"/>
  <c r="U122" i="260"/>
  <c r="R123" i="251"/>
  <c r="R122" i="260"/>
  <c r="R60" i="252"/>
  <c r="T47" i="252"/>
  <c r="T111" i="260"/>
  <c r="T111" i="251"/>
  <c r="T54" i="252"/>
  <c r="T119" i="251"/>
  <c r="T118" i="260"/>
  <c r="T117" i="251"/>
  <c r="T52" i="252"/>
  <c r="T116" i="260"/>
  <c r="R124" i="251"/>
  <c r="R58" i="252"/>
  <c r="R123" i="260"/>
  <c r="U124" i="260"/>
  <c r="U61" i="252"/>
  <c r="U125" i="251"/>
  <c r="T124" i="251"/>
  <c r="T123" i="260"/>
  <c r="T58" i="252"/>
  <c r="W129" i="251"/>
  <c r="W128" i="260"/>
  <c r="W44" i="253"/>
  <c r="T55" i="252"/>
  <c r="T119" i="260"/>
  <c r="T120" i="251"/>
  <c r="S53" i="252"/>
  <c r="S117" i="260"/>
  <c r="S118" i="251"/>
  <c r="T57" i="252"/>
  <c r="T121" i="260"/>
  <c r="T122" i="251"/>
  <c r="W126" i="260"/>
  <c r="W42" i="253"/>
  <c r="W127" i="251"/>
  <c r="W125" i="251"/>
  <c r="W124" i="260"/>
  <c r="W61" i="252"/>
  <c r="Y152" i="261"/>
  <c r="I147" i="261"/>
  <c r="AD101" i="261"/>
  <c r="AD100" i="261"/>
  <c r="AD105" i="261" s="1"/>
  <c r="S48" i="252"/>
  <c r="S112" i="260"/>
  <c r="S112" i="251"/>
  <c r="AA260" i="261"/>
  <c r="AA375" i="261"/>
  <c r="S120" i="260"/>
  <c r="S56" i="252"/>
  <c r="S121" i="251"/>
  <c r="AD233" i="261"/>
  <c r="AD232" i="261"/>
  <c r="AD237" i="261" s="1"/>
  <c r="U59" i="252"/>
  <c r="U126" i="251"/>
  <c r="U125" i="260"/>
  <c r="W126" i="251"/>
  <c r="W125" i="260"/>
  <c r="W59" i="252"/>
  <c r="U112" i="260"/>
  <c r="U112" i="251"/>
  <c r="U48" i="252"/>
  <c r="Y80" i="261"/>
  <c r="I75" i="261"/>
  <c r="I374" i="261"/>
  <c r="AE25" i="260"/>
  <c r="AA29" i="261"/>
  <c r="AA28" i="261"/>
  <c r="AA33" i="261" s="1"/>
  <c r="I207" i="261"/>
  <c r="S119" i="260"/>
  <c r="S55" i="252"/>
  <c r="S120" i="251"/>
  <c r="AE14" i="260"/>
  <c r="AE20" i="252"/>
  <c r="I78" i="261"/>
  <c r="K78" i="261" s="1"/>
  <c r="V26" i="253"/>
  <c r="V24" i="253"/>
  <c r="V25" i="253" s="1"/>
  <c r="AE12" i="260"/>
  <c r="I210" i="261"/>
  <c r="K210" i="261" s="1"/>
  <c r="AE24" i="252"/>
  <c r="AA233" i="261"/>
  <c r="AA232" i="261"/>
  <c r="AA237" i="261" s="1"/>
  <c r="V55" i="252"/>
  <c r="V119" i="260"/>
  <c r="V120" i="251"/>
  <c r="AE16" i="260"/>
  <c r="AB113" i="261"/>
  <c r="AB112" i="261"/>
  <c r="AB117" i="261" s="1"/>
  <c r="I132" i="261"/>
  <c r="Y136" i="261"/>
  <c r="Y137" i="261"/>
  <c r="AA149" i="261"/>
  <c r="AA148" i="261"/>
  <c r="AA153" i="261" s="1"/>
  <c r="V122" i="260"/>
  <c r="V60" i="252"/>
  <c r="V123" i="251"/>
  <c r="AD113" i="261"/>
  <c r="AD112" i="261"/>
  <c r="AD117" i="261" s="1"/>
  <c r="Y173" i="261"/>
  <c r="I168" i="261"/>
  <c r="Y172" i="261"/>
  <c r="Z113" i="261"/>
  <c r="Z112" i="261"/>
  <c r="Z117" i="261" s="1"/>
  <c r="AE26" i="260"/>
  <c r="Y41" i="261"/>
  <c r="Y40" i="261"/>
  <c r="I36" i="261"/>
  <c r="AA89" i="261"/>
  <c r="AA88" i="261"/>
  <c r="AA93" i="261" s="1"/>
  <c r="W117" i="260"/>
  <c r="W53" i="252"/>
  <c r="W118" i="251"/>
  <c r="Z101" i="261"/>
  <c r="Z100" i="261"/>
  <c r="Z105" i="261" s="1"/>
  <c r="AD161" i="261"/>
  <c r="AD160" i="261"/>
  <c r="AD165" i="261" s="1"/>
  <c r="I55" i="261"/>
  <c r="K55" i="261" s="1"/>
  <c r="K50" i="261"/>
  <c r="Y77" i="261"/>
  <c r="Y76" i="261"/>
  <c r="I72" i="261"/>
  <c r="S128" i="260"/>
  <c r="S129" i="251"/>
  <c r="S44" i="253"/>
  <c r="S123" i="251"/>
  <c r="S122" i="260"/>
  <c r="S60" i="252"/>
  <c r="Z209" i="261"/>
  <c r="Z208" i="261"/>
  <c r="Z213" i="261" s="1"/>
  <c r="AB185" i="261"/>
  <c r="AB184" i="261"/>
  <c r="I258" i="261"/>
  <c r="K258" i="261" s="1"/>
  <c r="Y185" i="261"/>
  <c r="Y184" i="261"/>
  <c r="I180" i="261"/>
  <c r="AD89" i="261"/>
  <c r="AD88" i="261"/>
  <c r="AD93" i="261" s="1"/>
  <c r="V124" i="260"/>
  <c r="V61" i="252"/>
  <c r="V125" i="251"/>
  <c r="Y12" i="255"/>
  <c r="Y31" i="255" s="1"/>
  <c r="W115" i="260"/>
  <c r="W116" i="251"/>
  <c r="W51" i="252"/>
  <c r="S115" i="260"/>
  <c r="S116" i="251"/>
  <c r="S51" i="252"/>
  <c r="T60" i="252"/>
  <c r="T123" i="251"/>
  <c r="T122" i="260"/>
  <c r="W54" i="252"/>
  <c r="W118" i="260"/>
  <c r="W119" i="251"/>
  <c r="AD77" i="261"/>
  <c r="AD76" i="261"/>
  <c r="AD81" i="261" s="1"/>
  <c r="Y200" i="261"/>
  <c r="I195" i="261"/>
  <c r="AC209" i="261"/>
  <c r="AC208" i="261"/>
  <c r="AC213" i="261" s="1"/>
  <c r="U111" i="260"/>
  <c r="U111" i="251"/>
  <c r="U47" i="252"/>
  <c r="AE19" i="260"/>
  <c r="AK21" i="254"/>
  <c r="Y197" i="261"/>
  <c r="Y196" i="261"/>
  <c r="I192" i="261"/>
  <c r="Z161" i="261"/>
  <c r="Z160" i="261"/>
  <c r="Z165" i="261" s="1"/>
  <c r="K167" i="261"/>
  <c r="I174" i="261"/>
  <c r="K174" i="261" s="1"/>
  <c r="AE20" i="260"/>
  <c r="AB89" i="261"/>
  <c r="AB88" i="261"/>
  <c r="AB93" i="261" s="1"/>
  <c r="I252" i="261"/>
  <c r="Y256" i="261"/>
  <c r="Y257" i="261"/>
  <c r="Y372" i="261"/>
  <c r="R55" i="252"/>
  <c r="R119" i="260"/>
  <c r="R120" i="251"/>
  <c r="AC173" i="261"/>
  <c r="AC172" i="261"/>
  <c r="AC177" i="261" s="1"/>
  <c r="AE28" i="260"/>
  <c r="Z41" i="261"/>
  <c r="Z40" i="261"/>
  <c r="Z45" i="261" s="1"/>
  <c r="AD53" i="261"/>
  <c r="AD52" i="261"/>
  <c r="AD57" i="261" s="1"/>
  <c r="T126" i="260"/>
  <c r="T127" i="251"/>
  <c r="T42" i="253"/>
  <c r="AE13" i="252"/>
  <c r="AA172" i="261"/>
  <c r="AA177" i="261" s="1"/>
  <c r="AA173" i="261"/>
  <c r="AB125" i="261"/>
  <c r="AB124" i="261"/>
  <c r="AB129" i="261" s="1"/>
  <c r="AK25" i="254"/>
  <c r="W120" i="260"/>
  <c r="W56" i="252"/>
  <c r="W121" i="251"/>
  <c r="AA197" i="261"/>
  <c r="AA196" i="261"/>
  <c r="AA201" i="261" s="1"/>
  <c r="AC77" i="261"/>
  <c r="AC76" i="261"/>
  <c r="AC81" i="261" s="1"/>
  <c r="V115" i="260"/>
  <c r="V51" i="252"/>
  <c r="V116" i="251"/>
  <c r="AA76" i="261"/>
  <c r="AA81" i="261" s="1"/>
  <c r="AA77" i="261"/>
  <c r="AB41" i="261"/>
  <c r="AB40" i="261"/>
  <c r="AB45" i="261" s="1"/>
  <c r="AD41" i="261"/>
  <c r="AD40" i="261"/>
  <c r="AD45" i="261" s="1"/>
  <c r="AA256" i="261"/>
  <c r="AA257" i="261"/>
  <c r="AA372" i="261"/>
  <c r="S111" i="251"/>
  <c r="S111" i="260"/>
  <c r="S47" i="252"/>
  <c r="AE19" i="252"/>
  <c r="W120" i="251"/>
  <c r="W119" i="260"/>
  <c r="W55" i="252"/>
  <c r="AE18" i="260"/>
  <c r="AB257" i="261"/>
  <c r="AB256" i="261"/>
  <c r="AB372" i="261"/>
  <c r="AE24" i="260"/>
  <c r="I199" i="261"/>
  <c r="K199" i="261" s="1"/>
  <c r="K194" i="261"/>
  <c r="T51" i="252"/>
  <c r="T116" i="251"/>
  <c r="T115" i="260"/>
  <c r="V57" i="252"/>
  <c r="V122" i="251"/>
  <c r="V121" i="260"/>
  <c r="U58" i="252"/>
  <c r="U124" i="251"/>
  <c r="U123" i="260"/>
  <c r="R125" i="251"/>
  <c r="R61" i="252"/>
  <c r="R124" i="260"/>
  <c r="U129" i="251"/>
  <c r="U44" i="253"/>
  <c r="U128" i="260"/>
  <c r="Y149" i="261"/>
  <c r="Y148" i="261"/>
  <c r="I144" i="261"/>
  <c r="U119" i="260"/>
  <c r="U120" i="251"/>
  <c r="U55" i="252"/>
  <c r="I162" i="261"/>
  <c r="K162" i="261" s="1"/>
  <c r="AD173" i="261"/>
  <c r="AD172" i="261"/>
  <c r="AD177" i="261" s="1"/>
  <c r="AB149" i="261"/>
  <c r="AB148" i="261"/>
  <c r="AB153" i="261" s="1"/>
  <c r="I91" i="261"/>
  <c r="K91" i="261" s="1"/>
  <c r="K86" i="261"/>
  <c r="U126" i="260"/>
  <c r="U42" i="253"/>
  <c r="U127" i="251"/>
  <c r="AE23" i="260"/>
  <c r="AA209" i="261"/>
  <c r="AA208" i="261"/>
  <c r="AA213" i="261" s="1"/>
  <c r="AB29" i="261"/>
  <c r="AB28" i="261"/>
  <c r="AB33" i="261" s="1"/>
  <c r="Z375" i="261"/>
  <c r="AC260" i="261"/>
  <c r="AC375" i="261"/>
  <c r="S126" i="260"/>
  <c r="S42" i="253"/>
  <c r="S127" i="251"/>
  <c r="I151" i="261"/>
  <c r="K151" i="261" s="1"/>
  <c r="K146" i="261"/>
  <c r="AB161" i="261"/>
  <c r="AB160" i="261"/>
  <c r="AB165" i="261" s="1"/>
  <c r="U116" i="260"/>
  <c r="U117" i="251"/>
  <c r="U52" i="252"/>
  <c r="AE21" i="260"/>
  <c r="AK12" i="254"/>
  <c r="Y208" i="261"/>
  <c r="I204" i="261"/>
  <c r="Y209" i="261"/>
  <c r="Z232" i="261"/>
  <c r="Z237" i="261" s="1"/>
  <c r="Z233" i="261"/>
  <c r="Z173" i="261"/>
  <c r="Z172" i="261"/>
  <c r="Z177" i="261" s="1"/>
  <c r="K170" i="261"/>
  <c r="I175" i="261"/>
  <c r="K175" i="261" s="1"/>
  <c r="V118" i="260"/>
  <c r="V119" i="251"/>
  <c r="V54" i="252"/>
  <c r="I139" i="261"/>
  <c r="K139" i="261" s="1"/>
  <c r="AB260" i="261"/>
  <c r="AB375" i="261"/>
  <c r="V125" i="260"/>
  <c r="V126" i="251"/>
  <c r="V59" i="252"/>
  <c r="AC113" i="261"/>
  <c r="AC112" i="261"/>
  <c r="AC117" i="261" s="1"/>
  <c r="AB233" i="261"/>
  <c r="AB232" i="261"/>
  <c r="AB237" i="261" s="1"/>
  <c r="V48" i="252"/>
  <c r="V112" i="260"/>
  <c r="V112" i="251"/>
  <c r="W112" i="260"/>
  <c r="W112" i="251"/>
  <c r="W48" i="252"/>
  <c r="I87" i="261"/>
  <c r="AE18" i="252"/>
  <c r="AD185" i="261"/>
  <c r="AD184" i="261"/>
  <c r="I228" i="261"/>
  <c r="Y233" i="261"/>
  <c r="Y232" i="261"/>
  <c r="V111" i="260"/>
  <c r="V111" i="251"/>
  <c r="V47" i="252"/>
  <c r="Y104" i="261"/>
  <c r="I99" i="261"/>
  <c r="I371" i="261"/>
  <c r="K371" i="261" s="1"/>
  <c r="T26" i="253"/>
  <c r="T24" i="253"/>
  <c r="T25" i="253" s="1"/>
  <c r="Y176" i="261"/>
  <c r="I171" i="261"/>
  <c r="AB77" i="261"/>
  <c r="AB76" i="261"/>
  <c r="AB81" i="261" s="1"/>
  <c r="Y188" i="261"/>
  <c r="I183" i="261"/>
  <c r="AA185" i="261"/>
  <c r="AA184" i="261"/>
  <c r="K23" i="261"/>
  <c r="I30" i="261"/>
  <c r="K30" i="261" s="1"/>
  <c r="AA40" i="261"/>
  <c r="AA45" i="261" s="1"/>
  <c r="AA41" i="261"/>
  <c r="I103" i="261"/>
  <c r="K103" i="261" s="1"/>
  <c r="AA125" i="261"/>
  <c r="AA124" i="261"/>
  <c r="AA129" i="261" s="1"/>
  <c r="AC188" i="261"/>
  <c r="R114" i="251"/>
  <c r="R50" i="252"/>
  <c r="R114" i="260"/>
  <c r="AK22" i="254"/>
  <c r="I31" i="261"/>
  <c r="K31" i="261" s="1"/>
  <c r="K26" i="261"/>
  <c r="S114" i="251"/>
  <c r="S114" i="260"/>
  <c r="S50" i="252"/>
  <c r="AC149" i="261"/>
  <c r="AC148" i="261"/>
  <c r="AC153" i="261" s="1"/>
  <c r="Y89" i="261"/>
  <c r="Y88" i="261"/>
  <c r="I84" i="261"/>
  <c r="Y13" i="255"/>
  <c r="Y32" i="255" s="1"/>
  <c r="V129" i="251"/>
  <c r="V128" i="260"/>
  <c r="V44" i="253"/>
  <c r="V54" i="253" s="1"/>
  <c r="AC197" i="261"/>
  <c r="AC196" i="261"/>
  <c r="AC201" i="261" s="1"/>
  <c r="K119" i="261"/>
  <c r="I126" i="261"/>
  <c r="K126" i="261" s="1"/>
  <c r="I48" i="261"/>
  <c r="Y52" i="261"/>
  <c r="Y53" i="261"/>
  <c r="AB197" i="261"/>
  <c r="AB196" i="261"/>
  <c r="AB201" i="261" s="1"/>
  <c r="U110" i="260"/>
  <c r="U46" i="252"/>
  <c r="U110" i="251"/>
  <c r="AE21" i="252"/>
  <c r="U56" i="252"/>
  <c r="U121" i="251"/>
  <c r="U120" i="260"/>
  <c r="K74" i="261"/>
  <c r="I79" i="261"/>
  <c r="K79" i="261" s="1"/>
  <c r="AE25" i="252"/>
  <c r="AC257" i="261"/>
  <c r="AC256" i="261"/>
  <c r="AC372" i="261"/>
  <c r="W52" i="252"/>
  <c r="W116" i="260"/>
  <c r="W117" i="251"/>
  <c r="AB101" i="261"/>
  <c r="AB100" i="261"/>
  <c r="AB105" i="261" s="1"/>
  <c r="AK24" i="254"/>
  <c r="I163" i="261"/>
  <c r="K163" i="261" s="1"/>
  <c r="S118" i="260"/>
  <c r="S119" i="251"/>
  <c r="S54" i="252"/>
  <c r="S58" i="252"/>
  <c r="S123" i="260"/>
  <c r="S124" i="251"/>
  <c r="AD137" i="261"/>
  <c r="AD136" i="261"/>
  <c r="AD141" i="261" s="1"/>
  <c r="AC125" i="261"/>
  <c r="AC124" i="261"/>
  <c r="AC129" i="261" s="1"/>
  <c r="S116" i="260"/>
  <c r="S117" i="251"/>
  <c r="S52" i="252"/>
  <c r="V117" i="260"/>
  <c r="V53" i="252"/>
  <c r="V118" i="251"/>
  <c r="W123" i="251"/>
  <c r="W122" i="260"/>
  <c r="W60" i="252"/>
  <c r="U53" i="252"/>
  <c r="U117" i="260"/>
  <c r="U118" i="251"/>
  <c r="R24" i="253"/>
  <c r="R26" i="253"/>
  <c r="AE11" i="253"/>
  <c r="AG11" i="253" s="1"/>
  <c r="Z197" i="261"/>
  <c r="Z196" i="261"/>
  <c r="Z201" i="261" s="1"/>
  <c r="Y29" i="261"/>
  <c r="Y28" i="261"/>
  <c r="I24" i="261"/>
  <c r="W114" i="251"/>
  <c r="W50" i="252"/>
  <c r="W114" i="260"/>
  <c r="R51" i="252"/>
  <c r="R115" i="260"/>
  <c r="R116" i="251"/>
  <c r="Y164" i="261"/>
  <c r="I159" i="261"/>
  <c r="Z125" i="261"/>
  <c r="Z124" i="261"/>
  <c r="Z129" i="261" s="1"/>
  <c r="AC101" i="261"/>
  <c r="AC100" i="261"/>
  <c r="AC105" i="261" s="1"/>
  <c r="R42" i="253"/>
  <c r="R127" i="251"/>
  <c r="R126" i="260"/>
  <c r="Y380" i="261"/>
  <c r="V114" i="260"/>
  <c r="V114" i="251"/>
  <c r="V50" i="252"/>
  <c r="Y32" i="261"/>
  <c r="I27" i="261"/>
  <c r="V110" i="260"/>
  <c r="V46" i="252"/>
  <c r="V110" i="251"/>
  <c r="AK18" i="254"/>
  <c r="R44" i="253"/>
  <c r="R129" i="251"/>
  <c r="R128" i="260"/>
  <c r="AC29" i="261"/>
  <c r="AC28" i="261"/>
  <c r="AC33" i="261" s="1"/>
  <c r="V121" i="251"/>
  <c r="V56" i="252"/>
  <c r="V120" i="260"/>
  <c r="AK20" i="254"/>
  <c r="AE12" i="252"/>
  <c r="T46" i="252"/>
  <c r="T110" i="251"/>
  <c r="T110" i="260"/>
  <c r="T120" i="260"/>
  <c r="T56" i="252"/>
  <c r="T121" i="251"/>
  <c r="Y125" i="261"/>
  <c r="Y124" i="261"/>
  <c r="I120" i="261"/>
  <c r="T114" i="260"/>
  <c r="T114" i="251"/>
  <c r="T50" i="252"/>
  <c r="AE13" i="260"/>
  <c r="S26" i="253"/>
  <c r="S24" i="253"/>
  <c r="S25" i="253" s="1"/>
  <c r="AD29" i="261"/>
  <c r="AD28" i="261"/>
  <c r="AD33" i="261" s="1"/>
  <c r="AC161" i="261"/>
  <c r="AC160" i="261"/>
  <c r="AC165" i="261" s="1"/>
  <c r="AB173" i="261"/>
  <c r="AB172" i="261"/>
  <c r="AB177" i="261" s="1"/>
  <c r="Z136" i="261"/>
  <c r="Z141" i="261" s="1"/>
  <c r="Z137" i="261"/>
  <c r="AE22" i="252"/>
  <c r="AK16" i="254"/>
  <c r="AK19" i="254"/>
  <c r="Y15" i="255"/>
  <c r="Y35" i="255" s="1"/>
  <c r="AK17" i="254"/>
  <c r="AD197" i="261"/>
  <c r="AD196" i="261"/>
  <c r="AD201" i="261" s="1"/>
  <c r="AK14" i="254"/>
  <c r="I255" i="261"/>
  <c r="Y44" i="261"/>
  <c r="I39" i="261"/>
  <c r="I54" i="261"/>
  <c r="K54" i="261" s="1"/>
  <c r="U114" i="260"/>
  <c r="U50" i="252"/>
  <c r="U114" i="251"/>
  <c r="AE17" i="252"/>
  <c r="AC89" i="261"/>
  <c r="AC88" i="261"/>
  <c r="AC93" i="261" s="1"/>
  <c r="I102" i="261"/>
  <c r="K102" i="261" s="1"/>
  <c r="T125" i="251"/>
  <c r="T124" i="260"/>
  <c r="T61" i="252"/>
  <c r="Y378" i="261"/>
  <c r="W58" i="252"/>
  <c r="W124" i="251"/>
  <c r="W123" i="260"/>
  <c r="AD260" i="261"/>
  <c r="AD375" i="261"/>
  <c r="S122" i="251"/>
  <c r="S121" i="260"/>
  <c r="S57" i="252"/>
  <c r="I150" i="261"/>
  <c r="K150" i="261" s="1"/>
  <c r="AE31" i="260"/>
  <c r="T125" i="260"/>
  <c r="T59" i="252"/>
  <c r="T126" i="251"/>
  <c r="AC53" i="261"/>
  <c r="AC52" i="261"/>
  <c r="AC57" i="261" s="1"/>
  <c r="Z184" i="261"/>
  <c r="Z185" i="261"/>
  <c r="AC41" i="261"/>
  <c r="AC40" i="261"/>
  <c r="AC45" i="261" s="1"/>
  <c r="R118" i="251"/>
  <c r="R117" i="260"/>
  <c r="R53" i="252"/>
  <c r="T117" i="260"/>
  <c r="T53" i="252"/>
  <c r="T118" i="251"/>
  <c r="R112" i="260"/>
  <c r="R112" i="251"/>
  <c r="R48" i="252"/>
  <c r="AK23" i="254"/>
  <c r="R54" i="252"/>
  <c r="R118" i="260"/>
  <c r="R119" i="251"/>
  <c r="AK13" i="254"/>
  <c r="W111" i="260"/>
  <c r="W47" i="252"/>
  <c r="W111" i="251"/>
  <c r="Y140" i="261"/>
  <c r="I135" i="261"/>
  <c r="AA113" i="261"/>
  <c r="AA112" i="261"/>
  <c r="AA117" i="261" s="1"/>
  <c r="AD125" i="261"/>
  <c r="AD124" i="261"/>
  <c r="AD129" i="261" s="1"/>
  <c r="AE23" i="252"/>
  <c r="AA53" i="261"/>
  <c r="AA52" i="261"/>
  <c r="AA57" i="261" s="1"/>
  <c r="K373" i="261"/>
  <c r="AA160" i="261"/>
  <c r="AA165" i="261" s="1"/>
  <c r="AA161" i="261"/>
  <c r="AA136" i="261"/>
  <c r="AA141" i="261" s="1"/>
  <c r="AA137" i="261"/>
  <c r="I127" i="261"/>
  <c r="K127" i="261" s="1"/>
  <c r="K122" i="261"/>
  <c r="K38" i="261"/>
  <c r="I43" i="261"/>
  <c r="K43" i="261" s="1"/>
  <c r="AD149" i="261"/>
  <c r="AD148" i="261"/>
  <c r="AD153" i="261" s="1"/>
  <c r="AC233" i="261"/>
  <c r="AC232" i="261"/>
  <c r="AC237" i="261" s="1"/>
  <c r="V52" i="252"/>
  <c r="V117" i="251"/>
  <c r="V116" i="260"/>
  <c r="AB137" i="261"/>
  <c r="AB136" i="261"/>
  <c r="AB141" i="261" s="1"/>
  <c r="AB188" i="261"/>
  <c r="K227" i="261"/>
  <c r="I234" i="261"/>
  <c r="K234" i="261" s="1"/>
  <c r="AA188" i="261"/>
  <c r="I259" i="261"/>
  <c r="K259" i="261" s="1"/>
  <c r="K254" i="261"/>
  <c r="AB209" i="261"/>
  <c r="AB208" i="261"/>
  <c r="AB213" i="261" s="1"/>
  <c r="U57" i="252"/>
  <c r="U122" i="251"/>
  <c r="U121" i="260"/>
  <c r="Z148" i="261"/>
  <c r="Z153" i="261" s="1"/>
  <c r="Z149" i="261"/>
  <c r="Z29" i="261"/>
  <c r="Z28" i="261"/>
  <c r="Z33" i="261" s="1"/>
  <c r="K230" i="261"/>
  <c r="I235" i="261"/>
  <c r="K235" i="261" s="1"/>
  <c r="U26" i="253"/>
  <c r="U24" i="253"/>
  <c r="U25" i="253" s="1"/>
  <c r="Y11" i="255"/>
  <c r="Y30" i="255" s="1"/>
  <c r="AC185" i="261"/>
  <c r="AC184" i="261"/>
  <c r="I96" i="261"/>
  <c r="Y100" i="261"/>
  <c r="Y101" i="261"/>
  <c r="AE22" i="260"/>
  <c r="T48" i="252"/>
  <c r="T112" i="260"/>
  <c r="T112" i="251"/>
  <c r="Z53" i="261"/>
  <c r="Z52" i="261"/>
  <c r="Z57" i="261" s="1"/>
  <c r="I123" i="261"/>
  <c r="Y128" i="261"/>
  <c r="AE13" i="253"/>
  <c r="AG13" i="253" s="1"/>
  <c r="Y56" i="261"/>
  <c r="I51" i="261"/>
  <c r="AB53" i="261"/>
  <c r="AB52" i="261"/>
  <c r="AB57" i="261" s="1"/>
  <c r="Y113" i="261"/>
  <c r="Y112" i="261"/>
  <c r="I108" i="261"/>
  <c r="AD209" i="261"/>
  <c r="AD208" i="261"/>
  <c r="AD213" i="261" s="1"/>
  <c r="V123" i="260"/>
  <c r="V58" i="252"/>
  <c r="V124" i="251"/>
  <c r="U116" i="251"/>
  <c r="U115" i="260"/>
  <c r="U51" i="252"/>
  <c r="Z89" i="261"/>
  <c r="Z88" i="261"/>
  <c r="Z93" i="261" s="1"/>
  <c r="AC137" i="261"/>
  <c r="AC136" i="261"/>
  <c r="AC141" i="261" s="1"/>
  <c r="AE16" i="252"/>
  <c r="Y161" i="261"/>
  <c r="Y160" i="261"/>
  <c r="I156" i="261"/>
  <c r="W122" i="251"/>
  <c r="W121" i="260"/>
  <c r="W57" i="252"/>
  <c r="AD188" i="261"/>
  <c r="AD257" i="261"/>
  <c r="AD256" i="261"/>
  <c r="AD372" i="261"/>
  <c r="AE14" i="252"/>
  <c r="W26" i="253"/>
  <c r="W24" i="253"/>
  <c r="W25" i="253" s="1"/>
  <c r="Z76" i="261"/>
  <c r="Z81" i="261" s="1"/>
  <c r="Z77" i="261"/>
  <c r="Z256" i="261"/>
  <c r="Z257" i="261"/>
  <c r="Z372" i="261"/>
  <c r="AA101" i="261"/>
  <c r="AA100" i="261"/>
  <c r="AA105" i="261" s="1"/>
  <c r="W46" i="252"/>
  <c r="W110" i="251"/>
  <c r="W110" i="260"/>
  <c r="I111" i="261"/>
  <c r="Y116" i="261"/>
  <c r="U118" i="260"/>
  <c r="U119" i="251"/>
  <c r="U54" i="252"/>
  <c r="S46" i="252"/>
  <c r="S110" i="251"/>
  <c r="S110" i="260"/>
  <c r="AG27" i="252" l="1"/>
  <c r="S54" i="253"/>
  <c r="I236" i="261"/>
  <c r="K236" i="261" s="1"/>
  <c r="AE126" i="260"/>
  <c r="AG126" i="260" s="1"/>
  <c r="I378" i="261"/>
  <c r="K378" i="261" s="1"/>
  <c r="W54" i="253"/>
  <c r="AH26" i="252"/>
  <c r="U54" i="253"/>
  <c r="X12" i="254"/>
  <c r="AB20" i="254"/>
  <c r="X19" i="254"/>
  <c r="AH23" i="252"/>
  <c r="AG23" i="252"/>
  <c r="AE118" i="260"/>
  <c r="AG118" i="260" s="1"/>
  <c r="AE48" i="252"/>
  <c r="AE53" i="252"/>
  <c r="R122" i="251"/>
  <c r="R57" i="252"/>
  <c r="AE57" i="252" s="1"/>
  <c r="R121" i="260"/>
  <c r="AE121" i="260" s="1"/>
  <c r="AG121" i="260" s="1"/>
  <c r="AA20" i="254"/>
  <c r="I125" i="261"/>
  <c r="K125" i="261" s="1"/>
  <c r="K120" i="261"/>
  <c r="AA189" i="261"/>
  <c r="K99" i="261"/>
  <c r="I104" i="261"/>
  <c r="K104" i="261" s="1"/>
  <c r="X21" i="254"/>
  <c r="W13" i="255"/>
  <c r="W32" i="255" s="1"/>
  <c r="W47" i="255"/>
  <c r="AC14" i="254"/>
  <c r="W50" i="255"/>
  <c r="W15" i="255"/>
  <c r="W35" i="255" s="1"/>
  <c r="Y22" i="254"/>
  <c r="I41" i="261"/>
  <c r="K41" i="261" s="1"/>
  <c r="K36" i="261"/>
  <c r="I137" i="261"/>
  <c r="K137" i="261" s="1"/>
  <c r="K132" i="261"/>
  <c r="AH24" i="252"/>
  <c r="AG24" i="252"/>
  <c r="W18" i="254"/>
  <c r="I113" i="261"/>
  <c r="K113" i="261" s="1"/>
  <c r="K108" i="261"/>
  <c r="R59" i="252"/>
  <c r="AE59" i="252" s="1"/>
  <c r="R125" i="260"/>
  <c r="AE125" i="260" s="1"/>
  <c r="AG125" i="260" s="1"/>
  <c r="R126" i="251"/>
  <c r="AA12" i="254"/>
  <c r="Y129" i="261"/>
  <c r="I124" i="261"/>
  <c r="K159" i="261"/>
  <c r="I164" i="261"/>
  <c r="K164" i="261" s="1"/>
  <c r="R117" i="251"/>
  <c r="R52" i="252"/>
  <c r="AE52" i="252" s="1"/>
  <c r="R116" i="260"/>
  <c r="AE116" i="260" s="1"/>
  <c r="AG116" i="260" s="1"/>
  <c r="AG25" i="252"/>
  <c r="AH25" i="252"/>
  <c r="W12" i="254"/>
  <c r="Z19" i="254"/>
  <c r="W22" i="254"/>
  <c r="Z380" i="261"/>
  <c r="W46" i="255"/>
  <c r="W12" i="255"/>
  <c r="W31" i="255" s="1"/>
  <c r="AB23" i="254"/>
  <c r="AE119" i="260"/>
  <c r="AG119" i="260" s="1"/>
  <c r="X18" i="254"/>
  <c r="Z13" i="254"/>
  <c r="W23" i="254"/>
  <c r="I77" i="261"/>
  <c r="K77" i="261" s="1"/>
  <c r="K72" i="261"/>
  <c r="Y45" i="261"/>
  <c r="I40" i="261"/>
  <c r="K75" i="261"/>
  <c r="I80" i="261"/>
  <c r="K80" i="261" s="1"/>
  <c r="R110" i="251"/>
  <c r="R110" i="260"/>
  <c r="AE110" i="260" s="1"/>
  <c r="AG110" i="260" s="1"/>
  <c r="R46" i="252"/>
  <c r="AE46" i="252" s="1"/>
  <c r="AE54" i="252"/>
  <c r="I260" i="261"/>
  <c r="K260" i="261" s="1"/>
  <c r="K255" i="261"/>
  <c r="W14" i="254"/>
  <c r="Z18" i="254"/>
  <c r="S125" i="251"/>
  <c r="S124" i="260"/>
  <c r="AE124" i="260" s="1"/>
  <c r="AG124" i="260" s="1"/>
  <c r="S61" i="252"/>
  <c r="AE61" i="252" s="1"/>
  <c r="X13" i="254"/>
  <c r="I200" i="261"/>
  <c r="K200" i="261" s="1"/>
  <c r="K195" i="261"/>
  <c r="Y81" i="261"/>
  <c r="I76" i="261"/>
  <c r="AE123" i="260"/>
  <c r="AG123" i="260" s="1"/>
  <c r="AD377" i="261"/>
  <c r="X22" i="254"/>
  <c r="I56" i="261"/>
  <c r="K56" i="261" s="1"/>
  <c r="K51" i="261"/>
  <c r="Y19" i="254"/>
  <c r="AC21" i="254"/>
  <c r="Y20" i="254"/>
  <c r="AC380" i="261"/>
  <c r="AC22" i="254"/>
  <c r="AA377" i="261"/>
  <c r="AC16" i="254"/>
  <c r="T129" i="251"/>
  <c r="T128" i="260"/>
  <c r="AE128" i="260" s="1"/>
  <c r="AG128" i="260" s="1"/>
  <c r="T44" i="253"/>
  <c r="T54" i="253" s="1"/>
  <c r="R120" i="260"/>
  <c r="AE120" i="260" s="1"/>
  <c r="AG120" i="260" s="1"/>
  <c r="R56" i="252"/>
  <c r="AE56" i="252" s="1"/>
  <c r="R121" i="251"/>
  <c r="K207" i="261"/>
  <c r="I212" i="261"/>
  <c r="K212" i="261" s="1"/>
  <c r="Y117" i="261"/>
  <c r="I112" i="261"/>
  <c r="Z377" i="261"/>
  <c r="AD261" i="261"/>
  <c r="AD376" i="261"/>
  <c r="AC18" i="254"/>
  <c r="Y14" i="254"/>
  <c r="Y105" i="261"/>
  <c r="I100" i="261"/>
  <c r="AB59" i="255"/>
  <c r="Y45" i="255"/>
  <c r="AC59" i="255" s="1"/>
  <c r="AE117" i="260"/>
  <c r="AG117" i="260" s="1"/>
  <c r="W24" i="254"/>
  <c r="Y50" i="255"/>
  <c r="AC64" i="255" s="1"/>
  <c r="AB64" i="255"/>
  <c r="Z16" i="254"/>
  <c r="Q18" i="258"/>
  <c r="AC12" i="254"/>
  <c r="AB12" i="254"/>
  <c r="X24" i="254"/>
  <c r="I232" i="261"/>
  <c r="Y237" i="261"/>
  <c r="AH18" i="252"/>
  <c r="AG18" i="252"/>
  <c r="Z22" i="254"/>
  <c r="Y16" i="254"/>
  <c r="Z25" i="254"/>
  <c r="AE55" i="252"/>
  <c r="R115" i="251"/>
  <c r="AE60" i="252"/>
  <c r="AB16" i="254"/>
  <c r="AA16" i="254"/>
  <c r="Z20" i="254"/>
  <c r="AG20" i="252"/>
  <c r="AH20" i="252"/>
  <c r="AE58" i="252"/>
  <c r="AC19" i="254"/>
  <c r="I161" i="261"/>
  <c r="K161" i="261" s="1"/>
  <c r="K156" i="261"/>
  <c r="I101" i="261"/>
  <c r="K101" i="261" s="1"/>
  <c r="K96" i="261"/>
  <c r="AE112" i="260"/>
  <c r="AG112" i="260" s="1"/>
  <c r="Z17" i="254"/>
  <c r="AG17" i="252"/>
  <c r="AH17" i="252"/>
  <c r="W17" i="254"/>
  <c r="Y21" i="254"/>
  <c r="W20" i="254"/>
  <c r="X23" i="254"/>
  <c r="I176" i="261"/>
  <c r="K176" i="261" s="1"/>
  <c r="K171" i="261"/>
  <c r="I92" i="261"/>
  <c r="K92" i="261" s="1"/>
  <c r="K87" i="261"/>
  <c r="AB380" i="261"/>
  <c r="Y23" i="254"/>
  <c r="Z12" i="254"/>
  <c r="AA261" i="261"/>
  <c r="AA376" i="261"/>
  <c r="K374" i="261"/>
  <c r="I379" i="261"/>
  <c r="K379" i="261" s="1"/>
  <c r="Z261" i="261"/>
  <c r="Z376" i="261"/>
  <c r="AA25" i="254"/>
  <c r="Z21" i="254"/>
  <c r="Y165" i="261"/>
  <c r="I160" i="261"/>
  <c r="X25" i="254"/>
  <c r="Z189" i="261"/>
  <c r="I44" i="261"/>
  <c r="K44" i="261" s="1"/>
  <c r="K39" i="261"/>
  <c r="Q22" i="257"/>
  <c r="I89" i="261"/>
  <c r="K89" i="261" s="1"/>
  <c r="K84" i="261"/>
  <c r="K228" i="261"/>
  <c r="I233" i="261"/>
  <c r="K233" i="261" s="1"/>
  <c r="AB377" i="261"/>
  <c r="K192" i="261"/>
  <c r="I197" i="261"/>
  <c r="K197" i="261" s="1"/>
  <c r="W19" i="254"/>
  <c r="W13" i="254"/>
  <c r="AH22" i="252"/>
  <c r="AG22" i="252"/>
  <c r="AH12" i="252"/>
  <c r="AG12" i="252"/>
  <c r="AB17" i="254"/>
  <c r="AA17" i="254"/>
  <c r="Y93" i="261"/>
  <c r="I88" i="261"/>
  <c r="AE114" i="260"/>
  <c r="AG114" i="260" s="1"/>
  <c r="AE115" i="260"/>
  <c r="AG115" i="260" s="1"/>
  <c r="AB261" i="261"/>
  <c r="AB376" i="261"/>
  <c r="AA24" i="254"/>
  <c r="Z24" i="254"/>
  <c r="Y201" i="261"/>
  <c r="I196" i="261"/>
  <c r="AB189" i="261"/>
  <c r="Y18" i="254"/>
  <c r="I116" i="261"/>
  <c r="K116" i="261" s="1"/>
  <c r="K111" i="261"/>
  <c r="AH16" i="252"/>
  <c r="AG16" i="252"/>
  <c r="R111" i="260"/>
  <c r="AE111" i="260" s="1"/>
  <c r="AG111" i="260" s="1"/>
  <c r="R111" i="251"/>
  <c r="R47" i="252"/>
  <c r="AE47" i="252" s="1"/>
  <c r="W25" i="254"/>
  <c r="K135" i="261"/>
  <c r="I140" i="261"/>
  <c r="K140" i="261" s="1"/>
  <c r="AD380" i="261"/>
  <c r="X20" i="254"/>
  <c r="R25" i="253"/>
  <c r="AE24" i="253"/>
  <c r="AG24" i="253" s="1"/>
  <c r="AC377" i="261"/>
  <c r="AB18" i="254"/>
  <c r="AA18" i="254"/>
  <c r="Y47" i="255"/>
  <c r="AC61" i="255" s="1"/>
  <c r="AB61" i="255"/>
  <c r="I209" i="261"/>
  <c r="K209" i="261" s="1"/>
  <c r="K204" i="261"/>
  <c r="AB21" i="254"/>
  <c r="AA21" i="254"/>
  <c r="AH19" i="252"/>
  <c r="AG19" i="252"/>
  <c r="Y377" i="261"/>
  <c r="I372" i="261"/>
  <c r="Y12" i="254"/>
  <c r="AH14" i="252"/>
  <c r="AG14" i="252"/>
  <c r="W16" i="254"/>
  <c r="AB13" i="254"/>
  <c r="AA13" i="254"/>
  <c r="X14" i="254"/>
  <c r="AE44" i="253"/>
  <c r="AG44" i="253" s="1"/>
  <c r="I29" i="261"/>
  <c r="K29" i="261" s="1"/>
  <c r="K24" i="261"/>
  <c r="AB22" i="254"/>
  <c r="AA22" i="254"/>
  <c r="AC261" i="261"/>
  <c r="AC376" i="261"/>
  <c r="Y21" i="255"/>
  <c r="Y40" i="255" s="1"/>
  <c r="Y55" i="255" s="1"/>
  <c r="I208" i="261"/>
  <c r="Y213" i="261"/>
  <c r="AC13" i="254"/>
  <c r="Y46" i="255"/>
  <c r="AC60" i="255" s="1"/>
  <c r="AB60" i="255"/>
  <c r="I185" i="261"/>
  <c r="K185" i="261" s="1"/>
  <c r="K180" i="261"/>
  <c r="I172" i="261"/>
  <c r="Y177" i="261"/>
  <c r="X17" i="254"/>
  <c r="Z14" i="254"/>
  <c r="K123" i="261"/>
  <c r="I128" i="261"/>
  <c r="K128" i="261" s="1"/>
  <c r="Y33" i="261"/>
  <c r="I28" i="261"/>
  <c r="Y24" i="254"/>
  <c r="Y57" i="261"/>
  <c r="I52" i="261"/>
  <c r="AB25" i="254"/>
  <c r="AE50" i="252"/>
  <c r="K183" i="261"/>
  <c r="I188" i="261"/>
  <c r="K188" i="261" s="1"/>
  <c r="AD189" i="261"/>
  <c r="I149" i="261"/>
  <c r="K149" i="261" s="1"/>
  <c r="K144" i="261"/>
  <c r="AE51" i="252"/>
  <c r="W11" i="255"/>
  <c r="W30" i="255" s="1"/>
  <c r="W45" i="255"/>
  <c r="AH13" i="252"/>
  <c r="AG13" i="252"/>
  <c r="I256" i="261"/>
  <c r="Y261" i="261"/>
  <c r="Y376" i="261"/>
  <c r="AC24" i="254"/>
  <c r="Y189" i="261"/>
  <c r="I184" i="261"/>
  <c r="K168" i="261"/>
  <c r="I173" i="261"/>
  <c r="K173" i="261" s="1"/>
  <c r="W21" i="254"/>
  <c r="AC17" i="254"/>
  <c r="AA23" i="254"/>
  <c r="Z23" i="254"/>
  <c r="AC189" i="261"/>
  <c r="AB24" i="254"/>
  <c r="AB14" i="254"/>
  <c r="AA14" i="254"/>
  <c r="I32" i="261"/>
  <c r="K32" i="261" s="1"/>
  <c r="K27" i="261"/>
  <c r="I375" i="261"/>
  <c r="R54" i="253"/>
  <c r="AE42" i="253"/>
  <c r="AG42" i="253" s="1"/>
  <c r="Y13" i="254"/>
  <c r="AH21" i="252"/>
  <c r="AG21" i="252"/>
  <c r="K48" i="261"/>
  <c r="I53" i="261"/>
  <c r="K53" i="261" s="1"/>
  <c r="Y25" i="254"/>
  <c r="AB19" i="254"/>
  <c r="AA19" i="254"/>
  <c r="Y153" i="261"/>
  <c r="I148" i="261"/>
  <c r="K252" i="261"/>
  <c r="I257" i="261"/>
  <c r="K257" i="261" s="1"/>
  <c r="T20" i="257"/>
  <c r="AE122" i="260"/>
  <c r="AG122" i="260" s="1"/>
  <c r="Y141" i="261"/>
  <c r="I136" i="261"/>
  <c r="X16" i="254"/>
  <c r="Y17" i="254"/>
  <c r="AA380" i="261"/>
  <c r="K147" i="261"/>
  <c r="I152" i="261"/>
  <c r="K152" i="261" s="1"/>
  <c r="AG61" i="252" l="1"/>
  <c r="AH61" i="252"/>
  <c r="K136" i="261"/>
  <c r="I141" i="261"/>
  <c r="K141" i="261" s="1"/>
  <c r="AH50" i="252"/>
  <c r="AG50" i="252"/>
  <c r="R18" i="258"/>
  <c r="AA381" i="261"/>
  <c r="AH58" i="252"/>
  <c r="AG58" i="252"/>
  <c r="I81" i="261"/>
  <c r="K81" i="261" s="1"/>
  <c r="K76" i="261"/>
  <c r="I129" i="261"/>
  <c r="K129" i="261" s="1"/>
  <c r="K124" i="261"/>
  <c r="R26" i="258"/>
  <c r="R28" i="258" s="1"/>
  <c r="AC36" i="259" s="1"/>
  <c r="I189" i="261"/>
  <c r="K189" i="261" s="1"/>
  <c r="K184" i="261"/>
  <c r="I201" i="261"/>
  <c r="K201" i="261" s="1"/>
  <c r="K196" i="261"/>
  <c r="AB381" i="261"/>
  <c r="AJ13" i="254"/>
  <c r="AO13" i="254" s="1"/>
  <c r="K160" i="261"/>
  <c r="I165" i="261"/>
  <c r="K165" i="261" s="1"/>
  <c r="K148" i="261"/>
  <c r="I153" i="261"/>
  <c r="K153" i="261" s="1"/>
  <c r="F25" i="256"/>
  <c r="F26" i="256" s="1"/>
  <c r="Q9" i="257"/>
  <c r="AH51" i="252"/>
  <c r="AG51" i="252"/>
  <c r="AG47" i="252"/>
  <c r="AH47" i="252"/>
  <c r="AG60" i="252"/>
  <c r="AH60" i="252"/>
  <c r="K232" i="261"/>
  <c r="I237" i="261"/>
  <c r="K237" i="261" s="1"/>
  <c r="AG54" i="252"/>
  <c r="AH54" i="252"/>
  <c r="AG52" i="252"/>
  <c r="AH52" i="252"/>
  <c r="Q26" i="258"/>
  <c r="Q28" i="258" s="1"/>
  <c r="AB36" i="259" s="1"/>
  <c r="AJ16" i="254"/>
  <c r="AO16" i="254" s="1"/>
  <c r="AJ19" i="254"/>
  <c r="AO19" i="254" s="1"/>
  <c r="AB68" i="255"/>
  <c r="AB70" i="255" s="1"/>
  <c r="AJ12" i="254"/>
  <c r="AO12" i="254" s="1"/>
  <c r="AJ25" i="254"/>
  <c r="AO25" i="254" s="1"/>
  <c r="I177" i="261"/>
  <c r="K177" i="261" s="1"/>
  <c r="K172" i="261"/>
  <c r="K88" i="261"/>
  <c r="I93" i="261"/>
  <c r="K93" i="261" s="1"/>
  <c r="I105" i="261"/>
  <c r="K105" i="261" s="1"/>
  <c r="K100" i="261"/>
  <c r="AD381" i="261"/>
  <c r="I45" i="261"/>
  <c r="K45" i="261" s="1"/>
  <c r="K40" i="261"/>
  <c r="AJ22" i="254"/>
  <c r="AO22" i="254" s="1"/>
  <c r="Y381" i="261"/>
  <c r="I376" i="261"/>
  <c r="X11" i="255"/>
  <c r="K52" i="261"/>
  <c r="I57" i="261"/>
  <c r="K57" i="261" s="1"/>
  <c r="AJ24" i="254"/>
  <c r="AO24" i="254" s="1"/>
  <c r="AH56" i="252"/>
  <c r="AG56" i="252"/>
  <c r="AH59" i="252"/>
  <c r="AG59" i="252"/>
  <c r="AE54" i="253"/>
  <c r="AC381" i="261"/>
  <c r="AJ17" i="254"/>
  <c r="AO17" i="254" s="1"/>
  <c r="AJ23" i="254"/>
  <c r="AO23" i="254" s="1"/>
  <c r="W21" i="255"/>
  <c r="W40" i="255" s="1"/>
  <c r="W55" i="255"/>
  <c r="AG57" i="252"/>
  <c r="AH57" i="252"/>
  <c r="X12" i="255"/>
  <c r="K375" i="261"/>
  <c r="I380" i="261"/>
  <c r="K380" i="261" s="1"/>
  <c r="AJ21" i="254"/>
  <c r="AO21" i="254" s="1"/>
  <c r="I261" i="261"/>
  <c r="K261" i="261" s="1"/>
  <c r="K256" i="261"/>
  <c r="K208" i="261"/>
  <c r="I213" i="261"/>
  <c r="K213" i="261" s="1"/>
  <c r="K372" i="261"/>
  <c r="I377" i="261"/>
  <c r="K377" i="261" s="1"/>
  <c r="AG46" i="252"/>
  <c r="AH46" i="252"/>
  <c r="K112" i="261"/>
  <c r="I117" i="261"/>
  <c r="K117" i="261" s="1"/>
  <c r="R22" i="257"/>
  <c r="K28" i="261"/>
  <c r="I33" i="261"/>
  <c r="K33" i="261" s="1"/>
  <c r="Q10" i="257"/>
  <c r="AJ20" i="254"/>
  <c r="AO20" i="254" s="1"/>
  <c r="AH55" i="252"/>
  <c r="AG55" i="252"/>
  <c r="AG53" i="252"/>
  <c r="AH53" i="252"/>
  <c r="AJ18" i="254"/>
  <c r="AO18" i="254" s="1"/>
  <c r="Z381" i="261"/>
  <c r="AJ14" i="254"/>
  <c r="AO14" i="254" s="1"/>
  <c r="X15" i="255"/>
  <c r="X13" i="255"/>
  <c r="AG48" i="252"/>
  <c r="AH48" i="252"/>
  <c r="X30" i="255" l="1"/>
  <c r="AC11" i="255"/>
  <c r="S18" i="258"/>
  <c r="X35" i="255"/>
  <c r="AC15" i="255"/>
  <c r="S22" i="257"/>
  <c r="R88" i="251"/>
  <c r="R88" i="260"/>
  <c r="R10" i="257"/>
  <c r="I381" i="261"/>
  <c r="K381" i="261" s="1"/>
  <c r="K376" i="261"/>
  <c r="AC12" i="255"/>
  <c r="X31" i="255"/>
  <c r="S88" i="251"/>
  <c r="S88" i="260"/>
  <c r="Q11" i="257"/>
  <c r="X21" i="255"/>
  <c r="X40" i="255" s="1"/>
  <c r="AG54" i="253"/>
  <c r="X32" i="255"/>
  <c r="AC13" i="255"/>
  <c r="G25" i="256"/>
  <c r="G26" i="256" s="1"/>
  <c r="R9" i="257"/>
  <c r="R11" i="257" l="1"/>
  <c r="U18" i="258"/>
  <c r="Z13" i="261"/>
  <c r="V81" i="251"/>
  <c r="V81" i="260"/>
  <c r="U83" i="260"/>
  <c r="U75" i="260" s="1"/>
  <c r="U83" i="251"/>
  <c r="U75" i="251" s="1"/>
  <c r="T22" i="257"/>
  <c r="T27" i="257" s="1"/>
  <c r="AC13" i="261"/>
  <c r="H25" i="256"/>
  <c r="H26" i="256" s="1"/>
  <c r="S9" i="257"/>
  <c r="V83" i="251"/>
  <c r="V75" i="251" s="1"/>
  <c r="V83" i="260"/>
  <c r="V75" i="260" s="1"/>
  <c r="T18" i="258"/>
  <c r="W81" i="251"/>
  <c r="W81" i="260"/>
  <c r="T81" i="251"/>
  <c r="T81" i="260"/>
  <c r="AD13" i="261"/>
  <c r="S26" i="258"/>
  <c r="S28" i="258" s="1"/>
  <c r="AD36" i="259" s="1"/>
  <c r="AB13" i="261"/>
  <c r="U81" i="260"/>
  <c r="U81" i="251"/>
  <c r="S83" i="251"/>
  <c r="S75" i="251" s="1"/>
  <c r="S83" i="260"/>
  <c r="S75" i="260" s="1"/>
  <c r="Q9" i="258"/>
  <c r="W83" i="251"/>
  <c r="W83" i="260"/>
  <c r="Y13" i="261"/>
  <c r="AA13" i="261"/>
  <c r="T83" i="260"/>
  <c r="T75" i="260" s="1"/>
  <c r="T83" i="251"/>
  <c r="T75" i="251" s="1"/>
  <c r="S10" i="257"/>
  <c r="R9" i="258"/>
  <c r="S81" i="251"/>
  <c r="S81" i="260"/>
  <c r="G20" i="217" l="1"/>
  <c r="K20" i="217" s="1"/>
  <c r="AD14" i="261"/>
  <c r="AD217" i="261"/>
  <c r="R81" i="251"/>
  <c r="AE81" i="251" s="1"/>
  <c r="R81" i="260"/>
  <c r="AE81" i="260" s="1"/>
  <c r="AG81" i="260" s="1"/>
  <c r="V65" i="260"/>
  <c r="V65" i="251"/>
  <c r="S65" i="260"/>
  <c r="S65" i="251"/>
  <c r="Z14" i="261"/>
  <c r="AC14" i="261"/>
  <c r="U22" i="257"/>
  <c r="AG13" i="259"/>
  <c r="AG59" i="259" s="1"/>
  <c r="AC217" i="261"/>
  <c r="AD14" i="259"/>
  <c r="AD60" i="259" s="1"/>
  <c r="T88" i="251"/>
  <c r="T88" i="260"/>
  <c r="T65" i="251"/>
  <c r="T65" i="260"/>
  <c r="AG14" i="259"/>
  <c r="AG60" i="259" s="1"/>
  <c r="AA217" i="261"/>
  <c r="T10" i="257"/>
  <c r="AF14" i="259"/>
  <c r="AF60" i="259" s="1"/>
  <c r="AB14" i="261"/>
  <c r="AF13" i="259"/>
  <c r="AF59" i="259" s="1"/>
  <c r="Z11" i="261"/>
  <c r="Z18" i="261" s="1"/>
  <c r="AA11" i="261"/>
  <c r="AE13" i="259"/>
  <c r="AE59" i="259" s="1"/>
  <c r="AD13" i="259"/>
  <c r="AD59" i="259" s="1"/>
  <c r="S11" i="257"/>
  <c r="I25" i="256"/>
  <c r="I26" i="256" s="1"/>
  <c r="T9" i="257"/>
  <c r="Y14" i="261"/>
  <c r="Y11" i="261"/>
  <c r="Y18" i="261" s="1"/>
  <c r="AB11" i="261"/>
  <c r="AD11" i="261"/>
  <c r="AD18" i="261" s="1"/>
  <c r="AC13" i="259"/>
  <c r="AC59" i="259" s="1"/>
  <c r="G18" i="217"/>
  <c r="K18" i="217" s="1"/>
  <c r="AC11" i="261"/>
  <c r="AC18" i="261" s="1"/>
  <c r="T26" i="258"/>
  <c r="T28" i="258" s="1"/>
  <c r="AE36" i="259" s="1"/>
  <c r="I13" i="261"/>
  <c r="Y217" i="261"/>
  <c r="AC14" i="259"/>
  <c r="AC60" i="259" s="1"/>
  <c r="U65" i="260"/>
  <c r="U65" i="251"/>
  <c r="W65" i="260"/>
  <c r="W65" i="251"/>
  <c r="AA14" i="261"/>
  <c r="Z217" i="261"/>
  <c r="AB217" i="261"/>
  <c r="AE14" i="259"/>
  <c r="AE60" i="259" s="1"/>
  <c r="U88" i="260"/>
  <c r="U88" i="251"/>
  <c r="T11" i="257" l="1"/>
  <c r="AB12" i="261"/>
  <c r="AB343" i="261"/>
  <c r="AB355" i="261"/>
  <c r="AB367" i="261"/>
  <c r="AB331" i="261"/>
  <c r="AB295" i="261"/>
  <c r="AB307" i="261"/>
  <c r="AB319" i="261"/>
  <c r="AB283" i="261"/>
  <c r="AB67" i="261"/>
  <c r="AB271" i="261"/>
  <c r="AB247" i="261"/>
  <c r="AB115" i="261"/>
  <c r="AB91" i="261"/>
  <c r="AB259" i="261"/>
  <c r="AB31" i="261"/>
  <c r="AB163" i="261"/>
  <c r="AB187" i="261"/>
  <c r="AB79" i="261"/>
  <c r="AB127" i="261"/>
  <c r="AB211" i="261"/>
  <c r="AB103" i="261"/>
  <c r="AB55" i="261"/>
  <c r="AB199" i="261"/>
  <c r="AB215" i="261"/>
  <c r="AB383" i="261" s="1"/>
  <c r="AB175" i="261"/>
  <c r="AB235" i="261"/>
  <c r="AB379" i="261"/>
  <c r="AB43" i="261"/>
  <c r="AB151" i="261"/>
  <c r="Z15" i="261"/>
  <c r="W35" i="252"/>
  <c r="AD385" i="261"/>
  <c r="AA12" i="261"/>
  <c r="AB15" i="261"/>
  <c r="J25" i="256"/>
  <c r="J26" i="256" s="1"/>
  <c r="U9" i="257"/>
  <c r="S9" i="258"/>
  <c r="Z19" i="261"/>
  <c r="Z218" i="261"/>
  <c r="AB13" i="259"/>
  <c r="AB59" i="259" s="1"/>
  <c r="U26" i="258"/>
  <c r="U28" i="258" s="1"/>
  <c r="AF36" i="259" s="1"/>
  <c r="T67" i="260"/>
  <c r="T67" i="251"/>
  <c r="W11" i="252"/>
  <c r="W29" i="252" s="1"/>
  <c r="W30" i="252" s="1"/>
  <c r="W11" i="251"/>
  <c r="W11" i="260"/>
  <c r="AA355" i="261"/>
  <c r="AA367" i="261"/>
  <c r="AA343" i="261"/>
  <c r="AA331" i="261"/>
  <c r="AA295" i="261"/>
  <c r="AA319" i="261"/>
  <c r="AA307" i="261"/>
  <c r="AA283" i="261"/>
  <c r="AA67" i="261"/>
  <c r="AA271" i="261"/>
  <c r="AA247" i="261"/>
  <c r="AA43" i="261"/>
  <c r="AA175" i="261"/>
  <c r="AA211" i="261"/>
  <c r="AA127" i="261"/>
  <c r="AA187" i="261"/>
  <c r="AA31" i="261"/>
  <c r="AA79" i="261"/>
  <c r="AA199" i="261"/>
  <c r="AA55" i="261"/>
  <c r="AA91" i="261"/>
  <c r="AA115" i="261"/>
  <c r="AA163" i="261"/>
  <c r="AA259" i="261"/>
  <c r="AA151" i="261"/>
  <c r="AA215" i="261"/>
  <c r="AA383" i="261" s="1"/>
  <c r="AA103" i="261"/>
  <c r="AA235" i="261"/>
  <c r="AA379" i="261"/>
  <c r="AB19" i="261"/>
  <c r="AB218" i="261"/>
  <c r="S67" i="251"/>
  <c r="S67" i="260"/>
  <c r="R83" i="251"/>
  <c r="AE83" i="251" s="1"/>
  <c r="R83" i="260"/>
  <c r="AE83" i="260" s="1"/>
  <c r="AG83" i="260" s="1"/>
  <c r="AD355" i="261"/>
  <c r="AD343" i="261"/>
  <c r="AD367" i="261"/>
  <c r="AD331" i="261"/>
  <c r="AD295" i="261"/>
  <c r="AD319" i="261"/>
  <c r="AD307" i="261"/>
  <c r="AD283" i="261"/>
  <c r="AD67" i="261"/>
  <c r="AD271" i="261"/>
  <c r="AD247" i="261"/>
  <c r="AD127" i="261"/>
  <c r="AD55" i="261"/>
  <c r="AD163" i="261"/>
  <c r="AD103" i="261"/>
  <c r="AD211" i="261"/>
  <c r="AD31" i="261"/>
  <c r="AD175" i="261"/>
  <c r="AD91" i="261"/>
  <c r="AD79" i="261"/>
  <c r="AD43" i="261"/>
  <c r="AD259" i="261"/>
  <c r="AD187" i="261"/>
  <c r="AD199" i="261"/>
  <c r="AD151" i="261"/>
  <c r="AD115" i="261"/>
  <c r="AD235" i="261"/>
  <c r="AD215" i="261"/>
  <c r="AD383" i="261" s="1"/>
  <c r="AD379" i="261"/>
  <c r="S11" i="260"/>
  <c r="S11" i="252"/>
  <c r="S29" i="252" s="1"/>
  <c r="S30" i="252" s="1"/>
  <c r="S11" i="251"/>
  <c r="U67" i="260"/>
  <c r="U67" i="251"/>
  <c r="AD19" i="261"/>
  <c r="AD218" i="261"/>
  <c r="AC15" i="261"/>
  <c r="AC12" i="261"/>
  <c r="Z343" i="261"/>
  <c r="Z367" i="261"/>
  <c r="Z355" i="261"/>
  <c r="Z331" i="261"/>
  <c r="Z307" i="261"/>
  <c r="Z295" i="261"/>
  <c r="Z319" i="261"/>
  <c r="Z283" i="261"/>
  <c r="Z67" i="261"/>
  <c r="Z271" i="261"/>
  <c r="Z247" i="261"/>
  <c r="Z79" i="261"/>
  <c r="Z127" i="261"/>
  <c r="Z55" i="261"/>
  <c r="Z115" i="261"/>
  <c r="Z187" i="261"/>
  <c r="Z91" i="261"/>
  <c r="Z211" i="261"/>
  <c r="Z235" i="261"/>
  <c r="Z103" i="261"/>
  <c r="Z259" i="261"/>
  <c r="Z43" i="261"/>
  <c r="Z215" i="261"/>
  <c r="Z383" i="261" s="1"/>
  <c r="Z151" i="261"/>
  <c r="Z163" i="261"/>
  <c r="Z199" i="261"/>
  <c r="Z175" i="261"/>
  <c r="Z31" i="261"/>
  <c r="Z379" i="261"/>
  <c r="AA18" i="261"/>
  <c r="AC218" i="261"/>
  <c r="AC19" i="261"/>
  <c r="M18" i="217"/>
  <c r="Q18" i="217" s="1"/>
  <c r="U10" i="257"/>
  <c r="S35" i="252"/>
  <c r="Z385" i="261"/>
  <c r="AA19" i="261"/>
  <c r="AA218" i="261"/>
  <c r="R35" i="252"/>
  <c r="I217" i="261"/>
  <c r="Y385" i="261"/>
  <c r="Y343" i="261"/>
  <c r="Y367" i="261"/>
  <c r="I11" i="261"/>
  <c r="K11" i="261" s="1"/>
  <c r="Y355" i="261"/>
  <c r="Y331" i="261"/>
  <c r="Y295" i="261"/>
  <c r="Y307" i="261"/>
  <c r="Y319" i="261"/>
  <c r="Y283" i="261"/>
  <c r="Y67" i="261"/>
  <c r="Y247" i="261"/>
  <c r="Y271" i="261"/>
  <c r="Y187" i="261"/>
  <c r="Y103" i="261"/>
  <c r="Y115" i="261"/>
  <c r="Y259" i="261"/>
  <c r="Y43" i="261"/>
  <c r="Y211" i="261"/>
  <c r="Y55" i="261"/>
  <c r="Y163" i="261"/>
  <c r="Y199" i="261"/>
  <c r="Y235" i="261"/>
  <c r="Y127" i="261"/>
  <c r="Y79" i="261"/>
  <c r="Y31" i="261"/>
  <c r="Y175" i="261"/>
  <c r="Y151" i="261"/>
  <c r="Y91" i="261"/>
  <c r="Y215" i="261"/>
  <c r="Y379" i="261"/>
  <c r="T35" i="252"/>
  <c r="T31" i="253" s="1"/>
  <c r="T32" i="253" s="1"/>
  <c r="AA222" i="261"/>
  <c r="AA385" i="261"/>
  <c r="V67" i="251"/>
  <c r="V67" i="260"/>
  <c r="W67" i="251"/>
  <c r="W67" i="260"/>
  <c r="AD12" i="261"/>
  <c r="K13" i="261"/>
  <c r="V11" i="251"/>
  <c r="V11" i="252"/>
  <c r="V29" i="252" s="1"/>
  <c r="V30" i="252" s="1"/>
  <c r="V11" i="260"/>
  <c r="R11" i="252"/>
  <c r="R11" i="260"/>
  <c r="R11" i="251"/>
  <c r="AD15" i="261"/>
  <c r="Y15" i="261"/>
  <c r="AA15" i="261"/>
  <c r="AC215" i="261"/>
  <c r="AC383" i="261" s="1"/>
  <c r="AC367" i="261"/>
  <c r="AC355" i="261"/>
  <c r="AC343" i="261"/>
  <c r="AC331" i="261"/>
  <c r="AC295" i="261"/>
  <c r="AC307" i="261"/>
  <c r="AC319" i="261"/>
  <c r="AC283" i="261"/>
  <c r="AC67" i="261"/>
  <c r="AC271" i="261"/>
  <c r="AC247" i="261"/>
  <c r="AC127" i="261"/>
  <c r="AC115" i="261"/>
  <c r="AC79" i="261"/>
  <c r="AC31" i="261"/>
  <c r="AC259" i="261"/>
  <c r="AC211" i="261"/>
  <c r="AC103" i="261"/>
  <c r="AC235" i="261"/>
  <c r="AC55" i="261"/>
  <c r="AC187" i="261"/>
  <c r="AC199" i="261"/>
  <c r="AC151" i="261"/>
  <c r="AC91" i="261"/>
  <c r="AC43" i="261"/>
  <c r="AC379" i="261"/>
  <c r="AC163" i="261"/>
  <c r="AC175" i="261"/>
  <c r="S31" i="253"/>
  <c r="S32" i="253" s="1"/>
  <c r="AB222" i="261"/>
  <c r="U35" i="252"/>
  <c r="AB385" i="261"/>
  <c r="AB390" i="261" s="1"/>
  <c r="Y12" i="261"/>
  <c r="T9" i="258"/>
  <c r="AB18" i="261"/>
  <c r="U11" i="260"/>
  <c r="U11" i="252"/>
  <c r="U29" i="252" s="1"/>
  <c r="U30" i="252" s="1"/>
  <c r="U11" i="251"/>
  <c r="T11" i="260"/>
  <c r="T11" i="252"/>
  <c r="T29" i="252" s="1"/>
  <c r="T30" i="252" s="1"/>
  <c r="T11" i="251"/>
  <c r="Z12" i="261"/>
  <c r="R65" i="251"/>
  <c r="R65" i="260"/>
  <c r="AE65" i="260" s="1"/>
  <c r="V26" i="258"/>
  <c r="V28" i="258" s="1"/>
  <c r="AG36" i="259" s="1"/>
  <c r="Y19" i="261"/>
  <c r="I14" i="261"/>
  <c r="Y218" i="261"/>
  <c r="V35" i="252"/>
  <c r="AC385" i="261"/>
  <c r="AC390" i="261" s="1"/>
  <c r="V36" i="252" l="1"/>
  <c r="AC222" i="261"/>
  <c r="S36" i="252"/>
  <c r="U36" i="252"/>
  <c r="W36" i="252"/>
  <c r="T69" i="251"/>
  <c r="T69" i="260"/>
  <c r="AD17" i="261"/>
  <c r="AD16" i="261"/>
  <c r="AD216" i="261"/>
  <c r="U31" i="253"/>
  <c r="U32" i="253" s="1"/>
  <c r="AB20" i="261"/>
  <c r="AB219" i="261"/>
  <c r="Z20" i="261"/>
  <c r="Z219" i="261"/>
  <c r="R29" i="252"/>
  <c r="AE11" i="252"/>
  <c r="R37" i="252"/>
  <c r="Y223" i="261"/>
  <c r="I218" i="261"/>
  <c r="Y386" i="261"/>
  <c r="AG65" i="260"/>
  <c r="R60" i="251"/>
  <c r="R66" i="251" s="1"/>
  <c r="R60" i="260"/>
  <c r="V69" i="260"/>
  <c r="V69" i="251"/>
  <c r="Y17" i="261"/>
  <c r="Y16" i="261"/>
  <c r="I12" i="261"/>
  <c r="Y216" i="261"/>
  <c r="AB14" i="259"/>
  <c r="AB60" i="259" s="1"/>
  <c r="I19" i="261"/>
  <c r="K19" i="261" s="1"/>
  <c r="K14" i="261"/>
  <c r="O23" i="207"/>
  <c r="M11" i="217"/>
  <c r="AA20" i="261"/>
  <c r="AA219" i="261"/>
  <c r="AD20" i="261"/>
  <c r="AD219" i="261"/>
  <c r="I385" i="261"/>
  <c r="V31" i="253"/>
  <c r="V32" i="253" s="1"/>
  <c r="M20" i="217"/>
  <c r="Q20" i="217" s="1"/>
  <c r="T60" i="260"/>
  <c r="T60" i="251"/>
  <c r="K217" i="261"/>
  <c r="G11" i="217"/>
  <c r="M23" i="207"/>
  <c r="N23" i="207" s="1"/>
  <c r="R31" i="253"/>
  <c r="AE65" i="251"/>
  <c r="U60" i="251"/>
  <c r="U68" i="251" s="1"/>
  <c r="U60" i="260"/>
  <c r="AA390" i="261"/>
  <c r="Y222" i="261"/>
  <c r="I215" i="261"/>
  <c r="K215" i="261" s="1"/>
  <c r="Y383" i="261"/>
  <c r="AE35" i="252"/>
  <c r="S60" i="251"/>
  <c r="S68" i="251" s="1"/>
  <c r="S60" i="260"/>
  <c r="K25" i="256"/>
  <c r="K26" i="256" s="1"/>
  <c r="V9" i="257"/>
  <c r="Y20" i="261"/>
  <c r="I15" i="261"/>
  <c r="Y219" i="261"/>
  <c r="I18" i="261"/>
  <c r="K18" i="261" s="1"/>
  <c r="AA223" i="261"/>
  <c r="T37" i="252"/>
  <c r="T38" i="252" s="1"/>
  <c r="AA386" i="261"/>
  <c r="AA391" i="261" s="1"/>
  <c r="AC223" i="261"/>
  <c r="V37" i="252"/>
  <c r="V38" i="252" s="1"/>
  <c r="AC386" i="261"/>
  <c r="AC391" i="261" s="1"/>
  <c r="V10" i="257"/>
  <c r="AA17" i="261"/>
  <c r="AA16" i="261"/>
  <c r="AA216" i="261"/>
  <c r="AC20" i="261"/>
  <c r="AC219" i="261"/>
  <c r="Z16" i="261"/>
  <c r="Z17" i="261"/>
  <c r="Z216" i="261"/>
  <c r="V45" i="252"/>
  <c r="V62" i="252" s="1"/>
  <c r="V109" i="251"/>
  <c r="V135" i="251" s="1"/>
  <c r="V109" i="260"/>
  <c r="V139" i="260" s="1"/>
  <c r="V140" i="260" s="1"/>
  <c r="T36" i="252"/>
  <c r="R67" i="251"/>
  <c r="R67" i="260"/>
  <c r="W60" i="260"/>
  <c r="W68" i="260" s="1"/>
  <c r="W60" i="251"/>
  <c r="U11" i="257"/>
  <c r="V88" i="260"/>
  <c r="V88" i="251"/>
  <c r="W31" i="253"/>
  <c r="W32" i="253" s="1"/>
  <c r="Z390" i="261"/>
  <c r="R75" i="260"/>
  <c r="AB223" i="261"/>
  <c r="U37" i="252"/>
  <c r="U38" i="252" s="1"/>
  <c r="AB386" i="261"/>
  <c r="AB391" i="261" s="1"/>
  <c r="AB17" i="261"/>
  <c r="AB16" i="261"/>
  <c r="AB216" i="261"/>
  <c r="AK11" i="254"/>
  <c r="V60" i="260"/>
  <c r="V60" i="251"/>
  <c r="AC17" i="261"/>
  <c r="AC16" i="261"/>
  <c r="AC216" i="261"/>
  <c r="W37" i="252"/>
  <c r="W38" i="252" s="1"/>
  <c r="AD223" i="261"/>
  <c r="AD386" i="261"/>
  <c r="AD391" i="261" s="1"/>
  <c r="R75" i="251"/>
  <c r="Z222" i="261"/>
  <c r="AD390" i="261"/>
  <c r="S69" i="260"/>
  <c r="S69" i="251"/>
  <c r="AE11" i="260"/>
  <c r="S37" i="252"/>
  <c r="S38" i="252" s="1"/>
  <c r="Z223" i="261"/>
  <c r="Z386" i="261"/>
  <c r="Z391" i="261" s="1"/>
  <c r="AD222" i="261"/>
  <c r="T33" i="253" l="1"/>
  <c r="T34" i="253" s="1"/>
  <c r="U33" i="253"/>
  <c r="U34" i="253" s="1"/>
  <c r="V33" i="253"/>
  <c r="V34" i="253" s="1"/>
  <c r="V11" i="257"/>
  <c r="S70" i="260"/>
  <c r="R76" i="260"/>
  <c r="AE31" i="253"/>
  <c r="R32" i="253"/>
  <c r="R66" i="260"/>
  <c r="AE60" i="260"/>
  <c r="R62" i="260"/>
  <c r="R36" i="252"/>
  <c r="R30" i="252"/>
  <c r="AE29" i="252"/>
  <c r="W26" i="258"/>
  <c r="W28" i="258" s="1"/>
  <c r="AH36" i="259" s="1"/>
  <c r="AB11" i="254"/>
  <c r="AA11" i="254"/>
  <c r="X51" i="255"/>
  <c r="AB21" i="261"/>
  <c r="AB220" i="261"/>
  <c r="X11" i="254"/>
  <c r="AK26" i="254"/>
  <c r="AK51" i="254" s="1"/>
  <c r="AK72" i="254" s="1"/>
  <c r="AH35" i="252"/>
  <c r="AG35" i="252"/>
  <c r="U62" i="260"/>
  <c r="U76" i="260"/>
  <c r="U66" i="260"/>
  <c r="I222" i="261"/>
  <c r="K222" i="261" s="1"/>
  <c r="W39" i="252"/>
  <c r="W40" i="252" s="1"/>
  <c r="AD224" i="261"/>
  <c r="AD387" i="261"/>
  <c r="AD392" i="261" s="1"/>
  <c r="T70" i="260"/>
  <c r="AC224" i="261"/>
  <c r="V39" i="252"/>
  <c r="V40" i="252" s="1"/>
  <c r="AC387" i="261"/>
  <c r="AC392" i="261" s="1"/>
  <c r="R39" i="252"/>
  <c r="Y224" i="261"/>
  <c r="I219" i="261"/>
  <c r="Y387" i="261"/>
  <c r="Y390" i="261"/>
  <c r="I383" i="261"/>
  <c r="K383" i="261" s="1"/>
  <c r="W69" i="260"/>
  <c r="W70" i="260" s="1"/>
  <c r="W69" i="251"/>
  <c r="Z224" i="261"/>
  <c r="S39" i="252"/>
  <c r="S40" i="252" s="1"/>
  <c r="Z387" i="261"/>
  <c r="Z392" i="261" s="1"/>
  <c r="W32" i="252"/>
  <c r="AD221" i="261"/>
  <c r="AD384" i="261"/>
  <c r="AD389" i="261" s="1"/>
  <c r="T70" i="251"/>
  <c r="U68" i="260"/>
  <c r="AC221" i="261"/>
  <c r="V32" i="252"/>
  <c r="AC384" i="261"/>
  <c r="AC389" i="261" s="1"/>
  <c r="W88" i="251"/>
  <c r="W88" i="260"/>
  <c r="K15" i="261"/>
  <c r="I20" i="261"/>
  <c r="K20" i="261" s="1"/>
  <c r="M25" i="207"/>
  <c r="G12" i="217"/>
  <c r="AA224" i="261"/>
  <c r="T39" i="252"/>
  <c r="T40" i="252" s="1"/>
  <c r="AA387" i="261"/>
  <c r="AA392" i="261" s="1"/>
  <c r="W109" i="260"/>
  <c r="W139" i="260" s="1"/>
  <c r="W45" i="252"/>
  <c r="W62" i="252" s="1"/>
  <c r="W109" i="251"/>
  <c r="W135" i="251" s="1"/>
  <c r="AD21" i="261"/>
  <c r="AD220" i="261"/>
  <c r="AC21" i="261"/>
  <c r="AC220" i="261"/>
  <c r="X55" i="255"/>
  <c r="R33" i="253"/>
  <c r="R68" i="251"/>
  <c r="AE67" i="251"/>
  <c r="R69" i="251"/>
  <c r="R69" i="260"/>
  <c r="R62" i="251"/>
  <c r="AE60" i="251"/>
  <c r="AE66" i="251" s="1"/>
  <c r="V62" i="251"/>
  <c r="V76" i="251"/>
  <c r="V66" i="251"/>
  <c r="X45" i="255"/>
  <c r="U9" i="258"/>
  <c r="R45" i="252"/>
  <c r="R109" i="251"/>
  <c r="R135" i="251" s="1"/>
  <c r="R109" i="260"/>
  <c r="U62" i="251"/>
  <c r="U76" i="251"/>
  <c r="U66" i="251"/>
  <c r="Y221" i="261"/>
  <c r="R32" i="252"/>
  <c r="I216" i="261"/>
  <c r="Y384" i="261"/>
  <c r="AB224" i="261"/>
  <c r="U39" i="252"/>
  <c r="U40" i="252" s="1"/>
  <c r="AB387" i="261"/>
  <c r="AB392" i="261" s="1"/>
  <c r="X50" i="255"/>
  <c r="X52" i="255"/>
  <c r="U69" i="251"/>
  <c r="U69" i="260"/>
  <c r="U70" i="260" s="1"/>
  <c r="K12" i="261"/>
  <c r="I17" i="261"/>
  <c r="K17" i="261" s="1"/>
  <c r="Z11" i="254"/>
  <c r="V62" i="260"/>
  <c r="V76" i="260"/>
  <c r="V66" i="260"/>
  <c r="X47" i="255"/>
  <c r="S33" i="253"/>
  <c r="S34" i="253" s="1"/>
  <c r="V68" i="260"/>
  <c r="S68" i="260"/>
  <c r="S62" i="260"/>
  <c r="S76" i="260"/>
  <c r="S66" i="260"/>
  <c r="U109" i="260"/>
  <c r="U139" i="260" s="1"/>
  <c r="U109" i="251"/>
  <c r="U135" i="251" s="1"/>
  <c r="U45" i="252"/>
  <c r="U62" i="252" s="1"/>
  <c r="Y21" i="261"/>
  <c r="I16" i="261"/>
  <c r="Y220" i="261"/>
  <c r="Y391" i="261"/>
  <c r="I386" i="261"/>
  <c r="U32" i="252"/>
  <c r="AB221" i="261"/>
  <c r="AB384" i="261"/>
  <c r="AB389" i="261" s="1"/>
  <c r="T68" i="251"/>
  <c r="T62" i="251"/>
  <c r="T76" i="251"/>
  <c r="T66" i="251"/>
  <c r="K385" i="261"/>
  <c r="I223" i="261"/>
  <c r="K223" i="261" s="1"/>
  <c r="K218" i="261"/>
  <c r="S70" i="251"/>
  <c r="X53" i="255"/>
  <c r="W62" i="251"/>
  <c r="W66" i="251"/>
  <c r="S32" i="252"/>
  <c r="Z221" i="261"/>
  <c r="Z384" i="261"/>
  <c r="Z389" i="261" s="1"/>
  <c r="W10" i="257"/>
  <c r="S62" i="251"/>
  <c r="S76" i="251"/>
  <c r="S66" i="251"/>
  <c r="S109" i="260"/>
  <c r="S139" i="260" s="1"/>
  <c r="S140" i="260" s="1"/>
  <c r="S109" i="251"/>
  <c r="S135" i="251" s="1"/>
  <c r="S45" i="252"/>
  <c r="S62" i="252" s="1"/>
  <c r="T68" i="260"/>
  <c r="T62" i="260"/>
  <c r="T76" i="260"/>
  <c r="T66" i="260"/>
  <c r="W33" i="253"/>
  <c r="W34" i="253" s="1"/>
  <c r="V70" i="251"/>
  <c r="AC11" i="254"/>
  <c r="X88" i="251"/>
  <c r="X92" i="251" s="1"/>
  <c r="X101" i="251" s="1"/>
  <c r="X105" i="251" s="1"/>
  <c r="X88" i="260"/>
  <c r="X92" i="260" s="1"/>
  <c r="X101" i="260" s="1"/>
  <c r="X105" i="260" s="1"/>
  <c r="X48" i="255"/>
  <c r="T45" i="252"/>
  <c r="T62" i="252" s="1"/>
  <c r="T109" i="251"/>
  <c r="T135" i="251" s="1"/>
  <c r="T109" i="260"/>
  <c r="T139" i="260" s="1"/>
  <c r="T140" i="260" s="1"/>
  <c r="W62" i="260"/>
  <c r="W66" i="260"/>
  <c r="AA221" i="261"/>
  <c r="T32" i="252"/>
  <c r="AA384" i="261"/>
  <c r="AA389" i="261" s="1"/>
  <c r="I11" i="217"/>
  <c r="K11" i="217"/>
  <c r="W68" i="251"/>
  <c r="O11" i="217"/>
  <c r="Q11" i="217"/>
  <c r="V70" i="260"/>
  <c r="AE37" i="252"/>
  <c r="R38" i="252"/>
  <c r="W11" i="254"/>
  <c r="R76" i="251"/>
  <c r="V68" i="251"/>
  <c r="X46" i="255"/>
  <c r="X49" i="255"/>
  <c r="Y11" i="254"/>
  <c r="R68" i="260"/>
  <c r="AE67" i="260"/>
  <c r="Z21" i="261"/>
  <c r="Z220" i="261"/>
  <c r="AA21" i="261"/>
  <c r="AA220" i="261"/>
  <c r="P23" i="207"/>
  <c r="AH11" i="252"/>
  <c r="AG11" i="252"/>
  <c r="W9" i="257"/>
  <c r="L25" i="256"/>
  <c r="L26" i="256" s="1"/>
  <c r="V35" i="253" l="1"/>
  <c r="V36" i="253" s="1"/>
  <c r="S35" i="253"/>
  <c r="S36" i="253" s="1"/>
  <c r="W140" i="260"/>
  <c r="I390" i="261"/>
  <c r="K390" i="261" s="1"/>
  <c r="W11" i="257"/>
  <c r="T35" i="253"/>
  <c r="T36" i="253" s="1"/>
  <c r="U140" i="260"/>
  <c r="X26" i="258"/>
  <c r="X28" i="258" s="1"/>
  <c r="AI36" i="259" s="1"/>
  <c r="AA225" i="261"/>
  <c r="AA388" i="261"/>
  <c r="AA393" i="261" s="1"/>
  <c r="AB26" i="254"/>
  <c r="S28" i="253"/>
  <c r="S72" i="251"/>
  <c r="S136" i="251" s="1"/>
  <c r="S63" i="251"/>
  <c r="W70" i="251"/>
  <c r="W35" i="253"/>
  <c r="W36" i="253" s="1"/>
  <c r="W72" i="254"/>
  <c r="W26" i="254"/>
  <c r="W51" i="254" s="1"/>
  <c r="W63" i="260"/>
  <c r="W72" i="260"/>
  <c r="T28" i="253"/>
  <c r="T63" i="251"/>
  <c r="T72" i="251"/>
  <c r="T136" i="251" s="1"/>
  <c r="U33" i="252"/>
  <c r="U42" i="252"/>
  <c r="U43" i="252" s="1"/>
  <c r="V63" i="251"/>
  <c r="V28" i="253"/>
  <c r="V72" i="251"/>
  <c r="Z225" i="261"/>
  <c r="Z388" i="261"/>
  <c r="Z393" i="261" s="1"/>
  <c r="AJ11" i="254"/>
  <c r="AO11" i="254" s="1"/>
  <c r="T72" i="260"/>
  <c r="T63" i="260"/>
  <c r="R70" i="260"/>
  <c r="AE69" i="260"/>
  <c r="AA26" i="254"/>
  <c r="R34" i="253"/>
  <c r="AE33" i="253"/>
  <c r="V9" i="258"/>
  <c r="X10" i="257"/>
  <c r="V63" i="260"/>
  <c r="V72" i="260"/>
  <c r="U63" i="260"/>
  <c r="U72" i="260"/>
  <c r="X26" i="254"/>
  <c r="AE69" i="251"/>
  <c r="AE70" i="251" s="1"/>
  <c r="R35" i="253"/>
  <c r="R70" i="251"/>
  <c r="W33" i="252"/>
  <c r="W42" i="252"/>
  <c r="W43" i="252" s="1"/>
  <c r="AE36" i="252"/>
  <c r="AG36" i="252" s="1"/>
  <c r="AG29" i="252"/>
  <c r="AH29" i="252"/>
  <c r="AG31" i="253"/>
  <c r="AE32" i="253"/>
  <c r="AG32" i="253" s="1"/>
  <c r="AE68" i="260"/>
  <c r="AG68" i="260" s="1"/>
  <c r="AG67" i="260"/>
  <c r="S42" i="252"/>
  <c r="S43" i="252" s="1"/>
  <c r="S33" i="252"/>
  <c r="I384" i="261"/>
  <c r="Y389" i="261"/>
  <c r="U63" i="251"/>
  <c r="U28" i="253"/>
  <c r="U72" i="251"/>
  <c r="R63" i="251"/>
  <c r="R72" i="251"/>
  <c r="R136" i="251" s="1"/>
  <c r="R28" i="253"/>
  <c r="AE62" i="251"/>
  <c r="AE63" i="251" s="1"/>
  <c r="Y225" i="261"/>
  <c r="I220" i="261"/>
  <c r="Y388" i="261"/>
  <c r="G9" i="217"/>
  <c r="G26" i="217" s="1"/>
  <c r="M17" i="207"/>
  <c r="M26" i="207" s="1"/>
  <c r="I221" i="261"/>
  <c r="K221" i="261" s="1"/>
  <c r="K216" i="261"/>
  <c r="AB225" i="261"/>
  <c r="AB388" i="261"/>
  <c r="AB393" i="261" s="1"/>
  <c r="K16" i="261"/>
  <c r="I21" i="261"/>
  <c r="K21" i="261" s="1"/>
  <c r="R33" i="252"/>
  <c r="R42" i="252"/>
  <c r="R43" i="252" s="1"/>
  <c r="AE32" i="252"/>
  <c r="R139" i="260"/>
  <c r="AE109" i="260"/>
  <c r="AG109" i="260" s="1"/>
  <c r="AD225" i="261"/>
  <c r="AD388" i="261"/>
  <c r="AD393" i="261" s="1"/>
  <c r="I387" i="261"/>
  <c r="Y392" i="261"/>
  <c r="R72" i="260"/>
  <c r="R63" i="260"/>
  <c r="AE62" i="260"/>
  <c r="I391" i="261"/>
  <c r="K391" i="261" s="1"/>
  <c r="K386" i="261"/>
  <c r="Y26" i="254"/>
  <c r="T42" i="252"/>
  <c r="T43" i="252" s="1"/>
  <c r="T33" i="252"/>
  <c r="W28" i="253"/>
  <c r="W63" i="251"/>
  <c r="W72" i="251"/>
  <c r="W136" i="251" s="1"/>
  <c r="Z26" i="254"/>
  <c r="AC225" i="261"/>
  <c r="AC388" i="261"/>
  <c r="AC393" i="261" s="1"/>
  <c r="I224" i="261"/>
  <c r="K224" i="261" s="1"/>
  <c r="K219" i="261"/>
  <c r="AG60" i="260"/>
  <c r="AE66" i="260"/>
  <c r="AG66" i="260" s="1"/>
  <c r="Y88" i="260"/>
  <c r="Y92" i="260" s="1"/>
  <c r="Y101" i="260" s="1"/>
  <c r="Y105" i="260" s="1"/>
  <c r="Y88" i="251"/>
  <c r="Y92" i="251" s="1"/>
  <c r="Y101" i="251" s="1"/>
  <c r="Y105" i="251" s="1"/>
  <c r="AE38" i="252"/>
  <c r="AG38" i="252" s="1"/>
  <c r="AH37" i="252"/>
  <c r="AG37" i="252"/>
  <c r="AE68" i="251"/>
  <c r="I12" i="217"/>
  <c r="K12" i="217"/>
  <c r="V33" i="252"/>
  <c r="V42" i="252"/>
  <c r="M9" i="217"/>
  <c r="O17" i="207"/>
  <c r="N25" i="207"/>
  <c r="W9" i="258"/>
  <c r="S63" i="260"/>
  <c r="S72" i="260"/>
  <c r="U70" i="251"/>
  <c r="U35" i="253"/>
  <c r="U36" i="253" s="1"/>
  <c r="R62" i="252"/>
  <c r="AE45" i="252"/>
  <c r="X9" i="257"/>
  <c r="M25" i="256"/>
  <c r="M26" i="256" s="1"/>
  <c r="AE39" i="252"/>
  <c r="R40" i="252"/>
  <c r="M12" i="217"/>
  <c r="O25" i="207"/>
  <c r="R63" i="252" l="1"/>
  <c r="X11" i="257"/>
  <c r="T63" i="252"/>
  <c r="AJ26" i="254"/>
  <c r="AJ51" i="254" s="1"/>
  <c r="V14" i="257"/>
  <c r="G10" i="217"/>
  <c r="M21" i="207"/>
  <c r="N25" i="256"/>
  <c r="N26" i="256" s="1"/>
  <c r="Y9" i="257"/>
  <c r="V73" i="260"/>
  <c r="V78" i="260"/>
  <c r="W47" i="257"/>
  <c r="S20" i="257"/>
  <c r="S27" i="257" s="1"/>
  <c r="Q7" i="258"/>
  <c r="W7" i="258"/>
  <c r="U7" i="258"/>
  <c r="W29" i="253"/>
  <c r="W38" i="253"/>
  <c r="I392" i="261"/>
  <c r="K392" i="261" s="1"/>
  <c r="K387" i="261"/>
  <c r="W14" i="258"/>
  <c r="Z26" i="258"/>
  <c r="Z28" i="258" s="1"/>
  <c r="AK36" i="259" s="1"/>
  <c r="R29" i="253"/>
  <c r="R38" i="253"/>
  <c r="AE28" i="253"/>
  <c r="W63" i="252"/>
  <c r="U63" i="252"/>
  <c r="R73" i="251"/>
  <c r="R78" i="251"/>
  <c r="AE72" i="251"/>
  <c r="AE73" i="251" s="1"/>
  <c r="AG33" i="253"/>
  <c r="AE34" i="253"/>
  <c r="AG34" i="253" s="1"/>
  <c r="Y10" i="257"/>
  <c r="R140" i="260"/>
  <c r="AE139" i="260"/>
  <c r="AG139" i="260" s="1"/>
  <c r="Y26" i="258"/>
  <c r="Y28" i="258" s="1"/>
  <c r="AJ36" i="259" s="1"/>
  <c r="R36" i="253"/>
  <c r="AE35" i="253"/>
  <c r="T73" i="260"/>
  <c r="T78" i="260"/>
  <c r="S7" i="258"/>
  <c r="Q20" i="257"/>
  <c r="Q27" i="257" s="1"/>
  <c r="O18" i="207"/>
  <c r="O49" i="207"/>
  <c r="P17" i="207"/>
  <c r="O38" i="207"/>
  <c r="O39" i="207"/>
  <c r="O24" i="207"/>
  <c r="AG32" i="252"/>
  <c r="AE33" i="252"/>
  <c r="AG33" i="252" s="1"/>
  <c r="AH32" i="252"/>
  <c r="AE42" i="252"/>
  <c r="U73" i="251"/>
  <c r="U78" i="251"/>
  <c r="U73" i="260"/>
  <c r="U78" i="260"/>
  <c r="U136" i="251"/>
  <c r="W73" i="260"/>
  <c r="G13" i="217"/>
  <c r="M27" i="207"/>
  <c r="V14" i="258"/>
  <c r="AE62" i="252"/>
  <c r="AH45" i="252"/>
  <c r="AG45" i="252"/>
  <c r="Q9" i="217"/>
  <c r="O9" i="217"/>
  <c r="M25" i="217"/>
  <c r="U29" i="253"/>
  <c r="U38" i="253"/>
  <c r="AE70" i="260"/>
  <c r="AG70" i="260" s="1"/>
  <c r="AG69" i="260"/>
  <c r="V73" i="251"/>
  <c r="V78" i="251"/>
  <c r="V136" i="251"/>
  <c r="O27" i="207"/>
  <c r="M13" i="217"/>
  <c r="M24" i="207"/>
  <c r="N17" i="207"/>
  <c r="M38" i="207"/>
  <c r="M49" i="207"/>
  <c r="M41" i="207" s="1"/>
  <c r="M42" i="207" s="1"/>
  <c r="M18" i="207"/>
  <c r="R9" i="212"/>
  <c r="M39" i="207"/>
  <c r="R7" i="258"/>
  <c r="V29" i="253"/>
  <c r="V38" i="253"/>
  <c r="S73" i="251"/>
  <c r="S78" i="251"/>
  <c r="W73" i="251"/>
  <c r="R20" i="257"/>
  <c r="R27" i="257" s="1"/>
  <c r="V43" i="252"/>
  <c r="V63" i="252"/>
  <c r="AE63" i="260"/>
  <c r="AG63" i="260" s="1"/>
  <c r="AG62" i="260"/>
  <c r="G25" i="217"/>
  <c r="I9" i="217"/>
  <c r="K9" i="217"/>
  <c r="U20" i="257"/>
  <c r="U27" i="257" s="1"/>
  <c r="T73" i="251"/>
  <c r="T78" i="251"/>
  <c r="S29" i="253"/>
  <c r="S38" i="253"/>
  <c r="X9" i="258"/>
  <c r="I389" i="261"/>
  <c r="K389" i="261" s="1"/>
  <c r="K384" i="261"/>
  <c r="P25" i="207"/>
  <c r="O26" i="207"/>
  <c r="AG39" i="252"/>
  <c r="AE40" i="252"/>
  <c r="AG40" i="252" s="1"/>
  <c r="AH39" i="252"/>
  <c r="Q12" i="217"/>
  <c r="M26" i="217"/>
  <c r="O12" i="217"/>
  <c r="S73" i="260"/>
  <c r="S78" i="260"/>
  <c r="M10" i="217"/>
  <c r="O21" i="207"/>
  <c r="R78" i="260"/>
  <c r="AE72" i="260"/>
  <c r="R73" i="260"/>
  <c r="Y393" i="261"/>
  <c r="I388" i="261"/>
  <c r="S63" i="252"/>
  <c r="AP11" i="254"/>
  <c r="AP15" i="254"/>
  <c r="AP18" i="254"/>
  <c r="AP21" i="254"/>
  <c r="AP25" i="254"/>
  <c r="AP13" i="254"/>
  <c r="AP14" i="254"/>
  <c r="AP17" i="254"/>
  <c r="AP19" i="254"/>
  <c r="AP24" i="254"/>
  <c r="AP22" i="254"/>
  <c r="AP23" i="254"/>
  <c r="AP16" i="254"/>
  <c r="AP12" i="254"/>
  <c r="AP20" i="254"/>
  <c r="T29" i="253"/>
  <c r="T38" i="253"/>
  <c r="K220" i="261"/>
  <c r="I225" i="261"/>
  <c r="K225" i="261" s="1"/>
  <c r="M28" i="207" l="1"/>
  <c r="N27" i="207"/>
  <c r="V13" i="258"/>
  <c r="AJ72" i="254"/>
  <c r="K388" i="261"/>
  <c r="I393" i="261"/>
  <c r="K393" i="261" s="1"/>
  <c r="T39" i="253"/>
  <c r="T55" i="253"/>
  <c r="W75" i="260"/>
  <c r="W75" i="251"/>
  <c r="I13" i="217"/>
  <c r="K13" i="217"/>
  <c r="G27" i="217"/>
  <c r="O40" i="207"/>
  <c r="O41" i="207"/>
  <c r="O42" i="207" s="1"/>
  <c r="I10" i="217"/>
  <c r="G24" i="217"/>
  <c r="K10" i="217"/>
  <c r="AG35" i="253"/>
  <c r="AE36" i="253"/>
  <c r="AG36" i="253" s="1"/>
  <c r="M29" i="207"/>
  <c r="N21" i="207"/>
  <c r="M22" i="207"/>
  <c r="M19" i="207"/>
  <c r="O19" i="207"/>
  <c r="O29" i="207"/>
  <c r="O22" i="207"/>
  <c r="P21" i="207"/>
  <c r="Q10" i="217"/>
  <c r="M24" i="217"/>
  <c r="O10" i="217"/>
  <c r="Q17" i="258"/>
  <c r="Q21" i="258" s="1"/>
  <c r="AB34" i="259" s="1"/>
  <c r="Z10" i="257"/>
  <c r="V13" i="257"/>
  <c r="X47" i="257"/>
  <c r="R17" i="258"/>
  <c r="R21" i="258" s="1"/>
  <c r="AC34" i="259" s="1"/>
  <c r="T7" i="258"/>
  <c r="W13" i="258"/>
  <c r="X7" i="258"/>
  <c r="S79" i="260"/>
  <c r="S85" i="260"/>
  <c r="M14" i="217"/>
  <c r="T141" i="251"/>
  <c r="T143" i="251" s="1"/>
  <c r="T85" i="251"/>
  <c r="T79" i="251"/>
  <c r="V39" i="253"/>
  <c r="V55" i="253"/>
  <c r="U39" i="253"/>
  <c r="U55" i="253"/>
  <c r="AG42" i="252"/>
  <c r="AH42" i="252"/>
  <c r="AE43" i="252"/>
  <c r="AG43" i="252" s="1"/>
  <c r="R79" i="251"/>
  <c r="R141" i="251"/>
  <c r="R143" i="251" s="1"/>
  <c r="R85" i="251"/>
  <c r="G14" i="217"/>
  <c r="Y11" i="257"/>
  <c r="V19" i="257"/>
  <c r="AA26" i="258"/>
  <c r="AA28" i="258" s="1"/>
  <c r="AL36" i="259" s="1"/>
  <c r="AG72" i="260"/>
  <c r="AE73" i="260"/>
  <c r="AG73" i="260" s="1"/>
  <c r="U17" i="258"/>
  <c r="U21" i="258" s="1"/>
  <c r="AF34" i="259" s="1"/>
  <c r="AH62" i="252"/>
  <c r="AG62" i="252"/>
  <c r="AE63" i="252"/>
  <c r="S85" i="251"/>
  <c r="S141" i="251"/>
  <c r="S143" i="251" s="1"/>
  <c r="S79" i="251"/>
  <c r="V85" i="251"/>
  <c r="V141" i="251"/>
  <c r="V143" i="251" s="1"/>
  <c r="V79" i="251"/>
  <c r="AE29" i="253"/>
  <c r="AG29" i="253" s="1"/>
  <c r="AE38" i="253"/>
  <c r="AG28" i="253"/>
  <c r="T17" i="258"/>
  <c r="T21" i="258" s="1"/>
  <c r="AE34" i="259" s="1"/>
  <c r="G48" i="254"/>
  <c r="G69" i="254" s="1"/>
  <c r="D69" i="254" s="1"/>
  <c r="I41" i="254"/>
  <c r="I62" i="254" s="1"/>
  <c r="H38" i="254"/>
  <c r="H59" i="254" s="1"/>
  <c r="O38" i="254"/>
  <c r="AK43" i="254"/>
  <c r="AK64" i="254" s="1"/>
  <c r="V47" i="254"/>
  <c r="W43" i="254"/>
  <c r="G47" i="254"/>
  <c r="G68" i="254" s="1"/>
  <c r="D68" i="254" s="1"/>
  <c r="O44" i="254"/>
  <c r="N35" i="254"/>
  <c r="Q47" i="254"/>
  <c r="N37" i="254"/>
  <c r="J41" i="254"/>
  <c r="J62" i="254" s="1"/>
  <c r="W48" i="254"/>
  <c r="J45" i="254"/>
  <c r="J66" i="254" s="1"/>
  <c r="L44" i="254"/>
  <c r="L39" i="254"/>
  <c r="W46" i="254"/>
  <c r="P38" i="254"/>
  <c r="S44" i="254"/>
  <c r="Q36" i="254"/>
  <c r="R37" i="254"/>
  <c r="J40" i="254"/>
  <c r="J61" i="254" s="1"/>
  <c r="AJ47" i="254"/>
  <c r="L45" i="254"/>
  <c r="AK40" i="254"/>
  <c r="AK61" i="254" s="1"/>
  <c r="P43" i="254"/>
  <c r="S37" i="254"/>
  <c r="U36" i="254"/>
  <c r="I48" i="254"/>
  <c r="I69" i="254" s="1"/>
  <c r="N40" i="254"/>
  <c r="H37" i="254"/>
  <c r="H58" i="254" s="1"/>
  <c r="J49" i="254"/>
  <c r="J70" i="254" s="1"/>
  <c r="M37" i="254"/>
  <c r="I37" i="254"/>
  <c r="I58" i="254" s="1"/>
  <c r="W36" i="254"/>
  <c r="S41" i="254"/>
  <c r="N38" i="254"/>
  <c r="O37" i="254"/>
  <c r="I35" i="254"/>
  <c r="I56" i="254" s="1"/>
  <c r="L42" i="254"/>
  <c r="S45" i="254"/>
  <c r="H39" i="254"/>
  <c r="H60" i="254" s="1"/>
  <c r="AK38" i="254"/>
  <c r="AK59" i="254" s="1"/>
  <c r="P42" i="254"/>
  <c r="J39" i="254"/>
  <c r="J60" i="254" s="1"/>
  <c r="P49" i="254"/>
  <c r="L49" i="254"/>
  <c r="Q49" i="254"/>
  <c r="G49" i="254"/>
  <c r="G70" i="254" s="1"/>
  <c r="D70" i="254" s="1"/>
  <c r="T39" i="254"/>
  <c r="T43" i="254"/>
  <c r="AK47" i="254"/>
  <c r="AK68" i="254" s="1"/>
  <c r="AJ37" i="254"/>
  <c r="U45" i="254"/>
  <c r="I39" i="254"/>
  <c r="I60" i="254" s="1"/>
  <c r="U46" i="254"/>
  <c r="U40" i="254"/>
  <c r="T45" i="254"/>
  <c r="M43" i="254"/>
  <c r="J48" i="254"/>
  <c r="J69" i="254" s="1"/>
  <c r="AJ43" i="254"/>
  <c r="O39" i="254"/>
  <c r="S43" i="254"/>
  <c r="I47" i="254"/>
  <c r="I68" i="254" s="1"/>
  <c r="S36" i="254"/>
  <c r="H40" i="254"/>
  <c r="H61" i="254" s="1"/>
  <c r="G38" i="254"/>
  <c r="G59" i="254" s="1"/>
  <c r="D59" i="254" s="1"/>
  <c r="V37" i="254"/>
  <c r="O48" i="254"/>
  <c r="AK48" i="254"/>
  <c r="AK69" i="254" s="1"/>
  <c r="L43" i="254"/>
  <c r="J38" i="254"/>
  <c r="J59" i="254" s="1"/>
  <c r="V44" i="254"/>
  <c r="G35" i="254"/>
  <c r="G56" i="254" s="1"/>
  <c r="D56" i="254" s="1"/>
  <c r="N44" i="254"/>
  <c r="G41" i="254"/>
  <c r="G62" i="254" s="1"/>
  <c r="D62" i="254" s="1"/>
  <c r="J42" i="254"/>
  <c r="J63" i="254" s="1"/>
  <c r="N45" i="254"/>
  <c r="S39" i="254"/>
  <c r="AJ39" i="254"/>
  <c r="U43" i="254"/>
  <c r="M40" i="254"/>
  <c r="R46" i="254"/>
  <c r="V35" i="254"/>
  <c r="AK46" i="254"/>
  <c r="AK67" i="254" s="1"/>
  <c r="N36" i="254"/>
  <c r="Q37" i="254"/>
  <c r="R41" i="254"/>
  <c r="AJ35" i="254"/>
  <c r="AK36" i="254"/>
  <c r="AK57" i="254" s="1"/>
  <c r="L38" i="254"/>
  <c r="Q48" i="254"/>
  <c r="O47" i="254"/>
  <c r="AK41" i="254"/>
  <c r="AK62" i="254" s="1"/>
  <c r="O43" i="254"/>
  <c r="J43" i="254"/>
  <c r="J64" i="254" s="1"/>
  <c r="G43" i="254"/>
  <c r="G64" i="254" s="1"/>
  <c r="D64" i="254" s="1"/>
  <c r="R44" i="254"/>
  <c r="H41" i="254"/>
  <c r="H62" i="254" s="1"/>
  <c r="M49" i="254"/>
  <c r="U35" i="254"/>
  <c r="I42" i="254"/>
  <c r="I63" i="254" s="1"/>
  <c r="W38" i="254"/>
  <c r="V38" i="254"/>
  <c r="AJ45" i="254"/>
  <c r="N41" i="254"/>
  <c r="M47" i="254"/>
  <c r="U37" i="254"/>
  <c r="H36" i="254"/>
  <c r="H57" i="254" s="1"/>
  <c r="Q38" i="254"/>
  <c r="P45" i="254"/>
  <c r="G40" i="254"/>
  <c r="G61" i="254" s="1"/>
  <c r="D61" i="254" s="1"/>
  <c r="V40" i="254"/>
  <c r="U38" i="254"/>
  <c r="P41" i="254"/>
  <c r="M39" i="254"/>
  <c r="U47" i="254"/>
  <c r="G46" i="254"/>
  <c r="G67" i="254" s="1"/>
  <c r="D67" i="254" s="1"/>
  <c r="AJ48" i="254"/>
  <c r="J37" i="254"/>
  <c r="J58" i="254" s="1"/>
  <c r="S46" i="254"/>
  <c r="R43" i="254"/>
  <c r="Q40" i="254"/>
  <c r="O45" i="254"/>
  <c r="R48" i="254"/>
  <c r="Q46" i="254"/>
  <c r="W39" i="254"/>
  <c r="S35" i="254"/>
  <c r="O41" i="254"/>
  <c r="AJ36" i="254"/>
  <c r="T47" i="254"/>
  <c r="H44" i="254"/>
  <c r="H65" i="254" s="1"/>
  <c r="Q39" i="254"/>
  <c r="T36" i="254"/>
  <c r="I45" i="254"/>
  <c r="I66" i="254" s="1"/>
  <c r="G36" i="254"/>
  <c r="G57" i="254" s="1"/>
  <c r="D57" i="254" s="1"/>
  <c r="W37" i="254"/>
  <c r="L40" i="254"/>
  <c r="W45" i="254"/>
  <c r="L48" i="254"/>
  <c r="AK44" i="254"/>
  <c r="AK65" i="254" s="1"/>
  <c r="T49" i="254"/>
  <c r="P37" i="254"/>
  <c r="W44" i="254"/>
  <c r="AK42" i="254"/>
  <c r="AK63" i="254" s="1"/>
  <c r="N42" i="254"/>
  <c r="P47" i="254"/>
  <c r="L37" i="254"/>
  <c r="T41" i="254"/>
  <c r="H42" i="254"/>
  <c r="H63" i="254" s="1"/>
  <c r="T46" i="254"/>
  <c r="M44" i="254"/>
  <c r="V41" i="254"/>
  <c r="S38" i="254"/>
  <c r="R35" i="254"/>
  <c r="O40" i="254"/>
  <c r="L36" i="254"/>
  <c r="M38" i="254"/>
  <c r="I44" i="254"/>
  <c r="I65" i="254" s="1"/>
  <c r="AJ42" i="254"/>
  <c r="Q42" i="254"/>
  <c r="U39" i="254"/>
  <c r="W41" i="254"/>
  <c r="J44" i="254"/>
  <c r="J65" i="254" s="1"/>
  <c r="G44" i="254"/>
  <c r="G65" i="254" s="1"/>
  <c r="D65" i="254" s="1"/>
  <c r="W35" i="254"/>
  <c r="AJ41" i="254"/>
  <c r="H35" i="254"/>
  <c r="H56" i="254" s="1"/>
  <c r="P39" i="254"/>
  <c r="AJ44" i="254"/>
  <c r="AJ40" i="254"/>
  <c r="P48" i="254"/>
  <c r="H48" i="254"/>
  <c r="H69" i="254" s="1"/>
  <c r="AJ46" i="254"/>
  <c r="H45" i="254"/>
  <c r="H66" i="254" s="1"/>
  <c r="P44" i="254"/>
  <c r="V49" i="254"/>
  <c r="O42" i="254"/>
  <c r="R42" i="254"/>
  <c r="R47" i="254"/>
  <c r="N49" i="254"/>
  <c r="O46" i="254"/>
  <c r="P40" i="254"/>
  <c r="V43" i="254"/>
  <c r="Q43" i="254"/>
  <c r="W49" i="254"/>
  <c r="V42" i="254"/>
  <c r="S47" i="254"/>
  <c r="V46" i="254"/>
  <c r="S48" i="254"/>
  <c r="T40" i="254"/>
  <c r="Q44" i="254"/>
  <c r="U48" i="254"/>
  <c r="N43" i="254"/>
  <c r="M45" i="254"/>
  <c r="T48" i="254"/>
  <c r="AK45" i="254"/>
  <c r="AK66" i="254" s="1"/>
  <c r="J46" i="254"/>
  <c r="J67" i="254" s="1"/>
  <c r="H49" i="254"/>
  <c r="H70" i="254" s="1"/>
  <c r="N46" i="254"/>
  <c r="V45" i="254"/>
  <c r="S42" i="254"/>
  <c r="Q35" i="254"/>
  <c r="T42" i="254"/>
  <c r="M36" i="254"/>
  <c r="I38" i="254"/>
  <c r="I59" i="254" s="1"/>
  <c r="W42" i="254"/>
  <c r="R38" i="254"/>
  <c r="Q45" i="254"/>
  <c r="L46" i="254"/>
  <c r="T35" i="254"/>
  <c r="R45" i="254"/>
  <c r="M42" i="254"/>
  <c r="J47" i="254"/>
  <c r="J68" i="254" s="1"/>
  <c r="AJ38" i="254"/>
  <c r="H47" i="254"/>
  <c r="H68" i="254" s="1"/>
  <c r="L41" i="254"/>
  <c r="O49" i="254"/>
  <c r="T38" i="254"/>
  <c r="AK49" i="254"/>
  <c r="AK70" i="254" s="1"/>
  <c r="L35" i="254"/>
  <c r="P35" i="254"/>
  <c r="G42" i="254"/>
  <c r="G63" i="254" s="1"/>
  <c r="D63" i="254" s="1"/>
  <c r="I46" i="254"/>
  <c r="I67" i="254" s="1"/>
  <c r="I49" i="254"/>
  <c r="I70" i="254" s="1"/>
  <c r="T37" i="254"/>
  <c r="W40" i="254"/>
  <c r="J36" i="254"/>
  <c r="J57" i="254" s="1"/>
  <c r="N47" i="254"/>
  <c r="G37" i="254"/>
  <c r="G58" i="254" s="1"/>
  <c r="D58" i="254" s="1"/>
  <c r="R36" i="254"/>
  <c r="P46" i="254"/>
  <c r="O35" i="254"/>
  <c r="G39" i="254"/>
  <c r="G60" i="254" s="1"/>
  <c r="D60" i="254" s="1"/>
  <c r="Q41" i="254"/>
  <c r="V48" i="254"/>
  <c r="U49" i="254"/>
  <c r="V36" i="254"/>
  <c r="R40" i="254"/>
  <c r="H46" i="254"/>
  <c r="H67" i="254" s="1"/>
  <c r="N48" i="254"/>
  <c r="U44" i="254"/>
  <c r="M35" i="254"/>
  <c r="N39" i="254"/>
  <c r="H43" i="254"/>
  <c r="H64" i="254" s="1"/>
  <c r="U42" i="254"/>
  <c r="I36" i="254"/>
  <c r="I57" i="254" s="1"/>
  <c r="M46" i="254"/>
  <c r="M41" i="254"/>
  <c r="AK39" i="254"/>
  <c r="AK60" i="254" s="1"/>
  <c r="AJ49" i="254"/>
  <c r="AK35" i="254"/>
  <c r="AK56" i="254" s="1"/>
  <c r="U41" i="254"/>
  <c r="R49" i="254"/>
  <c r="I40" i="254"/>
  <c r="I61" i="254" s="1"/>
  <c r="S49" i="254"/>
  <c r="O36" i="254"/>
  <c r="AK37" i="254"/>
  <c r="AK58" i="254" s="1"/>
  <c r="J35" i="254"/>
  <c r="J56" i="254" s="1"/>
  <c r="W47" i="254"/>
  <c r="T44" i="254"/>
  <c r="R39" i="254"/>
  <c r="V39" i="254"/>
  <c r="M48" i="254"/>
  <c r="P36" i="254"/>
  <c r="S40" i="254"/>
  <c r="L47" i="254"/>
  <c r="G45" i="254"/>
  <c r="G66" i="254" s="1"/>
  <c r="D66" i="254" s="1"/>
  <c r="I43" i="254"/>
  <c r="I64" i="254" s="1"/>
  <c r="R85" i="260"/>
  <c r="R79" i="260"/>
  <c r="Z9" i="257"/>
  <c r="O25" i="256"/>
  <c r="O26" i="256" s="1"/>
  <c r="Z88" i="251"/>
  <c r="Z92" i="251" s="1"/>
  <c r="Z101" i="251" s="1"/>
  <c r="Z105" i="251" s="1"/>
  <c r="Z88" i="260"/>
  <c r="Z92" i="260" s="1"/>
  <c r="Z101" i="260" s="1"/>
  <c r="Z105" i="260" s="1"/>
  <c r="Q13" i="217"/>
  <c r="M27" i="217"/>
  <c r="O13" i="217"/>
  <c r="U79" i="260"/>
  <c r="U85" i="260"/>
  <c r="T79" i="260"/>
  <c r="T85" i="260"/>
  <c r="R39" i="253"/>
  <c r="R55" i="253"/>
  <c r="V85" i="260"/>
  <c r="V79" i="260"/>
  <c r="U79" i="251"/>
  <c r="U141" i="251"/>
  <c r="U143" i="251" s="1"/>
  <c r="U85" i="251"/>
  <c r="W39" i="253"/>
  <c r="W55" i="253"/>
  <c r="S39" i="253"/>
  <c r="S55" i="253"/>
  <c r="P27" i="207"/>
  <c r="O28" i="207"/>
  <c r="S17" i="258"/>
  <c r="S21" i="258" s="1"/>
  <c r="AD34" i="259" s="1"/>
  <c r="Z11" i="257" l="1"/>
  <c r="Q23" i="258"/>
  <c r="Q44" i="258" s="1"/>
  <c r="Q48" i="258" s="1"/>
  <c r="Q50" i="258" s="1"/>
  <c r="R49" i="258" s="1"/>
  <c r="AA10" i="257"/>
  <c r="O30" i="207"/>
  <c r="P29" i="207"/>
  <c r="W76" i="251"/>
  <c r="AE75" i="251"/>
  <c r="AE76" i="251" s="1"/>
  <c r="W78" i="251"/>
  <c r="U60" i="254"/>
  <c r="N60" i="254"/>
  <c r="S60" i="254"/>
  <c r="O60" i="254"/>
  <c r="W60" i="254"/>
  <c r="P60" i="254"/>
  <c r="Q60" i="254"/>
  <c r="R60" i="254"/>
  <c r="L60" i="254"/>
  <c r="T60" i="254"/>
  <c r="M60" i="254"/>
  <c r="V60" i="254"/>
  <c r="AJ60" i="254"/>
  <c r="S86" i="251"/>
  <c r="S92" i="251"/>
  <c r="S101" i="251" s="1"/>
  <c r="S105" i="251" s="1"/>
  <c r="AB10" i="257"/>
  <c r="P19" i="207"/>
  <c r="O20" i="207"/>
  <c r="AC11" i="259"/>
  <c r="W76" i="260"/>
  <c r="AE75" i="260"/>
  <c r="W78" i="260"/>
  <c r="V63" i="254"/>
  <c r="S63" i="254"/>
  <c r="O63" i="254"/>
  <c r="AJ63" i="254"/>
  <c r="T63" i="254"/>
  <c r="L63" i="254"/>
  <c r="R63" i="254"/>
  <c r="U63" i="254"/>
  <c r="N63" i="254"/>
  <c r="W63" i="254"/>
  <c r="Q63" i="254"/>
  <c r="M63" i="254"/>
  <c r="P63" i="254"/>
  <c r="N66" i="254"/>
  <c r="U66" i="254"/>
  <c r="M66" i="254"/>
  <c r="R66" i="254"/>
  <c r="T66" i="254"/>
  <c r="V66" i="254"/>
  <c r="W66" i="254"/>
  <c r="S66" i="254"/>
  <c r="O66" i="254"/>
  <c r="L66" i="254"/>
  <c r="AJ66" i="254"/>
  <c r="P66" i="254"/>
  <c r="Q66" i="254"/>
  <c r="AJ57" i="254"/>
  <c r="T57" i="254"/>
  <c r="S57" i="254"/>
  <c r="N57" i="254"/>
  <c r="Q57" i="254"/>
  <c r="P57" i="254"/>
  <c r="O57" i="254"/>
  <c r="V57" i="254"/>
  <c r="M57" i="254"/>
  <c r="U57" i="254"/>
  <c r="L57" i="254"/>
  <c r="R57" i="254"/>
  <c r="W57" i="254"/>
  <c r="P61" i="254"/>
  <c r="W61" i="254"/>
  <c r="O61" i="254"/>
  <c r="T61" i="254"/>
  <c r="V61" i="254"/>
  <c r="Q61" i="254"/>
  <c r="L61" i="254"/>
  <c r="AJ61" i="254"/>
  <c r="M61" i="254"/>
  <c r="R61" i="254"/>
  <c r="N61" i="254"/>
  <c r="U61" i="254"/>
  <c r="S61" i="254"/>
  <c r="S62" i="254"/>
  <c r="P62" i="254"/>
  <c r="O62" i="254"/>
  <c r="R62" i="254"/>
  <c r="L62" i="254"/>
  <c r="V62" i="254"/>
  <c r="Q62" i="254"/>
  <c r="T62" i="254"/>
  <c r="M62" i="254"/>
  <c r="W62" i="254"/>
  <c r="N62" i="254"/>
  <c r="AJ62" i="254"/>
  <c r="U62" i="254"/>
  <c r="AE39" i="253"/>
  <c r="AG39" i="253" s="1"/>
  <c r="AG38" i="253"/>
  <c r="AE55" i="253"/>
  <c r="U23" i="258"/>
  <c r="U44" i="258" s="1"/>
  <c r="U48" i="258" s="1"/>
  <c r="R86" i="251"/>
  <c r="R92" i="251"/>
  <c r="T23" i="258"/>
  <c r="T44" i="258" s="1"/>
  <c r="T48" i="258" s="1"/>
  <c r="M20" i="207"/>
  <c r="N19" i="207"/>
  <c r="O68" i="254"/>
  <c r="M68" i="254"/>
  <c r="S68" i="254"/>
  <c r="V68" i="254"/>
  <c r="R68" i="254"/>
  <c r="U68" i="254"/>
  <c r="Q68" i="254"/>
  <c r="N68" i="254"/>
  <c r="W68" i="254"/>
  <c r="P68" i="254"/>
  <c r="T68" i="254"/>
  <c r="AJ68" i="254"/>
  <c r="L68" i="254"/>
  <c r="AB26" i="258"/>
  <c r="AB28" i="258" s="1"/>
  <c r="AM36" i="259" s="1"/>
  <c r="AE11" i="259"/>
  <c r="V58" i="254"/>
  <c r="N58" i="254"/>
  <c r="R58" i="254"/>
  <c r="T58" i="254"/>
  <c r="O58" i="254"/>
  <c r="P58" i="254"/>
  <c r="S58" i="254"/>
  <c r="U58" i="254"/>
  <c r="AJ58" i="254"/>
  <c r="M58" i="254"/>
  <c r="L58" i="254"/>
  <c r="W58" i="254"/>
  <c r="Q58" i="254"/>
  <c r="T56" i="254"/>
  <c r="P56" i="254"/>
  <c r="N56" i="254"/>
  <c r="U56" i="254"/>
  <c r="O56" i="254"/>
  <c r="Q56" i="254"/>
  <c r="AJ56" i="254"/>
  <c r="W56" i="254"/>
  <c r="V56" i="254"/>
  <c r="S56" i="254"/>
  <c r="L56" i="254"/>
  <c r="R56" i="254"/>
  <c r="M56" i="254"/>
  <c r="AA9" i="257"/>
  <c r="P25" i="256"/>
  <c r="P26" i="256" s="1"/>
  <c r="T86" i="251"/>
  <c r="T92" i="251"/>
  <c r="T101" i="251" s="1"/>
  <c r="T105" i="251" s="1"/>
  <c r="V86" i="260"/>
  <c r="V92" i="260"/>
  <c r="V101" i="260" s="1"/>
  <c r="V105" i="260" s="1"/>
  <c r="R64" i="254"/>
  <c r="O64" i="254"/>
  <c r="W64" i="254"/>
  <c r="P64" i="254"/>
  <c r="U64" i="254"/>
  <c r="V64" i="254"/>
  <c r="N64" i="254"/>
  <c r="M64" i="254"/>
  <c r="Q64" i="254"/>
  <c r="S64" i="254"/>
  <c r="AJ64" i="254"/>
  <c r="T64" i="254"/>
  <c r="L64" i="254"/>
  <c r="S70" i="254"/>
  <c r="O70" i="254"/>
  <c r="R70" i="254"/>
  <c r="T70" i="254"/>
  <c r="Q70" i="254"/>
  <c r="P70" i="254"/>
  <c r="L70" i="254"/>
  <c r="U70" i="254"/>
  <c r="AJ70" i="254"/>
  <c r="W70" i="254"/>
  <c r="M70" i="254"/>
  <c r="V70" i="254"/>
  <c r="N70" i="254"/>
  <c r="V16" i="258"/>
  <c r="S23" i="258"/>
  <c r="S44" i="258" s="1"/>
  <c r="S48" i="258" s="1"/>
  <c r="R11" i="212"/>
  <c r="R13" i="212" s="1"/>
  <c r="N29" i="207"/>
  <c r="M30" i="207"/>
  <c r="R23" i="258"/>
  <c r="R44" i="258" s="1"/>
  <c r="R48" i="258" s="1"/>
  <c r="O69" i="254"/>
  <c r="T69" i="254"/>
  <c r="P69" i="254"/>
  <c r="M69" i="254"/>
  <c r="V69" i="254"/>
  <c r="R69" i="254"/>
  <c r="S69" i="254"/>
  <c r="Q69" i="254"/>
  <c r="L69" i="254"/>
  <c r="U69" i="254"/>
  <c r="N69" i="254"/>
  <c r="AJ69" i="254"/>
  <c r="W69" i="254"/>
  <c r="Q14" i="217"/>
  <c r="M28" i="217"/>
  <c r="O14" i="217"/>
  <c r="G28" i="217"/>
  <c r="I14" i="217"/>
  <c r="K14" i="217"/>
  <c r="U86" i="251"/>
  <c r="U92" i="251"/>
  <c r="U101" i="251" s="1"/>
  <c r="U105" i="251" s="1"/>
  <c r="T92" i="260"/>
  <c r="T101" i="260" s="1"/>
  <c r="T105" i="260" s="1"/>
  <c r="T86" i="260"/>
  <c r="W59" i="254"/>
  <c r="O59" i="254"/>
  <c r="M59" i="254"/>
  <c r="U59" i="254"/>
  <c r="AJ59" i="254"/>
  <c r="N59" i="254"/>
  <c r="P59" i="254"/>
  <c r="S59" i="254"/>
  <c r="R59" i="254"/>
  <c r="V59" i="254"/>
  <c r="T59" i="254"/>
  <c r="Q59" i="254"/>
  <c r="L59" i="254"/>
  <c r="U67" i="254"/>
  <c r="V67" i="254"/>
  <c r="Q67" i="254"/>
  <c r="R67" i="254"/>
  <c r="O67" i="254"/>
  <c r="AJ67" i="254"/>
  <c r="W67" i="254"/>
  <c r="T67" i="254"/>
  <c r="N67" i="254"/>
  <c r="P67" i="254"/>
  <c r="S67" i="254"/>
  <c r="L67" i="254"/>
  <c r="M67" i="254"/>
  <c r="V86" i="251"/>
  <c r="V92" i="251"/>
  <c r="V101" i="251" s="1"/>
  <c r="V105" i="251" s="1"/>
  <c r="AF11" i="259"/>
  <c r="Y9" i="258"/>
  <c r="R86" i="260"/>
  <c r="R92" i="260"/>
  <c r="U86" i="260"/>
  <c r="U92" i="260"/>
  <c r="U101" i="260" s="1"/>
  <c r="U105" i="260" s="1"/>
  <c r="AJ65" i="254"/>
  <c r="Q65" i="254"/>
  <c r="S65" i="254"/>
  <c r="L65" i="254"/>
  <c r="R65" i="254"/>
  <c r="P65" i="254"/>
  <c r="O65" i="254"/>
  <c r="M65" i="254"/>
  <c r="N65" i="254"/>
  <c r="U65" i="254"/>
  <c r="W65" i="254"/>
  <c r="T65" i="254"/>
  <c r="V65" i="254"/>
  <c r="AA88" i="251"/>
  <c r="AA92" i="251" s="1"/>
  <c r="AA101" i="251" s="1"/>
  <c r="AA105" i="251" s="1"/>
  <c r="AA88" i="260"/>
  <c r="AA92" i="260" s="1"/>
  <c r="AA101" i="260" s="1"/>
  <c r="AA105" i="260" s="1"/>
  <c r="AB11" i="259"/>
  <c r="S86" i="260"/>
  <c r="S92" i="260"/>
  <c r="S101" i="260" s="1"/>
  <c r="S105" i="260" s="1"/>
  <c r="AD11" i="259"/>
  <c r="AB88" i="251"/>
  <c r="AB92" i="251" s="1"/>
  <c r="AB101" i="251" s="1"/>
  <c r="AB105" i="251" s="1"/>
  <c r="AB88" i="260"/>
  <c r="AB92" i="260" s="1"/>
  <c r="AB101" i="260" s="1"/>
  <c r="AB105" i="260" s="1"/>
  <c r="AA11" i="257" l="1"/>
  <c r="AC88" i="260"/>
  <c r="Q25" i="256"/>
  <c r="Q26" i="256" s="1"/>
  <c r="AB9" i="257"/>
  <c r="AB11" i="257" s="1"/>
  <c r="R101" i="251"/>
  <c r="AC88" i="251"/>
  <c r="Q51" i="258"/>
  <c r="W79" i="251"/>
  <c r="W141" i="251"/>
  <c r="W143" i="251" s="1"/>
  <c r="W85" i="251"/>
  <c r="AE78" i="251"/>
  <c r="AE79" i="251" s="1"/>
  <c r="W85" i="260"/>
  <c r="W79" i="260"/>
  <c r="AE78" i="260"/>
  <c r="AA9" i="258"/>
  <c r="AB32" i="259"/>
  <c r="AB57" i="259"/>
  <c r="AB62" i="259" s="1"/>
  <c r="AM63" i="259" s="1"/>
  <c r="AM71" i="259" s="1"/>
  <c r="AM73" i="259" s="1"/>
  <c r="AB15" i="259"/>
  <c r="R50" i="258"/>
  <c r="S49" i="258" s="1"/>
  <c r="S50" i="258" s="1"/>
  <c r="T49" i="258" s="1"/>
  <c r="AG75" i="260"/>
  <c r="AE76" i="260"/>
  <c r="AG76" i="260" s="1"/>
  <c r="AF32" i="259"/>
  <c r="AF57" i="259"/>
  <c r="AF62" i="259" s="1"/>
  <c r="AF15" i="259"/>
  <c r="Y7" i="258"/>
  <c r="AE15" i="259"/>
  <c r="AE32" i="259"/>
  <c r="AE57" i="259"/>
  <c r="AE62" i="259" s="1"/>
  <c r="AC15" i="259"/>
  <c r="AC57" i="259"/>
  <c r="AC62" i="259" s="1"/>
  <c r="AC32" i="259"/>
  <c r="R101" i="260"/>
  <c r="Z9" i="258"/>
  <c r="Y47" i="257"/>
  <c r="AD57" i="259"/>
  <c r="AD62" i="259" s="1"/>
  <c r="AD32" i="259"/>
  <c r="AD15" i="259"/>
  <c r="W19" i="257" l="1"/>
  <c r="Y16" i="258"/>
  <c r="AC40" i="259"/>
  <c r="AF40" i="259"/>
  <c r="AD40" i="259"/>
  <c r="AE40" i="259"/>
  <c r="AB40" i="259"/>
  <c r="R105" i="251"/>
  <c r="W86" i="251"/>
  <c r="W92" i="251"/>
  <c r="AE85" i="251"/>
  <c r="AE86" i="251" s="1"/>
  <c r="V18" i="258"/>
  <c r="Z7" i="258"/>
  <c r="W18" i="258"/>
  <c r="X19" i="257"/>
  <c r="AB9" i="258"/>
  <c r="Z47" i="257"/>
  <c r="R105" i="260"/>
  <c r="S51" i="258"/>
  <c r="AE79" i="260"/>
  <c r="AG79" i="260" s="1"/>
  <c r="AG78" i="260"/>
  <c r="AG11" i="259"/>
  <c r="V22" i="257"/>
  <c r="W86" i="260"/>
  <c r="W92" i="260"/>
  <c r="AE85" i="260"/>
  <c r="AC92" i="260"/>
  <c r="AC101" i="260" s="1"/>
  <c r="AC105" i="260" s="1"/>
  <c r="AE88" i="260"/>
  <c r="T50" i="258"/>
  <c r="U49" i="258" s="1"/>
  <c r="AC92" i="251"/>
  <c r="AC101" i="251" s="1"/>
  <c r="AC105" i="251" s="1"/>
  <c r="AE88" i="251"/>
  <c r="AA7" i="258"/>
  <c r="AA47" i="257"/>
  <c r="AD16" i="259"/>
  <c r="AD24" i="259" s="1"/>
  <c r="AD26" i="259" s="1"/>
  <c r="AF16" i="259"/>
  <c r="AB16" i="259"/>
  <c r="AC16" i="259"/>
  <c r="AE16" i="259"/>
  <c r="R51" i="258"/>
  <c r="X16" i="258" l="1"/>
  <c r="W101" i="260"/>
  <c r="AE92" i="260"/>
  <c r="AE48" i="259"/>
  <c r="AE51" i="259"/>
  <c r="AB47" i="257"/>
  <c r="X18" i="258"/>
  <c r="AD51" i="259"/>
  <c r="AD48" i="259"/>
  <c r="AD50" i="259" s="1"/>
  <c r="U47" i="257"/>
  <c r="W22" i="257"/>
  <c r="W27" i="257" s="1"/>
  <c r="AG57" i="259"/>
  <c r="AG62" i="259" s="1"/>
  <c r="AG15" i="259"/>
  <c r="AG32" i="259"/>
  <c r="AF48" i="259"/>
  <c r="AF51" i="259"/>
  <c r="U50" i="258"/>
  <c r="V49" i="258" s="1"/>
  <c r="W101" i="251"/>
  <c r="AE92" i="251"/>
  <c r="AB7" i="258"/>
  <c r="T51" i="258"/>
  <c r="R47" i="257"/>
  <c r="AC51" i="259"/>
  <c r="AC48" i="259"/>
  <c r="V7" i="258"/>
  <c r="O31" i="207"/>
  <c r="M15" i="217"/>
  <c r="S47" i="257"/>
  <c r="T47" i="257"/>
  <c r="W16" i="258"/>
  <c r="AG85" i="260"/>
  <c r="AE86" i="260"/>
  <c r="AG86" i="260" s="1"/>
  <c r="G15" i="217"/>
  <c r="M31" i="207"/>
  <c r="AB51" i="259"/>
  <c r="AB48" i="259"/>
  <c r="X21" i="258" l="1"/>
  <c r="AI34" i="259" s="1"/>
  <c r="U51" i="258"/>
  <c r="Q47" i="257"/>
  <c r="Q48" i="257" s="1"/>
  <c r="M16" i="217"/>
  <c r="K15" i="217"/>
  <c r="G29" i="217"/>
  <c r="X22" i="257"/>
  <c r="X27" i="257" s="1"/>
  <c r="W105" i="260"/>
  <c r="AE105" i="260" s="1"/>
  <c r="AE101" i="260"/>
  <c r="Q15" i="217"/>
  <c r="M29" i="217"/>
  <c r="W105" i="251"/>
  <c r="AE105" i="251" s="1"/>
  <c r="AE101" i="251"/>
  <c r="AI16" i="259"/>
  <c r="AK16" i="259"/>
  <c r="AL16" i="259"/>
  <c r="AJ16" i="259"/>
  <c r="AJ24" i="259" s="1"/>
  <c r="AJ26" i="259" s="1"/>
  <c r="AG16" i="259"/>
  <c r="AG24" i="259" s="1"/>
  <c r="AG26" i="259" s="1"/>
  <c r="AM16" i="259"/>
  <c r="AM24" i="259" s="1"/>
  <c r="AM26" i="259" s="1"/>
  <c r="AH16" i="259"/>
  <c r="G16" i="217"/>
  <c r="P31" i="207"/>
  <c r="O32" i="207"/>
  <c r="O33" i="207"/>
  <c r="M32" i="207"/>
  <c r="N31" i="207"/>
  <c r="M33" i="207"/>
  <c r="X23" i="258" l="1"/>
  <c r="X44" i="258" s="1"/>
  <c r="X48" i="258" s="1"/>
  <c r="M34" i="207"/>
  <c r="R14" i="212"/>
  <c r="R16" i="212" s="1"/>
  <c r="N33" i="207"/>
  <c r="V47" i="257"/>
  <c r="M21" i="217"/>
  <c r="M30" i="217"/>
  <c r="Q16" i="217"/>
  <c r="Q21" i="217" s="1"/>
  <c r="R46" i="257"/>
  <c r="R48" i="257" s="1"/>
  <c r="G30" i="217"/>
  <c r="K16" i="217"/>
  <c r="G21" i="217"/>
  <c r="Y22" i="257"/>
  <c r="Y27" i="257" s="1"/>
  <c r="Y18" i="258"/>
  <c r="Y21" i="258" s="1"/>
  <c r="O34" i="207"/>
  <c r="P33" i="207"/>
  <c r="AA18" i="258" l="1"/>
  <c r="AA21" i="258" s="1"/>
  <c r="AJ34" i="259"/>
  <c r="Y23" i="258"/>
  <c r="Y44" i="258" s="1"/>
  <c r="Y48" i="258" s="1"/>
  <c r="S46" i="257"/>
  <c r="S48" i="257" s="1"/>
  <c r="Z22" i="257"/>
  <c r="Z27" i="257" s="1"/>
  <c r="Z18" i="258"/>
  <c r="Z21" i="258" s="1"/>
  <c r="Q16" i="257"/>
  <c r="Q17" i="257" s="1"/>
  <c r="Q29" i="257" s="1"/>
  <c r="Q31" i="257" s="1"/>
  <c r="Q42" i="257" s="1"/>
  <c r="Q53" i="258"/>
  <c r="Q54" i="258" s="1"/>
  <c r="T46" i="257" l="1"/>
  <c r="T48" i="257" s="1"/>
  <c r="AA22" i="257"/>
  <c r="AA27" i="257" s="1"/>
  <c r="AK34" i="259"/>
  <c r="Z23" i="258"/>
  <c r="Z44" i="258" s="1"/>
  <c r="Z48" i="258" s="1"/>
  <c r="AL34" i="259"/>
  <c r="AA23" i="258"/>
  <c r="AA44" i="258" s="1"/>
  <c r="AA48" i="258" s="1"/>
  <c r="AB22" i="257" l="1"/>
  <c r="AB27" i="257" s="1"/>
  <c r="AB18" i="258"/>
  <c r="AB21" i="258" s="1"/>
  <c r="U46" i="257"/>
  <c r="U48" i="257" s="1"/>
  <c r="R53" i="258"/>
  <c r="R54" i="258" s="1"/>
  <c r="R16" i="257"/>
  <c r="R17" i="257" s="1"/>
  <c r="R29" i="257" s="1"/>
  <c r="R31" i="257" s="1"/>
  <c r="R42" i="257" s="1"/>
  <c r="V46" i="257" l="1"/>
  <c r="V48" i="257" s="1"/>
  <c r="AM34" i="259"/>
  <c r="AB23" i="258"/>
  <c r="AB44" i="258" s="1"/>
  <c r="AB48" i="258" s="1"/>
  <c r="S53" i="258"/>
  <c r="S54" i="258" s="1"/>
  <c r="S16" i="257"/>
  <c r="S17" i="257" s="1"/>
  <c r="S29" i="257" s="1"/>
  <c r="S31" i="257" s="1"/>
  <c r="S42" i="257" s="1"/>
  <c r="T53" i="258" l="1"/>
  <c r="T54" i="258" s="1"/>
  <c r="T16" i="257"/>
  <c r="T17" i="257" s="1"/>
  <c r="T29" i="257" s="1"/>
  <c r="T31" i="257" s="1"/>
  <c r="T42" i="257" s="1"/>
  <c r="W46" i="257"/>
  <c r="W48" i="257" s="1"/>
  <c r="X46" i="257" l="1"/>
  <c r="X48" i="257" s="1"/>
  <c r="Y46" i="257" l="1"/>
  <c r="Y48" i="257" s="1"/>
  <c r="U53" i="258"/>
  <c r="U54" i="258" s="1"/>
  <c r="U16" i="257"/>
  <c r="U17" i="257" s="1"/>
  <c r="U29" i="257" s="1"/>
  <c r="U31" i="257" s="1"/>
  <c r="U42" i="257" s="1"/>
  <c r="Z46" i="257" l="1"/>
  <c r="Z48" i="257" s="1"/>
  <c r="AA46" i="257" l="1"/>
  <c r="AA48" i="257" s="1"/>
  <c r="AB46" i="257" l="1"/>
  <c r="AB48" i="257" s="1"/>
  <c r="V20" i="257" l="1"/>
  <c r="V27" i="257" s="1"/>
  <c r="W17" i="258" l="1"/>
  <c r="W21" i="258" s="1"/>
  <c r="V17" i="258"/>
  <c r="V21" i="258" s="1"/>
  <c r="AG34" i="259" l="1"/>
  <c r="V23" i="258"/>
  <c r="V44" i="258" s="1"/>
  <c r="V48" i="258" s="1"/>
  <c r="W23" i="258"/>
  <c r="W44" i="258" s="1"/>
  <c r="W48" i="258" s="1"/>
  <c r="AH34" i="259"/>
  <c r="V50" i="258" l="1"/>
  <c r="W49" i="258" s="1"/>
  <c r="AM40" i="259"/>
  <c r="AG40" i="259"/>
  <c r="AL40" i="259"/>
  <c r="AI40" i="259"/>
  <c r="AH40" i="259"/>
  <c r="AK40" i="259"/>
  <c r="AJ40" i="259"/>
  <c r="V53" i="258"/>
  <c r="V54" i="258" s="1"/>
  <c r="V16" i="257"/>
  <c r="V17" i="257" s="1"/>
  <c r="V29" i="257" s="1"/>
  <c r="V31" i="257" s="1"/>
  <c r="V42" i="257" s="1"/>
  <c r="V51" i="258" l="1"/>
  <c r="AL48" i="259"/>
  <c r="AL51" i="259"/>
  <c r="AG48" i="259"/>
  <c r="AG50" i="259" s="1"/>
  <c r="AG51" i="259"/>
  <c r="AK48" i="259"/>
  <c r="AK51" i="259"/>
  <c r="AI51" i="259"/>
  <c r="AI48" i="259"/>
  <c r="AH51" i="259"/>
  <c r="AH48" i="259"/>
  <c r="AM48" i="259"/>
  <c r="AM50" i="259" s="1"/>
  <c r="AM51" i="259"/>
  <c r="AJ48" i="259"/>
  <c r="AJ50" i="259" s="1"/>
  <c r="AJ51" i="259"/>
  <c r="W50" i="258"/>
  <c r="X49" i="258" s="1"/>
  <c r="W51" i="258" l="1"/>
  <c r="W53" i="258"/>
  <c r="W54" i="258" s="1"/>
  <c r="W16" i="257"/>
  <c r="W17" i="257" s="1"/>
  <c r="W29" i="257" s="1"/>
  <c r="W31" i="257" s="1"/>
  <c r="W42" i="257" s="1"/>
  <c r="X50" i="258"/>
  <c r="Y49" i="258" s="1"/>
  <c r="X51" i="258" l="1"/>
  <c r="Y50" i="258"/>
  <c r="Z49" i="258" s="1"/>
  <c r="Z50" i="258" l="1"/>
  <c r="AA49" i="258" s="1"/>
  <c r="Y51" i="258"/>
  <c r="X16" i="257"/>
  <c r="X17" i="257" s="1"/>
  <c r="X29" i="257" s="1"/>
  <c r="X31" i="257" s="1"/>
  <c r="X42" i="257" s="1"/>
  <c r="X53" i="258"/>
  <c r="X54" i="258" s="1"/>
  <c r="AA50" i="258" l="1"/>
  <c r="AB49" i="258" s="1"/>
  <c r="Z51" i="258"/>
  <c r="Y53" i="258" l="1"/>
  <c r="Y54" i="258" s="1"/>
  <c r="Y16" i="257"/>
  <c r="Y17" i="257" s="1"/>
  <c r="Y29" i="257" s="1"/>
  <c r="Y31" i="257" s="1"/>
  <c r="Y42" i="257" s="1"/>
  <c r="AB50" i="258"/>
  <c r="AB51" i="258" s="1"/>
  <c r="AA51" i="258"/>
  <c r="Z53" i="258" l="1"/>
  <c r="Z54" i="258" s="1"/>
  <c r="Z16" i="257"/>
  <c r="Z17" i="257" s="1"/>
  <c r="Z29" i="257" s="1"/>
  <c r="Z31" i="257" s="1"/>
  <c r="Z42" i="257" s="1"/>
  <c r="AA53" i="258" l="1"/>
  <c r="AA54" i="258" s="1"/>
  <c r="AA16" i="257"/>
  <c r="AA17" i="257" s="1"/>
  <c r="AA29" i="257" s="1"/>
  <c r="AA31" i="257" s="1"/>
  <c r="AA42" i="257" s="1"/>
  <c r="AB53" i="258" l="1"/>
  <c r="AB54" i="258" s="1"/>
  <c r="AB16" i="257"/>
  <c r="AB17" i="257" s="1"/>
  <c r="AB29" i="257" s="1"/>
  <c r="AB31" i="257" s="1"/>
  <c r="AB42" i="25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<sst xmlns="http://schemas.openxmlformats.org/spreadsheetml/2006/main" count="7839" uniqueCount="1108">
  <si>
    <t>New Openings</t>
  </si>
  <si>
    <t>Gross Profit</t>
  </si>
  <si>
    <t>FY19</t>
  </si>
  <si>
    <t>FY20</t>
  </si>
  <si>
    <t>FY21</t>
  </si>
  <si>
    <t>FY22</t>
  </si>
  <si>
    <t>Period</t>
  </si>
  <si>
    <t>FY23</t>
  </si>
  <si>
    <t>FY24</t>
  </si>
  <si>
    <t>FY25</t>
  </si>
  <si>
    <t>Birmingham</t>
  </si>
  <si>
    <t>Oxford</t>
  </si>
  <si>
    <t>Nottingham</t>
  </si>
  <si>
    <t>Uni Green</t>
  </si>
  <si>
    <t>Sheffield</t>
  </si>
  <si>
    <t>Cardiff</t>
  </si>
  <si>
    <t>Leicester</t>
  </si>
  <si>
    <t>Leeds</t>
  </si>
  <si>
    <t>Cheshire Oaks</t>
  </si>
  <si>
    <t>Cheltenham</t>
  </si>
  <si>
    <t>Glasgow</t>
  </si>
  <si>
    <t>London</t>
  </si>
  <si>
    <t>Preston</t>
  </si>
  <si>
    <t>Edinburgh</t>
  </si>
  <si>
    <t>Bristol</t>
  </si>
  <si>
    <t>Brighton</t>
  </si>
  <si>
    <t>Rent</t>
  </si>
  <si>
    <t>Turnover Rent</t>
  </si>
  <si>
    <t>Service Charge</t>
  </si>
  <si>
    <t>Rates</t>
  </si>
  <si>
    <t>Opening Date</t>
  </si>
  <si>
    <t>Capital Contribution</t>
  </si>
  <si>
    <t>Food Sales</t>
  </si>
  <si>
    <t>Sales</t>
  </si>
  <si>
    <t>Cost of Sales</t>
  </si>
  <si>
    <t>% sales</t>
  </si>
  <si>
    <t>Labour</t>
  </si>
  <si>
    <t>Rent Free</t>
  </si>
  <si>
    <t>Insurance</t>
  </si>
  <si>
    <t>Water</t>
  </si>
  <si>
    <t>Occupancy</t>
  </si>
  <si>
    <t>Other</t>
  </si>
  <si>
    <t>Pre Opening Costs</t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</si>
  <si>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</si>
  <si>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</si>
  <si>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</si>
  <si>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</si>
  <si>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</si>
  <si>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</si>
  <si>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</si>
  <si>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</si>
  <si>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</si>
  <si>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</si>
  <si>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</si>
  <si>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</si>
  <si>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May</t>
  </si>
  <si>
    <t>Full Year</t>
  </si>
  <si>
    <t>Net Sales</t>
  </si>
  <si>
    <t>Covers</t>
  </si>
  <si>
    <t>Q1</t>
  </si>
  <si>
    <t>Q2</t>
  </si>
  <si>
    <t>Q3</t>
  </si>
  <si>
    <t>Q4</t>
  </si>
  <si>
    <t>P10</t>
  </si>
  <si>
    <t>P11</t>
  </si>
  <si>
    <t>P12</t>
  </si>
  <si>
    <t>GP</t>
  </si>
  <si>
    <t>Capex</t>
  </si>
  <si>
    <t>Total</t>
  </si>
  <si>
    <t>Utilities</t>
  </si>
  <si>
    <t>Consumables</t>
  </si>
  <si>
    <t>Fees</t>
  </si>
  <si>
    <t>Total Sales</t>
  </si>
  <si>
    <t>VAT</t>
  </si>
  <si>
    <t>Bold St</t>
  </si>
  <si>
    <t>Corn Exchange</t>
  </si>
  <si>
    <t>Water St</t>
  </si>
  <si>
    <t>Check</t>
  </si>
  <si>
    <t>LFL</t>
  </si>
  <si>
    <t>Overheads</t>
  </si>
  <si>
    <t>Restaurant EBITDA before pre-opening</t>
  </si>
  <si>
    <t>Central</t>
  </si>
  <si>
    <t>Pre Open Costs</t>
  </si>
  <si>
    <t>Director Fees</t>
  </si>
  <si>
    <t>Exceptional Costs</t>
  </si>
  <si>
    <t>Company EBITDA</t>
  </si>
  <si>
    <t>Restaurant EBITDA</t>
  </si>
  <si>
    <t>EBITDA</t>
  </si>
  <si>
    <t>Format</t>
  </si>
  <si>
    <t>EBITDAP</t>
  </si>
  <si>
    <t>£k</t>
  </si>
  <si>
    <t>Scheme</t>
  </si>
  <si>
    <t>June</t>
  </si>
  <si>
    <t>July</t>
  </si>
  <si>
    <t>Restaurant EBITDA before pre-opening costs</t>
  </si>
  <si>
    <t>EBITDA before pre-opening costs and fees</t>
  </si>
  <si>
    <t>Depreciation</t>
  </si>
  <si>
    <t>EBIT</t>
  </si>
  <si>
    <t>PBT</t>
  </si>
  <si>
    <t>Tax</t>
  </si>
  <si>
    <t>PAT</t>
  </si>
  <si>
    <t>Aug 23</t>
  </si>
  <si>
    <t>Sep 23</t>
  </si>
  <si>
    <t>Oct 23</t>
  </si>
  <si>
    <t>Nov 23</t>
  </si>
  <si>
    <t>Dec 23</t>
  </si>
  <si>
    <t>Jan 24</t>
  </si>
  <si>
    <t>Feb 24</t>
  </si>
  <si>
    <t>Mar 24</t>
  </si>
  <si>
    <t>Apr 24</t>
  </si>
  <si>
    <t>May 24</t>
  </si>
  <si>
    <t>Jun 24</t>
  </si>
  <si>
    <t>Jul 24</t>
  </si>
  <si>
    <t>Fixed Assets</t>
  </si>
  <si>
    <t/>
  </si>
  <si>
    <t>Stock</t>
  </si>
  <si>
    <t>Cash</t>
  </si>
  <si>
    <t>Current Assets</t>
  </si>
  <si>
    <t>Trade Creditors</t>
  </si>
  <si>
    <t>Intercompany</t>
  </si>
  <si>
    <t>Current Liabilities</t>
  </si>
  <si>
    <t>Deferred Tax</t>
  </si>
  <si>
    <t>Loan Notes</t>
  </si>
  <si>
    <t>Equity</t>
  </si>
  <si>
    <t>Amortisation</t>
  </si>
  <si>
    <t>Working Capital Movements</t>
  </si>
  <si>
    <t>Prepayments</t>
  </si>
  <si>
    <t>Other Assets</t>
  </si>
  <si>
    <t>Creditors</t>
  </si>
  <si>
    <t>Accruals</t>
  </si>
  <si>
    <t>Total Working Capital Movements</t>
  </si>
  <si>
    <t>Net Cash from Operating Activities</t>
  </si>
  <si>
    <t>Capital Contributions</t>
  </si>
  <si>
    <t>Net Cash from Investing Activities</t>
  </si>
  <si>
    <t>Taxation</t>
  </si>
  <si>
    <t>Issue of share capital</t>
  </si>
  <si>
    <t>Movement of Interco</t>
  </si>
  <si>
    <t>Movement of Loan Notes</t>
  </si>
  <si>
    <t>Net Cash from Financing Activities</t>
  </si>
  <si>
    <t>Reconciliation of Net Cash</t>
  </si>
  <si>
    <t>Increase (Decrease) in Cash in the Period</t>
  </si>
  <si>
    <t>Net Cash Position at Beginning of Period</t>
  </si>
  <si>
    <t>Net Cash Position at Period End</t>
  </si>
  <si>
    <t>£</t>
  </si>
  <si>
    <t>Maintenance</t>
  </si>
  <si>
    <t>Overhead</t>
  </si>
  <si>
    <t>Exceptionals</t>
  </si>
  <si>
    <t>Budget</t>
  </si>
  <si>
    <t>Bank Interest</t>
  </si>
  <si>
    <t>Loan Note Interest</t>
  </si>
  <si>
    <t>PAYE</t>
  </si>
  <si>
    <t>Other Creditors &amp; Accruals</t>
  </si>
  <si>
    <t>Share Capital</t>
  </si>
  <si>
    <t>Share Premium</t>
  </si>
  <si>
    <t>Purchase of Tangible Fixed Assets - Roll Out</t>
  </si>
  <si>
    <t>Purchase of Tangible Fixed Assets - Maintenance</t>
  </si>
  <si>
    <t>Movement of Bank Loan</t>
  </si>
  <si>
    <t>Net cash inflow / (Outflow)</t>
  </si>
  <si>
    <t>Dividends</t>
  </si>
  <si>
    <t>Share Based Payment Liability</t>
  </si>
  <si>
    <t>Pre Opening</t>
  </si>
  <si>
    <t>Misc</t>
  </si>
  <si>
    <t>Marketing</t>
  </si>
  <si>
    <t>Contracts</t>
  </si>
  <si>
    <t>Goodwill</t>
  </si>
  <si>
    <t>Prepayments - Rent</t>
  </si>
  <si>
    <t>Prepayments - General</t>
  </si>
  <si>
    <t>Trade Creditors- Capex</t>
  </si>
  <si>
    <t>Trade Creditors- Rent</t>
  </si>
  <si>
    <t>Trade Creditors- F&amp;B</t>
  </si>
  <si>
    <t>Trade Creditors - Others</t>
  </si>
  <si>
    <t>Accruals- Bonus</t>
  </si>
  <si>
    <t>Accruals- Wages</t>
  </si>
  <si>
    <t>Accruals- Rent free</t>
  </si>
  <si>
    <t>Accruals - General</t>
  </si>
  <si>
    <t>Total Accruals</t>
  </si>
  <si>
    <t>VAT Payable</t>
  </si>
  <si>
    <t>Corporation Tax Payable</t>
  </si>
  <si>
    <t>Bank Loan</t>
  </si>
  <si>
    <t>Total Current Liabilities</t>
  </si>
  <si>
    <t>Net Current Liabilities</t>
  </si>
  <si>
    <t>Total Assets less Current Liabilities</t>
  </si>
  <si>
    <t>Non-Current Liabilities</t>
  </si>
  <si>
    <t>Total Non-Current Liabilities</t>
  </si>
  <si>
    <t>Net Assets / (Liabilities)</t>
  </si>
  <si>
    <t>Profit &amp; Loss B/F</t>
  </si>
  <si>
    <t>Current Period</t>
  </si>
  <si>
    <t>Total Equity</t>
  </si>
  <si>
    <t>Weeks</t>
  </si>
  <si>
    <t>Type</t>
  </si>
  <si>
    <t>Annual Rent</t>
  </si>
  <si>
    <t>Beverley</t>
  </si>
  <si>
    <t>Charlotte St</t>
  </si>
  <si>
    <t>Total Bank Debt</t>
  </si>
  <si>
    <t>Facility A</t>
  </si>
  <si>
    <t>Facility B</t>
  </si>
  <si>
    <t>Capex Facility</t>
  </si>
  <si>
    <t>Revolving Facility</t>
  </si>
  <si>
    <t>Bury St Edmunds</t>
  </si>
  <si>
    <t>Knutsford</t>
  </si>
  <si>
    <t>Lincoln</t>
  </si>
  <si>
    <t>Fixed Asset Additions - Ad Hoc</t>
  </si>
  <si>
    <t>Fixed Asset Additions - Roll Out</t>
  </si>
  <si>
    <t>Total Other Liabilities</t>
  </si>
  <si>
    <t>Other Liabilities</t>
  </si>
  <si>
    <t>Payroll Creditors</t>
  </si>
  <si>
    <t>Other Liabilties</t>
  </si>
  <si>
    <t>Preference Shares</t>
  </si>
  <si>
    <t>Pref Share Interest</t>
  </si>
  <si>
    <t>Interco Interest</t>
  </si>
  <si>
    <t>Preference Share Interest</t>
  </si>
  <si>
    <t>Intercompany Interest</t>
  </si>
  <si>
    <t>Deferred Consideration Interest</t>
  </si>
  <si>
    <t>OakNorth Loan Intercompany</t>
  </si>
  <si>
    <t>Deferred Consideration (Bidco)</t>
  </si>
  <si>
    <t>Bank  Loan (Bidco)</t>
  </si>
  <si>
    <t>Accured Interest (Bidco)</t>
  </si>
  <si>
    <t>P&amp;L</t>
  </si>
  <si>
    <t>Chelmsford</t>
  </si>
  <si>
    <t>Newcastle</t>
  </si>
  <si>
    <t>Movement of Preference Shares</t>
  </si>
  <si>
    <t>Movement of Loan Note Interest</t>
  </si>
  <si>
    <t>Movement of Other Creditors &amp; Accruals</t>
  </si>
  <si>
    <t>Share based payment reserve</t>
  </si>
  <si>
    <t>Loan Note Interest (Midco)</t>
  </si>
  <si>
    <t>Movement of Deferred Consideration</t>
  </si>
  <si>
    <t>Movement OakNorth</t>
  </si>
  <si>
    <t>Movement of Interco Interest</t>
  </si>
  <si>
    <t>Depreciation Fixed Assets</t>
  </si>
  <si>
    <t>Amortisation Investment</t>
  </si>
  <si>
    <t>Amortisation Debt Costs</t>
  </si>
  <si>
    <t>P&amp;L Check</t>
  </si>
  <si>
    <t>Leverage Covenant</t>
  </si>
  <si>
    <t>Add back</t>
  </si>
  <si>
    <t>Pre-opening Costs</t>
  </si>
  <si>
    <t>LTM EBITDAP</t>
  </si>
  <si>
    <t>Term Loan A</t>
  </si>
  <si>
    <t>Term Loan B</t>
  </si>
  <si>
    <t>RCF</t>
  </si>
  <si>
    <t>Gross Debt</t>
  </si>
  <si>
    <t>Gross Leverage</t>
  </si>
  <si>
    <t>Test</t>
  </si>
  <si>
    <t>Cashflow Covenant</t>
  </si>
  <si>
    <t>Adjusting for</t>
  </si>
  <si>
    <t>Decrease/(increase) in working capital</t>
  </si>
  <si>
    <t>Tax receipts/(payments)</t>
  </si>
  <si>
    <t xml:space="preserve">Capex </t>
  </si>
  <si>
    <t>Capex Facility Drawdown</t>
  </si>
  <si>
    <t>Capex Funded by Cash Overfund</t>
  </si>
  <si>
    <t>Remaining Cash Overfund</t>
  </si>
  <si>
    <t>CFADS</t>
  </si>
  <si>
    <t>Finance Charges</t>
  </si>
  <si>
    <t>Term Loan A Capital Payment</t>
  </si>
  <si>
    <t>Term Loan B Capital Payment</t>
  </si>
  <si>
    <t>Capex Facility Capital Payment</t>
  </si>
  <si>
    <t>Debt Service</t>
  </si>
  <si>
    <t>Cashflow Cover</t>
  </si>
  <si>
    <t>Fixed Charge Covenant</t>
  </si>
  <si>
    <t>Property Costs</t>
  </si>
  <si>
    <t>EBITDAPR</t>
  </si>
  <si>
    <t>LTM EBITDAPR</t>
  </si>
  <si>
    <t>LTM / Annualised Finance Charges</t>
  </si>
  <si>
    <t>LTM Property Costs</t>
  </si>
  <si>
    <t>LTM Fixed Charges</t>
  </si>
  <si>
    <t>Fixed Charge Cover</t>
  </si>
  <si>
    <t>Finance Charges = debt interest only, not capital payments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</si>
  <si>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</si>
  <si>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</si>
  <si>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</si>
  <si>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</si>
  <si>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</si>
  <si>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</si>
  <si>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</si>
  <si>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</si>
  <si>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</si>
  <si>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Actual</t>
  </si>
  <si>
    <t>Outlook</t>
  </si>
  <si>
    <t xml:space="preserve">Property Costs = Rent </t>
  </si>
  <si>
    <t>Like for Like</t>
  </si>
  <si>
    <t>Total Drawn</t>
  </si>
  <si>
    <t>Draw at end FY24</t>
  </si>
  <si>
    <t>% total facility</t>
  </si>
  <si>
    <t>Total Facility</t>
  </si>
  <si>
    <t>Assumed Rate*</t>
  </si>
  <si>
    <t>*Base 5.5% + 5.5% margin</t>
  </si>
  <si>
    <t>Interest &amp; NUF</t>
  </si>
  <si>
    <t>Total Interest</t>
  </si>
  <si>
    <t>variance</t>
  </si>
  <si>
    <t>Last Year</t>
  </si>
  <si>
    <t>Act/Outlook</t>
  </si>
  <si>
    <t xml:space="preserve">Change in Net Working Capital </t>
  </si>
  <si>
    <t>Net Working Capital (A-B = C)</t>
  </si>
  <si>
    <t>Subtotal: Operating Liabilities (B)</t>
  </si>
  <si>
    <t>Non-interest Bearing Current Liabilities</t>
  </si>
  <si>
    <t>Accounts Payable</t>
  </si>
  <si>
    <t>Subtotal: Operating Assets (A)</t>
  </si>
  <si>
    <t>Other Current Assets</t>
  </si>
  <si>
    <t>Inventory</t>
  </si>
  <si>
    <t>Accounts Receivable</t>
  </si>
  <si>
    <t>Net Debt</t>
  </si>
  <si>
    <t>Less: Cash &amp; Cash Equivalents</t>
  </si>
  <si>
    <t>Gross Debt (current + LT)</t>
  </si>
  <si>
    <t>BALANCE SHEET</t>
  </si>
  <si>
    <t>Capital Expenditures</t>
  </si>
  <si>
    <t>D&amp;A</t>
  </si>
  <si>
    <t>CASH FLOW</t>
  </si>
  <si>
    <t>Reported</t>
  </si>
  <si>
    <t>(March Year End)</t>
  </si>
  <si>
    <t>LTM-1</t>
  </si>
  <si>
    <t>LTM</t>
  </si>
  <si>
    <t>Financial Year</t>
  </si>
  <si>
    <t>% Margin</t>
  </si>
  <si>
    <t>Ajusted EBITDA</t>
  </si>
  <si>
    <t>Plus: Adjustments</t>
  </si>
  <si>
    <t>Corporate G&amp;A</t>
  </si>
  <si>
    <t>SL EBITDA</t>
  </si>
  <si>
    <t>Other Operating Expenses</t>
  </si>
  <si>
    <t>Occupancy Expenses</t>
  </si>
  <si>
    <t>Labor Expenses</t>
  </si>
  <si>
    <t>Total Units (End of Period)</t>
  </si>
  <si>
    <t>Reporting FX Rate</t>
  </si>
  <si>
    <t>KEY FINANCIALS</t>
  </si>
  <si>
    <t>INTERNAL NOTES</t>
  </si>
  <si>
    <t>TEARSHEET</t>
  </si>
  <si>
    <t>Full Restaurant (Owned)</t>
  </si>
  <si>
    <t>PIPELINE UNITS</t>
  </si>
  <si>
    <t>Open</t>
  </si>
  <si>
    <t>EXISTING UNITS</t>
  </si>
  <si>
    <t>Used for Conversion</t>
  </si>
  <si>
    <t>COSTS</t>
  </si>
  <si>
    <t>SQUARE FEET</t>
  </si>
  <si>
    <t>OPENING DATE</t>
  </si>
  <si>
    <t>FX</t>
  </si>
  <si>
    <t>STATUS</t>
  </si>
  <si>
    <t>UNIT LOCATION</t>
  </si>
  <si>
    <t>SL EBITDA MARGIN</t>
  </si>
  <si>
    <t>OCCUPANCY COST</t>
  </si>
  <si>
    <t>NET SALES</t>
  </si>
  <si>
    <t>NET BUILD-OUT</t>
  </si>
  <si>
    <t>updaue</t>
  </si>
  <si>
    <t>update</t>
  </si>
  <si>
    <t>UNIT DETAIL - LAST TWELVE MONTHS</t>
  </si>
  <si>
    <t>TRAILING SITE PERFORMANCE</t>
  </si>
  <si>
    <t>Note: For MSF, YTD reflects current financial year (July Year End)</t>
  </si>
  <si>
    <t>Corporate EBITDA</t>
  </si>
  <si>
    <t>Margin %</t>
  </si>
  <si>
    <t># of Units</t>
  </si>
  <si>
    <t>MOWGLI STREET FOOD
(GBP)</t>
  </si>
  <si>
    <t>Forecast</t>
  </si>
  <si>
    <t>YTD</t>
  </si>
  <si>
    <t>P09</t>
  </si>
  <si>
    <t>P08</t>
  </si>
  <si>
    <t>P07</t>
  </si>
  <si>
    <t>P06</t>
  </si>
  <si>
    <t>P05</t>
  </si>
  <si>
    <t>P04</t>
  </si>
  <si>
    <t>P03</t>
  </si>
  <si>
    <t>P02</t>
  </si>
  <si>
    <t>P01</t>
  </si>
  <si>
    <t xml:space="preserve"> Δ vs </t>
  </si>
  <si>
    <t>RISING STARS: YTD FINANCIALS</t>
  </si>
  <si>
    <t>Instagram Followers</t>
  </si>
  <si>
    <t>Average Google Rating</t>
  </si>
  <si>
    <t>REVIEWS / SOCIAL MEDIA</t>
  </si>
  <si>
    <t xml:space="preserve"> Net Debt / EBITDA</t>
  </si>
  <si>
    <t>Net Debt / (Net Cash)</t>
  </si>
  <si>
    <t>Less: Cash</t>
  </si>
  <si>
    <t>Total Debt Outstanding</t>
  </si>
  <si>
    <t>LIQUIDITY</t>
  </si>
  <si>
    <t>Corporate EBITDA Margin</t>
  </si>
  <si>
    <t>G&amp;A % of Sales</t>
  </si>
  <si>
    <t>SL EBITDA Margin</t>
  </si>
  <si>
    <t>Occupancy % of Sales</t>
  </si>
  <si>
    <t>Labor % of Sales</t>
  </si>
  <si>
    <t>COGS % of Sales</t>
  </si>
  <si>
    <t>-</t>
  </si>
  <si>
    <t>YoY Growth</t>
  </si>
  <si>
    <t>$ / SF</t>
  </si>
  <si>
    <t>AUV</t>
  </si>
  <si>
    <t>G&amp;A</t>
  </si>
  <si>
    <t>Licensed Revenue</t>
  </si>
  <si>
    <t>Other OpEx</t>
  </si>
  <si>
    <t>Labor</t>
  </si>
  <si>
    <t>COGS</t>
  </si>
  <si>
    <t>Total Square Feet</t>
  </si>
  <si>
    <t>New Units</t>
  </si>
  <si>
    <t>Total Units (EoP)</t>
  </si>
  <si>
    <t>Licensed Units (EoP)</t>
  </si>
  <si>
    <t>Other Unit Types (EoP)</t>
  </si>
  <si>
    <t>Company-owned Units (EoP)</t>
  </si>
  <si>
    <t>2023 (£)</t>
  </si>
  <si>
    <t>2022 (£)</t>
  </si>
  <si>
    <t>2023F</t>
  </si>
  <si>
    <t>2022A</t>
  </si>
  <si>
    <t>2021A</t>
  </si>
  <si>
    <t>KEY FINANCIALS (FY)</t>
  </si>
  <si>
    <t>RS I % Allocation</t>
  </si>
  <si>
    <t>Subtotal: All Vehicles</t>
  </si>
  <si>
    <t>Co-Invest</t>
  </si>
  <si>
    <t>RS I</t>
  </si>
  <si>
    <t>COMMITTED CAPITAL</t>
  </si>
  <si>
    <t>Investment Date</t>
  </si>
  <si>
    <t xml:space="preserve">Mowgli </t>
  </si>
  <si>
    <t>RISING STARS: DASHBOARD</t>
  </si>
  <si>
    <t>LOCAL (GBP)</t>
  </si>
  <si>
    <t>Current Period End</t>
  </si>
  <si>
    <t>Other Income</t>
  </si>
  <si>
    <t>Beverage Sales</t>
  </si>
  <si>
    <t>Delivery Sales</t>
  </si>
  <si>
    <t>Beverage Sales %</t>
  </si>
  <si>
    <t>Food Sales %</t>
  </si>
  <si>
    <t>Delivery % of Sales</t>
  </si>
  <si>
    <t>Sales £/Ft</t>
  </si>
  <si>
    <t>Average Footprint (SF)</t>
  </si>
  <si>
    <t>KEY PERFORMANCE INDICATORS</t>
  </si>
  <si>
    <t>% of Sales</t>
  </si>
  <si>
    <t>YoY %</t>
  </si>
  <si>
    <t>Total Square Feet (Restaurants)</t>
  </si>
  <si>
    <t>NM</t>
  </si>
  <si>
    <t>Licensed Units</t>
  </si>
  <si>
    <t>Cloud Kitchens</t>
  </si>
  <si>
    <t>Restaurants</t>
  </si>
  <si>
    <t>UNITS (EoP):</t>
  </si>
  <si>
    <t>Current
Period</t>
  </si>
  <si>
    <t>'19A-'22A</t>
  </si>
  <si>
    <t>'19A-'20A</t>
  </si>
  <si>
    <t>AC vs. BU</t>
  </si>
  <si>
    <t xml:space="preserve">FYE July </t>
  </si>
  <si>
    <t>Prior Year</t>
  </si>
  <si>
    <t>CAGR</t>
  </si>
  <si>
    <t>£ in thousands, unless stated</t>
  </si>
  <si>
    <t>Update</t>
  </si>
  <si>
    <t>unchange</t>
  </si>
  <si>
    <t>Net Debt / EBITDA</t>
  </si>
  <si>
    <t>CREDIT STATISTICS</t>
  </si>
  <si>
    <t>Ending Cash</t>
  </si>
  <si>
    <t>Plus: Net Change in Cash</t>
  </si>
  <si>
    <t>Beginning Cash</t>
  </si>
  <si>
    <t>CF from Financing</t>
  </si>
  <si>
    <t>Plus: Loan / (Repayment)</t>
  </si>
  <si>
    <t>Free Cash Flow</t>
  </si>
  <si>
    <t>CF from Investing</t>
  </si>
  <si>
    <t>Less: Capex</t>
  </si>
  <si>
    <t>CF from Operations</t>
  </si>
  <si>
    <t>Less: Changes in NWC</t>
  </si>
  <si>
    <t xml:space="preserve">Less: Corp Tax </t>
  </si>
  <si>
    <t>Less: Interest Expense</t>
  </si>
  <si>
    <t>Less: Pre-opening &amp; Exceptional Expenses</t>
  </si>
  <si>
    <t>Less: Monitoring Fee</t>
  </si>
  <si>
    <r>
      <t xml:space="preserve">Adjusted EBITDA </t>
    </r>
    <r>
      <rPr>
        <b/>
        <vertAlign val="superscript"/>
        <sz val="8"/>
        <color theme="1"/>
        <rFont val="Arial"/>
        <family val="2"/>
      </rPr>
      <t>(1)</t>
    </r>
  </si>
  <si>
    <t>Corporate Overhead</t>
  </si>
  <si>
    <t>Total SL EBITDA</t>
  </si>
  <si>
    <t>Total Net Sales</t>
  </si>
  <si>
    <t>∆
Forecast</t>
  </si>
  <si>
    <t>CapEx (£K)</t>
  </si>
  <si>
    <t>Size (Ft2)</t>
  </si>
  <si>
    <t>(£'000)</t>
  </si>
  <si>
    <t>Year to Date</t>
  </si>
  <si>
    <t>SITE EBITDA</t>
  </si>
  <si>
    <t>REVENUES</t>
  </si>
  <si>
    <t>TOTAL</t>
  </si>
  <si>
    <t>EBITDA117</t>
  </si>
  <si>
    <t>Hanover St, Edinburgh</t>
  </si>
  <si>
    <t xml:space="preserve">Net Sales 117 </t>
  </si>
  <si>
    <t>EBITDA118</t>
  </si>
  <si>
    <t>Dukes Lane, Brighton</t>
  </si>
  <si>
    <t>Net Sales118</t>
  </si>
  <si>
    <t>EBITDA119</t>
  </si>
  <si>
    <t>Miller Arcade, Preston</t>
  </si>
  <si>
    <t>Net Sales119</t>
  </si>
  <si>
    <t>EBITDA116</t>
  </si>
  <si>
    <t>St Vincent Street, Glasgow</t>
  </si>
  <si>
    <t>Net Sales116</t>
  </si>
  <si>
    <t>EBITDA115</t>
  </si>
  <si>
    <t>Charlotte St, London</t>
  </si>
  <si>
    <t>Net Sales115</t>
  </si>
  <si>
    <t>EBITDA113</t>
  </si>
  <si>
    <t>The Brewery, Cheltenham</t>
  </si>
  <si>
    <t>Net Sales113</t>
  </si>
  <si>
    <t>EBITDA112</t>
  </si>
  <si>
    <t>Net Sales112</t>
  </si>
  <si>
    <t>EBITDA111</t>
  </si>
  <si>
    <t>Boar Lane, Leeds</t>
  </si>
  <si>
    <t>Net Sales111</t>
  </si>
  <si>
    <t>EBITDA110</t>
  </si>
  <si>
    <t>St Martins, Leicester</t>
  </si>
  <si>
    <t>Net Sales110</t>
  </si>
  <si>
    <t>EBITDA109</t>
  </si>
  <si>
    <t>Church Street, Cardiff</t>
  </si>
  <si>
    <t>Net Sales109</t>
  </si>
  <si>
    <t>EBITDA108</t>
  </si>
  <si>
    <t>Ecclesall Road, Sheffield</t>
  </si>
  <si>
    <t>Net Sales108</t>
  </si>
  <si>
    <t>EBITDA106</t>
  </si>
  <si>
    <t>Hockley, Nottingham</t>
  </si>
  <si>
    <t>Net Sales106</t>
  </si>
  <si>
    <t>EBITDA105</t>
  </si>
  <si>
    <t>Westgate, Oxford</t>
  </si>
  <si>
    <t>Net Sales105</t>
  </si>
  <si>
    <t>EBITDA104</t>
  </si>
  <si>
    <t>Grand Central, Birmingham</t>
  </si>
  <si>
    <t>Net Sales104</t>
  </si>
  <si>
    <t>EBITDA103</t>
  </si>
  <si>
    <t>Water Street, Liverpool</t>
  </si>
  <si>
    <t>Net Sales103</t>
  </si>
  <si>
    <t>EBITDA102</t>
  </si>
  <si>
    <t>Corn Exchange, Manchester</t>
  </si>
  <si>
    <t>Net Sales102</t>
  </si>
  <si>
    <t>EBITDA101</t>
  </si>
  <si>
    <t>Bold Street, Liverpool</t>
  </si>
  <si>
    <t>Net Sales101</t>
  </si>
  <si>
    <t>Latest
Period</t>
  </si>
  <si>
    <t>Row Ref</t>
  </si>
  <si>
    <t>Accounting Period</t>
  </si>
  <si>
    <t>Historic or Forecast</t>
  </si>
  <si>
    <t>Historic</t>
  </si>
  <si>
    <t>Historic or Budget</t>
  </si>
  <si>
    <t>unchanged - update only with new site</t>
  </si>
  <si>
    <t>SITE BY SITE OUTPUT</t>
  </si>
  <si>
    <t>Total employees</t>
  </si>
  <si>
    <t xml:space="preserve">Mowgli Street Food </t>
  </si>
  <si>
    <t>Headcount info</t>
  </si>
  <si>
    <t xml:space="preserve">Karen Jones </t>
  </si>
  <si>
    <t>Matthew Peck</t>
  </si>
  <si>
    <t xml:space="preserve">Nisha Katona </t>
  </si>
  <si>
    <t>Joseph-Patrick Dib</t>
  </si>
  <si>
    <t>Robin Rowland (Chairman)</t>
  </si>
  <si>
    <t>BOARD COMPOSITION</t>
  </si>
  <si>
    <t>Majority</t>
  </si>
  <si>
    <t>GOVERNANCE</t>
  </si>
  <si>
    <t>Loan Notes, Pref &amp; Ordinary Equity</t>
  </si>
  <si>
    <t>SECURITY</t>
  </si>
  <si>
    <t>Matthew Peck (0.4%)</t>
  </si>
  <si>
    <t>Karen Jones (1.0%)</t>
  </si>
  <si>
    <t>Nisha Katona (32.0%)</t>
  </si>
  <si>
    <t xml:space="preserve">OTHER SIGNIFICANT 
SHAREHOLDERS </t>
  </si>
  <si>
    <t>51.7% (post 15% sweet equity)</t>
  </si>
  <si>
    <r>
      <t xml:space="preserve">RS ECONOMIC RIGHTS </t>
    </r>
    <r>
      <rPr>
        <b/>
        <vertAlign val="superscript"/>
        <sz val="10"/>
        <color rgb="FF0582BE"/>
        <rFont val="Arial"/>
        <family val="2"/>
      </rPr>
      <t>(2)</t>
    </r>
  </si>
  <si>
    <t xml:space="preserve">RS VOTING RIGHTS </t>
  </si>
  <si>
    <t>UK</t>
  </si>
  <si>
    <t>GEOGRAPHY</t>
  </si>
  <si>
    <t>Casual Dining</t>
  </si>
  <si>
    <t>SEGMENT</t>
  </si>
  <si>
    <r>
      <t xml:space="preserve">TOTAL INVESTMENT AMOUNT </t>
    </r>
    <r>
      <rPr>
        <b/>
        <vertAlign val="superscript"/>
        <sz val="10"/>
        <color rgb="FF0582BE"/>
        <rFont val="Arial"/>
        <family val="2"/>
      </rPr>
      <t>(1)</t>
    </r>
  </si>
  <si>
    <t>INVESTMENT DATE</t>
  </si>
  <si>
    <t>n.m.</t>
  </si>
  <si>
    <t>N.A</t>
  </si>
  <si>
    <t>Net Debt/EBITDA</t>
  </si>
  <si>
    <r>
      <t>Net Debt / (Net Cash)</t>
    </r>
    <r>
      <rPr>
        <vertAlign val="superscript"/>
        <sz val="10"/>
        <color rgb="FF000000"/>
        <rFont val="Arial"/>
        <family val="2"/>
      </rPr>
      <t>(5)</t>
    </r>
  </si>
  <si>
    <t>% Growth</t>
  </si>
  <si>
    <t>n.a.</t>
  </si>
  <si>
    <t>Revenue</t>
  </si>
  <si>
    <t>Key Financial Metrics</t>
  </si>
  <si>
    <t>Total Stores</t>
  </si>
  <si>
    <r>
      <rPr>
        <b/>
        <sz val="10"/>
        <color rgb="FF000000"/>
        <rFont val="Arial"/>
        <family val="2"/>
      </rPr>
      <t xml:space="preserve">FY '23
</t>
    </r>
    <r>
      <rPr>
        <i/>
        <sz val="10"/>
        <color rgb="FF000000"/>
        <rFont val="Arial"/>
        <family val="2"/>
      </rPr>
      <t>YE July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</si>
  <si>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'22
</t>
    </r>
    <r>
      <rPr>
        <i/>
        <sz val="10"/>
        <color rgb="FF000000"/>
        <rFont val="Arial"/>
        <family val="2"/>
      </rPr>
      <t>YE July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</si>
  <si>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'21
</t>
    </r>
    <r>
      <rPr>
        <i/>
        <sz val="10"/>
        <color rgb="FF000000"/>
        <rFont val="Arial"/>
        <family val="2"/>
      </rPr>
      <t>YE July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</si>
  <si>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'20
</t>
    </r>
    <r>
      <rPr>
        <i/>
        <sz val="10"/>
        <color rgb="FF000000"/>
        <rFont val="Arial"/>
        <family val="2"/>
      </rPr>
      <t>YE March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</si>
  <si>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'19
</t>
    </r>
    <r>
      <rPr>
        <i/>
        <sz val="10"/>
        <color rgb="FF000000"/>
        <rFont val="Arial"/>
        <family val="2"/>
      </rPr>
      <t>YE March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</si>
  <si>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'18
</t>
    </r>
    <r>
      <rPr>
        <i/>
        <sz val="10"/>
        <color rgb="FF000000"/>
        <rFont val="Arial"/>
        <family val="2"/>
      </rPr>
      <t>YE March</t>
    </r>
    <r>
      <rPr>
        <b/>
        <sz val="10"/>
        <color rgb="FF000000"/>
        <rFont val="Arial"/>
        <family val="2"/>
      </rPr>
      <t xml:space="preserve">
12M Actual</t>
    </r>
  </si>
  <si>
    <t>(In £m, unless otherwise stated)</t>
  </si>
  <si>
    <r>
      <rPr>
        <b/>
        <sz val="10"/>
        <color rgb="FF000000"/>
        <rFont val="Arial"/>
        <family val="2"/>
      </rPr>
      <t xml:space="preserve">FY '21
</t>
    </r>
    <r>
      <rPr>
        <i/>
        <sz val="10"/>
        <color rgb="FF000000"/>
        <rFont val="Arial"/>
        <family val="2"/>
      </rPr>
      <t xml:space="preserve">LTM Dec-20 </t>
    </r>
    <r>
      <rPr>
        <b/>
        <sz val="10"/>
        <color rgb="FF000000"/>
        <rFont val="Arial"/>
        <family val="2"/>
      </rPr>
      <t xml:space="preserve">
12M Actual</t>
    </r>
  </si>
  <si>
    <r>
      <rPr>
        <b/>
        <sz val="10"/>
        <color rgb="FF000000"/>
        <rFont val="Arial"/>
        <family val="2"/>
      </rPr>
      <t xml:space="preserve">FY '21
</t>
    </r>
    <r>
      <rPr>
        <i/>
        <sz val="10"/>
        <color rgb="FF000000"/>
        <rFont val="Arial"/>
        <family val="2"/>
      </rPr>
      <t xml:space="preserve">YTD Dec-20 </t>
    </r>
    <r>
      <rPr>
        <b/>
        <sz val="10"/>
        <color rgb="FF000000"/>
        <rFont val="Arial"/>
        <family val="2"/>
      </rPr>
      <t xml:space="preserve">
P9 Actual</t>
    </r>
  </si>
  <si>
    <t>FY '23A</t>
  </si>
  <si>
    <t>FY '22A</t>
  </si>
  <si>
    <t>FY '21A</t>
  </si>
  <si>
    <t>FY '20A</t>
  </si>
  <si>
    <t>FY '19A</t>
  </si>
  <si>
    <t>FY '18A</t>
  </si>
  <si>
    <t>FY '21A/E</t>
  </si>
  <si>
    <t>EBITDA after Pre opening and Exceptional Costs</t>
  </si>
  <si>
    <t>Bold St, Liverpool</t>
  </si>
  <si>
    <t>Water St, Liverpool</t>
  </si>
  <si>
    <t>Balance Sheet Movement</t>
  </si>
  <si>
    <t>Other New</t>
  </si>
  <si>
    <t>Capex Facility Drawn</t>
  </si>
  <si>
    <t>FY23 P1</t>
  </si>
  <si>
    <t>FY23 P2</t>
  </si>
  <si>
    <t>FY23 P3</t>
  </si>
  <si>
    <t>FY23 P4</t>
  </si>
  <si>
    <t>FY23 P5</t>
  </si>
  <si>
    <t>FY23 P6</t>
  </si>
  <si>
    <t>FY23 P7</t>
  </si>
  <si>
    <t>FY23 P8</t>
  </si>
  <si>
    <t>FY23 P9</t>
  </si>
  <si>
    <t>FY23 P10</t>
  </si>
  <si>
    <t>FY23 P11</t>
  </si>
  <si>
    <t>FY23 P12</t>
  </si>
  <si>
    <t>FY24 P1</t>
  </si>
  <si>
    <t>FY24 P2</t>
  </si>
  <si>
    <t>FY24 P3</t>
  </si>
  <si>
    <t>FY24 P4</t>
  </si>
  <si>
    <t>FY24 P5</t>
  </si>
  <si>
    <t>FY24 P6</t>
  </si>
  <si>
    <t>FY24 P7</t>
  </si>
  <si>
    <t>FY24 P8</t>
  </si>
  <si>
    <t>FY24 P9</t>
  </si>
  <si>
    <t>FY24 P10</t>
  </si>
  <si>
    <t>FY24 P11</t>
  </si>
  <si>
    <t>FY24 P12</t>
  </si>
  <si>
    <t>New Openings FY23</t>
  </si>
  <si>
    <t>New Openings FY24</t>
  </si>
  <si>
    <t>Total Refurb / Maintenance</t>
  </si>
  <si>
    <t>Total New Opening Capex</t>
  </si>
  <si>
    <t>Grand Total Capex</t>
  </si>
  <si>
    <t>Facility Drawn</t>
  </si>
  <si>
    <t>Spend to date</t>
  </si>
  <si>
    <t>FY24 YTD</t>
  </si>
  <si>
    <t>Full Year Outlook</t>
  </si>
  <si>
    <t xml:space="preserve">GP </t>
  </si>
  <si>
    <t xml:space="preserve">Labour </t>
  </si>
  <si>
    <t xml:space="preserve">Occupancy </t>
  </si>
  <si>
    <t xml:space="preserve">Overhead </t>
  </si>
  <si>
    <t xml:space="preserve">EBITDA </t>
  </si>
  <si>
    <t>%</t>
  </si>
  <si>
    <t>Restaurant Profit &amp; Loss FY24</t>
  </si>
  <si>
    <t>Total Mature Restaurants</t>
  </si>
  <si>
    <t>Total Non Mature Restaurants</t>
  </si>
  <si>
    <t>Total Restaurants</t>
  </si>
  <si>
    <t>Profit &amp; Loss</t>
  </si>
  <si>
    <t>Restaurant P&amp;L</t>
  </si>
  <si>
    <r>
      <t xml:space="preserve">Mature Restaurant Profit &amp; Loss
</t>
    </r>
    <r>
      <rPr>
        <sz val="9"/>
        <rFont val="Calibri"/>
        <family val="2"/>
        <scheme val="minor"/>
      </rPr>
      <t>(restaurants trading &gt;12 months at start of financial year)</t>
    </r>
  </si>
  <si>
    <r>
      <t xml:space="preserve">Non Mature Restaurant Profit &amp; Loss
</t>
    </r>
    <r>
      <rPr>
        <sz val="9"/>
        <rFont val="Calibri"/>
        <family val="2"/>
        <scheme val="minor"/>
      </rPr>
      <t>(restaurants trading &lt;12 months at start of financial year)</t>
    </r>
  </si>
  <si>
    <t>Total Mature (like for like)</t>
  </si>
  <si>
    <t>Total Non Mature</t>
  </si>
  <si>
    <t>Grand Total Sales</t>
  </si>
  <si>
    <t>var to Budget</t>
  </si>
  <si>
    <t>Labour by Restaurant FY24</t>
  </si>
  <si>
    <t>Mature</t>
  </si>
  <si>
    <t>Non Mature</t>
  </si>
  <si>
    <t>Monitoring and Non Exec Fees</t>
  </si>
  <si>
    <t>Office Occupancy - Rent, Rates, Service Charge</t>
  </si>
  <si>
    <t>Other Office Costs</t>
  </si>
  <si>
    <t>Other Chambers Costs</t>
  </si>
  <si>
    <t>Chambers Labour</t>
  </si>
  <si>
    <t>Total Chambers</t>
  </si>
  <si>
    <t>Drawn at end FY23</t>
  </si>
  <si>
    <t>Total Exceptional Costs</t>
  </si>
  <si>
    <t>Capex Facility Spend and Drawdowns</t>
  </si>
  <si>
    <t>Financing FY24</t>
  </si>
  <si>
    <t>Group Balance Sheet FY24</t>
  </si>
  <si>
    <t>Group Cashflow FY24</t>
  </si>
  <si>
    <t>OakNorth Covenants FY24</t>
  </si>
  <si>
    <t>Management Accounts Commentary</t>
  </si>
  <si>
    <t>Restaurant Occupancy (rent, rates, service charge, insurance)</t>
  </si>
  <si>
    <t>Marketing &amp; Engagement</t>
  </si>
  <si>
    <t>Travel &amp; Accommodation</t>
  </si>
  <si>
    <t>Fees - Bank, Legal, Professional</t>
  </si>
  <si>
    <t>Group Consolidated Monthly Profit &amp; Loss FY24</t>
  </si>
  <si>
    <t>Restaurant Overhead (other restaurants operating costs)</t>
  </si>
  <si>
    <t>CLOSED UNITS</t>
  </si>
  <si>
    <t>Total per Tearsheet</t>
  </si>
  <si>
    <t>Adjustments</t>
  </si>
  <si>
    <t>University Green</t>
  </si>
  <si>
    <t>Closed</t>
  </si>
  <si>
    <t>2023A</t>
  </si>
  <si>
    <t>2024B</t>
  </si>
  <si>
    <t>2024A vs. 2024B</t>
  </si>
  <si>
    <t>Food</t>
  </si>
  <si>
    <t>Drink</t>
  </si>
  <si>
    <t>check</t>
  </si>
  <si>
    <t>2021 (£)</t>
  </si>
  <si>
    <t>2024 (£)</t>
  </si>
  <si>
    <t>average ltm</t>
  </si>
  <si>
    <r>
      <rPr>
        <b/>
        <sz val="10"/>
        <color rgb="FF000000"/>
        <rFont val="Arial"/>
        <family val="2"/>
      </rPr>
      <t xml:space="preserve">FY '24
</t>
    </r>
    <r>
      <rPr>
        <i/>
        <sz val="10"/>
        <color rgb="FF000000"/>
        <rFont val="Arial"/>
        <family val="2"/>
      </rPr>
      <t>YE July</t>
    </r>
    <r>
      <rPr>
        <b/>
        <sz val="10"/>
        <color rgb="FF000000"/>
        <rFont val="Arial"/>
        <family val="2"/>
      </rPr>
      <t xml:space="preserve">
12M Actual</t>
    </r>
  </si>
  <si>
    <t>FY '24B</t>
  </si>
  <si>
    <t>Mature Sites Monthly Profit &amp; Loss FY24</t>
  </si>
  <si>
    <t>FY24 - Sept</t>
  </si>
  <si>
    <t>% total spend*</t>
  </si>
  <si>
    <t>* lower of Budget or actual spend</t>
  </si>
  <si>
    <t>Budget EBITDA</t>
  </si>
  <si>
    <t>Outlook EBITDA</t>
  </si>
  <si>
    <t>Variance</t>
  </si>
  <si>
    <t>FY24 - Oct</t>
  </si>
  <si>
    <t>FY24 - Nov</t>
  </si>
  <si>
    <t>Cumulative Fit Out Capex</t>
  </si>
  <si>
    <t>Capex Facility Drawdowns</t>
  </si>
  <si>
    <t>% Fit Out Capex Drawn</t>
  </si>
  <si>
    <t>b/fwd FY23</t>
  </si>
  <si>
    <t>Cumulative Capex Facility Drawdowns</t>
  </si>
  <si>
    <t>Q1 Drawdowns</t>
  </si>
  <si>
    <t>October 23 Proforma</t>
  </si>
  <si>
    <t>July 23 Proforma</t>
  </si>
  <si>
    <t>£450k Sept</t>
  </si>
  <si>
    <t>April 24 Proforma</t>
  </si>
  <si>
    <t>Proforma Covenant Test with Proposed Drawdowns</t>
  </si>
  <si>
    <t>Q2 Drawdowns</t>
  </si>
  <si>
    <t>Q3 Drawdowns</t>
  </si>
  <si>
    <t>January 24 Proforma</t>
  </si>
  <si>
    <t>Q4 Drawdowns</t>
  </si>
  <si>
    <t>Net Sales 120</t>
  </si>
  <si>
    <t>North Bar Within, Beverley</t>
  </si>
  <si>
    <t>EBITDA120</t>
  </si>
  <si>
    <t>£400k October</t>
  </si>
  <si>
    <t>Restaurant Sales &amp; EBITDA FY24</t>
  </si>
  <si>
    <t>New</t>
  </si>
  <si>
    <t>%LFL</t>
  </si>
  <si>
    <t>EBITDALFL</t>
  </si>
  <si>
    <t>Net SalesLFL</t>
  </si>
  <si>
    <t>%New</t>
  </si>
  <si>
    <t>EBITDANew</t>
  </si>
  <si>
    <t>Net SalesNew</t>
  </si>
  <si>
    <t>Vintage</t>
  </si>
  <si>
    <t>Yrs Trading</t>
  </si>
  <si>
    <t>High St</t>
  </si>
  <si>
    <t>#</t>
  </si>
  <si>
    <t>yrs</t>
  </si>
  <si>
    <t>Non Mature Sites Monthly Profit &amp; Loss FY24</t>
  </si>
  <si>
    <t>Average weekly sales</t>
  </si>
  <si>
    <t>Trading New Sites</t>
  </si>
  <si>
    <t>Years</t>
  </si>
  <si>
    <t>EBITDA FY24</t>
  </si>
  <si>
    <t>EBITDA % Sales</t>
  </si>
  <si>
    <t>Avg Wkly</t>
  </si>
  <si>
    <t>Sales £k</t>
  </si>
  <si>
    <t>Like for Like % sales</t>
  </si>
  <si>
    <t>Summary  Balance Sheet FY24</t>
  </si>
  <si>
    <t>Investment</t>
  </si>
  <si>
    <t>Fixed Assets - Cost</t>
  </si>
  <si>
    <t>Gift Vouchers &amp; Other Liabilities</t>
  </si>
  <si>
    <t>Accruals General</t>
  </si>
  <si>
    <t>Accruals Rent Free</t>
  </si>
  <si>
    <t>Bank Loan &amp; Interest</t>
  </si>
  <si>
    <t>Net Curret Assets / (Liabilities)</t>
  </si>
  <si>
    <t>Non Current Liabilities</t>
  </si>
  <si>
    <t>Retained Earnings</t>
  </si>
  <si>
    <t>Current Year</t>
  </si>
  <si>
    <t>Net Assets</t>
  </si>
  <si>
    <t>Main File</t>
  </si>
  <si>
    <t>Jan 25</t>
  </si>
  <si>
    <t>Feb 25</t>
  </si>
  <si>
    <t>Mar 25</t>
  </si>
  <si>
    <t>Apr 25</t>
  </si>
  <si>
    <t>May 25</t>
  </si>
  <si>
    <t>Jun 25</t>
  </si>
  <si>
    <t>Jul 25</t>
  </si>
  <si>
    <t>Aug 24</t>
  </si>
  <si>
    <t>Sep 24</t>
  </si>
  <si>
    <t>Oct 24</t>
  </si>
  <si>
    <t>Nov 24</t>
  </si>
  <si>
    <t>Dec 24</t>
  </si>
  <si>
    <t>Abbeygate, Bury St Edmunds</t>
  </si>
  <si>
    <t>Bond St, Chelmsford</t>
  </si>
  <si>
    <t>Bridgend</t>
  </si>
  <si>
    <t>Stratford</t>
  </si>
  <si>
    <t>£250k December</t>
  </si>
  <si>
    <t>Monitoring / Non Exec Fees</t>
  </si>
  <si>
    <t>Norwich</t>
  </si>
  <si>
    <t>Corn St, Bristol</t>
  </si>
  <si>
    <r>
      <t xml:space="preserve">FY '23
</t>
    </r>
    <r>
      <rPr>
        <i/>
        <sz val="10"/>
        <color rgb="FF000000"/>
        <rFont val="Arial"/>
        <family val="2"/>
      </rPr>
      <t xml:space="preserve">Dec-23
</t>
    </r>
    <r>
      <rPr>
        <b/>
        <sz val="10"/>
        <color rgb="FF000000"/>
        <rFont val="Arial"/>
        <family val="2"/>
      </rPr>
      <t>P05 Actual</t>
    </r>
  </si>
  <si>
    <r>
      <rPr>
        <b/>
        <sz val="10"/>
        <color rgb="FF000000"/>
        <rFont val="Arial"/>
        <family val="2"/>
      </rPr>
      <t xml:space="preserve">FY '23
</t>
    </r>
    <r>
      <rPr>
        <i/>
        <sz val="10"/>
        <color rgb="FF000000"/>
        <rFont val="Arial"/>
        <family val="2"/>
      </rPr>
      <t>Dec '23</t>
    </r>
    <r>
      <rPr>
        <b/>
        <sz val="10"/>
        <color rgb="FF000000"/>
        <rFont val="Arial"/>
        <family val="2"/>
      </rPr>
      <t xml:space="preserve">
LTM</t>
    </r>
  </si>
  <si>
    <t>Avg Week</t>
  </si>
  <si>
    <t>Covers Served</t>
  </si>
  <si>
    <t>Spend per Head</t>
  </si>
  <si>
    <t>% Capacity</t>
  </si>
  <si>
    <t>Turns</t>
  </si>
  <si>
    <t>FoodSales</t>
  </si>
  <si>
    <t>Capacity*</t>
  </si>
  <si>
    <t>* Capacity is available covers assuming 3.5 cover turns a day</t>
  </si>
  <si>
    <t>Total Estate</t>
  </si>
  <si>
    <t>Oxford Relocation</t>
  </si>
  <si>
    <t>Westfield</t>
  </si>
  <si>
    <t>Total Growth Capex</t>
  </si>
  <si>
    <t>Balance Sheet</t>
  </si>
  <si>
    <t>Loss on Disposal</t>
  </si>
  <si>
    <t>Belfast</t>
  </si>
  <si>
    <t xml:space="preserve">YoY </t>
  </si>
  <si>
    <t>Increase</t>
  </si>
  <si>
    <t>Notes</t>
  </si>
  <si>
    <t>Kings Road</t>
  </si>
  <si>
    <t>Period 13</t>
  </si>
  <si>
    <t>Period 14</t>
  </si>
  <si>
    <t>Period 15</t>
  </si>
  <si>
    <t>Period 16</t>
  </si>
  <si>
    <t>Period 17</t>
  </si>
  <si>
    <t>Period 18</t>
  </si>
  <si>
    <t>Period 19</t>
  </si>
  <si>
    <t>Period 20</t>
  </si>
  <si>
    <t>Period 21</t>
  </si>
  <si>
    <t>Period 22</t>
  </si>
  <si>
    <t>Period 23</t>
  </si>
  <si>
    <t>Period 24</t>
  </si>
  <si>
    <t>Summary  Balance Sheet FY25</t>
  </si>
  <si>
    <t>Capex FY25</t>
  </si>
  <si>
    <t>Drawdowns</t>
  </si>
  <si>
    <t>Total sales growth of £12m on FY24 Outlook</t>
  </si>
  <si>
    <t>Mature sites sales up £1m, LFL +3.8%</t>
  </si>
  <si>
    <t>Non mature based on current run rate sales for opened sites, IEM for new openings in FY25</t>
  </si>
  <si>
    <t>GP improves to 77% from 75.5%</t>
  </si>
  <si>
    <t>Increase due to food tender due to complete end of July 2024</t>
  </si>
  <si>
    <t>Total labour increases to 34.1% from 33.1% in FY24</t>
  </si>
  <si>
    <t>Occupancy increase of £1.3m to 8.2% sales from 7.5% in FY24</t>
  </si>
  <si>
    <t>Overhead increase of £1.7m to 14.3% from 14.5% in FY25</t>
  </si>
  <si>
    <t>Central cost increase of £700k on FY24. Total cost falls to 7.6% sales from 8.1% in FY24</t>
  </si>
  <si>
    <t>£100k from purchasing agency to support food, drink and overhead tendering</t>
  </si>
  <si>
    <t>£150k from increased travel, accommodation linked to growing estate</t>
  </si>
  <si>
    <t>Budget Notes FY25</t>
  </si>
  <si>
    <t>Total capex of £5.5m</t>
  </si>
  <si>
    <t>LFL driven by 2% spend growth from price rises end FY24. Plus 2% cover growth from current marketing activity</t>
  </si>
  <si>
    <t>Increase due to full year of increase in National Minimum Wage and anticipated further increase in April 2025 of 5%</t>
  </si>
  <si>
    <t>Mature sites increase of £150k due to end of government rates relief £100k and budgeted £50k increase from rent reviews in the year</t>
  </si>
  <si>
    <t>£1.2m in non mature from annualization of FY24 openings and new openings in FY25</t>
  </si>
  <si>
    <t>Mature site increase of £45k. £300k saving from lower utilities cost partially offset by increased costs due to higher volumes. Spend drops to 13.8% sales from 14.2% current year</t>
  </si>
  <si>
    <t>Increase is £400k from annualization of Fy24 new starters plus planned additions in FY25 to support growth</t>
  </si>
  <si>
    <t>£50k increase in incidental costs due to higher headcount in central office</t>
  </si>
  <si>
    <t>£1m budget investment in existing estate including minor refurbishments in Sheffield, Nottingham and Birmingham</t>
  </si>
  <si>
    <t>£4.5m for 5 new openings, 2 in H1 (Newcastle and Stratford), 3 in H2 (provisionally Kings Road London, Norwich, Belfast - all to be finalised and approval obtained)</t>
  </si>
  <si>
    <t>headroom</t>
  </si>
  <si>
    <t>New FY26</t>
  </si>
  <si>
    <t>PAYE / Tronc / Pension</t>
  </si>
  <si>
    <t xml:space="preserve">Chambers - Support Office </t>
  </si>
  <si>
    <t>Foreacst</t>
  </si>
  <si>
    <t>KingsRd</t>
  </si>
  <si>
    <t>Bold St, Corn Exchange, Water St, Birmingham, Oxford, Nottingham, Sheffield, Cardiff, Leicester, Leeds, Cheshire Oaks, Cheltenham, London, Glasgow, Preston, Brighton, Edinburgh</t>
  </si>
  <si>
    <t>Mature Restaurants comprised of 17 sites:</t>
  </si>
  <si>
    <t>Beverley, Bury St Edmunds, Chelmsford, Bristol, Lincoln, Knutsford, Bridgend</t>
  </si>
  <si>
    <t>Non Mature Restaurants comprised of 7 sites:</t>
  </si>
  <si>
    <t>Rec</t>
  </si>
  <si>
    <t>Group Consolidated Profit &amp; Loss FY25</t>
  </si>
  <si>
    <t>Group Consolidated Monthly Profit &amp; Loss FY25</t>
  </si>
  <si>
    <t>Mature Sites Monthly Profit &amp; Loss FY25</t>
  </si>
  <si>
    <t>Non Mature Sites Monthly Profit &amp; Loss FY25</t>
  </si>
  <si>
    <t>Restaurant Profit &amp; Loss FY25</t>
  </si>
  <si>
    <t>Restaurant Sales FY25</t>
  </si>
  <si>
    <t>Gross Profit by Restaurant FY25</t>
  </si>
  <si>
    <t>Labour by Restaurant FY25</t>
  </si>
  <si>
    <r>
      <t xml:space="preserve">Chambers FY25
</t>
    </r>
    <r>
      <rPr>
        <sz val="12"/>
        <rFont val="Calibri"/>
        <family val="2"/>
        <scheme val="minor"/>
      </rPr>
      <t>Support Office Overhead</t>
    </r>
  </si>
  <si>
    <t>Exceptionals FY25</t>
  </si>
  <si>
    <t>IT Consultancy</t>
  </si>
  <si>
    <t>Drawn at end FY24</t>
  </si>
  <si>
    <t>Beveley</t>
  </si>
  <si>
    <t>£250k capital post opening</t>
  </si>
  <si>
    <t>Proforma Covenant Test with Proposed Drawdowns FY25</t>
  </si>
  <si>
    <t>Total sales of £3,530k were £149k short of Budget. This is largely attributable to the impact of riots at the start of August. This led to a material drop in footfall in the first two periods of the period. Trading since has returned to budget level</t>
  </si>
  <si>
    <t>Gross Profit for the period was 77.9%, which was1.7% higher than Budget 76.3%</t>
  </si>
  <si>
    <t>Labour at 35.0% was 1.4% higher than Budget.</t>
  </si>
  <si>
    <t>Impact of materially lower sales in opening 2 weeks led to loss of conversion. Underlying performance in line with expectation for level of sales</t>
  </si>
  <si>
    <t>Occupancy costs of £265k were £37k lower than Budget.</t>
  </si>
  <si>
    <t>Restaurant overhead at £505k was £30k lower than Budget in the period</t>
  </si>
  <si>
    <t>Central costs were £9k higher than budget in the period at £308k</t>
  </si>
  <si>
    <t>Timing of travel and one off office costs. Underlying performance in line with Budget expectation</t>
  </si>
  <si>
    <t>Despite this disruption the newest openings (Lincoln, Knutsford and Bridgend) all performed very strongly in opening months of trade</t>
  </si>
  <si>
    <t>This is due to earlier start date of revised food supply contract to Budget. New pricing with Reynolds (principal food supplier) went live 5th August 2024</t>
  </si>
  <si>
    <t>£20k benefit from lower rates liability in the period due to on-going government support to March 2025 not factored into budget. £16k from one off credits in service charge and insurance in the period</t>
  </si>
  <si>
    <t>Savings from reduction in variable costs based on lower sales</t>
  </si>
  <si>
    <t>Restaurant Metrics FY25</t>
  </si>
  <si>
    <t>Q2 Drawdown</t>
  </si>
  <si>
    <t>Oct 24 Proforma</t>
  </si>
  <si>
    <t>Travel and Accommodation</t>
  </si>
  <si>
    <t>Welfare</t>
  </si>
  <si>
    <t>BUDGET</t>
  </si>
  <si>
    <t>FY25 Openings</t>
  </si>
  <si>
    <t>Restaurant Overhead</t>
  </si>
  <si>
    <t>Restaurant Occupancy</t>
  </si>
  <si>
    <t>28th October 2024</t>
  </si>
  <si>
    <t>Period 7 : 4 weeks from 27th January 2025 to 23rd February 2025</t>
  </si>
  <si>
    <t>Year to Date : 30 weeks from 31st July 2023 to 23rd February 2025</t>
  </si>
  <si>
    <t>Net SalesBold St</t>
  </si>
  <si>
    <t>Gross ProfitBold St</t>
  </si>
  <si>
    <t>LabourBold St</t>
  </si>
  <si>
    <t>OccupancyBold St</t>
  </si>
  <si>
    <t>OverheadsBold St</t>
  </si>
  <si>
    <t>EBITDABold St</t>
  </si>
  <si>
    <t>%Bold St</t>
  </si>
  <si>
    <t>Net SalesCorn Exchange</t>
  </si>
  <si>
    <t>Gross ProfitCorn Exchange</t>
  </si>
  <si>
    <t>LabourCorn Exchange</t>
  </si>
  <si>
    <t>OccupancyCorn Exchange</t>
  </si>
  <si>
    <t>OverheadsCorn Exchange</t>
  </si>
  <si>
    <t>EBITDACorn Exchange</t>
  </si>
  <si>
    <t>%Corn Exchange</t>
  </si>
  <si>
    <t>Net SalesWater St</t>
  </si>
  <si>
    <t>Gross ProfitWater St</t>
  </si>
  <si>
    <t>LabourWater St</t>
  </si>
  <si>
    <t>OccupancyWater St</t>
  </si>
  <si>
    <t>OverheadsWater St</t>
  </si>
  <si>
    <t>EBITDAWater St</t>
  </si>
  <si>
    <t>%Water St</t>
  </si>
  <si>
    <t>Net SalesBirmingham</t>
  </si>
  <si>
    <t>Gross ProfitBirmingham</t>
  </si>
  <si>
    <t>LabourBirmingham</t>
  </si>
  <si>
    <t>OccupancyBirmingham</t>
  </si>
  <si>
    <t>OverheadsBirmingham</t>
  </si>
  <si>
    <t>EBITDABirmingham</t>
  </si>
  <si>
    <t>%Birmingham</t>
  </si>
  <si>
    <t>Net SalesOxford</t>
  </si>
  <si>
    <t>Gross ProfitOxford</t>
  </si>
  <si>
    <t>LabourOxford</t>
  </si>
  <si>
    <t>OccupancyOxford</t>
  </si>
  <si>
    <t>OverheadsOxford</t>
  </si>
  <si>
    <t>EBITDAOxford</t>
  </si>
  <si>
    <t>%Oxford</t>
  </si>
  <si>
    <t>Net SalesNottingham</t>
  </si>
  <si>
    <t>Gross ProfitNottingham</t>
  </si>
  <si>
    <t>LabourNottingham</t>
  </si>
  <si>
    <t>OccupancyNottingham</t>
  </si>
  <si>
    <t>OverheadsNottingham</t>
  </si>
  <si>
    <t>EBITDANottingham</t>
  </si>
  <si>
    <t>%Nottingham</t>
  </si>
  <si>
    <t>Net SalesSheffield</t>
  </si>
  <si>
    <t>Gross ProfitSheffield</t>
  </si>
  <si>
    <t>LabourSheffield</t>
  </si>
  <si>
    <t>OccupancySheffield</t>
  </si>
  <si>
    <t>OverheadsSheffield</t>
  </si>
  <si>
    <t>EBITDASheffield</t>
  </si>
  <si>
    <t>%Sheffield</t>
  </si>
  <si>
    <t>Net SalesCardiff</t>
  </si>
  <si>
    <t>Gross ProfitCardiff</t>
  </si>
  <si>
    <t>LabourCardiff</t>
  </si>
  <si>
    <t>OccupancyCardiff</t>
  </si>
  <si>
    <t>OverheadsCardiff</t>
  </si>
  <si>
    <t>EBITDACardiff</t>
  </si>
  <si>
    <t>%Cardiff</t>
  </si>
  <si>
    <t>Net SalesLeicester</t>
  </si>
  <si>
    <t>Gross ProfitLeicester</t>
  </si>
  <si>
    <t>LabourLeicester</t>
  </si>
  <si>
    <t>OccupancyLeicester</t>
  </si>
  <si>
    <t>OverheadsLeicester</t>
  </si>
  <si>
    <t>EBITDALeicester</t>
  </si>
  <si>
    <t>%Leicester</t>
  </si>
  <si>
    <t>Net SalesLeeds</t>
  </si>
  <si>
    <t>Gross ProfitLeeds</t>
  </si>
  <si>
    <t>LabourLeeds</t>
  </si>
  <si>
    <t>OccupancyLeeds</t>
  </si>
  <si>
    <t>OverheadsLeeds</t>
  </si>
  <si>
    <t>EBITDALeeds</t>
  </si>
  <si>
    <t>%Leeds</t>
  </si>
  <si>
    <t>Net SalesCheshire Oaks</t>
  </si>
  <si>
    <t>Gross ProfitCheshire Oaks</t>
  </si>
  <si>
    <t>LabourCheshire Oaks</t>
  </si>
  <si>
    <t>OccupancyCheshire Oaks</t>
  </si>
  <si>
    <t>OverheadsCheshire Oaks</t>
  </si>
  <si>
    <t>EBITDACheshire Oaks</t>
  </si>
  <si>
    <t>%Cheshire Oaks</t>
  </si>
  <si>
    <t>Net SalesCheltenham</t>
  </si>
  <si>
    <t>Gross ProfitCheltenham</t>
  </si>
  <si>
    <t>LabourCheltenham</t>
  </si>
  <si>
    <t>OccupancyCheltenham</t>
  </si>
  <si>
    <t>OverheadsCheltenham</t>
  </si>
  <si>
    <t>EBITDACheltenham</t>
  </si>
  <si>
    <t>%Cheltenham</t>
  </si>
  <si>
    <t>Net SalesLondon</t>
  </si>
  <si>
    <t>Gross ProfitLondon</t>
  </si>
  <si>
    <t>LabourLondon</t>
  </si>
  <si>
    <t>OccupancyLondon</t>
  </si>
  <si>
    <t>OverheadsLondon</t>
  </si>
  <si>
    <t>EBITDALondon</t>
  </si>
  <si>
    <t>%London</t>
  </si>
  <si>
    <t>Net SalesGlasgow</t>
  </si>
  <si>
    <t>Gross ProfitGlasgow</t>
  </si>
  <si>
    <t>LabourGlasgow</t>
  </si>
  <si>
    <t>OccupancyGlasgow</t>
  </si>
  <si>
    <t>OverheadsGlasgow</t>
  </si>
  <si>
    <t>EBITDAGlasgow</t>
  </si>
  <si>
    <t>%Glasgow</t>
  </si>
  <si>
    <t>Net SalesPreston</t>
  </si>
  <si>
    <t>Gross ProfitPreston</t>
  </si>
  <si>
    <t>LabourPreston</t>
  </si>
  <si>
    <t>OccupancyPreston</t>
  </si>
  <si>
    <t>OverheadsPreston</t>
  </si>
  <si>
    <t>EBITDAPreston</t>
  </si>
  <si>
    <t>%Preston</t>
  </si>
  <si>
    <t>Gross ProfitLFL</t>
  </si>
  <si>
    <t>LabourLFL</t>
  </si>
  <si>
    <t>OccupancyLFL</t>
  </si>
  <si>
    <t>OverheadsLFL</t>
  </si>
  <si>
    <t>Net SalesBrighton</t>
  </si>
  <si>
    <t>Gross ProfitBrighton</t>
  </si>
  <si>
    <t>LabourBrighton</t>
  </si>
  <si>
    <t>OccupancyBrighton</t>
  </si>
  <si>
    <t>OverheadsBrighton</t>
  </si>
  <si>
    <t>EBITDABrighton</t>
  </si>
  <si>
    <t>%Brighton</t>
  </si>
  <si>
    <t>Net SalesEdinburgh</t>
  </si>
  <si>
    <t>Gross ProfitEdinburgh</t>
  </si>
  <si>
    <t>LabourEdinburgh</t>
  </si>
  <si>
    <t>OccupancyEdinburgh</t>
  </si>
  <si>
    <t>OverheadsEdinburgh</t>
  </si>
  <si>
    <t>EBITDAEdinburgh</t>
  </si>
  <si>
    <t>%Edinburgh</t>
  </si>
  <si>
    <t>Net SalesBeverley</t>
  </si>
  <si>
    <t>Gross ProfitBeverley</t>
  </si>
  <si>
    <t>LabourBeverley</t>
  </si>
  <si>
    <t>OccupancyBeverley</t>
  </si>
  <si>
    <t>OverheadsBeverley</t>
  </si>
  <si>
    <t>EBITDABeverley</t>
  </si>
  <si>
    <t>%Beverley</t>
  </si>
  <si>
    <t>Net SalesBury St Edmunds</t>
  </si>
  <si>
    <t>Gross ProfitBury St Edmunds</t>
  </si>
  <si>
    <t>LabourBury St Edmunds</t>
  </si>
  <si>
    <t>OccupancyBury St Edmunds</t>
  </si>
  <si>
    <t>OverheadsBury St Edmunds</t>
  </si>
  <si>
    <t>EBITDABury St Edmunds</t>
  </si>
  <si>
    <t>Net SalesBristol</t>
  </si>
  <si>
    <t>Gross ProfitBristol</t>
  </si>
  <si>
    <t>LabourBristol</t>
  </si>
  <si>
    <t>OccupancyBristol</t>
  </si>
  <si>
    <t>OverheadsBristol</t>
  </si>
  <si>
    <t>EBITDABristol</t>
  </si>
  <si>
    <t>Net SalesChelmsford</t>
  </si>
  <si>
    <t>Gross ProfitChelmsford</t>
  </si>
  <si>
    <t>LabourChelmsford</t>
  </si>
  <si>
    <t>OccupancyChelmsford</t>
  </si>
  <si>
    <t>OverheadsChelmsford</t>
  </si>
  <si>
    <t>EBITDAChelmsford</t>
  </si>
  <si>
    <t>Net SalesLincoln</t>
  </si>
  <si>
    <t>Gross ProfitLincoln</t>
  </si>
  <si>
    <t>LabourLincoln</t>
  </si>
  <si>
    <t>OccupancyLincoln</t>
  </si>
  <si>
    <t>OverheadsLincoln</t>
  </si>
  <si>
    <t>EBITDALincoln</t>
  </si>
  <si>
    <t>Net SalesKnutsford</t>
  </si>
  <si>
    <t>Gross ProfitKnutsford</t>
  </si>
  <si>
    <t>LabourKnutsford</t>
  </si>
  <si>
    <t>OccupancyKnutsford</t>
  </si>
  <si>
    <t>OverheadsKnutsford</t>
  </si>
  <si>
    <t>EBITDAKnutsford</t>
  </si>
  <si>
    <t>Net SalesNewcastle</t>
  </si>
  <si>
    <t>Gross ProfitNewcastle</t>
  </si>
  <si>
    <t>LabourNewcastle</t>
  </si>
  <si>
    <t>OccupancyNewcastle</t>
  </si>
  <si>
    <t>OverheadsNewcastle</t>
  </si>
  <si>
    <t>EBITDANewcastle</t>
  </si>
  <si>
    <t>Gross ProfitNew</t>
  </si>
  <si>
    <t>LabourNew</t>
  </si>
  <si>
    <t>OccupancyNew</t>
  </si>
  <si>
    <t>OverheadsNew</t>
  </si>
  <si>
    <t>Net SalesTotal</t>
  </si>
  <si>
    <t>Gross ProfitTotal</t>
  </si>
  <si>
    <t>LabourTotal</t>
  </si>
  <si>
    <t>OccupancyTotal</t>
  </si>
  <si>
    <t>OverheadsTotal</t>
  </si>
  <si>
    <t>EBITDATotal</t>
  </si>
  <si>
    <t>%Total</t>
  </si>
  <si>
    <t>LabourBridgend</t>
  </si>
  <si>
    <t>LabourStratford</t>
  </si>
  <si>
    <t>LabourNorwich</t>
  </si>
  <si>
    <t>LabourBelfast</t>
  </si>
  <si>
    <t>OccupancyBridgend</t>
  </si>
  <si>
    <t>OccupancyStratford</t>
  </si>
  <si>
    <t>OccupancyNorwich</t>
  </si>
  <si>
    <t>OccupancyBelfast</t>
  </si>
  <si>
    <t>EBITDABridgend</t>
  </si>
  <si>
    <t>EBITDAStratford</t>
  </si>
  <si>
    <t>EBITDANorwich</t>
  </si>
  <si>
    <t>EBITDABelfast</t>
  </si>
  <si>
    <t>OakNorth Covenants</t>
  </si>
  <si>
    <t>Chambers</t>
  </si>
  <si>
    <t>Overheads by Category</t>
  </si>
  <si>
    <t>Restaurant Overheads</t>
  </si>
  <si>
    <t>Restaurant Labour</t>
  </si>
  <si>
    <t>Restaurant GP</t>
  </si>
  <si>
    <t>Restaurant Sales</t>
  </si>
  <si>
    <t>Restaurant Metrics</t>
  </si>
  <si>
    <t>%Bury St Edmunds</t>
  </si>
  <si>
    <t>%Bristol</t>
  </si>
  <si>
    <t>%Chelmsford</t>
  </si>
  <si>
    <t>%Lincoln</t>
  </si>
  <si>
    <t>Net SalesBridgend</t>
  </si>
  <si>
    <t>Gross ProfitBridgend</t>
  </si>
  <si>
    <t>OverheadsBridgend</t>
  </si>
  <si>
    <t>%Bridgend</t>
  </si>
  <si>
    <t>%Knutsford</t>
  </si>
  <si>
    <t>%Newcastle</t>
  </si>
  <si>
    <t>Net SalesStratford</t>
  </si>
  <si>
    <t>Gross ProfitStratford</t>
  </si>
  <si>
    <t>OverheadsStratford</t>
  </si>
  <si>
    <t>%Stratford</t>
  </si>
  <si>
    <t>Net SalesKingsRd</t>
  </si>
  <si>
    <t>Gross ProfitKingsRd</t>
  </si>
  <si>
    <t>LabourKingsRd</t>
  </si>
  <si>
    <t>OccupancyKingsRd</t>
  </si>
  <si>
    <t>OverheadsKingsRd</t>
  </si>
  <si>
    <t>EBITDAKingsRd</t>
  </si>
  <si>
    <t>%KingsRd</t>
  </si>
  <si>
    <t>Net SalesNorwich</t>
  </si>
  <si>
    <t>Gross ProfitNorwich</t>
  </si>
  <si>
    <t>OverheadsNorwich</t>
  </si>
  <si>
    <t>%Norwich</t>
  </si>
  <si>
    <t>Net SalesBelfast</t>
  </si>
  <si>
    <t>Gross ProfitBelfast</t>
  </si>
  <si>
    <t>OverheadsBelfast</t>
  </si>
  <si>
    <t>%Belfast</t>
  </si>
  <si>
    <t>Q1FY19</t>
  </si>
  <si>
    <t>Q2FY19</t>
  </si>
  <si>
    <t>Q3FY19</t>
  </si>
  <si>
    <t>Q4FY19</t>
  </si>
  <si>
    <t>Q1FY20</t>
  </si>
  <si>
    <t>Q2FY20</t>
  </si>
  <si>
    <t>Q3FY20</t>
  </si>
  <si>
    <t>Q4FY20</t>
  </si>
  <si>
    <t>Q1FY21</t>
  </si>
  <si>
    <t>Q2FY21</t>
  </si>
  <si>
    <t>Q3FY21</t>
  </si>
  <si>
    <t>Q4FY21</t>
  </si>
  <si>
    <t>Q1FY22</t>
  </si>
  <si>
    <t>Q2FY22</t>
  </si>
  <si>
    <t>Q3FY22</t>
  </si>
  <si>
    <t>Q4FY22</t>
  </si>
  <si>
    <t>Q1FY23</t>
  </si>
  <si>
    <t>Q2FY23</t>
  </si>
  <si>
    <t>Q3FY23</t>
  </si>
  <si>
    <t>Q4FY23</t>
  </si>
  <si>
    <t>Monthly Non Mature Sites</t>
  </si>
  <si>
    <t>Monthly Mature Sites</t>
  </si>
  <si>
    <t>Monthly P&amp;L</t>
  </si>
  <si>
    <t>Non Mature Sites</t>
  </si>
  <si>
    <t>Mature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</si>
</sst>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9">
    <numFmt numFmtId="164" formatCode="_-* #,##0.00_-;\-* #,##0.00_-;_-* &quot;-&quot;??_-;_-@_-"/>
    <numFmt numFmtId="165" formatCode="0.0%"/>
    <numFmt numFmtId="166" formatCode="#,##0;\(#,##0\);\-"/>
    <numFmt numFmtId="167" formatCode="#,##0.0,;\(#,##0.0,\);\-"/>
    <numFmt numFmtId="168" formatCode="#,##0,;\(#,##0,\);\-"/>
    <numFmt numFmtId="169" formatCode="[$£-809]#,##0"/>
    <numFmt numFmtId="170" formatCode="_-* #,##0_-;\-* #,##0_-;_-* &quot;-&quot;??_-;_-@_-"/>
    <numFmt numFmtId="171" formatCode="#,##0.000,;\(#,##0.000,\);\-"/>
    <numFmt numFmtId="172" formatCode="0.0"/>
    <numFmt numFmtId="173" formatCode="[$MUR]\ #,##0_);\([$MUR]\ #,##0\)"/>
    <numFmt numFmtId="174" formatCode="_(* #,##0_);_(* \(#,##0\);_(* &quot;-&quot;_);@_)"/>
    <numFmt numFmtId="175" formatCode="#,##0.00;[Red]\(#,##0.00\)"/>
    <numFmt numFmtId="176" formatCode="&quot;pass&quot;;;&quot;fail&quot;"/>
    <numFmt numFmtId="177" formatCode="0.0%;\(0.0%\);\-"/>
    <numFmt numFmtId="178" formatCode="#,##0.0_);\(#,##0.0\);\-"/>
    <numFmt numFmtId="179" formatCode="#,##0_);\(#,##0\);\-"/>
    <numFmt numFmtId="180" formatCode="0%_);\(0%\);0%_);@_)"/>
    <numFmt numFmtId="181" formatCode="#,##0.0;\(#,##0.0\);\-"/>
    <numFmt numFmtId="182" formatCode="#,###;\(#,###\);\-"/>
    <numFmt numFmtId="183" formatCode="#,##0.000_);\(#,##0.000\);\-"/>
    <numFmt numFmtId="184" formatCode="0.0%_);\(0.0%\);0.0%_);@_)"/>
    <numFmt numFmtId="185" formatCode="0.0%;\(0.0%\)"/>
    <numFmt numFmtId="186" formatCode="[$-409]mmm\-yy;@"/>
    <numFmt numFmtId="187" formatCode="[$-409]mmm\-yy"/>
    <numFmt numFmtId="188" formatCode="General&quot;k&quot;"/>
    <numFmt numFmtId="189" formatCode="#,##0.0\ &quot;/5&quot;"/>
    <numFmt numFmtId="190" formatCode="#,##0.0\ &quot;/ 5&quot;"/>
    <numFmt numFmtId="191" formatCode="0%;\(0%\);\-"/>
    <numFmt numFmtId="192" formatCode="#,##0.0\x;\(#,##0.0\x\);\-"/>
    <numFmt numFmtId="193" formatCode="&quot;$&quot;#,##0.0;\(&quot;$&quot;#,##0.0\);\-"/>
    <numFmt numFmtId="194" formatCode="&quot;£&quot;#,##0.0;\(&quot;£&quot;#,##0.0\);\-"/>
    <numFmt numFmtId="195" formatCode="&quot;$&quot;#,##0;\(&quot;$&quot;#,##0\);\-"/>
    <numFmt numFmtId="196" formatCode="&quot;£&quot;#,##0.000;\(&quot;£&quot;#,##0.000\);\-"/>
    <numFmt numFmtId="197" formatCode="0.000"/>
    <numFmt numFmtId="198" formatCode="&quot;£&quot;#"/>
    <numFmt numFmtId="199" formatCode="0;\(#\);\-"/>
    <numFmt numFmtId="200" formatCode="General&quot;B&quot;"/>
    <numFmt numFmtId="201" formatCode="General&quot;A&quot;"/>
    <numFmt numFmtId="202" formatCode="_(* #,##0_);_(* \(#,##0\);_(* &quot;-&quot;??_);_(@_)"/>
    <numFmt numFmtId="203" formatCode="0.0\x;\(0.0\x\);\-"/>
    <numFmt numFmtId="204" formatCode="#,##0_);\(#,##0\);\-\ "/>
    <numFmt numFmtId="205" formatCode="&quot;$&quot;#,##0_);\(&quot;$&quot;#,##0\);\-\ "/>
    <numFmt numFmtId="206" formatCode="#,###.000;\(#,###.000\);\-"/>
    <numFmt numFmtId="207" formatCode="[$-409]dd\-mmm\-yy;@"/>
    <numFmt numFmtId="208" formatCode="mmm\ \'yy"/>
    <numFmt numFmtId="209" formatCode="&quot;£&quot;0.0&quot;M&quot;"/>
    <numFmt numFmtId="210" formatCode="_(0.0\x_)_)_';_(\(0.0\x\)_'_';_(&quot;–&quot;_)_%;@_(_%"/>
    <numFmt numFmtId="211" formatCode="_(#,##0.0_)_%;_(\(#,##0.0\)_%;_(&quot;–&quot;_)_%;@_(_%"/>
    <numFmt numFmtId="212" formatCode="_(0.0%_);\(0.0%\);_(&quot;–&quot;_)_%;@_(_%"/>
    <numFmt numFmtId="213" formatCode="_(0%_);\(0%\);_(&quot;–&quot;_)_%;@_(_%"/>
    <numFmt numFmtId="214" formatCode="_(#,##0_)_%;_(\(#,##0\)_%;_(&quot;–&quot;_)_%;@_(_%"/>
    <numFmt numFmtId="215" formatCode="#,##0.0,;[Red]\(#,##0.0,\);\-"/>
    <numFmt numFmtId="216" formatCode="0.0%;[Red]\(0.0%\);\-"/>
    <numFmt numFmtId="217" formatCode="#,##0.0"/>
    <numFmt numFmtId="218" formatCode="#,##0.000000"/>
    <numFmt numFmtId="219" formatCode="#,##0;\(#,##0\);"/>
    <numFmt numFmtId="220" formatCode="#,##0.0;\-;\-"/>
    <numFmt numFmtId="221" formatCode="#,##0.00,;\(#,##0.00,\);\-"/>
    <numFmt numFmtId="222" formatCode="&quot;£&quot;#,##0.00"/>
  </numFmts>
  <fonts count="18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name val="Calibri"/>
      <family val="2"/>
      <scheme val="minor"/>
    </font>
    <font>
      <u/>
      <sz val="9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u/>
      <sz val="10"/>
      <color theme="1" tint="0.34998626667073579"/>
      <name val="Calibri"/>
      <family val="2"/>
      <scheme val="minor"/>
    </font>
    <font>
      <b/>
      <sz val="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Palotino Linotype"/>
      <family val="2"/>
    </font>
    <font>
      <b/>
      <sz val="9"/>
      <color theme="3"/>
      <name val="Calibri"/>
      <family val="2"/>
      <scheme val="minor"/>
    </font>
    <font>
      <sz val="11"/>
      <color theme="1"/>
      <name val="Arial"/>
      <family val="2"/>
    </font>
    <font>
      <b/>
      <sz val="11"/>
      <name val="Arial"/>
      <family val="2"/>
    </font>
    <font>
      <u/>
      <sz val="10"/>
      <color theme="10"/>
      <name val="Arial"/>
      <family val="2"/>
    </font>
    <font>
      <sz val="11"/>
      <color theme="1"/>
      <name val="Calibri Light"/>
      <family val="2"/>
    </font>
    <font>
      <b/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sz val="9"/>
      <color theme="4"/>
      <name val="Calibri"/>
      <family val="2"/>
      <scheme val="minor"/>
    </font>
    <font>
      <u/>
      <sz val="9"/>
      <color theme="4"/>
      <name val="Calibri"/>
      <family val="2"/>
      <scheme val="minor"/>
    </font>
    <font>
      <b/>
      <u/>
      <sz val="10"/>
      <color theme="4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sz val="9"/>
      <color rgb="FFC00000"/>
      <name val="Arial"/>
      <family val="2"/>
    </font>
    <font>
      <sz val="9"/>
      <color rgb="FF0000FF"/>
      <name val="Arial"/>
      <family val="2"/>
    </font>
    <font>
      <b/>
      <sz val="9"/>
      <color rgb="FF0582BE"/>
      <name val="Arial"/>
      <family val="2"/>
    </font>
    <font>
      <b/>
      <i/>
      <sz val="9"/>
      <color theme="1"/>
      <name val="Arial"/>
      <family val="2"/>
    </font>
    <font>
      <b/>
      <sz val="9"/>
      <color rgb="FFC00000"/>
      <name val="Arial"/>
      <family val="2"/>
    </font>
    <font>
      <sz val="9"/>
      <color theme="0"/>
      <name val="Arial"/>
      <family val="2"/>
    </font>
    <font>
      <b/>
      <sz val="10"/>
      <color theme="0"/>
      <name val="Arial"/>
      <family val="2"/>
    </font>
    <font>
      <b/>
      <sz val="14"/>
      <color theme="1"/>
      <name val="Arial"/>
      <family val="2"/>
    </font>
    <font>
      <b/>
      <sz val="22"/>
      <color theme="0"/>
      <name val="Arial"/>
      <family val="2"/>
    </font>
    <font>
      <b/>
      <i/>
      <sz val="9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7"/>
      <color theme="1"/>
      <name val="Arial"/>
      <family val="2"/>
    </font>
    <font>
      <sz val="7"/>
      <color theme="1"/>
      <name val="Arial"/>
      <family val="2"/>
    </font>
    <font>
      <b/>
      <sz val="7"/>
      <color theme="1"/>
      <name val="Arial"/>
      <family val="2"/>
    </font>
    <font>
      <b/>
      <sz val="7"/>
      <color theme="0"/>
      <name val="Arial"/>
      <family val="2"/>
    </font>
    <font>
      <sz val="10"/>
      <color rgb="FF000000"/>
      <name val="Times New Roman"/>
      <family val="1"/>
    </font>
    <font>
      <b/>
      <sz val="8"/>
      <color theme="1"/>
      <name val="Arial"/>
      <family val="2"/>
    </font>
    <font>
      <b/>
      <u val="singleAccounting"/>
      <sz val="7"/>
      <color theme="1"/>
      <name val="Arial"/>
      <family val="2"/>
    </font>
    <font>
      <sz val="6"/>
      <color theme="0" tint="-0.34998626667073579"/>
      <name val="Arial"/>
      <family val="2"/>
    </font>
    <font>
      <b/>
      <sz val="14"/>
      <color rgb="FF1E283C"/>
      <name val="Arial"/>
      <family val="2"/>
    </font>
    <font>
      <sz val="8"/>
      <color theme="1"/>
      <name val="Arial"/>
      <family val="2"/>
    </font>
    <font>
      <sz val="15"/>
      <color rgb="FFC00000"/>
      <name val="Arial"/>
      <family val="2"/>
    </font>
    <font>
      <b/>
      <sz val="8"/>
      <color rgb="FF0582BE"/>
      <name val="Arial"/>
      <family val="2"/>
    </font>
    <font>
      <i/>
      <sz val="8"/>
      <color theme="1"/>
      <name val="Arial"/>
      <family val="2"/>
    </font>
    <font>
      <b/>
      <i/>
      <sz val="8"/>
      <color theme="1"/>
      <name val="Arial"/>
      <family val="2"/>
    </font>
    <font>
      <sz val="8"/>
      <color rgb="FF0582BE"/>
      <name val="Arial"/>
      <family val="2"/>
    </font>
    <font>
      <sz val="8"/>
      <color theme="0"/>
      <name val="Arial"/>
      <family val="2"/>
    </font>
    <font>
      <b/>
      <sz val="8"/>
      <color theme="0"/>
      <name val="Arial"/>
      <family val="2"/>
    </font>
    <font>
      <sz val="10"/>
      <color rgb="FF0582BE"/>
      <name val="Arial"/>
      <family val="2"/>
    </font>
    <font>
      <sz val="8"/>
      <color rgb="FFFF0000"/>
      <name val="Arial"/>
      <family val="2"/>
    </font>
    <font>
      <sz val="8"/>
      <color rgb="FF0000FF"/>
      <name val="Arial"/>
      <family val="2"/>
    </font>
    <font>
      <sz val="6"/>
      <color theme="1"/>
      <name val="Arial"/>
      <family val="2"/>
    </font>
    <font>
      <sz val="8"/>
      <color rgb="FF000000"/>
      <name val="Times New Roman"/>
      <family val="1"/>
    </font>
    <font>
      <b/>
      <sz val="10"/>
      <color theme="1"/>
      <name val="Arial"/>
      <family val="2"/>
    </font>
    <font>
      <b/>
      <sz val="6"/>
      <color theme="1"/>
      <name val="Arial"/>
      <family val="2"/>
    </font>
    <font>
      <b/>
      <i/>
      <sz val="8"/>
      <name val="Arial"/>
      <family val="2"/>
    </font>
    <font>
      <i/>
      <sz val="9"/>
      <color rgb="FFFF0000"/>
      <name val="Arial"/>
      <family val="2"/>
    </font>
    <font>
      <i/>
      <sz val="10"/>
      <color rgb="FF000000"/>
      <name val="Times New Roman"/>
      <family val="1"/>
    </font>
    <font>
      <i/>
      <sz val="6"/>
      <color theme="1"/>
      <name val="Arial"/>
      <family val="2"/>
    </font>
    <font>
      <sz val="10"/>
      <color rgb="FF000000"/>
      <name val="Arial"/>
      <family val="2"/>
    </font>
    <font>
      <i/>
      <sz val="8"/>
      <color rgb="FF000000"/>
      <name val="Arial"/>
      <family val="2"/>
    </font>
    <font>
      <sz val="8"/>
      <color rgb="FF000000"/>
      <name val="Arial"/>
      <family val="2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i/>
      <sz val="7"/>
      <color rgb="FF000000"/>
      <name val="Arial"/>
      <family val="2"/>
    </font>
    <font>
      <b/>
      <vertAlign val="superscript"/>
      <sz val="8"/>
      <color theme="1"/>
      <name val="Arial"/>
      <family val="2"/>
    </font>
    <font>
      <b/>
      <i/>
      <sz val="8"/>
      <color theme="0" tint="-0.499984740745262"/>
      <name val="Arial"/>
      <family val="2"/>
    </font>
    <font>
      <b/>
      <i/>
      <sz val="9"/>
      <color theme="0" tint="-0.34998626667073579"/>
      <name val="Arial"/>
      <family val="2"/>
    </font>
    <font>
      <sz val="11.5"/>
      <color rgb="FF000000"/>
      <name val="Arial"/>
      <family val="2"/>
    </font>
    <font>
      <b/>
      <sz val="11.5"/>
      <color rgb="FF000000"/>
      <name val="Arial"/>
      <family val="2"/>
    </font>
    <font>
      <sz val="11.5"/>
      <name val="Arial"/>
      <family val="2"/>
    </font>
    <font>
      <i/>
      <sz val="11.5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theme="0"/>
      <name val="Arial"/>
      <family val="2"/>
    </font>
    <font>
      <sz val="10"/>
      <color rgb="FFC00000"/>
      <name val="Arial"/>
      <family val="2"/>
    </font>
    <font>
      <sz val="10"/>
      <color rgb="FF008000"/>
      <name val="Arial"/>
      <family val="2"/>
    </font>
    <font>
      <i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b/>
      <sz val="10"/>
      <color rgb="FF0000FF"/>
      <name val="Arial"/>
      <family val="2"/>
    </font>
    <font>
      <b/>
      <sz val="14"/>
      <color theme="0"/>
      <name val="Arial"/>
      <family val="2"/>
    </font>
    <font>
      <sz val="11"/>
      <color theme="0"/>
      <name val="Arial"/>
      <family val="2"/>
    </font>
    <font>
      <b/>
      <sz val="11"/>
      <color indexed="8"/>
      <name val="Calibri"/>
      <family val="2"/>
    </font>
    <font>
      <b/>
      <sz val="10"/>
      <color rgb="FF0582BE"/>
      <name val="Arial"/>
      <family val="2"/>
    </font>
    <font>
      <b/>
      <vertAlign val="superscript"/>
      <sz val="10"/>
      <color rgb="FF0582BE"/>
      <name val="Arial"/>
      <family val="2"/>
    </font>
    <font>
      <i/>
      <sz val="10"/>
      <name val="Arial"/>
      <family val="2"/>
    </font>
    <font>
      <vertAlign val="superscript"/>
      <sz val="10"/>
      <color rgb="FF000000"/>
      <name val="Arial"/>
      <family val="2"/>
    </font>
    <font>
      <i/>
      <sz val="10"/>
      <color rgb="FF008000"/>
      <name val="Arial"/>
      <family val="2"/>
    </font>
    <font>
      <i/>
      <sz val="10"/>
      <color rgb="FFC00000"/>
      <name val="Arial"/>
      <family val="2"/>
    </font>
    <font>
      <i/>
      <sz val="10"/>
      <color rgb="FF0000FF"/>
      <name val="Arial"/>
      <family val="2"/>
    </font>
    <font>
      <b/>
      <sz val="10"/>
      <color rgb="FF008000"/>
      <name val="Arial"/>
      <family val="2"/>
    </font>
    <font>
      <b/>
      <sz val="10"/>
      <color rgb="FFC00000"/>
      <name val="Arial"/>
      <family val="2"/>
    </font>
    <font>
      <sz val="10"/>
      <color rgb="FF0000FF"/>
      <name val="Arial"/>
      <family val="2"/>
    </font>
    <font>
      <i/>
      <sz val="10"/>
      <color rgb="FF1F497D"/>
      <name val="Arial"/>
      <family val="2"/>
    </font>
    <font>
      <sz val="10"/>
      <color rgb="FF1F497D"/>
      <name val="Arial"/>
      <family val="2"/>
    </font>
    <font>
      <b/>
      <sz val="10"/>
      <color rgb="FF1F497D"/>
      <name val="Arial"/>
      <family val="2"/>
    </font>
    <font>
      <sz val="10"/>
      <color rgb="FFC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sz val="10"/>
      <color theme="1" tint="0.34998626667073579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i/>
      <sz val="11"/>
      <color indexed="8"/>
      <name val="Calibri"/>
      <family val="2"/>
    </font>
    <font>
      <sz val="12"/>
      <color rgb="FF0070C0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/>
      <sz val="9"/>
      <color rgb="FFFF000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u/>
      <sz val="10"/>
      <color rgb="FFC00000"/>
      <name val="Calibri"/>
      <family val="2"/>
      <scheme val="minor"/>
    </font>
    <font>
      <u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b/>
      <u/>
      <sz val="12"/>
      <color rgb="FFC0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1E283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0582B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8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medium">
        <color theme="4"/>
      </bottom>
      <diagonal/>
    </border>
    <border>
      <left/>
      <right style="thick">
        <color theme="0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theme="0"/>
      </left>
      <right/>
      <top/>
      <bottom style="medium">
        <color auto="1"/>
      </bottom>
      <diagonal/>
    </border>
    <border>
      <left style="thick">
        <color theme="0"/>
      </left>
      <right style="thick">
        <color theme="0"/>
      </right>
      <top/>
      <bottom style="medium">
        <color auto="1"/>
      </bottom>
      <diagonal/>
    </border>
    <border>
      <left style="dotted">
        <color theme="1"/>
      </left>
      <right style="dotted">
        <color theme="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ck">
        <color theme="0"/>
      </left>
      <right style="thick">
        <color theme="0"/>
      </right>
      <top/>
      <bottom style="medium">
        <color rgb="FF0582BE"/>
      </bottom>
      <diagonal/>
    </border>
    <border>
      <left/>
      <right style="thick">
        <color theme="0"/>
      </right>
      <top/>
      <bottom style="medium">
        <color rgb="FF0582BE"/>
      </bottom>
      <diagonal/>
    </border>
    <border>
      <left/>
      <right/>
      <top/>
      <bottom style="medium">
        <color rgb="FF0582BE"/>
      </bottom>
      <diagonal/>
    </border>
    <border>
      <left/>
      <right style="thin">
        <color theme="0" tint="-0.24994659260841701"/>
      </right>
      <top/>
      <bottom/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/>
      <diagonal/>
    </border>
    <border>
      <left style="thin">
        <color theme="0" tint="-0.2499465926084170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 tint="-0.24994659260841701"/>
      </left>
      <right/>
      <top/>
      <bottom style="medium">
        <color auto="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 style="thin">
        <color theme="0" tint="-0.24994659260841701"/>
      </right>
      <top style="medium">
        <color auto="1"/>
      </top>
      <bottom/>
      <diagonal/>
    </border>
    <border>
      <left/>
      <right style="thin">
        <color theme="0" tint="-0.24994659260841701"/>
      </right>
      <top/>
      <bottom style="medium">
        <color auto="1"/>
      </bottom>
      <diagonal/>
    </border>
    <border>
      <left style="thick">
        <color theme="0"/>
      </left>
      <right/>
      <top/>
      <bottom style="medium">
        <color rgb="FF0582B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rgb="FF0582BE"/>
      </top>
      <bottom style="medium">
        <color rgb="FF0582BE"/>
      </bottom>
      <diagonal/>
    </border>
    <border>
      <left style="medium">
        <color rgb="FF0582BE"/>
      </left>
      <right/>
      <top style="medium">
        <color rgb="FF0582BE"/>
      </top>
      <bottom style="medium">
        <color rgb="FF0582BE"/>
      </bottom>
      <diagonal/>
    </border>
    <border>
      <left style="medium">
        <color rgb="FF0582BE"/>
      </left>
      <right/>
      <top/>
      <bottom/>
      <diagonal/>
    </border>
    <border>
      <left/>
      <right/>
      <top style="medium">
        <color rgb="FF0582BE"/>
      </top>
      <bottom/>
      <diagonal/>
    </border>
    <border>
      <left style="medium">
        <color rgb="FF0582BE"/>
      </left>
      <right/>
      <top style="medium">
        <color rgb="FF0582BE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rgb="FF1F497D"/>
      </top>
      <bottom/>
      <diagonal/>
    </border>
    <border>
      <left/>
      <right style="thick">
        <color theme="0"/>
      </right>
      <top/>
      <bottom style="medium">
        <color rgb="FF1F497D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auto="1"/>
      </bottom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 style="thin">
        <color indexed="64"/>
      </top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indexed="64"/>
      </top>
      <bottom/>
      <diagonal/>
    </border>
    <border>
      <left style="thick">
        <color theme="0"/>
      </left>
      <right style="thick">
        <color theme="0"/>
      </right>
      <top style="medium">
        <color indexed="64"/>
      </top>
      <bottom style="medium">
        <color indexed="64"/>
      </bottom>
      <diagonal/>
    </border>
    <border>
      <left/>
      <right style="medium">
        <color rgb="FF0582BE"/>
      </right>
      <top style="medium">
        <color rgb="FF0582BE"/>
      </top>
      <bottom/>
      <diagonal/>
    </border>
    <border>
      <left/>
      <right style="medium">
        <color rgb="FF0582BE"/>
      </right>
      <top/>
      <bottom/>
      <diagonal/>
    </border>
    <border>
      <left/>
      <right style="medium">
        <color rgb="FF0582BE"/>
      </right>
      <top style="medium">
        <color rgb="FF0582BE"/>
      </top>
      <bottom style="medium">
        <color rgb="FF0582BE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4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9" fontId="21" fillId="0" borderId="0"/>
    <xf numFmtId="9" fontId="21" fillId="0" borderId="0" applyFont="0" applyFill="0" applyBorder="0" applyAlignment="0" applyProtection="0"/>
    <xf numFmtId="169" fontId="21" fillId="0" borderId="0"/>
    <xf numFmtId="164" fontId="21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0" fillId="0" borderId="0"/>
    <xf numFmtId="164" fontId="40" fillId="0" borderId="0" applyFont="0" applyFill="0" applyBorder="0" applyAlignment="0" applyProtection="0"/>
    <xf numFmtId="0" fontId="40" fillId="0" borderId="0"/>
    <xf numFmtId="0" fontId="21" fillId="0" borderId="0"/>
    <xf numFmtId="173" fontId="41" fillId="0" borderId="15" applyFill="0" applyProtection="0">
      <alignment horizontal="right" wrapText="1"/>
    </xf>
    <xf numFmtId="174" fontId="35" fillId="0" borderId="16" applyNumberFormat="0" applyFill="0" applyAlignment="0" applyProtection="0"/>
    <xf numFmtId="173" fontId="35" fillId="0" borderId="17" applyNumberFormat="0" applyFill="0" applyAlignment="0" applyProtection="0"/>
    <xf numFmtId="0" fontId="42" fillId="0" borderId="0"/>
    <xf numFmtId="164" fontId="42" fillId="0" borderId="0" applyFont="0" applyFill="0" applyBorder="0" applyAlignment="0" applyProtection="0"/>
    <xf numFmtId="164" fontId="21" fillId="0" borderId="0" applyFont="0" applyFill="0" applyBorder="0" applyAlignment="0" applyProtection="0">
      <alignment vertical="center"/>
    </xf>
    <xf numFmtId="164" fontId="21" fillId="0" borderId="0" applyFont="0" applyFill="0" applyBorder="0" applyAlignment="0" applyProtection="0"/>
    <xf numFmtId="0" fontId="43" fillId="0" borderId="0" applyNumberFormat="0"/>
    <xf numFmtId="0" fontId="44" fillId="0" borderId="0" applyNumberFormat="0" applyFill="0" applyBorder="0" applyAlignment="0" applyProtection="0">
      <alignment vertical="center"/>
    </xf>
    <xf numFmtId="0" fontId="21" fillId="0" borderId="0"/>
    <xf numFmtId="0" fontId="45" fillId="0" borderId="0"/>
    <xf numFmtId="0" fontId="21" fillId="0" borderId="0"/>
    <xf numFmtId="0" fontId="21" fillId="0" borderId="0"/>
    <xf numFmtId="175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1" fillId="0" borderId="0"/>
    <xf numFmtId="0" fontId="1" fillId="0" borderId="0"/>
    <xf numFmtId="0" fontId="1" fillId="0" borderId="0"/>
    <xf numFmtId="0" fontId="21" fillId="0" borderId="0">
      <alignment vertical="center"/>
    </xf>
    <xf numFmtId="0" fontId="57" fillId="0" borderId="0"/>
    <xf numFmtId="0" fontId="1" fillId="0" borderId="0"/>
    <xf numFmtId="9" fontId="79" fillId="0" borderId="0" applyFont="0" applyFill="0" applyBorder="0" applyAlignment="0" applyProtection="0"/>
    <xf numFmtId="0" fontId="57" fillId="0" borderId="0"/>
    <xf numFmtId="0" fontId="79" fillId="0" borderId="0"/>
    <xf numFmtId="164" fontId="79" fillId="0" borderId="0" applyFont="0" applyFill="0" applyBorder="0" applyAlignment="0" applyProtection="0"/>
    <xf numFmtId="0" fontId="79" fillId="0" borderId="0"/>
    <xf numFmtId="207" fontId="125" fillId="0" borderId="0"/>
  </cellStyleXfs>
  <cellXfs count="1367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165" fontId="13" fillId="0" borderId="0" xfId="2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11" fillId="0" borderId="2" xfId="0" applyFont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165" fontId="20" fillId="0" borderId="0" xfId="2" applyNumberFormat="1" applyFont="1" applyAlignment="1">
      <alignment horizontal="center" vertical="center"/>
    </xf>
    <xf numFmtId="165" fontId="20" fillId="0" borderId="0" xfId="2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7" fontId="11" fillId="0" borderId="0" xfId="4" applyNumberFormat="1" applyFont="1" applyAlignment="1">
      <alignment horizontal="center" vertical="center"/>
    </xf>
    <xf numFmtId="167" fontId="9" fillId="0" borderId="0" xfId="4" applyNumberFormat="1" applyFont="1" applyAlignment="1">
      <alignment horizontal="center" vertical="center"/>
    </xf>
    <xf numFmtId="167" fontId="19" fillId="0" borderId="0" xfId="4" applyNumberFormat="1" applyFont="1" applyAlignment="1">
      <alignment horizontal="center" vertical="center"/>
    </xf>
    <xf numFmtId="165" fontId="19" fillId="0" borderId="0" xfId="2" applyNumberFormat="1" applyFont="1" applyAlignment="1">
      <alignment horizontal="center" vertical="center"/>
    </xf>
    <xf numFmtId="0" fontId="4" fillId="0" borderId="0" xfId="0" applyFont="1"/>
    <xf numFmtId="3" fontId="0" fillId="0" borderId="0" xfId="0" applyNumberFormat="1"/>
    <xf numFmtId="165" fontId="20" fillId="0" borderId="2" xfId="2" applyNumberFormat="1" applyFont="1" applyBorder="1" applyAlignment="1">
      <alignment horizontal="center" vertical="center"/>
    </xf>
    <xf numFmtId="165" fontId="11" fillId="0" borderId="0" xfId="2" applyNumberFormat="1" applyFont="1" applyBorder="1" applyAlignment="1">
      <alignment horizontal="center" vertical="center"/>
    </xf>
    <xf numFmtId="169" fontId="11" fillId="0" borderId="0" xfId="4" applyFont="1" applyAlignment="1">
      <alignment vertical="center"/>
    </xf>
    <xf numFmtId="169" fontId="11" fillId="0" borderId="0" xfId="4" applyFont="1" applyAlignment="1">
      <alignment horizontal="center" vertical="center"/>
    </xf>
    <xf numFmtId="169" fontId="24" fillId="0" borderId="0" xfId="4" applyFont="1" applyAlignment="1">
      <alignment vertical="center"/>
    </xf>
    <xf numFmtId="169" fontId="25" fillId="0" borderId="0" xfId="4" applyFont="1" applyAlignment="1">
      <alignment vertical="center"/>
    </xf>
    <xf numFmtId="169" fontId="26" fillId="0" borderId="0" xfId="4" applyFont="1" applyAlignment="1">
      <alignment vertical="center"/>
    </xf>
    <xf numFmtId="169" fontId="9" fillId="0" borderId="0" xfId="4" applyFont="1" applyAlignment="1">
      <alignment horizontal="center" vertical="center"/>
    </xf>
    <xf numFmtId="169" fontId="11" fillId="0" borderId="0" xfId="4" applyFont="1" applyAlignment="1">
      <alignment horizontal="left" vertical="center"/>
    </xf>
    <xf numFmtId="169" fontId="25" fillId="0" borderId="0" xfId="4" applyFont="1" applyAlignment="1">
      <alignment horizontal="left" vertical="center"/>
    </xf>
    <xf numFmtId="0" fontId="16" fillId="0" borderId="1" xfId="0" quotePrefix="1" applyFont="1" applyBorder="1" applyAlignment="1">
      <alignment horizontal="center" vertical="center"/>
    </xf>
    <xf numFmtId="169" fontId="15" fillId="0" borderId="0" xfId="4" quotePrefix="1" applyFont="1" applyAlignment="1">
      <alignment horizontal="center" vertical="center"/>
    </xf>
    <xf numFmtId="169" fontId="27" fillId="0" borderId="0" xfId="4" applyFont="1" applyAlignment="1">
      <alignment horizontal="left" vertical="center"/>
    </xf>
    <xf numFmtId="169" fontId="28" fillId="0" borderId="0" xfId="4" applyFont="1" applyAlignment="1">
      <alignment horizontal="left" vertical="center"/>
    </xf>
    <xf numFmtId="0" fontId="15" fillId="0" borderId="0" xfId="0" quotePrefix="1" applyFont="1" applyAlignment="1">
      <alignment horizontal="center" vertical="center"/>
    </xf>
    <xf numFmtId="169" fontId="27" fillId="0" borderId="0" xfId="4" quotePrefix="1" applyFont="1" applyAlignment="1">
      <alignment horizontal="center" vertical="center"/>
    </xf>
    <xf numFmtId="169" fontId="29" fillId="0" borderId="0" xfId="4" applyFont="1" applyAlignment="1">
      <alignment vertical="center"/>
    </xf>
    <xf numFmtId="169" fontId="9" fillId="0" borderId="0" xfId="4" applyFont="1" applyAlignment="1">
      <alignment horizontal="center" vertical="center" wrapText="1"/>
    </xf>
    <xf numFmtId="17" fontId="9" fillId="0" borderId="0" xfId="4" applyNumberFormat="1" applyFont="1" applyAlignment="1">
      <alignment horizontal="right" vertical="center"/>
    </xf>
    <xf numFmtId="3" fontId="11" fillId="0" borderId="0" xfId="4" applyNumberFormat="1" applyFont="1" applyAlignment="1">
      <alignment horizontal="center" vertical="center"/>
    </xf>
    <xf numFmtId="3" fontId="11" fillId="0" borderId="0" xfId="4" applyNumberFormat="1" applyFont="1" applyAlignment="1">
      <alignment vertical="center"/>
    </xf>
    <xf numFmtId="169" fontId="9" fillId="0" borderId="0" xfId="4" quotePrefix="1" applyFont="1" applyAlignment="1">
      <alignment horizontal="center" vertical="center"/>
    </xf>
    <xf numFmtId="0" fontId="11" fillId="0" borderId="0" xfId="4" applyNumberFormat="1" applyFont="1" applyAlignment="1">
      <alignment horizontal="left" vertical="center"/>
    </xf>
    <xf numFmtId="167" fontId="11" fillId="0" borderId="2" xfId="4" applyNumberFormat="1" applyFont="1" applyBorder="1" applyAlignment="1">
      <alignment horizontal="center" vertical="center"/>
    </xf>
    <xf numFmtId="169" fontId="9" fillId="0" borderId="0" xfId="4" applyFont="1" applyAlignment="1">
      <alignment vertical="center"/>
    </xf>
    <xf numFmtId="169" fontId="9" fillId="0" borderId="4" xfId="4" applyFont="1" applyBorder="1" applyAlignment="1">
      <alignment vertical="center"/>
    </xf>
    <xf numFmtId="167" fontId="9" fillId="0" borderId="4" xfId="4" applyNumberFormat="1" applyFont="1" applyBorder="1" applyAlignment="1">
      <alignment horizontal="center" vertical="center"/>
    </xf>
    <xf numFmtId="3" fontId="13" fillId="0" borderId="0" xfId="4" applyNumberFormat="1" applyFont="1" applyAlignment="1">
      <alignment vertical="center"/>
    </xf>
    <xf numFmtId="3" fontId="9" fillId="0" borderId="0" xfId="4" applyNumberFormat="1" applyFont="1" applyAlignment="1">
      <alignment vertical="center"/>
    </xf>
    <xf numFmtId="169" fontId="20" fillId="0" borderId="0" xfId="4" applyFont="1" applyAlignment="1">
      <alignment vertical="center"/>
    </xf>
    <xf numFmtId="166" fontId="20" fillId="0" borderId="0" xfId="5" applyNumberFormat="1" applyFont="1" applyAlignment="1">
      <alignment horizontal="center" vertical="center"/>
    </xf>
    <xf numFmtId="169" fontId="13" fillId="0" borderId="0" xfId="4" applyFont="1" applyAlignment="1">
      <alignment vertical="center"/>
    </xf>
    <xf numFmtId="169" fontId="9" fillId="0" borderId="1" xfId="4" applyFont="1" applyBorder="1" applyAlignment="1">
      <alignment vertical="center"/>
    </xf>
    <xf numFmtId="167" fontId="9" fillId="0" borderId="1" xfId="4" applyNumberFormat="1" applyFont="1" applyBorder="1" applyAlignment="1">
      <alignment horizontal="center" vertical="center"/>
    </xf>
    <xf numFmtId="165" fontId="20" fillId="0" borderId="2" xfId="5" applyNumberFormat="1" applyFont="1" applyBorder="1" applyAlignment="1">
      <alignment vertical="center"/>
    </xf>
    <xf numFmtId="165" fontId="20" fillId="0" borderId="0" xfId="5" applyNumberFormat="1" applyFont="1" applyAlignment="1">
      <alignment vertical="center"/>
    </xf>
    <xf numFmtId="165" fontId="20" fillId="0" borderId="2" xfId="5" applyNumberFormat="1" applyFont="1" applyBorder="1" applyAlignment="1">
      <alignment horizontal="center" vertical="center"/>
    </xf>
    <xf numFmtId="165" fontId="20" fillId="0" borderId="0" xfId="5" applyNumberFormat="1" applyFont="1" applyBorder="1" applyAlignment="1">
      <alignment horizontal="center" vertical="center"/>
    </xf>
    <xf numFmtId="165" fontId="11" fillId="0" borderId="0" xfId="5" applyNumberFormat="1" applyFont="1" applyAlignment="1">
      <alignment vertical="center"/>
    </xf>
    <xf numFmtId="165" fontId="20" fillId="0" borderId="0" xfId="5" applyNumberFormat="1" applyFont="1" applyAlignment="1">
      <alignment horizontal="center" vertical="center"/>
    </xf>
    <xf numFmtId="165" fontId="23" fillId="0" borderId="0" xfId="5" applyNumberFormat="1" applyFont="1" applyAlignment="1">
      <alignment vertical="center"/>
    </xf>
    <xf numFmtId="0" fontId="23" fillId="0" borderId="2" xfId="0" applyFont="1" applyBorder="1" applyAlignment="1">
      <alignment vertical="center"/>
    </xf>
    <xf numFmtId="0" fontId="23" fillId="0" borderId="0" xfId="0" applyFont="1" applyAlignment="1">
      <alignment vertical="center"/>
    </xf>
    <xf numFmtId="169" fontId="30" fillId="0" borderId="0" xfId="4" applyFont="1" applyAlignment="1">
      <alignment vertical="center"/>
    </xf>
    <xf numFmtId="169" fontId="31" fillId="0" borderId="0" xfId="4" applyFont="1" applyAlignment="1">
      <alignment vertical="center"/>
    </xf>
    <xf numFmtId="166" fontId="30" fillId="0" borderId="0" xfId="5" applyNumberFormat="1" applyFont="1" applyAlignment="1">
      <alignment horizontal="center" vertical="center"/>
    </xf>
    <xf numFmtId="0" fontId="17" fillId="0" borderId="0" xfId="4" applyNumberFormat="1" applyFont="1" applyAlignment="1">
      <alignment horizontal="left" vertical="center"/>
    </xf>
    <xf numFmtId="169" fontId="17" fillId="0" borderId="0" xfId="4" applyFont="1" applyAlignment="1">
      <alignment vertical="center"/>
    </xf>
    <xf numFmtId="167" fontId="17" fillId="0" borderId="0" xfId="4" applyNumberFormat="1" applyFont="1" applyAlignment="1">
      <alignment horizontal="center" vertical="center"/>
    </xf>
    <xf numFmtId="169" fontId="18" fillId="0" borderId="4" xfId="4" applyFont="1" applyBorder="1" applyAlignment="1">
      <alignment vertical="center"/>
    </xf>
    <xf numFmtId="169" fontId="18" fillId="0" borderId="0" xfId="4" applyFont="1" applyAlignment="1">
      <alignment vertical="center"/>
    </xf>
    <xf numFmtId="167" fontId="18" fillId="0" borderId="4" xfId="4" applyNumberFormat="1" applyFont="1" applyBorder="1" applyAlignment="1">
      <alignment horizontal="center" vertical="center"/>
    </xf>
    <xf numFmtId="167" fontId="18" fillId="0" borderId="0" xfId="4" applyNumberFormat="1" applyFont="1" applyAlignment="1">
      <alignment horizontal="center" vertical="center"/>
    </xf>
    <xf numFmtId="165" fontId="11" fillId="0" borderId="0" xfId="2" applyNumberFormat="1" applyFont="1" applyAlignment="1">
      <alignment horizontal="center" vertical="center"/>
    </xf>
    <xf numFmtId="0" fontId="9" fillId="0" borderId="4" xfId="0" applyFont="1" applyBorder="1" applyAlignment="1">
      <alignment vertical="center"/>
    </xf>
    <xf numFmtId="168" fontId="4" fillId="0" borderId="0" xfId="0" applyNumberFormat="1" applyFont="1" applyAlignment="1">
      <alignment horizontal="center" vertical="center"/>
    </xf>
    <xf numFmtId="0" fontId="4" fillId="0" borderId="4" xfId="0" applyFont="1" applyBorder="1" applyAlignment="1">
      <alignment vertical="center"/>
    </xf>
    <xf numFmtId="168" fontId="4" fillId="0" borderId="4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8" fontId="4" fillId="0" borderId="2" xfId="0" applyNumberFormat="1" applyFont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8" fontId="0" fillId="0" borderId="0" xfId="0" applyNumberFormat="1"/>
    <xf numFmtId="168" fontId="0" fillId="0" borderId="0" xfId="0" applyNumberFormat="1" applyAlignment="1">
      <alignment vertical="center"/>
    </xf>
    <xf numFmtId="0" fontId="4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165" fontId="13" fillId="0" borderId="0" xfId="2" applyNumberFormat="1" applyFont="1" applyAlignment="1">
      <alignment horizontal="left" vertical="center"/>
    </xf>
    <xf numFmtId="0" fontId="37" fillId="0" borderId="0" xfId="8" applyAlignment="1">
      <alignment vertical="center"/>
    </xf>
    <xf numFmtId="166" fontId="20" fillId="0" borderId="0" xfId="5" applyNumberFormat="1" applyFont="1" applyBorder="1" applyAlignment="1">
      <alignment horizontal="center" vertical="center"/>
    </xf>
    <xf numFmtId="166" fontId="13" fillId="0" borderId="0" xfId="5" applyNumberFormat="1" applyFont="1" applyBorder="1" applyAlignment="1">
      <alignment horizontal="center" vertical="center"/>
    </xf>
    <xf numFmtId="166" fontId="30" fillId="0" borderId="0" xfId="5" applyNumberFormat="1" applyFont="1" applyBorder="1" applyAlignment="1">
      <alignment horizontal="center" vertical="center"/>
    </xf>
    <xf numFmtId="167" fontId="17" fillId="0" borderId="0" xfId="4" applyNumberFormat="1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5" fillId="7" borderId="1" xfId="0" applyFont="1" applyFill="1" applyBorder="1" applyAlignment="1">
      <alignment horizontal="right" vertical="center"/>
    </xf>
    <xf numFmtId="166" fontId="4" fillId="0" borderId="0" xfId="0" applyNumberFormat="1" applyFont="1" applyAlignment="1">
      <alignment vertical="center"/>
    </xf>
    <xf numFmtId="0" fontId="39" fillId="0" borderId="0" xfId="0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65" fontId="20" fillId="0" borderId="0" xfId="5" applyNumberFormat="1" applyFont="1" applyBorder="1" applyAlignment="1">
      <alignment vertical="center"/>
    </xf>
    <xf numFmtId="0" fontId="16" fillId="0" borderId="0" xfId="0" applyFont="1" applyAlignment="1">
      <alignment vertical="center"/>
    </xf>
    <xf numFmtId="165" fontId="23" fillId="0" borderId="0" xfId="5" applyNumberFormat="1" applyFont="1" applyBorder="1" applyAlignment="1">
      <alignment vertical="center"/>
    </xf>
    <xf numFmtId="168" fontId="16" fillId="0" borderId="0" xfId="0" applyNumberFormat="1" applyFont="1" applyAlignment="1">
      <alignment horizontal="center" vertical="center"/>
    </xf>
    <xf numFmtId="168" fontId="15" fillId="0" borderId="0" xfId="0" applyNumberFormat="1" applyFont="1" applyAlignment="1">
      <alignment horizontal="center" vertical="center"/>
    </xf>
    <xf numFmtId="168" fontId="16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168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8" fontId="46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vertical="center"/>
    </xf>
    <xf numFmtId="4" fontId="8" fillId="0" borderId="0" xfId="0" applyNumberFormat="1" applyFont="1" applyAlignment="1">
      <alignment horizontal="center" vertical="center"/>
    </xf>
    <xf numFmtId="0" fontId="46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66" fontId="4" fillId="0" borderId="0" xfId="0" applyNumberFormat="1" applyFont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7" fontId="11" fillId="0" borderId="0" xfId="4" applyNumberFormat="1" applyFont="1" applyAlignment="1">
      <alignment horizontal="left" vertical="center"/>
    </xf>
    <xf numFmtId="0" fontId="0" fillId="0" borderId="1" xfId="0" applyBorder="1"/>
    <xf numFmtId="0" fontId="0" fillId="0" borderId="2" xfId="0" applyBorder="1"/>
    <xf numFmtId="168" fontId="3" fillId="0" borderId="0" xfId="0" applyNumberFormat="1" applyFont="1" applyAlignment="1">
      <alignment vertical="center"/>
    </xf>
    <xf numFmtId="0" fontId="3" fillId="0" borderId="0" xfId="0" applyFont="1"/>
    <xf numFmtId="0" fontId="7" fillId="0" borderId="1" xfId="0" applyFont="1" applyBorder="1" applyAlignment="1">
      <alignment horizontal="left" vertical="center"/>
    </xf>
    <xf numFmtId="0" fontId="34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4" fontId="47" fillId="0" borderId="0" xfId="0" applyNumberFormat="1" applyFont="1" applyAlignment="1">
      <alignment horizontal="center" vertical="center"/>
    </xf>
    <xf numFmtId="0" fontId="48" fillId="0" borderId="0" xfId="0" applyFont="1" applyAlignment="1">
      <alignment vertical="center"/>
    </xf>
    <xf numFmtId="0" fontId="48" fillId="0" borderId="0" xfId="0" applyFont="1"/>
    <xf numFmtId="168" fontId="48" fillId="0" borderId="0" xfId="0" applyNumberFormat="1" applyFont="1" applyAlignment="1">
      <alignment horizontal="center" vertical="center"/>
    </xf>
    <xf numFmtId="176" fontId="16" fillId="0" borderId="0" xfId="6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176" fontId="24" fillId="0" borderId="0" xfId="6" applyNumberFormat="1" applyFont="1" applyAlignment="1">
      <alignment horizontal="center" vertical="center"/>
    </xf>
    <xf numFmtId="0" fontId="49" fillId="0" borderId="0" xfId="0" applyFont="1" applyAlignment="1">
      <alignment vertical="center"/>
    </xf>
    <xf numFmtId="0" fontId="49" fillId="0" borderId="0" xfId="0" applyFont="1"/>
    <xf numFmtId="168" fontId="49" fillId="0" borderId="0" xfId="0" applyNumberFormat="1" applyFont="1" applyAlignment="1">
      <alignment horizontal="center" vertical="center"/>
    </xf>
    <xf numFmtId="9" fontId="11" fillId="0" borderId="0" xfId="2" applyFont="1" applyAlignment="1">
      <alignment horizontal="center" vertical="center"/>
    </xf>
    <xf numFmtId="0" fontId="50" fillId="0" borderId="0" xfId="0" quotePrefix="1" applyFont="1" applyAlignment="1">
      <alignment horizontal="center" vertical="center"/>
    </xf>
    <xf numFmtId="167" fontId="13" fillId="0" borderId="0" xfId="4" applyNumberFormat="1" applyFont="1" applyAlignment="1">
      <alignment horizontal="center" vertical="center"/>
    </xf>
    <xf numFmtId="0" fontId="15" fillId="0" borderId="1" xfId="0" quotePrefix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9" fontId="9" fillId="0" borderId="4" xfId="2" applyFont="1" applyBorder="1" applyAlignment="1">
      <alignment horizontal="center" vertical="center"/>
    </xf>
    <xf numFmtId="169" fontId="13" fillId="0" borderId="0" xfId="4" applyFont="1" applyAlignment="1">
      <alignment horizontal="left" vertical="center"/>
    </xf>
    <xf numFmtId="169" fontId="52" fillId="0" borderId="0" xfId="4" applyFont="1" applyAlignment="1">
      <alignment horizontal="left" vertical="center"/>
    </xf>
    <xf numFmtId="0" fontId="33" fillId="0" borderId="1" xfId="0" quotePrefix="1" applyFont="1" applyBorder="1" applyAlignment="1">
      <alignment horizontal="center" vertical="center"/>
    </xf>
    <xf numFmtId="0" fontId="33" fillId="0" borderId="0" xfId="0" applyFont="1"/>
    <xf numFmtId="169" fontId="53" fillId="0" borderId="0" xfId="4" applyFont="1" applyAlignment="1">
      <alignment horizontal="left" vertical="center"/>
    </xf>
    <xf numFmtId="169" fontId="54" fillId="0" borderId="0" xfId="4" applyFont="1" applyAlignment="1">
      <alignment horizontal="left" vertical="center"/>
    </xf>
    <xf numFmtId="169" fontId="55" fillId="0" borderId="0" xfId="4" applyFont="1" applyAlignment="1">
      <alignment vertical="center"/>
    </xf>
    <xf numFmtId="0" fontId="13" fillId="0" borderId="2" xfId="0" applyFont="1" applyBorder="1" applyAlignment="1">
      <alignment horizontal="center" vertical="center" wrapText="1"/>
    </xf>
    <xf numFmtId="169" fontId="51" fillId="0" borderId="0" xfId="4" applyFont="1" applyAlignment="1">
      <alignment vertical="center"/>
    </xf>
    <xf numFmtId="167" fontId="51" fillId="0" borderId="4" xfId="4" applyNumberFormat="1" applyFont="1" applyBorder="1" applyAlignment="1">
      <alignment horizontal="center" vertical="center"/>
    </xf>
    <xf numFmtId="167" fontId="51" fillId="0" borderId="0" xfId="4" applyNumberFormat="1" applyFont="1" applyAlignment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6" fillId="0" borderId="0" xfId="0" quotePrefix="1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169" fontId="17" fillId="0" borderId="0" xfId="4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3" fontId="17" fillId="0" borderId="0" xfId="4" applyNumberFormat="1" applyFont="1" applyAlignment="1">
      <alignment horizontal="center" vertical="center"/>
    </xf>
    <xf numFmtId="169" fontId="18" fillId="0" borderId="0" xfId="4" quotePrefix="1" applyFont="1" applyAlignment="1">
      <alignment horizontal="center" vertical="center"/>
    </xf>
    <xf numFmtId="167" fontId="17" fillId="0" borderId="2" xfId="4" applyNumberFormat="1" applyFont="1" applyBorder="1" applyAlignment="1">
      <alignment horizontal="center" vertical="center"/>
    </xf>
    <xf numFmtId="166" fontId="17" fillId="0" borderId="0" xfId="5" applyNumberFormat="1" applyFont="1" applyBorder="1" applyAlignment="1">
      <alignment horizontal="center" vertical="center"/>
    </xf>
    <xf numFmtId="167" fontId="18" fillId="0" borderId="1" xfId="4" applyNumberFormat="1" applyFont="1" applyBorder="1" applyAlignment="1">
      <alignment horizontal="center" vertical="center"/>
    </xf>
    <xf numFmtId="165" fontId="17" fillId="0" borderId="2" xfId="5" applyNumberFormat="1" applyFont="1" applyBorder="1" applyAlignment="1">
      <alignment horizontal="center" vertical="center"/>
    </xf>
    <xf numFmtId="165" fontId="17" fillId="0" borderId="0" xfId="5" applyNumberFormat="1" applyFont="1" applyBorder="1" applyAlignment="1">
      <alignment horizontal="center" vertical="center"/>
    </xf>
    <xf numFmtId="165" fontId="17" fillId="0" borderId="0" xfId="2" applyNumberFormat="1" applyFont="1" applyBorder="1" applyAlignment="1">
      <alignment horizontal="center" vertical="center"/>
    </xf>
    <xf numFmtId="0" fontId="16" fillId="0" borderId="1" xfId="0" quotePrefix="1" applyFont="1" applyBorder="1" applyAlignment="1">
      <alignment horizontal="centerContinuous" vertical="center"/>
    </xf>
    <xf numFmtId="0" fontId="58" fillId="0" borderId="0" xfId="37" applyFont="1" applyAlignment="1">
      <alignment vertical="center"/>
    </xf>
    <xf numFmtId="178" fontId="59" fillId="0" borderId="0" xfId="37" applyNumberFormat="1" applyFont="1" applyAlignment="1">
      <alignment vertical="center"/>
    </xf>
    <xf numFmtId="178" fontId="59" fillId="0" borderId="0" xfId="37" applyNumberFormat="1" applyFont="1" applyAlignment="1">
      <alignment horizontal="right" vertical="center"/>
    </xf>
    <xf numFmtId="178" fontId="60" fillId="0" borderId="0" xfId="37" applyNumberFormat="1" applyFont="1" applyAlignment="1">
      <alignment vertical="center"/>
    </xf>
    <xf numFmtId="0" fontId="61" fillId="0" borderId="0" xfId="37" applyFont="1" applyAlignment="1">
      <alignment vertical="center"/>
    </xf>
    <xf numFmtId="178" fontId="60" fillId="0" borderId="1" xfId="37" applyNumberFormat="1" applyFont="1" applyBorder="1" applyAlignment="1">
      <alignment vertical="center"/>
    </xf>
    <xf numFmtId="0" fontId="58" fillId="0" borderId="1" xfId="37" applyFont="1" applyBorder="1" applyAlignment="1">
      <alignment vertical="center"/>
    </xf>
    <xf numFmtId="0" fontId="61" fillId="0" borderId="1" xfId="37" applyFont="1" applyBorder="1" applyAlignment="1">
      <alignment vertical="center"/>
    </xf>
    <xf numFmtId="0" fontId="62" fillId="0" borderId="0" xfId="37" applyFont="1" applyAlignment="1">
      <alignment vertical="center"/>
    </xf>
    <xf numFmtId="178" fontId="63" fillId="0" borderId="0" xfId="37" applyNumberFormat="1" applyFont="1" applyAlignment="1">
      <alignment vertical="center"/>
    </xf>
    <xf numFmtId="178" fontId="64" fillId="0" borderId="0" xfId="37" applyNumberFormat="1" applyFont="1" applyAlignment="1">
      <alignment vertical="center"/>
    </xf>
    <xf numFmtId="0" fontId="58" fillId="8" borderId="0" xfId="37" applyFont="1" applyFill="1" applyAlignment="1">
      <alignment vertical="center"/>
    </xf>
    <xf numFmtId="0" fontId="65" fillId="8" borderId="0" xfId="37" applyFont="1" applyFill="1" applyAlignment="1">
      <alignment vertical="center"/>
    </xf>
    <xf numFmtId="179" fontId="64" fillId="0" borderId="0" xfId="37" applyNumberFormat="1" applyFont="1" applyAlignment="1">
      <alignment vertical="center"/>
    </xf>
    <xf numFmtId="0" fontId="57" fillId="0" borderId="0" xfId="37"/>
    <xf numFmtId="0" fontId="66" fillId="0" borderId="0" xfId="37" applyFont="1" applyAlignment="1">
      <alignment horizontal="center" vertical="center"/>
    </xf>
    <xf numFmtId="0" fontId="66" fillId="0" borderId="18" xfId="37" applyFont="1" applyBorder="1" applyAlignment="1">
      <alignment horizontal="center" vertical="center"/>
    </xf>
    <xf numFmtId="0" fontId="61" fillId="0" borderId="0" xfId="37" applyFont="1" applyAlignment="1">
      <alignment horizontal="center" vertical="center"/>
    </xf>
    <xf numFmtId="0" fontId="58" fillId="8" borderId="6" xfId="37" applyFont="1" applyFill="1" applyBorder="1" applyAlignment="1">
      <alignment horizontal="centerContinuous" vertical="center"/>
    </xf>
    <xf numFmtId="0" fontId="61" fillId="8" borderId="5" xfId="37" applyFont="1" applyFill="1" applyBorder="1" applyAlignment="1">
      <alignment horizontal="centerContinuous" vertical="center"/>
    </xf>
    <xf numFmtId="0" fontId="58" fillId="8" borderId="3" xfId="37" applyFont="1" applyFill="1" applyBorder="1" applyAlignment="1">
      <alignment horizontal="centerContinuous" vertical="center"/>
    </xf>
    <xf numFmtId="180" fontId="66" fillId="0" borderId="0" xfId="37" applyNumberFormat="1" applyFont="1" applyAlignment="1">
      <alignment vertical="center"/>
    </xf>
    <xf numFmtId="181" fontId="63" fillId="0" borderId="0" xfId="37" applyNumberFormat="1" applyFont="1" applyAlignment="1">
      <alignment vertical="center"/>
    </xf>
    <xf numFmtId="0" fontId="66" fillId="0" borderId="0" xfId="37" applyFont="1" applyAlignment="1">
      <alignment vertical="center"/>
    </xf>
    <xf numFmtId="166" fontId="64" fillId="0" borderId="0" xfId="37" applyNumberFormat="1" applyFont="1" applyAlignment="1">
      <alignment vertical="center"/>
    </xf>
    <xf numFmtId="166" fontId="59" fillId="0" borderId="1" xfId="37" applyNumberFormat="1" applyFont="1" applyBorder="1" applyAlignment="1">
      <alignment vertical="center"/>
    </xf>
    <xf numFmtId="0" fontId="64" fillId="0" borderId="0" xfId="37" applyFont="1" applyAlignment="1">
      <alignment vertical="center"/>
    </xf>
    <xf numFmtId="2" fontId="64" fillId="8" borderId="0" xfId="37" applyNumberFormat="1" applyFont="1" applyFill="1" applyAlignment="1">
      <alignment vertical="center"/>
    </xf>
    <xf numFmtId="2" fontId="64" fillId="0" borderId="0" xfId="37" applyNumberFormat="1" applyFont="1" applyAlignment="1">
      <alignment vertical="center"/>
    </xf>
    <xf numFmtId="166" fontId="59" fillId="0" borderId="0" xfId="37" applyNumberFormat="1" applyFont="1" applyAlignment="1">
      <alignment vertical="center"/>
    </xf>
    <xf numFmtId="166" fontId="58" fillId="0" borderId="0" xfId="37" applyNumberFormat="1" applyFont="1" applyAlignment="1">
      <alignment vertical="center"/>
    </xf>
    <xf numFmtId="17" fontId="66" fillId="8" borderId="18" xfId="37" applyNumberFormat="1" applyFont="1" applyFill="1" applyBorder="1" applyAlignment="1">
      <alignment horizontal="center" vertical="center"/>
    </xf>
    <xf numFmtId="0" fontId="68" fillId="9" borderId="0" xfId="37" applyFont="1" applyFill="1" applyAlignment="1">
      <alignment vertical="center"/>
    </xf>
    <xf numFmtId="0" fontId="69" fillId="9" borderId="0" xfId="37" applyFont="1" applyFill="1" applyAlignment="1">
      <alignment vertical="center"/>
    </xf>
    <xf numFmtId="0" fontId="70" fillId="0" borderId="19" xfId="37" applyFont="1" applyBorder="1" applyAlignment="1">
      <alignment vertical="center"/>
    </xf>
    <xf numFmtId="0" fontId="68" fillId="9" borderId="19" xfId="37" applyFont="1" applyFill="1" applyBorder="1" applyAlignment="1">
      <alignment vertical="center"/>
    </xf>
    <xf numFmtId="0" fontId="71" fillId="9" borderId="19" xfId="37" applyFont="1" applyFill="1" applyBorder="1" applyAlignment="1">
      <alignment vertical="center"/>
    </xf>
    <xf numFmtId="0" fontId="58" fillId="10" borderId="0" xfId="37" applyFont="1" applyFill="1" applyAlignment="1">
      <alignment vertical="center"/>
    </xf>
    <xf numFmtId="0" fontId="64" fillId="10" borderId="0" xfId="37" applyFont="1" applyFill="1" applyAlignment="1">
      <alignment horizontal="center" vertical="center"/>
    </xf>
    <xf numFmtId="0" fontId="61" fillId="10" borderId="0" xfId="37" applyFont="1" applyFill="1" applyAlignment="1">
      <alignment vertical="center"/>
    </xf>
    <xf numFmtId="0" fontId="68" fillId="0" borderId="0" xfId="37" applyFont="1" applyAlignment="1">
      <alignment vertical="center"/>
    </xf>
    <xf numFmtId="0" fontId="72" fillId="0" borderId="0" xfId="37" applyFont="1" applyAlignment="1">
      <alignment vertical="center"/>
    </xf>
    <xf numFmtId="0" fontId="60" fillId="0" borderId="0" xfId="37" applyFont="1" applyAlignment="1">
      <alignment vertical="center"/>
    </xf>
    <xf numFmtId="17" fontId="60" fillId="0" borderId="20" xfId="37" applyNumberFormat="1" applyFont="1" applyBorder="1" applyAlignment="1">
      <alignment horizontal="center" vertical="center"/>
    </xf>
    <xf numFmtId="0" fontId="60" fillId="0" borderId="20" xfId="37" applyFont="1" applyBorder="1" applyAlignment="1">
      <alignment horizontal="center" vertical="center"/>
    </xf>
    <xf numFmtId="0" fontId="60" fillId="0" borderId="21" xfId="37" applyFont="1" applyBorder="1" applyAlignment="1">
      <alignment horizontal="center" vertical="center"/>
    </xf>
    <xf numFmtId="0" fontId="60" fillId="0" borderId="18" xfId="37" applyFont="1" applyBorder="1" applyAlignment="1">
      <alignment horizontal="center" vertical="center"/>
    </xf>
    <xf numFmtId="0" fontId="60" fillId="0" borderId="0" xfId="37" applyFont="1" applyAlignment="1">
      <alignment horizontal="centerContinuous" vertical="center"/>
    </xf>
    <xf numFmtId="0" fontId="59" fillId="0" borderId="0" xfId="37" applyFont="1" applyAlignment="1">
      <alignment vertical="center"/>
    </xf>
    <xf numFmtId="0" fontId="73" fillId="0" borderId="0" xfId="37" applyFont="1" applyAlignment="1">
      <alignment vertical="center"/>
    </xf>
    <xf numFmtId="0" fontId="60" fillId="0" borderId="19" xfId="37" applyFont="1" applyBorder="1" applyAlignment="1">
      <alignment horizontal="centerContinuous" vertical="center"/>
    </xf>
    <xf numFmtId="0" fontId="60" fillId="0" borderId="18" xfId="37" applyFont="1" applyBorder="1" applyAlignment="1">
      <alignment horizontal="centerContinuous" vertical="center"/>
    </xf>
    <xf numFmtId="0" fontId="60" fillId="0" borderId="0" xfId="37" applyFont="1" applyAlignment="1">
      <alignment horizontal="center" vertical="center"/>
    </xf>
    <xf numFmtId="0" fontId="67" fillId="0" borderId="0" xfId="37" applyFont="1" applyAlignment="1">
      <alignment vertical="center"/>
    </xf>
    <xf numFmtId="0" fontId="74" fillId="2" borderId="0" xfId="37" applyFont="1" applyFill="1" applyAlignment="1">
      <alignment horizontal="center" vertical="center"/>
    </xf>
    <xf numFmtId="0" fontId="1" fillId="0" borderId="0" xfId="38"/>
    <xf numFmtId="166" fontId="1" fillId="0" borderId="0" xfId="38" applyNumberFormat="1"/>
    <xf numFmtId="0" fontId="75" fillId="0" borderId="0" xfId="38" applyFont="1" applyAlignment="1">
      <alignment vertical="center"/>
    </xf>
    <xf numFmtId="166" fontId="76" fillId="0" borderId="0" xfId="38" applyNumberFormat="1" applyFont="1"/>
    <xf numFmtId="0" fontId="76" fillId="0" borderId="0" xfId="38" applyFont="1"/>
    <xf numFmtId="0" fontId="76" fillId="0" borderId="0" xfId="38" applyFont="1" applyAlignment="1">
      <alignment wrapText="1"/>
    </xf>
    <xf numFmtId="166" fontId="76" fillId="8" borderId="22" xfId="38" applyNumberFormat="1" applyFont="1" applyFill="1" applyBorder="1"/>
    <xf numFmtId="166" fontId="76" fillId="0" borderId="0" xfId="38" applyNumberFormat="1" applyFont="1" applyAlignment="1">
      <alignment horizontal="right"/>
    </xf>
    <xf numFmtId="166" fontId="76" fillId="8" borderId="0" xfId="38" applyNumberFormat="1" applyFont="1" applyFill="1" applyAlignment="1">
      <alignment horizontal="right"/>
    </xf>
    <xf numFmtId="0" fontId="76" fillId="0" borderId="0" xfId="38" applyFont="1" applyAlignment="1">
      <alignment vertical="center"/>
    </xf>
    <xf numFmtId="0" fontId="77" fillId="0" borderId="0" xfId="38" applyFont="1" applyAlignment="1">
      <alignment horizontal="center" vertical="center"/>
    </xf>
    <xf numFmtId="185" fontId="75" fillId="5" borderId="0" xfId="38" applyNumberFormat="1" applyFont="1" applyFill="1" applyAlignment="1">
      <alignment horizontal="right"/>
    </xf>
    <xf numFmtId="185" fontId="75" fillId="8" borderId="22" xfId="38" applyNumberFormat="1" applyFont="1" applyFill="1" applyBorder="1" applyAlignment="1">
      <alignment horizontal="right"/>
    </xf>
    <xf numFmtId="185" fontId="75" fillId="0" borderId="0" xfId="38" applyNumberFormat="1" applyFont="1" applyAlignment="1">
      <alignment horizontal="right"/>
    </xf>
    <xf numFmtId="185" fontId="75" fillId="8" borderId="0" xfId="38" applyNumberFormat="1" applyFont="1" applyFill="1" applyAlignment="1">
      <alignment horizontal="right"/>
    </xf>
    <xf numFmtId="166" fontId="76" fillId="0" borderId="22" xfId="38" applyNumberFormat="1" applyFont="1" applyBorder="1"/>
    <xf numFmtId="0" fontId="76" fillId="8" borderId="0" xfId="38" applyFont="1" applyFill="1"/>
    <xf numFmtId="0" fontId="80" fillId="0" borderId="0" xfId="38" applyFont="1"/>
    <xf numFmtId="0" fontId="3" fillId="0" borderId="0" xfId="38" applyFont="1"/>
    <xf numFmtId="186" fontId="81" fillId="0" borderId="0" xfId="38" applyNumberFormat="1" applyFont="1" applyAlignment="1">
      <alignment horizontal="centerContinuous"/>
    </xf>
    <xf numFmtId="186" fontId="81" fillId="0" borderId="22" xfId="38" applyNumberFormat="1" applyFont="1" applyBorder="1" applyAlignment="1">
      <alignment horizontal="centerContinuous"/>
    </xf>
    <xf numFmtId="187" fontId="81" fillId="8" borderId="0" xfId="38" applyNumberFormat="1" applyFont="1" applyFill="1" applyAlignment="1">
      <alignment horizontal="right"/>
    </xf>
    <xf numFmtId="0" fontId="77" fillId="0" borderId="0" xfId="38" applyFont="1"/>
    <xf numFmtId="187" fontId="77" fillId="0" borderId="0" xfId="38" applyNumberFormat="1" applyFont="1" applyAlignment="1">
      <alignment horizontal="centerContinuous"/>
    </xf>
    <xf numFmtId="187" fontId="81" fillId="0" borderId="22" xfId="38" applyNumberFormat="1" applyFont="1" applyBorder="1" applyAlignment="1">
      <alignment horizontal="centerContinuous"/>
    </xf>
    <xf numFmtId="187" fontId="81" fillId="0" borderId="0" xfId="38" applyNumberFormat="1" applyFont="1" applyAlignment="1">
      <alignment horizontal="centerContinuous"/>
    </xf>
    <xf numFmtId="187" fontId="77" fillId="0" borderId="0" xfId="38" applyNumberFormat="1" applyFont="1" applyAlignment="1">
      <alignment horizontal="right"/>
    </xf>
    <xf numFmtId="187" fontId="77" fillId="8" borderId="0" xfId="38" applyNumberFormat="1" applyFont="1" applyFill="1" applyAlignment="1">
      <alignment horizontal="right"/>
    </xf>
    <xf numFmtId="0" fontId="80" fillId="0" borderId="0" xfId="38" applyFont="1" applyAlignment="1">
      <alignment horizontal="centerContinuous"/>
    </xf>
    <xf numFmtId="0" fontId="82" fillId="0" borderId="0" xfId="38" applyFont="1" applyAlignment="1">
      <alignment horizontal="right"/>
    </xf>
    <xf numFmtId="0" fontId="82" fillId="0" borderId="19" xfId="38" applyFont="1" applyBorder="1" applyAlignment="1">
      <alignment horizontal="right"/>
    </xf>
    <xf numFmtId="0" fontId="82" fillId="0" borderId="19" xfId="38" applyFont="1" applyBorder="1"/>
    <xf numFmtId="0" fontId="83" fillId="0" borderId="19" xfId="38" applyFont="1" applyBorder="1"/>
    <xf numFmtId="0" fontId="86" fillId="0" borderId="26" xfId="40" applyFont="1" applyBorder="1" applyAlignment="1">
      <alignment vertical="center"/>
    </xf>
    <xf numFmtId="0" fontId="89" fillId="0" borderId="0" xfId="40" applyFont="1" applyAlignment="1">
      <alignment horizontal="center" vertical="center"/>
    </xf>
    <xf numFmtId="0" fontId="89" fillId="0" borderId="0" xfId="40" applyFont="1" applyAlignment="1">
      <alignment vertical="center"/>
    </xf>
    <xf numFmtId="0" fontId="86" fillId="0" borderId="0" xfId="40" applyFont="1" applyAlignment="1">
      <alignment vertical="center"/>
    </xf>
    <xf numFmtId="0" fontId="89" fillId="0" borderId="25" xfId="40" applyFont="1" applyBorder="1" applyAlignment="1">
      <alignment vertical="center"/>
    </xf>
    <xf numFmtId="0" fontId="90" fillId="0" borderId="0" xfId="40" applyFont="1" applyAlignment="1">
      <alignment vertical="center"/>
    </xf>
    <xf numFmtId="0" fontId="91" fillId="0" borderId="0" xfId="40" applyFont="1" applyAlignment="1">
      <alignment vertical="center"/>
    </xf>
    <xf numFmtId="0" fontId="86" fillId="0" borderId="26" xfId="40" applyFont="1" applyBorder="1" applyAlignment="1">
      <alignment horizontal="centerContinuous" vertical="center"/>
    </xf>
    <xf numFmtId="0" fontId="86" fillId="0" borderId="25" xfId="40" applyFont="1" applyBorder="1" applyAlignment="1">
      <alignment horizontal="centerContinuous" vertical="center"/>
    </xf>
    <xf numFmtId="0" fontId="86" fillId="0" borderId="0" xfId="40" applyFont="1" applyAlignment="1">
      <alignment horizontal="centerContinuous" vertical="center"/>
    </xf>
    <xf numFmtId="0" fontId="80" fillId="0" borderId="0" xfId="40" applyFont="1" applyAlignment="1">
      <alignment horizontal="center" vertical="center"/>
    </xf>
    <xf numFmtId="0" fontId="58" fillId="0" borderId="0" xfId="41" applyFont="1" applyAlignment="1">
      <alignment vertical="center"/>
    </xf>
    <xf numFmtId="0" fontId="95" fillId="0" borderId="0" xfId="41" applyFont="1" applyAlignment="1">
      <alignment vertical="center"/>
    </xf>
    <xf numFmtId="0" fontId="99" fillId="0" borderId="0" xfId="41" applyFont="1" applyAlignment="1">
      <alignment vertical="center"/>
    </xf>
    <xf numFmtId="0" fontId="84" fillId="0" borderId="0" xfId="43" applyFont="1" applyAlignment="1">
      <alignment vertical="center"/>
    </xf>
    <xf numFmtId="203" fontId="99" fillId="11" borderId="0" xfId="43" applyNumberFormat="1" applyFont="1" applyFill="1" applyAlignment="1">
      <alignment horizontal="center" vertical="center"/>
    </xf>
    <xf numFmtId="203" fontId="99" fillId="0" borderId="0" xfId="43" applyNumberFormat="1" applyFont="1" applyAlignment="1">
      <alignment horizontal="center" vertical="center"/>
    </xf>
    <xf numFmtId="0" fontId="88" fillId="0" borderId="0" xfId="43" applyFont="1" applyAlignment="1">
      <alignment horizontal="left" vertical="center"/>
    </xf>
    <xf numFmtId="204" fontId="106" fillId="11" borderId="1" xfId="43" applyNumberFormat="1" applyFont="1" applyFill="1" applyBorder="1" applyAlignment="1">
      <alignment horizontal="center" vertical="center"/>
    </xf>
    <xf numFmtId="204" fontId="106" fillId="0" borderId="1" xfId="43" applyNumberFormat="1" applyFont="1" applyBorder="1" applyAlignment="1">
      <alignment horizontal="center" vertical="center"/>
    </xf>
    <xf numFmtId="0" fontId="84" fillId="0" borderId="1" xfId="43" applyFont="1" applyBorder="1" applyAlignment="1">
      <alignment horizontal="left" vertical="center"/>
    </xf>
    <xf numFmtId="204" fontId="80" fillId="11" borderId="0" xfId="43" applyNumberFormat="1" applyFont="1" applyFill="1" applyAlignment="1">
      <alignment horizontal="center" vertical="center"/>
    </xf>
    <xf numFmtId="204" fontId="84" fillId="0" borderId="0" xfId="43" applyNumberFormat="1" applyFont="1" applyAlignment="1">
      <alignment horizontal="center" vertical="center"/>
    </xf>
    <xf numFmtId="0" fontId="84" fillId="0" borderId="0" xfId="43" applyFont="1" applyAlignment="1">
      <alignment horizontal="left" vertical="center"/>
    </xf>
    <xf numFmtId="205" fontId="86" fillId="11" borderId="0" xfId="43" applyNumberFormat="1" applyFont="1" applyFill="1" applyAlignment="1">
      <alignment horizontal="center" vertical="center"/>
    </xf>
    <xf numFmtId="205" fontId="86" fillId="0" borderId="0" xfId="43" applyNumberFormat="1" applyFont="1" applyAlignment="1">
      <alignment horizontal="center" vertical="center"/>
    </xf>
    <xf numFmtId="0" fontId="86" fillId="0" borderId="0" xfId="43" applyFont="1" applyAlignment="1">
      <alignment vertical="center"/>
    </xf>
    <xf numFmtId="204" fontId="86" fillId="0" borderId="47" xfId="43" applyNumberFormat="1" applyFont="1" applyBorder="1" applyAlignment="1">
      <alignment horizontal="center" vertical="center"/>
    </xf>
    <xf numFmtId="0" fontId="86" fillId="0" borderId="48" xfId="43" applyFont="1" applyBorder="1" applyAlignment="1">
      <alignment vertical="center"/>
    </xf>
    <xf numFmtId="0" fontId="84" fillId="0" borderId="49" xfId="43" applyFont="1" applyBorder="1" applyAlignment="1">
      <alignment vertical="center"/>
    </xf>
    <xf numFmtId="204" fontId="84" fillId="0" borderId="50" xfId="43" applyNumberFormat="1" applyFont="1" applyBorder="1" applyAlignment="1">
      <alignment horizontal="center" vertical="center"/>
    </xf>
    <xf numFmtId="0" fontId="84" fillId="0" borderId="51" xfId="43" applyFont="1" applyBorder="1" applyAlignment="1">
      <alignment vertical="center"/>
    </xf>
    <xf numFmtId="204" fontId="80" fillId="8" borderId="52" xfId="43" applyNumberFormat="1" applyFont="1" applyFill="1" applyBorder="1" applyAlignment="1">
      <alignment horizontal="center" vertical="center"/>
    </xf>
    <xf numFmtId="204" fontId="80" fillId="0" borderId="52" xfId="43" applyNumberFormat="1" applyFont="1" applyBorder="1" applyAlignment="1">
      <alignment horizontal="center" vertical="center"/>
    </xf>
    <xf numFmtId="0" fontId="80" fillId="0" borderId="52" xfId="43" applyFont="1" applyBorder="1" applyAlignment="1">
      <alignment vertical="center"/>
    </xf>
    <xf numFmtId="204" fontId="84" fillId="8" borderId="0" xfId="43" applyNumberFormat="1" applyFont="1" applyFill="1" applyAlignment="1">
      <alignment horizontal="center" vertical="center"/>
    </xf>
    <xf numFmtId="204" fontId="80" fillId="8" borderId="34" xfId="43" applyNumberFormat="1" applyFont="1" applyFill="1" applyBorder="1" applyAlignment="1">
      <alignment horizontal="center" vertical="center"/>
    </xf>
    <xf numFmtId="204" fontId="80" fillId="0" borderId="34" xfId="43" applyNumberFormat="1" applyFont="1" applyBorder="1" applyAlignment="1">
      <alignment horizontal="center" vertical="center"/>
    </xf>
    <xf numFmtId="0" fontId="80" fillId="0" borderId="34" xfId="43" applyFont="1" applyBorder="1" applyAlignment="1">
      <alignment vertical="center"/>
    </xf>
    <xf numFmtId="191" fontId="87" fillId="8" borderId="0" xfId="43" applyNumberFormat="1" applyFont="1" applyFill="1" applyAlignment="1">
      <alignment horizontal="center" vertical="center"/>
    </xf>
    <xf numFmtId="191" fontId="87" fillId="0" borderId="0" xfId="43" applyNumberFormat="1" applyFont="1" applyAlignment="1">
      <alignment horizontal="center" vertical="center"/>
    </xf>
    <xf numFmtId="9" fontId="75" fillId="0" borderId="1" xfId="39" applyFont="1" applyBorder="1" applyAlignment="1">
      <alignment horizontal="right" vertical="center"/>
    </xf>
    <xf numFmtId="204" fontId="80" fillId="8" borderId="4" xfId="43" applyNumberFormat="1" applyFont="1" applyFill="1" applyBorder="1" applyAlignment="1">
      <alignment horizontal="center" vertical="center"/>
    </xf>
    <xf numFmtId="204" fontId="80" fillId="0" borderId="4" xfId="43" applyNumberFormat="1" applyFont="1" applyBorder="1" applyAlignment="1">
      <alignment horizontal="center" vertical="center"/>
    </xf>
    <xf numFmtId="0" fontId="80" fillId="0" borderId="4" xfId="43" applyFont="1" applyBorder="1" applyAlignment="1">
      <alignment vertical="center"/>
    </xf>
    <xf numFmtId="204" fontId="80" fillId="8" borderId="1" xfId="43" applyNumberFormat="1" applyFont="1" applyFill="1" applyBorder="1" applyAlignment="1">
      <alignment horizontal="center" vertical="center"/>
    </xf>
    <xf numFmtId="204" fontId="80" fillId="0" borderId="1" xfId="43" applyNumberFormat="1" applyFont="1" applyBorder="1" applyAlignment="1">
      <alignment horizontal="center" vertical="center"/>
    </xf>
    <xf numFmtId="0" fontId="80" fillId="0" borderId="1" xfId="43" applyFont="1" applyBorder="1" applyAlignment="1">
      <alignment vertical="center"/>
    </xf>
    <xf numFmtId="0" fontId="91" fillId="12" borderId="25" xfId="43" applyFont="1" applyFill="1" applyBorder="1" applyAlignment="1">
      <alignment horizontal="center" vertical="center"/>
    </xf>
    <xf numFmtId="0" fontId="86" fillId="0" borderId="24" xfId="43" applyFont="1" applyBorder="1" applyAlignment="1">
      <alignment horizontal="center" vertical="center"/>
    </xf>
    <xf numFmtId="0" fontId="86" fillId="0" borderId="25" xfId="43" applyFont="1" applyBorder="1" applyAlignment="1">
      <alignment horizontal="center" vertical="center"/>
    </xf>
    <xf numFmtId="0" fontId="99" fillId="0" borderId="0" xfId="43" applyFont="1" applyAlignment="1">
      <alignment vertical="center"/>
    </xf>
    <xf numFmtId="0" fontId="112" fillId="0" borderId="0" xfId="43" applyFont="1" applyAlignment="1">
      <alignment horizontal="centerContinuous" vertical="center"/>
    </xf>
    <xf numFmtId="0" fontId="57" fillId="0" borderId="0" xfId="43" applyFont="1" applyAlignment="1">
      <alignment vertical="center"/>
    </xf>
    <xf numFmtId="0" fontId="113" fillId="0" borderId="0" xfId="43" applyFont="1" applyAlignment="1">
      <alignment vertical="center"/>
    </xf>
    <xf numFmtId="0" fontId="113" fillId="0" borderId="0" xfId="43" applyFont="1" applyAlignment="1">
      <alignment horizontal="center" vertical="center"/>
    </xf>
    <xf numFmtId="182" fontId="115" fillId="0" borderId="19" xfId="41" applyNumberFormat="1" applyFont="1" applyBorder="1" applyAlignment="1">
      <alignment horizontal="center" vertical="center"/>
    </xf>
    <xf numFmtId="0" fontId="115" fillId="0" borderId="19" xfId="41" applyFont="1" applyBorder="1" applyAlignment="1">
      <alignment horizontal="left" vertical="center"/>
    </xf>
    <xf numFmtId="182" fontId="115" fillId="0" borderId="0" xfId="41" applyNumberFormat="1" applyFont="1" applyAlignment="1">
      <alignment horizontal="center" vertical="center"/>
    </xf>
    <xf numFmtId="0" fontId="115" fillId="0" borderId="0" xfId="41" applyFont="1" applyAlignment="1">
      <alignment horizontal="left" vertical="center"/>
    </xf>
    <xf numFmtId="17" fontId="116" fillId="0" borderId="0" xfId="41" applyNumberFormat="1" applyFont="1" applyAlignment="1">
      <alignment horizontal="center" vertical="center"/>
    </xf>
    <xf numFmtId="0" fontId="69" fillId="12" borderId="53" xfId="41" applyFont="1" applyFill="1" applyBorder="1" applyAlignment="1">
      <alignment horizontal="center" vertical="center" wrapText="1"/>
    </xf>
    <xf numFmtId="0" fontId="69" fillId="12" borderId="53" xfId="41" applyFont="1" applyFill="1" applyBorder="1" applyAlignment="1">
      <alignment horizontal="center" vertical="center"/>
    </xf>
    <xf numFmtId="0" fontId="69" fillId="9" borderId="53" xfId="41" applyFont="1" applyFill="1" applyBorder="1" applyAlignment="1">
      <alignment horizontal="center" vertical="center" wrapText="1"/>
    </xf>
    <xf numFmtId="0" fontId="69" fillId="9" borderId="53" xfId="41" applyFont="1" applyFill="1" applyBorder="1" applyAlignment="1">
      <alignment horizontal="center" vertical="center"/>
    </xf>
    <xf numFmtId="0" fontId="117" fillId="0" borderId="0" xfId="41" applyFont="1" applyAlignment="1">
      <alignment horizontal="left" vertical="center"/>
    </xf>
    <xf numFmtId="0" fontId="69" fillId="13" borderId="53" xfId="41" applyFont="1" applyFill="1" applyBorder="1" applyAlignment="1">
      <alignment horizontal="center" vertical="center"/>
    </xf>
    <xf numFmtId="0" fontId="69" fillId="12" borderId="56" xfId="41" applyFont="1" applyFill="1" applyBorder="1" applyAlignment="1">
      <alignment horizontal="centerContinuous" vertical="center"/>
    </xf>
    <xf numFmtId="0" fontId="119" fillId="12" borderId="56" xfId="41" applyFont="1" applyFill="1" applyBorder="1" applyAlignment="1">
      <alignment horizontal="centerContinuous" vertical="center"/>
    </xf>
    <xf numFmtId="0" fontId="69" fillId="9" borderId="56" xfId="41" applyFont="1" applyFill="1" applyBorder="1" applyAlignment="1">
      <alignment horizontal="centerContinuous" vertical="center"/>
    </xf>
    <xf numFmtId="0" fontId="119" fillId="9" borderId="56" xfId="41" applyFont="1" applyFill="1" applyBorder="1" applyAlignment="1">
      <alignment horizontal="centerContinuous" vertical="center"/>
    </xf>
    <xf numFmtId="0" fontId="118" fillId="0" borderId="0" xfId="41" applyFont="1" applyAlignment="1">
      <alignment horizontal="center" vertical="center"/>
    </xf>
    <xf numFmtId="0" fontId="127" fillId="4" borderId="3" xfId="41" applyFont="1" applyFill="1" applyBorder="1" applyAlignment="1">
      <alignment horizontal="center" vertical="center"/>
    </xf>
    <xf numFmtId="0" fontId="71" fillId="14" borderId="0" xfId="41" applyFont="1" applyFill="1" applyAlignment="1">
      <alignment vertical="center"/>
    </xf>
    <xf numFmtId="0" fontId="103" fillId="0" borderId="0" xfId="41" applyFont="1" applyAlignment="1">
      <alignment horizontal="left" vertical="center"/>
    </xf>
    <xf numFmtId="0" fontId="118" fillId="0" borderId="0" xfId="41" applyFont="1" applyAlignment="1">
      <alignment horizontal="left" vertical="center"/>
    </xf>
    <xf numFmtId="0" fontId="131" fillId="8" borderId="46" xfId="41" applyFont="1" applyFill="1" applyBorder="1" applyAlignment="1">
      <alignment horizontal="left" vertical="center"/>
    </xf>
    <xf numFmtId="165" fontId="103" fillId="0" borderId="0" xfId="41" applyNumberFormat="1" applyFont="1" applyAlignment="1">
      <alignment horizontal="left" vertical="center"/>
    </xf>
    <xf numFmtId="165" fontId="103" fillId="0" borderId="0" xfId="39" applyNumberFormat="1" applyFont="1" applyFill="1" applyBorder="1" applyAlignment="1">
      <alignment horizontal="left" vertical="center"/>
    </xf>
    <xf numFmtId="170" fontId="103" fillId="0" borderId="0" xfId="42" applyNumberFormat="1" applyFont="1" applyFill="1" applyBorder="1" applyAlignment="1">
      <alignment horizontal="left" vertical="center"/>
    </xf>
    <xf numFmtId="170" fontId="118" fillId="0" borderId="0" xfId="42" applyNumberFormat="1" applyFont="1" applyFill="1" applyBorder="1" applyAlignment="1">
      <alignment horizontal="left" vertical="center"/>
    </xf>
    <xf numFmtId="209" fontId="103" fillId="0" borderId="0" xfId="41" applyNumberFormat="1" applyFont="1" applyAlignment="1">
      <alignment horizontal="left" vertical="center"/>
    </xf>
    <xf numFmtId="15" fontId="103" fillId="0" borderId="0" xfId="41" applyNumberFormat="1" applyFont="1" applyAlignment="1">
      <alignment horizontal="left" vertical="center"/>
    </xf>
    <xf numFmtId="0" fontId="105" fillId="0" borderId="62" xfId="41" applyFont="1" applyBorder="1" applyAlignment="1">
      <alignment horizontal="left" vertical="center"/>
    </xf>
    <xf numFmtId="210" fontId="133" fillId="0" borderId="0" xfId="41" applyNumberFormat="1" applyFont="1" applyAlignment="1">
      <alignment horizontal="right" vertical="center" indent="2"/>
    </xf>
    <xf numFmtId="0" fontId="122" fillId="0" borderId="0" xfId="41" applyFont="1" applyAlignment="1">
      <alignment horizontal="left" vertical="center"/>
    </xf>
    <xf numFmtId="0" fontId="122" fillId="0" borderId="0" xfId="41" applyFont="1" applyAlignment="1">
      <alignment horizontal="left" vertical="center" indent="1"/>
    </xf>
    <xf numFmtId="210" fontId="122" fillId="0" borderId="63" xfId="41" applyNumberFormat="1" applyFont="1" applyBorder="1" applyAlignment="1">
      <alignment horizontal="right" vertical="center" indent="2"/>
    </xf>
    <xf numFmtId="0" fontId="122" fillId="0" borderId="63" xfId="41" applyFont="1" applyBorder="1" applyAlignment="1">
      <alignment horizontal="left" vertical="center"/>
    </xf>
    <xf numFmtId="0" fontId="122" fillId="0" borderId="63" xfId="41" applyFont="1" applyBorder="1" applyAlignment="1">
      <alignment horizontal="left" vertical="center" indent="1"/>
    </xf>
    <xf numFmtId="211" fontId="21" fillId="0" borderId="0" xfId="41" applyNumberFormat="1" applyFont="1" applyAlignment="1">
      <alignment horizontal="right" vertical="center" indent="2" shrinkToFit="1"/>
    </xf>
    <xf numFmtId="172" fontId="103" fillId="0" borderId="0" xfId="41" applyNumberFormat="1" applyFont="1" applyAlignment="1">
      <alignment horizontal="left" vertical="center" shrinkToFit="1"/>
    </xf>
    <xf numFmtId="211" fontId="121" fillId="0" borderId="63" xfId="41" applyNumberFormat="1" applyFont="1" applyBorder="1" applyAlignment="1">
      <alignment horizontal="right" vertical="center" indent="2" shrinkToFit="1"/>
    </xf>
    <xf numFmtId="211" fontId="21" fillId="0" borderId="63" xfId="41" applyNumberFormat="1" applyFont="1" applyBorder="1" applyAlignment="1">
      <alignment horizontal="right" vertical="center" indent="2" shrinkToFit="1"/>
    </xf>
    <xf numFmtId="211" fontId="120" fillId="0" borderId="63" xfId="41" applyNumberFormat="1" applyFont="1" applyBorder="1" applyAlignment="1">
      <alignment horizontal="right" vertical="center" indent="2" shrinkToFit="1"/>
    </xf>
    <xf numFmtId="172" fontId="103" fillId="0" borderId="63" xfId="41" applyNumberFormat="1" applyFont="1" applyBorder="1" applyAlignment="1">
      <alignment horizontal="left" vertical="center" shrinkToFit="1"/>
    </xf>
    <xf numFmtId="0" fontId="103" fillId="0" borderId="63" xfId="41" applyFont="1" applyBorder="1" applyAlignment="1">
      <alignment horizontal="left" vertical="center"/>
    </xf>
    <xf numFmtId="212" fontId="133" fillId="0" borderId="0" xfId="41" applyNumberFormat="1" applyFont="1" applyAlignment="1">
      <alignment horizontal="right" vertical="center" indent="2" shrinkToFit="1"/>
    </xf>
    <xf numFmtId="165" fontId="122" fillId="0" borderId="0" xfId="41" applyNumberFormat="1" applyFont="1" applyAlignment="1">
      <alignment horizontal="left" vertical="center" shrinkToFit="1"/>
    </xf>
    <xf numFmtId="212" fontId="122" fillId="0" borderId="63" xfId="41" applyNumberFormat="1" applyFont="1" applyBorder="1" applyAlignment="1">
      <alignment horizontal="right" vertical="center" indent="2" shrinkToFit="1"/>
    </xf>
    <xf numFmtId="165" fontId="122" fillId="0" borderId="63" xfId="41" applyNumberFormat="1" applyFont="1" applyBorder="1" applyAlignment="1">
      <alignment horizontal="left" vertical="center" shrinkToFit="1"/>
    </xf>
    <xf numFmtId="212" fontId="135" fillId="0" borderId="63" xfId="41" applyNumberFormat="1" applyFont="1" applyBorder="1" applyAlignment="1">
      <alignment horizontal="right" vertical="center" indent="2" shrinkToFit="1"/>
    </xf>
    <xf numFmtId="212" fontId="136" fillId="0" borderId="63" xfId="41" applyNumberFormat="1" applyFont="1" applyBorder="1" applyAlignment="1">
      <alignment horizontal="right" vertical="center" indent="2" shrinkToFit="1"/>
    </xf>
    <xf numFmtId="212" fontId="137" fillId="0" borderId="63" xfId="41" applyNumberFormat="1" applyFont="1" applyBorder="1" applyAlignment="1">
      <alignment horizontal="right" vertical="center" indent="2" shrinkToFit="1"/>
    </xf>
    <xf numFmtId="177" fontId="21" fillId="0" borderId="0" xfId="41" applyNumberFormat="1" applyFont="1" applyAlignment="1">
      <alignment horizontal="center" vertical="center" shrinkToFit="1"/>
    </xf>
    <xf numFmtId="211" fontId="126" fillId="8" borderId="0" xfId="41" applyNumberFormat="1" applyFont="1" applyFill="1" applyAlignment="1">
      <alignment horizontal="right" vertical="center" indent="2" shrinkToFit="1"/>
    </xf>
    <xf numFmtId="211" fontId="118" fillId="8" borderId="0" xfId="41" applyNumberFormat="1" applyFont="1" applyFill="1" applyAlignment="1">
      <alignment horizontal="left" vertical="center" shrinkToFit="1"/>
    </xf>
    <xf numFmtId="0" fontId="118" fillId="8" borderId="0" xfId="41" applyFont="1" applyFill="1" applyAlignment="1">
      <alignment horizontal="left" vertical="center"/>
    </xf>
    <xf numFmtId="211" fontId="138" fillId="0" borderId="64" xfId="41" applyNumberFormat="1" applyFont="1" applyBorder="1" applyAlignment="1">
      <alignment horizontal="right" vertical="center" indent="2" shrinkToFit="1"/>
    </xf>
    <xf numFmtId="211" fontId="139" fillId="0" borderId="64" xfId="41" applyNumberFormat="1" applyFont="1" applyBorder="1" applyAlignment="1">
      <alignment horizontal="right" vertical="center" indent="2" shrinkToFit="1"/>
    </xf>
    <xf numFmtId="211" fontId="127" fillId="0" borderId="64" xfId="41" applyNumberFormat="1" applyFont="1" applyBorder="1" applyAlignment="1">
      <alignment horizontal="right" vertical="center" indent="2" shrinkToFit="1"/>
    </xf>
    <xf numFmtId="211" fontId="118" fillId="0" borderId="63" xfId="41" applyNumberFormat="1" applyFont="1" applyBorder="1" applyAlignment="1">
      <alignment horizontal="left" vertical="center" shrinkToFit="1"/>
    </xf>
    <xf numFmtId="0" fontId="118" fillId="0" borderId="63" xfId="41" applyFont="1" applyBorder="1" applyAlignment="1">
      <alignment horizontal="left" vertical="center"/>
    </xf>
    <xf numFmtId="177" fontId="140" fillId="0" borderId="0" xfId="41" applyNumberFormat="1" applyFont="1" applyAlignment="1">
      <alignment horizontal="center" vertical="center" shrinkToFit="1"/>
    </xf>
    <xf numFmtId="0" fontId="140" fillId="0" borderId="0" xfId="41" applyFont="1" applyAlignment="1">
      <alignment horizontal="left" vertical="center"/>
    </xf>
    <xf numFmtId="213" fontId="133" fillId="0" borderId="0" xfId="41" applyNumberFormat="1" applyFont="1" applyAlignment="1">
      <alignment horizontal="right" vertical="center" indent="2" shrinkToFit="1"/>
    </xf>
    <xf numFmtId="213" fontId="135" fillId="0" borderId="63" xfId="41" applyNumberFormat="1" applyFont="1" applyBorder="1" applyAlignment="1">
      <alignment horizontal="right" vertical="center" indent="2" shrinkToFit="1"/>
    </xf>
    <xf numFmtId="213" fontId="136" fillId="0" borderId="63" xfId="41" applyNumberFormat="1" applyFont="1" applyBorder="1" applyAlignment="1">
      <alignment horizontal="right" vertical="center" indent="2" shrinkToFit="1"/>
    </xf>
    <xf numFmtId="213" fontId="122" fillId="0" borderId="63" xfId="41" applyNumberFormat="1" applyFont="1" applyBorder="1" applyAlignment="1">
      <alignment horizontal="right" vertical="center" indent="2" shrinkToFit="1"/>
    </xf>
    <xf numFmtId="213" fontId="137" fillId="0" borderId="63" xfId="41" applyNumberFormat="1" applyFont="1" applyBorder="1" applyAlignment="1">
      <alignment horizontal="right" vertical="center" indent="2" shrinkToFit="1"/>
    </xf>
    <xf numFmtId="211" fontId="138" fillId="0" borderId="0" xfId="41" applyNumberFormat="1" applyFont="1" applyAlignment="1">
      <alignment horizontal="right" vertical="center" indent="2" shrinkToFit="1"/>
    </xf>
    <xf numFmtId="211" fontId="139" fillId="0" borderId="0" xfId="41" applyNumberFormat="1" applyFont="1" applyAlignment="1">
      <alignment horizontal="right" vertical="center" indent="2" shrinkToFit="1"/>
    </xf>
    <xf numFmtId="172" fontId="118" fillId="0" borderId="0" xfId="41" applyNumberFormat="1" applyFont="1" applyAlignment="1">
      <alignment horizontal="left" vertical="center" shrinkToFit="1"/>
    </xf>
    <xf numFmtId="0" fontId="126" fillId="0" borderId="0" xfId="41" applyFont="1" applyAlignment="1">
      <alignment horizontal="right" vertical="center" indent="2"/>
    </xf>
    <xf numFmtId="0" fontId="118" fillId="0" borderId="0" xfId="41" applyFont="1" applyAlignment="1">
      <alignment horizontal="left"/>
    </xf>
    <xf numFmtId="0" fontId="118" fillId="0" borderId="2" xfId="41" applyFont="1" applyBorder="1" applyAlignment="1">
      <alignment horizontal="right" vertical="center" indent="2"/>
    </xf>
    <xf numFmtId="0" fontId="118" fillId="0" borderId="2" xfId="41" applyFont="1" applyBorder="1" applyAlignment="1">
      <alignment horizontal="left" vertical="center"/>
    </xf>
    <xf numFmtId="0" fontId="118" fillId="0" borderId="2" xfId="41" applyFont="1" applyBorder="1" applyAlignment="1">
      <alignment horizontal="left"/>
    </xf>
    <xf numFmtId="0" fontId="21" fillId="0" borderId="65" xfId="41" applyFont="1" applyBorder="1" applyAlignment="1">
      <alignment horizontal="right" vertical="center" wrapText="1" indent="2"/>
    </xf>
    <xf numFmtId="0" fontId="103" fillId="0" borderId="65" xfId="41" applyFont="1" applyBorder="1" applyAlignment="1">
      <alignment horizontal="center" vertical="center" wrapText="1"/>
    </xf>
    <xf numFmtId="0" fontId="141" fillId="0" borderId="65" xfId="41" applyFont="1" applyBorder="1" applyAlignment="1">
      <alignment horizontal="left"/>
    </xf>
    <xf numFmtId="0" fontId="103" fillId="0" borderId="65" xfId="41" applyFont="1" applyBorder="1" applyAlignment="1">
      <alignment horizontal="right" vertical="center" wrapText="1" indent="2"/>
    </xf>
    <xf numFmtId="214" fontId="21" fillId="0" borderId="65" xfId="41" applyNumberFormat="1" applyFont="1" applyBorder="1" applyAlignment="1">
      <alignment horizontal="right" vertical="center" wrapText="1" indent="4"/>
    </xf>
    <xf numFmtId="0" fontId="103" fillId="0" borderId="65" xfId="41" applyFont="1" applyBorder="1" applyAlignment="1">
      <alignment horizontal="left" vertical="center"/>
    </xf>
    <xf numFmtId="214" fontId="103" fillId="0" borderId="65" xfId="41" applyNumberFormat="1" applyFont="1" applyBorder="1" applyAlignment="1">
      <alignment horizontal="right" vertical="center" wrapText="1" indent="4"/>
    </xf>
    <xf numFmtId="0" fontId="103" fillId="0" borderId="62" xfId="41" applyFont="1" applyBorder="1" applyAlignment="1">
      <alignment horizontal="center" vertical="center" wrapText="1"/>
    </xf>
    <xf numFmtId="0" fontId="141" fillId="0" borderId="62" xfId="41" applyFont="1" applyBorder="1" applyAlignment="1">
      <alignment horizontal="left" vertical="center" wrapText="1"/>
    </xf>
    <xf numFmtId="0" fontId="142" fillId="0" borderId="0" xfId="41" applyFont="1" applyAlignment="1">
      <alignment horizontal="centerContinuous" vertical="center"/>
    </xf>
    <xf numFmtId="0" fontId="143" fillId="0" borderId="0" xfId="41" applyFont="1" applyAlignment="1">
      <alignment horizontal="centerContinuous" vertical="center"/>
    </xf>
    <xf numFmtId="0" fontId="69" fillId="9" borderId="66" xfId="41" applyFont="1" applyFill="1" applyBorder="1" applyAlignment="1">
      <alignment horizontal="centerContinuous" vertical="center"/>
    </xf>
    <xf numFmtId="0" fontId="143" fillId="0" borderId="66" xfId="41" applyFont="1" applyBorder="1" applyAlignment="1">
      <alignment horizontal="centerContinuous" vertical="center"/>
    </xf>
    <xf numFmtId="0" fontId="103" fillId="2" borderId="0" xfId="41" applyFont="1" applyFill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0" fontId="9" fillId="0" borderId="1" xfId="0" quotePrefix="1" applyFont="1" applyBorder="1" applyAlignment="1">
      <alignment horizontal="left" vertical="center" wrapText="1"/>
    </xf>
    <xf numFmtId="0" fontId="9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9" fontId="16" fillId="0" borderId="0" xfId="4" applyFont="1" applyAlignment="1">
      <alignment vertical="center"/>
    </xf>
    <xf numFmtId="167" fontId="16" fillId="0" borderId="0" xfId="4" applyNumberFormat="1" applyFont="1" applyAlignment="1">
      <alignment horizontal="center" vertical="center"/>
    </xf>
    <xf numFmtId="169" fontId="15" fillId="0" borderId="4" xfId="4" applyFont="1" applyBorder="1" applyAlignment="1">
      <alignment vertical="center"/>
    </xf>
    <xf numFmtId="169" fontId="15" fillId="0" borderId="0" xfId="4" applyFont="1" applyAlignment="1">
      <alignment vertical="center"/>
    </xf>
    <xf numFmtId="167" fontId="15" fillId="0" borderId="4" xfId="4" applyNumberFormat="1" applyFont="1" applyBorder="1" applyAlignment="1">
      <alignment horizontal="center" vertical="center"/>
    </xf>
    <xf numFmtId="167" fontId="15" fillId="0" borderId="0" xfId="4" applyNumberFormat="1" applyFont="1" applyAlignment="1">
      <alignment horizontal="center" vertical="center"/>
    </xf>
    <xf numFmtId="169" fontId="19" fillId="0" borderId="0" xfId="4" applyFont="1" applyAlignment="1">
      <alignment vertical="center"/>
    </xf>
    <xf numFmtId="167" fontId="3" fillId="0" borderId="0" xfId="4" applyNumberFormat="1" applyFont="1" applyAlignment="1">
      <alignment horizontal="center" vertical="center"/>
    </xf>
    <xf numFmtId="169" fontId="19" fillId="0" borderId="0" xfId="4" applyFont="1" applyAlignment="1">
      <alignment horizontal="center" vertical="center"/>
    </xf>
    <xf numFmtId="169" fontId="30" fillId="0" borderId="0" xfId="4" applyFont="1" applyAlignment="1">
      <alignment horizontal="center" vertical="center"/>
    </xf>
    <xf numFmtId="0" fontId="146" fillId="0" borderId="0" xfId="0" applyFont="1" applyAlignment="1">
      <alignment horizontal="center" vertical="center"/>
    </xf>
    <xf numFmtId="0" fontId="147" fillId="0" borderId="1" xfId="0" quotePrefix="1" applyFont="1" applyBorder="1" applyAlignment="1">
      <alignment horizontal="centerContinuous" vertical="center"/>
    </xf>
    <xf numFmtId="0" fontId="146" fillId="0" borderId="0" xfId="0" quotePrefix="1" applyFont="1" applyAlignment="1">
      <alignment horizontal="center" vertical="center"/>
    </xf>
    <xf numFmtId="0" fontId="30" fillId="0" borderId="2" xfId="0" applyFont="1" applyBorder="1" applyAlignment="1">
      <alignment horizontal="center" vertical="center" wrapText="1"/>
    </xf>
    <xf numFmtId="3" fontId="30" fillId="0" borderId="0" xfId="4" applyNumberFormat="1" applyFont="1" applyAlignment="1">
      <alignment horizontal="center" vertical="center"/>
    </xf>
    <xf numFmtId="169" fontId="148" fillId="0" borderId="0" xfId="4" quotePrefix="1" applyFont="1" applyAlignment="1">
      <alignment horizontal="center" vertical="center"/>
    </xf>
    <xf numFmtId="167" fontId="147" fillId="0" borderId="0" xfId="4" applyNumberFormat="1" applyFont="1" applyAlignment="1">
      <alignment horizontal="center" vertical="center"/>
    </xf>
    <xf numFmtId="0" fontId="0" fillId="0" borderId="2" xfId="0" applyBorder="1" applyAlignment="1">
      <alignment vertical="center" wrapText="1"/>
    </xf>
    <xf numFmtId="167" fontId="16" fillId="0" borderId="2" xfId="4" applyNumberFormat="1" applyFont="1" applyBorder="1" applyAlignment="1">
      <alignment horizontal="center" vertical="center"/>
    </xf>
    <xf numFmtId="167" fontId="147" fillId="0" borderId="2" xfId="4" applyNumberFormat="1" applyFont="1" applyBorder="1" applyAlignment="1">
      <alignment horizontal="center" vertical="center"/>
    </xf>
    <xf numFmtId="169" fontId="149" fillId="0" borderId="0" xfId="4" applyFont="1" applyAlignment="1">
      <alignment horizontal="center" vertical="center"/>
    </xf>
    <xf numFmtId="169" fontId="149" fillId="0" borderId="0" xfId="4" applyFont="1" applyAlignment="1">
      <alignment vertical="center"/>
    </xf>
    <xf numFmtId="169" fontId="149" fillId="0" borderId="0" xfId="4" applyFont="1" applyAlignment="1">
      <alignment horizontal="left" vertical="center"/>
    </xf>
    <xf numFmtId="169" fontId="152" fillId="0" borderId="0" xfId="4" applyFont="1" applyAlignment="1">
      <alignment horizontal="left" vertical="center"/>
    </xf>
    <xf numFmtId="0" fontId="150" fillId="0" borderId="0" xfId="0" quotePrefix="1" applyFont="1" applyAlignment="1">
      <alignment horizontal="left" vertical="center"/>
    </xf>
    <xf numFmtId="167" fontId="151" fillId="0" borderId="0" xfId="4" applyNumberFormat="1" applyFont="1" applyAlignment="1">
      <alignment horizontal="center" vertical="center"/>
    </xf>
    <xf numFmtId="167" fontId="150" fillId="0" borderId="0" xfId="4" applyNumberFormat="1" applyFont="1" applyAlignment="1">
      <alignment horizontal="center" vertical="center"/>
    </xf>
    <xf numFmtId="167" fontId="150" fillId="0" borderId="4" xfId="4" applyNumberFormat="1" applyFont="1" applyBorder="1" applyAlignment="1">
      <alignment horizontal="center" vertical="center"/>
    </xf>
    <xf numFmtId="169" fontId="153" fillId="0" borderId="0" xfId="4" applyFont="1" applyAlignment="1">
      <alignment vertical="center"/>
    </xf>
    <xf numFmtId="169" fontId="11" fillId="17" borderId="0" xfId="4" applyFont="1" applyFill="1" applyAlignment="1">
      <alignment vertical="center"/>
    </xf>
    <xf numFmtId="167" fontId="151" fillId="17" borderId="0" xfId="4" applyNumberFormat="1" applyFont="1" applyFill="1" applyAlignment="1">
      <alignment horizontal="center" vertical="center"/>
    </xf>
    <xf numFmtId="169" fontId="10" fillId="0" borderId="0" xfId="4" applyFont="1" applyAlignment="1">
      <alignment horizontal="center" vertical="center"/>
    </xf>
    <xf numFmtId="0" fontId="4" fillId="3" borderId="5" xfId="0" applyFont="1" applyFill="1" applyBorder="1" applyAlignment="1">
      <alignment horizontal="left" vertical="center"/>
    </xf>
    <xf numFmtId="0" fontId="154" fillId="3" borderId="4" xfId="0" applyFont="1" applyFill="1" applyBorder="1" applyAlignment="1">
      <alignment horizontal="center" vertical="center"/>
    </xf>
    <xf numFmtId="169" fontId="155" fillId="3" borderId="4" xfId="4" applyFont="1" applyFill="1" applyBorder="1" applyAlignment="1">
      <alignment vertical="center"/>
    </xf>
    <xf numFmtId="0" fontId="154" fillId="3" borderId="6" xfId="0" applyFont="1" applyFill="1" applyBorder="1" applyAlignment="1">
      <alignment horizontal="center" vertical="center"/>
    </xf>
    <xf numFmtId="0" fontId="4" fillId="3" borderId="11" xfId="0" quotePrefix="1" applyFont="1" applyFill="1" applyBorder="1" applyAlignment="1">
      <alignment horizontal="left" vertical="center"/>
    </xf>
    <xf numFmtId="0" fontId="1" fillId="3" borderId="1" xfId="0" quotePrefix="1" applyFont="1" applyFill="1" applyBorder="1" applyAlignment="1">
      <alignment horizontal="centerContinuous" vertical="center"/>
    </xf>
    <xf numFmtId="169" fontId="149" fillId="3" borderId="1" xfId="4" applyFont="1" applyFill="1" applyBorder="1" applyAlignment="1">
      <alignment horizontal="left" vertical="center"/>
    </xf>
    <xf numFmtId="0" fontId="151" fillId="3" borderId="1" xfId="0" quotePrefix="1" applyFont="1" applyFill="1" applyBorder="1" applyAlignment="1">
      <alignment horizontal="centerContinuous" vertical="center"/>
    </xf>
    <xf numFmtId="0" fontId="151" fillId="3" borderId="12" xfId="0" quotePrefix="1" applyFont="1" applyFill="1" applyBorder="1" applyAlignment="1">
      <alignment horizontal="centerContinuous" vertical="center"/>
    </xf>
    <xf numFmtId="0" fontId="4" fillId="3" borderId="13" xfId="0" quotePrefix="1" applyFont="1" applyFill="1" applyBorder="1" applyAlignment="1">
      <alignment horizontal="left" vertical="center"/>
    </xf>
    <xf numFmtId="0" fontId="4" fillId="3" borderId="0" xfId="0" quotePrefix="1" applyFont="1" applyFill="1" applyAlignment="1">
      <alignment horizontal="center" vertical="center"/>
    </xf>
    <xf numFmtId="169" fontId="152" fillId="3" borderId="0" xfId="4" applyFont="1" applyFill="1" applyAlignment="1">
      <alignment horizontal="left" vertical="center"/>
    </xf>
    <xf numFmtId="0" fontId="150" fillId="3" borderId="0" xfId="0" quotePrefix="1" applyFont="1" applyFill="1" applyAlignment="1">
      <alignment horizontal="left" vertical="center"/>
    </xf>
    <xf numFmtId="0" fontId="150" fillId="3" borderId="14" xfId="0" quotePrefix="1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169" fontId="149" fillId="3" borderId="0" xfId="4" applyFont="1" applyFill="1" applyAlignment="1">
      <alignment vertical="center"/>
    </xf>
    <xf numFmtId="0" fontId="149" fillId="3" borderId="2" xfId="0" applyFont="1" applyFill="1" applyBorder="1" applyAlignment="1">
      <alignment horizontal="center" vertical="center" wrapText="1"/>
    </xf>
    <xf numFmtId="0" fontId="149" fillId="3" borderId="10" xfId="0" applyFont="1" applyFill="1" applyBorder="1" applyAlignment="1">
      <alignment horizontal="center" vertical="center" wrapText="1"/>
    </xf>
    <xf numFmtId="3" fontId="10" fillId="3" borderId="13" xfId="4" applyNumberFormat="1" applyFont="1" applyFill="1" applyBorder="1" applyAlignment="1">
      <alignment horizontal="center" vertical="center"/>
    </xf>
    <xf numFmtId="3" fontId="10" fillId="3" borderId="0" xfId="4" applyNumberFormat="1" applyFont="1" applyFill="1" applyAlignment="1">
      <alignment horizontal="center" vertical="center"/>
    </xf>
    <xf numFmtId="3" fontId="149" fillId="3" borderId="0" xfId="4" applyNumberFormat="1" applyFont="1" applyFill="1" applyAlignment="1">
      <alignment horizontal="center" vertical="center"/>
    </xf>
    <xf numFmtId="3" fontId="149" fillId="3" borderId="14" xfId="4" applyNumberFormat="1" applyFont="1" applyFill="1" applyBorder="1" applyAlignment="1">
      <alignment horizontal="center" vertical="center"/>
    </xf>
    <xf numFmtId="169" fontId="12" fillId="3" borderId="13" xfId="4" quotePrefix="1" applyFont="1" applyFill="1" applyBorder="1" applyAlignment="1">
      <alignment horizontal="center" vertical="center"/>
    </xf>
    <xf numFmtId="169" fontId="12" fillId="3" borderId="0" xfId="4" quotePrefix="1" applyFont="1" applyFill="1" applyAlignment="1">
      <alignment horizontal="center" vertical="center"/>
    </xf>
    <xf numFmtId="169" fontId="153" fillId="3" borderId="0" xfId="4" quotePrefix="1" applyFont="1" applyFill="1" applyAlignment="1">
      <alignment horizontal="center" vertical="center"/>
    </xf>
    <xf numFmtId="169" fontId="153" fillId="3" borderId="14" xfId="4" quotePrefix="1" applyFont="1" applyFill="1" applyBorder="1" applyAlignment="1">
      <alignment horizontal="center" vertical="center"/>
    </xf>
    <xf numFmtId="167" fontId="1" fillId="3" borderId="13" xfId="4" applyNumberFormat="1" applyFont="1" applyFill="1" applyBorder="1" applyAlignment="1">
      <alignment horizontal="center" vertical="center"/>
    </xf>
    <xf numFmtId="167" fontId="1" fillId="3" borderId="0" xfId="4" applyNumberFormat="1" applyFont="1" applyFill="1" applyAlignment="1">
      <alignment horizontal="center" vertical="center"/>
    </xf>
    <xf numFmtId="167" fontId="151" fillId="3" borderId="0" xfId="4" applyNumberFormat="1" applyFont="1" applyFill="1" applyAlignment="1">
      <alignment horizontal="center" vertical="center"/>
    </xf>
    <xf numFmtId="167" fontId="151" fillId="3" borderId="14" xfId="4" applyNumberFormat="1" applyFont="1" applyFill="1" applyBorder="1" applyAlignment="1">
      <alignment horizontal="center" vertical="center"/>
    </xf>
    <xf numFmtId="169" fontId="149" fillId="3" borderId="14" xfId="4" applyFont="1" applyFill="1" applyBorder="1" applyAlignment="1">
      <alignment vertical="center"/>
    </xf>
    <xf numFmtId="9" fontId="151" fillId="3" borderId="14" xfId="2" applyFont="1" applyFill="1" applyBorder="1" applyAlignment="1">
      <alignment horizontal="center" vertical="center"/>
    </xf>
    <xf numFmtId="167" fontId="1" fillId="3" borderId="9" xfId="4" applyNumberFormat="1" applyFont="1" applyFill="1" applyBorder="1" applyAlignment="1">
      <alignment horizontal="center" vertical="center"/>
    </xf>
    <xf numFmtId="167" fontId="1" fillId="3" borderId="2" xfId="4" applyNumberFormat="1" applyFont="1" applyFill="1" applyBorder="1" applyAlignment="1">
      <alignment horizontal="center" vertical="center"/>
    </xf>
    <xf numFmtId="9" fontId="151" fillId="3" borderId="10" xfId="2" applyFont="1" applyFill="1" applyBorder="1" applyAlignment="1">
      <alignment horizontal="center" vertical="center"/>
    </xf>
    <xf numFmtId="167" fontId="4" fillId="3" borderId="13" xfId="4" applyNumberFormat="1" applyFont="1" applyFill="1" applyBorder="1" applyAlignment="1">
      <alignment horizontal="center" vertical="center"/>
    </xf>
    <xf numFmtId="167" fontId="4" fillId="3" borderId="0" xfId="4" applyNumberFormat="1" applyFont="1" applyFill="1" applyAlignment="1">
      <alignment horizontal="center" vertical="center"/>
    </xf>
    <xf numFmtId="167" fontId="150" fillId="3" borderId="0" xfId="4" applyNumberFormat="1" applyFont="1" applyFill="1" applyAlignment="1">
      <alignment horizontal="center" vertical="center"/>
    </xf>
    <xf numFmtId="167" fontId="151" fillId="3" borderId="2" xfId="4" applyNumberFormat="1" applyFont="1" applyFill="1" applyBorder="1" applyAlignment="1">
      <alignment horizontal="center" vertical="center"/>
    </xf>
    <xf numFmtId="167" fontId="4" fillId="3" borderId="5" xfId="4" applyNumberFormat="1" applyFont="1" applyFill="1" applyBorder="1" applyAlignment="1">
      <alignment horizontal="center" vertical="center"/>
    </xf>
    <xf numFmtId="167" fontId="4" fillId="3" borderId="4" xfId="4" applyNumberFormat="1" applyFont="1" applyFill="1" applyBorder="1" applyAlignment="1">
      <alignment horizontal="center" vertical="center"/>
    </xf>
    <xf numFmtId="169" fontId="153" fillId="3" borderId="2" xfId="4" applyFont="1" applyFill="1" applyBorder="1" applyAlignment="1">
      <alignment vertical="center"/>
    </xf>
    <xf numFmtId="167" fontId="150" fillId="3" borderId="4" xfId="4" applyNumberFormat="1" applyFont="1" applyFill="1" applyBorder="1" applyAlignment="1">
      <alignment horizontal="center" vertical="center"/>
    </xf>
    <xf numFmtId="167" fontId="150" fillId="3" borderId="6" xfId="4" applyNumberFormat="1" applyFont="1" applyFill="1" applyBorder="1" applyAlignment="1">
      <alignment horizontal="center" vertical="center"/>
    </xf>
    <xf numFmtId="0" fontId="146" fillId="3" borderId="4" xfId="0" applyFont="1" applyFill="1" applyBorder="1" applyAlignment="1">
      <alignment horizontal="center" vertical="center"/>
    </xf>
    <xf numFmtId="0" fontId="147" fillId="3" borderId="1" xfId="0" quotePrefix="1" applyFont="1" applyFill="1" applyBorder="1" applyAlignment="1">
      <alignment horizontal="centerContinuous" vertical="center"/>
    </xf>
    <xf numFmtId="0" fontId="146" fillId="3" borderId="0" xfId="0" quotePrefix="1" applyFont="1" applyFill="1" applyAlignment="1">
      <alignment horizontal="center" vertical="center"/>
    </xf>
    <xf numFmtId="0" fontId="30" fillId="3" borderId="2" xfId="0" applyFont="1" applyFill="1" applyBorder="1" applyAlignment="1">
      <alignment horizontal="center" vertical="center" wrapText="1"/>
    </xf>
    <xf numFmtId="3" fontId="30" fillId="3" borderId="0" xfId="4" applyNumberFormat="1" applyFont="1" applyFill="1" applyAlignment="1">
      <alignment horizontal="center" vertical="center"/>
    </xf>
    <xf numFmtId="169" fontId="148" fillId="3" borderId="0" xfId="4" quotePrefix="1" applyFont="1" applyFill="1" applyAlignment="1">
      <alignment horizontal="center" vertical="center"/>
    </xf>
    <xf numFmtId="167" fontId="147" fillId="3" borderId="0" xfId="4" applyNumberFormat="1" applyFont="1" applyFill="1" applyAlignment="1">
      <alignment horizontal="center" vertical="center"/>
    </xf>
    <xf numFmtId="167" fontId="147" fillId="3" borderId="2" xfId="4" applyNumberFormat="1" applyFont="1" applyFill="1" applyBorder="1" applyAlignment="1">
      <alignment horizontal="center" vertical="center"/>
    </xf>
    <xf numFmtId="167" fontId="146" fillId="3" borderId="0" xfId="4" applyNumberFormat="1" applyFont="1" applyFill="1" applyAlignment="1">
      <alignment horizontal="center" vertical="center"/>
    </xf>
    <xf numFmtId="167" fontId="146" fillId="3" borderId="4" xfId="4" applyNumberFormat="1" applyFont="1" applyFill="1" applyBorder="1" applyAlignment="1">
      <alignment horizontal="center" vertical="center"/>
    </xf>
    <xf numFmtId="169" fontId="30" fillId="0" borderId="0" xfId="4" applyFont="1" applyAlignment="1">
      <alignment horizontal="left" vertical="center"/>
    </xf>
    <xf numFmtId="169" fontId="10" fillId="0" borderId="0" xfId="4" applyFont="1" applyAlignment="1">
      <alignment horizontal="left" vertical="center"/>
    </xf>
    <xf numFmtId="9" fontId="150" fillId="3" borderId="14" xfId="2" applyFont="1" applyFill="1" applyBorder="1" applyAlignment="1">
      <alignment horizontal="center" vertical="center"/>
    </xf>
    <xf numFmtId="3" fontId="156" fillId="0" borderId="0" xfId="4" applyNumberFormat="1" applyFont="1" applyAlignment="1">
      <alignment horizontal="center" vertical="center"/>
    </xf>
    <xf numFmtId="167" fontId="156" fillId="0" borderId="0" xfId="4" applyNumberFormat="1" applyFont="1" applyAlignment="1">
      <alignment horizontal="center" vertical="center"/>
    </xf>
    <xf numFmtId="169" fontId="156" fillId="0" borderId="0" xfId="4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5" fontId="11" fillId="0" borderId="0" xfId="5" applyNumberFormat="1" applyFont="1" applyBorder="1" applyAlignment="1">
      <alignment vertical="center"/>
    </xf>
    <xf numFmtId="165" fontId="9" fillId="0" borderId="0" xfId="5" applyNumberFormat="1" applyFont="1" applyBorder="1" applyAlignment="1">
      <alignment vertical="center"/>
    </xf>
    <xf numFmtId="165" fontId="157" fillId="0" borderId="0" xfId="5" applyNumberFormat="1" applyFont="1" applyBorder="1" applyAlignment="1">
      <alignment vertical="center"/>
    </xf>
    <xf numFmtId="165" fontId="157" fillId="0" borderId="0" xfId="5" applyNumberFormat="1" applyFont="1" applyBorder="1" applyAlignment="1">
      <alignment horizontal="center" vertical="center"/>
    </xf>
    <xf numFmtId="165" fontId="157" fillId="0" borderId="0" xfId="2" applyNumberFormat="1" applyFont="1" applyBorder="1" applyAlignment="1">
      <alignment horizontal="center" vertical="center"/>
    </xf>
    <xf numFmtId="165" fontId="157" fillId="0" borderId="2" xfId="5" applyNumberFormat="1" applyFont="1" applyBorder="1" applyAlignment="1">
      <alignment vertical="center"/>
    </xf>
    <xf numFmtId="165" fontId="157" fillId="0" borderId="2" xfId="5" applyNumberFormat="1" applyFont="1" applyBorder="1" applyAlignment="1">
      <alignment horizontal="center" vertical="center"/>
    </xf>
    <xf numFmtId="169" fontId="11" fillId="0" borderId="2" xfId="4" applyFont="1" applyBorder="1" applyAlignment="1">
      <alignment vertical="center"/>
    </xf>
    <xf numFmtId="177" fontId="20" fillId="0" borderId="0" xfId="5" applyNumberFormat="1" applyFont="1" applyBorder="1" applyAlignment="1">
      <alignment horizontal="center" vertical="center"/>
    </xf>
    <xf numFmtId="177" fontId="20" fillId="0" borderId="0" xfId="2" applyNumberFormat="1" applyFont="1" applyBorder="1" applyAlignment="1">
      <alignment horizontal="center" vertical="center"/>
    </xf>
    <xf numFmtId="177" fontId="157" fillId="0" borderId="2" xfId="5" applyNumberFormat="1" applyFont="1" applyBorder="1" applyAlignment="1">
      <alignment horizontal="center" vertical="center"/>
    </xf>
    <xf numFmtId="167" fontId="9" fillId="0" borderId="1" xfId="4" applyNumberFormat="1" applyFont="1" applyBorder="1" applyAlignment="1">
      <alignment horizontal="left" vertical="center"/>
    </xf>
    <xf numFmtId="167" fontId="9" fillId="0" borderId="0" xfId="4" applyNumberFormat="1" applyFont="1" applyAlignment="1">
      <alignment horizontal="left" vertical="center"/>
    </xf>
    <xf numFmtId="177" fontId="20" fillId="0" borderId="0" xfId="5" applyNumberFormat="1" applyFont="1" applyBorder="1" applyAlignment="1">
      <alignment horizontal="left" vertical="center"/>
    </xf>
    <xf numFmtId="177" fontId="20" fillId="0" borderId="0" xfId="2" applyNumberFormat="1" applyFont="1" applyBorder="1" applyAlignment="1">
      <alignment horizontal="left" vertical="center"/>
    </xf>
    <xf numFmtId="177" fontId="20" fillId="0" borderId="2" xfId="5" applyNumberFormat="1" applyFont="1" applyBorder="1" applyAlignment="1">
      <alignment horizontal="left" vertical="center"/>
    </xf>
    <xf numFmtId="0" fontId="48" fillId="0" borderId="0" xfId="0" quotePrefix="1" applyFont="1" applyAlignment="1">
      <alignment horizontal="left" vertical="center"/>
    </xf>
    <xf numFmtId="169" fontId="17" fillId="0" borderId="0" xfId="4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18" fillId="0" borderId="2" xfId="0" applyFont="1" applyBorder="1" applyAlignment="1">
      <alignment horizontal="left" vertical="center" wrapText="1"/>
    </xf>
    <xf numFmtId="3" fontId="17" fillId="0" borderId="0" xfId="4" applyNumberFormat="1" applyFont="1" applyAlignment="1">
      <alignment horizontal="left" vertical="center"/>
    </xf>
    <xf numFmtId="167" fontId="18" fillId="0" borderId="1" xfId="4" applyNumberFormat="1" applyFont="1" applyBorder="1" applyAlignment="1">
      <alignment horizontal="left" vertical="center"/>
    </xf>
    <xf numFmtId="167" fontId="18" fillId="0" borderId="0" xfId="4" applyNumberFormat="1" applyFont="1" applyAlignment="1">
      <alignment horizontal="left" vertical="center"/>
    </xf>
    <xf numFmtId="169" fontId="26" fillId="0" borderId="0" xfId="4" applyFont="1" applyAlignment="1">
      <alignment horizontal="center" vertical="center"/>
    </xf>
    <xf numFmtId="167" fontId="9" fillId="18" borderId="0" xfId="4" applyNumberFormat="1" applyFont="1" applyFill="1" applyAlignment="1">
      <alignment horizontal="center" vertical="center"/>
    </xf>
    <xf numFmtId="165" fontId="20" fillId="18" borderId="0" xfId="5" applyNumberFormat="1" applyFont="1" applyFill="1" applyBorder="1" applyAlignment="1">
      <alignment horizontal="center" vertical="center"/>
    </xf>
    <xf numFmtId="165" fontId="20" fillId="18" borderId="0" xfId="2" applyNumberFormat="1" applyFont="1" applyFill="1" applyBorder="1" applyAlignment="1">
      <alignment horizontal="center" vertical="center"/>
    </xf>
    <xf numFmtId="165" fontId="157" fillId="18" borderId="0" xfId="2" applyNumberFormat="1" applyFont="1" applyFill="1" applyBorder="1" applyAlignment="1">
      <alignment horizontal="center" vertical="center"/>
    </xf>
    <xf numFmtId="169" fontId="9" fillId="5" borderId="1" xfId="4" applyFont="1" applyFill="1" applyBorder="1" applyAlignment="1">
      <alignment vertical="center"/>
    </xf>
    <xf numFmtId="169" fontId="11" fillId="5" borderId="0" xfId="4" applyFont="1" applyFill="1" applyAlignment="1">
      <alignment vertical="center"/>
    </xf>
    <xf numFmtId="169" fontId="9" fillId="5" borderId="0" xfId="4" applyFont="1" applyFill="1" applyAlignment="1">
      <alignment vertical="center"/>
    </xf>
    <xf numFmtId="165" fontId="20" fillId="5" borderId="0" xfId="5" applyNumberFormat="1" applyFont="1" applyFill="1" applyBorder="1" applyAlignment="1">
      <alignment vertical="center"/>
    </xf>
    <xf numFmtId="165" fontId="157" fillId="5" borderId="2" xfId="5" applyNumberFormat="1" applyFont="1" applyFill="1" applyBorder="1" applyAlignment="1">
      <alignment vertical="center"/>
    </xf>
    <xf numFmtId="167" fontId="9" fillId="5" borderId="1" xfId="4" applyNumberFormat="1" applyFont="1" applyFill="1" applyBorder="1" applyAlignment="1">
      <alignment horizontal="center" vertical="center"/>
    </xf>
    <xf numFmtId="167" fontId="9" fillId="5" borderId="1" xfId="4" applyNumberFormat="1" applyFont="1" applyFill="1" applyBorder="1" applyAlignment="1">
      <alignment horizontal="left" vertical="center"/>
    </xf>
    <xf numFmtId="167" fontId="18" fillId="5" borderId="1" xfId="4" applyNumberFormat="1" applyFont="1" applyFill="1" applyBorder="1" applyAlignment="1">
      <alignment horizontal="center" vertical="center"/>
    </xf>
    <xf numFmtId="167" fontId="18" fillId="5" borderId="1" xfId="4" applyNumberFormat="1" applyFont="1" applyFill="1" applyBorder="1" applyAlignment="1">
      <alignment horizontal="left" vertical="center"/>
    </xf>
    <xf numFmtId="167" fontId="11" fillId="5" borderId="0" xfId="4" applyNumberFormat="1" applyFont="1" applyFill="1" applyAlignment="1">
      <alignment horizontal="center" vertical="center"/>
    </xf>
    <xf numFmtId="167" fontId="11" fillId="5" borderId="0" xfId="4" applyNumberFormat="1" applyFont="1" applyFill="1" applyAlignment="1">
      <alignment horizontal="left" vertical="center"/>
    </xf>
    <xf numFmtId="167" fontId="17" fillId="5" borderId="0" xfId="4" applyNumberFormat="1" applyFont="1" applyFill="1" applyAlignment="1">
      <alignment horizontal="center" vertical="center"/>
    </xf>
    <xf numFmtId="167" fontId="17" fillId="5" borderId="0" xfId="4" applyNumberFormat="1" applyFont="1" applyFill="1" applyAlignment="1">
      <alignment horizontal="left" vertical="center"/>
    </xf>
    <xf numFmtId="167" fontId="9" fillId="5" borderId="0" xfId="4" applyNumberFormat="1" applyFont="1" applyFill="1" applyAlignment="1">
      <alignment horizontal="center" vertical="center"/>
    </xf>
    <xf numFmtId="167" fontId="9" fillId="5" borderId="0" xfId="4" applyNumberFormat="1" applyFont="1" applyFill="1" applyAlignment="1">
      <alignment horizontal="left" vertical="center"/>
    </xf>
    <xf numFmtId="167" fontId="18" fillId="5" borderId="0" xfId="4" applyNumberFormat="1" applyFont="1" applyFill="1" applyAlignment="1">
      <alignment horizontal="center" vertical="center"/>
    </xf>
    <xf numFmtId="167" fontId="18" fillId="5" borderId="0" xfId="4" applyNumberFormat="1" applyFont="1" applyFill="1" applyAlignment="1">
      <alignment horizontal="left" vertical="center"/>
    </xf>
    <xf numFmtId="177" fontId="20" fillId="5" borderId="0" xfId="5" applyNumberFormat="1" applyFont="1" applyFill="1" applyBorder="1" applyAlignment="1">
      <alignment horizontal="center" vertical="center"/>
    </xf>
    <xf numFmtId="177" fontId="20" fillId="5" borderId="0" xfId="5" applyNumberFormat="1" applyFont="1" applyFill="1" applyBorder="1" applyAlignment="1">
      <alignment horizontal="left" vertical="center"/>
    </xf>
    <xf numFmtId="177" fontId="20" fillId="5" borderId="0" xfId="2" applyNumberFormat="1" applyFont="1" applyFill="1" applyBorder="1" applyAlignment="1">
      <alignment horizontal="center" vertical="center"/>
    </xf>
    <xf numFmtId="177" fontId="20" fillId="5" borderId="0" xfId="2" applyNumberFormat="1" applyFont="1" applyFill="1" applyBorder="1" applyAlignment="1">
      <alignment horizontal="left" vertical="center"/>
    </xf>
    <xf numFmtId="177" fontId="157" fillId="5" borderId="2" xfId="5" applyNumberFormat="1" applyFont="1" applyFill="1" applyBorder="1" applyAlignment="1">
      <alignment horizontal="center" vertical="center"/>
    </xf>
    <xf numFmtId="177" fontId="20" fillId="5" borderId="2" xfId="5" applyNumberFormat="1" applyFont="1" applyFill="1" applyBorder="1" applyAlignment="1">
      <alignment horizontal="left" vertical="center"/>
    </xf>
    <xf numFmtId="165" fontId="20" fillId="5" borderId="0" xfId="5" applyNumberFormat="1" applyFont="1" applyFill="1" applyBorder="1" applyAlignment="1">
      <alignment horizontal="center" vertical="center"/>
    </xf>
    <xf numFmtId="165" fontId="20" fillId="5" borderId="0" xfId="2" applyNumberFormat="1" applyFont="1" applyFill="1" applyBorder="1" applyAlignment="1">
      <alignment horizontal="center" vertical="center"/>
    </xf>
    <xf numFmtId="165" fontId="157" fillId="5" borderId="2" xfId="5" applyNumberFormat="1" applyFont="1" applyFill="1" applyBorder="1" applyAlignment="1">
      <alignment horizontal="center" vertical="center"/>
    </xf>
    <xf numFmtId="169" fontId="145" fillId="19" borderId="1" xfId="4" applyFont="1" applyFill="1" applyBorder="1" applyAlignment="1">
      <alignment vertical="center"/>
    </xf>
    <xf numFmtId="169" fontId="160" fillId="19" borderId="0" xfId="4" applyFont="1" applyFill="1" applyAlignment="1">
      <alignment vertical="center"/>
    </xf>
    <xf numFmtId="169" fontId="145" fillId="19" borderId="0" xfId="4" applyFont="1" applyFill="1" applyAlignment="1">
      <alignment vertical="center"/>
    </xf>
    <xf numFmtId="165" fontId="160" fillId="19" borderId="0" xfId="5" applyNumberFormat="1" applyFont="1" applyFill="1" applyBorder="1" applyAlignment="1">
      <alignment vertical="center"/>
    </xf>
    <xf numFmtId="165" fontId="145" fillId="19" borderId="2" xfId="5" applyNumberFormat="1" applyFont="1" applyFill="1" applyBorder="1" applyAlignment="1">
      <alignment vertical="center"/>
    </xf>
    <xf numFmtId="167" fontId="145" fillId="19" borderId="1" xfId="4" applyNumberFormat="1" applyFont="1" applyFill="1" applyBorder="1" applyAlignment="1">
      <alignment horizontal="center" vertical="center"/>
    </xf>
    <xf numFmtId="167" fontId="145" fillId="19" borderId="1" xfId="4" applyNumberFormat="1" applyFont="1" applyFill="1" applyBorder="1" applyAlignment="1">
      <alignment horizontal="left" vertical="center"/>
    </xf>
    <xf numFmtId="167" fontId="160" fillId="19" borderId="0" xfId="4" applyNumberFormat="1" applyFont="1" applyFill="1" applyAlignment="1">
      <alignment horizontal="center" vertical="center"/>
    </xf>
    <xf numFmtId="167" fontId="160" fillId="19" borderId="0" xfId="4" applyNumberFormat="1" applyFont="1" applyFill="1" applyAlignment="1">
      <alignment horizontal="left" vertical="center"/>
    </xf>
    <xf numFmtId="167" fontId="145" fillId="19" borderId="0" xfId="4" applyNumberFormat="1" applyFont="1" applyFill="1" applyAlignment="1">
      <alignment horizontal="center" vertical="center"/>
    </xf>
    <xf numFmtId="167" fontId="145" fillId="19" borderId="0" xfId="4" applyNumberFormat="1" applyFont="1" applyFill="1" applyAlignment="1">
      <alignment horizontal="left" vertical="center"/>
    </xf>
    <xf numFmtId="177" fontId="160" fillId="19" borderId="0" xfId="5" applyNumberFormat="1" applyFont="1" applyFill="1" applyBorder="1" applyAlignment="1">
      <alignment horizontal="center" vertical="center"/>
    </xf>
    <xf numFmtId="177" fontId="160" fillId="19" borderId="0" xfId="5" applyNumberFormat="1" applyFont="1" applyFill="1" applyBorder="1" applyAlignment="1">
      <alignment horizontal="left" vertical="center"/>
    </xf>
    <xf numFmtId="177" fontId="160" fillId="19" borderId="0" xfId="2" applyNumberFormat="1" applyFont="1" applyFill="1" applyBorder="1" applyAlignment="1">
      <alignment horizontal="center" vertical="center"/>
    </xf>
    <xf numFmtId="177" fontId="160" fillId="19" borderId="0" xfId="2" applyNumberFormat="1" applyFont="1" applyFill="1" applyBorder="1" applyAlignment="1">
      <alignment horizontal="left" vertical="center"/>
    </xf>
    <xf numFmtId="177" fontId="145" fillId="19" borderId="2" xfId="5" applyNumberFormat="1" applyFont="1" applyFill="1" applyBorder="1" applyAlignment="1">
      <alignment horizontal="center" vertical="center"/>
    </xf>
    <xf numFmtId="177" fontId="160" fillId="19" borderId="2" xfId="5" applyNumberFormat="1" applyFont="1" applyFill="1" applyBorder="1" applyAlignment="1">
      <alignment horizontal="left" vertical="center"/>
    </xf>
    <xf numFmtId="165" fontId="160" fillId="19" borderId="0" xfId="5" applyNumberFormat="1" applyFont="1" applyFill="1" applyBorder="1" applyAlignment="1">
      <alignment horizontal="center" vertical="center"/>
    </xf>
    <xf numFmtId="165" fontId="160" fillId="19" borderId="0" xfId="2" applyNumberFormat="1" applyFont="1" applyFill="1" applyBorder="1" applyAlignment="1">
      <alignment horizontal="center" vertical="center"/>
    </xf>
    <xf numFmtId="165" fontId="145" fillId="19" borderId="2" xfId="5" applyNumberFormat="1" applyFont="1" applyFill="1" applyBorder="1" applyAlignment="1">
      <alignment horizontal="center" vertical="center"/>
    </xf>
    <xf numFmtId="167" fontId="11" fillId="0" borderId="0" xfId="4" applyNumberFormat="1" applyFont="1" applyAlignment="1">
      <alignment horizontal="center" vertical="center" wrapText="1"/>
    </xf>
    <xf numFmtId="0" fontId="10" fillId="0" borderId="0" xfId="0" applyFont="1"/>
    <xf numFmtId="169" fontId="26" fillId="0" borderId="0" xfId="4" applyFont="1" applyAlignment="1">
      <alignment horizontal="left" vertical="center" wrapText="1"/>
    </xf>
    <xf numFmtId="177" fontId="20" fillId="0" borderId="2" xfId="5" applyNumberFormat="1" applyFont="1" applyBorder="1" applyAlignment="1">
      <alignment horizontal="center" vertical="center"/>
    </xf>
    <xf numFmtId="177" fontId="17" fillId="0" borderId="0" xfId="2" applyNumberFormat="1" applyFont="1" applyBorder="1" applyAlignment="1">
      <alignment horizontal="center" vertical="center"/>
    </xf>
    <xf numFmtId="177" fontId="17" fillId="0" borderId="2" xfId="5" applyNumberFormat="1" applyFont="1" applyBorder="1" applyAlignment="1">
      <alignment horizontal="center" vertical="center"/>
    </xf>
    <xf numFmtId="177" fontId="17" fillId="0" borderId="0" xfId="5" applyNumberFormat="1" applyFont="1" applyBorder="1" applyAlignment="1">
      <alignment horizontal="center" vertical="center"/>
    </xf>
    <xf numFmtId="169" fontId="161" fillId="0" borderId="0" xfId="4" applyFont="1" applyAlignment="1">
      <alignment vertical="center"/>
    </xf>
    <xf numFmtId="0" fontId="18" fillId="0" borderId="0" xfId="0" applyFont="1" applyAlignment="1">
      <alignment horizontal="left" vertical="center" wrapText="1"/>
    </xf>
    <xf numFmtId="3" fontId="9" fillId="0" borderId="0" xfId="4" quotePrefix="1" applyNumberFormat="1" applyFont="1" applyAlignment="1">
      <alignment horizontal="center" vertical="center"/>
    </xf>
    <xf numFmtId="3" fontId="9" fillId="0" borderId="0" xfId="4" quotePrefix="1" applyNumberFormat="1" applyFont="1" applyAlignment="1">
      <alignment horizontal="left" vertical="center"/>
    </xf>
    <xf numFmtId="3" fontId="18" fillId="0" borderId="0" xfId="4" quotePrefix="1" applyNumberFormat="1" applyFont="1" applyAlignment="1">
      <alignment horizontal="center" vertical="center"/>
    </xf>
    <xf numFmtId="3" fontId="18" fillId="0" borderId="0" xfId="4" quotePrefix="1" applyNumberFormat="1" applyFont="1" applyAlignment="1">
      <alignment horizontal="left" vertical="center"/>
    </xf>
    <xf numFmtId="0" fontId="8" fillId="0" borderId="0" xfId="0" applyFont="1"/>
    <xf numFmtId="0" fontId="157" fillId="0" borderId="2" xfId="0" applyFont="1" applyBorder="1" applyAlignment="1">
      <alignment horizontal="center" vertical="center" wrapText="1"/>
    </xf>
    <xf numFmtId="3" fontId="157" fillId="0" borderId="0" xfId="4" quotePrefix="1" applyNumberFormat="1" applyFont="1" applyAlignment="1">
      <alignment horizontal="center" vertical="center"/>
    </xf>
    <xf numFmtId="167" fontId="20" fillId="0" borderId="0" xfId="4" applyNumberFormat="1" applyFont="1" applyAlignment="1">
      <alignment horizontal="center" vertical="center"/>
    </xf>
    <xf numFmtId="215" fontId="11" fillId="0" borderId="0" xfId="4" applyNumberFormat="1" applyFont="1" applyAlignment="1">
      <alignment horizontal="center" vertical="center"/>
    </xf>
    <xf numFmtId="215" fontId="9" fillId="0" borderId="4" xfId="4" applyNumberFormat="1" applyFont="1" applyBorder="1" applyAlignment="1">
      <alignment horizontal="center" vertical="center"/>
    </xf>
    <xf numFmtId="215" fontId="17" fillId="0" borderId="0" xfId="4" applyNumberFormat="1" applyFont="1" applyAlignment="1">
      <alignment horizontal="center" vertical="center"/>
    </xf>
    <xf numFmtId="215" fontId="18" fillId="0" borderId="4" xfId="4" applyNumberFormat="1" applyFont="1" applyBorder="1" applyAlignment="1">
      <alignment horizontal="center" vertical="center"/>
    </xf>
    <xf numFmtId="169" fontId="9" fillId="2" borderId="0" xfId="4" applyFont="1" applyFill="1" applyAlignment="1">
      <alignment vertical="center"/>
    </xf>
    <xf numFmtId="216" fontId="20" fillId="0" borderId="0" xfId="2" applyNumberFormat="1" applyFont="1" applyAlignment="1">
      <alignment horizontal="center" vertical="center"/>
    </xf>
    <xf numFmtId="165" fontId="157" fillId="0" borderId="4" xfId="2" applyNumberFormat="1" applyFont="1" applyBorder="1" applyAlignment="1">
      <alignment horizontal="center" vertical="center"/>
    </xf>
    <xf numFmtId="216" fontId="157" fillId="0" borderId="4" xfId="2" applyNumberFormat="1" applyFont="1" applyBorder="1" applyAlignment="1">
      <alignment horizontal="center" vertical="center"/>
    </xf>
    <xf numFmtId="0" fontId="157" fillId="0" borderId="0" xfId="0" applyFont="1" applyAlignment="1">
      <alignment horizontal="center" vertical="center" wrapText="1"/>
    </xf>
    <xf numFmtId="216" fontId="157" fillId="0" borderId="0" xfId="2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 wrapText="1"/>
    </xf>
    <xf numFmtId="0" fontId="162" fillId="0" borderId="2" xfId="0" applyFont="1" applyBorder="1" applyAlignment="1">
      <alignment horizontal="center" vertical="center" wrapText="1"/>
    </xf>
    <xf numFmtId="0" fontId="123" fillId="0" borderId="2" xfId="0" applyFont="1" applyBorder="1"/>
    <xf numFmtId="169" fontId="20" fillId="0" borderId="0" xfId="4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0" fontId="46" fillId="0" borderId="0" xfId="0" quotePrefix="1" applyFont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3" fontId="20" fillId="0" borderId="0" xfId="4" applyNumberFormat="1" applyFont="1" applyAlignment="1">
      <alignment horizontal="center" vertical="center"/>
    </xf>
    <xf numFmtId="169" fontId="11" fillId="0" borderId="4" xfId="4" applyFont="1" applyBorder="1" applyAlignment="1">
      <alignment vertical="center"/>
    </xf>
    <xf numFmtId="167" fontId="11" fillId="0" borderId="4" xfId="4" applyNumberFormat="1" applyFont="1" applyBorder="1" applyAlignment="1">
      <alignment horizontal="center" vertical="center"/>
    </xf>
    <xf numFmtId="167" fontId="17" fillId="0" borderId="4" xfId="4" applyNumberFormat="1" applyFont="1" applyBorder="1" applyAlignment="1">
      <alignment horizontal="center" vertical="center"/>
    </xf>
    <xf numFmtId="165" fontId="23" fillId="0" borderId="2" xfId="5" applyNumberFormat="1" applyFont="1" applyBorder="1" applyAlignment="1">
      <alignment vertical="center"/>
    </xf>
    <xf numFmtId="165" fontId="17" fillId="0" borderId="2" xfId="2" applyNumberFormat="1" applyFont="1" applyBorder="1" applyAlignment="1">
      <alignment horizontal="center" vertical="center"/>
    </xf>
    <xf numFmtId="177" fontId="17" fillId="0" borderId="2" xfId="2" applyNumberFormat="1" applyFont="1" applyBorder="1" applyAlignment="1">
      <alignment horizontal="center" vertical="center"/>
    </xf>
    <xf numFmtId="169" fontId="51" fillId="0" borderId="4" xfId="4" applyFont="1" applyBorder="1" applyAlignment="1">
      <alignment vertical="center"/>
    </xf>
    <xf numFmtId="169" fontId="55" fillId="0" borderId="2" xfId="4" applyFont="1" applyBorder="1" applyAlignment="1">
      <alignment vertical="center"/>
    </xf>
    <xf numFmtId="181" fontId="58" fillId="0" borderId="0" xfId="37" applyNumberFormat="1" applyFont="1" applyAlignment="1">
      <alignment vertical="center"/>
    </xf>
    <xf numFmtId="181" fontId="58" fillId="0" borderId="1" xfId="37" applyNumberFormat="1" applyFont="1" applyBorder="1" applyAlignment="1">
      <alignment vertical="center"/>
    </xf>
    <xf numFmtId="178" fontId="58" fillId="0" borderId="0" xfId="37" applyNumberFormat="1" applyFont="1" applyAlignment="1">
      <alignment vertical="center"/>
    </xf>
    <xf numFmtId="178" fontId="61" fillId="0" borderId="1" xfId="37" applyNumberFormat="1" applyFont="1" applyBorder="1" applyAlignment="1">
      <alignment vertical="center"/>
    </xf>
    <xf numFmtId="179" fontId="58" fillId="0" borderId="0" xfId="37" applyNumberFormat="1" applyFont="1" applyAlignment="1">
      <alignment vertical="center"/>
    </xf>
    <xf numFmtId="178" fontId="61" fillId="0" borderId="0" xfId="37" applyNumberFormat="1" applyFont="1" applyAlignment="1">
      <alignment vertical="center"/>
    </xf>
    <xf numFmtId="218" fontId="58" fillId="0" borderId="0" xfId="37" applyNumberFormat="1" applyFont="1" applyAlignment="1">
      <alignment vertical="center"/>
    </xf>
    <xf numFmtId="166" fontId="58" fillId="5" borderId="0" xfId="37" applyNumberFormat="1" applyFont="1" applyFill="1" applyAlignment="1">
      <alignment vertical="center"/>
    </xf>
    <xf numFmtId="0" fontId="61" fillId="0" borderId="5" xfId="37" applyFont="1" applyBorder="1" applyAlignment="1">
      <alignment horizontal="centerContinuous" vertical="center"/>
    </xf>
    <xf numFmtId="0" fontId="58" fillId="0" borderId="6" xfId="37" applyFont="1" applyBorder="1" applyAlignment="1">
      <alignment horizontal="centerContinuous" vertical="center"/>
    </xf>
    <xf numFmtId="17" fontId="66" fillId="0" borderId="18" xfId="37" applyNumberFormat="1" applyFont="1" applyBorder="1" applyAlignment="1">
      <alignment horizontal="center" vertical="center"/>
    </xf>
    <xf numFmtId="17" fontId="66" fillId="0" borderId="0" xfId="37" applyNumberFormat="1" applyFont="1" applyAlignment="1">
      <alignment horizontal="center" vertical="center"/>
    </xf>
    <xf numFmtId="0" fontId="60" fillId="10" borderId="0" xfId="37" applyFont="1" applyFill="1" applyAlignment="1">
      <alignment vertical="center"/>
    </xf>
    <xf numFmtId="0" fontId="59" fillId="10" borderId="0" xfId="37" applyFont="1" applyFill="1" applyAlignment="1">
      <alignment vertical="center"/>
    </xf>
    <xf numFmtId="2" fontId="59" fillId="0" borderId="0" xfId="37" applyNumberFormat="1" applyFont="1" applyAlignment="1">
      <alignment vertical="center"/>
    </xf>
    <xf numFmtId="17" fontId="59" fillId="0" borderId="0" xfId="37" applyNumberFormat="1" applyFont="1" applyAlignment="1">
      <alignment horizontal="center" vertical="center"/>
    </xf>
    <xf numFmtId="182" fontId="59" fillId="0" borderId="0" xfId="37" applyNumberFormat="1" applyFont="1" applyAlignment="1">
      <alignment horizontal="center" vertical="center"/>
    </xf>
    <xf numFmtId="182" fontId="59" fillId="0" borderId="0" xfId="37" applyNumberFormat="1" applyFont="1" applyAlignment="1">
      <alignment horizontal="center" vertical="center" shrinkToFit="1"/>
    </xf>
    <xf numFmtId="178" fontId="59" fillId="0" borderId="0" xfId="37" applyNumberFormat="1" applyFont="1" applyAlignment="1">
      <alignment horizontal="center" vertical="center"/>
    </xf>
    <xf numFmtId="184" fontId="59" fillId="0" borderId="0" xfId="37" applyNumberFormat="1" applyFont="1" applyAlignment="1">
      <alignment horizontal="center" vertical="center"/>
    </xf>
    <xf numFmtId="183" fontId="59" fillId="10" borderId="0" xfId="37" applyNumberFormat="1" applyFont="1" applyFill="1" applyAlignment="1">
      <alignment vertical="center"/>
    </xf>
    <xf numFmtId="0" fontId="59" fillId="0" borderId="0" xfId="37" applyFont="1" applyAlignment="1">
      <alignment horizontal="center" vertical="center"/>
    </xf>
    <xf numFmtId="0" fontId="16" fillId="0" borderId="0" xfId="0" applyFont="1"/>
    <xf numFmtId="0" fontId="1" fillId="0" borderId="0" xfId="38" applyAlignment="1">
      <alignment vertical="center"/>
    </xf>
    <xf numFmtId="0" fontId="83" fillId="0" borderId="19" xfId="38" applyFont="1" applyBorder="1" applyAlignment="1">
      <alignment vertical="center"/>
    </xf>
    <xf numFmtId="0" fontId="82" fillId="0" borderId="19" xfId="38" applyFont="1" applyBorder="1" applyAlignment="1">
      <alignment vertical="center"/>
    </xf>
    <xf numFmtId="0" fontId="82" fillId="0" borderId="0" xfId="38" applyFont="1" applyAlignment="1">
      <alignment horizontal="right" vertical="center"/>
    </xf>
    <xf numFmtId="219" fontId="76" fillId="8" borderId="0" xfId="38" applyNumberFormat="1" applyFont="1" applyFill="1" applyAlignment="1">
      <alignment horizontal="right"/>
    </xf>
    <xf numFmtId="219" fontId="76" fillId="0" borderId="0" xfId="38" applyNumberFormat="1" applyFont="1" applyAlignment="1">
      <alignment horizontal="right"/>
    </xf>
    <xf numFmtId="165" fontId="75" fillId="0" borderId="0" xfId="2" applyNumberFormat="1" applyFont="1" applyFill="1" applyAlignment="1">
      <alignment horizontal="right"/>
    </xf>
    <xf numFmtId="0" fontId="86" fillId="0" borderId="0" xfId="40" applyFont="1" applyAlignment="1">
      <alignment horizontal="center" vertical="center"/>
    </xf>
    <xf numFmtId="0" fontId="89" fillId="0" borderId="24" xfId="40" applyFont="1" applyBorder="1" applyAlignment="1">
      <alignment horizontal="center" vertical="center"/>
    </xf>
    <xf numFmtId="0" fontId="86" fillId="0" borderId="41" xfId="40" applyFont="1" applyBorder="1" applyAlignment="1">
      <alignment horizontal="center" vertical="center"/>
    </xf>
    <xf numFmtId="0" fontId="90" fillId="0" borderId="0" xfId="40" applyFont="1" applyAlignment="1">
      <alignment horizontal="center" vertical="center"/>
    </xf>
    <xf numFmtId="0" fontId="9" fillId="0" borderId="0" xfId="4" applyNumberFormat="1" applyFont="1" applyAlignment="1">
      <alignment horizontal="left" vertical="center"/>
    </xf>
    <xf numFmtId="0" fontId="79" fillId="0" borderId="0" xfId="41" applyAlignment="1">
      <alignment vertical="center"/>
    </xf>
    <xf numFmtId="0" fontId="102" fillId="2" borderId="0" xfId="41" applyFont="1" applyFill="1" applyAlignment="1">
      <alignment horizontal="center" vertical="center"/>
    </xf>
    <xf numFmtId="0" fontId="62" fillId="2" borderId="0" xfId="41" applyFont="1" applyFill="1" applyAlignment="1">
      <alignment horizontal="center" vertical="center"/>
    </xf>
    <xf numFmtId="0" fontId="101" fillId="2" borderId="0" xfId="41" applyFont="1" applyFill="1" applyAlignment="1">
      <alignment horizontal="center" vertical="center"/>
    </xf>
    <xf numFmtId="0" fontId="100" fillId="2" borderId="0" xfId="41" applyFont="1" applyFill="1" applyAlignment="1">
      <alignment horizontal="center" vertical="center"/>
    </xf>
    <xf numFmtId="0" fontId="62" fillId="0" borderId="0" xfId="41" applyFont="1" applyAlignment="1">
      <alignment horizontal="center" vertical="center"/>
    </xf>
    <xf numFmtId="201" fontId="73" fillId="9" borderId="68" xfId="41" applyNumberFormat="1" applyFont="1" applyFill="1" applyBorder="1" applyAlignment="1">
      <alignment horizontal="center" vertical="center"/>
    </xf>
    <xf numFmtId="201" fontId="73" fillId="9" borderId="45" xfId="41" applyNumberFormat="1" applyFont="1" applyFill="1" applyBorder="1" applyAlignment="1">
      <alignment horizontal="center" vertical="center"/>
    </xf>
    <xf numFmtId="200" fontId="73" fillId="9" borderId="45" xfId="41" applyNumberFormat="1" applyFont="1" applyFill="1" applyBorder="1" applyAlignment="1">
      <alignment horizontal="center" vertical="center"/>
    </xf>
    <xf numFmtId="200" fontId="73" fillId="9" borderId="44" xfId="41" applyNumberFormat="1" applyFont="1" applyFill="1" applyBorder="1" applyAlignment="1">
      <alignment horizontal="center" vertical="center"/>
    </xf>
    <xf numFmtId="0" fontId="73" fillId="9" borderId="43" xfId="41" applyFont="1" applyFill="1" applyBorder="1" applyAlignment="1">
      <alignment horizontal="centerContinuous" vertical="center"/>
    </xf>
    <xf numFmtId="0" fontId="73" fillId="9" borderId="44" xfId="41" applyFont="1" applyFill="1" applyBorder="1" applyAlignment="1">
      <alignment horizontal="centerContinuous" vertical="center"/>
    </xf>
    <xf numFmtId="0" fontId="65" fillId="0" borderId="26" xfId="41" applyFont="1" applyBorder="1" applyAlignment="1">
      <alignment horizontal="left" vertical="center"/>
    </xf>
    <xf numFmtId="0" fontId="65" fillId="0" borderId="0" xfId="41" applyFont="1" applyAlignment="1">
      <alignment horizontal="center" vertical="center"/>
    </xf>
    <xf numFmtId="186" fontId="65" fillId="0" borderId="41" xfId="41" applyNumberFormat="1" applyFont="1" applyBorder="1" applyAlignment="1">
      <alignment horizontal="center" vertical="center"/>
    </xf>
    <xf numFmtId="186" fontId="65" fillId="0" borderId="26" xfId="41" applyNumberFormat="1" applyFont="1" applyBorder="1" applyAlignment="1">
      <alignment horizontal="center" vertical="center"/>
    </xf>
    <xf numFmtId="0" fontId="65" fillId="0" borderId="41" xfId="41" applyFont="1" applyBorder="1" applyAlignment="1">
      <alignment horizontal="center" vertical="center"/>
    </xf>
    <xf numFmtId="0" fontId="65" fillId="0" borderId="41" xfId="41" quotePrefix="1" applyFont="1" applyBorder="1" applyAlignment="1">
      <alignment horizontal="center" vertical="center"/>
    </xf>
    <xf numFmtId="186" fontId="65" fillId="0" borderId="41" xfId="41" applyNumberFormat="1" applyFont="1" applyBorder="1" applyAlignment="1">
      <alignment horizontal="center" vertical="center" wrapText="1"/>
    </xf>
    <xf numFmtId="0" fontId="61" fillId="0" borderId="0" xfId="41" applyFont="1" applyAlignment="1">
      <alignment vertical="center"/>
    </xf>
    <xf numFmtId="0" fontId="84" fillId="0" borderId="0" xfId="41" applyFont="1" applyAlignment="1">
      <alignment vertical="center"/>
    </xf>
    <xf numFmtId="0" fontId="96" fillId="0" borderId="0" xfId="41" applyFont="1" applyAlignment="1">
      <alignment vertical="center"/>
    </xf>
    <xf numFmtId="199" fontId="84" fillId="0" borderId="0" xfId="41" applyNumberFormat="1" applyFont="1" applyAlignment="1">
      <alignment vertical="center"/>
    </xf>
    <xf numFmtId="177" fontId="87" fillId="0" borderId="0" xfId="41" applyNumberFormat="1" applyFont="1" applyAlignment="1">
      <alignment vertical="center"/>
    </xf>
    <xf numFmtId="199" fontId="84" fillId="8" borderId="7" xfId="41" applyNumberFormat="1" applyFont="1" applyFill="1" applyBorder="1" applyAlignment="1">
      <alignment vertical="center"/>
    </xf>
    <xf numFmtId="191" fontId="87" fillId="0" borderId="0" xfId="41" applyNumberFormat="1" applyFont="1" applyAlignment="1">
      <alignment vertical="center"/>
    </xf>
    <xf numFmtId="199" fontId="84" fillId="8" borderId="42" xfId="41" applyNumberFormat="1" applyFont="1" applyFill="1" applyBorder="1" applyAlignment="1">
      <alignment vertical="center"/>
    </xf>
    <xf numFmtId="191" fontId="87" fillId="0" borderId="0" xfId="41" applyNumberFormat="1" applyFont="1" applyAlignment="1">
      <alignment horizontal="right" vertical="center"/>
    </xf>
    <xf numFmtId="177" fontId="87" fillId="0" borderId="2" xfId="41" applyNumberFormat="1" applyFont="1" applyBorder="1" applyAlignment="1">
      <alignment vertical="center"/>
    </xf>
    <xf numFmtId="199" fontId="84" fillId="8" borderId="8" xfId="41" applyNumberFormat="1" applyFont="1" applyFill="1" applyBorder="1" applyAlignment="1">
      <alignment vertical="center"/>
    </xf>
    <xf numFmtId="0" fontId="98" fillId="0" borderId="0" xfId="41" applyFont="1" applyAlignment="1">
      <alignment vertical="center"/>
    </xf>
    <xf numFmtId="0" fontId="61" fillId="0" borderId="1" xfId="41" applyFont="1" applyBorder="1" applyAlignment="1">
      <alignment vertical="center"/>
    </xf>
    <xf numFmtId="0" fontId="80" fillId="0" borderId="1" xfId="41" applyFont="1" applyBorder="1" applyAlignment="1">
      <alignment vertical="center"/>
    </xf>
    <xf numFmtId="0" fontId="80" fillId="0" borderId="0" xfId="41" applyFont="1" applyAlignment="1">
      <alignment vertical="center"/>
    </xf>
    <xf numFmtId="0" fontId="80" fillId="8" borderId="7" xfId="41" applyFont="1" applyFill="1" applyBorder="1" applyAlignment="1">
      <alignment vertical="center"/>
    </xf>
    <xf numFmtId="177" fontId="87" fillId="0" borderId="1" xfId="41" applyNumberFormat="1" applyFont="1" applyBorder="1" applyAlignment="1">
      <alignment vertical="center"/>
    </xf>
    <xf numFmtId="191" fontId="88" fillId="0" borderId="1" xfId="41" applyNumberFormat="1" applyFont="1" applyBorder="1" applyAlignment="1">
      <alignment vertical="center"/>
    </xf>
    <xf numFmtId="0" fontId="62" fillId="0" borderId="0" xfId="41" applyFont="1" applyAlignment="1">
      <alignment vertical="center"/>
    </xf>
    <xf numFmtId="182" fontId="87" fillId="0" borderId="0" xfId="41" applyNumberFormat="1" applyFont="1" applyAlignment="1">
      <alignment vertical="center"/>
    </xf>
    <xf numFmtId="166" fontId="84" fillId="0" borderId="0" xfId="41" applyNumberFormat="1" applyFont="1" applyAlignment="1">
      <alignment horizontal="right" vertical="center"/>
    </xf>
    <xf numFmtId="0" fontId="97" fillId="0" borderId="0" xfId="41" applyFont="1" applyAlignment="1">
      <alignment vertical="center"/>
    </xf>
    <xf numFmtId="182" fontId="87" fillId="5" borderId="0" xfId="41" applyNumberFormat="1" applyFont="1" applyFill="1" applyAlignment="1">
      <alignment vertical="center"/>
    </xf>
    <xf numFmtId="182" fontId="87" fillId="8" borderId="42" xfId="41" applyNumberFormat="1" applyFont="1" applyFill="1" applyBorder="1" applyAlignment="1">
      <alignment vertical="center"/>
    </xf>
    <xf numFmtId="0" fontId="58" fillId="8" borderId="42" xfId="41" applyFont="1" applyFill="1" applyBorder="1" applyAlignment="1">
      <alignment vertical="center"/>
    </xf>
    <xf numFmtId="182" fontId="84" fillId="0" borderId="0" xfId="41" applyNumberFormat="1" applyFont="1" applyAlignment="1">
      <alignment vertical="center"/>
    </xf>
    <xf numFmtId="182" fontId="84" fillId="8" borderId="42" xfId="41" applyNumberFormat="1" applyFont="1" applyFill="1" applyBorder="1" applyAlignment="1">
      <alignment vertical="center"/>
    </xf>
    <xf numFmtId="0" fontId="62" fillId="0" borderId="0" xfId="41" applyFont="1" applyAlignment="1">
      <alignment horizontal="left" vertical="center"/>
    </xf>
    <xf numFmtId="191" fontId="87" fillId="8" borderId="13" xfId="41" applyNumberFormat="1" applyFont="1" applyFill="1" applyBorder="1" applyAlignment="1">
      <alignment vertical="center"/>
    </xf>
    <xf numFmtId="0" fontId="84" fillId="0" borderId="13" xfId="41" applyFont="1" applyBorder="1" applyAlignment="1">
      <alignment vertical="center"/>
    </xf>
    <xf numFmtId="191" fontId="87" fillId="8" borderId="42" xfId="41" applyNumberFormat="1" applyFont="1" applyFill="1" applyBorder="1" applyAlignment="1">
      <alignment vertical="center"/>
    </xf>
    <xf numFmtId="182" fontId="80" fillId="0" borderId="0" xfId="41" applyNumberFormat="1" applyFont="1" applyAlignment="1">
      <alignment vertical="center"/>
    </xf>
    <xf numFmtId="182" fontId="80" fillId="8" borderId="42" xfId="41" applyNumberFormat="1" applyFont="1" applyFill="1" applyBorder="1" applyAlignment="1">
      <alignment vertical="center"/>
    </xf>
    <xf numFmtId="177" fontId="87" fillId="0" borderId="13" xfId="41" applyNumberFormat="1" applyFont="1" applyBorder="1" applyAlignment="1">
      <alignment vertical="center"/>
    </xf>
    <xf numFmtId="182" fontId="80" fillId="0" borderId="1" xfId="41" applyNumberFormat="1" applyFont="1" applyBorder="1" applyAlignment="1">
      <alignment vertical="center"/>
    </xf>
    <xf numFmtId="0" fontId="84" fillId="0" borderId="10" xfId="41" applyFont="1" applyBorder="1" applyAlignment="1">
      <alignment vertical="center"/>
    </xf>
    <xf numFmtId="182" fontId="80" fillId="8" borderId="7" xfId="41" applyNumberFormat="1" applyFont="1" applyFill="1" applyBorder="1" applyAlignment="1">
      <alignment vertical="center"/>
    </xf>
    <xf numFmtId="191" fontId="87" fillId="8" borderId="8" xfId="41" applyNumberFormat="1" applyFont="1" applyFill="1" applyBorder="1" applyAlignment="1">
      <alignment vertical="center"/>
    </xf>
    <xf numFmtId="0" fontId="65" fillId="0" borderId="0" xfId="41" applyFont="1" applyAlignment="1">
      <alignment horizontal="centerContinuous" vertical="center"/>
    </xf>
    <xf numFmtId="0" fontId="65" fillId="0" borderId="26" xfId="41" applyFont="1" applyBorder="1" applyAlignment="1">
      <alignment horizontal="centerContinuous" vertical="center"/>
    </xf>
    <xf numFmtId="166" fontId="84" fillId="0" borderId="0" xfId="41" applyNumberFormat="1" applyFont="1" applyAlignment="1">
      <alignment vertical="center"/>
    </xf>
    <xf numFmtId="0" fontId="86" fillId="0" borderId="0" xfId="41" applyFont="1" applyAlignment="1">
      <alignment horizontal="centerContinuous" vertical="center"/>
    </xf>
    <xf numFmtId="0" fontId="86" fillId="0" borderId="0" xfId="41" applyFont="1" applyAlignment="1">
      <alignment horizontal="left" vertical="center"/>
    </xf>
    <xf numFmtId="182" fontId="58" fillId="0" borderId="0" xfId="41" applyNumberFormat="1" applyFont="1" applyAlignment="1">
      <alignment vertical="center"/>
    </xf>
    <xf numFmtId="198" fontId="84" fillId="0" borderId="0" xfId="41" applyNumberFormat="1" applyFont="1" applyAlignment="1">
      <alignment horizontal="right" vertical="center"/>
    </xf>
    <xf numFmtId="198" fontId="96" fillId="0" borderId="0" xfId="41" applyNumberFormat="1" applyFont="1" applyAlignment="1">
      <alignment vertical="center"/>
    </xf>
    <xf numFmtId="198" fontId="84" fillId="0" borderId="0" xfId="41" applyNumberFormat="1" applyFont="1" applyAlignment="1">
      <alignment vertical="center"/>
    </xf>
    <xf numFmtId="191" fontId="87" fillId="0" borderId="0" xfId="41" quotePrefix="1" applyNumberFormat="1" applyFont="1" applyAlignment="1">
      <alignment horizontal="right" vertical="center"/>
    </xf>
    <xf numFmtId="0" fontId="58" fillId="0" borderId="1" xfId="41" applyFont="1" applyBorder="1" applyAlignment="1">
      <alignment vertical="center"/>
    </xf>
    <xf numFmtId="166" fontId="84" fillId="0" borderId="1" xfId="41" applyNumberFormat="1" applyFont="1" applyBorder="1" applyAlignment="1">
      <alignment vertical="center"/>
    </xf>
    <xf numFmtId="0" fontId="58" fillId="0" borderId="2" xfId="41" applyFont="1" applyBorder="1" applyAlignment="1">
      <alignment vertical="center"/>
    </xf>
    <xf numFmtId="191" fontId="87" fillId="0" borderId="2" xfId="41" applyNumberFormat="1" applyFont="1" applyBorder="1" applyAlignment="1">
      <alignment vertical="center"/>
    </xf>
    <xf numFmtId="0" fontId="84" fillId="0" borderId="2" xfId="41" applyFont="1" applyBorder="1" applyAlignment="1">
      <alignment vertical="center"/>
    </xf>
    <xf numFmtId="177" fontId="87" fillId="0" borderId="12" xfId="41" applyNumberFormat="1" applyFont="1" applyBorder="1" applyAlignment="1">
      <alignment vertical="center"/>
    </xf>
    <xf numFmtId="0" fontId="84" fillId="0" borderId="0" xfId="40" applyFont="1" applyAlignment="1">
      <alignment vertical="center"/>
    </xf>
    <xf numFmtId="186" fontId="94" fillId="8" borderId="0" xfId="40" applyNumberFormat="1" applyFont="1" applyFill="1" applyAlignment="1">
      <alignment horizontal="center" vertical="center"/>
    </xf>
    <xf numFmtId="0" fontId="84" fillId="0" borderId="0" xfId="40" applyFont="1" applyAlignment="1">
      <alignment horizontal="center" vertical="center"/>
    </xf>
    <xf numFmtId="0" fontId="80" fillId="0" borderId="5" xfId="40" applyFont="1" applyBorder="1" applyAlignment="1">
      <alignment horizontal="centerContinuous" vertical="center"/>
    </xf>
    <xf numFmtId="0" fontId="80" fillId="0" borderId="4" xfId="40" applyFont="1" applyBorder="1" applyAlignment="1">
      <alignment horizontal="centerContinuous" vertical="center"/>
    </xf>
    <xf numFmtId="0" fontId="80" fillId="0" borderId="0" xfId="40" applyFont="1" applyAlignment="1">
      <alignment horizontal="centerContinuous" vertical="center"/>
    </xf>
    <xf numFmtId="0" fontId="82" fillId="0" borderId="19" xfId="38" applyFont="1" applyBorder="1" applyAlignment="1">
      <alignment horizontal="center" vertical="center"/>
    </xf>
    <xf numFmtId="0" fontId="82" fillId="0" borderId="0" xfId="38" applyFont="1" applyAlignment="1">
      <alignment horizontal="center" vertical="center"/>
    </xf>
    <xf numFmtId="0" fontId="93" fillId="0" borderId="0" xfId="40" applyFont="1" applyAlignment="1">
      <alignment vertical="center"/>
    </xf>
    <xf numFmtId="186" fontId="84" fillId="0" borderId="0" xfId="40" applyNumberFormat="1" applyFont="1" applyAlignment="1">
      <alignment horizontal="center" vertical="center"/>
    </xf>
    <xf numFmtId="186" fontId="86" fillId="0" borderId="25" xfId="40" applyNumberFormat="1" applyFont="1" applyBorder="1" applyAlignment="1">
      <alignment horizontal="center" vertical="center"/>
    </xf>
    <xf numFmtId="0" fontId="80" fillId="0" borderId="0" xfId="40" applyFont="1" applyAlignment="1">
      <alignment vertical="center"/>
    </xf>
    <xf numFmtId="197" fontId="84" fillId="0" borderId="0" xfId="40" applyNumberFormat="1" applyFont="1" applyAlignment="1">
      <alignment horizontal="centerContinuous" vertical="center"/>
    </xf>
    <xf numFmtId="193" fontId="84" fillId="0" borderId="0" xfId="40" applyNumberFormat="1" applyFont="1" applyAlignment="1">
      <alignment horizontal="center" vertical="center"/>
    </xf>
    <xf numFmtId="193" fontId="84" fillId="0" borderId="0" xfId="40" applyNumberFormat="1" applyFont="1" applyAlignment="1">
      <alignment horizontal="centerContinuous" vertical="center"/>
    </xf>
    <xf numFmtId="181" fontId="84" fillId="0" borderId="0" xfId="40" applyNumberFormat="1" applyFont="1" applyAlignment="1">
      <alignment horizontal="center" vertical="center"/>
    </xf>
    <xf numFmtId="181" fontId="84" fillId="0" borderId="0" xfId="40" applyNumberFormat="1" applyFont="1" applyAlignment="1">
      <alignment horizontal="centerContinuous" vertical="center"/>
    </xf>
    <xf numFmtId="0" fontId="80" fillId="0" borderId="34" xfId="40" applyFont="1" applyBorder="1" applyAlignment="1">
      <alignment vertical="center"/>
    </xf>
    <xf numFmtId="193" fontId="80" fillId="0" borderId="0" xfId="40" applyNumberFormat="1" applyFont="1" applyAlignment="1">
      <alignment horizontal="center" vertical="center"/>
    </xf>
    <xf numFmtId="193" fontId="80" fillId="0" borderId="1" xfId="40" applyNumberFormat="1" applyFont="1" applyBorder="1" applyAlignment="1">
      <alignment horizontal="centerContinuous" vertical="center"/>
    </xf>
    <xf numFmtId="0" fontId="84" fillId="0" borderId="23" xfId="40" applyFont="1" applyBorder="1" applyAlignment="1">
      <alignment horizontal="center" vertical="center"/>
    </xf>
    <xf numFmtId="0" fontId="84" fillId="0" borderId="27" xfId="40" applyFont="1" applyBorder="1" applyAlignment="1">
      <alignment horizontal="center" vertical="center"/>
    </xf>
    <xf numFmtId="0" fontId="84" fillId="0" borderId="0" xfId="40" applyFont="1" applyAlignment="1">
      <alignment horizontal="centerContinuous" vertical="center"/>
    </xf>
    <xf numFmtId="0" fontId="88" fillId="0" borderId="0" xfId="40" applyFont="1" applyAlignment="1">
      <alignment vertical="center"/>
    </xf>
    <xf numFmtId="191" fontId="88" fillId="4" borderId="23" xfId="40" applyNumberFormat="1" applyFont="1" applyFill="1" applyBorder="1" applyAlignment="1">
      <alignment horizontal="center" vertical="center"/>
    </xf>
    <xf numFmtId="191" fontId="88" fillId="0" borderId="27" xfId="40" applyNumberFormat="1" applyFont="1" applyBorder="1" applyAlignment="1">
      <alignment horizontal="center" vertical="center"/>
    </xf>
    <xf numFmtId="191" fontId="88" fillId="0" borderId="0" xfId="40" applyNumberFormat="1" applyFont="1" applyAlignment="1">
      <alignment horizontal="center" vertical="center"/>
    </xf>
    <xf numFmtId="191" fontId="88" fillId="0" borderId="0" xfId="40" applyNumberFormat="1" applyFont="1" applyAlignment="1">
      <alignment horizontal="centerContinuous" vertical="center"/>
    </xf>
    <xf numFmtId="0" fontId="80" fillId="0" borderId="23" xfId="40" applyFont="1" applyBorder="1" applyAlignment="1">
      <alignment horizontal="center" vertical="center"/>
    </xf>
    <xf numFmtId="0" fontId="80" fillId="0" borderId="27" xfId="40" applyFont="1" applyBorder="1" applyAlignment="1">
      <alignment horizontal="center" vertical="center"/>
    </xf>
    <xf numFmtId="0" fontId="86" fillId="0" borderId="25" xfId="40" applyFont="1" applyBorder="1" applyAlignment="1">
      <alignment horizontal="center" vertical="center"/>
    </xf>
    <xf numFmtId="0" fontId="80" fillId="5" borderId="0" xfId="40" applyFont="1" applyFill="1" applyAlignment="1">
      <alignment horizontal="center" vertical="center"/>
    </xf>
    <xf numFmtId="0" fontId="84" fillId="5" borderId="0" xfId="40" applyFont="1" applyFill="1" applyAlignment="1">
      <alignment vertical="center"/>
    </xf>
    <xf numFmtId="0" fontId="84" fillId="0" borderId="0" xfId="40" applyFont="1" applyAlignment="1">
      <alignment horizontal="left" vertical="center"/>
    </xf>
    <xf numFmtId="0" fontId="84" fillId="0" borderId="34" xfId="40" applyFont="1" applyBorder="1" applyAlignment="1">
      <alignment vertical="center"/>
    </xf>
    <xf numFmtId="0" fontId="87" fillId="0" borderId="0" xfId="40" applyFont="1" applyAlignment="1">
      <alignment vertical="center"/>
    </xf>
    <xf numFmtId="0" fontId="87" fillId="5" borderId="0" xfId="40" applyFont="1" applyFill="1" applyAlignment="1">
      <alignment vertical="center"/>
    </xf>
    <xf numFmtId="196" fontId="80" fillId="5" borderId="27" xfId="40" applyNumberFormat="1" applyFont="1" applyFill="1" applyBorder="1" applyAlignment="1">
      <alignment horizontal="center" vertical="center"/>
    </xf>
    <xf numFmtId="196" fontId="84" fillId="5" borderId="27" xfId="40" applyNumberFormat="1" applyFont="1" applyFill="1" applyBorder="1" applyAlignment="1">
      <alignment horizontal="center" vertical="center"/>
    </xf>
    <xf numFmtId="196" fontId="80" fillId="5" borderId="39" xfId="40" applyNumberFormat="1" applyFont="1" applyFill="1" applyBorder="1" applyAlignment="1">
      <alignment horizontal="center" vertical="center"/>
    </xf>
    <xf numFmtId="0" fontId="84" fillId="0" borderId="25" xfId="40" applyFont="1" applyBorder="1" applyAlignment="1">
      <alignment vertical="center"/>
    </xf>
    <xf numFmtId="186" fontId="86" fillId="0" borderId="26" xfId="40" applyNumberFormat="1" applyFont="1" applyBorder="1" applyAlignment="1">
      <alignment horizontal="center" vertical="center"/>
    </xf>
    <xf numFmtId="0" fontId="86" fillId="0" borderId="24" xfId="40" applyFont="1" applyBorder="1" applyAlignment="1">
      <alignment horizontal="center" vertical="center"/>
    </xf>
    <xf numFmtId="0" fontId="84" fillId="0" borderId="38" xfId="40" applyFont="1" applyBorder="1" applyAlignment="1">
      <alignment vertical="center"/>
    </xf>
    <xf numFmtId="0" fontId="84" fillId="0" borderId="37" xfId="40" applyFont="1" applyBorder="1" applyAlignment="1">
      <alignment vertical="center"/>
    </xf>
    <xf numFmtId="0" fontId="84" fillId="0" borderId="36" xfId="40" applyFont="1" applyBorder="1" applyAlignment="1">
      <alignment vertical="center"/>
    </xf>
    <xf numFmtId="0" fontId="86" fillId="0" borderId="32" xfId="40" applyFont="1" applyBorder="1" applyAlignment="1">
      <alignment horizontal="center" vertical="center"/>
    </xf>
    <xf numFmtId="0" fontId="84" fillId="0" borderId="31" xfId="40" applyFont="1" applyBorder="1" applyAlignment="1">
      <alignment vertical="center"/>
    </xf>
    <xf numFmtId="0" fontId="84" fillId="0" borderId="32" xfId="40" applyFont="1" applyBorder="1" applyAlignment="1">
      <alignment vertical="center"/>
    </xf>
    <xf numFmtId="194" fontId="84" fillId="5" borderId="27" xfId="40" applyNumberFormat="1" applyFont="1" applyFill="1" applyBorder="1" applyAlignment="1">
      <alignment horizontal="center" vertical="center"/>
    </xf>
    <xf numFmtId="0" fontId="88" fillId="0" borderId="0" xfId="40" quotePrefix="1" applyFont="1" applyAlignment="1">
      <alignment vertical="center"/>
    </xf>
    <xf numFmtId="0" fontId="84" fillId="0" borderId="30" xfId="40" applyFont="1" applyBorder="1" applyAlignment="1">
      <alignment vertical="center"/>
    </xf>
    <xf numFmtId="0" fontId="84" fillId="0" borderId="29" xfId="40" applyFont="1" applyBorder="1" applyAlignment="1">
      <alignment vertical="center"/>
    </xf>
    <xf numFmtId="0" fontId="84" fillId="0" borderId="28" xfId="40" applyFont="1" applyBorder="1" applyAlignment="1">
      <alignment vertical="center"/>
    </xf>
    <xf numFmtId="0" fontId="85" fillId="0" borderId="0" xfId="40" applyFont="1" applyAlignment="1">
      <alignment vertical="center"/>
    </xf>
    <xf numFmtId="166" fontId="84" fillId="0" borderId="69" xfId="40" applyNumberFormat="1" applyFont="1" applyBorder="1" applyAlignment="1">
      <alignment horizontal="center" vertical="center"/>
    </xf>
    <xf numFmtId="166" fontId="80" fillId="0" borderId="70" xfId="40" applyNumberFormat="1" applyFont="1" applyBorder="1" applyAlignment="1">
      <alignment horizontal="center" vertical="center"/>
    </xf>
    <xf numFmtId="166" fontId="88" fillId="0" borderId="69" xfId="40" applyNumberFormat="1" applyFont="1" applyBorder="1" applyAlignment="1">
      <alignment horizontal="center" vertical="center"/>
    </xf>
    <xf numFmtId="166" fontId="87" fillId="0" borderId="69" xfId="40" applyNumberFormat="1" applyFont="1" applyBorder="1" applyAlignment="1">
      <alignment horizontal="center" vertical="center"/>
    </xf>
    <xf numFmtId="193" fontId="80" fillId="0" borderId="69" xfId="40" applyNumberFormat="1" applyFont="1" applyBorder="1" applyAlignment="1">
      <alignment horizontal="center" vertical="center"/>
    </xf>
    <xf numFmtId="181" fontId="84" fillId="0" borderId="69" xfId="40" applyNumberFormat="1" applyFont="1" applyBorder="1" applyAlignment="1">
      <alignment horizontal="center" vertical="center"/>
    </xf>
    <xf numFmtId="181" fontId="84" fillId="0" borderId="71" xfId="40" applyNumberFormat="1" applyFont="1" applyBorder="1" applyAlignment="1">
      <alignment horizontal="center" vertical="center"/>
    </xf>
    <xf numFmtId="193" fontId="80" fillId="0" borderId="70" xfId="40" applyNumberFormat="1" applyFont="1" applyBorder="1" applyAlignment="1">
      <alignment horizontal="center" vertical="center"/>
    </xf>
    <xf numFmtId="0" fontId="84" fillId="0" borderId="69" xfId="40" applyFont="1" applyBorder="1" applyAlignment="1">
      <alignment horizontal="center" vertical="center"/>
    </xf>
    <xf numFmtId="193" fontId="87" fillId="0" borderId="69" xfId="40" applyNumberFormat="1" applyFont="1" applyBorder="1" applyAlignment="1">
      <alignment horizontal="center" vertical="center"/>
    </xf>
    <xf numFmtId="195" fontId="87" fillId="0" borderId="69" xfId="40" applyNumberFormat="1" applyFont="1" applyBorder="1" applyAlignment="1">
      <alignment horizontal="center" vertical="center"/>
    </xf>
    <xf numFmtId="191" fontId="87" fillId="0" borderId="69" xfId="40" quotePrefix="1" applyNumberFormat="1" applyFont="1" applyBorder="1" applyAlignment="1">
      <alignment horizontal="center" vertical="center"/>
    </xf>
    <xf numFmtId="191" fontId="87" fillId="0" borderId="69" xfId="40" applyNumberFormat="1" applyFont="1" applyBorder="1" applyAlignment="1">
      <alignment horizontal="center" vertical="center"/>
    </xf>
    <xf numFmtId="193" fontId="84" fillId="0" borderId="69" xfId="40" applyNumberFormat="1" applyFont="1" applyBorder="1" applyAlignment="1">
      <alignment horizontal="center" vertical="center"/>
    </xf>
    <xf numFmtId="178" fontId="84" fillId="0" borderId="71" xfId="40" applyNumberFormat="1" applyFont="1" applyBorder="1" applyAlignment="1">
      <alignment horizontal="center" vertical="center"/>
    </xf>
    <xf numFmtId="192" fontId="80" fillId="0" borderId="69" xfId="40" applyNumberFormat="1" applyFont="1" applyBorder="1" applyAlignment="1">
      <alignment horizontal="center" vertical="center"/>
    </xf>
    <xf numFmtId="190" fontId="84" fillId="5" borderId="23" xfId="40" applyNumberFormat="1" applyFont="1" applyFill="1" applyBorder="1" applyAlignment="1">
      <alignment horizontal="center" vertical="center"/>
    </xf>
    <xf numFmtId="189" fontId="84" fillId="5" borderId="0" xfId="40" applyNumberFormat="1" applyFont="1" applyFill="1" applyAlignment="1">
      <alignment horizontal="center" vertical="center"/>
    </xf>
    <xf numFmtId="188" fontId="84" fillId="5" borderId="23" xfId="40" applyNumberFormat="1" applyFont="1" applyFill="1" applyBorder="1" applyAlignment="1">
      <alignment horizontal="center" vertical="center"/>
    </xf>
    <xf numFmtId="188" fontId="84" fillId="5" borderId="0" xfId="40" applyNumberFormat="1" applyFont="1" applyFill="1" applyAlignment="1">
      <alignment horizontal="center" vertical="center"/>
    </xf>
    <xf numFmtId="0" fontId="86" fillId="5" borderId="24" xfId="43" applyFont="1" applyFill="1" applyBorder="1" applyAlignment="1">
      <alignment horizontal="right" vertical="center"/>
    </xf>
    <xf numFmtId="0" fontId="91" fillId="12" borderId="25" xfId="43" applyFont="1" applyFill="1" applyBorder="1" applyAlignment="1">
      <alignment horizontal="right" vertical="center"/>
    </xf>
    <xf numFmtId="9" fontId="75" fillId="5" borderId="74" xfId="39" applyFont="1" applyFill="1" applyBorder="1" applyAlignment="1">
      <alignment horizontal="right" vertical="center"/>
    </xf>
    <xf numFmtId="0" fontId="79" fillId="0" borderId="0" xfId="43" applyAlignment="1">
      <alignment vertical="center"/>
    </xf>
    <xf numFmtId="0" fontId="105" fillId="0" borderId="0" xfId="43" applyFont="1" applyAlignment="1">
      <alignment vertical="center"/>
    </xf>
    <xf numFmtId="0" fontId="104" fillId="0" borderId="0" xfId="43" applyFont="1" applyAlignment="1">
      <alignment horizontal="right" vertical="center"/>
    </xf>
    <xf numFmtId="0" fontId="105" fillId="0" borderId="0" xfId="43" applyFont="1" applyAlignment="1">
      <alignment horizontal="right" vertical="center"/>
    </xf>
    <xf numFmtId="0" fontId="105" fillId="5" borderId="72" xfId="43" applyFont="1" applyFill="1" applyBorder="1" applyAlignment="1">
      <alignment vertical="center"/>
    </xf>
    <xf numFmtId="202" fontId="107" fillId="5" borderId="73" xfId="42" applyNumberFormat="1" applyFont="1" applyFill="1" applyBorder="1" applyAlignment="1">
      <alignment horizontal="center" vertical="center"/>
    </xf>
    <xf numFmtId="202" fontId="107" fillId="0" borderId="4" xfId="43" applyNumberFormat="1" applyFont="1" applyBorder="1" applyAlignment="1">
      <alignment horizontal="center" vertical="center"/>
    </xf>
    <xf numFmtId="0" fontId="79" fillId="0" borderId="0" xfId="43" applyAlignment="1">
      <alignment horizontal="center" vertical="center"/>
    </xf>
    <xf numFmtId="202" fontId="107" fillId="5" borderId="72" xfId="42" applyNumberFormat="1" applyFont="1" applyFill="1" applyBorder="1" applyAlignment="1">
      <alignment horizontal="center" vertical="center"/>
    </xf>
    <xf numFmtId="202" fontId="107" fillId="0" borderId="0" xfId="43" applyNumberFormat="1" applyFont="1" applyAlignment="1">
      <alignment horizontal="center" vertical="center"/>
    </xf>
    <xf numFmtId="0" fontId="87" fillId="0" borderId="0" xfId="43" applyFont="1" applyAlignment="1">
      <alignment horizontal="left" vertical="center"/>
    </xf>
    <xf numFmtId="202" fontId="105" fillId="5" borderId="21" xfId="43" applyNumberFormat="1" applyFont="1" applyFill="1" applyBorder="1" applyAlignment="1">
      <alignment horizontal="center" vertical="center"/>
    </xf>
    <xf numFmtId="202" fontId="105" fillId="0" borderId="19" xfId="43" applyNumberFormat="1" applyFont="1" applyBorder="1" applyAlignment="1">
      <alignment horizontal="center" vertical="center"/>
    </xf>
    <xf numFmtId="202" fontId="107" fillId="5" borderId="72" xfId="43" applyNumberFormat="1" applyFont="1" applyFill="1" applyBorder="1" applyAlignment="1">
      <alignment horizontal="center" vertical="center"/>
    </xf>
    <xf numFmtId="9" fontId="110" fillId="5" borderId="72" xfId="39" applyFont="1" applyFill="1" applyBorder="1" applyAlignment="1">
      <alignment horizontal="right" vertical="center"/>
    </xf>
    <xf numFmtId="9" fontId="110" fillId="0" borderId="0" xfId="39" applyFont="1" applyAlignment="1">
      <alignment horizontal="right" vertical="center"/>
    </xf>
    <xf numFmtId="202" fontId="105" fillId="5" borderId="72" xfId="43" applyNumberFormat="1" applyFont="1" applyFill="1" applyBorder="1" applyAlignment="1">
      <alignment horizontal="center" vertical="center"/>
    </xf>
    <xf numFmtId="202" fontId="105" fillId="0" borderId="0" xfId="43" applyNumberFormat="1" applyFont="1" applyAlignment="1">
      <alignment horizontal="center" vertical="center"/>
    </xf>
    <xf numFmtId="0" fontId="108" fillId="0" borderId="0" xfId="43" applyFont="1" applyAlignment="1">
      <alignment horizontal="center" vertical="center"/>
    </xf>
    <xf numFmtId="0" fontId="108" fillId="0" borderId="0" xfId="43" applyFont="1" applyAlignment="1">
      <alignment horizontal="left" vertical="center"/>
    </xf>
    <xf numFmtId="0" fontId="109" fillId="0" borderId="0" xfId="43" applyFont="1" applyAlignment="1">
      <alignment horizontal="center" vertical="center"/>
    </xf>
    <xf numFmtId="0" fontId="109" fillId="0" borderId="0" xfId="43" applyFont="1" applyAlignment="1">
      <alignment horizontal="left" vertical="center"/>
    </xf>
    <xf numFmtId="202" fontId="105" fillId="5" borderId="72" xfId="42" applyNumberFormat="1" applyFont="1" applyFill="1" applyBorder="1" applyAlignment="1">
      <alignment horizontal="center" vertical="center"/>
    </xf>
    <xf numFmtId="202" fontId="105" fillId="0" borderId="0" xfId="42" applyNumberFormat="1" applyFont="1" applyFill="1" applyAlignment="1">
      <alignment horizontal="center" vertical="center"/>
    </xf>
    <xf numFmtId="202" fontId="105" fillId="5" borderId="21" xfId="42" applyNumberFormat="1" applyFont="1" applyFill="1" applyBorder="1" applyAlignment="1">
      <alignment horizontal="center" vertical="center"/>
    </xf>
    <xf numFmtId="202" fontId="105" fillId="0" borderId="19" xfId="42" applyNumberFormat="1" applyFont="1" applyFill="1" applyBorder="1" applyAlignment="1">
      <alignment horizontal="center" vertical="center"/>
    </xf>
    <xf numFmtId="202" fontId="105" fillId="5" borderId="21" xfId="42" applyNumberFormat="1" applyFont="1" applyFill="1" applyBorder="1" applyAlignment="1">
      <alignment horizontal="left" vertical="center"/>
    </xf>
    <xf numFmtId="202" fontId="105" fillId="0" borderId="19" xfId="42" applyNumberFormat="1" applyFont="1" applyBorder="1" applyAlignment="1">
      <alignment horizontal="left" vertical="center"/>
    </xf>
    <xf numFmtId="202" fontId="107" fillId="5" borderId="72" xfId="43" applyNumberFormat="1" applyFont="1" applyFill="1" applyBorder="1" applyAlignment="1">
      <alignment horizontal="left" vertical="center"/>
    </xf>
    <xf numFmtId="202" fontId="107" fillId="0" borderId="0" xfId="42" applyNumberFormat="1" applyFont="1" applyAlignment="1">
      <alignment horizontal="left" vertical="center"/>
    </xf>
    <xf numFmtId="202" fontId="107" fillId="5" borderId="21" xfId="42" applyNumberFormat="1" applyFont="1" applyFill="1" applyBorder="1" applyAlignment="1">
      <alignment horizontal="center" vertical="center"/>
    </xf>
    <xf numFmtId="202" fontId="107" fillId="0" borderId="19" xfId="43" applyNumberFormat="1" applyFont="1" applyBorder="1" applyAlignment="1">
      <alignment horizontal="center" vertical="center"/>
    </xf>
    <xf numFmtId="202" fontId="105" fillId="5" borderId="75" xfId="42" applyNumberFormat="1" applyFont="1" applyFill="1" applyBorder="1" applyAlignment="1">
      <alignment horizontal="center" vertical="center"/>
    </xf>
    <xf numFmtId="202" fontId="105" fillId="0" borderId="52" xfId="42" applyNumberFormat="1" applyFont="1" applyBorder="1" applyAlignment="1">
      <alignment vertical="center"/>
    </xf>
    <xf numFmtId="202" fontId="107" fillId="5" borderId="75" xfId="43" applyNumberFormat="1" applyFont="1" applyFill="1" applyBorder="1" applyAlignment="1">
      <alignment vertical="center"/>
    </xf>
    <xf numFmtId="202" fontId="107" fillId="0" borderId="52" xfId="42" applyNumberFormat="1" applyFont="1" applyBorder="1" applyAlignment="1">
      <alignment vertical="center"/>
    </xf>
    <xf numFmtId="202" fontId="105" fillId="5" borderId="72" xfId="43" applyNumberFormat="1" applyFont="1" applyFill="1" applyBorder="1" applyAlignment="1">
      <alignment vertical="center"/>
    </xf>
    <xf numFmtId="202" fontId="105" fillId="0" borderId="0" xfId="43" applyNumberFormat="1" applyFont="1" applyAlignment="1">
      <alignment vertical="center"/>
    </xf>
    <xf numFmtId="202" fontId="105" fillId="0" borderId="0" xfId="42" applyNumberFormat="1" applyFont="1" applyAlignment="1">
      <alignment vertical="center"/>
    </xf>
    <xf numFmtId="2" fontId="105" fillId="0" borderId="0" xfId="2" applyNumberFormat="1" applyFont="1" applyAlignment="1">
      <alignment vertical="center"/>
    </xf>
    <xf numFmtId="0" fontId="86" fillId="0" borderId="24" xfId="43" applyFont="1" applyBorder="1" applyAlignment="1">
      <alignment horizontal="right" vertical="center"/>
    </xf>
    <xf numFmtId="0" fontId="105" fillId="0" borderId="72" xfId="43" applyFont="1" applyBorder="1" applyAlignment="1">
      <alignment vertical="center"/>
    </xf>
    <xf numFmtId="202" fontId="107" fillId="0" borderId="73" xfId="42" applyNumberFormat="1" applyFont="1" applyFill="1" applyBorder="1" applyAlignment="1">
      <alignment horizontal="center" vertical="center"/>
    </xf>
    <xf numFmtId="202" fontId="107" fillId="0" borderId="72" xfId="42" applyNumberFormat="1" applyFont="1" applyFill="1" applyBorder="1" applyAlignment="1">
      <alignment horizontal="center" vertical="center"/>
    </xf>
    <xf numFmtId="9" fontId="75" fillId="0" borderId="74" xfId="39" applyFont="1" applyFill="1" applyBorder="1" applyAlignment="1">
      <alignment horizontal="right" vertical="center"/>
    </xf>
    <xf numFmtId="202" fontId="105" fillId="0" borderId="21" xfId="43" applyNumberFormat="1" applyFont="1" applyBorder="1" applyAlignment="1">
      <alignment horizontal="center" vertical="center"/>
    </xf>
    <xf numFmtId="202" fontId="107" fillId="0" borderId="72" xfId="43" applyNumberFormat="1" applyFont="1" applyBorder="1" applyAlignment="1">
      <alignment horizontal="center" vertical="center"/>
    </xf>
    <xf numFmtId="9" fontId="110" fillId="0" borderId="72" xfId="39" applyFont="1" applyFill="1" applyBorder="1" applyAlignment="1">
      <alignment horizontal="right" vertical="center"/>
    </xf>
    <xf numFmtId="202" fontId="105" fillId="0" borderId="72" xfId="43" applyNumberFormat="1" applyFont="1" applyBorder="1" applyAlignment="1">
      <alignment horizontal="center" vertical="center"/>
    </xf>
    <xf numFmtId="202" fontId="105" fillId="0" borderId="21" xfId="42" applyNumberFormat="1" applyFont="1" applyFill="1" applyBorder="1" applyAlignment="1">
      <alignment horizontal="left" vertical="center"/>
    </xf>
    <xf numFmtId="202" fontId="107" fillId="0" borderId="72" xfId="43" applyNumberFormat="1" applyFont="1" applyBorder="1" applyAlignment="1">
      <alignment horizontal="left" vertical="center"/>
    </xf>
    <xf numFmtId="202" fontId="105" fillId="0" borderId="21" xfId="42" applyNumberFormat="1" applyFont="1" applyFill="1" applyBorder="1" applyAlignment="1">
      <alignment horizontal="center" vertical="center"/>
    </xf>
    <xf numFmtId="202" fontId="107" fillId="0" borderId="21" xfId="42" applyNumberFormat="1" applyFont="1" applyFill="1" applyBorder="1" applyAlignment="1">
      <alignment horizontal="center" vertical="center"/>
    </xf>
    <xf numFmtId="202" fontId="105" fillId="0" borderId="75" xfId="42" applyNumberFormat="1" applyFont="1" applyFill="1" applyBorder="1" applyAlignment="1">
      <alignment horizontal="center" vertical="center"/>
    </xf>
    <xf numFmtId="202" fontId="107" fillId="0" borderId="75" xfId="43" applyNumberFormat="1" applyFont="1" applyBorder="1" applyAlignment="1">
      <alignment vertical="center"/>
    </xf>
    <xf numFmtId="202" fontId="105" fillId="0" borderId="72" xfId="43" applyNumberFormat="1" applyFont="1" applyBorder="1" applyAlignment="1">
      <alignment vertical="center"/>
    </xf>
    <xf numFmtId="204" fontId="80" fillId="11" borderId="76" xfId="43" applyNumberFormat="1" applyFont="1" applyFill="1" applyBorder="1" applyAlignment="1">
      <alignment horizontal="center" vertical="center"/>
    </xf>
    <xf numFmtId="204" fontId="80" fillId="11" borderId="77" xfId="43" applyNumberFormat="1" applyFont="1" applyFill="1" applyBorder="1" applyAlignment="1">
      <alignment horizontal="center" vertical="center"/>
    </xf>
    <xf numFmtId="204" fontId="86" fillId="11" borderId="78" xfId="43" applyNumberFormat="1" applyFont="1" applyFill="1" applyBorder="1" applyAlignment="1">
      <alignment horizontal="center" vertical="center"/>
    </xf>
    <xf numFmtId="0" fontId="42" fillId="14" borderId="0" xfId="41" applyFont="1" applyFill="1" applyAlignment="1">
      <alignment vertical="center"/>
    </xf>
    <xf numFmtId="0" fontId="129" fillId="0" borderId="0" xfId="41" applyFont="1" applyAlignment="1">
      <alignment vertical="center"/>
    </xf>
    <xf numFmtId="0" fontId="42" fillId="0" borderId="0" xfId="41" applyFont="1" applyAlignment="1">
      <alignment vertical="center"/>
    </xf>
    <xf numFmtId="0" fontId="43" fillId="15" borderId="0" xfId="41" applyFont="1" applyFill="1" applyAlignment="1">
      <alignment vertical="center"/>
    </xf>
    <xf numFmtId="0" fontId="42" fillId="15" borderId="0" xfId="41" applyFont="1" applyFill="1" applyAlignment="1">
      <alignment vertical="center"/>
    </xf>
    <xf numFmtId="0" fontId="124" fillId="2" borderId="0" xfId="41" applyFont="1" applyFill="1" applyAlignment="1">
      <alignment horizontal="center" vertical="center"/>
    </xf>
    <xf numFmtId="0" fontId="21" fillId="2" borderId="0" xfId="41" applyFont="1" applyFill="1" applyAlignment="1">
      <alignment horizontal="left" vertical="center"/>
    </xf>
    <xf numFmtId="0" fontId="128" fillId="14" borderId="0" xfId="41" applyFont="1" applyFill="1" applyAlignment="1">
      <alignment horizontal="left" vertical="center"/>
    </xf>
    <xf numFmtId="0" fontId="69" fillId="14" borderId="0" xfId="41" applyFont="1" applyFill="1" applyAlignment="1">
      <alignment horizontal="left" vertical="center"/>
    </xf>
    <xf numFmtId="0" fontId="69" fillId="9" borderId="57" xfId="41" applyFont="1" applyFill="1" applyBorder="1" applyAlignment="1">
      <alignment horizontal="centerContinuous" vertical="center"/>
    </xf>
    <xf numFmtId="0" fontId="69" fillId="12" borderId="57" xfId="41" applyFont="1" applyFill="1" applyBorder="1" applyAlignment="1">
      <alignment horizontal="centerContinuous" vertical="center"/>
    </xf>
    <xf numFmtId="0" fontId="122" fillId="0" borderId="0" xfId="41" applyFont="1" applyAlignment="1">
      <alignment horizontal="center" vertical="center"/>
    </xf>
    <xf numFmtId="0" fontId="122" fillId="8" borderId="0" xfId="41" applyFont="1" applyFill="1" applyAlignment="1">
      <alignment horizontal="center" vertical="center"/>
    </xf>
    <xf numFmtId="0" fontId="118" fillId="9" borderId="55" xfId="41" applyFont="1" applyFill="1" applyBorder="1" applyAlignment="1">
      <alignment horizontal="centerContinuous" vertical="center"/>
    </xf>
    <xf numFmtId="0" fontId="118" fillId="9" borderId="54" xfId="41" applyFont="1" applyFill="1" applyBorder="1" applyAlignment="1">
      <alignment horizontal="centerContinuous" vertical="center"/>
    </xf>
    <xf numFmtId="0" fontId="118" fillId="12" borderId="55" xfId="41" applyFont="1" applyFill="1" applyBorder="1" applyAlignment="1">
      <alignment horizontal="centerContinuous" vertical="center"/>
    </xf>
    <xf numFmtId="0" fontId="118" fillId="12" borderId="54" xfId="41" applyFont="1" applyFill="1" applyBorder="1" applyAlignment="1">
      <alignment horizontal="centerContinuous" vertical="center"/>
    </xf>
    <xf numFmtId="208" fontId="126" fillId="0" borderId="59" xfId="44" applyNumberFormat="1" applyFont="1" applyBorder="1" applyAlignment="1">
      <alignment horizontal="left" vertical="center" wrapText="1"/>
    </xf>
    <xf numFmtId="208" fontId="126" fillId="0" borderId="59" xfId="44" applyNumberFormat="1" applyFont="1" applyBorder="1" applyAlignment="1">
      <alignment horizontal="center" vertical="center" wrapText="1"/>
    </xf>
    <xf numFmtId="0" fontId="103" fillId="0" borderId="0" xfId="0" applyFont="1" applyAlignment="1">
      <alignment horizontal="right" vertical="center"/>
    </xf>
    <xf numFmtId="0" fontId="114" fillId="0" borderId="0" xfId="41" applyFont="1" applyAlignment="1">
      <alignment horizontal="left" vertical="center"/>
    </xf>
    <xf numFmtId="182" fontId="114" fillId="0" borderId="0" xfId="41" applyNumberFormat="1" applyFont="1" applyAlignment="1">
      <alignment horizontal="center" vertical="center"/>
    </xf>
    <xf numFmtId="182" fontId="121" fillId="0" borderId="0" xfId="41" applyNumberFormat="1" applyFont="1" applyAlignment="1">
      <alignment horizontal="center" vertical="center"/>
    </xf>
    <xf numFmtId="182" fontId="21" fillId="0" borderId="0" xfId="41" applyNumberFormat="1" applyFont="1" applyAlignment="1">
      <alignment horizontal="center" vertical="center"/>
    </xf>
    <xf numFmtId="0" fontId="101" fillId="0" borderId="0" xfId="41" applyFont="1" applyAlignment="1">
      <alignment horizontal="center" vertical="center"/>
    </xf>
    <xf numFmtId="182" fontId="120" fillId="0" borderId="0" xfId="41" applyNumberFormat="1" applyFont="1" applyAlignment="1">
      <alignment horizontal="center" vertical="center"/>
    </xf>
    <xf numFmtId="0" fontId="114" fillId="0" borderId="34" xfId="41" applyFont="1" applyBorder="1" applyAlignment="1">
      <alignment horizontal="left" vertical="center"/>
    </xf>
    <xf numFmtId="182" fontId="103" fillId="0" borderId="0" xfId="41" applyNumberFormat="1" applyFont="1" applyAlignment="1">
      <alignment horizontal="left" vertical="center"/>
    </xf>
    <xf numFmtId="206" fontId="103" fillId="0" borderId="0" xfId="41" applyNumberFormat="1" applyFont="1" applyAlignment="1">
      <alignment horizontal="left" vertical="center"/>
    </xf>
    <xf numFmtId="9" fontId="103" fillId="0" borderId="0" xfId="39" applyFont="1" applyFill="1" applyBorder="1" applyAlignment="1">
      <alignment horizontal="left" vertical="center"/>
    </xf>
    <xf numFmtId="166" fontId="21" fillId="0" borderId="0" xfId="41" applyNumberFormat="1" applyFont="1" applyAlignment="1">
      <alignment horizontal="center" vertical="center"/>
    </xf>
    <xf numFmtId="166" fontId="79" fillId="0" borderId="0" xfId="41" applyNumberFormat="1" applyAlignment="1">
      <alignment vertical="center"/>
    </xf>
    <xf numFmtId="166" fontId="103" fillId="0" borderId="0" xfId="41" applyNumberFormat="1" applyFont="1" applyAlignment="1">
      <alignment horizontal="left" vertical="center"/>
    </xf>
    <xf numFmtId="166" fontId="101" fillId="0" borderId="0" xfId="41" applyNumberFormat="1" applyFont="1" applyAlignment="1">
      <alignment horizontal="center" vertical="center"/>
    </xf>
    <xf numFmtId="166" fontId="122" fillId="0" borderId="0" xfId="41" applyNumberFormat="1" applyFont="1" applyAlignment="1">
      <alignment horizontal="left" vertical="center"/>
    </xf>
    <xf numFmtId="0" fontId="163" fillId="0" borderId="0" xfId="41" applyFont="1" applyAlignment="1">
      <alignment horizontal="left" vertical="center"/>
    </xf>
    <xf numFmtId="0" fontId="164" fillId="0" borderId="0" xfId="41" applyFont="1" applyAlignment="1">
      <alignment horizontal="left" vertical="center"/>
    </xf>
    <xf numFmtId="208" fontId="163" fillId="0" borderId="59" xfId="44" applyNumberFormat="1" applyFont="1" applyBorder="1" applyAlignment="1">
      <alignment horizontal="center" vertical="center" wrapText="1"/>
    </xf>
    <xf numFmtId="166" fontId="164" fillId="0" borderId="0" xfId="41" applyNumberFormat="1" applyFont="1" applyAlignment="1">
      <alignment horizontal="center" vertical="center"/>
    </xf>
    <xf numFmtId="182" fontId="164" fillId="0" borderId="0" xfId="41" applyNumberFormat="1" applyFont="1" applyAlignment="1">
      <alignment horizontal="center" vertical="center"/>
    </xf>
    <xf numFmtId="166" fontId="114" fillId="0" borderId="0" xfId="41" applyNumberFormat="1" applyFont="1" applyAlignment="1">
      <alignment horizontal="center" vertical="center"/>
    </xf>
    <xf numFmtId="166" fontId="114" fillId="0" borderId="46" xfId="39" applyNumberFormat="1" applyFont="1" applyFill="1" applyBorder="1" applyAlignment="1">
      <alignment horizontal="center" vertical="center"/>
    </xf>
    <xf numFmtId="166" fontId="114" fillId="8" borderId="7" xfId="41" applyNumberFormat="1" applyFont="1" applyFill="1" applyBorder="1" applyAlignment="1">
      <alignment horizontal="center" vertical="center"/>
    </xf>
    <xf numFmtId="166" fontId="114" fillId="0" borderId="0" xfId="41" applyNumberFormat="1" applyFont="1" applyAlignment="1">
      <alignment horizontal="left" vertical="center"/>
    </xf>
    <xf numFmtId="166" fontId="114" fillId="8" borderId="42" xfId="41" applyNumberFormat="1" applyFont="1" applyFill="1" applyBorder="1" applyAlignment="1">
      <alignment horizontal="center" vertical="center"/>
    </xf>
    <xf numFmtId="166" fontId="114" fillId="0" borderId="0" xfId="39" applyNumberFormat="1" applyFont="1" applyFill="1" applyBorder="1" applyAlignment="1">
      <alignment horizontal="center" vertical="center"/>
    </xf>
    <xf numFmtId="166" fontId="114" fillId="8" borderId="42" xfId="41" applyNumberFormat="1" applyFont="1" applyFill="1" applyBorder="1" applyAlignment="1">
      <alignment horizontal="left" vertical="center"/>
    </xf>
    <xf numFmtId="166" fontId="114" fillId="0" borderId="34" xfId="41" applyNumberFormat="1" applyFont="1" applyBorder="1" applyAlignment="1">
      <alignment horizontal="left" vertical="center"/>
    </xf>
    <xf numFmtId="166" fontId="114" fillId="8" borderId="58" xfId="41" applyNumberFormat="1" applyFont="1" applyFill="1" applyBorder="1" applyAlignment="1">
      <alignment horizontal="left" vertical="center"/>
    </xf>
    <xf numFmtId="166" fontId="115" fillId="0" borderId="0" xfId="41" applyNumberFormat="1" applyFont="1" applyAlignment="1">
      <alignment horizontal="center" vertical="center"/>
    </xf>
    <xf numFmtId="166" fontId="115" fillId="0" borderId="0" xfId="41" applyNumberFormat="1" applyFont="1" applyAlignment="1">
      <alignment horizontal="left" vertical="center"/>
    </xf>
    <xf numFmtId="166" fontId="115" fillId="8" borderId="8" xfId="41" applyNumberFormat="1" applyFont="1" applyFill="1" applyBorder="1" applyAlignment="1">
      <alignment horizontal="center" vertical="center"/>
    </xf>
    <xf numFmtId="0" fontId="130" fillId="0" borderId="0" xfId="41" applyFont="1" applyAlignment="1">
      <alignment vertical="center"/>
    </xf>
    <xf numFmtId="0" fontId="125" fillId="0" borderId="0" xfId="41" applyFont="1" applyAlignment="1">
      <alignment vertical="center"/>
    </xf>
    <xf numFmtId="17" fontId="130" fillId="0" borderId="2" xfId="41" applyNumberFormat="1" applyFont="1" applyBorder="1" applyAlignment="1">
      <alignment vertical="center"/>
    </xf>
    <xf numFmtId="0" fontId="125" fillId="5" borderId="67" xfId="41" applyFont="1" applyFill="1" applyBorder="1" applyAlignment="1">
      <alignment vertical="center"/>
    </xf>
    <xf numFmtId="1" fontId="125" fillId="0" borderId="5" xfId="41" applyNumberFormat="1" applyFont="1" applyBorder="1" applyAlignment="1">
      <alignment vertical="center"/>
    </xf>
    <xf numFmtId="0" fontId="165" fillId="0" borderId="6" xfId="41" applyFont="1" applyBorder="1" applyAlignment="1">
      <alignment vertical="center"/>
    </xf>
    <xf numFmtId="0" fontId="142" fillId="0" borderId="0" xfId="41" applyFont="1" applyAlignment="1">
      <alignment horizontal="center" vertical="center"/>
    </xf>
    <xf numFmtId="0" fontId="103" fillId="0" borderId="0" xfId="41" applyFont="1" applyAlignment="1">
      <alignment horizontal="center" vertical="center"/>
    </xf>
    <xf numFmtId="0" fontId="21" fillId="0" borderId="65" xfId="41" applyFont="1" applyBorder="1" applyAlignment="1">
      <alignment horizontal="center" vertical="center" wrapText="1"/>
    </xf>
    <xf numFmtId="0" fontId="126" fillId="0" borderId="0" xfId="41" applyFont="1" applyAlignment="1">
      <alignment horizontal="center" vertical="center"/>
    </xf>
    <xf numFmtId="213" fontId="133" fillId="0" borderId="0" xfId="41" applyNumberFormat="1" applyFont="1" applyAlignment="1">
      <alignment horizontal="center" vertical="center" shrinkToFit="1"/>
    </xf>
    <xf numFmtId="212" fontId="133" fillId="0" borderId="0" xfId="41" applyNumberFormat="1" applyFont="1" applyAlignment="1">
      <alignment horizontal="center" vertical="center" shrinkToFit="1"/>
    </xf>
    <xf numFmtId="211" fontId="133" fillId="0" borderId="0" xfId="41" applyNumberFormat="1" applyFont="1" applyAlignment="1">
      <alignment horizontal="center" vertical="center" shrinkToFit="1"/>
    </xf>
    <xf numFmtId="211" fontId="21" fillId="0" borderId="0" xfId="41" applyNumberFormat="1" applyFont="1" applyAlignment="1">
      <alignment horizontal="center" vertical="center" shrinkToFit="1"/>
    </xf>
    <xf numFmtId="210" fontId="133" fillId="0" borderId="0" xfId="41" applyNumberFormat="1" applyFont="1" applyAlignment="1">
      <alignment horizontal="center" vertical="center"/>
    </xf>
    <xf numFmtId="0" fontId="105" fillId="0" borderId="62" xfId="41" applyFont="1" applyBorder="1" applyAlignment="1">
      <alignment horizontal="center" vertical="center"/>
    </xf>
    <xf numFmtId="164" fontId="103" fillId="0" borderId="0" xfId="1" applyFont="1" applyAlignment="1">
      <alignment horizontal="center" vertical="center"/>
    </xf>
    <xf numFmtId="0" fontId="69" fillId="9" borderId="79" xfId="41" applyFont="1" applyFill="1" applyBorder="1" applyAlignment="1">
      <alignment horizontal="center" vertical="center"/>
    </xf>
    <xf numFmtId="0" fontId="69" fillId="9" borderId="80" xfId="41" applyFont="1" applyFill="1" applyBorder="1" applyAlignment="1">
      <alignment horizontal="center" vertical="center"/>
    </xf>
    <xf numFmtId="0" fontId="69" fillId="16" borderId="80" xfId="0" applyFont="1" applyFill="1" applyBorder="1" applyAlignment="1">
      <alignment horizontal="center" vertical="center"/>
    </xf>
    <xf numFmtId="181" fontId="126" fillId="8" borderId="0" xfId="41" applyNumberFormat="1" applyFont="1" applyFill="1" applyAlignment="1">
      <alignment horizontal="center" vertical="center" shrinkToFit="1"/>
    </xf>
    <xf numFmtId="0" fontId="118" fillId="5" borderId="62" xfId="41" applyFont="1" applyFill="1" applyBorder="1" applyAlignment="1">
      <alignment horizontal="center" vertical="center" wrapText="1"/>
    </xf>
    <xf numFmtId="0" fontId="103" fillId="5" borderId="62" xfId="41" applyFont="1" applyFill="1" applyBorder="1" applyAlignment="1">
      <alignment horizontal="center" vertical="center" wrapText="1"/>
    </xf>
    <xf numFmtId="0" fontId="62" fillId="0" borderId="2" xfId="41" applyFont="1" applyBorder="1" applyAlignment="1">
      <alignment horizontal="left" vertical="center"/>
    </xf>
    <xf numFmtId="169" fontId="10" fillId="3" borderId="11" xfId="4" applyFont="1" applyFill="1" applyBorder="1" applyAlignment="1">
      <alignment horizontal="center" vertical="center"/>
    </xf>
    <xf numFmtId="169" fontId="10" fillId="3" borderId="1" xfId="4" applyFont="1" applyFill="1" applyBorder="1" applyAlignment="1">
      <alignment horizontal="center" vertical="center"/>
    </xf>
    <xf numFmtId="169" fontId="30" fillId="3" borderId="1" xfId="4" applyFont="1" applyFill="1" applyBorder="1" applyAlignment="1">
      <alignment horizontal="center" vertical="center"/>
    </xf>
    <xf numFmtId="169" fontId="149" fillId="3" borderId="1" xfId="4" applyFont="1" applyFill="1" applyBorder="1" applyAlignment="1">
      <alignment vertical="center"/>
    </xf>
    <xf numFmtId="169" fontId="149" fillId="3" borderId="1" xfId="4" applyFont="1" applyFill="1" applyBorder="1" applyAlignment="1">
      <alignment horizontal="center" vertical="center"/>
    </xf>
    <xf numFmtId="169" fontId="149" fillId="3" borderId="12" xfId="4" applyFont="1" applyFill="1" applyBorder="1" applyAlignment="1">
      <alignment horizontal="center" vertical="center"/>
    </xf>
    <xf numFmtId="169" fontId="10" fillId="3" borderId="9" xfId="4" applyFont="1" applyFill="1" applyBorder="1" applyAlignment="1">
      <alignment horizontal="left" vertical="center"/>
    </xf>
    <xf numFmtId="169" fontId="10" fillId="3" borderId="2" xfId="4" applyFont="1" applyFill="1" applyBorder="1" applyAlignment="1">
      <alignment horizontal="center" vertical="center"/>
    </xf>
    <xf numFmtId="169" fontId="30" fillId="3" borderId="2" xfId="4" applyFont="1" applyFill="1" applyBorder="1" applyAlignment="1">
      <alignment horizontal="center" vertical="center"/>
    </xf>
    <xf numFmtId="169" fontId="149" fillId="3" borderId="2" xfId="4" applyFont="1" applyFill="1" applyBorder="1" applyAlignment="1">
      <alignment horizontal="center" vertical="center"/>
    </xf>
    <xf numFmtId="169" fontId="149" fillId="3" borderId="10" xfId="4" applyFont="1" applyFill="1" applyBorder="1" applyAlignment="1">
      <alignment horizontal="center" vertical="center"/>
    </xf>
    <xf numFmtId="167" fontId="8" fillId="0" borderId="0" xfId="4" applyNumberFormat="1" applyFont="1" applyAlignment="1">
      <alignment horizontal="center" vertical="center"/>
    </xf>
    <xf numFmtId="169" fontId="11" fillId="0" borderId="2" xfId="4" applyFont="1" applyBorder="1" applyAlignment="1">
      <alignment horizontal="center" vertical="center"/>
    </xf>
    <xf numFmtId="167" fontId="16" fillId="0" borderId="0" xfId="4" applyNumberFormat="1" applyFont="1" applyAlignment="1">
      <alignment horizontal="right" vertical="center"/>
    </xf>
    <xf numFmtId="167" fontId="15" fillId="0" borderId="0" xfId="4" applyNumberFormat="1" applyFont="1" applyAlignment="1">
      <alignment horizontal="right" vertical="center"/>
    </xf>
    <xf numFmtId="167" fontId="16" fillId="0" borderId="2" xfId="4" applyNumberFormat="1" applyFont="1" applyBorder="1" applyAlignment="1">
      <alignment horizontal="right" vertical="center"/>
    </xf>
    <xf numFmtId="0" fontId="38" fillId="6" borderId="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5" fillId="6" borderId="2" xfId="0" applyFont="1" applyFill="1" applyBorder="1" applyAlignment="1">
      <alignment horizontal="right" vertical="center"/>
    </xf>
    <xf numFmtId="0" fontId="38" fillId="19" borderId="1" xfId="0" applyFont="1" applyFill="1" applyBorder="1" applyAlignment="1">
      <alignment horizontal="left" vertical="center"/>
    </xf>
    <xf numFmtId="0" fontId="5" fillId="19" borderId="1" xfId="0" applyFont="1" applyFill="1" applyBorder="1" applyAlignment="1">
      <alignment horizontal="right" vertical="center"/>
    </xf>
    <xf numFmtId="0" fontId="2" fillId="19" borderId="0" xfId="0" applyFont="1" applyFill="1" applyAlignment="1">
      <alignment horizontal="right" vertical="center"/>
    </xf>
    <xf numFmtId="0" fontId="5" fillId="19" borderId="2" xfId="0" applyFont="1" applyFill="1" applyBorder="1" applyAlignment="1">
      <alignment horizontal="right" vertical="center"/>
    </xf>
    <xf numFmtId="0" fontId="38" fillId="20" borderId="1" xfId="0" applyFont="1" applyFill="1" applyBorder="1" applyAlignment="1">
      <alignment horizontal="left" vertical="center"/>
    </xf>
    <xf numFmtId="0" fontId="5" fillId="20" borderId="1" xfId="0" applyFont="1" applyFill="1" applyBorder="1" applyAlignment="1">
      <alignment horizontal="right" vertical="center"/>
    </xf>
    <xf numFmtId="0" fontId="2" fillId="20" borderId="0" xfId="0" applyFont="1" applyFill="1" applyAlignment="1">
      <alignment horizontal="right" vertical="center"/>
    </xf>
    <xf numFmtId="0" fontId="5" fillId="20" borderId="2" xfId="0" applyFont="1" applyFill="1" applyBorder="1" applyAlignment="1">
      <alignment horizontal="right" vertical="center"/>
    </xf>
    <xf numFmtId="0" fontId="38" fillId="7" borderId="1" xfId="0" applyFont="1" applyFill="1" applyBorder="1" applyAlignment="1">
      <alignment horizontal="left" vertical="center"/>
    </xf>
    <xf numFmtId="0" fontId="2" fillId="7" borderId="0" xfId="0" applyFont="1" applyFill="1" applyAlignment="1">
      <alignment horizontal="right" vertical="center"/>
    </xf>
    <xf numFmtId="0" fontId="5" fillId="7" borderId="2" xfId="0" applyFont="1" applyFill="1" applyBorder="1" applyAlignment="1">
      <alignment horizontal="right" vertical="center"/>
    </xf>
    <xf numFmtId="9" fontId="16" fillId="0" borderId="0" xfId="2" applyFont="1" applyAlignment="1">
      <alignment horizontal="right" vertical="center"/>
    </xf>
    <xf numFmtId="9" fontId="15" fillId="0" borderId="0" xfId="2" applyFont="1" applyAlignment="1">
      <alignment horizontal="right" vertical="center"/>
    </xf>
    <xf numFmtId="9" fontId="16" fillId="0" borderId="2" xfId="2" applyFon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167" fontId="15" fillId="0" borderId="4" xfId="4" applyNumberFormat="1" applyFont="1" applyBorder="1" applyAlignment="1">
      <alignment horizontal="right" vertical="center"/>
    </xf>
    <xf numFmtId="9" fontId="15" fillId="0" borderId="4" xfId="2" applyFont="1" applyBorder="1" applyAlignment="1">
      <alignment horizontal="right" vertical="center"/>
    </xf>
    <xf numFmtId="4" fontId="8" fillId="0" borderId="8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216" fontId="20" fillId="0" borderId="0" xfId="2" applyNumberFormat="1" applyFont="1" applyFill="1" applyAlignment="1">
      <alignment horizontal="center" vertical="center"/>
    </xf>
    <xf numFmtId="0" fontId="26" fillId="0" borderId="0" xfId="0" applyFont="1" applyAlignment="1">
      <alignment vertical="center"/>
    </xf>
    <xf numFmtId="0" fontId="15" fillId="0" borderId="2" xfId="0" applyFont="1" applyBorder="1" applyAlignment="1">
      <alignment vertical="center"/>
    </xf>
    <xf numFmtId="1" fontId="11" fillId="0" borderId="0" xfId="4" applyNumberFormat="1" applyFont="1" applyAlignment="1">
      <alignment horizontal="left" vertical="center"/>
    </xf>
    <xf numFmtId="1" fontId="9" fillId="0" borderId="0" xfId="4" applyNumberFormat="1" applyFont="1" applyAlignment="1">
      <alignment horizontal="left" vertical="center"/>
    </xf>
    <xf numFmtId="1" fontId="13" fillId="0" borderId="0" xfId="4" applyNumberFormat="1" applyFont="1" applyAlignment="1">
      <alignment horizontal="left" vertical="center"/>
    </xf>
    <xf numFmtId="167" fontId="0" fillId="0" borderId="0" xfId="0" applyNumberFormat="1" applyAlignment="1">
      <alignment vertical="center"/>
    </xf>
    <xf numFmtId="1" fontId="32" fillId="0" borderId="0" xfId="4" applyNumberFormat="1" applyFont="1" applyAlignment="1">
      <alignment horizontal="left" vertical="center"/>
    </xf>
    <xf numFmtId="167" fontId="4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0" fontId="56" fillId="0" borderId="1" xfId="0" applyFont="1" applyBorder="1" applyAlignment="1">
      <alignment vertical="center"/>
    </xf>
    <xf numFmtId="168" fontId="123" fillId="0" borderId="0" xfId="0" applyNumberFormat="1" applyFont="1" applyAlignment="1">
      <alignment horizontal="center" vertical="center"/>
    </xf>
    <xf numFmtId="0" fontId="123" fillId="0" borderId="0" xfId="0" applyFont="1" applyAlignment="1">
      <alignment vertical="center"/>
    </xf>
    <xf numFmtId="168" fontId="123" fillId="0" borderId="2" xfId="0" applyNumberFormat="1" applyFont="1" applyBorder="1" applyAlignment="1">
      <alignment horizontal="center" vertical="center"/>
    </xf>
    <xf numFmtId="0" fontId="123" fillId="0" borderId="0" xfId="0" applyFont="1" applyAlignment="1">
      <alignment horizontal="center" vertical="center"/>
    </xf>
    <xf numFmtId="0" fontId="167" fillId="0" borderId="0" xfId="0" applyFont="1" applyAlignment="1">
      <alignment vertical="center"/>
    </xf>
    <xf numFmtId="169" fontId="166" fillId="0" borderId="0" xfId="4" applyFont="1" applyAlignment="1">
      <alignment vertical="center"/>
    </xf>
    <xf numFmtId="169" fontId="26" fillId="0" borderId="1" xfId="4" applyFont="1" applyBorder="1" applyAlignment="1">
      <alignment vertical="center"/>
    </xf>
    <xf numFmtId="0" fontId="168" fillId="0" borderId="1" xfId="0" applyFont="1" applyBorder="1" applyAlignment="1">
      <alignment vertical="center"/>
    </xf>
    <xf numFmtId="169" fontId="24" fillId="0" borderId="2" xfId="4" applyFont="1" applyBorder="1" applyAlignment="1">
      <alignment vertical="center"/>
    </xf>
    <xf numFmtId="0" fontId="167" fillId="0" borderId="2" xfId="0" applyFont="1" applyBorder="1" applyAlignment="1">
      <alignment vertical="center"/>
    </xf>
    <xf numFmtId="14" fontId="123" fillId="0" borderId="0" xfId="0" applyNumberFormat="1" applyFont="1" applyAlignment="1">
      <alignment horizontal="center" vertical="center"/>
    </xf>
    <xf numFmtId="3" fontId="123" fillId="0" borderId="0" xfId="0" applyNumberFormat="1" applyFont="1" applyAlignment="1">
      <alignment horizontal="center" vertical="center"/>
    </xf>
    <xf numFmtId="217" fontId="123" fillId="0" borderId="0" xfId="0" applyNumberFormat="1" applyFont="1" applyAlignment="1">
      <alignment horizontal="center" vertical="center"/>
    </xf>
    <xf numFmtId="1" fontId="24" fillId="0" borderId="0" xfId="4" applyNumberFormat="1" applyFont="1" applyAlignment="1">
      <alignment horizontal="left" vertical="center"/>
    </xf>
    <xf numFmtId="0" fontId="24" fillId="0" borderId="0" xfId="0" quotePrefix="1" applyFont="1" applyAlignment="1">
      <alignment horizontal="center" vertical="center"/>
    </xf>
    <xf numFmtId="1" fontId="26" fillId="0" borderId="0" xfId="4" applyNumberFormat="1" applyFont="1" applyAlignment="1">
      <alignment horizontal="left" vertical="center"/>
    </xf>
    <xf numFmtId="3" fontId="26" fillId="0" borderId="0" xfId="4" quotePrefix="1" applyNumberFormat="1" applyFont="1" applyAlignment="1">
      <alignment horizontal="center" vertical="center"/>
    </xf>
    <xf numFmtId="177" fontId="166" fillId="0" borderId="0" xfId="0" applyNumberFormat="1" applyFont="1" applyAlignment="1">
      <alignment horizontal="center" vertical="center"/>
    </xf>
    <xf numFmtId="217" fontId="123" fillId="0" borderId="2" xfId="0" applyNumberFormat="1" applyFont="1" applyBorder="1" applyAlignment="1">
      <alignment horizontal="center" vertical="center"/>
    </xf>
    <xf numFmtId="3" fontId="123" fillId="0" borderId="2" xfId="0" applyNumberFormat="1" applyFont="1" applyBorder="1" applyAlignment="1">
      <alignment horizontal="center" vertical="center"/>
    </xf>
    <xf numFmtId="0" fontId="123" fillId="0" borderId="2" xfId="0" applyFont="1" applyBorder="1" applyAlignment="1">
      <alignment vertical="center"/>
    </xf>
    <xf numFmtId="168" fontId="7" fillId="0" borderId="0" xfId="0" applyNumberFormat="1" applyFont="1" applyAlignment="1">
      <alignment horizontal="center" vertical="center"/>
    </xf>
    <xf numFmtId="217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8" fontId="162" fillId="0" borderId="0" xfId="0" applyNumberFormat="1" applyFont="1" applyAlignment="1">
      <alignment horizontal="center" vertical="center"/>
    </xf>
    <xf numFmtId="3" fontId="144" fillId="0" borderId="0" xfId="4" applyNumberFormat="1" applyFont="1" applyAlignment="1">
      <alignment vertical="center"/>
    </xf>
    <xf numFmtId="3" fontId="156" fillId="0" borderId="0" xfId="4" applyNumberFormat="1" applyFont="1" applyAlignment="1">
      <alignment vertical="center"/>
    </xf>
    <xf numFmtId="177" fontId="166" fillId="0" borderId="0" xfId="2" applyNumberFormat="1" applyFont="1" applyAlignment="1">
      <alignment horizontal="center" vertical="center"/>
    </xf>
    <xf numFmtId="169" fontId="26" fillId="0" borderId="2" xfId="4" applyFont="1" applyBorder="1" applyAlignment="1">
      <alignment vertical="center" wrapText="1"/>
    </xf>
    <xf numFmtId="14" fontId="48" fillId="0" borderId="0" xfId="0" applyNumberFormat="1" applyFont="1" applyAlignment="1">
      <alignment vertical="center"/>
    </xf>
    <xf numFmtId="17" fontId="167" fillId="0" borderId="0" xfId="0" applyNumberFormat="1" applyFont="1" applyAlignment="1">
      <alignment horizontal="center" vertical="center"/>
    </xf>
    <xf numFmtId="217" fontId="167" fillId="0" borderId="0" xfId="0" applyNumberFormat="1" applyFont="1" applyAlignment="1">
      <alignment horizontal="center" vertical="center"/>
    </xf>
    <xf numFmtId="0" fontId="56" fillId="0" borderId="2" xfId="0" applyFont="1" applyBorder="1" applyAlignment="1">
      <alignment horizontal="center" vertical="center" wrapText="1"/>
    </xf>
    <xf numFmtId="0" fontId="56" fillId="0" borderId="2" xfId="0" applyFont="1" applyBorder="1" applyAlignment="1">
      <alignment horizontal="left" vertical="center"/>
    </xf>
    <xf numFmtId="17" fontId="167" fillId="0" borderId="2" xfId="0" applyNumberFormat="1" applyFont="1" applyBorder="1" applyAlignment="1">
      <alignment horizontal="center" vertical="center"/>
    </xf>
    <xf numFmtId="217" fontId="167" fillId="0" borderId="2" xfId="0" applyNumberFormat="1" applyFont="1" applyBorder="1" applyAlignment="1">
      <alignment horizontal="center" vertical="center"/>
    </xf>
    <xf numFmtId="169" fontId="26" fillId="0" borderId="4" xfId="4" applyFont="1" applyBorder="1" applyAlignment="1">
      <alignment vertical="center"/>
    </xf>
    <xf numFmtId="0" fontId="168" fillId="0" borderId="4" xfId="0" applyFont="1" applyBorder="1" applyAlignment="1">
      <alignment vertical="center"/>
    </xf>
    <xf numFmtId="17" fontId="167" fillId="0" borderId="4" xfId="0" applyNumberFormat="1" applyFont="1" applyBorder="1" applyAlignment="1">
      <alignment horizontal="center" vertical="center"/>
    </xf>
    <xf numFmtId="217" fontId="167" fillId="0" borderId="4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7" fillId="0" borderId="0" xfId="2" applyNumberFormat="1" applyFont="1" applyAlignment="1">
      <alignment horizontal="center" vertical="center"/>
    </xf>
    <xf numFmtId="168" fontId="7" fillId="0" borderId="2" xfId="0" applyNumberFormat="1" applyFont="1" applyBorder="1" applyAlignment="1">
      <alignment horizontal="center" vertical="center"/>
    </xf>
    <xf numFmtId="168" fontId="7" fillId="0" borderId="4" xfId="0" applyNumberFormat="1" applyFont="1" applyBorder="1" applyAlignment="1">
      <alignment horizontal="center" vertical="center"/>
    </xf>
    <xf numFmtId="165" fontId="162" fillId="0" borderId="0" xfId="2" applyNumberFormat="1" applyFont="1" applyAlignment="1">
      <alignment horizontal="center" vertical="center"/>
    </xf>
    <xf numFmtId="167" fontId="162" fillId="0" borderId="0" xfId="0" applyNumberFormat="1" applyFont="1" applyAlignment="1">
      <alignment horizontal="center" vertical="center"/>
    </xf>
    <xf numFmtId="165" fontId="162" fillId="0" borderId="0" xfId="2" applyNumberFormat="1" applyFont="1" applyBorder="1" applyAlignment="1">
      <alignment horizontal="center" vertical="center"/>
    </xf>
    <xf numFmtId="177" fontId="162" fillId="0" borderId="0" xfId="2" applyNumberFormat="1" applyFont="1" applyAlignment="1">
      <alignment horizontal="center" vertical="center"/>
    </xf>
    <xf numFmtId="177" fontId="162" fillId="0" borderId="0" xfId="0" applyNumberFormat="1" applyFont="1" applyAlignment="1">
      <alignment horizontal="center" vertical="center"/>
    </xf>
    <xf numFmtId="177" fontId="166" fillId="0" borderId="4" xfId="2" applyNumberFormat="1" applyFont="1" applyBorder="1" applyAlignment="1">
      <alignment horizontal="center" vertical="center"/>
    </xf>
    <xf numFmtId="177" fontId="162" fillId="0" borderId="4" xfId="2" applyNumberFormat="1" applyFont="1" applyBorder="1" applyAlignment="1">
      <alignment horizontal="center" vertical="center"/>
    </xf>
    <xf numFmtId="0" fontId="46" fillId="0" borderId="1" xfId="0" quotePrefix="1" applyFont="1" applyBorder="1" applyAlignment="1">
      <alignment horizontal="center" vertical="center"/>
    </xf>
    <xf numFmtId="0" fontId="0" fillId="2" borderId="0" xfId="0" applyFill="1" applyAlignment="1">
      <alignment vertical="center"/>
    </xf>
    <xf numFmtId="220" fontId="167" fillId="0" borderId="0" xfId="0" applyNumberFormat="1" applyFont="1" applyAlignment="1">
      <alignment horizontal="center" vertical="center"/>
    </xf>
    <xf numFmtId="168" fontId="26" fillId="0" borderId="0" xfId="0" applyNumberFormat="1" applyFont="1" applyAlignment="1">
      <alignment horizontal="center" vertical="center"/>
    </xf>
    <xf numFmtId="168" fontId="26" fillId="0" borderId="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67" fontId="26" fillId="0" borderId="0" xfId="0" applyNumberFormat="1" applyFont="1" applyAlignment="1">
      <alignment horizontal="center" vertical="center"/>
    </xf>
    <xf numFmtId="0" fontId="169" fillId="0" borderId="0" xfId="0" applyFont="1" applyAlignment="1">
      <alignment horizontal="left" vertical="center"/>
    </xf>
    <xf numFmtId="0" fontId="170" fillId="0" borderId="1" xfId="0" applyFont="1" applyBorder="1" applyAlignment="1">
      <alignment horizontal="left" vertical="center"/>
    </xf>
    <xf numFmtId="0" fontId="170" fillId="0" borderId="0" xfId="0" applyFont="1" applyAlignment="1">
      <alignment horizontal="left" vertical="center"/>
    </xf>
    <xf numFmtId="3" fontId="170" fillId="0" borderId="0" xfId="4" quotePrefix="1" applyNumberFormat="1" applyFont="1" applyAlignment="1">
      <alignment horizontal="left" vertical="center"/>
    </xf>
    <xf numFmtId="3" fontId="169" fillId="0" borderId="0" xfId="0" applyNumberFormat="1" applyFont="1" applyAlignment="1">
      <alignment horizontal="left" vertical="center"/>
    </xf>
    <xf numFmtId="3" fontId="170" fillId="0" borderId="1" xfId="0" applyNumberFormat="1" applyFont="1" applyBorder="1" applyAlignment="1">
      <alignment horizontal="left" vertical="center"/>
    </xf>
    <xf numFmtId="3" fontId="169" fillId="0" borderId="2" xfId="0" applyNumberFormat="1" applyFont="1" applyBorder="1" applyAlignment="1">
      <alignment horizontal="left" vertical="center"/>
    </xf>
    <xf numFmtId="177" fontId="75" fillId="0" borderId="0" xfId="2" applyNumberFormat="1" applyFont="1"/>
    <xf numFmtId="191" fontId="88" fillId="0" borderId="0" xfId="41" applyNumberFormat="1" applyFont="1" applyAlignment="1">
      <alignment vertical="center"/>
    </xf>
    <xf numFmtId="0" fontId="87" fillId="0" borderId="0" xfId="41" applyFont="1" applyAlignment="1">
      <alignment vertical="center"/>
    </xf>
    <xf numFmtId="0" fontId="87" fillId="0" borderId="2" xfId="41" applyFont="1" applyBorder="1" applyAlignment="1">
      <alignment vertical="center"/>
    </xf>
    <xf numFmtId="191" fontId="88" fillId="0" borderId="1" xfId="41" applyNumberFormat="1" applyFont="1" applyBorder="1" applyAlignment="1">
      <alignment horizontal="right" vertical="center"/>
    </xf>
    <xf numFmtId="177" fontId="166" fillId="0" borderId="4" xfId="2" applyNumberFormat="1" applyFont="1" applyBorder="1" applyAlignment="1">
      <alignment horizontal="left" vertical="center"/>
    </xf>
    <xf numFmtId="168" fontId="20" fillId="0" borderId="0" xfId="0" applyNumberFormat="1" applyFont="1" applyAlignment="1">
      <alignment horizontal="center" vertical="center"/>
    </xf>
    <xf numFmtId="0" fontId="11" fillId="0" borderId="1" xfId="0" quotePrefix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9" fillId="0" borderId="0" xfId="0" quotePrefix="1" applyFont="1" applyAlignment="1">
      <alignment horizontal="center" vertical="center"/>
    </xf>
    <xf numFmtId="168" fontId="157" fillId="0" borderId="0" xfId="0" applyNumberFormat="1" applyFont="1" applyAlignment="1">
      <alignment horizontal="center" vertical="center"/>
    </xf>
    <xf numFmtId="168" fontId="12" fillId="0" borderId="4" xfId="0" applyNumberFormat="1" applyFont="1" applyBorder="1" applyAlignment="1">
      <alignment horizontal="center" vertical="center"/>
    </xf>
    <xf numFmtId="168" fontId="11" fillId="0" borderId="0" xfId="0" applyNumberFormat="1" applyFont="1" applyAlignment="1">
      <alignment horizontal="center" vertical="center"/>
    </xf>
    <xf numFmtId="168" fontId="9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167" fontId="9" fillId="0" borderId="0" xfId="4" applyNumberFormat="1" applyFont="1" applyAlignment="1">
      <alignment horizontal="center" vertical="center" wrapText="1"/>
    </xf>
    <xf numFmtId="178" fontId="58" fillId="2" borderId="0" xfId="37" applyNumberFormat="1" applyFont="1" applyFill="1" applyAlignment="1">
      <alignment horizontal="center" vertical="center"/>
    </xf>
    <xf numFmtId="217" fontId="58" fillId="2" borderId="0" xfId="37" applyNumberFormat="1" applyFont="1" applyFill="1" applyAlignment="1">
      <alignment horizontal="center" vertical="center"/>
    </xf>
    <xf numFmtId="0" fontId="58" fillId="2" borderId="0" xfId="37" applyFont="1" applyFill="1" applyAlignment="1">
      <alignment horizontal="center" vertical="center"/>
    </xf>
    <xf numFmtId="182" fontId="115" fillId="0" borderId="0" xfId="41" applyNumberFormat="1" applyFont="1" applyAlignment="1">
      <alignment horizontal="left" vertical="center"/>
    </xf>
    <xf numFmtId="165" fontId="9" fillId="0" borderId="0" xfId="2" applyNumberFormat="1" applyFont="1" applyAlignment="1">
      <alignment vertical="center"/>
    </xf>
    <xf numFmtId="165" fontId="11" fillId="0" borderId="0" xfId="2" applyNumberFormat="1" applyFont="1" applyAlignment="1">
      <alignment horizontal="center" vertical="center" wrapText="1"/>
    </xf>
    <xf numFmtId="177" fontId="87" fillId="0" borderId="10" xfId="41" applyNumberFormat="1" applyFont="1" applyBorder="1" applyAlignment="1">
      <alignment vertical="center"/>
    </xf>
    <xf numFmtId="0" fontId="84" fillId="0" borderId="14" xfId="41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91" fillId="9" borderId="0" xfId="43" applyFont="1" applyFill="1" applyAlignment="1">
      <alignment vertical="center"/>
    </xf>
    <xf numFmtId="0" fontId="12" fillId="0" borderId="0" xfId="0" applyFont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4" fontId="12" fillId="0" borderId="0" xfId="0" applyNumberFormat="1" applyFont="1" applyAlignment="1">
      <alignment vertical="center"/>
    </xf>
    <xf numFmtId="221" fontId="11" fillId="0" borderId="0" xfId="4" applyNumberFormat="1" applyFont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0" fontId="24" fillId="0" borderId="0" xfId="0" applyFont="1" applyAlignment="1">
      <alignment horizontal="center" vertical="center"/>
    </xf>
    <xf numFmtId="168" fontId="24" fillId="0" borderId="0" xfId="0" applyNumberFormat="1" applyFont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6" fillId="0" borderId="1" xfId="0" applyFont="1" applyBorder="1" applyAlignment="1">
      <alignment vertical="center" wrapText="1"/>
    </xf>
    <xf numFmtId="222" fontId="24" fillId="0" borderId="0" xfId="0" applyNumberFormat="1" applyFont="1" applyAlignment="1">
      <alignment horizontal="center" vertical="center"/>
    </xf>
    <xf numFmtId="222" fontId="26" fillId="0" borderId="1" xfId="0" applyNumberFormat="1" applyFont="1" applyBorder="1" applyAlignment="1">
      <alignment vertical="center" wrapText="1"/>
    </xf>
    <xf numFmtId="222" fontId="26" fillId="0" borderId="0" xfId="4" quotePrefix="1" applyNumberFormat="1" applyFont="1" applyAlignment="1">
      <alignment horizontal="center" vertical="center"/>
    </xf>
    <xf numFmtId="9" fontId="24" fillId="0" borderId="0" xfId="2" applyFont="1" applyAlignment="1">
      <alignment horizontal="center" vertical="center"/>
    </xf>
    <xf numFmtId="0" fontId="123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7" fillId="0" borderId="0" xfId="0" applyNumberFormat="1" applyFont="1" applyAlignment="1">
      <alignment horizontal="center" vertical="center"/>
    </xf>
    <xf numFmtId="217" fontId="7" fillId="0" borderId="0" xfId="0" applyNumberFormat="1" applyFont="1" applyAlignment="1">
      <alignment horizontal="center" vertical="center"/>
    </xf>
    <xf numFmtId="3" fontId="170" fillId="0" borderId="0" xfId="0" applyNumberFormat="1" applyFont="1" applyAlignment="1">
      <alignment horizontal="left" vertical="center"/>
    </xf>
    <xf numFmtId="3" fontId="7" fillId="0" borderId="0" xfId="0" applyNumberFormat="1" applyFont="1" applyAlignment="1">
      <alignment horizontal="center" vertical="center"/>
    </xf>
    <xf numFmtId="9" fontId="26" fillId="0" borderId="0" xfId="2" applyFont="1" applyAlignment="1">
      <alignment horizontal="center" vertical="center"/>
    </xf>
    <xf numFmtId="222" fontId="26" fillId="0" borderId="0" xfId="0" applyNumberFormat="1" applyFont="1" applyAlignment="1">
      <alignment horizontal="center" vertical="center"/>
    </xf>
    <xf numFmtId="0" fontId="171" fillId="0" borderId="0" xfId="0" applyFont="1" applyAlignment="1">
      <alignment horizontal="left" vertical="center"/>
    </xf>
    <xf numFmtId="0" fontId="51" fillId="0" borderId="0" xfId="4" applyNumberFormat="1" applyFont="1" applyAlignment="1">
      <alignment horizontal="left" vertical="center"/>
    </xf>
    <xf numFmtId="167" fontId="51" fillId="0" borderId="0" xfId="4" applyNumberFormat="1" applyFont="1" applyAlignment="1">
      <alignment horizontal="left" vertical="center"/>
    </xf>
    <xf numFmtId="169" fontId="171" fillId="0" borderId="0" xfId="4" applyFont="1" applyAlignment="1">
      <alignment vertical="center"/>
    </xf>
    <xf numFmtId="14" fontId="171" fillId="0" borderId="0" xfId="0" applyNumberFormat="1" applyFont="1" applyAlignment="1">
      <alignment horizontal="center" vertical="center"/>
    </xf>
    <xf numFmtId="217" fontId="171" fillId="0" borderId="0" xfId="0" applyNumberFormat="1" applyFont="1" applyAlignment="1">
      <alignment horizontal="center" vertical="center"/>
    </xf>
    <xf numFmtId="3" fontId="171" fillId="0" borderId="0" xfId="0" applyNumberFormat="1" applyFont="1" applyAlignment="1">
      <alignment horizontal="center" vertical="center"/>
    </xf>
    <xf numFmtId="0" fontId="171" fillId="0" borderId="0" xfId="0" applyFont="1" applyAlignment="1">
      <alignment vertical="center"/>
    </xf>
    <xf numFmtId="9" fontId="171" fillId="0" borderId="0" xfId="2" applyFont="1" applyAlignment="1">
      <alignment horizontal="center" vertical="center"/>
    </xf>
    <xf numFmtId="168" fontId="171" fillId="0" borderId="0" xfId="0" applyNumberFormat="1" applyFont="1" applyAlignment="1">
      <alignment horizontal="center" vertical="center"/>
    </xf>
    <xf numFmtId="222" fontId="171" fillId="0" borderId="0" xfId="0" applyNumberFormat="1" applyFont="1" applyAlignment="1">
      <alignment horizontal="center" vertical="center"/>
    </xf>
    <xf numFmtId="222" fontId="7" fillId="0" borderId="0" xfId="0" applyNumberFormat="1" applyFont="1" applyAlignment="1">
      <alignment vertical="center"/>
    </xf>
    <xf numFmtId="222" fontId="26" fillId="0" borderId="0" xfId="0" applyNumberFormat="1" applyFont="1" applyAlignment="1">
      <alignment horizontal="center" vertical="center" wrapText="1"/>
    </xf>
    <xf numFmtId="0" fontId="170" fillId="0" borderId="0" xfId="0" applyFont="1" applyAlignment="1">
      <alignment horizontal="center" vertical="center"/>
    </xf>
    <xf numFmtId="3" fontId="170" fillId="0" borderId="0" xfId="4" quotePrefix="1" applyNumberFormat="1" applyFont="1" applyAlignment="1">
      <alignment horizontal="center" vertical="center"/>
    </xf>
    <xf numFmtId="168" fontId="169" fillId="0" borderId="0" xfId="0" applyNumberFormat="1" applyFont="1" applyAlignment="1">
      <alignment horizontal="center" vertical="center"/>
    </xf>
    <xf numFmtId="168" fontId="170" fillId="0" borderId="0" xfId="0" applyNumberFormat="1" applyFont="1" applyAlignment="1">
      <alignment horizontal="center" vertical="center"/>
    </xf>
    <xf numFmtId="222" fontId="169" fillId="0" borderId="0" xfId="0" applyNumberFormat="1" applyFont="1" applyAlignment="1">
      <alignment horizontal="center" vertical="center"/>
    </xf>
    <xf numFmtId="3" fontId="38" fillId="0" borderId="0" xfId="0" applyNumberFormat="1" applyFont="1" applyAlignment="1">
      <alignment horizontal="left" vertical="center"/>
    </xf>
    <xf numFmtId="167" fontId="11" fillId="0" borderId="2" xfId="4" applyNumberFormat="1" applyFont="1" applyBorder="1" applyAlignment="1">
      <alignment horizontal="left" vertical="center"/>
    </xf>
    <xf numFmtId="168" fontId="24" fillId="0" borderId="2" xfId="0" applyNumberFormat="1" applyFont="1" applyBorder="1" applyAlignment="1">
      <alignment horizontal="center" vertical="center"/>
    </xf>
    <xf numFmtId="168" fontId="169" fillId="0" borderId="2" xfId="0" applyNumberFormat="1" applyFont="1" applyBorder="1" applyAlignment="1">
      <alignment horizontal="center" vertical="center"/>
    </xf>
    <xf numFmtId="9" fontId="24" fillId="0" borderId="2" xfId="2" applyFont="1" applyBorder="1" applyAlignment="1">
      <alignment horizontal="center" vertical="center"/>
    </xf>
    <xf numFmtId="222" fontId="24" fillId="0" borderId="2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3" fontId="26" fillId="0" borderId="2" xfId="4" quotePrefix="1" applyNumberFormat="1" applyFont="1" applyBorder="1" applyAlignment="1">
      <alignment horizontal="center" vertical="center"/>
    </xf>
    <xf numFmtId="3" fontId="170" fillId="0" borderId="2" xfId="4" quotePrefix="1" applyNumberFormat="1" applyFont="1" applyBorder="1" applyAlignment="1">
      <alignment horizontal="left" vertical="center"/>
    </xf>
    <xf numFmtId="169" fontId="26" fillId="0" borderId="2" xfId="4" applyFont="1" applyBorder="1" applyAlignment="1">
      <alignment vertical="center"/>
    </xf>
    <xf numFmtId="3" fontId="170" fillId="0" borderId="2" xfId="4" quotePrefix="1" applyNumberFormat="1" applyFont="1" applyBorder="1" applyAlignment="1">
      <alignment horizontal="center" vertical="center"/>
    </xf>
    <xf numFmtId="222" fontId="26" fillId="0" borderId="2" xfId="4" quotePrefix="1" applyNumberFormat="1" applyFont="1" applyBorder="1" applyAlignment="1">
      <alignment horizontal="center" vertical="center"/>
    </xf>
    <xf numFmtId="167" fontId="51" fillId="0" borderId="2" xfId="4" applyNumberFormat="1" applyFont="1" applyBorder="1" applyAlignment="1">
      <alignment horizontal="left" vertical="center"/>
    </xf>
    <xf numFmtId="217" fontId="171" fillId="0" borderId="2" xfId="0" applyNumberFormat="1" applyFont="1" applyBorder="1" applyAlignment="1">
      <alignment horizontal="center" vertical="center"/>
    </xf>
    <xf numFmtId="3" fontId="38" fillId="0" borderId="2" xfId="0" applyNumberFormat="1" applyFont="1" applyBorder="1" applyAlignment="1">
      <alignment horizontal="left" vertical="center"/>
    </xf>
    <xf numFmtId="3" fontId="171" fillId="0" borderId="2" xfId="0" applyNumberFormat="1" applyFont="1" applyBorder="1" applyAlignment="1">
      <alignment horizontal="center" vertical="center"/>
    </xf>
    <xf numFmtId="9" fontId="171" fillId="0" borderId="0" xfId="2" applyFont="1" applyBorder="1" applyAlignment="1">
      <alignment horizontal="center" vertical="center"/>
    </xf>
    <xf numFmtId="168" fontId="171" fillId="0" borderId="2" xfId="0" applyNumberFormat="1" applyFont="1" applyBorder="1" applyAlignment="1">
      <alignment horizontal="center" vertical="center"/>
    </xf>
    <xf numFmtId="9" fontId="171" fillId="0" borderId="2" xfId="2" applyFont="1" applyBorder="1" applyAlignment="1">
      <alignment horizontal="center" vertical="center"/>
    </xf>
    <xf numFmtId="222" fontId="171" fillId="0" borderId="2" xfId="0" applyNumberFormat="1" applyFont="1" applyBorder="1" applyAlignment="1">
      <alignment horizontal="center" vertical="center"/>
    </xf>
    <xf numFmtId="168" fontId="26" fillId="0" borderId="1" xfId="0" applyNumberFormat="1" applyFont="1" applyBorder="1" applyAlignment="1">
      <alignment horizontal="center" vertical="center"/>
    </xf>
    <xf numFmtId="168" fontId="170" fillId="0" borderId="1" xfId="0" applyNumberFormat="1" applyFont="1" applyBorder="1" applyAlignment="1">
      <alignment horizontal="center" vertical="center"/>
    </xf>
    <xf numFmtId="9" fontId="26" fillId="0" borderId="1" xfId="2" applyFont="1" applyBorder="1" applyAlignment="1">
      <alignment horizontal="center" vertical="center"/>
    </xf>
    <xf numFmtId="222" fontId="26" fillId="0" borderId="1" xfId="0" applyNumberFormat="1" applyFont="1" applyBorder="1" applyAlignment="1">
      <alignment horizontal="center" vertical="center"/>
    </xf>
    <xf numFmtId="0" fontId="158" fillId="0" borderId="1" xfId="0" applyFont="1" applyBorder="1" applyAlignment="1">
      <alignment vertical="center"/>
    </xf>
    <xf numFmtId="169" fontId="158" fillId="0" borderId="0" xfId="4" applyFont="1" applyAlignment="1">
      <alignment horizontal="center" vertical="center" textRotation="90"/>
    </xf>
    <xf numFmtId="167" fontId="16" fillId="17" borderId="0" xfId="4" applyNumberFormat="1" applyFont="1" applyFill="1" applyAlignment="1">
      <alignment horizontal="center" vertical="center"/>
    </xf>
    <xf numFmtId="165" fontId="155" fillId="0" borderId="0" xfId="2" applyNumberFormat="1" applyFont="1" applyAlignment="1">
      <alignment horizontal="center" vertical="center"/>
    </xf>
    <xf numFmtId="165" fontId="154" fillId="0" borderId="0" xfId="2" applyNumberFormat="1" applyFont="1" applyAlignment="1">
      <alignment horizontal="center" vertical="center"/>
    </xf>
    <xf numFmtId="165" fontId="172" fillId="0" borderId="1" xfId="2" quotePrefix="1" applyNumberFormat="1" applyFont="1" applyBorder="1" applyAlignment="1">
      <alignment horizontal="centerContinuous" vertical="center"/>
    </xf>
    <xf numFmtId="165" fontId="154" fillId="0" borderId="0" xfId="2" quotePrefix="1" applyNumberFormat="1" applyFont="1" applyAlignment="1">
      <alignment horizontal="center" vertical="center"/>
    </xf>
    <xf numFmtId="165" fontId="155" fillId="0" borderId="2" xfId="2" applyNumberFormat="1" applyFont="1" applyBorder="1" applyAlignment="1">
      <alignment horizontal="center" vertical="center" wrapText="1"/>
    </xf>
    <xf numFmtId="165" fontId="173" fillId="0" borderId="0" xfId="2" quotePrefix="1" applyNumberFormat="1" applyFont="1" applyAlignment="1">
      <alignment horizontal="center" vertical="center"/>
    </xf>
    <xf numFmtId="165" fontId="173" fillId="0" borderId="4" xfId="2" applyNumberFormat="1" applyFont="1" applyBorder="1" applyAlignment="1">
      <alignment horizontal="center" vertical="center"/>
    </xf>
    <xf numFmtId="165" fontId="173" fillId="0" borderId="0" xfId="2" applyNumberFormat="1" applyFont="1" applyAlignment="1">
      <alignment horizontal="center" vertical="center"/>
    </xf>
    <xf numFmtId="165" fontId="173" fillId="0" borderId="1" xfId="2" applyNumberFormat="1" applyFont="1" applyBorder="1" applyAlignment="1">
      <alignment horizontal="center" vertical="center"/>
    </xf>
    <xf numFmtId="165" fontId="155" fillId="0" borderId="2" xfId="2" applyNumberFormat="1" applyFont="1" applyBorder="1" applyAlignment="1">
      <alignment horizontal="center" vertical="center"/>
    </xf>
    <xf numFmtId="177" fontId="157" fillId="0" borderId="0" xfId="5" applyNumberFormat="1" applyFont="1" applyBorder="1" applyAlignment="1">
      <alignment horizontal="center" vertical="center"/>
    </xf>
    <xf numFmtId="165" fontId="20" fillId="0" borderId="0" xfId="5" applyNumberFormat="1" applyFont="1" applyFill="1" applyBorder="1" applyAlignment="1">
      <alignment vertical="center"/>
    </xf>
    <xf numFmtId="165" fontId="157" fillId="0" borderId="0" xfId="5" applyNumberFormat="1" applyFont="1" applyFill="1" applyBorder="1" applyAlignment="1">
      <alignment vertical="center"/>
    </xf>
    <xf numFmtId="177" fontId="145" fillId="19" borderId="2" xfId="5" applyNumberFormat="1" applyFont="1" applyFill="1" applyBorder="1" applyAlignment="1">
      <alignment horizontal="left" vertical="center"/>
    </xf>
    <xf numFmtId="167" fontId="16" fillId="0" borderId="0" xfId="4" applyNumberFormat="1" applyFont="1" applyAlignment="1">
      <alignment horizontal="left" vertical="center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171" fontId="10" fillId="0" borderId="0" xfId="0" applyNumberFormat="1" applyFont="1" applyAlignment="1">
      <alignment vertical="center"/>
    </xf>
    <xf numFmtId="0" fontId="3" fillId="0" borderId="0" xfId="0" quotePrefix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14" fillId="0" borderId="0" xfId="0" quotePrefix="1" applyFont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3" fontId="19" fillId="0" borderId="0" xfId="4" applyNumberFormat="1" applyFont="1" applyAlignment="1">
      <alignment horizontal="center" vertical="center"/>
    </xf>
    <xf numFmtId="169" fontId="22" fillId="0" borderId="0" xfId="4" quotePrefix="1" applyFont="1" applyAlignment="1">
      <alignment horizontal="center" vertical="center"/>
    </xf>
    <xf numFmtId="167" fontId="19" fillId="0" borderId="2" xfId="4" applyNumberFormat="1" applyFont="1" applyBorder="1" applyAlignment="1">
      <alignment horizontal="center" vertical="center"/>
    </xf>
    <xf numFmtId="167" fontId="22" fillId="0" borderId="4" xfId="4" applyNumberFormat="1" applyFont="1" applyBorder="1" applyAlignment="1">
      <alignment horizontal="center" vertical="center"/>
    </xf>
    <xf numFmtId="166" fontId="19" fillId="0" borderId="0" xfId="5" applyNumberFormat="1" applyFont="1" applyBorder="1" applyAlignment="1">
      <alignment horizontal="center" vertical="center"/>
    </xf>
    <xf numFmtId="166" fontId="19" fillId="0" borderId="0" xfId="5" applyNumberFormat="1" applyFont="1" applyAlignment="1">
      <alignment horizontal="center" vertical="center"/>
    </xf>
    <xf numFmtId="165" fontId="19" fillId="0" borderId="0" xfId="2" applyNumberFormat="1" applyFont="1" applyBorder="1" applyAlignment="1">
      <alignment horizontal="center" vertical="center"/>
    </xf>
    <xf numFmtId="165" fontId="19" fillId="0" borderId="0" xfId="5" applyNumberFormat="1" applyFont="1" applyAlignment="1">
      <alignment horizontal="center" vertical="center"/>
    </xf>
    <xf numFmtId="167" fontId="22" fillId="0" borderId="0" xfId="4" applyNumberFormat="1" applyFont="1" applyAlignment="1">
      <alignment horizontal="center" vertical="center"/>
    </xf>
    <xf numFmtId="167" fontId="22" fillId="18" borderId="0" xfId="4" applyNumberFormat="1" applyFont="1" applyFill="1" applyAlignment="1">
      <alignment horizontal="center" vertical="center"/>
    </xf>
    <xf numFmtId="169" fontId="174" fillId="0" borderId="0" xfId="4" applyFont="1" applyAlignment="1">
      <alignment vertical="center"/>
    </xf>
    <xf numFmtId="169" fontId="174" fillId="0" borderId="0" xfId="4" applyFont="1" applyAlignment="1">
      <alignment horizontal="left" vertical="center"/>
    </xf>
    <xf numFmtId="169" fontId="175" fillId="0" borderId="0" xfId="4" applyFont="1" applyAlignment="1">
      <alignment horizontal="left" vertical="center"/>
    </xf>
    <xf numFmtId="169" fontId="176" fillId="0" borderId="0" xfId="4" applyFont="1" applyAlignment="1">
      <alignment vertical="center"/>
    </xf>
    <xf numFmtId="169" fontId="22" fillId="0" borderId="0" xfId="4" applyFont="1" applyAlignment="1">
      <alignment vertical="center"/>
    </xf>
    <xf numFmtId="165" fontId="19" fillId="0" borderId="0" xfId="5" applyNumberFormat="1" applyFont="1" applyBorder="1" applyAlignment="1">
      <alignment vertical="center"/>
    </xf>
    <xf numFmtId="166" fontId="4" fillId="0" borderId="1" xfId="0" applyNumberFormat="1" applyFont="1" applyBorder="1" applyAlignment="1">
      <alignment vertical="center"/>
    </xf>
    <xf numFmtId="0" fontId="177" fillId="0" borderId="1" xfId="0" applyFont="1" applyBorder="1" applyAlignment="1">
      <alignment vertical="center"/>
    </xf>
    <xf numFmtId="0" fontId="178" fillId="0" borderId="1" xfId="0" applyFont="1" applyBorder="1" applyAlignment="1">
      <alignment vertical="center" wrapText="1"/>
    </xf>
    <xf numFmtId="222" fontId="178" fillId="0" borderId="1" xfId="0" applyNumberFormat="1" applyFont="1" applyBorder="1" applyAlignment="1">
      <alignment vertical="center" wrapText="1"/>
    </xf>
    <xf numFmtId="0" fontId="178" fillId="0" borderId="0" xfId="0" applyFont="1" applyAlignment="1">
      <alignment horizontal="center" vertical="center"/>
    </xf>
    <xf numFmtId="0" fontId="178" fillId="0" borderId="0" xfId="0" applyFont="1" applyAlignment="1">
      <alignment horizontal="center" vertical="center" wrapText="1"/>
    </xf>
    <xf numFmtId="222" fontId="178" fillId="0" borderId="0" xfId="0" applyNumberFormat="1" applyFont="1" applyAlignment="1">
      <alignment horizontal="center" vertical="center" wrapText="1"/>
    </xf>
    <xf numFmtId="3" fontId="178" fillId="0" borderId="2" xfId="4" quotePrefix="1" applyNumberFormat="1" applyFont="1" applyBorder="1" applyAlignment="1">
      <alignment horizontal="center" vertical="center"/>
    </xf>
    <xf numFmtId="222" fontId="178" fillId="0" borderId="2" xfId="4" quotePrefix="1" applyNumberFormat="1" applyFont="1" applyBorder="1" applyAlignment="1">
      <alignment horizontal="center" vertical="center"/>
    </xf>
    <xf numFmtId="3" fontId="178" fillId="0" borderId="0" xfId="4" quotePrefix="1" applyNumberFormat="1" applyFont="1" applyAlignment="1">
      <alignment horizontal="center" vertical="center"/>
    </xf>
    <xf numFmtId="222" fontId="178" fillId="0" borderId="0" xfId="4" quotePrefix="1" applyNumberFormat="1" applyFont="1" applyAlignment="1">
      <alignment horizontal="center" vertical="center"/>
    </xf>
    <xf numFmtId="168" fontId="179" fillId="0" borderId="0" xfId="0" applyNumberFormat="1" applyFont="1" applyAlignment="1">
      <alignment horizontal="center" vertical="center"/>
    </xf>
    <xf numFmtId="3" fontId="179" fillId="0" borderId="0" xfId="0" applyNumberFormat="1" applyFont="1" applyAlignment="1">
      <alignment horizontal="center" vertical="center"/>
    </xf>
    <xf numFmtId="9" fontId="179" fillId="0" borderId="0" xfId="2" applyFont="1" applyAlignment="1">
      <alignment horizontal="center" vertical="center"/>
    </xf>
    <xf numFmtId="222" fontId="179" fillId="0" borderId="0" xfId="0" applyNumberFormat="1" applyFont="1" applyAlignment="1">
      <alignment horizontal="center" vertical="center"/>
    </xf>
    <xf numFmtId="168" fontId="179" fillId="0" borderId="2" xfId="0" applyNumberFormat="1" applyFont="1" applyBorder="1" applyAlignment="1">
      <alignment horizontal="center" vertical="center"/>
    </xf>
    <xf numFmtId="3" fontId="179" fillId="0" borderId="2" xfId="0" applyNumberFormat="1" applyFont="1" applyBorder="1" applyAlignment="1">
      <alignment horizontal="center" vertical="center"/>
    </xf>
    <xf numFmtId="9" fontId="179" fillId="0" borderId="2" xfId="2" applyFont="1" applyBorder="1" applyAlignment="1">
      <alignment horizontal="center" vertical="center"/>
    </xf>
    <xf numFmtId="222" fontId="179" fillId="0" borderId="2" xfId="0" applyNumberFormat="1" applyFont="1" applyBorder="1" applyAlignment="1">
      <alignment horizontal="center" vertical="center"/>
    </xf>
    <xf numFmtId="168" fontId="178" fillId="0" borderId="0" xfId="0" applyNumberFormat="1" applyFont="1" applyAlignment="1">
      <alignment horizontal="center" vertical="center"/>
    </xf>
    <xf numFmtId="3" fontId="178" fillId="0" borderId="0" xfId="0" applyNumberFormat="1" applyFont="1" applyAlignment="1">
      <alignment horizontal="center" vertical="center"/>
    </xf>
    <xf numFmtId="9" fontId="178" fillId="0" borderId="0" xfId="2" applyFont="1" applyAlignment="1">
      <alignment horizontal="center" vertical="center"/>
    </xf>
    <xf numFmtId="222" fontId="178" fillId="0" borderId="0" xfId="0" applyNumberFormat="1" applyFont="1" applyAlignment="1">
      <alignment horizontal="center" vertical="center"/>
    </xf>
    <xf numFmtId="0" fontId="179" fillId="0" borderId="0" xfId="0" applyFont="1" applyAlignment="1">
      <alignment horizontal="center" vertical="center"/>
    </xf>
    <xf numFmtId="168" fontId="178" fillId="0" borderId="1" xfId="0" applyNumberFormat="1" applyFont="1" applyBorder="1" applyAlignment="1">
      <alignment horizontal="center" vertical="center"/>
    </xf>
    <xf numFmtId="3" fontId="178" fillId="0" borderId="1" xfId="0" applyNumberFormat="1" applyFont="1" applyBorder="1" applyAlignment="1">
      <alignment horizontal="center" vertical="center"/>
    </xf>
    <xf numFmtId="9" fontId="178" fillId="0" borderId="1" xfId="2" applyFont="1" applyBorder="1" applyAlignment="1">
      <alignment horizontal="center" vertical="center"/>
    </xf>
    <xf numFmtId="222" fontId="178" fillId="0" borderId="1" xfId="0" applyNumberFormat="1" applyFont="1" applyBorder="1" applyAlignment="1">
      <alignment horizontal="center" vertical="center"/>
    </xf>
    <xf numFmtId="9" fontId="178" fillId="0" borderId="0" xfId="2" applyFont="1" applyBorder="1" applyAlignment="1">
      <alignment horizontal="center" vertical="center"/>
    </xf>
    <xf numFmtId="168" fontId="178" fillId="0" borderId="2" xfId="0" applyNumberFormat="1" applyFont="1" applyBorder="1" applyAlignment="1">
      <alignment horizontal="center" vertical="center"/>
    </xf>
    <xf numFmtId="3" fontId="178" fillId="0" borderId="2" xfId="0" applyNumberFormat="1" applyFont="1" applyBorder="1" applyAlignment="1">
      <alignment horizontal="center" vertical="center"/>
    </xf>
    <xf numFmtId="9" fontId="178" fillId="0" borderId="2" xfId="2" applyFont="1" applyBorder="1" applyAlignment="1">
      <alignment horizontal="center" vertical="center"/>
    </xf>
    <xf numFmtId="222" fontId="178" fillId="0" borderId="2" xfId="0" applyNumberFormat="1" applyFont="1" applyBorder="1" applyAlignment="1">
      <alignment horizontal="center" vertical="center"/>
    </xf>
    <xf numFmtId="177" fontId="13" fillId="0" borderId="0" xfId="4" applyNumberFormat="1" applyFont="1" applyAlignment="1">
      <alignment horizontal="center" vertical="center"/>
    </xf>
    <xf numFmtId="169" fontId="144" fillId="0" borderId="0" xfId="4" applyFont="1" applyAlignment="1">
      <alignment vertical="center"/>
    </xf>
    <xf numFmtId="167" fontId="144" fillId="0" borderId="0" xfId="4" applyNumberFormat="1" applyFont="1" applyAlignment="1">
      <alignment horizontal="center" vertical="center"/>
    </xf>
    <xf numFmtId="177" fontId="144" fillId="0" borderId="2" xfId="4" applyNumberFormat="1" applyFont="1" applyBorder="1" applyAlignment="1">
      <alignment horizontal="center" vertical="center"/>
    </xf>
    <xf numFmtId="167" fontId="156" fillId="0" borderId="2" xfId="4" applyNumberFormat="1" applyFont="1" applyBorder="1" applyAlignment="1">
      <alignment horizontal="center" vertical="center"/>
    </xf>
    <xf numFmtId="167" fontId="144" fillId="0" borderId="2" xfId="4" applyNumberFormat="1" applyFont="1" applyBorder="1" applyAlignment="1">
      <alignment horizontal="center" vertical="center"/>
    </xf>
    <xf numFmtId="167" fontId="20" fillId="0" borderId="2" xfId="4" applyNumberFormat="1" applyFont="1" applyBorder="1" applyAlignment="1">
      <alignment horizontal="center" vertical="center"/>
    </xf>
    <xf numFmtId="177" fontId="156" fillId="0" borderId="0" xfId="2" applyNumberFormat="1" applyFont="1" applyAlignment="1">
      <alignment horizontal="center" vertical="center"/>
    </xf>
    <xf numFmtId="167" fontId="157" fillId="0" borderId="0" xfId="4" applyNumberFormat="1" applyFont="1" applyAlignment="1">
      <alignment horizontal="center" vertical="center"/>
    </xf>
    <xf numFmtId="177" fontId="144" fillId="0" borderId="0" xfId="2" applyNumberFormat="1" applyFont="1" applyAlignment="1">
      <alignment horizontal="center" vertical="center"/>
    </xf>
    <xf numFmtId="0" fontId="47" fillId="0" borderId="0" xfId="0" applyFont="1"/>
    <xf numFmtId="177" fontId="144" fillId="0" borderId="0" xfId="4" applyNumberFormat="1" applyFont="1" applyAlignment="1">
      <alignment horizontal="center" vertical="center"/>
    </xf>
    <xf numFmtId="169" fontId="156" fillId="0" borderId="0" xfId="4" applyFont="1" applyAlignment="1">
      <alignment horizontal="center" vertical="center"/>
    </xf>
    <xf numFmtId="169" fontId="144" fillId="0" borderId="0" xfId="4" applyFont="1" applyAlignment="1">
      <alignment horizontal="center" vertical="center"/>
    </xf>
    <xf numFmtId="177" fontId="156" fillId="0" borderId="0" xfId="4" quotePrefix="1" applyNumberFormat="1" applyFont="1" applyAlignment="1">
      <alignment horizontal="center" vertical="center"/>
    </xf>
    <xf numFmtId="169" fontId="156" fillId="0" borderId="0" xfId="4" quotePrefix="1" applyFont="1" applyAlignment="1">
      <alignment horizontal="center" vertical="center"/>
    </xf>
    <xf numFmtId="169" fontId="157" fillId="0" borderId="0" xfId="4" quotePrefix="1" applyFont="1" applyAlignment="1">
      <alignment horizontal="center" vertical="center"/>
    </xf>
    <xf numFmtId="3" fontId="144" fillId="0" borderId="0" xfId="4" applyNumberFormat="1" applyFont="1" applyAlignment="1">
      <alignment horizontal="center" vertical="center"/>
    </xf>
    <xf numFmtId="177" fontId="144" fillId="0" borderId="2" xfId="0" applyNumberFormat="1" applyFont="1" applyBorder="1" applyAlignment="1">
      <alignment horizontal="center" vertical="center" wrapText="1"/>
    </xf>
    <xf numFmtId="0" fontId="180" fillId="0" borderId="2" xfId="0" quotePrefix="1" applyFont="1" applyBorder="1" applyAlignment="1">
      <alignment vertical="center" wrapText="1"/>
    </xf>
    <xf numFmtId="0" fontId="144" fillId="0" borderId="2" xfId="0" applyFont="1" applyBorder="1" applyAlignment="1">
      <alignment horizontal="center" vertical="center" wrapText="1"/>
    </xf>
    <xf numFmtId="0" fontId="180" fillId="0" borderId="2" xfId="0" quotePrefix="1" applyFont="1" applyBorder="1" applyAlignment="1">
      <alignment vertical="center"/>
    </xf>
    <xf numFmtId="0" fontId="156" fillId="0" borderId="2" xfId="0" applyFont="1" applyBorder="1" applyAlignment="1">
      <alignment horizontal="center" vertical="center" wrapText="1"/>
    </xf>
    <xf numFmtId="169" fontId="181" fillId="0" borderId="0" xfId="4" applyFont="1" applyAlignment="1">
      <alignment vertical="center"/>
    </xf>
    <xf numFmtId="0" fontId="20" fillId="0" borderId="0" xfId="0" applyFont="1" applyAlignment="1">
      <alignment horizontal="center" vertical="center" wrapText="1"/>
    </xf>
    <xf numFmtId="177" fontId="180" fillId="0" borderId="0" xfId="0" quotePrefix="1" applyNumberFormat="1" applyFont="1" applyAlignment="1">
      <alignment horizontal="center" vertical="center"/>
    </xf>
    <xf numFmtId="0" fontId="180" fillId="0" borderId="0" xfId="0" quotePrefix="1" applyFont="1" applyAlignment="1">
      <alignment vertical="center" wrapText="1"/>
    </xf>
    <xf numFmtId="0" fontId="180" fillId="0" borderId="0" xfId="0" quotePrefix="1" applyFont="1" applyAlignment="1">
      <alignment horizontal="center" vertical="center"/>
    </xf>
    <xf numFmtId="0" fontId="180" fillId="0" borderId="0" xfId="0" quotePrefix="1" applyFont="1" applyAlignment="1">
      <alignment vertical="center"/>
    </xf>
    <xf numFmtId="169" fontId="182" fillId="0" borderId="0" xfId="4" applyFont="1" applyAlignment="1">
      <alignment horizontal="left" vertical="center"/>
    </xf>
    <xf numFmtId="169" fontId="183" fillId="0" borderId="0" xfId="4" applyFont="1" applyAlignment="1">
      <alignment horizontal="left" vertical="center"/>
    </xf>
    <xf numFmtId="177" fontId="47" fillId="0" borderId="1" xfId="0" quotePrefix="1" applyNumberFormat="1" applyFont="1" applyBorder="1" applyAlignment="1">
      <alignment horizontal="center" vertical="center"/>
    </xf>
    <xf numFmtId="0" fontId="180" fillId="0" borderId="1" xfId="0" quotePrefix="1" applyFont="1" applyBorder="1" applyAlignment="1">
      <alignment horizontal="center" vertical="center"/>
    </xf>
    <xf numFmtId="0" fontId="47" fillId="0" borderId="1" xfId="0" quotePrefix="1" applyFont="1" applyBorder="1" applyAlignment="1">
      <alignment horizontal="center" vertical="center"/>
    </xf>
    <xf numFmtId="169" fontId="184" fillId="0" borderId="0" xfId="4" applyFont="1" applyAlignment="1">
      <alignment horizontal="left" vertical="center"/>
    </xf>
    <xf numFmtId="0" fontId="8" fillId="0" borderId="0" xfId="0" quotePrefix="1" applyFont="1" applyAlignment="1">
      <alignment horizontal="center" vertical="center"/>
    </xf>
    <xf numFmtId="169" fontId="144" fillId="0" borderId="0" xfId="4" applyFont="1" applyAlignment="1">
      <alignment horizontal="left" vertical="center"/>
    </xf>
    <xf numFmtId="177" fontId="13" fillId="0" borderId="2" xfId="4" applyNumberFormat="1" applyFont="1" applyBorder="1" applyAlignment="1">
      <alignment horizontal="center" vertical="center"/>
    </xf>
    <xf numFmtId="167" fontId="9" fillId="0" borderId="2" xfId="4" applyNumberFormat="1" applyFont="1" applyBorder="1" applyAlignment="1">
      <alignment horizontal="center" vertical="center"/>
    </xf>
    <xf numFmtId="177" fontId="51" fillId="0" borderId="0" xfId="2" applyNumberFormat="1" applyFont="1" applyAlignment="1">
      <alignment horizontal="center" vertical="center"/>
    </xf>
    <xf numFmtId="177" fontId="157" fillId="0" borderId="1" xfId="2" applyNumberFormat="1" applyFont="1" applyBorder="1" applyAlignment="1">
      <alignment horizontal="center" vertical="center"/>
    </xf>
    <xf numFmtId="167" fontId="157" fillId="0" borderId="1" xfId="4" applyNumberFormat="1" applyFont="1" applyBorder="1" applyAlignment="1">
      <alignment horizontal="center" vertical="center"/>
    </xf>
    <xf numFmtId="177" fontId="157" fillId="0" borderId="0" xfId="2" applyNumberFormat="1" applyFont="1" applyAlignment="1">
      <alignment horizontal="center" vertical="center"/>
    </xf>
    <xf numFmtId="177" fontId="13" fillId="0" borderId="0" xfId="2" applyNumberFormat="1" applyFont="1" applyAlignment="1">
      <alignment horizontal="center" vertical="center"/>
    </xf>
    <xf numFmtId="177" fontId="20" fillId="0" borderId="0" xfId="2" applyNumberFormat="1" applyFont="1" applyAlignment="1">
      <alignment horizontal="center" vertical="center"/>
    </xf>
    <xf numFmtId="177" fontId="51" fillId="0" borderId="0" xfId="4" quotePrefix="1" applyNumberFormat="1" applyFont="1" applyAlignment="1">
      <alignment horizontal="center" vertical="center"/>
    </xf>
    <xf numFmtId="3" fontId="9" fillId="0" borderId="0" xfId="4" applyNumberFormat="1" applyFont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 wrapText="1"/>
    </xf>
    <xf numFmtId="177" fontId="50" fillId="0" borderId="0" xfId="0" quotePrefix="1" applyNumberFormat="1" applyFont="1" applyAlignment="1">
      <alignment horizontal="center" vertical="center"/>
    </xf>
    <xf numFmtId="177" fontId="33" fillId="0" borderId="1" xfId="0" quotePrefix="1" applyNumberFormat="1" applyFont="1" applyBorder="1" applyAlignment="1">
      <alignment horizontal="center" vertical="center"/>
    </xf>
    <xf numFmtId="177" fontId="50" fillId="0" borderId="0" xfId="0" applyNumberFormat="1" applyFont="1" applyAlignment="1">
      <alignment horizontal="center" vertical="center"/>
    </xf>
    <xf numFmtId="169" fontId="144" fillId="0" borderId="2" xfId="4" applyFont="1" applyBorder="1" applyAlignment="1">
      <alignment vertical="center"/>
    </xf>
    <xf numFmtId="0" fontId="180" fillId="0" borderId="0" xfId="0" applyFont="1" applyAlignment="1">
      <alignment vertical="center" wrapText="1"/>
    </xf>
    <xf numFmtId="0" fontId="180" fillId="0" borderId="0" xfId="0" applyFont="1" applyAlignment="1">
      <alignment horizontal="center" vertical="center"/>
    </xf>
    <xf numFmtId="177" fontId="180" fillId="0" borderId="0" xfId="0" applyNumberFormat="1" applyFont="1" applyAlignment="1">
      <alignment horizontal="center" vertical="center"/>
    </xf>
    <xf numFmtId="0" fontId="180" fillId="0" borderId="0" xfId="0" applyFont="1" applyAlignment="1">
      <alignment vertical="center"/>
    </xf>
    <xf numFmtId="167" fontId="157" fillId="0" borderId="2" xfId="4" applyNumberFormat="1" applyFont="1" applyBorder="1" applyAlignment="1">
      <alignment horizontal="center" vertical="center"/>
    </xf>
    <xf numFmtId="177" fontId="20" fillId="0" borderId="2" xfId="2" applyNumberFormat="1" applyFont="1" applyBorder="1" applyAlignment="1">
      <alignment horizontal="center" vertical="center"/>
    </xf>
    <xf numFmtId="177" fontId="157" fillId="0" borderId="2" xfId="2" applyNumberFormat="1" applyFont="1" applyBorder="1" applyAlignment="1">
      <alignment horizontal="center" vertical="center"/>
    </xf>
    <xf numFmtId="169" fontId="157" fillId="0" borderId="0" xfId="4" applyFont="1" applyAlignment="1">
      <alignment horizontal="center" vertical="center"/>
    </xf>
    <xf numFmtId="0" fontId="11" fillId="0" borderId="0" xfId="4" applyNumberFormat="1" applyFont="1" applyAlignment="1">
      <alignment horizontal="center" vertical="center"/>
    </xf>
    <xf numFmtId="167" fontId="144" fillId="2" borderId="0" xfId="4" applyNumberFormat="1" applyFont="1" applyFill="1" applyAlignment="1">
      <alignment horizontal="center" vertical="center"/>
    </xf>
    <xf numFmtId="167" fontId="156" fillId="4" borderId="0" xfId="4" applyNumberFormat="1" applyFont="1" applyFill="1" applyAlignment="1">
      <alignment horizontal="center" vertical="center"/>
    </xf>
    <xf numFmtId="177" fontId="156" fillId="0" borderId="0" xfId="2" applyNumberFormat="1" applyFont="1" applyBorder="1" applyAlignment="1">
      <alignment horizontal="center" vertical="center"/>
    </xf>
    <xf numFmtId="0" fontId="123" fillId="3" borderId="0" xfId="0" applyFont="1" applyFill="1" applyAlignment="1">
      <alignment vertical="center"/>
    </xf>
    <xf numFmtId="169" fontId="26" fillId="0" borderId="1" xfId="4" applyFont="1" applyBorder="1" applyAlignment="1">
      <alignment horizontal="left" vertical="center" wrapText="1"/>
    </xf>
    <xf numFmtId="169" fontId="26" fillId="0" borderId="0" xfId="4" applyFont="1" applyAlignment="1">
      <alignment horizontal="left" vertical="center" wrapText="1"/>
    </xf>
    <xf numFmtId="169" fontId="26" fillId="0" borderId="2" xfId="4" applyFont="1" applyBorder="1" applyAlignment="1">
      <alignment horizontal="left" vertical="center" wrapText="1"/>
    </xf>
    <xf numFmtId="0" fontId="9" fillId="0" borderId="1" xfId="0" quotePrefix="1" applyFont="1" applyBorder="1" applyAlignment="1">
      <alignment horizontal="left" vertical="center" wrapText="1"/>
    </xf>
    <xf numFmtId="0" fontId="9" fillId="0" borderId="0" xfId="0" quotePrefix="1" applyFont="1" applyAlignment="1">
      <alignment horizontal="left" vertical="center" wrapText="1"/>
    </xf>
    <xf numFmtId="169" fontId="26" fillId="0" borderId="1" xfId="4" applyFont="1" applyBorder="1" applyAlignment="1">
      <alignment horizontal="center" vertical="center"/>
    </xf>
    <xf numFmtId="169" fontId="26" fillId="0" borderId="0" xfId="4" applyFont="1" applyAlignment="1">
      <alignment horizontal="center" vertical="center"/>
    </xf>
    <xf numFmtId="169" fontId="26" fillId="0" borderId="2" xfId="4" applyFont="1" applyBorder="1" applyAlignment="1">
      <alignment horizontal="center" vertical="center"/>
    </xf>
    <xf numFmtId="169" fontId="158" fillId="0" borderId="1" xfId="4" applyFont="1" applyBorder="1" applyAlignment="1">
      <alignment horizontal="center" vertical="center" textRotation="90"/>
    </xf>
    <xf numFmtId="169" fontId="158" fillId="0" borderId="0" xfId="4" applyFont="1" applyAlignment="1">
      <alignment horizontal="center" vertical="center" textRotation="90"/>
    </xf>
    <xf numFmtId="169" fontId="158" fillId="0" borderId="2" xfId="4" applyFont="1" applyBorder="1" applyAlignment="1">
      <alignment horizontal="center" vertical="center" textRotation="90"/>
    </xf>
    <xf numFmtId="169" fontId="158" fillId="5" borderId="1" xfId="4" applyFont="1" applyFill="1" applyBorder="1" applyAlignment="1">
      <alignment horizontal="center" vertical="center" textRotation="90"/>
    </xf>
    <xf numFmtId="169" fontId="158" fillId="5" borderId="0" xfId="4" applyFont="1" applyFill="1" applyAlignment="1">
      <alignment horizontal="center" vertical="center" textRotation="90"/>
    </xf>
    <xf numFmtId="169" fontId="158" fillId="5" borderId="2" xfId="4" applyFont="1" applyFill="1" applyBorder="1" applyAlignment="1">
      <alignment horizontal="center" vertical="center" textRotation="90"/>
    </xf>
    <xf numFmtId="169" fontId="159" fillId="19" borderId="1" xfId="4" applyFont="1" applyFill="1" applyBorder="1" applyAlignment="1">
      <alignment horizontal="center" vertical="center" textRotation="90"/>
    </xf>
    <xf numFmtId="169" fontId="159" fillId="19" borderId="0" xfId="4" applyFont="1" applyFill="1" applyAlignment="1">
      <alignment horizontal="center" vertical="center" textRotation="90"/>
    </xf>
    <xf numFmtId="169" fontId="159" fillId="19" borderId="2" xfId="4" applyFont="1" applyFill="1" applyBorder="1" applyAlignment="1">
      <alignment horizontal="center" vertical="center" textRotation="90"/>
    </xf>
    <xf numFmtId="0" fontId="12" fillId="0" borderId="1" xfId="0" applyFont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166" fontId="4" fillId="0" borderId="0" xfId="0" applyNumberFormat="1" applyFon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166" fontId="4" fillId="0" borderId="1" xfId="0" applyNumberFormat="1" applyFont="1" applyBorder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0" fontId="9" fillId="0" borderId="1" xfId="0" quotePrefix="1" applyFont="1" applyBorder="1" applyAlignment="1">
      <alignment vertical="center" wrapText="1"/>
    </xf>
    <xf numFmtId="0" fontId="9" fillId="0" borderId="0" xfId="0" quotePrefix="1" applyFont="1" applyAlignment="1">
      <alignment vertical="center" wrapText="1"/>
    </xf>
    <xf numFmtId="169" fontId="158" fillId="0" borderId="1" xfId="4" applyFont="1" applyBorder="1" applyAlignment="1">
      <alignment horizontal="left" vertical="top" wrapText="1"/>
    </xf>
    <xf numFmtId="169" fontId="158" fillId="0" borderId="0" xfId="4" applyFont="1" applyAlignment="1">
      <alignment horizontal="left" vertical="top" wrapText="1"/>
    </xf>
    <xf numFmtId="169" fontId="158" fillId="0" borderId="1" xfId="4" applyFont="1" applyBorder="1" applyAlignment="1">
      <alignment horizontal="left" vertical="center" wrapText="1"/>
    </xf>
    <xf numFmtId="169" fontId="158" fillId="0" borderId="0" xfId="4" applyFont="1" applyAlignment="1">
      <alignment horizontal="left" vertical="center" wrapText="1"/>
    </xf>
    <xf numFmtId="169" fontId="158" fillId="0" borderId="2" xfId="4" applyFont="1" applyBorder="1" applyAlignment="1">
      <alignment horizontal="left" vertical="center" wrapText="1"/>
    </xf>
    <xf numFmtId="0" fontId="15" fillId="0" borderId="1" xfId="0" quotePrefix="1" applyFont="1" applyBorder="1" applyAlignment="1">
      <alignment horizontal="left" vertical="center"/>
    </xf>
    <xf numFmtId="0" fontId="15" fillId="0" borderId="0" xfId="0" quotePrefix="1" applyFont="1" applyAlignment="1">
      <alignment horizontal="left" vertical="center"/>
    </xf>
    <xf numFmtId="0" fontId="15" fillId="0" borderId="1" xfId="0" quotePrefix="1" applyFont="1" applyBorder="1" applyAlignment="1">
      <alignment horizontal="left" vertical="center" wrapText="1"/>
    </xf>
    <xf numFmtId="0" fontId="15" fillId="0" borderId="0" xfId="0" quotePrefix="1" applyFont="1" applyAlignment="1">
      <alignment horizontal="left" vertical="center" wrapText="1"/>
    </xf>
    <xf numFmtId="169" fontId="11" fillId="0" borderId="1" xfId="4" applyFont="1" applyBorder="1" applyAlignment="1">
      <alignment horizontal="center" vertical="center" wrapText="1"/>
    </xf>
    <xf numFmtId="169" fontId="11" fillId="0" borderId="0" xfId="4" applyFont="1" applyAlignment="1">
      <alignment horizontal="center" vertical="center" wrapText="1"/>
    </xf>
    <xf numFmtId="169" fontId="11" fillId="0" borderId="2" xfId="4" applyFont="1" applyBorder="1" applyAlignment="1">
      <alignment horizontal="center" vertical="center" wrapText="1"/>
    </xf>
    <xf numFmtId="169" fontId="13" fillId="0" borderId="1" xfId="4" applyFont="1" applyBorder="1" applyAlignment="1">
      <alignment horizontal="center" vertical="center" wrapText="1"/>
    </xf>
    <xf numFmtId="169" fontId="13" fillId="0" borderId="0" xfId="4" applyFont="1" applyAlignment="1">
      <alignment horizontal="center" vertical="center" wrapText="1"/>
    </xf>
    <xf numFmtId="169" fontId="13" fillId="0" borderId="2" xfId="4" applyFont="1" applyBorder="1" applyAlignment="1">
      <alignment horizontal="center" vertical="center" wrapText="1"/>
    </xf>
    <xf numFmtId="169" fontId="51" fillId="0" borderId="1" xfId="4" applyFont="1" applyBorder="1" applyAlignment="1">
      <alignment horizontal="center" vertical="center" wrapText="1"/>
    </xf>
    <xf numFmtId="169" fontId="51" fillId="0" borderId="0" xfId="4" applyFont="1" applyAlignment="1">
      <alignment horizontal="center" vertical="center" wrapText="1"/>
    </xf>
    <xf numFmtId="169" fontId="51" fillId="0" borderId="2" xfId="4" applyFont="1" applyBorder="1" applyAlignment="1">
      <alignment horizontal="center" vertical="center" wrapText="1"/>
    </xf>
    <xf numFmtId="169" fontId="9" fillId="0" borderId="1" xfId="4" applyFont="1" applyBorder="1" applyAlignment="1">
      <alignment horizontal="center" vertical="center" wrapText="1"/>
    </xf>
    <xf numFmtId="169" fontId="9" fillId="0" borderId="0" xfId="4" applyFont="1" applyAlignment="1">
      <alignment horizontal="center" vertical="center" wrapText="1"/>
    </xf>
    <xf numFmtId="169" fontId="9" fillId="0" borderId="2" xfId="4" applyFont="1" applyBorder="1" applyAlignment="1">
      <alignment horizontal="center" vertical="center" wrapText="1"/>
    </xf>
    <xf numFmtId="0" fontId="78" fillId="9" borderId="0" xfId="38" applyFont="1" applyFill="1" applyAlignment="1">
      <alignment horizontal="center" vertical="center" wrapText="1"/>
    </xf>
    <xf numFmtId="0" fontId="73" fillId="9" borderId="44" xfId="41" applyFont="1" applyFill="1" applyBorder="1" applyAlignment="1">
      <alignment horizontal="center" vertical="center"/>
    </xf>
    <xf numFmtId="0" fontId="73" fillId="9" borderId="43" xfId="41" applyFont="1" applyFill="1" applyBorder="1" applyAlignment="1">
      <alignment horizontal="center" vertical="center"/>
    </xf>
    <xf numFmtId="186" fontId="65" fillId="0" borderId="41" xfId="41" applyNumberFormat="1" applyFont="1" applyBorder="1" applyAlignment="1">
      <alignment horizontal="center" vertical="center"/>
    </xf>
    <xf numFmtId="186" fontId="65" fillId="0" borderId="26" xfId="41" applyNumberFormat="1" applyFont="1" applyBorder="1" applyAlignment="1">
      <alignment horizontal="center" vertical="center"/>
    </xf>
    <xf numFmtId="193" fontId="80" fillId="0" borderId="33" xfId="40" applyNumberFormat="1" applyFont="1" applyBorder="1" applyAlignment="1">
      <alignment horizontal="center" vertical="center"/>
    </xf>
    <xf numFmtId="193" fontId="80" fillId="0" borderId="39" xfId="40" applyNumberFormat="1" applyFont="1" applyBorder="1" applyAlignment="1">
      <alignment horizontal="center" vertical="center"/>
    </xf>
    <xf numFmtId="0" fontId="92" fillId="0" borderId="0" xfId="40" applyFont="1" applyAlignment="1">
      <alignment horizontal="center" vertical="center"/>
    </xf>
    <xf numFmtId="186" fontId="84" fillId="0" borderId="0" xfId="40" applyNumberFormat="1" applyFont="1" applyAlignment="1">
      <alignment horizontal="center" vertical="center"/>
    </xf>
    <xf numFmtId="186" fontId="86" fillId="0" borderId="41" xfId="40" applyNumberFormat="1" applyFont="1" applyBorder="1" applyAlignment="1">
      <alignment horizontal="center" vertical="center"/>
    </xf>
    <xf numFmtId="186" fontId="86" fillId="0" borderId="25" xfId="40" applyNumberFormat="1" applyFont="1" applyBorder="1" applyAlignment="1">
      <alignment horizontal="center" vertical="center"/>
    </xf>
    <xf numFmtId="193" fontId="84" fillId="4" borderId="23" xfId="40" applyNumberFormat="1" applyFont="1" applyFill="1" applyBorder="1" applyAlignment="1">
      <alignment horizontal="center" vertical="center"/>
    </xf>
    <xf numFmtId="193" fontId="84" fillId="4" borderId="27" xfId="40" applyNumberFormat="1" applyFont="1" applyFill="1" applyBorder="1" applyAlignment="1">
      <alignment horizontal="center" vertical="center"/>
    </xf>
    <xf numFmtId="181" fontId="84" fillId="4" borderId="35" xfId="40" applyNumberFormat="1" applyFont="1" applyFill="1" applyBorder="1" applyAlignment="1">
      <alignment horizontal="center" vertical="center"/>
    </xf>
    <xf numFmtId="181" fontId="84" fillId="4" borderId="40" xfId="40" applyNumberFormat="1" applyFont="1" applyFill="1" applyBorder="1" applyAlignment="1">
      <alignment horizontal="center" vertical="center"/>
    </xf>
    <xf numFmtId="0" fontId="131" fillId="8" borderId="61" xfId="41" applyFont="1" applyFill="1" applyBorder="1" applyAlignment="1">
      <alignment horizontal="left" vertical="center" wrapText="1"/>
    </xf>
    <xf numFmtId="0" fontId="131" fillId="8" borderId="53" xfId="41" applyFont="1" applyFill="1" applyBorder="1" applyAlignment="1">
      <alignment horizontal="left" vertical="center" wrapText="1"/>
    </xf>
    <xf numFmtId="0" fontId="131" fillId="8" borderId="57" xfId="41" applyFont="1" applyFill="1" applyBorder="1" applyAlignment="1">
      <alignment horizontal="left" vertical="center" wrapText="1"/>
    </xf>
    <xf numFmtId="0" fontId="131" fillId="8" borderId="60" xfId="41" applyFont="1" applyFill="1" applyBorder="1" applyAlignment="1">
      <alignment horizontal="left" vertical="center"/>
    </xf>
    <xf numFmtId="0" fontId="131" fillId="8" borderId="0" xfId="41" applyFont="1" applyFill="1" applyAlignment="1">
      <alignment horizontal="left" vertical="center"/>
    </xf>
  </cellXfs>
  <cellStyles count="45">
    <cellStyle name="Comma" xfId="1" builtinId="3"/>
    <cellStyle name="Comma 2" xfId="18" xr:uid="{00010CCE-1BAB-4482-A9E0-969BEEB5E484}"/>
    <cellStyle name="Comma 2 2" xfId="7" xr:uid="{BB733BC4-2575-4D78-936E-DBBC9BB13FB1}"/>
    <cellStyle name="Comma 3" xfId="17" xr:uid="{47D98CDF-9562-45D0-B123-4ABCCE6707DA}"/>
    <cellStyle name="Comma 3 2" xfId="42" xr:uid="{95F766E9-25EB-49B6-878B-A5BFCC6DFF17}"/>
    <cellStyle name="Comma 4" xfId="19" xr:uid="{0D75CB30-304C-4D9D-99DA-0624BDF80798}"/>
    <cellStyle name="Comma 5" xfId="10" xr:uid="{24C78F49-14E1-4003-9086-328FEDBD2389}"/>
    <cellStyle name="Heading3" xfId="20" xr:uid="{D2EA4B44-A75B-4E1C-A428-6292C081E860}"/>
    <cellStyle name="Hyperlink" xfId="8" builtinId="8"/>
    <cellStyle name="Hyperlink 2" xfId="21" xr:uid="{08FF5DC9-352C-42C2-ADC5-0891406D23E5}"/>
    <cellStyle name="Normal" xfId="0" builtinId="0"/>
    <cellStyle name="Normal 10" xfId="34" xr:uid="{32FE77A1-A9C4-444C-A16E-F9E36BB8D017}"/>
    <cellStyle name="Normal 11" xfId="9" xr:uid="{AF364584-D034-4BE9-9D76-1A07BE5A9DCC}"/>
    <cellStyle name="Normal 16" xfId="22" xr:uid="{D2624FCC-093C-4ECB-98D9-09BF242ECFD0}"/>
    <cellStyle name="Normal 2" xfId="11" xr:uid="{9BB8722B-4406-4465-BB27-7F9CEED06B4F}"/>
    <cellStyle name="Normal 2 2" xfId="6" xr:uid="{51188625-C7E1-4BC2-B65F-6A9DBCF5E2A4}"/>
    <cellStyle name="Normal 2 2 2" xfId="24" xr:uid="{3D5C2D61-770B-4743-9B02-19FA24664BDC}"/>
    <cellStyle name="Normal 2 2 2 2" xfId="25" xr:uid="{32D398EC-35D6-4618-8001-24547AC2FAC8}"/>
    <cellStyle name="Normal 2 2 2 3" xfId="26" xr:uid="{7D915739-12AE-489B-BE35-A0782552D42D}"/>
    <cellStyle name="Normal 2 3" xfId="23" xr:uid="{A7244789-EF1C-477D-AA84-F14D901B438A}"/>
    <cellStyle name="Normal 2 4" xfId="36" xr:uid="{2D27C9C3-3251-40E1-9088-6C63F6E00B01}"/>
    <cellStyle name="Normal 2 5" xfId="37" xr:uid="{EA15B1B1-C11D-459D-9D58-19060BE56EC4}"/>
    <cellStyle name="Normal 2_Investment in Azimuth" xfId="32" xr:uid="{45F139AE-B0BE-4CD6-BE7C-B436C393D54A}"/>
    <cellStyle name="Normal 2_Relish Yr End Forecast 10-11 1nov2010 actuals to p7" xfId="44" xr:uid="{27950982-8704-443B-B8DD-E8D304C36A11}"/>
    <cellStyle name="Normal 3" xfId="3" xr:uid="{A0579F5C-BC1E-4C4D-B193-622065DB2359}"/>
    <cellStyle name="Normal 3 2" xfId="4" xr:uid="{247B95DA-3BEE-4A24-B66C-D6740B75A441}"/>
    <cellStyle name="Normal 3 2 2" xfId="28" xr:uid="{BFEB0CD9-3C6B-49CA-B7D3-24F439B94A29}"/>
    <cellStyle name="Normal 3 3" xfId="41" xr:uid="{387A80A2-0586-4F7B-95E9-05A49BD4EB10}"/>
    <cellStyle name="Normal 3 3 2" xfId="43" xr:uid="{B683B2E6-EC24-471E-A858-AB702697E5E7}"/>
    <cellStyle name="Normal 4" xfId="12" xr:uid="{7A14D653-E6A7-46FF-A53F-A11701AC9249}"/>
    <cellStyle name="Normal 4 2" xfId="29" xr:uid="{1D3D9688-A74D-413D-A8B7-FB1F4DEE96A1}"/>
    <cellStyle name="Normal 4 2 2" xfId="40" xr:uid="{202E223D-F089-4308-ADDB-DEB977A7B3D8}"/>
    <cellStyle name="Normal 5" xfId="16" xr:uid="{4ECFCFA6-A7BC-42DD-BE7D-4ACF2F32FDBE}"/>
    <cellStyle name="Normal 6" xfId="27" xr:uid="{184DF8DF-2F83-4C3C-8A29-E45694B43400}"/>
    <cellStyle name="Normal 7" xfId="35" xr:uid="{A76D8322-97B9-4160-8B8D-D1442E779B93}"/>
    <cellStyle name="Normal 8" xfId="33" xr:uid="{4FB21D28-B366-457A-979C-001DE130C85A}"/>
    <cellStyle name="Normal 9" xfId="30" xr:uid="{E2B7E778-6A7F-40EE-8FA5-3D77AF2B5B7B}"/>
    <cellStyle name="Normal 9 2" xfId="38" xr:uid="{8AAD6893-415B-4376-988F-5C43361C3D08}"/>
    <cellStyle name="Per cent" xfId="2" builtinId="5"/>
    <cellStyle name="Percent 2" xfId="5" xr:uid="{C8C65125-B8A1-4F66-93A8-16B822AEE137}"/>
    <cellStyle name="Percent 2 2" xfId="31" xr:uid="{E489D8D8-2903-48FD-B6C5-CDCF8B5A8498}"/>
    <cellStyle name="Percent 4" xfId="39" xr:uid="{C145CE91-7358-44BE-88F4-9281315F5054}"/>
    <cellStyle name="Smart Subtitle 1" xfId="13" xr:uid="{F4305A09-0D3B-42BA-BBB8-22C44CAD72EC}"/>
    <cellStyle name="Smart Subtotal" xfId="14" xr:uid="{E3D68F0E-8FEB-4291-B9C0-D4535F9BBCA4}"/>
    <cellStyle name="Smart Total" xfId="15" xr:uid="{2DD0BF93-FE62-4823-B95C-50B86EC05A6D}"/>
  </cellStyles>
  <dxfs count="7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06A3F010-9AD9-4A85-BB35-FB9CD8E20313}"/>
  </tableStyles>
  <colors>
    <mruColors>
      <color rgb="FFC6EFCE"/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6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6.xml"/><Relationship Id="rId58" Type="http://schemas.openxmlformats.org/officeDocument/2006/relationships/externalLink" Target="externalLinks/externalLink11.xml"/><Relationship Id="rId66" Type="http://schemas.openxmlformats.org/officeDocument/2006/relationships/externalLink" Target="externalLinks/externalLink19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externalLink" Target="externalLinks/externalLink9.xml"/><Relationship Id="rId64" Type="http://schemas.openxmlformats.org/officeDocument/2006/relationships/externalLink" Target="externalLinks/externalLink1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2.xml"/><Relationship Id="rId67" Type="http://schemas.openxmlformats.org/officeDocument/2006/relationships/externalLink" Target="externalLinks/externalLink2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7.xml"/><Relationship Id="rId62" Type="http://schemas.openxmlformats.org/officeDocument/2006/relationships/externalLink" Target="externalLinks/externalLink15.xml"/><Relationship Id="rId70" Type="http://schemas.openxmlformats.org/officeDocument/2006/relationships/sharedStrings" Target="sharedStrings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57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5.xml"/><Relationship Id="rId60" Type="http://schemas.openxmlformats.org/officeDocument/2006/relationships/externalLink" Target="externalLinks/externalLink13.xml"/><Relationship Id="rId65" Type="http://schemas.openxmlformats.org/officeDocument/2006/relationships/externalLink" Target="externalLinks/externalLink1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3.xml"/><Relationship Id="rId55" Type="http://schemas.openxmlformats.org/officeDocument/2006/relationships/externalLink" Target="externalLinks/externalLink8.xml"/><Relationship Id="rId76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lTables9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Documents%20and%20Settings/paulspires/Local%20Settings/Temporary%20Internet%20Files/OLK15/finalromemar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HARED/CF/TS/Chilli/2.%20Info%20supplied%20by%20the%20company/Monthly%20occupancy%20vs.%20AWF/Monthly%20occupancy%20and%20highest%20and%20lowest%20fee%20paye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Central%20Company%20Data/CLIENTS/Spacemaker/Valuation%20Work/Project%20Rocket%20-%20valuation%20mw%202804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St.%20Giles%20~%20L&amp;G/Financial%20Model/Sep%202006/St%20Giles%20Investment%20Model%20061016%20V.1%20Fina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afalie-my.sharepoint.com/Users/darren/AppData/Local/Microsoft/Windows/INetCache/Content.Outlook/E2IYNVDG/Data%20for%20FDD%20provider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moroai.sharepoint.com/uk/ukvfmroot/T&amp;RS/Manchester/Clients%20-%20Advisory/J/Project%20Jules/Phase%202/Report/Old/Managed%20Pubs%2031%20December%202011%20broken%20links%20v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lient%20Documents/K174411/Audit/Working%20Papers/2005/Lead%20schedules2005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owglistreetfood.sharepoint.com/sites/Finance/Shared%20Documents/Management%20Accounts/FY2022/Mowgli%20Reporting%20FY2022.xlsx" TargetMode="External"/><Relationship Id="rId1" Type="http://schemas.openxmlformats.org/officeDocument/2006/relationships/externalLinkPath" Target="https://tomoroai.sharepoint.com/sites/Finance/Shared%20Documents/Management%20Accounts/FY2022/Mowgli%20Reporting%20FY202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wardle/AppData/Local/Microsoft/Windows/INetCache/Content.Outlook/OXFUU4HS/VCT%20Forecast%20Model_Draft_5.0_R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George%20Wimpey/Cashflow%20Models/Finall%20Models/2006-09-06/Shared%20Ownership%20Model%2006-09-06%20i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Documents%20and%20Settings/fredrik.berlin/Local%20Settings/Temporary%20Internet%20Files/OLK186/Oberursel%200609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Council%20Members%20-%20Master%20Spreadsheet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I/DATA/ABGCF/Prospective%20Clients/My1stYears/Information%20received/Onda%20forecast/Management%20adjusted%20Onda%20forecast/Our%20model%20with%20lastest%20plan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alystcf-my.sharepoint.com/Istithmar/Marcol%20House/Marcol%20House%20Model%20(debt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ean%20-%20Lafferty/Dropbox/RBA/RBA%20Management%20Accounts%20SH%20V1%20Sept%2015%20Final%2013.10.2015%20JHv2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/Users/Jean%20-%20Lafferty/Dropbox/RBA/RBA%20Management%20Accounts%20SH%20V1%20Sept%2015%20Final%2013.10.2015%20JHv2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moroai.sharepoint.com/NW-CLUSTER_VOL2_SERVER/VOL2/CORPORAT/Bank%20Facility%20Model/Copy%20of%201Plan2003%20consol.xls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owglistreetfood.sharepoint.com/sites/Finance/Shared%20Documents/Management%20Accounts/FY2024/Mowgli%20Model%20FY24.xlsx" TargetMode="External"/><Relationship Id="rId1" Type="http://schemas.openxmlformats.org/officeDocument/2006/relationships/externalLinkPath" Target="https://tomoroai.sharepoint.com/personal/matthewpeck_mowglistreetfood_com/Documents/AAA%20Work/XX%20FY25/Mowgli%20Model%20FY24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owglistreetfood-my.sharepoint.com/personal/matthewpeck_mowglistreetfood_com/Documents/AAA%20Work/Mowgli%20Reporting%20FY2023%20MP.xlsx" TargetMode="External"/><Relationship Id="rId1" Type="http://schemas.openxmlformats.org/officeDocument/2006/relationships/externalLinkPath" Target="https://tomoroai.sharepoint.com/personal/matthewpeck_mowglistreetfood_com/Documents/AAA%20Work/Mowgli%20Reporting%20FY2023%20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1"/>
      <sheetName val="T1"/>
      <sheetName val="table2"/>
      <sheetName val="table2a"/>
      <sheetName val="table2b"/>
      <sheetName val="table2c"/>
      <sheetName val="table2d"/>
      <sheetName val="table2g"/>
      <sheetName val="table2f"/>
      <sheetName val="T2a"/>
      <sheetName val="T2b"/>
      <sheetName val="table3"/>
      <sheetName val="T3"/>
      <sheetName val="alltotals"/>
      <sheetName val="table4a"/>
      <sheetName val="table4b"/>
      <sheetName val="table4c"/>
      <sheetName val="table4d"/>
      <sheetName val="table4e"/>
      <sheetName val="table4f"/>
      <sheetName val="table4g"/>
      <sheetName val="table4h"/>
      <sheetName val="table4i"/>
      <sheetName val="T4a"/>
      <sheetName val="T4b"/>
      <sheetName val="T4c"/>
      <sheetName val="T4d"/>
      <sheetName val="table5"/>
      <sheetName val="T5"/>
      <sheetName val="table61"/>
      <sheetName val="table62"/>
      <sheetName val="table63"/>
      <sheetName val="table64"/>
      <sheetName val="table64R"/>
      <sheetName val="T6a"/>
      <sheetName val="T6b"/>
      <sheetName val="table7a"/>
      <sheetName val="table7b"/>
      <sheetName val="table7c"/>
      <sheetName val="table7d"/>
      <sheetName val="T7a"/>
      <sheetName val="T7b"/>
      <sheetName val="table8"/>
      <sheetName val="T8a"/>
      <sheetName val="T8b"/>
      <sheetName val="T8c"/>
      <sheetName val="T8d"/>
      <sheetName val="T9"/>
      <sheetName val="table10"/>
      <sheetName val="table10a"/>
      <sheetName val="T10"/>
      <sheetName val="table11a"/>
      <sheetName val="table11b"/>
      <sheetName val="table11c"/>
      <sheetName val="table11d"/>
      <sheetName val="table11e"/>
      <sheetName val="table11f&amp;G"/>
      <sheetName val="T11a"/>
      <sheetName val="T11b"/>
      <sheetName val="AllCounties99"/>
      <sheetName val="Counties99"/>
      <sheetName val="Popu98"/>
      <sheetName val="AgeData"/>
      <sheetName val="T12a"/>
      <sheetName val="T12b"/>
      <sheetName val="table13"/>
      <sheetName val="T13"/>
      <sheetName val="T14"/>
      <sheetName val="table15_16"/>
      <sheetName val="t15 &amp; 16"/>
      <sheetName val="table17"/>
      <sheetName val="T17"/>
      <sheetName val="table18"/>
      <sheetName val="T18"/>
      <sheetName val="Rigid99"/>
      <sheetName val="Artic99"/>
      <sheetName val="Goods99"/>
      <sheetName val="T19"/>
      <sheetName val="table20"/>
      <sheetName val="T20"/>
      <sheetName val="table21"/>
      <sheetName val="T21a"/>
      <sheetName val="T21b"/>
      <sheetName val="T21c"/>
      <sheetName val="t21d"/>
      <sheetName val="table22b"/>
      <sheetName val="table22c"/>
      <sheetName val="table22d"/>
      <sheetName val="T22"/>
      <sheetName val="T23"/>
      <sheetName val="T2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up"/>
      <sheetName val="Index"/>
      <sheetName val="lookups"/>
      <sheetName val="Actuals"/>
      <sheetName val="Review"/>
      <sheetName val="Sales Ledger Ageing"/>
      <sheetName val="Actuals YTD"/>
      <sheetName val="Actuals MAT"/>
      <sheetName val="Next 3mths Fcast"/>
      <sheetName val="Mar 05 Rolling Fcast"/>
      <sheetName val="Mar 05  Fcast 06 07 08"/>
      <sheetName val="Mar 05 Rolling Fcast 2007"/>
      <sheetName val="Mar 05 Rolling Fcast 2008"/>
      <sheetName val="Jun 05 Rolling Fcast"/>
      <sheetName val="Sep 05 Rolling Fcast"/>
      <sheetName val="Dec 05 Rolling Fcast"/>
      <sheetName val="Prior Year"/>
      <sheetName val="PY YTD"/>
      <sheetName val="2005 Base"/>
      <sheetName val="Dec 04 Rolling Fcast"/>
      <sheetName val="KPI"/>
      <sheetName val="MD Rep"/>
      <sheetName val="Quarter  Review"/>
    </sheetNames>
    <sheetDataSet>
      <sheetData sheetId="0" refreshError="1">
        <row r="1">
          <cell r="B1" t="str">
            <v>SETON HOUSE GROUP LIMITED</v>
          </cell>
        </row>
        <row r="3">
          <cell r="C3">
            <v>3</v>
          </cell>
        </row>
        <row r="5">
          <cell r="D5" t="str">
            <v>Current period is March 2005</v>
          </cell>
        </row>
        <row r="7">
          <cell r="D7" t="str">
            <v>BRITAX ROMER GMBH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af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Valuation Summary"/>
      <sheetName val="Comparable - Multiples"/>
      <sheetName val="Data"/>
      <sheetName val="Key deals"/>
      <sheetName val="Transactions"/>
      <sheetName val="DCF"/>
      <sheetName val="DCF (excl mgmt fees)"/>
      <sheetName val="Property Based"/>
      <sheetName val="Operating Metrics"/>
      <sheetName val="Background"/>
      <sheetName val="CCF Projections"/>
      <sheetName val="Summary"/>
      <sheetName val="Fixed Assumptions"/>
      <sheetName val="Romford"/>
      <sheetName val="Redhill"/>
      <sheetName val="Colchester"/>
      <sheetName val="Bournemouth"/>
      <sheetName val="Leeds"/>
      <sheetName val="Chelmsford"/>
      <sheetName val="Brentford"/>
      <sheetName val="Portsmouth"/>
      <sheetName val="Heatherbank"/>
      <sheetName val="Wharfdale"/>
      <sheetName val="Wort &amp; Son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laimer"/>
      <sheetName val="Summary"/>
      <sheetName val="TimeChart"/>
      <sheetName val="Master"/>
      <sheetName val="Profit Split"/>
      <sheetName val="Costs"/>
      <sheetName val="Areas-Rents-Growth"/>
      <sheetName val="Office Rents"/>
      <sheetName val="Dev Cashflow"/>
      <sheetName val="ElementalCashflows"/>
      <sheetName val="S-Curv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Master"/>
      <sheetName val="S-Curv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%%TOBA_CACHE%%"/>
      <sheetName val="Business overview"/>
      <sheetName val="Revenue analysis"/>
      <sheetName val="1. Data"/>
      <sheetName val="2. Financials"/>
      <sheetName val="3. Security Consolidator"/>
      <sheetName val="4. Beta Data"/>
      <sheetName val="5. WACC Sheet"/>
      <sheetName val="Outputs-&gt;"/>
      <sheetName val="Summary"/>
      <sheetName val="Multiples"/>
      <sheetName val="Leverage"/>
      <sheetName val="Margins"/>
      <sheetName val="Capital Intensity"/>
      <sheetName val="ROIC"/>
      <sheetName val="YoY Growth"/>
      <sheetName val="Descriptions"/>
      <sheetName val="Setup-&gt;"/>
      <sheetName val="Change Log"/>
      <sheetName val="Constants"/>
      <sheetName val="Templates"/>
      <sheetName val="Assumptions"/>
    </sheetNames>
    <sheetDataSet>
      <sheetData sheetId="0"/>
      <sheetData sheetId="1"/>
      <sheetData sheetId="2"/>
      <sheetData sheetId="3">
        <row r="6">
          <cell r="E6">
            <v>40908</v>
          </cell>
          <cell r="G6" t="str">
            <v>31Dec2011</v>
          </cell>
        </row>
        <row r="7">
          <cell r="E7" t="str">
            <v>Local Currency</v>
          </cell>
          <cell r="G7" t="str">
            <v>native</v>
          </cell>
        </row>
        <row r="9">
          <cell r="E9" t="str">
            <v>Live</v>
          </cell>
        </row>
      </sheetData>
      <sheetData sheetId="4"/>
      <sheetData sheetId="5"/>
      <sheetData sheetId="6">
        <row r="9">
          <cell r="E9" t="str">
            <v>Weekly</v>
          </cell>
        </row>
        <row r="12">
          <cell r="C12" t="str">
            <v>Daily</v>
          </cell>
          <cell r="E12" t="str">
            <v>30Dec2011</v>
          </cell>
        </row>
        <row r="13">
          <cell r="C13" t="str">
            <v>Weekly</v>
          </cell>
          <cell r="E13" t="str">
            <v>W52C2011</v>
          </cell>
        </row>
        <row r="14">
          <cell r="C14" t="str">
            <v>Monthly</v>
          </cell>
          <cell r="E14" t="str">
            <v>Nov2011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C4" t="str">
            <v>Local Currency</v>
          </cell>
          <cell r="D4" t="str">
            <v>native</v>
          </cell>
          <cell r="F4" t="str">
            <v>Live</v>
          </cell>
        </row>
        <row r="5">
          <cell r="C5" t="str">
            <v>Albanian Lek</v>
          </cell>
          <cell r="D5" t="str">
            <v>ALL</v>
          </cell>
          <cell r="F5" t="str">
            <v>Historical</v>
          </cell>
        </row>
        <row r="6">
          <cell r="C6" t="str">
            <v>Algerian Dinar</v>
          </cell>
          <cell r="D6" t="str">
            <v>DZD</v>
          </cell>
        </row>
        <row r="7">
          <cell r="C7" t="str">
            <v>Argentine Peso</v>
          </cell>
          <cell r="D7" t="str">
            <v>ARS</v>
          </cell>
        </row>
        <row r="8">
          <cell r="C8" t="str">
            <v>Australian Dollar</v>
          </cell>
          <cell r="D8" t="str">
            <v>AUD</v>
          </cell>
        </row>
        <row r="9">
          <cell r="C9" t="str">
            <v>Austria Schilling</v>
          </cell>
          <cell r="D9" t="str">
            <v>ATS</v>
          </cell>
          <cell r="F9" t="str">
            <v>Daily</v>
          </cell>
        </row>
        <row r="10">
          <cell r="C10" t="str">
            <v>Bahraini Dinar</v>
          </cell>
          <cell r="D10" t="str">
            <v>BHD</v>
          </cell>
          <cell r="F10" t="str">
            <v>Weekly</v>
          </cell>
        </row>
        <row r="11">
          <cell r="C11" t="str">
            <v>Bangladesh Taka</v>
          </cell>
          <cell r="D11" t="str">
            <v>BDT</v>
          </cell>
          <cell r="F11" t="str">
            <v>Monthly</v>
          </cell>
        </row>
        <row r="12">
          <cell r="C12" t="str">
            <v>Belgian Francs</v>
          </cell>
          <cell r="D12" t="str">
            <v>BEF</v>
          </cell>
        </row>
        <row r="13">
          <cell r="C13" t="str">
            <v>Bermudian Dollar</v>
          </cell>
          <cell r="D13" t="str">
            <v>BMD</v>
          </cell>
        </row>
        <row r="14">
          <cell r="C14" t="str">
            <v>Boliviano</v>
          </cell>
          <cell r="D14" t="str">
            <v>BOB</v>
          </cell>
          <cell r="F14" t="str">
            <v>Raw 2yr</v>
          </cell>
        </row>
        <row r="15">
          <cell r="C15" t="str">
            <v>Botswana Pula</v>
          </cell>
          <cell r="D15" t="str">
            <v>BWP</v>
          </cell>
          <cell r="F15" t="str">
            <v>Raw 3yr</v>
          </cell>
        </row>
        <row r="16">
          <cell r="C16" t="str">
            <v>Brazilian Real</v>
          </cell>
          <cell r="D16" t="str">
            <v>BRL</v>
          </cell>
          <cell r="F16" t="str">
            <v>Raw 5yr</v>
          </cell>
        </row>
        <row r="17">
          <cell r="C17" t="str">
            <v>British Pound Sterling</v>
          </cell>
          <cell r="D17" t="str">
            <v>GBP</v>
          </cell>
          <cell r="F17" t="str">
            <v>Blume 2yr</v>
          </cell>
        </row>
        <row r="18">
          <cell r="C18" t="str">
            <v>Brunei Dollar</v>
          </cell>
          <cell r="D18" t="str">
            <v>BND</v>
          </cell>
          <cell r="F18" t="str">
            <v>Blume 3yr</v>
          </cell>
        </row>
        <row r="19">
          <cell r="C19" t="str">
            <v>Bulgarian Lev</v>
          </cell>
          <cell r="D19" t="str">
            <v>BGL</v>
          </cell>
          <cell r="F19" t="str">
            <v>Blume 5yr</v>
          </cell>
        </row>
        <row r="20">
          <cell r="C20" t="str">
            <v>Burundi Francs</v>
          </cell>
          <cell r="D20" t="str">
            <v>BIF</v>
          </cell>
        </row>
        <row r="21">
          <cell r="C21" t="str">
            <v>Canadian Dollars</v>
          </cell>
          <cell r="D21" t="str">
            <v>CAD</v>
          </cell>
        </row>
        <row r="22">
          <cell r="C22" t="str">
            <v>Chilean Pesos</v>
          </cell>
          <cell r="D22" t="str">
            <v>CLP</v>
          </cell>
        </row>
        <row r="23">
          <cell r="C23" t="str">
            <v>Chinese Yuan Renminbi</v>
          </cell>
          <cell r="D23" t="str">
            <v>CNY</v>
          </cell>
        </row>
        <row r="24">
          <cell r="C24" t="str">
            <v>Columbian Pesos</v>
          </cell>
          <cell r="D24" t="str">
            <v>COP</v>
          </cell>
        </row>
        <row r="25">
          <cell r="C25" t="str">
            <v>Croatian Kuna</v>
          </cell>
          <cell r="D25" t="str">
            <v>HRK</v>
          </cell>
        </row>
        <row r="26">
          <cell r="C26" t="str">
            <v>Cyprus Pound</v>
          </cell>
          <cell r="D26" t="str">
            <v>CYP</v>
          </cell>
        </row>
        <row r="27">
          <cell r="C27" t="str">
            <v>Czech Krona</v>
          </cell>
          <cell r="D27" t="str">
            <v>CZK</v>
          </cell>
        </row>
        <row r="28">
          <cell r="C28" t="str">
            <v>Danish Krone</v>
          </cell>
          <cell r="D28" t="str">
            <v>DKK</v>
          </cell>
        </row>
        <row r="29">
          <cell r="C29" t="str">
            <v>Deutsche Mark</v>
          </cell>
          <cell r="D29" t="str">
            <v>DEM</v>
          </cell>
        </row>
        <row r="30">
          <cell r="C30" t="str">
            <v>Ecuador Sucre</v>
          </cell>
          <cell r="D30" t="str">
            <v>ECS</v>
          </cell>
        </row>
        <row r="31">
          <cell r="C31" t="str">
            <v>Egyptian Pound</v>
          </cell>
          <cell r="D31" t="str">
            <v>EGP</v>
          </cell>
        </row>
        <row r="32">
          <cell r="C32" t="str">
            <v>Ethiopian Birr</v>
          </cell>
          <cell r="D32" t="str">
            <v>ETB</v>
          </cell>
        </row>
        <row r="33">
          <cell r="C33" t="str">
            <v>Euro *</v>
          </cell>
          <cell r="D33" t="str">
            <v>EUR</v>
          </cell>
        </row>
        <row r="34">
          <cell r="C34" t="str">
            <v>European Currency Unit (ECU)</v>
          </cell>
          <cell r="D34" t="str">
            <v>XEU</v>
          </cell>
        </row>
        <row r="35">
          <cell r="C35" t="str">
            <v>Fiji Dollars</v>
          </cell>
          <cell r="D35" t="str">
            <v>FJD</v>
          </cell>
        </row>
        <row r="36">
          <cell r="C36" t="str">
            <v>Finnish Markka</v>
          </cell>
          <cell r="D36" t="str">
            <v>FIM</v>
          </cell>
        </row>
        <row r="37">
          <cell r="C37" t="str">
            <v>French Franc</v>
          </cell>
          <cell r="D37" t="str">
            <v>FRF</v>
          </cell>
        </row>
        <row r="38">
          <cell r="C38" t="str">
            <v>Gambia Dalasi</v>
          </cell>
          <cell r="D38" t="str">
            <v>GMD</v>
          </cell>
        </row>
        <row r="39">
          <cell r="C39" t="str">
            <v>Ghanaian Cedi</v>
          </cell>
          <cell r="D39" t="str">
            <v>GHC</v>
          </cell>
        </row>
        <row r="40">
          <cell r="C40" t="str">
            <v>Greek Drachma</v>
          </cell>
          <cell r="D40" t="str">
            <v>GRD</v>
          </cell>
        </row>
        <row r="41">
          <cell r="C41" t="str">
            <v>Guinea Franc</v>
          </cell>
          <cell r="D41" t="str">
            <v>GNF</v>
          </cell>
        </row>
        <row r="42">
          <cell r="C42" t="str">
            <v>Hong Kong Dollar</v>
          </cell>
          <cell r="D42" t="str">
            <v>HKD</v>
          </cell>
        </row>
        <row r="43">
          <cell r="C43" t="str">
            <v>Hungarian Forint</v>
          </cell>
          <cell r="D43" t="str">
            <v>HUF</v>
          </cell>
        </row>
        <row r="44">
          <cell r="C44" t="str">
            <v>Iceland Krona</v>
          </cell>
          <cell r="D44" t="str">
            <v>ISK</v>
          </cell>
        </row>
        <row r="45">
          <cell r="C45" t="str">
            <v>Indian Rupee</v>
          </cell>
          <cell r="D45" t="str">
            <v>INR</v>
          </cell>
        </row>
        <row r="46">
          <cell r="C46" t="str">
            <v>Indonesian Rupiah</v>
          </cell>
          <cell r="D46" t="str">
            <v>IDR</v>
          </cell>
        </row>
        <row r="47">
          <cell r="C47" t="str">
            <v>Irish Punt</v>
          </cell>
          <cell r="D47" t="str">
            <v>IEP</v>
          </cell>
        </row>
        <row r="48">
          <cell r="C48" t="str">
            <v>Israeli Shekel</v>
          </cell>
          <cell r="D48" t="str">
            <v>ILS</v>
          </cell>
        </row>
        <row r="49">
          <cell r="C49" t="str">
            <v>Italian Lira</v>
          </cell>
          <cell r="D49" t="str">
            <v>ITL</v>
          </cell>
        </row>
        <row r="50">
          <cell r="C50" t="str">
            <v>Japanese Yen</v>
          </cell>
          <cell r="D50" t="str">
            <v>JPY</v>
          </cell>
        </row>
        <row r="51">
          <cell r="C51" t="str">
            <v>Jordanian Dinar</v>
          </cell>
          <cell r="D51" t="str">
            <v>JOD</v>
          </cell>
        </row>
        <row r="52">
          <cell r="C52" t="str">
            <v>Kenyan Shilling</v>
          </cell>
          <cell r="D52" t="str">
            <v>KES</v>
          </cell>
        </row>
        <row r="53">
          <cell r="C53" t="str">
            <v>Kuwaiti Dinar</v>
          </cell>
          <cell r="D53" t="str">
            <v>KWD</v>
          </cell>
        </row>
        <row r="54">
          <cell r="C54" t="str">
            <v>Latvian Lats</v>
          </cell>
          <cell r="D54" t="str">
            <v>LVL</v>
          </cell>
        </row>
        <row r="55">
          <cell r="C55" t="str">
            <v>Lebanese Pounds</v>
          </cell>
          <cell r="D55" t="str">
            <v>LBP</v>
          </cell>
        </row>
        <row r="56">
          <cell r="C56" t="str">
            <v>Lithuanian Litus</v>
          </cell>
          <cell r="D56" t="str">
            <v>LTL</v>
          </cell>
        </row>
        <row r="57">
          <cell r="C57" t="str">
            <v>Luxembourg Franc</v>
          </cell>
          <cell r="D57" t="str">
            <v>LUF</v>
          </cell>
        </row>
        <row r="58">
          <cell r="C58" t="str">
            <v>Malawian Kwacha</v>
          </cell>
          <cell r="D58" t="str">
            <v>MWK</v>
          </cell>
        </row>
        <row r="59">
          <cell r="C59" t="str">
            <v>Malaysian Ringgit</v>
          </cell>
          <cell r="D59" t="str">
            <v>MYR</v>
          </cell>
        </row>
        <row r="60">
          <cell r="C60" t="str">
            <v>Maltese Lira</v>
          </cell>
          <cell r="D60" t="str">
            <v>MTL</v>
          </cell>
        </row>
        <row r="61">
          <cell r="C61" t="str">
            <v>Mauritanian Ouguiya</v>
          </cell>
          <cell r="D61" t="str">
            <v>MRO</v>
          </cell>
        </row>
        <row r="62">
          <cell r="C62" t="str">
            <v>Mauritius Rupee</v>
          </cell>
          <cell r="D62" t="str">
            <v>MUR</v>
          </cell>
        </row>
        <row r="63">
          <cell r="C63" t="str">
            <v>Mexican Nuevo Peso</v>
          </cell>
          <cell r="D63" t="str">
            <v>MXN</v>
          </cell>
        </row>
        <row r="64">
          <cell r="C64" t="str">
            <v>Moroccan Dirham</v>
          </cell>
          <cell r="D64" t="str">
            <v>MAD</v>
          </cell>
        </row>
        <row r="65">
          <cell r="C65" t="str">
            <v>Mozambique Metical</v>
          </cell>
          <cell r="D65" t="str">
            <v>MZM</v>
          </cell>
        </row>
        <row r="66">
          <cell r="C66" t="str">
            <v>Netherlands Guilder</v>
          </cell>
          <cell r="D66" t="str">
            <v>NLG</v>
          </cell>
        </row>
        <row r="67">
          <cell r="C67" t="str">
            <v>New Zealand Dollars</v>
          </cell>
          <cell r="D67" t="str">
            <v>NZD</v>
          </cell>
        </row>
        <row r="68">
          <cell r="C68" t="str">
            <v>Nigerian Naira</v>
          </cell>
          <cell r="D68" t="str">
            <v>NGN</v>
          </cell>
        </row>
        <row r="69">
          <cell r="C69" t="str">
            <v>North Korean Won</v>
          </cell>
          <cell r="D69" t="str">
            <v>KPW</v>
          </cell>
        </row>
        <row r="70">
          <cell r="C70" t="str">
            <v>Norwegian Krone</v>
          </cell>
          <cell r="D70" t="str">
            <v>NOK</v>
          </cell>
        </row>
        <row r="71">
          <cell r="C71" t="str">
            <v>Omani Rial</v>
          </cell>
          <cell r="D71" t="str">
            <v>OMR</v>
          </cell>
        </row>
        <row r="72">
          <cell r="C72" t="str">
            <v>Pakistan Rupee</v>
          </cell>
          <cell r="D72" t="str">
            <v>PKR</v>
          </cell>
        </row>
        <row r="73">
          <cell r="C73" t="str">
            <v>Paraguay Guarani</v>
          </cell>
          <cell r="D73" t="str">
            <v>PYG</v>
          </cell>
        </row>
        <row r="74">
          <cell r="C74" t="str">
            <v>Peruvian Nuevo Sol</v>
          </cell>
          <cell r="D74" t="str">
            <v>PEN</v>
          </cell>
        </row>
        <row r="75">
          <cell r="C75" t="str">
            <v>Philippine Peso</v>
          </cell>
          <cell r="D75" t="str">
            <v>PHP</v>
          </cell>
        </row>
        <row r="76">
          <cell r="C76" t="str">
            <v>Polish Zloty</v>
          </cell>
          <cell r="D76" t="str">
            <v>PLN</v>
          </cell>
        </row>
        <row r="77">
          <cell r="C77" t="str">
            <v>Portuguese Escudo</v>
          </cell>
          <cell r="D77" t="str">
            <v>PTE</v>
          </cell>
        </row>
        <row r="78">
          <cell r="C78" t="str">
            <v>Qatari Rial</v>
          </cell>
          <cell r="D78" t="str">
            <v>QAR</v>
          </cell>
        </row>
        <row r="79">
          <cell r="C79" t="str">
            <v>Romanian Leu</v>
          </cell>
          <cell r="D79" t="str">
            <v>ROL</v>
          </cell>
        </row>
        <row r="80">
          <cell r="C80" t="str">
            <v>Russian Ruble</v>
          </cell>
          <cell r="D80" t="str">
            <v>RUB</v>
          </cell>
        </row>
        <row r="81">
          <cell r="C81" t="str">
            <v>Saudi Riyal</v>
          </cell>
          <cell r="D81" t="str">
            <v>SAR</v>
          </cell>
        </row>
        <row r="82">
          <cell r="C82" t="str">
            <v>Singapore Dollar</v>
          </cell>
          <cell r="D82" t="str">
            <v>SGD</v>
          </cell>
        </row>
        <row r="83">
          <cell r="C83" t="str">
            <v>Slovak Koruna</v>
          </cell>
          <cell r="D83" t="str">
            <v>SKK</v>
          </cell>
        </row>
        <row r="84">
          <cell r="C84" t="str">
            <v>Slovanian Tolar</v>
          </cell>
          <cell r="D84" t="str">
            <v>SIT</v>
          </cell>
        </row>
        <row r="85">
          <cell r="C85" t="str">
            <v>South African Rand</v>
          </cell>
          <cell r="D85" t="str">
            <v>ZAR</v>
          </cell>
        </row>
        <row r="86">
          <cell r="C86" t="str">
            <v>South Korean Won</v>
          </cell>
          <cell r="D86" t="str">
            <v>KRW</v>
          </cell>
        </row>
        <row r="87">
          <cell r="C87" t="str">
            <v>Spanish Pesetas</v>
          </cell>
          <cell r="D87" t="str">
            <v>ESP</v>
          </cell>
        </row>
        <row r="88">
          <cell r="C88" t="str">
            <v>Sri Lanka Rupee</v>
          </cell>
          <cell r="D88" t="str">
            <v>LKR</v>
          </cell>
        </row>
        <row r="89">
          <cell r="C89" t="str">
            <v>Swedish Krona</v>
          </cell>
          <cell r="D89" t="str">
            <v>SEK</v>
          </cell>
        </row>
        <row r="90">
          <cell r="C90" t="str">
            <v>Swiss Francs</v>
          </cell>
          <cell r="D90" t="str">
            <v>CHF</v>
          </cell>
        </row>
        <row r="91">
          <cell r="C91" t="str">
            <v>Taiwan New Dollar</v>
          </cell>
          <cell r="D91" t="str">
            <v>TWD</v>
          </cell>
        </row>
        <row r="92">
          <cell r="C92" t="str">
            <v>Tanzanian Shilling</v>
          </cell>
          <cell r="D92" t="str">
            <v>TZS</v>
          </cell>
        </row>
        <row r="93">
          <cell r="C93" t="str">
            <v>Thai Baht</v>
          </cell>
          <cell r="D93" t="str">
            <v>THB</v>
          </cell>
        </row>
        <row r="94">
          <cell r="C94" t="str">
            <v>Tunisian Dinar</v>
          </cell>
          <cell r="D94" t="str">
            <v>TND</v>
          </cell>
        </row>
        <row r="95">
          <cell r="C95" t="str">
            <v>Turkish Lira</v>
          </cell>
          <cell r="D95" t="str">
            <v>TRL</v>
          </cell>
        </row>
        <row r="96">
          <cell r="C96" t="str">
            <v>UAE Dirham</v>
          </cell>
          <cell r="D96" t="str">
            <v>AED</v>
          </cell>
        </row>
        <row r="97">
          <cell r="C97" t="str">
            <v>Uganda Shilling</v>
          </cell>
          <cell r="D97" t="str">
            <v>UGX</v>
          </cell>
        </row>
        <row r="98">
          <cell r="C98" t="str">
            <v>US Dollar</v>
          </cell>
          <cell r="D98" t="str">
            <v>USD</v>
          </cell>
        </row>
        <row r="99">
          <cell r="C99" t="str">
            <v>Vanautu Vatu</v>
          </cell>
          <cell r="D99" t="str">
            <v>VUV</v>
          </cell>
        </row>
        <row r="100">
          <cell r="C100" t="str">
            <v>Venezuelan Bolivar</v>
          </cell>
          <cell r="D100" t="str">
            <v>VEB</v>
          </cell>
        </row>
        <row r="101">
          <cell r="C101" t="str">
            <v>Vietnamese Dong</v>
          </cell>
          <cell r="D101" t="str">
            <v>VND</v>
          </cell>
        </row>
        <row r="102">
          <cell r="C102" t="str">
            <v>Zambian Kwacha</v>
          </cell>
          <cell r="D102" t="str">
            <v>ZMK</v>
          </cell>
        </row>
        <row r="103">
          <cell r="C103" t="str">
            <v>Zimbabwe Dollar</v>
          </cell>
          <cell r="D103" t="str">
            <v>ZWD</v>
          </cell>
        </row>
      </sheetData>
      <sheetData sheetId="20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tSettings"/>
      <sheetName val="SectList"/>
      <sheetName val="AcList"/>
      <sheetName val="DepList"/>
      <sheetName val="CurList"/>
      <sheetName val="SectTB"/>
      <sheetName val="SectCDTB"/>
      <sheetName val="AcTB"/>
      <sheetName val="AcCDTB"/>
      <sheetName val="Settings"/>
      <sheetName val="TB Scheme A"/>
      <sheetName val="TB Scheme B"/>
      <sheetName val="TB Scheme C"/>
      <sheetName val="TB Scheme D"/>
      <sheetName val="E1"/>
      <sheetName val="E2"/>
      <sheetName val="G1"/>
      <sheetName val="H1"/>
      <sheetName val="H410"/>
      <sheetName val="J1"/>
      <sheetName val="L1"/>
      <sheetName val="L500"/>
      <sheetName val="N1"/>
      <sheetName val="N300"/>
      <sheetName val="W Contents"/>
      <sheetName val="W101"/>
      <sheetName val="W200"/>
      <sheetName val="W300"/>
      <sheetName val="W400"/>
      <sheetName val="W430"/>
      <sheetName val="W431"/>
      <sheetName val="W470"/>
      <sheetName val="W500"/>
      <sheetName val="W520"/>
      <sheetName val="W521"/>
      <sheetName val="W610"/>
      <sheetName val="VT_Results"/>
      <sheetName val="W500 (new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>
        <row r="14">
          <cell r="C14" t="b">
            <v>1</v>
          </cell>
        </row>
        <row r="58">
          <cell r="C58">
            <v>37164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ReportDefault"/>
      <sheetName val="Method"/>
      <sheetName val="Lookups"/>
      <sheetName val="Input"/>
      <sheetName val="Data"/>
      <sheetName val="P&amp;L Check"/>
      <sheetName val="BS Check"/>
      <sheetName val="Reports&gt;&gt;&gt;"/>
      <sheetName val="Mowgli"/>
      <sheetName val="Profit &amp; Loss"/>
      <sheetName val="Commentary"/>
      <sheetName val="Sales"/>
      <sheetName val="Monthly P&amp;L"/>
      <sheetName val="Monthly FY21"/>
      <sheetName val="LFL P&amp;L"/>
      <sheetName val="NonLFL P&amp;L"/>
      <sheetName val="Restaurant P&amp;L"/>
      <sheetName val="Restaurant EBITDA"/>
      <sheetName val="Capex"/>
      <sheetName val="Balance Sheet"/>
      <sheetName val="Cash Flow"/>
      <sheetName val="Bank Covenants"/>
      <sheetName val="Detailed Balance Sheet"/>
      <sheetName val="Companies&gt;&gt;&gt;"/>
      <sheetName val="MSFL PL"/>
      <sheetName val="MSFL BS"/>
      <sheetName val="MSFL CF"/>
      <sheetName val="MSFGL PL"/>
      <sheetName val="MSFGL BS"/>
      <sheetName val="MSFGL CF"/>
      <sheetName val="Model&gt;&gt;&gt;"/>
      <sheetName val="101"/>
      <sheetName val="102"/>
      <sheetName val="103"/>
      <sheetName val="104"/>
      <sheetName val="105"/>
      <sheetName val="106"/>
      <sheetName val="107"/>
      <sheetName val="108"/>
      <sheetName val="109"/>
      <sheetName val="110"/>
      <sheetName val="111"/>
      <sheetName val="112"/>
      <sheetName val="113"/>
      <sheetName val="114"/>
      <sheetName val="115"/>
      <sheetName val="116"/>
      <sheetName val="117"/>
      <sheetName val="118"/>
      <sheetName val="119"/>
      <sheetName val="901"/>
      <sheetName val="Sheet1"/>
      <sheetName val="Profit &amp; Loss (2)"/>
      <sheetName val="Monthly P&amp;L (2)"/>
      <sheetName val="Flash"/>
      <sheetName val="Monthly Flash"/>
      <sheetName val="versus Outlook"/>
      <sheetName val="Cash Flow (2)"/>
    </sheetNames>
    <sheetDataSet>
      <sheetData sheetId="0">
        <row r="1">
          <cell r="B1">
            <v>8</v>
          </cell>
        </row>
        <row r="2">
          <cell r="B2">
            <v>44654</v>
          </cell>
        </row>
        <row r="3">
          <cell r="B3" t="str">
            <v>C</v>
          </cell>
        </row>
        <row r="4">
          <cell r="B4">
            <v>0</v>
          </cell>
        </row>
        <row r="5">
          <cell r="B5">
            <v>1</v>
          </cell>
        </row>
      </sheetData>
      <sheetData sheetId="1"/>
      <sheetData sheetId="2"/>
      <sheetData sheetId="3"/>
      <sheetData sheetId="4"/>
      <sheetData sheetId="5">
        <row r="2">
          <cell r="A2" t="str">
            <v>1</v>
          </cell>
        </row>
      </sheetData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>
        <row r="13">
          <cell r="F13">
            <v>9862346.5000000019</v>
          </cell>
        </row>
      </sheetData>
      <sheetData sheetId="27"/>
      <sheetData sheetId="28"/>
      <sheetData sheetId="29"/>
      <sheetData sheetId="30"/>
      <sheetData sheetId="31"/>
      <sheetData sheetId="32">
        <row r="21">
          <cell r="G21">
            <v>157883.13</v>
          </cell>
        </row>
      </sheetData>
      <sheetData sheetId="33">
        <row r="21">
          <cell r="G21">
            <v>190420.78999999998</v>
          </cell>
        </row>
      </sheetData>
      <sheetData sheetId="34">
        <row r="21">
          <cell r="G21">
            <v>304076.29000000004</v>
          </cell>
        </row>
      </sheetData>
      <sheetData sheetId="35">
        <row r="21">
          <cell r="G21">
            <v>145885.03</v>
          </cell>
        </row>
      </sheetData>
      <sheetData sheetId="36">
        <row r="21">
          <cell r="G21">
            <v>190018.71000000002</v>
          </cell>
        </row>
      </sheetData>
      <sheetData sheetId="37">
        <row r="21">
          <cell r="G21">
            <v>123244.27</v>
          </cell>
        </row>
      </sheetData>
      <sheetData sheetId="38">
        <row r="21">
          <cell r="G21">
            <v>6399.0599999999995</v>
          </cell>
        </row>
      </sheetData>
      <sheetData sheetId="39">
        <row r="21">
          <cell r="G21">
            <v>115659.34999999999</v>
          </cell>
        </row>
      </sheetData>
      <sheetData sheetId="40">
        <row r="21">
          <cell r="G21">
            <v>175469.95</v>
          </cell>
        </row>
      </sheetData>
      <sheetData sheetId="41">
        <row r="21">
          <cell r="G21">
            <v>116860.12</v>
          </cell>
        </row>
      </sheetData>
      <sheetData sheetId="42">
        <row r="21">
          <cell r="G21">
            <v>151373.47999999998</v>
          </cell>
        </row>
      </sheetData>
      <sheetData sheetId="43">
        <row r="21">
          <cell r="G21">
            <v>299187.21000000002</v>
          </cell>
        </row>
      </sheetData>
      <sheetData sheetId="44">
        <row r="21">
          <cell r="G21">
            <v>24245.75</v>
          </cell>
        </row>
      </sheetData>
      <sheetData sheetId="45">
        <row r="21">
          <cell r="G21">
            <v>0</v>
          </cell>
        </row>
      </sheetData>
      <sheetData sheetId="46">
        <row r="21">
          <cell r="G21">
            <v>0</v>
          </cell>
        </row>
      </sheetData>
      <sheetData sheetId="47">
        <row r="21">
          <cell r="G21">
            <v>0</v>
          </cell>
        </row>
      </sheetData>
      <sheetData sheetId="48">
        <row r="21">
          <cell r="G21">
            <v>0</v>
          </cell>
        </row>
      </sheetData>
      <sheetData sheetId="49"/>
      <sheetData sheetId="50">
        <row r="21">
          <cell r="R21">
            <v>133425.52000000002</v>
          </cell>
        </row>
      </sheetData>
      <sheetData sheetId="51">
        <row r="29">
          <cell r="G29">
            <v>52817.48</v>
          </cell>
        </row>
      </sheetData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VCT Cover"/>
      <sheetName val="Page 1 NAV Summary"/>
      <sheetName val="Page 2 Portfolio Summary"/>
      <sheetName val="Page 3 Cash Summary"/>
      <sheetName val="Working sheets&gt;&gt;&gt;&gt;"/>
      <sheetName val="Data"/>
      <sheetName val="Portfolio Data 1 year"/>
      <sheetName val="Portfolio Data 3 years"/>
      <sheetName val="Portfolio Data 5 years"/>
      <sheetName val="F1 Model"/>
      <sheetName val="Cinelab"/>
      <sheetName val="Codeplay"/>
      <sheetName val="FreshRelevance"/>
      <sheetName val="New Investment Calc"/>
      <sheetName val="Out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97">
          <cell r="H97">
            <v>154014594.4446063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Sheet"/>
      <sheetName val="Assumptions"/>
      <sheetName val="Accomodation Schedule"/>
      <sheetName val="Cash Flow"/>
      <sheetName val="F1 Model"/>
    </sheetNames>
    <sheetDataSet>
      <sheetData sheetId="0"/>
      <sheetData sheetId="1">
        <row r="37">
          <cell r="G37">
            <v>0.5</v>
          </cell>
        </row>
      </sheetData>
      <sheetData sheetId="2"/>
      <sheetData sheetId="3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esCalc"/>
      <sheetName val="NotarySummary"/>
      <sheetName val="Lists"/>
      <sheetName val="XrateUpdate"/>
      <sheetName val="Costs"/>
      <sheetName val="Assumption"/>
      <sheetName val="Funds"/>
      <sheetName val="FrontPage"/>
      <sheetName val="Inputs"/>
      <sheetName val="IndexationAssum"/>
      <sheetName val="Tenant"/>
      <sheetName val="IRR"/>
      <sheetName val="Key Info"/>
      <sheetName val="Outputs"/>
      <sheetName val="OutputByEstate"/>
      <sheetName val="InputbyEstate"/>
      <sheetName val="GraphCalc"/>
      <sheetName val="Graphs"/>
      <sheetName val="PortfolioOverview"/>
      <sheetName val="PortfolioTables"/>
      <sheetName val="FundOutput"/>
      <sheetName val="PipeLineOutput"/>
      <sheetName val="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K11" t="str">
            <v>No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e Members"/>
      <sheetName val="Pipeline 2016-17"/>
      <sheetName val="Archived Proposals"/>
      <sheetName val="Member Contact Details &amp; Status"/>
      <sheetName val="Data Lists - DO NOT EDIT"/>
      <sheetName val="Active_Members"/>
      <sheetName val="Pipeline_2016-17"/>
      <sheetName val="Archived_Proposals"/>
      <sheetName val="Member_Contact_Details_&amp;_Status"/>
      <sheetName val="Data_Lists_-_DO_NOT_EDIT"/>
      <sheetName val="Tenant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</row>
        <row r="3">
          <cell r="A3" t="str">
            <v>Algeria</v>
          </cell>
        </row>
        <row r="4">
          <cell r="A4" t="str">
            <v>Angola</v>
          </cell>
        </row>
        <row r="5">
          <cell r="A5" t="str">
            <v>Argentina</v>
          </cell>
        </row>
        <row r="6">
          <cell r="A6" t="str">
            <v>Australia</v>
          </cell>
        </row>
        <row r="7">
          <cell r="A7" t="str">
            <v>Austria</v>
          </cell>
        </row>
        <row r="8">
          <cell r="A8" t="str">
            <v>Bahrain</v>
          </cell>
        </row>
        <row r="9">
          <cell r="A9" t="str">
            <v>Belgium</v>
          </cell>
        </row>
        <row r="10">
          <cell r="A10" t="str">
            <v>Bangladesh</v>
          </cell>
        </row>
        <row r="11">
          <cell r="A11" t="str">
            <v>Brazil</v>
          </cell>
        </row>
        <row r="12">
          <cell r="A12" t="str">
            <v>Canada</v>
          </cell>
        </row>
        <row r="13">
          <cell r="A13" t="str">
            <v>Chile</v>
          </cell>
        </row>
        <row r="14">
          <cell r="A14" t="str">
            <v>China</v>
          </cell>
        </row>
        <row r="15">
          <cell r="A15" t="str">
            <v>China</v>
          </cell>
        </row>
        <row r="16">
          <cell r="A16" t="str">
            <v>Colombia</v>
          </cell>
        </row>
        <row r="17">
          <cell r="A17" t="str">
            <v>Czech Republic</v>
          </cell>
        </row>
        <row r="18">
          <cell r="A18" t="str">
            <v>Denmark</v>
          </cell>
        </row>
        <row r="19">
          <cell r="A19" t="str">
            <v>Ecuador</v>
          </cell>
        </row>
        <row r="20">
          <cell r="A20" t="str">
            <v>Egypt</v>
          </cell>
        </row>
        <row r="21">
          <cell r="A21" t="str">
            <v>Finland</v>
          </cell>
        </row>
        <row r="22">
          <cell r="A22" t="str">
            <v>France</v>
          </cell>
        </row>
        <row r="23">
          <cell r="A23" t="str">
            <v>Germany</v>
          </cell>
        </row>
        <row r="24">
          <cell r="A24" t="str">
            <v>Ghana</v>
          </cell>
        </row>
        <row r="25">
          <cell r="A25" t="str">
            <v>Greece</v>
          </cell>
        </row>
        <row r="26">
          <cell r="A26" t="str">
            <v>Hong Kong</v>
          </cell>
        </row>
        <row r="27">
          <cell r="A27" t="str">
            <v>Hungary</v>
          </cell>
        </row>
        <row r="28">
          <cell r="A28" t="str">
            <v>India</v>
          </cell>
        </row>
        <row r="29">
          <cell r="A29" t="str">
            <v>Indonesia</v>
          </cell>
        </row>
        <row r="30">
          <cell r="A30" t="str">
            <v>Ireland</v>
          </cell>
        </row>
        <row r="31">
          <cell r="A31" t="str">
            <v>Italy</v>
          </cell>
        </row>
        <row r="32">
          <cell r="A32" t="str">
            <v>Japan</v>
          </cell>
        </row>
        <row r="33">
          <cell r="A33" t="str">
            <v>Jordan</v>
          </cell>
        </row>
        <row r="34">
          <cell r="A34" t="str">
            <v>Kenya</v>
          </cell>
        </row>
        <row r="35">
          <cell r="A35" t="str">
            <v>Kuwait</v>
          </cell>
        </row>
        <row r="36">
          <cell r="A36" t="str">
            <v>Lebanon</v>
          </cell>
        </row>
        <row r="37">
          <cell r="A37" t="str">
            <v>Malaysia</v>
          </cell>
        </row>
        <row r="38">
          <cell r="A38" t="str">
            <v>Mexico</v>
          </cell>
        </row>
        <row r="39">
          <cell r="A39" t="str">
            <v>Morocco</v>
          </cell>
        </row>
        <row r="40">
          <cell r="A40" t="str">
            <v>Netherlands</v>
          </cell>
        </row>
        <row r="41">
          <cell r="A41" t="str">
            <v>New Zealand</v>
          </cell>
        </row>
        <row r="42">
          <cell r="A42" t="str">
            <v>Nigeria</v>
          </cell>
        </row>
        <row r="43">
          <cell r="A43" t="str">
            <v>Norway</v>
          </cell>
        </row>
        <row r="44">
          <cell r="A44" t="str">
            <v>Oman</v>
          </cell>
        </row>
        <row r="45">
          <cell r="A45" t="str">
            <v>Pakistan</v>
          </cell>
        </row>
        <row r="46">
          <cell r="A46" t="str">
            <v>Paraguay</v>
          </cell>
        </row>
        <row r="47">
          <cell r="A47" t="str">
            <v>Peru</v>
          </cell>
        </row>
        <row r="48">
          <cell r="A48" t="str">
            <v>Philippines</v>
          </cell>
        </row>
        <row r="49">
          <cell r="A49" t="str">
            <v>Poland</v>
          </cell>
        </row>
        <row r="50">
          <cell r="A50" t="str">
            <v>Portugal</v>
          </cell>
        </row>
        <row r="51">
          <cell r="A51" t="str">
            <v>Puerto Rico</v>
          </cell>
        </row>
        <row r="52">
          <cell r="A52" t="str">
            <v>Qatar</v>
          </cell>
        </row>
        <row r="53">
          <cell r="A53" t="str">
            <v>Romania</v>
          </cell>
        </row>
        <row r="54">
          <cell r="A54" t="str">
            <v>Russia</v>
          </cell>
        </row>
        <row r="55">
          <cell r="A55" t="str">
            <v>Saudi Arabia</v>
          </cell>
        </row>
        <row r="56">
          <cell r="A56" t="str">
            <v>Singapore</v>
          </cell>
        </row>
        <row r="57">
          <cell r="A57" t="str">
            <v>Slovakia</v>
          </cell>
        </row>
        <row r="58">
          <cell r="A58" t="str">
            <v>Slovenia</v>
          </cell>
        </row>
        <row r="59">
          <cell r="A59" t="str">
            <v>South Africa</v>
          </cell>
        </row>
        <row r="60">
          <cell r="A60" t="str">
            <v>South Korea</v>
          </cell>
        </row>
        <row r="61">
          <cell r="A61" t="str">
            <v>Spain</v>
          </cell>
        </row>
        <row r="62">
          <cell r="A62" t="str">
            <v>Sweden</v>
          </cell>
        </row>
        <row r="63">
          <cell r="A63" t="str">
            <v>Switzerland</v>
          </cell>
        </row>
        <row r="64">
          <cell r="A64" t="str">
            <v>Taiwan</v>
          </cell>
        </row>
        <row r="65">
          <cell r="A65" t="str">
            <v>Thailand</v>
          </cell>
        </row>
        <row r="66">
          <cell r="A66" t="str">
            <v>Tunisia</v>
          </cell>
        </row>
        <row r="67">
          <cell r="A67" t="str">
            <v>Turkey</v>
          </cell>
        </row>
        <row r="68">
          <cell r="A68" t="str">
            <v>Ukraine</v>
          </cell>
        </row>
        <row r="69">
          <cell r="A69" t="str">
            <v>United Arab Emirates</v>
          </cell>
        </row>
        <row r="70">
          <cell r="A70" t="str">
            <v>United Kingdom</v>
          </cell>
        </row>
        <row r="71">
          <cell r="A71" t="str">
            <v>United States</v>
          </cell>
        </row>
        <row r="72">
          <cell r="A72" t="str">
            <v>Uruguay</v>
          </cell>
        </row>
        <row r="73">
          <cell r="A73" t="str">
            <v>Venezuela</v>
          </cell>
        </row>
        <row r="74">
          <cell r="A74" t="str">
            <v>Vietnam</v>
          </cell>
        </row>
      </sheetData>
      <sheetData sheetId="5"/>
      <sheetData sheetId="6"/>
      <sheetData sheetId="7"/>
      <sheetData sheetId="8"/>
      <sheetData sheetId="9">
        <row r="2">
          <cell r="A2" t="str">
            <v>None</v>
          </cell>
        </row>
      </sheetData>
      <sheetData sheetId="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 drivers and outputs"/>
      <sheetName val="Forecast"/>
      <sheetName val="Retention"/>
      <sheetName val="AOV"/>
      <sheetName val="Orders_Per_Cust"/>
      <sheetName val="Model_drivers_and_outputs"/>
    </sheetNames>
    <sheetDataSet>
      <sheetData sheetId="0">
        <row r="12">
          <cell r="Y12">
            <v>0</v>
          </cell>
        </row>
      </sheetData>
      <sheetData sheetId="1"/>
      <sheetData sheetId="2"/>
      <sheetData sheetId="3"/>
      <sheetData sheetId="4"/>
      <sheetData sheetId="5">
        <row r="12">
          <cell r="Y12">
            <v>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Tenants"/>
      <sheetName val="Cash Flow"/>
      <sheetName val="Model drivers and outputs"/>
    </sheetNames>
    <sheetDataSet>
      <sheetData sheetId="0">
        <row r="17">
          <cell r="E17">
            <v>28</v>
          </cell>
        </row>
      </sheetData>
      <sheetData sheetId="1"/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xed Asset Valuation"/>
      <sheetName val="Front Sheet"/>
      <sheetName val="Balance Sheet "/>
      <sheetName val="PL v1"/>
      <sheetName val="Sage Actuals"/>
      <sheetName val="D3 Accruals"/>
      <sheetName val="D2  Deferred Income "/>
      <sheetName val="Prepayments Aug 15"/>
      <sheetName val="2015 Forecast"/>
      <sheetName val="Balance Sheet with FA "/>
      <sheetName val="1-P&amp;L "/>
      <sheetName val="2-Balance Sheet  "/>
      <sheetName val="3-Balance Sheet Notes"/>
      <sheetName val="TrialBalance Aug 2015"/>
      <sheetName val="A3-ETB"/>
      <sheetName val="A3-YTDTB"/>
      <sheetName val="P&amp;L-Variance Analysis"/>
      <sheetName val="Sheet7"/>
      <sheetName val="Dashboard"/>
      <sheetName val="Data"/>
      <sheetName val="Schedule 1b"/>
      <sheetName val="Graph Data"/>
      <sheetName val="Sheet1"/>
      <sheetName val="Review Notes"/>
      <sheetName val="2013-Budget"/>
      <sheetName val="Iterco - LIA "/>
      <sheetName val="Lafferty Loan "/>
      <sheetName val="2109"/>
      <sheetName val="2103"/>
      <sheetName val="Extended P&amp;L"/>
      <sheetName val="Direct Costs "/>
      <sheetName val="OverHeads"/>
      <sheetName val="Pearson"/>
      <sheetName val="4900"/>
      <sheetName val="4010"/>
      <sheetName val="4007"/>
      <sheetName val="4006"/>
      <sheetName val="4000"/>
      <sheetName val="4001"/>
      <sheetName val="4002"/>
      <sheetName val="4003"/>
      <sheetName val="4005"/>
      <sheetName val="Prior Year PNL"/>
      <sheetName val="SAGE TB"/>
      <sheetName val="Month "/>
      <sheetName val="YTD"/>
      <sheetName val="Budget-P&amp;L"/>
      <sheetName val="Average Rate"/>
      <sheetName val="Schedule 3"/>
      <sheetName val="Detailed P&amp;L (2)"/>
      <sheetName val="Director Fees "/>
      <sheetName val="Accruals"/>
      <sheetName val="7-Fixed Assets "/>
      <sheetName val="A4-Journals"/>
      <sheetName val="Opening TB"/>
      <sheetName val="B1"/>
      <sheetName val="B2"/>
      <sheetName val="C"/>
      <sheetName val="C1"/>
      <sheetName val="A4-Journals (2)"/>
      <sheetName val="C2"/>
      <sheetName val="C3"/>
      <sheetName val="C4"/>
      <sheetName val="D"/>
      <sheetName val="D1"/>
      <sheetName val="D3"/>
      <sheetName val="D4"/>
      <sheetName val="D5"/>
      <sheetName val="D6"/>
      <sheetName val="E"/>
      <sheetName val="E1"/>
      <sheetName val="E2"/>
      <sheetName val="E3"/>
      <sheetName val="E4"/>
      <sheetName val="F"/>
      <sheetName val="Sales 2014"/>
      <sheetName val="$"/>
      <sheetName val="Sheet2"/>
      <sheetName val="Fixed_Asset_Valuation"/>
      <sheetName val="Front_Sheet"/>
      <sheetName val="Balance_Sheet_"/>
      <sheetName val="PL_v1"/>
      <sheetName val="Sage_Actuals"/>
      <sheetName val="D3_Accruals"/>
      <sheetName val="D2__Deferred_Income_"/>
      <sheetName val="Prepayments_Aug_15"/>
      <sheetName val="2015_Forecast"/>
      <sheetName val="Balance_Sheet_with_FA_"/>
      <sheetName val="1-P&amp;L_"/>
      <sheetName val="2-Balance_Sheet__"/>
      <sheetName val="3-Balance_Sheet_Notes"/>
      <sheetName val="TrialBalance_Aug_2015"/>
      <sheetName val="P&amp;L-Variance_Analysis"/>
      <sheetName val="Schedule_1b"/>
      <sheetName val="Graph_Data"/>
      <sheetName val="Review_Notes"/>
      <sheetName val="Iterco_-_LIA_"/>
      <sheetName val="Lafferty_Loan_"/>
      <sheetName val="Extended_P&amp;L"/>
      <sheetName val="Direct_Costs_"/>
      <sheetName val="Prior_Year_PNL"/>
      <sheetName val="SAGE_TB"/>
      <sheetName val="Month_"/>
      <sheetName val="Average_Rate"/>
      <sheetName val="Schedule_3"/>
      <sheetName val="Detailed_P&amp;L_(2)"/>
      <sheetName val="Director_Fees_"/>
      <sheetName val="7-Fixed_Assets_"/>
      <sheetName val="Opening_TB"/>
      <sheetName val="A4-Journals_(2)"/>
      <sheetName val="Sales_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B2">
            <v>1</v>
          </cell>
        </row>
        <row r="3">
          <cell r="C3">
            <v>1.56</v>
          </cell>
          <cell r="L3">
            <v>1.6</v>
          </cell>
        </row>
      </sheetData>
      <sheetData sheetId="11"/>
      <sheetData sheetId="12">
        <row r="62">
          <cell r="J62">
            <v>3010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>
        <row r="2">
          <cell r="AB2">
            <v>1</v>
          </cell>
        </row>
      </sheetData>
      <sheetData sheetId="89"/>
      <sheetData sheetId="90">
        <row r="62">
          <cell r="J62">
            <v>3010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xed Asset Valuation"/>
      <sheetName val="Front Sheet"/>
      <sheetName val="Balance Sheet "/>
      <sheetName val="PL v1"/>
      <sheetName val="Sage Actuals"/>
      <sheetName val="D3 Accruals"/>
      <sheetName val="D2  Deferred Income "/>
      <sheetName val="Prepayments Aug 15"/>
      <sheetName val="2015 Forecast"/>
      <sheetName val="Balance Sheet with FA "/>
      <sheetName val="1-P&amp;L "/>
      <sheetName val="2-Balance Sheet  "/>
      <sheetName val="3-Balance Sheet Notes"/>
      <sheetName val="TrialBalance Aug 2015"/>
      <sheetName val="A3-ETB"/>
      <sheetName val="A3-YTDTB"/>
      <sheetName val="P&amp;L-Variance Analysis"/>
      <sheetName val="Sheet7"/>
      <sheetName val="Dashboard"/>
      <sheetName val="Data"/>
      <sheetName val="Schedule 1b"/>
      <sheetName val="Graph Data"/>
      <sheetName val="Sheet1"/>
      <sheetName val="Review Notes"/>
      <sheetName val="2013-Budget"/>
      <sheetName val="Iterco - LIA "/>
      <sheetName val="Lafferty Loan "/>
      <sheetName val="2109"/>
      <sheetName val="2103"/>
      <sheetName val="Extended P&amp;L"/>
      <sheetName val="Direct Costs "/>
      <sheetName val="OverHeads"/>
      <sheetName val="Pearson"/>
      <sheetName val="4900"/>
      <sheetName val="4010"/>
      <sheetName val="4007"/>
      <sheetName val="4006"/>
      <sheetName val="4000"/>
      <sheetName val="4001"/>
      <sheetName val="4002"/>
      <sheetName val="4003"/>
      <sheetName val="4005"/>
      <sheetName val="Prior Year PNL"/>
      <sheetName val="SAGE TB"/>
      <sheetName val="Month "/>
      <sheetName val="YTD"/>
      <sheetName val="Budget-P&amp;L"/>
      <sheetName val="Average Rate"/>
      <sheetName val="Schedule 3"/>
      <sheetName val="Detailed P&amp;L (2)"/>
      <sheetName val="Director Fees "/>
      <sheetName val="Accruals"/>
      <sheetName val="7-Fixed Assets "/>
      <sheetName val="A4-Journals"/>
      <sheetName val="Opening TB"/>
      <sheetName val="B1"/>
      <sheetName val="B2"/>
      <sheetName val="C"/>
      <sheetName val="C1"/>
      <sheetName val="A4-Journals (2)"/>
      <sheetName val="C2"/>
      <sheetName val="C3"/>
      <sheetName val="C4"/>
      <sheetName val="D"/>
      <sheetName val="D1"/>
      <sheetName val="D3"/>
      <sheetName val="D4"/>
      <sheetName val="D5"/>
      <sheetName val="D6"/>
      <sheetName val="E"/>
      <sheetName val="E1"/>
      <sheetName val="E2"/>
      <sheetName val="E3"/>
      <sheetName val="E4"/>
      <sheetName val="F"/>
      <sheetName val="Sales 2014"/>
      <sheetName val="$"/>
      <sheetName val="Sheet2"/>
      <sheetName val="Fixed_Asset_Valuation"/>
      <sheetName val="Front_Sheet"/>
      <sheetName val="Balance_Sheet_"/>
      <sheetName val="PL_v1"/>
      <sheetName val="Sage_Actuals"/>
      <sheetName val="D3_Accruals"/>
      <sheetName val="D2__Deferred_Income_"/>
      <sheetName val="Prepayments_Aug_15"/>
      <sheetName val="2015_Forecast"/>
      <sheetName val="Balance_Sheet_with_FA_"/>
      <sheetName val="1-P&amp;L_"/>
      <sheetName val="2-Balance_Sheet__"/>
      <sheetName val="3-Balance_Sheet_Notes"/>
      <sheetName val="TrialBalance_Aug_2015"/>
      <sheetName val="P&amp;L-Variance_Analysis"/>
      <sheetName val="Schedule_1b"/>
      <sheetName val="Graph_Data"/>
      <sheetName val="Review_Notes"/>
      <sheetName val="Iterco_-_LIA_"/>
      <sheetName val="Lafferty_Loan_"/>
      <sheetName val="Extended_P&amp;L"/>
      <sheetName val="Direct_Costs_"/>
      <sheetName val="Prior_Year_PNL"/>
      <sheetName val="SAGE_TB"/>
      <sheetName val="Month_"/>
      <sheetName val="Average_Rate"/>
      <sheetName val="Schedule_3"/>
      <sheetName val="Detailed_P&amp;L_(2)"/>
      <sheetName val="Director_Fees_"/>
      <sheetName val="7-Fixed_Assets_"/>
      <sheetName val="Opening_TB"/>
      <sheetName val="A4-Journals_(2)"/>
      <sheetName val="Sales_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AB2">
            <v>1</v>
          </cell>
        </row>
        <row r="3">
          <cell r="C3">
            <v>1.56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>
        <row r="2">
          <cell r="AB2">
            <v>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c P&amp;L"/>
      <sheetName val="Plc P&amp;L Board Pack"/>
      <sheetName val="OHEADS"/>
      <sheetName val="MthlyBS"/>
      <sheetName val="Plc CF"/>
      <sheetName val="ff"/>
      <sheetName val="WIP_DEBT£"/>
      <sheetName val="wdni drs new"/>
      <sheetName val="wdni.drs wking"/>
      <sheetName val="CFVAR"/>
      <sheetName val="mmbs"/>
      <sheetName val="Newco"/>
      <sheetName val="Covenants"/>
      <sheetName val="P&amp;L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9">
          <cell r="E9">
            <v>0.17499999999999999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"/>
      <sheetName val="Checks"/>
      <sheetName val="Reports&gt;&gt;&gt;"/>
      <sheetName val="Profit &amp; Loss"/>
      <sheetName val="Commentary"/>
      <sheetName val="Mature Sites"/>
      <sheetName val="Non Mature Sites"/>
      <sheetName val="Monthly P&amp;L"/>
      <sheetName val="Monthly Mature Sites"/>
      <sheetName val="Monthly Non Mature Sites"/>
      <sheetName val="Restaurant P&amp;L"/>
      <sheetName val="Restaurant EBITDA"/>
      <sheetName val="Mature EBITDA by Period"/>
      <sheetName val="Non Mature EBITDA by Period"/>
      <sheetName val="Restaurant Quartiles"/>
      <sheetName val="Restaurant Sales"/>
      <sheetName val="Restaurant GP"/>
      <sheetName val="Restaurant Labour"/>
      <sheetName val="Restaurant Overheads"/>
      <sheetName val="Overheads by Category"/>
      <sheetName val="Chambers"/>
      <sheetName val="Exceptionals"/>
      <sheetName val="Capex"/>
      <sheetName val="Capex Facility Drawdowns"/>
      <sheetName val="Financing"/>
      <sheetName val="Sheet1"/>
      <sheetName val="Group Balance Sheet"/>
      <sheetName val="Group Cashflow"/>
      <sheetName val="OakNorth Covenants"/>
      <sheetName val="TrispanReports&gt;&gt;&gt;"/>
      <sheetName val="Tearsheet"/>
      <sheetName val="Unit Detail"/>
      <sheetName val="YTD Summary"/>
      <sheetName val="P&amp;L Summary"/>
      <sheetName val="Dashboard Trispan"/>
      <sheetName val="Cash Flow 2023"/>
      <sheetName val="Site by Site Output"/>
      <sheetName val="HeadCount"/>
      <sheetName val="Backup tables"/>
      <sheetName val="Companies&gt;&gt;&gt;"/>
      <sheetName val="Purpose Group P&amp;L"/>
      <sheetName val="Purpose Group BS"/>
      <sheetName val="Purpose Group CashFlow"/>
      <sheetName val="MSF P&amp;L"/>
      <sheetName val="MSF BS"/>
      <sheetName val="MSF CashFlow"/>
      <sheetName val="MSFG P&amp;L"/>
      <sheetName val="MSFG BS"/>
      <sheetName val="MSFG CashFlow"/>
      <sheetName val="HoldCos P&amp;L"/>
      <sheetName val="HoldCos BS"/>
      <sheetName val="HoldCos CashFlow"/>
      <sheetName val="HoldCos&gt;&gt;&gt;"/>
      <sheetName val="Bidco P&amp;L"/>
      <sheetName val="Bidco BS"/>
      <sheetName val="Bidco CashFlow"/>
      <sheetName val="Midco P&amp;L"/>
      <sheetName val="Midco BS"/>
      <sheetName val="Midco CashFlow"/>
      <sheetName val="Topco P&amp;L"/>
      <sheetName val="Topco BS"/>
      <sheetName val="Topco CashFlow"/>
      <sheetName val="P&amp;L Inputs&gt;&gt;&gt;"/>
      <sheetName val="SalesLabour Inputs"/>
      <sheetName val="GP Inputs"/>
      <sheetName val="Labour Model"/>
      <sheetName val="Labour Model 2024"/>
      <sheetName val="Phasing"/>
      <sheetName val="Roll Out Models"/>
      <sheetName val="Roll Out Inputs"/>
      <sheetName val="Central Inputs"/>
      <sheetName val="Sites&gt;&gt;&gt;"/>
      <sheetName val="SalesForeacst"/>
      <sheetName val="Restaurant Detail"/>
      <sheetName val="All Sites"/>
      <sheetName val="BoldSt"/>
      <sheetName val="CornExchange"/>
      <sheetName val="WaterSt"/>
      <sheetName val="Birmingham"/>
      <sheetName val="Oxford"/>
      <sheetName val="Nottingham"/>
      <sheetName val="UniGreen"/>
      <sheetName val="Sheffield"/>
      <sheetName val="Cardiff"/>
      <sheetName val="Leicester"/>
      <sheetName val="Leeds"/>
      <sheetName val="CheshireOaks"/>
      <sheetName val="Cheltenham"/>
      <sheetName val="London"/>
      <sheetName val="Glasgow"/>
      <sheetName val="Preston"/>
      <sheetName val="Brighton"/>
      <sheetName val="Edinburgh"/>
      <sheetName val="Beverley"/>
      <sheetName val="BuryStEdmunds"/>
      <sheetName val="Bristol"/>
      <sheetName val="Chelmsford"/>
      <sheetName val="Knutsford"/>
      <sheetName val="Lincoln"/>
      <sheetName val="New6"/>
      <sheetName val="Newcastle"/>
      <sheetName val="Central"/>
      <sheetName val="BS Inputs&gt;&gt;&gt;"/>
      <sheetName val="BSCalcs"/>
      <sheetName val="Intercompany"/>
      <sheetName val="CapexAdditions"/>
      <sheetName val="Depreciation"/>
      <sheetName val="RentPrepayment"/>
      <sheetName val="RentFree"/>
      <sheetName val="PayDates"/>
      <sheetName val="PAYE"/>
      <sheetName val="OakNorthDebt"/>
      <sheetName val="PrefShares"/>
      <sheetName val="LoanNotes"/>
      <sheetName val="Amortisation"/>
      <sheetName val="DeferredConsideration"/>
      <sheetName val="Opening Balances Holdco BS"/>
      <sheetName val="TrispanCalcs"/>
      <sheetName val="WeekFlashData"/>
      <sheetName val="BoardAppendix"/>
    </sheetNames>
    <sheetDataSet>
      <sheetData sheetId="0" refreshError="1"/>
      <sheetData sheetId="1" refreshError="1"/>
      <sheetData sheetId="2" refreshError="1"/>
      <sheetData sheetId="3">
        <row r="60">
          <cell r="F60">
            <v>3317334.5899999994</v>
          </cell>
          <cell r="L60">
            <v>22729321.899999999</v>
          </cell>
        </row>
        <row r="62">
          <cell r="F62">
            <v>2477284.7699999996</v>
          </cell>
          <cell r="L62">
            <v>17183509.899999999</v>
          </cell>
        </row>
        <row r="65">
          <cell r="F65">
            <v>1088239.6299999999</v>
          </cell>
          <cell r="L65">
            <v>7427855.3199999994</v>
          </cell>
        </row>
        <row r="67">
          <cell r="F67">
            <v>242671.32</v>
          </cell>
          <cell r="L67">
            <v>1675546.4800000002</v>
          </cell>
        </row>
        <row r="69">
          <cell r="F69">
            <v>451454.26000000013</v>
          </cell>
          <cell r="L69">
            <v>3399608.81</v>
          </cell>
        </row>
        <row r="72">
          <cell r="F72">
            <v>694919.55999999947</v>
          </cell>
          <cell r="L72">
            <v>4680499.2899999982</v>
          </cell>
        </row>
        <row r="75">
          <cell r="F75">
            <v>294066.86</v>
          </cell>
          <cell r="L75">
            <v>1871363.8899999997</v>
          </cell>
        </row>
        <row r="78">
          <cell r="F78">
            <v>400852.69999999949</v>
          </cell>
          <cell r="L78">
            <v>2809135.3999999985</v>
          </cell>
        </row>
        <row r="81">
          <cell r="F81">
            <v>8977.19</v>
          </cell>
          <cell r="L81">
            <v>804858.58999999985</v>
          </cell>
        </row>
        <row r="82">
          <cell r="F82">
            <v>13438.800000000003</v>
          </cell>
          <cell r="L82">
            <v>137178.79999999999</v>
          </cell>
        </row>
        <row r="83">
          <cell r="F83">
            <v>60422.3</v>
          </cell>
          <cell r="L83">
            <v>108801.06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ReportDefault"/>
      <sheetName val="Method"/>
      <sheetName val="Lookups"/>
      <sheetName val="Input"/>
      <sheetName val="Covers"/>
      <sheetName val="Data"/>
      <sheetName val="P&amp;L Check"/>
      <sheetName val="BS Check"/>
      <sheetName val="TRISPAN REPORTING&gt;&gt;"/>
      <sheetName val="Tearsheet"/>
      <sheetName val="Unit Detail"/>
      <sheetName val="YTD Summary"/>
      <sheetName val="TS Dashboard"/>
      <sheetName val="P&amp;L Summary"/>
      <sheetName val="L8W Flash"/>
      <sheetName val="Cash Flow 2023"/>
      <sheetName val="Site by Site Output"/>
      <sheetName val="Capex"/>
      <sheetName val="HeadCount"/>
      <sheetName val="Backup tables"/>
      <sheetName val="Reports&gt;&gt;&gt;"/>
      <sheetName val="Profit &amp; Loss"/>
      <sheetName val="P&amp;L Trading Restaurants"/>
      <sheetName val="Commentary"/>
      <sheetName val="Monthly P&amp;L"/>
      <sheetName val="Restaurant P&amp;L"/>
      <sheetName val="Restaurant Sales"/>
      <sheetName val="Restaurant Gross Profit"/>
      <sheetName val="Restaurant Labour"/>
      <sheetName val="Restaurant Overhead"/>
      <sheetName val="Restaurant Occupancy"/>
      <sheetName val="Central"/>
      <sheetName val="Exceptional Costs"/>
      <sheetName val="Interest Charges"/>
      <sheetName val="Group Balance Sheet"/>
      <sheetName val="Group Cash Flow"/>
      <sheetName val="Financing"/>
      <sheetName val="Capex Additions"/>
      <sheetName val="OakNorth Covenants"/>
      <sheetName val="NatWest Bank Covenants"/>
      <sheetName val="Detailed Balance Sheet"/>
      <sheetName val="MSFL TB"/>
      <sheetName val="Site Performance Appendix"/>
      <sheetName val="Individual P&amp;Ls&gt;&gt;&gt;"/>
      <sheetName val="Sheet4"/>
      <sheetName val="All Sites"/>
      <sheetName val="BoldSt"/>
      <sheetName val="CornExchange"/>
      <sheetName val="WaterSt"/>
      <sheetName val="Birmingham"/>
      <sheetName val="Oxford"/>
      <sheetName val="Nottingham"/>
      <sheetName val="UniGreen"/>
      <sheetName val="Sheffield"/>
      <sheetName val="Cardiff"/>
      <sheetName val="Leicester"/>
      <sheetName val="Leeds"/>
      <sheetName val="CheshireOaks"/>
      <sheetName val="Cheltenham"/>
      <sheetName val="London"/>
      <sheetName val="Glasgow"/>
      <sheetName val="Preston"/>
      <sheetName val="Brighton"/>
      <sheetName val="Edinburgh"/>
      <sheetName val="Bristol"/>
      <sheetName val="Chambers"/>
      <sheetName val="Companies&gt;&gt;&gt;"/>
      <sheetName val="Purpose Group PL"/>
      <sheetName val="Purpose Group BS"/>
      <sheetName val="MSFL PL"/>
      <sheetName val="MSFL BS"/>
      <sheetName val="MSFL CF"/>
      <sheetName val="Holdco BS"/>
      <sheetName val="HoldCo CF"/>
      <sheetName val="Model&gt;&gt;&gt;"/>
      <sheetName val="101"/>
      <sheetName val="102"/>
      <sheetName val="103"/>
      <sheetName val="104"/>
      <sheetName val="105"/>
      <sheetName val="106"/>
      <sheetName val="107"/>
      <sheetName val="108"/>
      <sheetName val="109"/>
      <sheetName val="110"/>
      <sheetName val="111"/>
      <sheetName val="112"/>
      <sheetName val="113"/>
      <sheetName val="114"/>
      <sheetName val="115"/>
      <sheetName val="116"/>
      <sheetName val="117"/>
      <sheetName val="118"/>
      <sheetName val="119"/>
      <sheetName val="901"/>
      <sheetName val="Conversion Bri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K8">
            <v>45108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3">
          <cell r="Y33">
            <v>2474384.19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P11">
            <v>304633.74000000092</v>
          </cell>
          <cell r="Q11">
            <v>160801.9000000004</v>
          </cell>
          <cell r="R11">
            <v>382823.15999999933</v>
          </cell>
          <cell r="S11">
            <v>373939.91999999963</v>
          </cell>
          <cell r="T11">
            <v>534108.96999999869</v>
          </cell>
          <cell r="U11">
            <v>112585.28000000073</v>
          </cell>
          <cell r="V11">
            <v>-165583.0500000013</v>
          </cell>
          <cell r="W11">
            <v>470030.32000000257</v>
          </cell>
          <cell r="X11">
            <v>35687.560000002864</v>
          </cell>
          <cell r="Y11">
            <v>146244.52999999965</v>
          </cell>
          <cell r="Z11">
            <v>351672.35999999935</v>
          </cell>
          <cell r="AA11">
            <v>233208.3500000012</v>
          </cell>
        </row>
        <row r="13"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342155.45</v>
          </cell>
          <cell r="W13">
            <v>41.08</v>
          </cell>
          <cell r="X13">
            <v>195153.72</v>
          </cell>
          <cell r="Y13">
            <v>965.46</v>
          </cell>
          <cell r="Z13">
            <v>0</v>
          </cell>
          <cell r="AA13">
            <v>54203.1</v>
          </cell>
        </row>
        <row r="14">
          <cell r="P14">
            <v>10074.719999999994</v>
          </cell>
          <cell r="Q14">
            <v>114434.73</v>
          </cell>
          <cell r="R14">
            <v>-74554.330000000016</v>
          </cell>
          <cell r="S14">
            <v>10992.499999999998</v>
          </cell>
          <cell r="T14">
            <v>10742.03</v>
          </cell>
          <cell r="U14">
            <v>56414.61</v>
          </cell>
          <cell r="V14">
            <v>110560.42</v>
          </cell>
          <cell r="W14">
            <v>-60486.95</v>
          </cell>
          <cell r="X14">
            <v>13698.879999999997</v>
          </cell>
          <cell r="Y14">
            <v>53599.57999999998</v>
          </cell>
          <cell r="Z14">
            <v>14682.400000000001</v>
          </cell>
          <cell r="AA14">
            <v>11129.940000000002</v>
          </cell>
        </row>
        <row r="34">
          <cell r="P34">
            <v>-147774.24999999953</v>
          </cell>
          <cell r="Q34">
            <v>-129574.05999999848</v>
          </cell>
          <cell r="R34">
            <v>-44992.850000001461</v>
          </cell>
          <cell r="S34">
            <v>-226388.18999999418</v>
          </cell>
          <cell r="T34">
            <v>-261921.73000000417</v>
          </cell>
          <cell r="U34">
            <v>98412.870821914054</v>
          </cell>
          <cell r="V34">
            <v>967438.06174087559</v>
          </cell>
          <cell r="W34">
            <v>-273736.30222487962</v>
          </cell>
          <cell r="X34">
            <v>-1284147.9932876755</v>
          </cell>
          <cell r="Y34">
            <v>735228.89000000013</v>
          </cell>
          <cell r="Z34">
            <v>-1434382.1757399999</v>
          </cell>
          <cell r="AA34">
            <v>1580041.8344574347</v>
          </cell>
        </row>
        <row r="36">
          <cell r="P36">
            <v>-69991.280000001192</v>
          </cell>
          <cell r="Q36">
            <v>-98940.550000000745</v>
          </cell>
          <cell r="R36">
            <v>-96864.800000000745</v>
          </cell>
          <cell r="S36">
            <v>-178695.5</v>
          </cell>
          <cell r="T36">
            <v>-267219.61999999918</v>
          </cell>
          <cell r="U36">
            <v>-309851.14999999851</v>
          </cell>
          <cell r="V36">
            <v>-963283.1799999997</v>
          </cell>
          <cell r="W36">
            <v>-545998.26999999955</v>
          </cell>
          <cell r="X36">
            <v>-438390.63000000082</v>
          </cell>
          <cell r="Y36">
            <v>-61490.859999999404</v>
          </cell>
          <cell r="Z36">
            <v>-299696.51000000164</v>
          </cell>
          <cell r="AA36">
            <v>-307841.05999999866</v>
          </cell>
        </row>
        <row r="37">
          <cell r="W37">
            <v>0</v>
          </cell>
          <cell r="X37">
            <v>925000</v>
          </cell>
          <cell r="Y37">
            <v>0</v>
          </cell>
          <cell r="Z37">
            <v>0</v>
          </cell>
          <cell r="AA37">
            <v>340000</v>
          </cell>
        </row>
        <row r="38">
          <cell r="U38">
            <v>258391.48</v>
          </cell>
          <cell r="V38">
            <v>911384.76</v>
          </cell>
          <cell r="W38">
            <v>474413.40000000008</v>
          </cell>
          <cell r="Z38">
            <v>235351.15000000002</v>
          </cell>
        </row>
        <row r="39">
          <cell r="U39">
            <v>1741608.52</v>
          </cell>
          <cell r="V39">
            <v>830223.76</v>
          </cell>
          <cell r="W39">
            <v>355810.35999999993</v>
          </cell>
        </row>
        <row r="42">
          <cell r="V42">
            <v>84308.220684931497</v>
          </cell>
          <cell r="W42">
            <v>96489.726027397264</v>
          </cell>
          <cell r="X42">
            <v>72345.203287671218</v>
          </cell>
          <cell r="Y42">
            <v>88569.178082191793</v>
          </cell>
          <cell r="Z42">
            <v>110711.47260273973</v>
          </cell>
          <cell r="AA42">
            <v>105056.15931506848</v>
          </cell>
        </row>
        <row r="59">
          <cell r="P59">
            <v>117121.86000000002</v>
          </cell>
          <cell r="Q59">
            <v>132932.46</v>
          </cell>
          <cell r="R59">
            <v>82683.880000000019</v>
          </cell>
          <cell r="S59">
            <v>103998.99000000002</v>
          </cell>
          <cell r="T59">
            <v>189570.37</v>
          </cell>
          <cell r="U59">
            <v>71132.819999999992</v>
          </cell>
          <cell r="V59">
            <v>107875.09</v>
          </cell>
          <cell r="W59">
            <v>141980.4</v>
          </cell>
          <cell r="X59">
            <v>105569.3</v>
          </cell>
          <cell r="Y59">
            <v>93644.57</v>
          </cell>
          <cell r="Z59">
            <v>135804.65000000002</v>
          </cell>
          <cell r="AA59">
            <v>100441.75307692305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8347-E901-44C0-B9C6-02D3378BC139}">
  <sheetPr codeName="Sheet2">
    <tabColor theme="7"/>
  </sheetPr>
  <dimension ref="A1:S30"/>
  <sheetViews>
    <sheetView showGridLines="0" topLeftCell="D5" zoomScale="85" zoomScaleNormal="85" workbookViewId="0">
      <selection activeCell="Q38" sqref="Q38"/>
    </sheetView>
  </sheetViews>
  <sheetFormatPr baseColWidth="10" defaultColWidth="8.83203125" defaultRowHeight="19" customHeight="1" outlineLevelRow="1" outlineLevelCol="1"/>
  <cols>
    <col min="1" max="3" width="3.1640625" style="6" hidden="1" customWidth="1" outlineLevel="1"/>
    <col min="4" max="4" width="3.1640625" style="6" customWidth="1" collapsed="1"/>
    <col min="5" max="5" width="12.83203125" style="6" customWidth="1"/>
    <col min="6" max="6" width="9.83203125" style="6" customWidth="1"/>
    <col min="7" max="11" width="11.5" style="9" customWidth="1"/>
    <col min="12" max="12" width="13.5" style="9" customWidth="1"/>
    <col min="13" max="14" width="11.5" style="9" customWidth="1"/>
    <col min="15" max="17" width="11.5" style="6" customWidth="1"/>
    <col min="18" max="18" width="8.83203125" style="6"/>
    <col min="19" max="19" width="16.83203125" style="6" bestFit="1" customWidth="1"/>
    <col min="20" max="16384" width="8.83203125" style="6"/>
  </cols>
  <sheetData>
    <row r="1" spans="5:17" ht="19" hidden="1" customHeight="1" outlineLevel="1"/>
    <row r="2" spans="5:17" ht="19" hidden="1" customHeight="1" outlineLevel="1"/>
    <row r="3" spans="5:17" ht="19" hidden="1" customHeight="1" outlineLevel="1"/>
    <row r="4" spans="5:17" ht="19" hidden="1" customHeight="1" outlineLevel="1"/>
    <row r="5" spans="5:17" ht="19" customHeight="1" collapsed="1"/>
    <row r="6" spans="5:17" s="10" customFormat="1" ht="19" customHeight="1">
      <c r="G6" s="1090" t="s">
        <v>6</v>
      </c>
      <c r="H6" s="1088"/>
      <c r="I6" s="1088"/>
      <c r="J6" s="1088"/>
      <c r="K6" s="1088"/>
      <c r="L6" s="1085"/>
      <c r="M6" s="1090" t="s">
        <v>349</v>
      </c>
      <c r="N6" s="1088"/>
      <c r="O6" s="1089"/>
      <c r="P6" s="1089"/>
      <c r="Q6" s="1089"/>
    </row>
    <row r="7" spans="5:17" s="10" customFormat="1" ht="39" customHeight="1">
      <c r="G7" s="1086" t="s">
        <v>619</v>
      </c>
      <c r="H7" s="1086" t="s">
        <v>620</v>
      </c>
      <c r="I7" s="1086"/>
      <c r="J7" s="1086" t="s">
        <v>728</v>
      </c>
      <c r="K7" s="1086"/>
      <c r="L7" s="1085"/>
      <c r="M7" s="1086" t="s">
        <v>619</v>
      </c>
      <c r="N7" s="1086" t="s">
        <v>620</v>
      </c>
      <c r="O7" s="1087"/>
      <c r="P7" s="1086" t="s">
        <v>728</v>
      </c>
      <c r="Q7" s="1087"/>
    </row>
    <row r="9" spans="5:17" ht="19" customHeight="1">
      <c r="E9" s="6" t="s">
        <v>33</v>
      </c>
      <c r="G9" s="576">
        <f>'Profit &amp; Loss'!F60</f>
        <v>3504800.05</v>
      </c>
      <c r="H9" s="576">
        <f>'Restaurant P&amp;L'!I383</f>
        <v>3317334.59</v>
      </c>
      <c r="I9" s="576">
        <f t="shared" ref="I9:I14" si="0">G9-H9</f>
        <v>187465.45999999996</v>
      </c>
      <c r="J9" s="576">
        <f>'[19]Profit &amp; Loss'!$F$60</f>
        <v>3317334.5899999994</v>
      </c>
      <c r="K9" s="576">
        <f>G9-J9</f>
        <v>187465.46000000043</v>
      </c>
      <c r="L9" s="576"/>
      <c r="M9" s="576">
        <f>'Profit &amp; Loss'!L60</f>
        <v>27029444.070000004</v>
      </c>
      <c r="N9" s="576">
        <f>'Restaurant P&amp;L'!O383</f>
        <v>22729321.899999999</v>
      </c>
      <c r="O9" s="24">
        <f t="shared" ref="O9:O14" si="1">M9-N9</f>
        <v>4300122.1700000055</v>
      </c>
      <c r="P9" s="24">
        <f>'[19]Profit &amp; Loss'!$L$60</f>
        <v>22729321.899999999</v>
      </c>
      <c r="Q9" s="576">
        <f>M9-P9</f>
        <v>4300122.1700000055</v>
      </c>
    </row>
    <row r="10" spans="5:17" ht="19" customHeight="1">
      <c r="E10" s="6" t="s">
        <v>66</v>
      </c>
      <c r="G10" s="576">
        <f>'Profit &amp; Loss'!F62</f>
        <v>2694877.1799999997</v>
      </c>
      <c r="H10" s="576">
        <f>'Restaurant P&amp;L'!I384</f>
        <v>2477284.77</v>
      </c>
      <c r="I10" s="576">
        <f t="shared" si="0"/>
        <v>217592.40999999968</v>
      </c>
      <c r="J10" s="576">
        <f>'[19]Profit &amp; Loss'!$F$62</f>
        <v>2477284.7699999996</v>
      </c>
      <c r="K10" s="576">
        <f t="shared" ref="K10:K20" si="2">G10-J10</f>
        <v>217592.41000000015</v>
      </c>
      <c r="L10" s="576"/>
      <c r="M10" s="576">
        <f>'Profit &amp; Loss'!L62</f>
        <v>20894262.560000002</v>
      </c>
      <c r="N10" s="576">
        <f>'Restaurant P&amp;L'!O384</f>
        <v>17105009.899999999</v>
      </c>
      <c r="O10" s="24">
        <f t="shared" si="1"/>
        <v>3789252.6600000039</v>
      </c>
      <c r="P10" s="24">
        <f>'[19]Profit &amp; Loss'!$L$62</f>
        <v>17183509.899999999</v>
      </c>
      <c r="Q10" s="576">
        <f t="shared" ref="Q10:Q18" si="3">M10-P10</f>
        <v>3710752.6600000039</v>
      </c>
    </row>
    <row r="11" spans="5:17" ht="19" customHeight="1">
      <c r="E11" s="6" t="s">
        <v>36</v>
      </c>
      <c r="G11" s="576">
        <f>'Profit &amp; Loss'!F65</f>
        <v>1230512.9200000002</v>
      </c>
      <c r="H11" s="576">
        <f>'Restaurant P&amp;L'!I385</f>
        <v>1088239.6300000001</v>
      </c>
      <c r="I11" s="576">
        <f t="shared" si="0"/>
        <v>142273.29000000004</v>
      </c>
      <c r="J11" s="576">
        <f>'[19]Profit &amp; Loss'!$F$65</f>
        <v>1088239.6299999999</v>
      </c>
      <c r="K11" s="576">
        <f t="shared" si="2"/>
        <v>142273.29000000027</v>
      </c>
      <c r="L11" s="576"/>
      <c r="M11" s="576">
        <f>'Profit &amp; Loss'!L65</f>
        <v>9144784.8800000008</v>
      </c>
      <c r="N11" s="576">
        <f>'Restaurant P&amp;L'!O385</f>
        <v>7437855.3199999994</v>
      </c>
      <c r="O11" s="24">
        <f t="shared" si="1"/>
        <v>1706929.5600000015</v>
      </c>
      <c r="P11" s="24">
        <f>'[19]Profit &amp; Loss'!$L$65</f>
        <v>7427855.3199999994</v>
      </c>
      <c r="Q11" s="576">
        <f t="shared" si="3"/>
        <v>1716929.5600000015</v>
      </c>
    </row>
    <row r="12" spans="5:17" ht="19" customHeight="1">
      <c r="E12" s="6" t="s">
        <v>40</v>
      </c>
      <c r="G12" s="576">
        <f>'Profit &amp; Loss'!F67</f>
        <v>261701.04999999996</v>
      </c>
      <c r="H12" s="576">
        <f>'Restaurant P&amp;L'!I386</f>
        <v>242671.32</v>
      </c>
      <c r="I12" s="576">
        <f t="shared" si="0"/>
        <v>19029.729999999952</v>
      </c>
      <c r="J12" s="576">
        <f>'[19]Profit &amp; Loss'!$F$67</f>
        <v>242671.32</v>
      </c>
      <c r="K12" s="576">
        <f t="shared" si="2"/>
        <v>19029.729999999952</v>
      </c>
      <c r="L12" s="576"/>
      <c r="M12" s="576">
        <f>'Profit &amp; Loss'!L67</f>
        <v>2121756.2599999998</v>
      </c>
      <c r="N12" s="576">
        <f>'Restaurant P&amp;L'!O386</f>
        <v>1640546.4800000002</v>
      </c>
      <c r="O12" s="24">
        <f t="shared" si="1"/>
        <v>481209.77999999956</v>
      </c>
      <c r="P12" s="24">
        <f>'[19]Profit &amp; Loss'!$L$67</f>
        <v>1675546.4800000002</v>
      </c>
      <c r="Q12" s="576">
        <f t="shared" si="3"/>
        <v>446209.77999999956</v>
      </c>
    </row>
    <row r="13" spans="5:17" ht="19" customHeight="1">
      <c r="E13" s="6" t="s">
        <v>145</v>
      </c>
      <c r="G13" s="576">
        <f>'Profit &amp; Loss'!F69</f>
        <v>459928.47000000003</v>
      </c>
      <c r="H13" s="576">
        <f>'Restaurant P&amp;L'!I387</f>
        <v>454843.76</v>
      </c>
      <c r="I13" s="576">
        <f t="shared" si="0"/>
        <v>5084.710000000021</v>
      </c>
      <c r="J13" s="576">
        <f>'[19]Profit &amp; Loss'!$F$69</f>
        <v>451454.26000000013</v>
      </c>
      <c r="K13" s="576">
        <f t="shared" si="2"/>
        <v>8474.2099999999045</v>
      </c>
      <c r="L13" s="576"/>
      <c r="M13" s="576">
        <f>'Profit &amp; Loss'!L69</f>
        <v>3743356.19</v>
      </c>
      <c r="N13" s="576">
        <f>'Restaurant P&amp;L'!O387</f>
        <v>3359432.3299999991</v>
      </c>
      <c r="O13" s="24">
        <f t="shared" si="1"/>
        <v>383923.8600000008</v>
      </c>
      <c r="P13" s="24">
        <f>'[19]Profit &amp; Loss'!$L$69</f>
        <v>3399608.81</v>
      </c>
      <c r="Q13" s="576">
        <f t="shared" si="3"/>
        <v>343747.37999999989</v>
      </c>
    </row>
    <row r="14" spans="5:17" s="10" customFormat="1" ht="19" customHeight="1">
      <c r="E14" s="10" t="s">
        <v>87</v>
      </c>
      <c r="G14" s="1074">
        <f>'Profit &amp; Loss'!F72</f>
        <v>742734.73999999953</v>
      </c>
      <c r="H14" s="1074">
        <f>'Restaurant P&amp;L'!I388</f>
        <v>691530.05999999982</v>
      </c>
      <c r="I14" s="1074">
        <f t="shared" si="0"/>
        <v>51204.679999999702</v>
      </c>
      <c r="J14" s="1074">
        <f>'[19]Profit &amp; Loss'!$F$72</f>
        <v>694919.55999999947</v>
      </c>
      <c r="K14" s="1074">
        <f t="shared" si="2"/>
        <v>47815.180000000051</v>
      </c>
      <c r="L14" s="1074"/>
      <c r="M14" s="1074">
        <f>'Profit &amp; Loss'!L72</f>
        <v>5884365.2300000014</v>
      </c>
      <c r="N14" s="1074">
        <f>'Restaurant P&amp;L'!O388</f>
        <v>4667175.7699999996</v>
      </c>
      <c r="O14" s="25">
        <f t="shared" si="1"/>
        <v>1217189.4600000018</v>
      </c>
      <c r="P14" s="25">
        <f>'[19]Profit &amp; Loss'!$L$72</f>
        <v>4680499.2899999982</v>
      </c>
      <c r="Q14" s="1074">
        <f t="shared" si="3"/>
        <v>1203865.9400000032</v>
      </c>
    </row>
    <row r="15" spans="5:17" ht="19" customHeight="1">
      <c r="E15" s="6" t="s">
        <v>81</v>
      </c>
      <c r="G15" s="576">
        <f>'Profit &amp; Loss'!F75</f>
        <v>305068.01</v>
      </c>
      <c r="H15" s="576"/>
      <c r="I15" s="576"/>
      <c r="J15" s="576">
        <f>'[19]Profit &amp; Loss'!$F$75</f>
        <v>294066.86</v>
      </c>
      <c r="K15" s="576">
        <f t="shared" si="2"/>
        <v>11001.150000000023</v>
      </c>
      <c r="L15" s="576"/>
      <c r="M15" s="576">
        <f>'Profit &amp; Loss'!L75</f>
        <v>2206052.16</v>
      </c>
      <c r="N15" s="576"/>
      <c r="O15" s="24"/>
      <c r="P15" s="24">
        <f>'[19]Profit &amp; Loss'!$L$75</f>
        <v>1871363.8899999997</v>
      </c>
      <c r="Q15" s="576">
        <f t="shared" si="3"/>
        <v>334688.27000000048</v>
      </c>
    </row>
    <row r="16" spans="5:17" s="10" customFormat="1" ht="19" customHeight="1">
      <c r="E16" s="10" t="s">
        <v>87</v>
      </c>
      <c r="G16" s="1074">
        <f>'Profit &amp; Loss'!F78</f>
        <v>437666.72999999952</v>
      </c>
      <c r="H16" s="1074"/>
      <c r="I16" s="1074"/>
      <c r="J16" s="1074">
        <f>'[19]Profit &amp; Loss'!$F$78</f>
        <v>400852.69999999949</v>
      </c>
      <c r="K16" s="1074">
        <f t="shared" si="2"/>
        <v>36814.030000000028</v>
      </c>
      <c r="L16" s="1074"/>
      <c r="M16" s="1074">
        <f>'Profit &amp; Loss'!L78</f>
        <v>3678313.0700000017</v>
      </c>
      <c r="N16" s="1074"/>
      <c r="O16" s="25"/>
      <c r="P16" s="25">
        <f>'[19]Profit &amp; Loss'!$L$78</f>
        <v>2809135.3999999985</v>
      </c>
      <c r="Q16" s="1074">
        <f t="shared" si="3"/>
        <v>869177.67000000319</v>
      </c>
    </row>
    <row r="17" spans="5:19" ht="19" customHeight="1">
      <c r="G17" s="576"/>
      <c r="H17" s="576"/>
      <c r="I17" s="576"/>
      <c r="J17" s="576"/>
      <c r="K17" s="576"/>
      <c r="L17" s="576"/>
      <c r="M17" s="576"/>
      <c r="N17" s="576"/>
      <c r="O17" s="24"/>
      <c r="P17" s="24"/>
    </row>
    <row r="18" spans="5:19" ht="19" customHeight="1">
      <c r="E18" s="6" t="s">
        <v>160</v>
      </c>
      <c r="G18" s="576">
        <f>'Profit &amp; Loss'!F81</f>
        <v>10721.44</v>
      </c>
      <c r="H18" s="576"/>
      <c r="I18" s="576"/>
      <c r="J18" s="576">
        <f>'[19]Profit &amp; Loss'!F81</f>
        <v>8977.19</v>
      </c>
      <c r="K18" s="1074">
        <f t="shared" si="2"/>
        <v>1744.25</v>
      </c>
      <c r="L18" s="576"/>
      <c r="M18" s="576">
        <f>'Profit &amp; Loss'!L81</f>
        <v>229319.41999999998</v>
      </c>
      <c r="N18" s="576"/>
      <c r="O18" s="24"/>
      <c r="P18" s="24">
        <f>'[19]Profit &amp; Loss'!L81</f>
        <v>804858.58999999985</v>
      </c>
      <c r="Q18" s="1092">
        <f t="shared" si="3"/>
        <v>-575539.16999999993</v>
      </c>
    </row>
    <row r="19" spans="5:19" ht="19" customHeight="1">
      <c r="E19" s="6" t="s">
        <v>83</v>
      </c>
      <c r="G19" s="576">
        <f>'Profit &amp; Loss'!F82</f>
        <v>34561.469999999994</v>
      </c>
      <c r="H19" s="576"/>
      <c r="I19" s="576"/>
      <c r="J19" s="576">
        <f>'[19]Profit &amp; Loss'!F82</f>
        <v>13438.800000000003</v>
      </c>
      <c r="K19" s="1074">
        <f t="shared" si="2"/>
        <v>21122.669999999991</v>
      </c>
      <c r="L19" s="576"/>
      <c r="M19" s="576">
        <f>'Profit &amp; Loss'!L82</f>
        <v>236703.68</v>
      </c>
      <c r="N19" s="576"/>
      <c r="O19" s="24"/>
      <c r="P19" s="24">
        <f>'[19]Profit &amp; Loss'!L82</f>
        <v>137178.79999999999</v>
      </c>
      <c r="Q19" s="576">
        <f t="shared" ref="Q19:Q20" si="4">M19-P19</f>
        <v>99524.88</v>
      </c>
    </row>
    <row r="20" spans="5:19" ht="19" customHeight="1">
      <c r="E20" s="6" t="s">
        <v>146</v>
      </c>
      <c r="G20" s="576">
        <f>'Profit &amp; Loss'!F83</f>
        <v>6630</v>
      </c>
      <c r="H20" s="576"/>
      <c r="I20" s="576"/>
      <c r="J20" s="576">
        <f>'[19]Profit &amp; Loss'!F83</f>
        <v>60422.3</v>
      </c>
      <c r="K20" s="1074">
        <f t="shared" si="2"/>
        <v>-53792.3</v>
      </c>
      <c r="L20" s="576"/>
      <c r="M20" s="576">
        <f>'Profit &amp; Loss'!L83</f>
        <v>70135.64</v>
      </c>
      <c r="N20" s="576"/>
      <c r="O20" s="24"/>
      <c r="P20" s="24">
        <f>'[19]Profit &amp; Loss'!L83</f>
        <v>108801.06</v>
      </c>
      <c r="Q20" s="576">
        <f t="shared" si="4"/>
        <v>-38665.42</v>
      </c>
    </row>
    <row r="21" spans="5:19" s="10" customFormat="1" ht="19" customHeight="1">
      <c r="E21" s="10" t="s">
        <v>87</v>
      </c>
      <c r="G21" s="1074">
        <f>G16-G18-G19-G20</f>
        <v>385753.81999999954</v>
      </c>
      <c r="H21" s="1074"/>
      <c r="I21" s="1074"/>
      <c r="J21" s="1074">
        <f>J16-J18-J19-J20</f>
        <v>318014.40999999951</v>
      </c>
      <c r="K21" s="1074"/>
      <c r="L21" s="1074"/>
      <c r="M21" s="1074">
        <f>M16-M18-M19-M20</f>
        <v>3142154.3300000015</v>
      </c>
      <c r="N21" s="1074"/>
      <c r="O21" s="25"/>
      <c r="P21" s="1074">
        <f>P16-P18-P19-P20</f>
        <v>1758296.9499999986</v>
      </c>
      <c r="Q21" s="1074">
        <f>Q16-Q18-Q19-Q20</f>
        <v>1383857.3800000031</v>
      </c>
      <c r="S21" s="1091"/>
    </row>
    <row r="22" spans="5:19" ht="19" customHeight="1">
      <c r="G22" s="576"/>
      <c r="H22" s="576"/>
      <c r="I22" s="576"/>
      <c r="J22" s="576"/>
      <c r="K22" s="576"/>
      <c r="L22" s="576"/>
      <c r="M22" s="576"/>
      <c r="N22" s="576"/>
      <c r="O22" s="24"/>
      <c r="P22" s="24"/>
    </row>
    <row r="23" spans="5:19" ht="19" customHeight="1">
      <c r="G23" s="576"/>
      <c r="H23" s="576"/>
      <c r="I23" s="576"/>
      <c r="J23" s="576"/>
      <c r="K23" s="576"/>
      <c r="L23" s="576"/>
      <c r="M23" s="576"/>
      <c r="N23" s="576"/>
      <c r="O23" s="24"/>
      <c r="P23" s="24"/>
    </row>
    <row r="24" spans="5:19" ht="19" customHeight="1">
      <c r="E24" s="6" t="s">
        <v>66</v>
      </c>
      <c r="G24" s="1080">
        <f>G10/G$9</f>
        <v>0.76891039190666521</v>
      </c>
      <c r="H24" s="576"/>
      <c r="I24" s="576"/>
      <c r="J24" s="1080">
        <f>J10/J$9</f>
        <v>0.74676964375788213</v>
      </c>
      <c r="K24" s="576"/>
      <c r="L24" s="576"/>
      <c r="M24" s="1080">
        <f>M10/M$9</f>
        <v>0.77301858321202233</v>
      </c>
      <c r="N24" s="576"/>
      <c r="O24" s="1080"/>
      <c r="P24" s="1080">
        <f>P10/P$9</f>
        <v>0.75600627135295217</v>
      </c>
    </row>
    <row r="25" spans="5:19" ht="19" customHeight="1">
      <c r="E25" s="6" t="s">
        <v>36</v>
      </c>
      <c r="G25" s="1080">
        <f t="shared" ref="G25:G30" si="5">G11/G$9</f>
        <v>0.35109361516928767</v>
      </c>
      <c r="H25" s="576"/>
      <c r="I25" s="576"/>
      <c r="J25" s="1080">
        <f t="shared" ref="J25:J30" si="6">J11/J$9</f>
        <v>0.32804638798885827</v>
      </c>
      <c r="K25" s="576"/>
      <c r="L25" s="576"/>
      <c r="M25" s="1080">
        <f t="shared" ref="M25:M30" si="7">M11/M$9</f>
        <v>0.33832678379611231</v>
      </c>
      <c r="N25" s="576"/>
      <c r="O25" s="1080"/>
      <c r="P25" s="1080">
        <f t="shared" ref="P25:P30" si="8">P11/P$9</f>
        <v>0.32679616896094027</v>
      </c>
    </row>
    <row r="26" spans="5:19" ht="19" customHeight="1">
      <c r="E26" s="6" t="s">
        <v>40</v>
      </c>
      <c r="G26" s="1080">
        <f t="shared" si="5"/>
        <v>7.466932386057229E-2</v>
      </c>
      <c r="H26" s="576"/>
      <c r="I26" s="576"/>
      <c r="J26" s="1080">
        <f t="shared" si="6"/>
        <v>7.3152500423540351E-2</v>
      </c>
      <c r="K26" s="576"/>
      <c r="L26" s="576"/>
      <c r="M26" s="1080">
        <f t="shared" si="7"/>
        <v>7.8497961500989144E-2</v>
      </c>
      <c r="N26" s="576"/>
      <c r="O26" s="1080"/>
      <c r="P26" s="1080">
        <f t="shared" si="8"/>
        <v>7.3717398493969161E-2</v>
      </c>
    </row>
    <row r="27" spans="5:19" ht="19" customHeight="1">
      <c r="E27" s="6" t="s">
        <v>145</v>
      </c>
      <c r="G27" s="1080">
        <f t="shared" si="5"/>
        <v>0.13122816235978998</v>
      </c>
      <c r="H27" s="576"/>
      <c r="I27" s="576"/>
      <c r="J27" s="1080">
        <f t="shared" si="6"/>
        <v>0.13608945608347581</v>
      </c>
      <c r="K27" s="576"/>
      <c r="L27" s="576"/>
      <c r="M27" s="1080">
        <f t="shared" si="7"/>
        <v>0.13849179362718575</v>
      </c>
      <c r="N27" s="576"/>
      <c r="O27" s="1080"/>
      <c r="P27" s="1080">
        <f t="shared" si="8"/>
        <v>0.14956930193328821</v>
      </c>
    </row>
    <row r="28" spans="5:19" ht="19" customHeight="1">
      <c r="E28" s="10" t="s">
        <v>87</v>
      </c>
      <c r="G28" s="1080">
        <f t="shared" si="5"/>
        <v>0.21191929051701525</v>
      </c>
      <c r="H28" s="576"/>
      <c r="I28" s="576"/>
      <c r="J28" s="1080">
        <f t="shared" si="6"/>
        <v>0.2094812992620077</v>
      </c>
      <c r="K28" s="576"/>
      <c r="L28" s="576"/>
      <c r="M28" s="1080">
        <f t="shared" si="7"/>
        <v>0.21770204428773515</v>
      </c>
      <c r="N28" s="576"/>
      <c r="O28" s="1080"/>
      <c r="P28" s="1080">
        <f t="shared" si="8"/>
        <v>0.20592340196475453</v>
      </c>
    </row>
    <row r="29" spans="5:19" ht="19" customHeight="1">
      <c r="E29" s="6" t="s">
        <v>81</v>
      </c>
      <c r="G29" s="1080">
        <f t="shared" si="5"/>
        <v>8.7042914188499868E-2</v>
      </c>
      <c r="J29" s="1080">
        <f t="shared" si="6"/>
        <v>8.8645523091476899E-2</v>
      </c>
      <c r="M29" s="1080">
        <f t="shared" si="7"/>
        <v>8.1616630896545098E-2</v>
      </c>
      <c r="O29" s="1080"/>
      <c r="P29" s="1080">
        <f t="shared" si="8"/>
        <v>8.2332587757490458E-2</v>
      </c>
    </row>
    <row r="30" spans="5:19" ht="19" customHeight="1">
      <c r="E30" s="10" t="s">
        <v>87</v>
      </c>
      <c r="G30" s="1080">
        <f t="shared" si="5"/>
        <v>0.12487637632851538</v>
      </c>
      <c r="J30" s="1080">
        <f t="shared" si="6"/>
        <v>0.1208357761705308</v>
      </c>
      <c r="M30" s="1080">
        <f t="shared" si="7"/>
        <v>0.13608541339119007</v>
      </c>
      <c r="O30" s="1080"/>
      <c r="P30" s="1080">
        <f t="shared" si="8"/>
        <v>0.12359081420726409</v>
      </c>
    </row>
  </sheetData>
  <conditionalFormatting sqref="I9:I14 O9:O14 K9:K16">
    <cfRule type="cellIs" dxfId="75" priority="5" operator="equal">
      <formula>0</formula>
    </cfRule>
  </conditionalFormatting>
  <conditionalFormatting sqref="K18:K20">
    <cfRule type="cellIs" dxfId="74" priority="2" operator="equal">
      <formula>0</formula>
    </cfRule>
  </conditionalFormatting>
  <conditionalFormatting sqref="Q9:Q16">
    <cfRule type="cellIs" dxfId="73" priority="4" operator="equal">
      <formula>0</formula>
    </cfRule>
  </conditionalFormatting>
  <conditionalFormatting sqref="Q18:Q20">
    <cfRule type="cellIs" dxfId="72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44C5-F295-480F-B734-74AB600E7951}">
  <sheetPr codeName="Sheet118">
    <tabColor theme="1"/>
  </sheetPr>
  <dimension ref="A1"/>
  <sheetViews>
    <sheetView workbookViewId="0">
      <selection activeCell="I14" sqref="I14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E0B28-32EF-4AC5-A14D-746ED7650851}">
  <sheetPr>
    <tabColor theme="8" tint="-0.499984740745262"/>
  </sheetPr>
  <dimension ref="B2:B37"/>
  <sheetViews>
    <sheetView showGridLines="0" workbookViewId="0">
      <selection activeCell="I14" sqref="I14"/>
    </sheetView>
  </sheetViews>
  <sheetFormatPr baseColWidth="10" defaultColWidth="8.83203125" defaultRowHeight="15"/>
  <cols>
    <col min="2" max="2" width="113.83203125" style="1172" customWidth="1"/>
  </cols>
  <sheetData>
    <row r="2" spans="2:2" ht="17">
      <c r="B2" s="1173" t="s">
        <v>796</v>
      </c>
    </row>
    <row r="4" spans="2:2" ht="16">
      <c r="B4" s="1171" t="s">
        <v>33</v>
      </c>
    </row>
    <row r="5" spans="2:2" ht="16">
      <c r="B5" s="1172" t="s">
        <v>785</v>
      </c>
    </row>
    <row r="6" spans="2:2" ht="16">
      <c r="B6" s="1172" t="s">
        <v>786</v>
      </c>
    </row>
    <row r="7" spans="2:2" ht="16">
      <c r="B7" s="1172" t="s">
        <v>798</v>
      </c>
    </row>
    <row r="8" spans="2:2" ht="16">
      <c r="B8" s="1172" t="s">
        <v>787</v>
      </c>
    </row>
    <row r="10" spans="2:2" ht="16">
      <c r="B10" s="1171" t="s">
        <v>1</v>
      </c>
    </row>
    <row r="11" spans="2:2" ht="16">
      <c r="B11" s="1172" t="s">
        <v>788</v>
      </c>
    </row>
    <row r="12" spans="2:2" ht="16">
      <c r="B12" s="1172" t="s">
        <v>789</v>
      </c>
    </row>
    <row r="14" spans="2:2" ht="16">
      <c r="B14" s="1171" t="s">
        <v>36</v>
      </c>
    </row>
    <row r="15" spans="2:2" ht="16">
      <c r="B15" s="1172" t="s">
        <v>790</v>
      </c>
    </row>
    <row r="16" spans="2:2" ht="16">
      <c r="B16" s="1172" t="s">
        <v>799</v>
      </c>
    </row>
    <row r="18" spans="2:2" ht="16">
      <c r="B18" s="1171" t="s">
        <v>40</v>
      </c>
    </row>
    <row r="19" spans="2:2" ht="16">
      <c r="B19" s="1172" t="s">
        <v>791</v>
      </c>
    </row>
    <row r="20" spans="2:2" ht="16">
      <c r="B20" s="1172" t="s">
        <v>800</v>
      </c>
    </row>
    <row r="21" spans="2:2" ht="16">
      <c r="B21" s="1172" t="s">
        <v>801</v>
      </c>
    </row>
    <row r="23" spans="2:2" ht="16">
      <c r="B23" s="1171" t="s">
        <v>145</v>
      </c>
    </row>
    <row r="24" spans="2:2" ht="16">
      <c r="B24" s="1172" t="s">
        <v>792</v>
      </c>
    </row>
    <row r="25" spans="2:2" ht="32">
      <c r="B25" s="1172" t="s">
        <v>802</v>
      </c>
    </row>
    <row r="27" spans="2:2" ht="16">
      <c r="B27" s="1171" t="s">
        <v>81</v>
      </c>
    </row>
    <row r="28" spans="2:2" ht="16">
      <c r="B28" s="1172" t="s">
        <v>793</v>
      </c>
    </row>
    <row r="29" spans="2:2" ht="16">
      <c r="B29" s="1172" t="s">
        <v>803</v>
      </c>
    </row>
    <row r="30" spans="2:2" ht="16">
      <c r="B30" s="1172" t="s">
        <v>794</v>
      </c>
    </row>
    <row r="31" spans="2:2" ht="16">
      <c r="B31" s="1172" t="s">
        <v>795</v>
      </c>
    </row>
    <row r="32" spans="2:2" ht="16">
      <c r="B32" s="1172" t="s">
        <v>804</v>
      </c>
    </row>
    <row r="34" spans="2:2" ht="16">
      <c r="B34" s="1171" t="s">
        <v>67</v>
      </c>
    </row>
    <row r="35" spans="2:2" ht="16">
      <c r="B35" s="1172" t="s">
        <v>797</v>
      </c>
    </row>
    <row r="36" spans="2:2" ht="16">
      <c r="B36" s="1172" t="s">
        <v>805</v>
      </c>
    </row>
    <row r="37" spans="2:2" ht="32">
      <c r="B37" s="1172" t="s">
        <v>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5D2C-CDE1-4F13-9A35-A45BBE0E9B9E}">
  <sheetPr codeName="Sheet140">
    <tabColor theme="8" tint="-0.499984740745262"/>
    <pageSetUpPr fitToPage="1"/>
  </sheetPr>
  <dimension ref="C1:EE158"/>
  <sheetViews>
    <sheetView showGridLines="0" topLeftCell="A10" zoomScale="80" zoomScaleNormal="80" workbookViewId="0">
      <selection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6.1640625" style="32" customWidth="1"/>
    <col min="6" max="29" width="11.1640625" style="33" hidden="1" customWidth="1" outlineLevel="1"/>
    <col min="30" max="30" width="11.1640625" style="33" hidden="1" customWidth="1" outlineLevel="1" collapsed="1"/>
    <col min="31" max="33" width="18.5" style="33" customWidth="1" collapsed="1"/>
    <col min="34" max="92" width="11.1640625" style="33" customWidth="1"/>
    <col min="93" max="104" width="11.1640625" style="33" hidden="1" customWidth="1" outlineLevel="1"/>
    <col min="105" max="105" width="11.5" style="32" hidden="1" customWidth="1" outlineLevel="1"/>
    <col min="106" max="106" width="9.1640625" style="32" hidden="1" customWidth="1" outlineLevel="1" collapsed="1"/>
    <col min="107" max="126" width="11.1640625" style="33" hidden="1" customWidth="1" outlineLevel="1"/>
    <col min="127" max="127" width="9.1640625" style="32" collapsed="1"/>
    <col min="128" max="134" width="9.1640625" style="32"/>
    <col min="135" max="135" width="9.5" style="32" bestFit="1" customWidth="1"/>
    <col min="136" max="16384" width="9.1640625" style="32"/>
  </cols>
  <sheetData>
    <row r="1" spans="3:135" hidden="1" outlineLevel="1">
      <c r="DC1" s="33" t="s">
        <v>59</v>
      </c>
      <c r="DD1" s="33" t="s">
        <v>60</v>
      </c>
      <c r="DE1" s="33" t="s">
        <v>61</v>
      </c>
      <c r="DF1" s="33" t="s">
        <v>62</v>
      </c>
      <c r="DG1" s="33" t="s">
        <v>59</v>
      </c>
      <c r="DH1" s="33" t="s">
        <v>60</v>
      </c>
      <c r="DI1" s="33" t="s">
        <v>61</v>
      </c>
      <c r="DJ1" s="33" t="s">
        <v>62</v>
      </c>
      <c r="DK1" s="33" t="s">
        <v>59</v>
      </c>
      <c r="DL1" s="33" t="s">
        <v>60</v>
      </c>
      <c r="DM1" s="33" t="s">
        <v>61</v>
      </c>
      <c r="DN1" s="33" t="s">
        <v>62</v>
      </c>
      <c r="DO1" s="33" t="s">
        <v>59</v>
      </c>
      <c r="DP1" s="33" t="s">
        <v>60</v>
      </c>
      <c r="DQ1" s="33" t="s">
        <v>61</v>
      </c>
      <c r="DR1" s="33" t="s">
        <v>62</v>
      </c>
      <c r="DS1" s="33" t="s">
        <v>59</v>
      </c>
      <c r="DT1" s="33" t="s">
        <v>60</v>
      </c>
      <c r="DU1" s="33" t="s">
        <v>61</v>
      </c>
      <c r="DV1" s="33" t="s">
        <v>62</v>
      </c>
    </row>
    <row r="2" spans="3:135" hidden="1" outlineLevel="1">
      <c r="DC2" s="33" t="str">
        <f t="shared" ref="DC2:DV2" si="0">DC1&amp;DC5</f>
        <v>Q1FY19</v>
      </c>
      <c r="DD2" s="33" t="str">
        <f t="shared" si="0"/>
        <v>Q2FY19</v>
      </c>
      <c r="DE2" s="33" t="str">
        <f t="shared" si="0"/>
        <v>Q3FY19</v>
      </c>
      <c r="DF2" s="33" t="str">
        <f t="shared" si="0"/>
        <v>Q4FY19</v>
      </c>
      <c r="DG2" s="33" t="str">
        <f t="shared" si="0"/>
        <v>Q1FY20</v>
      </c>
      <c r="DH2" s="33" t="str">
        <f t="shared" si="0"/>
        <v>Q2FY20</v>
      </c>
      <c r="DI2" s="33" t="str">
        <f t="shared" si="0"/>
        <v>Q3FY20</v>
      </c>
      <c r="DJ2" s="33" t="str">
        <f t="shared" si="0"/>
        <v>Q4FY20</v>
      </c>
      <c r="DK2" s="33" t="str">
        <f t="shared" si="0"/>
        <v>Q1FY21</v>
      </c>
      <c r="DL2" s="33" t="str">
        <f t="shared" si="0"/>
        <v>Q2FY21</v>
      </c>
      <c r="DM2" s="33" t="str">
        <f t="shared" si="0"/>
        <v>Q3FY21</v>
      </c>
      <c r="DN2" s="33" t="str">
        <f t="shared" si="0"/>
        <v>Q4FY21</v>
      </c>
      <c r="DO2" s="33" t="str">
        <f t="shared" si="0"/>
        <v>Q1FY22</v>
      </c>
      <c r="DP2" s="33" t="str">
        <f t="shared" si="0"/>
        <v>Q2FY22</v>
      </c>
      <c r="DQ2" s="33" t="str">
        <f t="shared" si="0"/>
        <v>Q3FY22</v>
      </c>
      <c r="DR2" s="33" t="str">
        <f t="shared" si="0"/>
        <v>Q4FY22</v>
      </c>
      <c r="DS2" s="33" t="str">
        <f t="shared" si="0"/>
        <v>Q1FY23</v>
      </c>
      <c r="DT2" s="33" t="str">
        <f t="shared" si="0"/>
        <v>Q2FY23</v>
      </c>
      <c r="DU2" s="33" t="str">
        <f t="shared" si="0"/>
        <v>Q3FY23</v>
      </c>
      <c r="DV2" s="33" t="str">
        <f t="shared" si="0"/>
        <v>Q4FY23</v>
      </c>
    </row>
    <row r="3" spans="3:135" ht="16" collapsed="1">
      <c r="D3" s="34"/>
      <c r="E3" s="35"/>
    </row>
    <row r="4" spans="3:135" ht="19">
      <c r="D4" s="119" t="str" cm="1">
        <f t="array" aca="1" ref="D4" ca="1">RIGHT(CELL("filename",D4),LEN(CELL("filename",D4))-SEARCH("]",CELL("filename",D4)))</f>
        <v>FY25 Full Year</v>
      </c>
      <c r="E4" s="35"/>
    </row>
    <row r="5" spans="3:135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AG5" s="23"/>
      <c r="DC5" s="37" t="s">
        <v>2</v>
      </c>
      <c r="DD5" s="37" t="s">
        <v>2</v>
      </c>
      <c r="DE5" s="37" t="s">
        <v>2</v>
      </c>
      <c r="DF5" s="37" t="s">
        <v>2</v>
      </c>
      <c r="DG5" s="37" t="s">
        <v>3</v>
      </c>
      <c r="DH5" s="37" t="s">
        <v>3</v>
      </c>
      <c r="DI5" s="37" t="s">
        <v>3</v>
      </c>
      <c r="DJ5" s="37" t="s">
        <v>3</v>
      </c>
      <c r="DK5" s="37" t="s">
        <v>4</v>
      </c>
      <c r="DL5" s="37" t="s">
        <v>4</v>
      </c>
      <c r="DM5" s="37" t="s">
        <v>4</v>
      </c>
      <c r="DN5" s="37" t="s">
        <v>4</v>
      </c>
      <c r="DO5" s="37" t="s">
        <v>5</v>
      </c>
      <c r="DP5" s="37" t="s">
        <v>5</v>
      </c>
      <c r="DQ5" s="37" t="s">
        <v>5</v>
      </c>
      <c r="DR5" s="37" t="s">
        <v>5</v>
      </c>
      <c r="DS5" s="37" t="s">
        <v>7</v>
      </c>
      <c r="DT5" s="37" t="s">
        <v>7</v>
      </c>
      <c r="DU5" s="37" t="s">
        <v>7</v>
      </c>
      <c r="DV5" s="37" t="s">
        <v>7</v>
      </c>
    </row>
    <row r="6" spans="3:135" s="38" customFormat="1" ht="16">
      <c r="D6" s="1294" t="s">
        <v>648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/>
      <c r="AG6" s="17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</row>
    <row r="7" spans="3:135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8</v>
      </c>
      <c r="AG7" s="44" t="s">
        <v>287</v>
      </c>
      <c r="AH7" s="45"/>
      <c r="AI7" s="45" t="s">
        <v>768</v>
      </c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</row>
    <row r="8" spans="3:135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276</v>
      </c>
      <c r="P8" s="19" t="s">
        <v>276</v>
      </c>
      <c r="Q8" s="19" t="s">
        <v>276</v>
      </c>
      <c r="R8" s="19" t="s">
        <v>276</v>
      </c>
      <c r="S8" s="19" t="s">
        <v>276</v>
      </c>
      <c r="T8" s="19" t="s">
        <v>276</v>
      </c>
      <c r="U8" s="19" t="s">
        <v>276</v>
      </c>
      <c r="V8" s="19" t="s">
        <v>276</v>
      </c>
      <c r="W8" s="19" t="s">
        <v>276</v>
      </c>
      <c r="X8" s="19" t="s">
        <v>276</v>
      </c>
      <c r="Y8" s="19" t="s">
        <v>276</v>
      </c>
      <c r="Z8" s="19" t="s">
        <v>276</v>
      </c>
      <c r="AA8" s="19" t="s">
        <v>276</v>
      </c>
      <c r="AB8" s="19" t="s">
        <v>276</v>
      </c>
      <c r="AC8" s="19" t="s">
        <v>276</v>
      </c>
      <c r="AD8" s="47"/>
      <c r="AE8" s="19" t="s">
        <v>147</v>
      </c>
      <c r="AF8" s="19" t="s">
        <v>289</v>
      </c>
      <c r="AG8" s="19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8"/>
      <c r="DB8" s="48"/>
      <c r="DC8" s="19">
        <f t="shared" ref="DC8:DV8" si="1">COUNTIF(DC11:DC43,"&gt;0")</f>
        <v>0</v>
      </c>
      <c r="DD8" s="19">
        <f t="shared" si="1"/>
        <v>0</v>
      </c>
      <c r="DE8" s="19">
        <f t="shared" si="1"/>
        <v>0</v>
      </c>
      <c r="DF8" s="19">
        <f t="shared" si="1"/>
        <v>0</v>
      </c>
      <c r="DG8" s="19">
        <f t="shared" si="1"/>
        <v>0</v>
      </c>
      <c r="DH8" s="19">
        <f t="shared" si="1"/>
        <v>0</v>
      </c>
      <c r="DI8" s="19">
        <f t="shared" si="1"/>
        <v>0</v>
      </c>
      <c r="DJ8" s="19">
        <f t="shared" si="1"/>
        <v>0</v>
      </c>
      <c r="DK8" s="19">
        <f t="shared" si="1"/>
        <v>0</v>
      </c>
      <c r="DL8" s="19">
        <f t="shared" si="1"/>
        <v>0</v>
      </c>
      <c r="DM8" s="19">
        <f t="shared" si="1"/>
        <v>0</v>
      </c>
      <c r="DN8" s="19">
        <f t="shared" si="1"/>
        <v>0</v>
      </c>
      <c r="DO8" s="19">
        <f t="shared" si="1"/>
        <v>0</v>
      </c>
      <c r="DP8" s="19">
        <f t="shared" si="1"/>
        <v>0</v>
      </c>
      <c r="DQ8" s="19">
        <f t="shared" si="1"/>
        <v>0</v>
      </c>
      <c r="DR8" s="19">
        <f t="shared" si="1"/>
        <v>0</v>
      </c>
      <c r="DS8" s="19">
        <f t="shared" si="1"/>
        <v>0</v>
      </c>
      <c r="DT8" s="19">
        <f t="shared" si="1"/>
        <v>0</v>
      </c>
      <c r="DU8" s="19">
        <f t="shared" si="1"/>
        <v>0</v>
      </c>
      <c r="DV8" s="19">
        <f t="shared" si="1"/>
        <v>0</v>
      </c>
      <c r="DW8" s="48"/>
      <c r="DX8" s="48"/>
      <c r="DY8" s="48"/>
      <c r="DZ8" s="48"/>
      <c r="EA8" s="48"/>
      <c r="EB8" s="48"/>
      <c r="EC8" s="48"/>
      <c r="ED8" s="48"/>
      <c r="EE8" s="33"/>
    </row>
    <row r="9" spans="3:135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50"/>
      <c r="DB9" s="50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50"/>
      <c r="DX9" s="50"/>
      <c r="DY9" s="50"/>
      <c r="DZ9" s="50"/>
      <c r="EA9" s="50"/>
      <c r="EB9" s="50"/>
      <c r="EC9" s="50"/>
      <c r="ED9" s="50"/>
      <c r="EE9" s="50"/>
    </row>
    <row r="10" spans="3:135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 t="s">
        <v>90</v>
      </c>
      <c r="AF10" s="51" t="s">
        <v>90</v>
      </c>
      <c r="AG10" s="51" t="s">
        <v>90</v>
      </c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</row>
    <row r="11" spans="3:135" hidden="1" outlineLevel="1">
      <c r="C11" s="52">
        <v>101</v>
      </c>
      <c r="D11" s="123" t="e">
        <f>#REF!</f>
        <v>#REF!</v>
      </c>
      <c r="F11" s="24" t="e">
        <f>#REF!</f>
        <v>#REF!</v>
      </c>
      <c r="G11" s="24" t="e">
        <f>#REF!</f>
        <v>#REF!</v>
      </c>
      <c r="H11" s="24" t="e">
        <f>#REF!</f>
        <v>#REF!</v>
      </c>
      <c r="I11" s="24" t="e">
        <f>#REF!</f>
        <v>#REF!</v>
      </c>
      <c r="J11" s="24" t="e">
        <f>#REF!</f>
        <v>#REF!</v>
      </c>
      <c r="K11" s="24" t="e">
        <f>#REF!</f>
        <v>#REF!</v>
      </c>
      <c r="L11" s="24" t="e">
        <f>#REF!</f>
        <v>#REF!</v>
      </c>
      <c r="M11" s="24" t="e">
        <f>#REF!</f>
        <v>#REF!</v>
      </c>
      <c r="N11" s="24" t="e">
        <f>#REF!</f>
        <v>#REF!</v>
      </c>
      <c r="O11" s="24" t="e">
        <f>#REF!</f>
        <v>#REF!</v>
      </c>
      <c r="P11" s="24" t="e">
        <f>#REF!</f>
        <v>#REF!</v>
      </c>
      <c r="Q11" s="24" t="e">
        <f>#REF!</f>
        <v>#REF!</v>
      </c>
      <c r="R11" s="24" t="e">
        <f>#REF!</f>
        <v>#REF!</v>
      </c>
      <c r="S11" s="24" t="e">
        <f>#REF!</f>
        <v>#REF!</v>
      </c>
      <c r="T11" s="24" t="e">
        <f>#REF!</f>
        <v>#REF!</v>
      </c>
      <c r="U11" s="24" t="e">
        <f>#REF!</f>
        <v>#REF!</v>
      </c>
      <c r="V11" s="24" t="e">
        <f>#REF!</f>
        <v>#REF!</v>
      </c>
      <c r="W11" s="24" t="e">
        <f>#REF!</f>
        <v>#REF!</v>
      </c>
      <c r="X11" s="24" t="e">
        <f>#REF!</f>
        <v>#REF!</v>
      </c>
      <c r="Y11" s="24" t="e">
        <f>#REF!</f>
        <v>#REF!</v>
      </c>
      <c r="Z11" s="24" t="e">
        <f>#REF!</f>
        <v>#REF!</v>
      </c>
      <c r="AA11" s="24" t="e">
        <f>#REF!</f>
        <v>#REF!</v>
      </c>
      <c r="AB11" s="24" t="e">
        <f>#REF!</f>
        <v>#REF!</v>
      </c>
      <c r="AC11" s="24" t="e">
        <f>#REF!</f>
        <v>#REF!</v>
      </c>
      <c r="AD11" s="24"/>
      <c r="AE11" s="24" t="e">
        <f t="shared" ref="AE11:AE44" si="2">SUM(R11:AC11)</f>
        <v>#REF!</v>
      </c>
      <c r="AF11" s="24" t="e">
        <f t="shared" ref="AF11:AF42" si="3">SUM(F11:Q11)</f>
        <v>#REF!</v>
      </c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50"/>
      <c r="DB11" s="50"/>
      <c r="DC11" s="24" t="e">
        <f>SUMIF(#REF!,DC$2,#REF!)</f>
        <v>#REF!</v>
      </c>
      <c r="DD11" s="24" t="e">
        <f>SUMIF(#REF!,DD$2,#REF!)</f>
        <v>#REF!</v>
      </c>
      <c r="DE11" s="24" t="e">
        <f>SUMIF(#REF!,DE$2,#REF!)</f>
        <v>#REF!</v>
      </c>
      <c r="DF11" s="24" t="e">
        <f>SUMIF(#REF!,DF$2,#REF!)</f>
        <v>#REF!</v>
      </c>
      <c r="DG11" s="24" t="e">
        <f>SUMIF(#REF!,DG$2,#REF!)</f>
        <v>#REF!</v>
      </c>
      <c r="DH11" s="24" t="e">
        <f>SUMIF(#REF!,DH$2,#REF!)</f>
        <v>#REF!</v>
      </c>
      <c r="DI11" s="24" t="e">
        <f>SUMIF(#REF!,DI$2,#REF!)</f>
        <v>#REF!</v>
      </c>
      <c r="DJ11" s="24" t="e">
        <f>SUMIF(#REF!,DJ$2,#REF!)</f>
        <v>#REF!</v>
      </c>
      <c r="DK11" s="24" t="e">
        <f>SUMIF(#REF!,DK$2,#REF!)</f>
        <v>#REF!</v>
      </c>
      <c r="DL11" s="24" t="e">
        <f>SUMIF(#REF!,DL$2,#REF!)</f>
        <v>#REF!</v>
      </c>
      <c r="DM11" s="24" t="e">
        <f>SUMIF(#REF!,DM$2,#REF!)</f>
        <v>#REF!</v>
      </c>
      <c r="DN11" s="24" t="e">
        <f>SUMIF(#REF!,DN$2,#REF!)</f>
        <v>#REF!</v>
      </c>
      <c r="DO11" s="24" t="e">
        <f>SUMIF(#REF!,DO$2,#REF!)</f>
        <v>#REF!</v>
      </c>
      <c r="DP11" s="24" t="e">
        <f>SUMIF(#REF!,DP$2,#REF!)</f>
        <v>#REF!</v>
      </c>
      <c r="DQ11" s="24" t="e">
        <f>SUMIF(#REF!,DQ$2,#REF!)</f>
        <v>#REF!</v>
      </c>
      <c r="DR11" s="24" t="e">
        <f>SUMIF(#REF!,DR$2,#REF!)</f>
        <v>#REF!</v>
      </c>
      <c r="DS11" s="24" t="e">
        <f>SUMIF(#REF!,DS$2,#REF!)</f>
        <v>#REF!</v>
      </c>
      <c r="DT11" s="24" t="e">
        <f>SUMIF(#REF!,DT$2,#REF!)</f>
        <v>#REF!</v>
      </c>
      <c r="DU11" s="24" t="e">
        <f>SUMIF(#REF!,DU$2,#REF!)</f>
        <v>#REF!</v>
      </c>
      <c r="DV11" s="24" t="e">
        <f>SUMIF(#REF!,DV$2,#REF!)</f>
        <v>#REF!</v>
      </c>
      <c r="DW11" s="50"/>
      <c r="DX11" s="50"/>
      <c r="DY11" s="50"/>
      <c r="DZ11" s="50"/>
      <c r="EA11" s="50"/>
      <c r="EB11" s="50"/>
      <c r="EC11" s="50"/>
      <c r="ED11" s="50"/>
      <c r="EE11" s="50"/>
    </row>
    <row r="12" spans="3:135" hidden="1" outlineLevel="1">
      <c r="C12" s="52">
        <v>102</v>
      </c>
      <c r="D12" s="123" t="e">
        <f>#REF!</f>
        <v>#REF!</v>
      </c>
      <c r="F12" s="24" t="e">
        <f>#REF!</f>
        <v>#REF!</v>
      </c>
      <c r="G12" s="24" t="e">
        <f>#REF!</f>
        <v>#REF!</v>
      </c>
      <c r="H12" s="24" t="e">
        <f>#REF!</f>
        <v>#REF!</v>
      </c>
      <c r="I12" s="24" t="e">
        <f>#REF!</f>
        <v>#REF!</v>
      </c>
      <c r="J12" s="24" t="e">
        <f>#REF!</f>
        <v>#REF!</v>
      </c>
      <c r="K12" s="24" t="e">
        <f>#REF!</f>
        <v>#REF!</v>
      </c>
      <c r="L12" s="24" t="e">
        <f>#REF!</f>
        <v>#REF!</v>
      </c>
      <c r="M12" s="24" t="e">
        <f>#REF!</f>
        <v>#REF!</v>
      </c>
      <c r="N12" s="24" t="e">
        <f>#REF!</f>
        <v>#REF!</v>
      </c>
      <c r="O12" s="24" t="e">
        <f>#REF!</f>
        <v>#REF!</v>
      </c>
      <c r="P12" s="24" t="e">
        <f>#REF!</f>
        <v>#REF!</v>
      </c>
      <c r="Q12" s="24" t="e">
        <f>#REF!</f>
        <v>#REF!</v>
      </c>
      <c r="R12" s="24" t="e">
        <f>#REF!</f>
        <v>#REF!</v>
      </c>
      <c r="S12" s="24" t="e">
        <f>#REF!</f>
        <v>#REF!</v>
      </c>
      <c r="T12" s="24" t="e">
        <f>#REF!</f>
        <v>#REF!</v>
      </c>
      <c r="U12" s="24" t="e">
        <f>#REF!</f>
        <v>#REF!</v>
      </c>
      <c r="V12" s="24" t="e">
        <f>#REF!</f>
        <v>#REF!</v>
      </c>
      <c r="W12" s="24" t="e">
        <f>#REF!</f>
        <v>#REF!</v>
      </c>
      <c r="X12" s="24" t="e">
        <f>#REF!</f>
        <v>#REF!</v>
      </c>
      <c r="Y12" s="24" t="e">
        <f>#REF!</f>
        <v>#REF!</v>
      </c>
      <c r="Z12" s="24" t="e">
        <f>#REF!</f>
        <v>#REF!</v>
      </c>
      <c r="AA12" s="24" t="e">
        <f>#REF!</f>
        <v>#REF!</v>
      </c>
      <c r="AB12" s="24" t="e">
        <f>#REF!</f>
        <v>#REF!</v>
      </c>
      <c r="AC12" s="24" t="e">
        <f>#REF!</f>
        <v>#REF!</v>
      </c>
      <c r="AD12" s="24"/>
      <c r="AE12" s="24" t="e">
        <f t="shared" si="2"/>
        <v>#REF!</v>
      </c>
      <c r="AF12" s="24" t="e">
        <f t="shared" si="3"/>
        <v>#REF!</v>
      </c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50"/>
      <c r="DB12" s="50"/>
      <c r="DC12" s="24" t="e">
        <f>SUMIF(#REF!,DC$2,#REF!)</f>
        <v>#REF!</v>
      </c>
      <c r="DD12" s="24" t="e">
        <f>SUMIF(#REF!,DD$2,#REF!)</f>
        <v>#REF!</v>
      </c>
      <c r="DE12" s="24" t="e">
        <f>SUMIF(#REF!,DE$2,#REF!)</f>
        <v>#REF!</v>
      </c>
      <c r="DF12" s="24" t="e">
        <f>SUMIF(#REF!,DF$2,#REF!)</f>
        <v>#REF!</v>
      </c>
      <c r="DG12" s="24" t="e">
        <f>SUMIF(#REF!,DG$2,#REF!)</f>
        <v>#REF!</v>
      </c>
      <c r="DH12" s="24" t="e">
        <f>SUMIF(#REF!,DH$2,#REF!)</f>
        <v>#REF!</v>
      </c>
      <c r="DI12" s="24" t="e">
        <f>SUMIF(#REF!,DI$2,#REF!)</f>
        <v>#REF!</v>
      </c>
      <c r="DJ12" s="24" t="e">
        <f>SUMIF(#REF!,DJ$2,#REF!)</f>
        <v>#REF!</v>
      </c>
      <c r="DK12" s="24" t="e">
        <f>SUMIF(#REF!,DK$2,#REF!)</f>
        <v>#REF!</v>
      </c>
      <c r="DL12" s="24" t="e">
        <f>SUMIF(#REF!,DL$2,#REF!)</f>
        <v>#REF!</v>
      </c>
      <c r="DM12" s="24" t="e">
        <f>SUMIF(#REF!,DM$2,#REF!)</f>
        <v>#REF!</v>
      </c>
      <c r="DN12" s="24" t="e">
        <f>SUMIF(#REF!,DN$2,#REF!)</f>
        <v>#REF!</v>
      </c>
      <c r="DO12" s="24" t="e">
        <f>SUMIF(#REF!,DO$2,#REF!)</f>
        <v>#REF!</v>
      </c>
      <c r="DP12" s="24" t="e">
        <f>SUMIF(#REF!,DP$2,#REF!)</f>
        <v>#REF!</v>
      </c>
      <c r="DQ12" s="24" t="e">
        <f>SUMIF(#REF!,DQ$2,#REF!)</f>
        <v>#REF!</v>
      </c>
      <c r="DR12" s="24" t="e">
        <f>SUMIF(#REF!,DR$2,#REF!)</f>
        <v>#REF!</v>
      </c>
      <c r="DS12" s="24" t="e">
        <f>SUMIF(#REF!,DS$2,#REF!)</f>
        <v>#REF!</v>
      </c>
      <c r="DT12" s="24" t="e">
        <f>SUMIF(#REF!,DT$2,#REF!)</f>
        <v>#REF!</v>
      </c>
      <c r="DU12" s="24" t="e">
        <f>SUMIF(#REF!,DU$2,#REF!)</f>
        <v>#REF!</v>
      </c>
      <c r="DV12" s="24" t="e">
        <f>SUMIF(#REF!,DV$2,#REF!)</f>
        <v>#REF!</v>
      </c>
      <c r="DW12" s="50"/>
      <c r="DX12" s="50"/>
      <c r="DY12" s="50"/>
      <c r="DZ12" s="50"/>
      <c r="EA12" s="50"/>
      <c r="EB12" s="50"/>
      <c r="EC12" s="50"/>
      <c r="ED12" s="50"/>
      <c r="EE12" s="50"/>
    </row>
    <row r="13" spans="3:135" hidden="1" outlineLevel="1">
      <c r="C13" s="52">
        <v>103</v>
      </c>
      <c r="D13" s="123" t="e">
        <f>#REF!</f>
        <v>#REF!</v>
      </c>
      <c r="F13" s="24" t="e">
        <f>#REF!</f>
        <v>#REF!</v>
      </c>
      <c r="G13" s="24" t="e">
        <f>#REF!</f>
        <v>#REF!</v>
      </c>
      <c r="H13" s="24" t="e">
        <f>#REF!</f>
        <v>#REF!</v>
      </c>
      <c r="I13" s="24" t="e">
        <f>#REF!</f>
        <v>#REF!</v>
      </c>
      <c r="J13" s="24" t="e">
        <f>#REF!</f>
        <v>#REF!</v>
      </c>
      <c r="K13" s="24" t="e">
        <f>#REF!</f>
        <v>#REF!</v>
      </c>
      <c r="L13" s="24" t="e">
        <f>#REF!</f>
        <v>#REF!</v>
      </c>
      <c r="M13" s="24" t="e">
        <f>#REF!</f>
        <v>#REF!</v>
      </c>
      <c r="N13" s="24" t="e">
        <f>#REF!</f>
        <v>#REF!</v>
      </c>
      <c r="O13" s="24" t="e">
        <f>#REF!</f>
        <v>#REF!</v>
      </c>
      <c r="P13" s="24" t="e">
        <f>#REF!</f>
        <v>#REF!</v>
      </c>
      <c r="Q13" s="24" t="e">
        <f>#REF!</f>
        <v>#REF!</v>
      </c>
      <c r="R13" s="24" t="e">
        <f>#REF!</f>
        <v>#REF!</v>
      </c>
      <c r="S13" s="24" t="e">
        <f>#REF!</f>
        <v>#REF!</v>
      </c>
      <c r="T13" s="24" t="e">
        <f>#REF!</f>
        <v>#REF!</v>
      </c>
      <c r="U13" s="24" t="e">
        <f>#REF!</f>
        <v>#REF!</v>
      </c>
      <c r="V13" s="24" t="e">
        <f>#REF!</f>
        <v>#REF!</v>
      </c>
      <c r="W13" s="24" t="e">
        <f>#REF!</f>
        <v>#REF!</v>
      </c>
      <c r="X13" s="24" t="e">
        <f>#REF!</f>
        <v>#REF!</v>
      </c>
      <c r="Y13" s="24" t="e">
        <f>#REF!</f>
        <v>#REF!</v>
      </c>
      <c r="Z13" s="24" t="e">
        <f>#REF!</f>
        <v>#REF!</v>
      </c>
      <c r="AA13" s="24" t="e">
        <f>#REF!</f>
        <v>#REF!</v>
      </c>
      <c r="AB13" s="24" t="e">
        <f>#REF!</f>
        <v>#REF!</v>
      </c>
      <c r="AC13" s="24" t="e">
        <f>#REF!</f>
        <v>#REF!</v>
      </c>
      <c r="AD13" s="24"/>
      <c r="AE13" s="24" t="e">
        <f t="shared" si="2"/>
        <v>#REF!</v>
      </c>
      <c r="AF13" s="24" t="e">
        <f t="shared" si="3"/>
        <v>#REF!</v>
      </c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50"/>
      <c r="DB13" s="50"/>
      <c r="DC13" s="24" t="e">
        <f>SUMIF(#REF!,DC$2,#REF!)</f>
        <v>#REF!</v>
      </c>
      <c r="DD13" s="24" t="e">
        <f>SUMIF(#REF!,DD$2,#REF!)</f>
        <v>#REF!</v>
      </c>
      <c r="DE13" s="24" t="e">
        <f>SUMIF(#REF!,DE$2,#REF!)</f>
        <v>#REF!</v>
      </c>
      <c r="DF13" s="24" t="e">
        <f>SUMIF(#REF!,DF$2,#REF!)</f>
        <v>#REF!</v>
      </c>
      <c r="DG13" s="24" t="e">
        <f>SUMIF(#REF!,DG$2,#REF!)</f>
        <v>#REF!</v>
      </c>
      <c r="DH13" s="24" t="e">
        <f>SUMIF(#REF!,DH$2,#REF!)</f>
        <v>#REF!</v>
      </c>
      <c r="DI13" s="24" t="e">
        <f>SUMIF(#REF!,DI$2,#REF!)</f>
        <v>#REF!</v>
      </c>
      <c r="DJ13" s="24" t="e">
        <f>SUMIF(#REF!,DJ$2,#REF!)</f>
        <v>#REF!</v>
      </c>
      <c r="DK13" s="24" t="e">
        <f>SUMIF(#REF!,DK$2,#REF!)</f>
        <v>#REF!</v>
      </c>
      <c r="DL13" s="24" t="e">
        <f>SUMIF(#REF!,DL$2,#REF!)</f>
        <v>#REF!</v>
      </c>
      <c r="DM13" s="24" t="e">
        <f>SUMIF(#REF!,DM$2,#REF!)</f>
        <v>#REF!</v>
      </c>
      <c r="DN13" s="24" t="e">
        <f>SUMIF(#REF!,DN$2,#REF!)</f>
        <v>#REF!</v>
      </c>
      <c r="DO13" s="24" t="e">
        <f>SUMIF(#REF!,DO$2,#REF!)</f>
        <v>#REF!</v>
      </c>
      <c r="DP13" s="24" t="e">
        <f>SUMIF(#REF!,DP$2,#REF!)</f>
        <v>#REF!</v>
      </c>
      <c r="DQ13" s="24" t="e">
        <f>SUMIF(#REF!,DQ$2,#REF!)</f>
        <v>#REF!</v>
      </c>
      <c r="DR13" s="24" t="e">
        <f>SUMIF(#REF!,DR$2,#REF!)</f>
        <v>#REF!</v>
      </c>
      <c r="DS13" s="24" t="e">
        <f>SUMIF(#REF!,DS$2,#REF!)</f>
        <v>#REF!</v>
      </c>
      <c r="DT13" s="24" t="e">
        <f>SUMIF(#REF!,DT$2,#REF!)</f>
        <v>#REF!</v>
      </c>
      <c r="DU13" s="24" t="e">
        <f>SUMIF(#REF!,DU$2,#REF!)</f>
        <v>#REF!</v>
      </c>
      <c r="DV13" s="24" t="e">
        <f>SUMIF(#REF!,DV$2,#REF!)</f>
        <v>#REF!</v>
      </c>
      <c r="DW13" s="50"/>
      <c r="DX13" s="50"/>
      <c r="DY13" s="50"/>
      <c r="DZ13" s="50"/>
      <c r="EA13" s="50"/>
      <c r="EB13" s="50"/>
      <c r="EC13" s="50"/>
      <c r="ED13" s="50"/>
      <c r="EE13" s="50"/>
    </row>
    <row r="14" spans="3:135" hidden="1" outlineLevel="1">
      <c r="C14" s="52">
        <v>104</v>
      </c>
      <c r="D14" s="123" t="e">
        <f>#REF!</f>
        <v>#REF!</v>
      </c>
      <c r="F14" s="24" t="e">
        <f>#REF!</f>
        <v>#REF!</v>
      </c>
      <c r="G14" s="24" t="e">
        <f>#REF!</f>
        <v>#REF!</v>
      </c>
      <c r="H14" s="24" t="e">
        <f>#REF!</f>
        <v>#REF!</v>
      </c>
      <c r="I14" s="24" t="e">
        <f>#REF!</f>
        <v>#REF!</v>
      </c>
      <c r="J14" s="24" t="e">
        <f>#REF!</f>
        <v>#REF!</v>
      </c>
      <c r="K14" s="24" t="e">
        <f>#REF!</f>
        <v>#REF!</v>
      </c>
      <c r="L14" s="24" t="e">
        <f>#REF!</f>
        <v>#REF!</v>
      </c>
      <c r="M14" s="24" t="e">
        <f>#REF!</f>
        <v>#REF!</v>
      </c>
      <c r="N14" s="24" t="e">
        <f>#REF!</f>
        <v>#REF!</v>
      </c>
      <c r="O14" s="24" t="e">
        <f>#REF!</f>
        <v>#REF!</v>
      </c>
      <c r="P14" s="24" t="e">
        <f>#REF!</f>
        <v>#REF!</v>
      </c>
      <c r="Q14" s="24" t="e">
        <f>#REF!</f>
        <v>#REF!</v>
      </c>
      <c r="R14" s="24" t="e">
        <f>#REF!</f>
        <v>#REF!</v>
      </c>
      <c r="S14" s="24" t="e">
        <f>#REF!</f>
        <v>#REF!</v>
      </c>
      <c r="T14" s="24" t="e">
        <f>#REF!</f>
        <v>#REF!</v>
      </c>
      <c r="U14" s="24" t="e">
        <f>#REF!</f>
        <v>#REF!</v>
      </c>
      <c r="V14" s="24" t="e">
        <f>#REF!</f>
        <v>#REF!</v>
      </c>
      <c r="W14" s="24" t="e">
        <f>#REF!</f>
        <v>#REF!</v>
      </c>
      <c r="X14" s="24" t="e">
        <f>#REF!</f>
        <v>#REF!</v>
      </c>
      <c r="Y14" s="24" t="e">
        <f>#REF!</f>
        <v>#REF!</v>
      </c>
      <c r="Z14" s="24" t="e">
        <f>#REF!</f>
        <v>#REF!</v>
      </c>
      <c r="AA14" s="24" t="e">
        <f>#REF!</f>
        <v>#REF!</v>
      </c>
      <c r="AB14" s="24" t="e">
        <f>#REF!</f>
        <v>#REF!</v>
      </c>
      <c r="AC14" s="24" t="e">
        <f>#REF!</f>
        <v>#REF!</v>
      </c>
      <c r="AD14" s="24"/>
      <c r="AE14" s="24" t="e">
        <f t="shared" si="2"/>
        <v>#REF!</v>
      </c>
      <c r="AF14" s="24" t="e">
        <f t="shared" si="3"/>
        <v>#REF!</v>
      </c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50"/>
      <c r="DB14" s="50"/>
      <c r="DC14" s="24" t="e">
        <f>SUMIF(#REF!,DC$2,#REF!)</f>
        <v>#REF!</v>
      </c>
      <c r="DD14" s="24" t="e">
        <f>SUMIF(#REF!,DD$2,#REF!)</f>
        <v>#REF!</v>
      </c>
      <c r="DE14" s="24" t="e">
        <f>SUMIF(#REF!,DE$2,#REF!)</f>
        <v>#REF!</v>
      </c>
      <c r="DF14" s="24" t="e">
        <f>SUMIF(#REF!,DF$2,#REF!)</f>
        <v>#REF!</v>
      </c>
      <c r="DG14" s="24" t="e">
        <f>SUMIF(#REF!,DG$2,#REF!)</f>
        <v>#REF!</v>
      </c>
      <c r="DH14" s="24" t="e">
        <f>SUMIF(#REF!,DH$2,#REF!)</f>
        <v>#REF!</v>
      </c>
      <c r="DI14" s="24" t="e">
        <f>SUMIF(#REF!,DI$2,#REF!)</f>
        <v>#REF!</v>
      </c>
      <c r="DJ14" s="24" t="e">
        <f>SUMIF(#REF!,DJ$2,#REF!)</f>
        <v>#REF!</v>
      </c>
      <c r="DK14" s="24" t="e">
        <f>SUMIF(#REF!,DK$2,#REF!)</f>
        <v>#REF!</v>
      </c>
      <c r="DL14" s="24" t="e">
        <f>SUMIF(#REF!,DL$2,#REF!)</f>
        <v>#REF!</v>
      </c>
      <c r="DM14" s="24" t="e">
        <f>SUMIF(#REF!,DM$2,#REF!)</f>
        <v>#REF!</v>
      </c>
      <c r="DN14" s="24" t="e">
        <f>SUMIF(#REF!,DN$2,#REF!)</f>
        <v>#REF!</v>
      </c>
      <c r="DO14" s="24" t="e">
        <f>SUMIF(#REF!,DO$2,#REF!)</f>
        <v>#REF!</v>
      </c>
      <c r="DP14" s="24" t="e">
        <f>SUMIF(#REF!,DP$2,#REF!)</f>
        <v>#REF!</v>
      </c>
      <c r="DQ14" s="24" t="e">
        <f>SUMIF(#REF!,DQ$2,#REF!)</f>
        <v>#REF!</v>
      </c>
      <c r="DR14" s="24" t="e">
        <f>SUMIF(#REF!,DR$2,#REF!)</f>
        <v>#REF!</v>
      </c>
      <c r="DS14" s="24" t="e">
        <f>SUMIF(#REF!,DS$2,#REF!)</f>
        <v>#REF!</v>
      </c>
      <c r="DT14" s="24" t="e">
        <f>SUMIF(#REF!,DT$2,#REF!)</f>
        <v>#REF!</v>
      </c>
      <c r="DU14" s="24" t="e">
        <f>SUMIF(#REF!,DU$2,#REF!)</f>
        <v>#REF!</v>
      </c>
      <c r="DV14" s="24" t="e">
        <f>SUMIF(#REF!,DV$2,#REF!)</f>
        <v>#REF!</v>
      </c>
      <c r="DW14" s="50"/>
      <c r="DX14" s="50"/>
      <c r="DY14" s="50"/>
      <c r="DZ14" s="50"/>
      <c r="EA14" s="50"/>
      <c r="EB14" s="50"/>
      <c r="EC14" s="50"/>
      <c r="ED14" s="50"/>
      <c r="EE14" s="50"/>
    </row>
    <row r="15" spans="3:135" hidden="1" outlineLevel="1">
      <c r="C15" s="52">
        <v>105</v>
      </c>
      <c r="D15" s="123" t="e">
        <f>#REF!</f>
        <v>#REF!</v>
      </c>
      <c r="F15" s="24" t="e">
        <f>#REF!</f>
        <v>#REF!</v>
      </c>
      <c r="G15" s="24" t="e">
        <f>#REF!</f>
        <v>#REF!</v>
      </c>
      <c r="H15" s="24" t="e">
        <f>#REF!</f>
        <v>#REF!</v>
      </c>
      <c r="I15" s="24" t="e">
        <f>#REF!</f>
        <v>#REF!</v>
      </c>
      <c r="J15" s="24" t="e">
        <f>#REF!</f>
        <v>#REF!</v>
      </c>
      <c r="K15" s="24" t="e">
        <f>#REF!</f>
        <v>#REF!</v>
      </c>
      <c r="L15" s="24" t="e">
        <f>#REF!</f>
        <v>#REF!</v>
      </c>
      <c r="M15" s="24" t="e">
        <f>#REF!</f>
        <v>#REF!</v>
      </c>
      <c r="N15" s="24" t="e">
        <f>#REF!</f>
        <v>#REF!</v>
      </c>
      <c r="O15" s="24" t="e">
        <f>#REF!</f>
        <v>#REF!</v>
      </c>
      <c r="P15" s="24" t="e">
        <f>#REF!</f>
        <v>#REF!</v>
      </c>
      <c r="Q15" s="24" t="e">
        <f>#REF!</f>
        <v>#REF!</v>
      </c>
      <c r="R15" s="24" t="e">
        <f>#REF!</f>
        <v>#REF!</v>
      </c>
      <c r="S15" s="24" t="e">
        <f>#REF!</f>
        <v>#REF!</v>
      </c>
      <c r="T15" s="24" t="e">
        <f>#REF!</f>
        <v>#REF!</v>
      </c>
      <c r="U15" s="24" t="e">
        <f>#REF!</f>
        <v>#REF!</v>
      </c>
      <c r="V15" s="24" t="e">
        <f>#REF!</f>
        <v>#REF!</v>
      </c>
      <c r="W15" s="24" t="e">
        <f>#REF!</f>
        <v>#REF!</v>
      </c>
      <c r="X15" s="24" t="e">
        <f>#REF!</f>
        <v>#REF!</v>
      </c>
      <c r="Y15" s="24" t="e">
        <f>#REF!</f>
        <v>#REF!</v>
      </c>
      <c r="Z15" s="24" t="e">
        <f>#REF!</f>
        <v>#REF!</v>
      </c>
      <c r="AA15" s="24" t="e">
        <f>#REF!</f>
        <v>#REF!</v>
      </c>
      <c r="AB15" s="24" t="e">
        <f>#REF!</f>
        <v>#REF!</v>
      </c>
      <c r="AC15" s="24" t="e">
        <f>#REF!</f>
        <v>#REF!</v>
      </c>
      <c r="AD15" s="24"/>
      <c r="AE15" s="24" t="e">
        <f t="shared" si="2"/>
        <v>#REF!</v>
      </c>
      <c r="AF15" s="24" t="e">
        <f t="shared" si="3"/>
        <v>#REF!</v>
      </c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50"/>
      <c r="DB15" s="50"/>
      <c r="DC15" s="24" t="e">
        <f>SUMIF(#REF!,DC$2,#REF!)</f>
        <v>#REF!</v>
      </c>
      <c r="DD15" s="24" t="e">
        <f>SUMIF(#REF!,DD$2,#REF!)</f>
        <v>#REF!</v>
      </c>
      <c r="DE15" s="24" t="e">
        <f>SUMIF(#REF!,DE$2,#REF!)</f>
        <v>#REF!</v>
      </c>
      <c r="DF15" s="24" t="e">
        <f>SUMIF(#REF!,DF$2,#REF!)</f>
        <v>#REF!</v>
      </c>
      <c r="DG15" s="24" t="e">
        <f>SUMIF(#REF!,DG$2,#REF!)</f>
        <v>#REF!</v>
      </c>
      <c r="DH15" s="24" t="e">
        <f>SUMIF(#REF!,DH$2,#REF!)</f>
        <v>#REF!</v>
      </c>
      <c r="DI15" s="24" t="e">
        <f>SUMIF(#REF!,DI$2,#REF!)</f>
        <v>#REF!</v>
      </c>
      <c r="DJ15" s="24" t="e">
        <f>SUMIF(#REF!,DJ$2,#REF!)</f>
        <v>#REF!</v>
      </c>
      <c r="DK15" s="24" t="e">
        <f>SUMIF(#REF!,DK$2,#REF!)</f>
        <v>#REF!</v>
      </c>
      <c r="DL15" s="24" t="e">
        <f>SUMIF(#REF!,DL$2,#REF!)</f>
        <v>#REF!</v>
      </c>
      <c r="DM15" s="24" t="e">
        <f>SUMIF(#REF!,DM$2,#REF!)</f>
        <v>#REF!</v>
      </c>
      <c r="DN15" s="24" t="e">
        <f>SUMIF(#REF!,DN$2,#REF!)</f>
        <v>#REF!</v>
      </c>
      <c r="DO15" s="24" t="e">
        <f>SUMIF(#REF!,DO$2,#REF!)</f>
        <v>#REF!</v>
      </c>
      <c r="DP15" s="24" t="e">
        <f>SUMIF(#REF!,DP$2,#REF!)</f>
        <v>#REF!</v>
      </c>
      <c r="DQ15" s="24" t="e">
        <f>SUMIF(#REF!,DQ$2,#REF!)</f>
        <v>#REF!</v>
      </c>
      <c r="DR15" s="24" t="e">
        <f>SUMIF(#REF!,DR$2,#REF!)</f>
        <v>#REF!</v>
      </c>
      <c r="DS15" s="24" t="e">
        <f>SUMIF(#REF!,DS$2,#REF!)</f>
        <v>#REF!</v>
      </c>
      <c r="DT15" s="24" t="e">
        <f>SUMIF(#REF!,DT$2,#REF!)</f>
        <v>#REF!</v>
      </c>
      <c r="DU15" s="24" t="e">
        <f>SUMIF(#REF!,DU$2,#REF!)</f>
        <v>#REF!</v>
      </c>
      <c r="DV15" s="24" t="e">
        <f>SUMIF(#REF!,DV$2,#REF!)</f>
        <v>#REF!</v>
      </c>
      <c r="DW15" s="50"/>
      <c r="DX15" s="50"/>
      <c r="DY15" s="50"/>
      <c r="DZ15" s="50"/>
      <c r="EA15" s="50"/>
      <c r="EB15" s="50"/>
      <c r="EC15" s="50"/>
      <c r="ED15" s="50"/>
      <c r="EE15" s="50"/>
    </row>
    <row r="16" spans="3:135" hidden="1" outlineLevel="1">
      <c r="C16" s="52">
        <v>106</v>
      </c>
      <c r="D16" s="123" t="e">
        <f>#REF!</f>
        <v>#REF!</v>
      </c>
      <c r="F16" s="24" t="e">
        <f>#REF!</f>
        <v>#REF!</v>
      </c>
      <c r="G16" s="24" t="e">
        <f>#REF!</f>
        <v>#REF!</v>
      </c>
      <c r="H16" s="24" t="e">
        <f>#REF!</f>
        <v>#REF!</v>
      </c>
      <c r="I16" s="24" t="e">
        <f>#REF!</f>
        <v>#REF!</v>
      </c>
      <c r="J16" s="24" t="e">
        <f>#REF!</f>
        <v>#REF!</v>
      </c>
      <c r="K16" s="24" t="e">
        <f>#REF!</f>
        <v>#REF!</v>
      </c>
      <c r="L16" s="24" t="e">
        <f>#REF!</f>
        <v>#REF!</v>
      </c>
      <c r="M16" s="24" t="e">
        <f>#REF!</f>
        <v>#REF!</v>
      </c>
      <c r="N16" s="24" t="e">
        <f>#REF!</f>
        <v>#REF!</v>
      </c>
      <c r="O16" s="24" t="e">
        <f>#REF!</f>
        <v>#REF!</v>
      </c>
      <c r="P16" s="24" t="e">
        <f>#REF!</f>
        <v>#REF!</v>
      </c>
      <c r="Q16" s="24" t="e">
        <f>#REF!</f>
        <v>#REF!</v>
      </c>
      <c r="R16" s="24" t="e">
        <f>#REF!</f>
        <v>#REF!</v>
      </c>
      <c r="S16" s="24" t="e">
        <f>#REF!</f>
        <v>#REF!</v>
      </c>
      <c r="T16" s="24" t="e">
        <f>#REF!</f>
        <v>#REF!</v>
      </c>
      <c r="U16" s="24" t="e">
        <f>#REF!</f>
        <v>#REF!</v>
      </c>
      <c r="V16" s="24" t="e">
        <f>#REF!</f>
        <v>#REF!</v>
      </c>
      <c r="W16" s="24" t="e">
        <f>#REF!</f>
        <v>#REF!</v>
      </c>
      <c r="X16" s="24" t="e">
        <f>#REF!</f>
        <v>#REF!</v>
      </c>
      <c r="Y16" s="24" t="e">
        <f>#REF!</f>
        <v>#REF!</v>
      </c>
      <c r="Z16" s="24" t="e">
        <f>#REF!</f>
        <v>#REF!</v>
      </c>
      <c r="AA16" s="24" t="e">
        <f>#REF!</f>
        <v>#REF!</v>
      </c>
      <c r="AB16" s="24" t="e">
        <f>#REF!</f>
        <v>#REF!</v>
      </c>
      <c r="AC16" s="24" t="e">
        <f>#REF!</f>
        <v>#REF!</v>
      </c>
      <c r="AD16" s="24"/>
      <c r="AE16" s="24" t="e">
        <f t="shared" si="2"/>
        <v>#REF!</v>
      </c>
      <c r="AF16" s="24" t="e">
        <f t="shared" si="3"/>
        <v>#REF!</v>
      </c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50"/>
      <c r="DB16" s="50"/>
      <c r="DC16" s="24" t="e">
        <f>SUMIF(#REF!,DC$2,#REF!)</f>
        <v>#REF!</v>
      </c>
      <c r="DD16" s="24" t="e">
        <f>SUMIF(#REF!,DD$2,#REF!)</f>
        <v>#REF!</v>
      </c>
      <c r="DE16" s="24" t="e">
        <f>SUMIF(#REF!,DE$2,#REF!)</f>
        <v>#REF!</v>
      </c>
      <c r="DF16" s="24" t="e">
        <f>SUMIF(#REF!,DF$2,#REF!)</f>
        <v>#REF!</v>
      </c>
      <c r="DG16" s="24" t="e">
        <f>SUMIF(#REF!,DG$2,#REF!)</f>
        <v>#REF!</v>
      </c>
      <c r="DH16" s="24" t="e">
        <f>SUMIF(#REF!,DH$2,#REF!)</f>
        <v>#REF!</v>
      </c>
      <c r="DI16" s="24" t="e">
        <f>SUMIF(#REF!,DI$2,#REF!)</f>
        <v>#REF!</v>
      </c>
      <c r="DJ16" s="24" t="e">
        <f>SUMIF(#REF!,DJ$2,#REF!)</f>
        <v>#REF!</v>
      </c>
      <c r="DK16" s="24" t="e">
        <f>SUMIF(#REF!,DK$2,#REF!)</f>
        <v>#REF!</v>
      </c>
      <c r="DL16" s="24" t="e">
        <f>SUMIF(#REF!,DL$2,#REF!)</f>
        <v>#REF!</v>
      </c>
      <c r="DM16" s="24" t="e">
        <f>SUMIF(#REF!,DM$2,#REF!)</f>
        <v>#REF!</v>
      </c>
      <c r="DN16" s="24" t="e">
        <f>SUMIF(#REF!,DN$2,#REF!)</f>
        <v>#REF!</v>
      </c>
      <c r="DO16" s="24" t="e">
        <f>SUMIF(#REF!,DO$2,#REF!)</f>
        <v>#REF!</v>
      </c>
      <c r="DP16" s="24" t="e">
        <f>SUMIF(#REF!,DP$2,#REF!)</f>
        <v>#REF!</v>
      </c>
      <c r="DQ16" s="24" t="e">
        <f>SUMIF(#REF!,DQ$2,#REF!)</f>
        <v>#REF!</v>
      </c>
      <c r="DR16" s="24" t="e">
        <f>SUMIF(#REF!,DR$2,#REF!)</f>
        <v>#REF!</v>
      </c>
      <c r="DS16" s="24" t="e">
        <f>SUMIF(#REF!,DS$2,#REF!)</f>
        <v>#REF!</v>
      </c>
      <c r="DT16" s="24" t="e">
        <f>SUMIF(#REF!,DT$2,#REF!)</f>
        <v>#REF!</v>
      </c>
      <c r="DU16" s="24" t="e">
        <f>SUMIF(#REF!,DU$2,#REF!)</f>
        <v>#REF!</v>
      </c>
      <c r="DV16" s="24" t="e">
        <f>SUMIF(#REF!,DV$2,#REF!)</f>
        <v>#REF!</v>
      </c>
      <c r="DW16" s="50"/>
      <c r="DX16" s="50"/>
      <c r="DY16" s="50"/>
      <c r="DZ16" s="50"/>
      <c r="EA16" s="50"/>
      <c r="EB16" s="50"/>
      <c r="EC16" s="50"/>
      <c r="ED16" s="50"/>
      <c r="EE16" s="50"/>
    </row>
    <row r="17" spans="3:135" hidden="1" outlineLevel="1">
      <c r="C17" s="52">
        <v>107</v>
      </c>
      <c r="D17" s="123" t="e">
        <f>#REF!</f>
        <v>#REF!</v>
      </c>
      <c r="F17" s="24" t="e">
        <f>#REF!</f>
        <v>#REF!</v>
      </c>
      <c r="G17" s="24" t="e">
        <f>#REF!</f>
        <v>#REF!</v>
      </c>
      <c r="H17" s="24" t="e">
        <f>#REF!</f>
        <v>#REF!</v>
      </c>
      <c r="I17" s="24" t="e">
        <f>#REF!</f>
        <v>#REF!</v>
      </c>
      <c r="J17" s="24" t="e">
        <f>#REF!</f>
        <v>#REF!</v>
      </c>
      <c r="K17" s="24" t="e">
        <f>#REF!</f>
        <v>#REF!</v>
      </c>
      <c r="L17" s="24" t="e">
        <f>#REF!</f>
        <v>#REF!</v>
      </c>
      <c r="M17" s="24" t="e">
        <f>#REF!</f>
        <v>#REF!</v>
      </c>
      <c r="N17" s="24" t="e">
        <f>#REF!</f>
        <v>#REF!</v>
      </c>
      <c r="O17" s="24" t="e">
        <f>#REF!</f>
        <v>#REF!</v>
      </c>
      <c r="P17" s="24" t="e">
        <f>#REF!</f>
        <v>#REF!</v>
      </c>
      <c r="Q17" s="24" t="e">
        <f>#REF!</f>
        <v>#REF!</v>
      </c>
      <c r="R17" s="24" t="e">
        <f>#REF!</f>
        <v>#REF!</v>
      </c>
      <c r="S17" s="24" t="e">
        <f>#REF!</f>
        <v>#REF!</v>
      </c>
      <c r="T17" s="24" t="e">
        <f>#REF!</f>
        <v>#REF!</v>
      </c>
      <c r="U17" s="24" t="e">
        <f>#REF!</f>
        <v>#REF!</v>
      </c>
      <c r="V17" s="24" t="e">
        <f>#REF!</f>
        <v>#REF!</v>
      </c>
      <c r="W17" s="24" t="e">
        <f>#REF!</f>
        <v>#REF!</v>
      </c>
      <c r="X17" s="24" t="e">
        <f>#REF!</f>
        <v>#REF!</v>
      </c>
      <c r="Y17" s="24" t="e">
        <f>#REF!</f>
        <v>#REF!</v>
      </c>
      <c r="Z17" s="24" t="e">
        <f>#REF!</f>
        <v>#REF!</v>
      </c>
      <c r="AA17" s="24" t="e">
        <f>#REF!</f>
        <v>#REF!</v>
      </c>
      <c r="AB17" s="24" t="e">
        <f>#REF!</f>
        <v>#REF!</v>
      </c>
      <c r="AC17" s="24" t="e">
        <f>#REF!</f>
        <v>#REF!</v>
      </c>
      <c r="AD17" s="24"/>
      <c r="AE17" s="24" t="e">
        <f t="shared" si="2"/>
        <v>#REF!</v>
      </c>
      <c r="AF17" s="24" t="e">
        <f t="shared" si="3"/>
        <v>#REF!</v>
      </c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50"/>
      <c r="DB17" s="50"/>
      <c r="DC17" s="24" t="e">
        <f>SUMIF(#REF!,DC$2,#REF!)</f>
        <v>#REF!</v>
      </c>
      <c r="DD17" s="24" t="e">
        <f>SUMIF(#REF!,DD$2,#REF!)</f>
        <v>#REF!</v>
      </c>
      <c r="DE17" s="24" t="e">
        <f>SUMIF(#REF!,DE$2,#REF!)</f>
        <v>#REF!</v>
      </c>
      <c r="DF17" s="24" t="e">
        <f>SUMIF(#REF!,DF$2,#REF!)</f>
        <v>#REF!</v>
      </c>
      <c r="DG17" s="24" t="e">
        <f>SUMIF(#REF!,DG$2,#REF!)</f>
        <v>#REF!</v>
      </c>
      <c r="DH17" s="24" t="e">
        <f>SUMIF(#REF!,DH$2,#REF!)</f>
        <v>#REF!</v>
      </c>
      <c r="DI17" s="24" t="e">
        <f>SUMIF(#REF!,DI$2,#REF!)</f>
        <v>#REF!</v>
      </c>
      <c r="DJ17" s="24" t="e">
        <f>SUMIF(#REF!,DJ$2,#REF!)</f>
        <v>#REF!</v>
      </c>
      <c r="DK17" s="24" t="e">
        <f>SUMIF(#REF!,DK$2,#REF!)</f>
        <v>#REF!</v>
      </c>
      <c r="DL17" s="24" t="e">
        <f>SUMIF(#REF!,DL$2,#REF!)</f>
        <v>#REF!</v>
      </c>
      <c r="DM17" s="24" t="e">
        <f>SUMIF(#REF!,DM$2,#REF!)</f>
        <v>#REF!</v>
      </c>
      <c r="DN17" s="24" t="e">
        <f>SUMIF(#REF!,DN$2,#REF!)</f>
        <v>#REF!</v>
      </c>
      <c r="DO17" s="24" t="e">
        <f>SUMIF(#REF!,DO$2,#REF!)</f>
        <v>#REF!</v>
      </c>
      <c r="DP17" s="24" t="e">
        <f>SUMIF(#REF!,DP$2,#REF!)</f>
        <v>#REF!</v>
      </c>
      <c r="DQ17" s="24" t="e">
        <f>SUMIF(#REF!,DQ$2,#REF!)</f>
        <v>#REF!</v>
      </c>
      <c r="DR17" s="24" t="e">
        <f>SUMIF(#REF!,DR$2,#REF!)</f>
        <v>#REF!</v>
      </c>
      <c r="DS17" s="24" t="e">
        <f>SUMIF(#REF!,DS$2,#REF!)</f>
        <v>#REF!</v>
      </c>
      <c r="DT17" s="24" t="e">
        <f>SUMIF(#REF!,DT$2,#REF!)</f>
        <v>#REF!</v>
      </c>
      <c r="DU17" s="24" t="e">
        <f>SUMIF(#REF!,DU$2,#REF!)</f>
        <v>#REF!</v>
      </c>
      <c r="DV17" s="24" t="e">
        <f>SUMIF(#REF!,DV$2,#REF!)</f>
        <v>#REF!</v>
      </c>
      <c r="DW17" s="50"/>
      <c r="DX17" s="50"/>
      <c r="DY17" s="50"/>
      <c r="DZ17" s="50"/>
      <c r="EA17" s="50"/>
      <c r="EB17" s="50"/>
      <c r="EC17" s="50"/>
      <c r="ED17" s="50"/>
      <c r="EE17" s="50"/>
    </row>
    <row r="18" spans="3:135" hidden="1" outlineLevel="1">
      <c r="C18" s="52">
        <v>108</v>
      </c>
      <c r="D18" s="123" t="e">
        <f>#REF!</f>
        <v>#REF!</v>
      </c>
      <c r="F18" s="24" t="e">
        <f>#REF!</f>
        <v>#REF!</v>
      </c>
      <c r="G18" s="24" t="e">
        <f>#REF!</f>
        <v>#REF!</v>
      </c>
      <c r="H18" s="24" t="e">
        <f>#REF!</f>
        <v>#REF!</v>
      </c>
      <c r="I18" s="24" t="e">
        <f>#REF!</f>
        <v>#REF!</v>
      </c>
      <c r="J18" s="24" t="e">
        <f>#REF!</f>
        <v>#REF!</v>
      </c>
      <c r="K18" s="24" t="e">
        <f>#REF!</f>
        <v>#REF!</v>
      </c>
      <c r="L18" s="24" t="e">
        <f>#REF!</f>
        <v>#REF!</v>
      </c>
      <c r="M18" s="24" t="e">
        <f>#REF!</f>
        <v>#REF!</v>
      </c>
      <c r="N18" s="24" t="e">
        <f>#REF!</f>
        <v>#REF!</v>
      </c>
      <c r="O18" s="24" t="e">
        <f>#REF!</f>
        <v>#REF!</v>
      </c>
      <c r="P18" s="24" t="e">
        <f>#REF!</f>
        <v>#REF!</v>
      </c>
      <c r="Q18" s="24" t="e">
        <f>#REF!</f>
        <v>#REF!</v>
      </c>
      <c r="R18" s="24" t="e">
        <f>#REF!</f>
        <v>#REF!</v>
      </c>
      <c r="S18" s="24" t="e">
        <f>#REF!</f>
        <v>#REF!</v>
      </c>
      <c r="T18" s="24" t="e">
        <f>#REF!</f>
        <v>#REF!</v>
      </c>
      <c r="U18" s="24" t="e">
        <f>#REF!</f>
        <v>#REF!</v>
      </c>
      <c r="V18" s="24" t="e">
        <f>#REF!</f>
        <v>#REF!</v>
      </c>
      <c r="W18" s="24" t="e">
        <f>#REF!</f>
        <v>#REF!</v>
      </c>
      <c r="X18" s="24" t="e">
        <f>#REF!</f>
        <v>#REF!</v>
      </c>
      <c r="Y18" s="24" t="e">
        <f>#REF!</f>
        <v>#REF!</v>
      </c>
      <c r="Z18" s="24" t="e">
        <f>#REF!</f>
        <v>#REF!</v>
      </c>
      <c r="AA18" s="24" t="e">
        <f>#REF!</f>
        <v>#REF!</v>
      </c>
      <c r="AB18" s="24" t="e">
        <f>#REF!</f>
        <v>#REF!</v>
      </c>
      <c r="AC18" s="24" t="e">
        <f>#REF!</f>
        <v>#REF!</v>
      </c>
      <c r="AD18" s="24"/>
      <c r="AE18" s="24" t="e">
        <f t="shared" si="2"/>
        <v>#REF!</v>
      </c>
      <c r="AF18" s="24" t="e">
        <f t="shared" si="3"/>
        <v>#REF!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50"/>
      <c r="DB18" s="50"/>
      <c r="DC18" s="24" t="e">
        <f>SUMIF(#REF!,DC$2,#REF!)</f>
        <v>#REF!</v>
      </c>
      <c r="DD18" s="24" t="e">
        <f>SUMIF(#REF!,DD$2,#REF!)</f>
        <v>#REF!</v>
      </c>
      <c r="DE18" s="24" t="e">
        <f>SUMIF(#REF!,DE$2,#REF!)</f>
        <v>#REF!</v>
      </c>
      <c r="DF18" s="24" t="e">
        <f>SUMIF(#REF!,DF$2,#REF!)</f>
        <v>#REF!</v>
      </c>
      <c r="DG18" s="24" t="e">
        <f>SUMIF(#REF!,DG$2,#REF!)</f>
        <v>#REF!</v>
      </c>
      <c r="DH18" s="24" t="e">
        <f>SUMIF(#REF!,DH$2,#REF!)</f>
        <v>#REF!</v>
      </c>
      <c r="DI18" s="24" t="e">
        <f>SUMIF(#REF!,DI$2,#REF!)</f>
        <v>#REF!</v>
      </c>
      <c r="DJ18" s="24" t="e">
        <f>SUMIF(#REF!,DJ$2,#REF!)</f>
        <v>#REF!</v>
      </c>
      <c r="DK18" s="24" t="e">
        <f>SUMIF(#REF!,DK$2,#REF!)</f>
        <v>#REF!</v>
      </c>
      <c r="DL18" s="24" t="e">
        <f>SUMIF(#REF!,DL$2,#REF!)</f>
        <v>#REF!</v>
      </c>
      <c r="DM18" s="24" t="e">
        <f>SUMIF(#REF!,DM$2,#REF!)</f>
        <v>#REF!</v>
      </c>
      <c r="DN18" s="24" t="e">
        <f>SUMIF(#REF!,DN$2,#REF!)</f>
        <v>#REF!</v>
      </c>
      <c r="DO18" s="24" t="e">
        <f>SUMIF(#REF!,DO$2,#REF!)</f>
        <v>#REF!</v>
      </c>
      <c r="DP18" s="24" t="e">
        <f>SUMIF(#REF!,DP$2,#REF!)</f>
        <v>#REF!</v>
      </c>
      <c r="DQ18" s="24" t="e">
        <f>SUMIF(#REF!,DQ$2,#REF!)</f>
        <v>#REF!</v>
      </c>
      <c r="DR18" s="24" t="e">
        <f>SUMIF(#REF!,DR$2,#REF!)</f>
        <v>#REF!</v>
      </c>
      <c r="DS18" s="24" t="e">
        <f>SUMIF(#REF!,DS$2,#REF!)</f>
        <v>#REF!</v>
      </c>
      <c r="DT18" s="24" t="e">
        <f>SUMIF(#REF!,DT$2,#REF!)</f>
        <v>#REF!</v>
      </c>
      <c r="DU18" s="24" t="e">
        <f>SUMIF(#REF!,DU$2,#REF!)</f>
        <v>#REF!</v>
      </c>
      <c r="DV18" s="24" t="e">
        <f>SUMIF(#REF!,DV$2,#REF!)</f>
        <v>#REF!</v>
      </c>
      <c r="DW18" s="50"/>
      <c r="DX18" s="50"/>
      <c r="DY18" s="50"/>
      <c r="DZ18" s="50"/>
      <c r="EA18" s="50"/>
      <c r="EB18" s="50"/>
      <c r="EC18" s="50"/>
      <c r="ED18" s="50"/>
      <c r="EE18" s="50"/>
    </row>
    <row r="19" spans="3:135" hidden="1" outlineLevel="1">
      <c r="C19" s="52">
        <v>109</v>
      </c>
      <c r="D19" s="123" t="e">
        <f>#REF!</f>
        <v>#REF!</v>
      </c>
      <c r="F19" s="24" t="e">
        <f>#REF!</f>
        <v>#REF!</v>
      </c>
      <c r="G19" s="24" t="e">
        <f>#REF!</f>
        <v>#REF!</v>
      </c>
      <c r="H19" s="24" t="e">
        <f>#REF!</f>
        <v>#REF!</v>
      </c>
      <c r="I19" s="24" t="e">
        <f>#REF!</f>
        <v>#REF!</v>
      </c>
      <c r="J19" s="24" t="e">
        <f>#REF!</f>
        <v>#REF!</v>
      </c>
      <c r="K19" s="24" t="e">
        <f>#REF!</f>
        <v>#REF!</v>
      </c>
      <c r="L19" s="24" t="e">
        <f>#REF!</f>
        <v>#REF!</v>
      </c>
      <c r="M19" s="24" t="e">
        <f>#REF!</f>
        <v>#REF!</v>
      </c>
      <c r="N19" s="24" t="e">
        <f>#REF!</f>
        <v>#REF!</v>
      </c>
      <c r="O19" s="24" t="e">
        <f>#REF!</f>
        <v>#REF!</v>
      </c>
      <c r="P19" s="24" t="e">
        <f>#REF!</f>
        <v>#REF!</v>
      </c>
      <c r="Q19" s="24" t="e">
        <f>#REF!</f>
        <v>#REF!</v>
      </c>
      <c r="R19" s="24" t="e">
        <f>#REF!</f>
        <v>#REF!</v>
      </c>
      <c r="S19" s="24" t="e">
        <f>#REF!</f>
        <v>#REF!</v>
      </c>
      <c r="T19" s="24" t="e">
        <f>#REF!</f>
        <v>#REF!</v>
      </c>
      <c r="U19" s="24" t="e">
        <f>#REF!</f>
        <v>#REF!</v>
      </c>
      <c r="V19" s="24" t="e">
        <f>#REF!</f>
        <v>#REF!</v>
      </c>
      <c r="W19" s="24" t="e">
        <f>#REF!</f>
        <v>#REF!</v>
      </c>
      <c r="X19" s="24" t="e">
        <f>#REF!</f>
        <v>#REF!</v>
      </c>
      <c r="Y19" s="24" t="e">
        <f>#REF!</f>
        <v>#REF!</v>
      </c>
      <c r="Z19" s="24" t="e">
        <f>#REF!</f>
        <v>#REF!</v>
      </c>
      <c r="AA19" s="24" t="e">
        <f>#REF!</f>
        <v>#REF!</v>
      </c>
      <c r="AB19" s="24" t="e">
        <f>#REF!</f>
        <v>#REF!</v>
      </c>
      <c r="AC19" s="24" t="e">
        <f>#REF!</f>
        <v>#REF!</v>
      </c>
      <c r="AD19" s="24"/>
      <c r="AE19" s="24" t="e">
        <f t="shared" si="2"/>
        <v>#REF!</v>
      </c>
      <c r="AF19" s="24" t="e">
        <f t="shared" si="3"/>
        <v>#REF!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50"/>
      <c r="DB19" s="50"/>
      <c r="DC19" s="24" t="e">
        <f>SUMIF(#REF!,DC$2,#REF!)</f>
        <v>#REF!</v>
      </c>
      <c r="DD19" s="24" t="e">
        <f>SUMIF(#REF!,DD$2,#REF!)</f>
        <v>#REF!</v>
      </c>
      <c r="DE19" s="24" t="e">
        <f>SUMIF(#REF!,DE$2,#REF!)</f>
        <v>#REF!</v>
      </c>
      <c r="DF19" s="24" t="e">
        <f>SUMIF(#REF!,DF$2,#REF!)</f>
        <v>#REF!</v>
      </c>
      <c r="DG19" s="24" t="e">
        <f>SUMIF(#REF!,DG$2,#REF!)</f>
        <v>#REF!</v>
      </c>
      <c r="DH19" s="24" t="e">
        <f>SUMIF(#REF!,DH$2,#REF!)</f>
        <v>#REF!</v>
      </c>
      <c r="DI19" s="24" t="e">
        <f>SUMIF(#REF!,DI$2,#REF!)</f>
        <v>#REF!</v>
      </c>
      <c r="DJ19" s="24" t="e">
        <f>SUMIF(#REF!,DJ$2,#REF!)</f>
        <v>#REF!</v>
      </c>
      <c r="DK19" s="24" t="e">
        <f>SUMIF(#REF!,DK$2,#REF!)</f>
        <v>#REF!</v>
      </c>
      <c r="DL19" s="24" t="e">
        <f>SUMIF(#REF!,DL$2,#REF!)</f>
        <v>#REF!</v>
      </c>
      <c r="DM19" s="24" t="e">
        <f>SUMIF(#REF!,DM$2,#REF!)</f>
        <v>#REF!</v>
      </c>
      <c r="DN19" s="24" t="e">
        <f>SUMIF(#REF!,DN$2,#REF!)</f>
        <v>#REF!</v>
      </c>
      <c r="DO19" s="24" t="e">
        <f>SUMIF(#REF!,DO$2,#REF!)</f>
        <v>#REF!</v>
      </c>
      <c r="DP19" s="24" t="e">
        <f>SUMIF(#REF!,DP$2,#REF!)</f>
        <v>#REF!</v>
      </c>
      <c r="DQ19" s="24" t="e">
        <f>SUMIF(#REF!,DQ$2,#REF!)</f>
        <v>#REF!</v>
      </c>
      <c r="DR19" s="24" t="e">
        <f>SUMIF(#REF!,DR$2,#REF!)</f>
        <v>#REF!</v>
      </c>
      <c r="DS19" s="24" t="e">
        <f>SUMIF(#REF!,DS$2,#REF!)</f>
        <v>#REF!</v>
      </c>
      <c r="DT19" s="24" t="e">
        <f>SUMIF(#REF!,DT$2,#REF!)</f>
        <v>#REF!</v>
      </c>
      <c r="DU19" s="24" t="e">
        <f>SUMIF(#REF!,DU$2,#REF!)</f>
        <v>#REF!</v>
      </c>
      <c r="DV19" s="24" t="e">
        <f>SUMIF(#REF!,DV$2,#REF!)</f>
        <v>#REF!</v>
      </c>
      <c r="DW19" s="50"/>
      <c r="DX19" s="50"/>
      <c r="DY19" s="50"/>
      <c r="DZ19" s="50"/>
      <c r="EA19" s="50"/>
      <c r="EB19" s="50"/>
      <c r="EC19" s="50"/>
      <c r="ED19" s="50"/>
      <c r="EE19" s="50"/>
    </row>
    <row r="20" spans="3:135" hidden="1" outlineLevel="1">
      <c r="C20" s="52">
        <v>110</v>
      </c>
      <c r="D20" s="123" t="e">
        <f>#REF!</f>
        <v>#REF!</v>
      </c>
      <c r="F20" s="24" t="e">
        <f>#REF!</f>
        <v>#REF!</v>
      </c>
      <c r="G20" s="24" t="e">
        <f>#REF!</f>
        <v>#REF!</v>
      </c>
      <c r="H20" s="24" t="e">
        <f>#REF!</f>
        <v>#REF!</v>
      </c>
      <c r="I20" s="24" t="e">
        <f>#REF!</f>
        <v>#REF!</v>
      </c>
      <c r="J20" s="24" t="e">
        <f>#REF!</f>
        <v>#REF!</v>
      </c>
      <c r="K20" s="24" t="e">
        <f>#REF!</f>
        <v>#REF!</v>
      </c>
      <c r="L20" s="24" t="e">
        <f>#REF!</f>
        <v>#REF!</v>
      </c>
      <c r="M20" s="24" t="e">
        <f>#REF!</f>
        <v>#REF!</v>
      </c>
      <c r="N20" s="24" t="e">
        <f>#REF!</f>
        <v>#REF!</v>
      </c>
      <c r="O20" s="24" t="e">
        <f>#REF!</f>
        <v>#REF!</v>
      </c>
      <c r="P20" s="24" t="e">
        <f>#REF!</f>
        <v>#REF!</v>
      </c>
      <c r="Q20" s="24" t="e">
        <f>#REF!</f>
        <v>#REF!</v>
      </c>
      <c r="R20" s="24" t="e">
        <f>#REF!</f>
        <v>#REF!</v>
      </c>
      <c r="S20" s="24" t="e">
        <f>#REF!</f>
        <v>#REF!</v>
      </c>
      <c r="T20" s="24" t="e">
        <f>#REF!</f>
        <v>#REF!</v>
      </c>
      <c r="U20" s="24" t="e">
        <f>#REF!</f>
        <v>#REF!</v>
      </c>
      <c r="V20" s="24" t="e">
        <f>#REF!</f>
        <v>#REF!</v>
      </c>
      <c r="W20" s="24" t="e">
        <f>#REF!</f>
        <v>#REF!</v>
      </c>
      <c r="X20" s="24" t="e">
        <f>#REF!</f>
        <v>#REF!</v>
      </c>
      <c r="Y20" s="24" t="e">
        <f>#REF!</f>
        <v>#REF!</v>
      </c>
      <c r="Z20" s="24" t="e">
        <f>#REF!</f>
        <v>#REF!</v>
      </c>
      <c r="AA20" s="24" t="e">
        <f>#REF!</f>
        <v>#REF!</v>
      </c>
      <c r="AB20" s="24" t="e">
        <f>#REF!</f>
        <v>#REF!</v>
      </c>
      <c r="AC20" s="24" t="e">
        <f>#REF!</f>
        <v>#REF!</v>
      </c>
      <c r="AD20" s="24"/>
      <c r="AE20" s="24" t="e">
        <f t="shared" si="2"/>
        <v>#REF!</v>
      </c>
      <c r="AF20" s="24" t="e">
        <f t="shared" si="3"/>
        <v>#REF!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50"/>
      <c r="DB20" s="50"/>
      <c r="DC20" s="24" t="e">
        <f>SUMIF(#REF!,DC$2,#REF!)</f>
        <v>#REF!</v>
      </c>
      <c r="DD20" s="24" t="e">
        <f>SUMIF(#REF!,DD$2,#REF!)</f>
        <v>#REF!</v>
      </c>
      <c r="DE20" s="24" t="e">
        <f>SUMIF(#REF!,DE$2,#REF!)</f>
        <v>#REF!</v>
      </c>
      <c r="DF20" s="24" t="e">
        <f>SUMIF(#REF!,DF$2,#REF!)</f>
        <v>#REF!</v>
      </c>
      <c r="DG20" s="24" t="e">
        <f>SUMIF(#REF!,DG$2,#REF!)</f>
        <v>#REF!</v>
      </c>
      <c r="DH20" s="24" t="e">
        <f>SUMIF(#REF!,DH$2,#REF!)</f>
        <v>#REF!</v>
      </c>
      <c r="DI20" s="24" t="e">
        <f>SUMIF(#REF!,DI$2,#REF!)</f>
        <v>#REF!</v>
      </c>
      <c r="DJ20" s="24" t="e">
        <f>SUMIF(#REF!,DJ$2,#REF!)</f>
        <v>#REF!</v>
      </c>
      <c r="DK20" s="24" t="e">
        <f>SUMIF(#REF!,DK$2,#REF!)</f>
        <v>#REF!</v>
      </c>
      <c r="DL20" s="24" t="e">
        <f>SUMIF(#REF!,DL$2,#REF!)</f>
        <v>#REF!</v>
      </c>
      <c r="DM20" s="24" t="e">
        <f>SUMIF(#REF!,DM$2,#REF!)</f>
        <v>#REF!</v>
      </c>
      <c r="DN20" s="24" t="e">
        <f>SUMIF(#REF!,DN$2,#REF!)</f>
        <v>#REF!</v>
      </c>
      <c r="DO20" s="24" t="e">
        <f>SUMIF(#REF!,DO$2,#REF!)</f>
        <v>#REF!</v>
      </c>
      <c r="DP20" s="24" t="e">
        <f>SUMIF(#REF!,DP$2,#REF!)</f>
        <v>#REF!</v>
      </c>
      <c r="DQ20" s="24" t="e">
        <f>SUMIF(#REF!,DQ$2,#REF!)</f>
        <v>#REF!</v>
      </c>
      <c r="DR20" s="24" t="e">
        <f>SUMIF(#REF!,DR$2,#REF!)</f>
        <v>#REF!</v>
      </c>
      <c r="DS20" s="24" t="e">
        <f>SUMIF(#REF!,DS$2,#REF!)</f>
        <v>#REF!</v>
      </c>
      <c r="DT20" s="24" t="e">
        <f>SUMIF(#REF!,DT$2,#REF!)</f>
        <v>#REF!</v>
      </c>
      <c r="DU20" s="24" t="e">
        <f>SUMIF(#REF!,DU$2,#REF!)</f>
        <v>#REF!</v>
      </c>
      <c r="DV20" s="24" t="e">
        <f>SUMIF(#REF!,DV$2,#REF!)</f>
        <v>#REF!</v>
      </c>
      <c r="DW20" s="50"/>
      <c r="DX20" s="50"/>
      <c r="DY20" s="50"/>
      <c r="DZ20" s="50"/>
      <c r="EA20" s="50"/>
      <c r="EB20" s="50"/>
      <c r="EC20" s="50"/>
      <c r="ED20" s="50"/>
      <c r="EE20" s="50"/>
    </row>
    <row r="21" spans="3:135" hidden="1" outlineLevel="1">
      <c r="C21" s="52">
        <v>111</v>
      </c>
      <c r="D21" s="123" t="e">
        <f>#REF!</f>
        <v>#REF!</v>
      </c>
      <c r="F21" s="24" t="e">
        <f>#REF!</f>
        <v>#REF!</v>
      </c>
      <c r="G21" s="24" t="e">
        <f>#REF!</f>
        <v>#REF!</v>
      </c>
      <c r="H21" s="24" t="e">
        <f>#REF!</f>
        <v>#REF!</v>
      </c>
      <c r="I21" s="24" t="e">
        <f>#REF!</f>
        <v>#REF!</v>
      </c>
      <c r="J21" s="24" t="e">
        <f>#REF!</f>
        <v>#REF!</v>
      </c>
      <c r="K21" s="24" t="e">
        <f>#REF!</f>
        <v>#REF!</v>
      </c>
      <c r="L21" s="24" t="e">
        <f>#REF!</f>
        <v>#REF!</v>
      </c>
      <c r="M21" s="24" t="e">
        <f>#REF!</f>
        <v>#REF!</v>
      </c>
      <c r="N21" s="24" t="e">
        <f>#REF!</f>
        <v>#REF!</v>
      </c>
      <c r="O21" s="24" t="e">
        <f>#REF!</f>
        <v>#REF!</v>
      </c>
      <c r="P21" s="24" t="e">
        <f>#REF!</f>
        <v>#REF!</v>
      </c>
      <c r="Q21" s="24" t="e">
        <f>#REF!</f>
        <v>#REF!</v>
      </c>
      <c r="R21" s="24" t="e">
        <f>#REF!</f>
        <v>#REF!</v>
      </c>
      <c r="S21" s="24" t="e">
        <f>#REF!</f>
        <v>#REF!</v>
      </c>
      <c r="T21" s="24" t="e">
        <f>#REF!</f>
        <v>#REF!</v>
      </c>
      <c r="U21" s="24" t="e">
        <f>#REF!</f>
        <v>#REF!</v>
      </c>
      <c r="V21" s="24" t="e">
        <f>#REF!</f>
        <v>#REF!</v>
      </c>
      <c r="W21" s="24" t="e">
        <f>#REF!</f>
        <v>#REF!</v>
      </c>
      <c r="X21" s="24" t="e">
        <f>#REF!</f>
        <v>#REF!</v>
      </c>
      <c r="Y21" s="24" t="e">
        <f>#REF!</f>
        <v>#REF!</v>
      </c>
      <c r="Z21" s="24" t="e">
        <f>#REF!</f>
        <v>#REF!</v>
      </c>
      <c r="AA21" s="24" t="e">
        <f>#REF!</f>
        <v>#REF!</v>
      </c>
      <c r="AB21" s="24" t="e">
        <f>#REF!</f>
        <v>#REF!</v>
      </c>
      <c r="AC21" s="24" t="e">
        <f>#REF!</f>
        <v>#REF!</v>
      </c>
      <c r="AD21" s="24"/>
      <c r="AE21" s="24" t="e">
        <f t="shared" si="2"/>
        <v>#REF!</v>
      </c>
      <c r="AF21" s="24" t="e">
        <f t="shared" si="3"/>
        <v>#REF!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50"/>
      <c r="DB21" s="50"/>
      <c r="DC21" s="24" t="e">
        <f>SUMIF(#REF!,DC$2,#REF!)</f>
        <v>#REF!</v>
      </c>
      <c r="DD21" s="24" t="e">
        <f>SUMIF(#REF!,DD$2,#REF!)</f>
        <v>#REF!</v>
      </c>
      <c r="DE21" s="24" t="e">
        <f>SUMIF(#REF!,DE$2,#REF!)</f>
        <v>#REF!</v>
      </c>
      <c r="DF21" s="24" t="e">
        <f>SUMIF(#REF!,DF$2,#REF!)</f>
        <v>#REF!</v>
      </c>
      <c r="DG21" s="24" t="e">
        <f>SUMIF(#REF!,DG$2,#REF!)</f>
        <v>#REF!</v>
      </c>
      <c r="DH21" s="24" t="e">
        <f>SUMIF(#REF!,DH$2,#REF!)</f>
        <v>#REF!</v>
      </c>
      <c r="DI21" s="24">
        <v>0</v>
      </c>
      <c r="DJ21" s="24">
        <v>0</v>
      </c>
      <c r="DK21" s="24" t="e">
        <f>SUMIF(#REF!,DK$2,#REF!)</f>
        <v>#REF!</v>
      </c>
      <c r="DL21" s="24" t="e">
        <f>SUMIF(#REF!,DL$2,#REF!)</f>
        <v>#REF!</v>
      </c>
      <c r="DM21" s="24" t="e">
        <f>SUMIF(#REF!,DM$2,#REF!)</f>
        <v>#REF!</v>
      </c>
      <c r="DN21" s="24" t="e">
        <f>SUMIF(#REF!,DN$2,#REF!)</f>
        <v>#REF!</v>
      </c>
      <c r="DO21" s="24" t="e">
        <f>SUMIF(#REF!,DO$2,#REF!)</f>
        <v>#REF!</v>
      </c>
      <c r="DP21" s="24" t="e">
        <f>SUMIF(#REF!,DP$2,#REF!)</f>
        <v>#REF!</v>
      </c>
      <c r="DQ21" s="24" t="e">
        <f>SUMIF(#REF!,DQ$2,#REF!)</f>
        <v>#REF!</v>
      </c>
      <c r="DR21" s="24" t="e">
        <f>SUMIF(#REF!,DR$2,#REF!)</f>
        <v>#REF!</v>
      </c>
      <c r="DS21" s="24" t="e">
        <f>SUMIF(#REF!,DS$2,#REF!)</f>
        <v>#REF!</v>
      </c>
      <c r="DT21" s="24" t="e">
        <f>SUMIF(#REF!,DT$2,#REF!)</f>
        <v>#REF!</v>
      </c>
      <c r="DU21" s="24" t="e">
        <f>SUMIF(#REF!,DU$2,#REF!)</f>
        <v>#REF!</v>
      </c>
      <c r="DV21" s="24" t="e">
        <f>SUMIF(#REF!,DV$2,#REF!)</f>
        <v>#REF!</v>
      </c>
      <c r="DW21" s="50"/>
      <c r="DX21" s="50"/>
      <c r="DY21" s="50"/>
      <c r="DZ21" s="50"/>
      <c r="EA21" s="50"/>
      <c r="EB21" s="50"/>
      <c r="EC21" s="50"/>
      <c r="ED21" s="50"/>
      <c r="EE21" s="50"/>
    </row>
    <row r="22" spans="3:135" hidden="1" outlineLevel="1">
      <c r="C22" s="52">
        <v>112</v>
      </c>
      <c r="D22" s="123" t="e">
        <f>#REF!</f>
        <v>#REF!</v>
      </c>
      <c r="F22" s="24" t="e">
        <f>#REF!</f>
        <v>#REF!</v>
      </c>
      <c r="G22" s="24" t="e">
        <f>#REF!</f>
        <v>#REF!</v>
      </c>
      <c r="H22" s="24" t="e">
        <f>#REF!</f>
        <v>#REF!</v>
      </c>
      <c r="I22" s="24" t="e">
        <f>#REF!</f>
        <v>#REF!</v>
      </c>
      <c r="J22" s="24" t="e">
        <f>#REF!</f>
        <v>#REF!</v>
      </c>
      <c r="K22" s="24" t="e">
        <f>#REF!</f>
        <v>#REF!</v>
      </c>
      <c r="L22" s="24" t="e">
        <f>#REF!</f>
        <v>#REF!</v>
      </c>
      <c r="M22" s="24" t="e">
        <f>#REF!</f>
        <v>#REF!</v>
      </c>
      <c r="N22" s="24" t="e">
        <f>#REF!</f>
        <v>#REF!</v>
      </c>
      <c r="O22" s="24" t="e">
        <f>#REF!</f>
        <v>#REF!</v>
      </c>
      <c r="P22" s="24" t="e">
        <f>#REF!</f>
        <v>#REF!</v>
      </c>
      <c r="Q22" s="24" t="e">
        <f>#REF!</f>
        <v>#REF!</v>
      </c>
      <c r="R22" s="24" t="e">
        <f>#REF!</f>
        <v>#REF!</v>
      </c>
      <c r="S22" s="24" t="e">
        <f>#REF!</f>
        <v>#REF!</v>
      </c>
      <c r="T22" s="24" t="e">
        <f>#REF!</f>
        <v>#REF!</v>
      </c>
      <c r="U22" s="24" t="e">
        <f>#REF!</f>
        <v>#REF!</v>
      </c>
      <c r="V22" s="24" t="e">
        <f>#REF!</f>
        <v>#REF!</v>
      </c>
      <c r="W22" s="24" t="e">
        <f>#REF!</f>
        <v>#REF!</v>
      </c>
      <c r="X22" s="24" t="e">
        <f>#REF!</f>
        <v>#REF!</v>
      </c>
      <c r="Y22" s="24" t="e">
        <f>#REF!</f>
        <v>#REF!</v>
      </c>
      <c r="Z22" s="24" t="e">
        <f>#REF!</f>
        <v>#REF!</v>
      </c>
      <c r="AA22" s="24" t="e">
        <f>#REF!</f>
        <v>#REF!</v>
      </c>
      <c r="AB22" s="24" t="e">
        <f>#REF!</f>
        <v>#REF!</v>
      </c>
      <c r="AC22" s="24" t="e">
        <f>#REF!</f>
        <v>#REF!</v>
      </c>
      <c r="AD22" s="24"/>
      <c r="AE22" s="24" t="e">
        <f t="shared" si="2"/>
        <v>#REF!</v>
      </c>
      <c r="AF22" s="24" t="e">
        <f t="shared" si="3"/>
        <v>#REF!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50"/>
      <c r="DB22" s="50"/>
      <c r="DC22" s="24" t="e">
        <f>SUMIF(#REF!,DC$2,#REF!)</f>
        <v>#REF!</v>
      </c>
      <c r="DD22" s="24" t="e">
        <f>SUMIF(#REF!,DD$2,#REF!)</f>
        <v>#REF!</v>
      </c>
      <c r="DE22" s="24" t="e">
        <f>SUMIF(#REF!,DE$2,#REF!)</f>
        <v>#REF!</v>
      </c>
      <c r="DF22" s="24" t="e">
        <f>SUMIF(#REF!,DF$2,#REF!)</f>
        <v>#REF!</v>
      </c>
      <c r="DG22" s="24" t="e">
        <f>SUMIF(#REF!,DG$2,#REF!)</f>
        <v>#REF!</v>
      </c>
      <c r="DH22" s="24" t="e">
        <f>SUMIF(#REF!,DH$2,#REF!)</f>
        <v>#REF!</v>
      </c>
      <c r="DI22" s="24" t="e">
        <f>SUMIF(#REF!,DI$2,#REF!)</f>
        <v>#REF!</v>
      </c>
      <c r="DJ22" s="24" t="e">
        <f>SUMIF(#REF!,DJ$2,#REF!)</f>
        <v>#REF!</v>
      </c>
      <c r="DK22" s="24" t="e">
        <f>SUMIF(#REF!,DK$2,#REF!)</f>
        <v>#REF!</v>
      </c>
      <c r="DL22" s="24" t="e">
        <f>SUMIF(#REF!,DL$2,#REF!)</f>
        <v>#REF!</v>
      </c>
      <c r="DM22" s="24" t="e">
        <f>SUMIF(#REF!,DM$2,#REF!)</f>
        <v>#REF!</v>
      </c>
      <c r="DN22" s="24" t="e">
        <f>SUMIF(#REF!,DN$2,#REF!)</f>
        <v>#REF!</v>
      </c>
      <c r="DO22" s="24" t="e">
        <f>SUMIF(#REF!,DO$2,#REF!)</f>
        <v>#REF!</v>
      </c>
      <c r="DP22" s="24" t="e">
        <f>SUMIF(#REF!,DP$2,#REF!)</f>
        <v>#REF!</v>
      </c>
      <c r="DQ22" s="24" t="e">
        <f>SUMIF(#REF!,DQ$2,#REF!)</f>
        <v>#REF!</v>
      </c>
      <c r="DR22" s="24" t="e">
        <f>SUMIF(#REF!,DR$2,#REF!)</f>
        <v>#REF!</v>
      </c>
      <c r="DS22" s="24" t="e">
        <f>SUMIF(#REF!,DS$2,#REF!)</f>
        <v>#REF!</v>
      </c>
      <c r="DT22" s="24" t="e">
        <f>SUMIF(#REF!,DT$2,#REF!)</f>
        <v>#REF!</v>
      </c>
      <c r="DU22" s="24" t="e">
        <f>SUMIF(#REF!,DU$2,#REF!)</f>
        <v>#REF!</v>
      </c>
      <c r="DV22" s="24" t="e">
        <f>SUMIF(#REF!,DV$2,#REF!)</f>
        <v>#REF!</v>
      </c>
      <c r="DW22" s="50"/>
      <c r="DX22" s="50"/>
      <c r="DY22" s="50"/>
      <c r="DZ22" s="50"/>
      <c r="EA22" s="50"/>
      <c r="EB22" s="50"/>
      <c r="EC22" s="50"/>
      <c r="ED22" s="50"/>
      <c r="EE22" s="50"/>
    </row>
    <row r="23" spans="3:135" hidden="1" outlineLevel="1">
      <c r="C23" s="52">
        <v>113</v>
      </c>
      <c r="D23" s="123" t="e">
        <f>#REF!</f>
        <v>#REF!</v>
      </c>
      <c r="F23" s="24" t="e">
        <f>#REF!</f>
        <v>#REF!</v>
      </c>
      <c r="G23" s="24" t="e">
        <f>#REF!</f>
        <v>#REF!</v>
      </c>
      <c r="H23" s="24" t="e">
        <f>#REF!</f>
        <v>#REF!</v>
      </c>
      <c r="I23" s="24" t="e">
        <f>#REF!</f>
        <v>#REF!</v>
      </c>
      <c r="J23" s="24" t="e">
        <f>#REF!</f>
        <v>#REF!</v>
      </c>
      <c r="K23" s="24" t="e">
        <f>#REF!</f>
        <v>#REF!</v>
      </c>
      <c r="L23" s="24" t="e">
        <f>#REF!</f>
        <v>#REF!</v>
      </c>
      <c r="M23" s="24" t="e">
        <f>#REF!</f>
        <v>#REF!</v>
      </c>
      <c r="N23" s="24" t="e">
        <f>#REF!</f>
        <v>#REF!</v>
      </c>
      <c r="O23" s="24" t="e">
        <f>#REF!</f>
        <v>#REF!</v>
      </c>
      <c r="P23" s="24" t="e">
        <f>#REF!</f>
        <v>#REF!</v>
      </c>
      <c r="Q23" s="24" t="e">
        <f>#REF!</f>
        <v>#REF!</v>
      </c>
      <c r="R23" s="24" t="e">
        <f>#REF!</f>
        <v>#REF!</v>
      </c>
      <c r="S23" s="24" t="e">
        <f>#REF!</f>
        <v>#REF!</v>
      </c>
      <c r="T23" s="24" t="e">
        <f>#REF!</f>
        <v>#REF!</v>
      </c>
      <c r="U23" s="24" t="e">
        <f>#REF!</f>
        <v>#REF!</v>
      </c>
      <c r="V23" s="24" t="e">
        <f>#REF!</f>
        <v>#REF!</v>
      </c>
      <c r="W23" s="24" t="e">
        <f>#REF!</f>
        <v>#REF!</v>
      </c>
      <c r="X23" s="24" t="e">
        <f>#REF!</f>
        <v>#REF!</v>
      </c>
      <c r="Y23" s="24" t="e">
        <f>#REF!</f>
        <v>#REF!</v>
      </c>
      <c r="Z23" s="24" t="e">
        <f>#REF!</f>
        <v>#REF!</v>
      </c>
      <c r="AA23" s="24" t="e">
        <f>#REF!</f>
        <v>#REF!</v>
      </c>
      <c r="AB23" s="24" t="e">
        <f>#REF!</f>
        <v>#REF!</v>
      </c>
      <c r="AC23" s="24" t="e">
        <f>#REF!</f>
        <v>#REF!</v>
      </c>
      <c r="AD23" s="24"/>
      <c r="AE23" s="24" t="e">
        <f t="shared" si="2"/>
        <v>#REF!</v>
      </c>
      <c r="AF23" s="24" t="e">
        <f t="shared" si="3"/>
        <v>#REF!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50"/>
      <c r="DB23" s="50"/>
      <c r="DC23" s="24" t="e">
        <f>SUMIF(#REF!,DC$2,#REF!)</f>
        <v>#REF!</v>
      </c>
      <c r="DD23" s="24" t="e">
        <f>SUMIF(#REF!,DD$2,#REF!)</f>
        <v>#REF!</v>
      </c>
      <c r="DE23" s="24" t="e">
        <f>SUMIF(#REF!,DE$2,#REF!)</f>
        <v>#REF!</v>
      </c>
      <c r="DF23" s="24" t="e">
        <f>SUMIF(#REF!,DF$2,#REF!)</f>
        <v>#REF!</v>
      </c>
      <c r="DG23" s="24" t="e">
        <f>SUMIF(#REF!,DG$2,#REF!)</f>
        <v>#REF!</v>
      </c>
      <c r="DH23" s="24" t="e">
        <f>SUMIF(#REF!,DH$2,#REF!)</f>
        <v>#REF!</v>
      </c>
      <c r="DI23" s="24" t="e">
        <f>SUMIF(#REF!,DI$2,#REF!)</f>
        <v>#REF!</v>
      </c>
      <c r="DJ23" s="24" t="e">
        <f>SUMIF(#REF!,DJ$2,#REF!)</f>
        <v>#REF!</v>
      </c>
      <c r="DK23" s="24" t="e">
        <f>SUMIF(#REF!,DK$2,#REF!)</f>
        <v>#REF!</v>
      </c>
      <c r="DL23" s="24" t="e">
        <f>SUMIF(#REF!,DL$2,#REF!)</f>
        <v>#REF!</v>
      </c>
      <c r="DM23" s="24" t="e">
        <f>SUMIF(#REF!,DM$2,#REF!)</f>
        <v>#REF!</v>
      </c>
      <c r="DN23" s="24" t="e">
        <f>SUMIF(#REF!,DN$2,#REF!)</f>
        <v>#REF!</v>
      </c>
      <c r="DO23" s="24" t="e">
        <f>SUMIF(#REF!,DO$2,#REF!)</f>
        <v>#REF!</v>
      </c>
      <c r="DP23" s="24" t="e">
        <f>SUMIF(#REF!,DP$2,#REF!)</f>
        <v>#REF!</v>
      </c>
      <c r="DQ23" s="24" t="e">
        <f>SUMIF(#REF!,DQ$2,#REF!)</f>
        <v>#REF!</v>
      </c>
      <c r="DR23" s="24" t="e">
        <f>SUMIF(#REF!,DR$2,#REF!)</f>
        <v>#REF!</v>
      </c>
      <c r="DS23" s="24" t="e">
        <f>SUMIF(#REF!,DS$2,#REF!)</f>
        <v>#REF!</v>
      </c>
      <c r="DT23" s="24" t="e">
        <f>SUMIF(#REF!,DT$2,#REF!)</f>
        <v>#REF!</v>
      </c>
      <c r="DU23" s="24" t="e">
        <f>SUMIF(#REF!,DU$2,#REF!)</f>
        <v>#REF!</v>
      </c>
      <c r="DV23" s="24" t="e">
        <f>SUMIF(#REF!,DV$2,#REF!)</f>
        <v>#REF!</v>
      </c>
      <c r="DW23" s="50"/>
      <c r="DX23" s="50"/>
      <c r="DY23" s="50"/>
      <c r="DZ23" s="50"/>
      <c r="EA23" s="50"/>
      <c r="EB23" s="50"/>
      <c r="EC23" s="50"/>
      <c r="ED23" s="50"/>
      <c r="EE23" s="50"/>
    </row>
    <row r="24" spans="3:135" hidden="1" outlineLevel="1">
      <c r="C24" s="52">
        <v>115</v>
      </c>
      <c r="D24" s="123" t="e">
        <f>#REF!</f>
        <v>#REF!</v>
      </c>
      <c r="F24" s="24" t="e">
        <f>#REF!</f>
        <v>#REF!</v>
      </c>
      <c r="G24" s="24" t="e">
        <f>#REF!</f>
        <v>#REF!</v>
      </c>
      <c r="H24" s="24" t="e">
        <f>#REF!</f>
        <v>#REF!</v>
      </c>
      <c r="I24" s="24" t="e">
        <f>#REF!</f>
        <v>#REF!</v>
      </c>
      <c r="J24" s="24" t="e">
        <f>#REF!</f>
        <v>#REF!</v>
      </c>
      <c r="K24" s="24" t="e">
        <f>#REF!</f>
        <v>#REF!</v>
      </c>
      <c r="L24" s="24" t="e">
        <f>#REF!</f>
        <v>#REF!</v>
      </c>
      <c r="M24" s="24" t="e">
        <f>#REF!</f>
        <v>#REF!</v>
      </c>
      <c r="N24" s="24" t="e">
        <f>#REF!</f>
        <v>#REF!</v>
      </c>
      <c r="O24" s="24" t="e">
        <f>#REF!</f>
        <v>#REF!</v>
      </c>
      <c r="P24" s="24" t="e">
        <f>#REF!</f>
        <v>#REF!</v>
      </c>
      <c r="Q24" s="24" t="e">
        <f>#REF!</f>
        <v>#REF!</v>
      </c>
      <c r="R24" s="24" t="e">
        <f>#REF!</f>
        <v>#REF!</v>
      </c>
      <c r="S24" s="24" t="e">
        <f>#REF!</f>
        <v>#REF!</v>
      </c>
      <c r="T24" s="24" t="e">
        <f>#REF!</f>
        <v>#REF!</v>
      </c>
      <c r="U24" s="24" t="e">
        <f>#REF!</f>
        <v>#REF!</v>
      </c>
      <c r="V24" s="24" t="e">
        <f>#REF!</f>
        <v>#REF!</v>
      </c>
      <c r="W24" s="24" t="e">
        <f>#REF!</f>
        <v>#REF!</v>
      </c>
      <c r="X24" s="24" t="e">
        <f>#REF!</f>
        <v>#REF!</v>
      </c>
      <c r="Y24" s="24" t="e">
        <f>#REF!</f>
        <v>#REF!</v>
      </c>
      <c r="Z24" s="24" t="e">
        <f>#REF!</f>
        <v>#REF!</v>
      </c>
      <c r="AA24" s="24" t="e">
        <f>#REF!</f>
        <v>#REF!</v>
      </c>
      <c r="AB24" s="24" t="e">
        <f>#REF!</f>
        <v>#REF!</v>
      </c>
      <c r="AC24" s="24" t="e">
        <f>#REF!</f>
        <v>#REF!</v>
      </c>
      <c r="AD24" s="24"/>
      <c r="AE24" s="24" t="e">
        <f t="shared" si="2"/>
        <v>#REF!</v>
      </c>
      <c r="AF24" s="24" t="e">
        <f t="shared" si="3"/>
        <v>#REF!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50"/>
      <c r="DB24" s="50"/>
      <c r="DC24" s="24" t="e">
        <f>SUMIF(#REF!,DC$2,#REF!)</f>
        <v>#REF!</v>
      </c>
      <c r="DD24" s="24" t="e">
        <f>SUMIF(#REF!,DD$2,#REF!)</f>
        <v>#REF!</v>
      </c>
      <c r="DE24" s="24" t="e">
        <f>SUMIF(#REF!,DE$2,#REF!)</f>
        <v>#REF!</v>
      </c>
      <c r="DF24" s="24" t="e">
        <f>SUMIF(#REF!,DF$2,#REF!)</f>
        <v>#REF!</v>
      </c>
      <c r="DG24" s="24" t="e">
        <f>SUMIF(#REF!,DG$2,#REF!)</f>
        <v>#REF!</v>
      </c>
      <c r="DH24" s="24" t="e">
        <f>SUMIF(#REF!,DH$2,#REF!)</f>
        <v>#REF!</v>
      </c>
      <c r="DI24" s="24" t="e">
        <f>SUMIF(#REF!,DI$2,#REF!)</f>
        <v>#REF!</v>
      </c>
      <c r="DJ24" s="24" t="e">
        <f>SUMIF(#REF!,DJ$2,#REF!)</f>
        <v>#REF!</v>
      </c>
      <c r="DK24" s="24" t="e">
        <f>SUMIF(#REF!,DK$2,#REF!)</f>
        <v>#REF!</v>
      </c>
      <c r="DL24" s="24" t="e">
        <f>SUMIF(#REF!,DL$2,#REF!)</f>
        <v>#REF!</v>
      </c>
      <c r="DM24" s="24" t="e">
        <f>SUMIF(#REF!,DM$2,#REF!)</f>
        <v>#REF!</v>
      </c>
      <c r="DN24" s="24" t="e">
        <f>SUMIF(#REF!,DN$2,#REF!)</f>
        <v>#REF!</v>
      </c>
      <c r="DO24" s="24" t="e">
        <f>SUMIF(#REF!,DO$2,#REF!)</f>
        <v>#REF!</v>
      </c>
      <c r="DP24" s="24" t="e">
        <f>SUMIF(#REF!,DP$2,#REF!)</f>
        <v>#REF!</v>
      </c>
      <c r="DQ24" s="24" t="e">
        <f>SUMIF(#REF!,DQ$2,#REF!)</f>
        <v>#REF!</v>
      </c>
      <c r="DR24" s="24" t="e">
        <f>SUMIF(#REF!,DR$2,#REF!)</f>
        <v>#REF!</v>
      </c>
      <c r="DS24" s="24" t="e">
        <f>SUMIF(#REF!,DS$2,#REF!)</f>
        <v>#REF!</v>
      </c>
      <c r="DT24" s="24" t="e">
        <f>SUMIF(#REF!,DT$2,#REF!)</f>
        <v>#REF!</v>
      </c>
      <c r="DU24" s="24" t="e">
        <f>SUMIF(#REF!,DU$2,#REF!)</f>
        <v>#REF!</v>
      </c>
      <c r="DV24" s="24" t="e">
        <f>SUMIF(#REF!,DV$2,#REF!)</f>
        <v>#REF!</v>
      </c>
      <c r="DW24" s="50"/>
      <c r="DX24" s="50"/>
      <c r="DY24" s="50"/>
      <c r="DZ24" s="50"/>
      <c r="EA24" s="50"/>
      <c r="EB24" s="50"/>
      <c r="EC24" s="50"/>
      <c r="ED24" s="50"/>
      <c r="EE24" s="50"/>
    </row>
    <row r="25" spans="3:135" ht="12.75" hidden="1" customHeight="1" outlineLevel="1">
      <c r="C25" s="52">
        <v>116</v>
      </c>
      <c r="D25" s="123" t="e">
        <f>#REF!</f>
        <v>#REF!</v>
      </c>
      <c r="F25" s="24" t="e">
        <f>#REF!</f>
        <v>#REF!</v>
      </c>
      <c r="G25" s="24" t="e">
        <f>#REF!</f>
        <v>#REF!</v>
      </c>
      <c r="H25" s="24" t="e">
        <f>#REF!</f>
        <v>#REF!</v>
      </c>
      <c r="I25" s="24" t="e">
        <f>#REF!</f>
        <v>#REF!</v>
      </c>
      <c r="J25" s="24" t="e">
        <f>#REF!</f>
        <v>#REF!</v>
      </c>
      <c r="K25" s="24" t="e">
        <f>#REF!</f>
        <v>#REF!</v>
      </c>
      <c r="L25" s="24" t="e">
        <f>#REF!</f>
        <v>#REF!</v>
      </c>
      <c r="M25" s="24" t="e">
        <f>#REF!</f>
        <v>#REF!</v>
      </c>
      <c r="N25" s="24" t="e">
        <f>#REF!</f>
        <v>#REF!</v>
      </c>
      <c r="O25" s="24" t="e">
        <f>#REF!</f>
        <v>#REF!</v>
      </c>
      <c r="P25" s="24" t="e">
        <f>#REF!</f>
        <v>#REF!</v>
      </c>
      <c r="Q25" s="24" t="e">
        <f>#REF!</f>
        <v>#REF!</v>
      </c>
      <c r="R25" s="24" t="e">
        <f>#REF!</f>
        <v>#REF!</v>
      </c>
      <c r="S25" s="24" t="e">
        <f>#REF!</f>
        <v>#REF!</v>
      </c>
      <c r="T25" s="24" t="e">
        <f>#REF!</f>
        <v>#REF!</v>
      </c>
      <c r="U25" s="24" t="e">
        <f>#REF!</f>
        <v>#REF!</v>
      </c>
      <c r="V25" s="24" t="e">
        <f>#REF!</f>
        <v>#REF!</v>
      </c>
      <c r="W25" s="24" t="e">
        <f>#REF!</f>
        <v>#REF!</v>
      </c>
      <c r="X25" s="24" t="e">
        <f>#REF!</f>
        <v>#REF!</v>
      </c>
      <c r="Y25" s="24" t="e">
        <f>#REF!</f>
        <v>#REF!</v>
      </c>
      <c r="Z25" s="24" t="e">
        <f>#REF!</f>
        <v>#REF!</v>
      </c>
      <c r="AA25" s="24" t="e">
        <f>#REF!</f>
        <v>#REF!</v>
      </c>
      <c r="AB25" s="24" t="e">
        <f>#REF!</f>
        <v>#REF!</v>
      </c>
      <c r="AC25" s="24" t="e">
        <f>#REF!</f>
        <v>#REF!</v>
      </c>
      <c r="AD25" s="24"/>
      <c r="AE25" s="24" t="e">
        <f t="shared" si="2"/>
        <v>#REF!</v>
      </c>
      <c r="AF25" s="24" t="e">
        <f t="shared" si="3"/>
        <v>#REF!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50"/>
      <c r="DB25" s="50"/>
      <c r="DC25" s="24" t="e">
        <f>SUMIF(#REF!,DC$2,#REF!)</f>
        <v>#REF!</v>
      </c>
      <c r="DD25" s="24" t="e">
        <f>SUMIF(#REF!,DD$2,#REF!)</f>
        <v>#REF!</v>
      </c>
      <c r="DE25" s="24" t="e">
        <f>SUMIF(#REF!,DE$2,#REF!)</f>
        <v>#REF!</v>
      </c>
      <c r="DF25" s="24" t="e">
        <f>SUMIF(#REF!,DF$2,#REF!)</f>
        <v>#REF!</v>
      </c>
      <c r="DG25" s="24" t="e">
        <f>SUMIF(#REF!,DG$2,#REF!)</f>
        <v>#REF!</v>
      </c>
      <c r="DH25" s="24" t="e">
        <f>SUMIF(#REF!,DH$2,#REF!)</f>
        <v>#REF!</v>
      </c>
      <c r="DI25" s="24" t="e">
        <f>SUMIF(#REF!,DI$2,#REF!)</f>
        <v>#REF!</v>
      </c>
      <c r="DJ25" s="24" t="e">
        <f>SUMIF(#REF!,DJ$2,#REF!)</f>
        <v>#REF!</v>
      </c>
      <c r="DK25" s="24" t="e">
        <f>SUMIF(#REF!,DK$2,#REF!)</f>
        <v>#REF!</v>
      </c>
      <c r="DL25" s="24" t="e">
        <f>SUMIF(#REF!,DL$2,#REF!)</f>
        <v>#REF!</v>
      </c>
      <c r="DM25" s="24" t="e">
        <f>SUMIF(#REF!,DM$2,#REF!)</f>
        <v>#REF!</v>
      </c>
      <c r="DN25" s="24" t="e">
        <f>SUMIF(#REF!,DN$2,#REF!)</f>
        <v>#REF!</v>
      </c>
      <c r="DO25" s="24" t="e">
        <f>SUMIF(#REF!,DO$2,#REF!)</f>
        <v>#REF!</v>
      </c>
      <c r="DP25" s="24" t="e">
        <f>SUMIF(#REF!,DP$2,#REF!)</f>
        <v>#REF!</v>
      </c>
      <c r="DQ25" s="24" t="e">
        <f>SUMIF(#REF!,DQ$2,#REF!)</f>
        <v>#REF!</v>
      </c>
      <c r="DR25" s="24" t="e">
        <f>SUMIF(#REF!,DR$2,#REF!)</f>
        <v>#REF!</v>
      </c>
      <c r="DS25" s="24" t="e">
        <f>SUMIF(#REF!,DS$2,#REF!)</f>
        <v>#REF!</v>
      </c>
      <c r="DT25" s="24" t="e">
        <f>SUMIF(#REF!,DT$2,#REF!)</f>
        <v>#REF!</v>
      </c>
      <c r="DU25" s="24" t="e">
        <f>SUMIF(#REF!,DU$2,#REF!)</f>
        <v>#REF!</v>
      </c>
      <c r="DV25" s="24" t="e">
        <f>SUMIF(#REF!,DV$2,#REF!)</f>
        <v>#REF!</v>
      </c>
      <c r="DW25" s="50"/>
      <c r="DX25" s="50"/>
      <c r="DY25" s="50"/>
      <c r="DZ25" s="50"/>
      <c r="EA25" s="50"/>
      <c r="EB25" s="50"/>
      <c r="EC25" s="50"/>
      <c r="ED25" s="50"/>
      <c r="EE25" s="50"/>
    </row>
    <row r="26" spans="3:135" ht="12.75" hidden="1" customHeight="1" outlineLevel="1">
      <c r="C26" s="52">
        <v>117</v>
      </c>
      <c r="D26" s="123" t="e">
        <f>#REF!</f>
        <v>#REF!</v>
      </c>
      <c r="F26" s="24" t="e">
        <f>#REF!</f>
        <v>#REF!</v>
      </c>
      <c r="G26" s="24" t="e">
        <f>#REF!</f>
        <v>#REF!</v>
      </c>
      <c r="H26" s="24" t="e">
        <f>#REF!</f>
        <v>#REF!</v>
      </c>
      <c r="I26" s="24" t="e">
        <f>#REF!</f>
        <v>#REF!</v>
      </c>
      <c r="J26" s="24" t="e">
        <f>#REF!</f>
        <v>#REF!</v>
      </c>
      <c r="K26" s="24" t="e">
        <f>#REF!</f>
        <v>#REF!</v>
      </c>
      <c r="L26" s="24" t="e">
        <f>#REF!</f>
        <v>#REF!</v>
      </c>
      <c r="M26" s="24" t="e">
        <f>#REF!</f>
        <v>#REF!</v>
      </c>
      <c r="N26" s="24" t="e">
        <f>#REF!</f>
        <v>#REF!</v>
      </c>
      <c r="O26" s="24" t="e">
        <f>#REF!</f>
        <v>#REF!</v>
      </c>
      <c r="P26" s="24" t="e">
        <f>#REF!</f>
        <v>#REF!</v>
      </c>
      <c r="Q26" s="24" t="e">
        <f>#REF!</f>
        <v>#REF!</v>
      </c>
      <c r="R26" s="24" t="e">
        <f>#REF!</f>
        <v>#REF!</v>
      </c>
      <c r="S26" s="24" t="e">
        <f>#REF!</f>
        <v>#REF!</v>
      </c>
      <c r="T26" s="24" t="e">
        <f>#REF!</f>
        <v>#REF!</v>
      </c>
      <c r="U26" s="24" t="e">
        <f>#REF!</f>
        <v>#REF!</v>
      </c>
      <c r="V26" s="24" t="e">
        <f>#REF!</f>
        <v>#REF!</v>
      </c>
      <c r="W26" s="24" t="e">
        <f>#REF!</f>
        <v>#REF!</v>
      </c>
      <c r="X26" s="24" t="e">
        <f>#REF!</f>
        <v>#REF!</v>
      </c>
      <c r="Y26" s="24" t="e">
        <f>#REF!</f>
        <v>#REF!</v>
      </c>
      <c r="Z26" s="24" t="e">
        <f>#REF!</f>
        <v>#REF!</v>
      </c>
      <c r="AA26" s="24" t="e">
        <f>#REF!</f>
        <v>#REF!</v>
      </c>
      <c r="AB26" s="24" t="e">
        <f>#REF!</f>
        <v>#REF!</v>
      </c>
      <c r="AC26" s="24" t="e">
        <f>#REF!</f>
        <v>#REF!</v>
      </c>
      <c r="AD26" s="24"/>
      <c r="AE26" s="24" t="e">
        <f t="shared" si="2"/>
        <v>#REF!</v>
      </c>
      <c r="AF26" s="24" t="e">
        <f t="shared" si="3"/>
        <v>#REF!</v>
      </c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50"/>
      <c r="DB26" s="50"/>
      <c r="DC26" s="24" t="e">
        <f>SUMIF(#REF!,DC$2,#REF!)</f>
        <v>#REF!</v>
      </c>
      <c r="DD26" s="24" t="e">
        <f>SUMIF(#REF!,DD$2,#REF!)</f>
        <v>#REF!</v>
      </c>
      <c r="DE26" s="24" t="e">
        <f>SUMIF(#REF!,DE$2,#REF!)</f>
        <v>#REF!</v>
      </c>
      <c r="DF26" s="24" t="e">
        <f>SUMIF(#REF!,DF$2,#REF!)</f>
        <v>#REF!</v>
      </c>
      <c r="DG26" s="24" t="e">
        <f>SUMIF(#REF!,DG$2,#REF!)</f>
        <v>#REF!</v>
      </c>
      <c r="DH26" s="24" t="e">
        <f>SUMIF(#REF!,DH$2,#REF!)</f>
        <v>#REF!</v>
      </c>
      <c r="DI26" s="24" t="e">
        <f>SUMIF(#REF!,DI$2,#REF!)</f>
        <v>#REF!</v>
      </c>
      <c r="DJ26" s="24" t="e">
        <f>SUMIF(#REF!,DJ$2,#REF!)</f>
        <v>#REF!</v>
      </c>
      <c r="DK26" s="24" t="e">
        <f>SUMIF(#REF!,DK$2,#REF!)</f>
        <v>#REF!</v>
      </c>
      <c r="DL26" s="24" t="e">
        <f>SUMIF(#REF!,DL$2,#REF!)</f>
        <v>#REF!</v>
      </c>
      <c r="DM26" s="24" t="e">
        <f>SUMIF(#REF!,DM$2,#REF!)</f>
        <v>#REF!</v>
      </c>
      <c r="DN26" s="24" t="e">
        <f>SUMIF(#REF!,DN$2,#REF!)</f>
        <v>#REF!</v>
      </c>
      <c r="DO26" s="24" t="e">
        <f>SUMIF(#REF!,DO$2,#REF!)</f>
        <v>#REF!</v>
      </c>
      <c r="DP26" s="24" t="e">
        <f>SUMIF(#REF!,DP$2,#REF!)</f>
        <v>#REF!</v>
      </c>
      <c r="DQ26" s="24" t="e">
        <f>SUMIF(#REF!,DQ$2,#REF!)</f>
        <v>#REF!</v>
      </c>
      <c r="DR26" s="24" t="e">
        <f>SUMIF(#REF!,DR$2,#REF!)</f>
        <v>#REF!</v>
      </c>
      <c r="DS26" s="24" t="e">
        <f>SUMIF(#REF!,DS$2,#REF!)</f>
        <v>#REF!</v>
      </c>
      <c r="DT26" s="24" t="e">
        <f>SUMIF(#REF!,DT$2,#REF!)</f>
        <v>#REF!</v>
      </c>
      <c r="DU26" s="24" t="e">
        <f>SUMIF(#REF!,DU$2,#REF!)</f>
        <v>#REF!</v>
      </c>
      <c r="DV26" s="24" t="e">
        <f>SUMIF(#REF!,DV$2,#REF!)</f>
        <v>#REF!</v>
      </c>
      <c r="DW26" s="50"/>
      <c r="DX26" s="50"/>
      <c r="DY26" s="50"/>
      <c r="DZ26" s="50"/>
      <c r="EA26" s="50"/>
      <c r="EB26" s="50"/>
      <c r="EC26" s="50"/>
      <c r="ED26" s="50"/>
      <c r="EE26" s="50"/>
    </row>
    <row r="27" spans="3:135" ht="12.75" hidden="1" customHeight="1" outlineLevel="1">
      <c r="C27" s="52">
        <v>120</v>
      </c>
      <c r="D27" s="123" t="e">
        <f>#REF!</f>
        <v>#REF!</v>
      </c>
      <c r="F27" s="24" t="e">
        <f>#REF!</f>
        <v>#REF!</v>
      </c>
      <c r="G27" s="24" t="e">
        <f>#REF!</f>
        <v>#REF!</v>
      </c>
      <c r="H27" s="24" t="e">
        <f>#REF!</f>
        <v>#REF!</v>
      </c>
      <c r="I27" s="24" t="e">
        <f>#REF!</f>
        <v>#REF!</v>
      </c>
      <c r="J27" s="24" t="e">
        <f>#REF!</f>
        <v>#REF!</v>
      </c>
      <c r="K27" s="24" t="e">
        <f>#REF!</f>
        <v>#REF!</v>
      </c>
      <c r="L27" s="24" t="e">
        <f>#REF!</f>
        <v>#REF!</v>
      </c>
      <c r="M27" s="24" t="e">
        <f>#REF!</f>
        <v>#REF!</v>
      </c>
      <c r="N27" s="24" t="e">
        <f>#REF!</f>
        <v>#REF!</v>
      </c>
      <c r="O27" s="24" t="e">
        <f>#REF!</f>
        <v>#REF!</v>
      </c>
      <c r="P27" s="24" t="e">
        <f>#REF!</f>
        <v>#REF!</v>
      </c>
      <c r="Q27" s="24" t="e">
        <f>#REF!</f>
        <v>#REF!</v>
      </c>
      <c r="R27" s="24" t="e">
        <f>#REF!</f>
        <v>#REF!</v>
      </c>
      <c r="S27" s="24" t="e">
        <f>#REF!</f>
        <v>#REF!</v>
      </c>
      <c r="T27" s="24" t="e">
        <f>#REF!</f>
        <v>#REF!</v>
      </c>
      <c r="U27" s="24" t="e">
        <f>#REF!</f>
        <v>#REF!</v>
      </c>
      <c r="V27" s="24" t="e">
        <f>#REF!</f>
        <v>#REF!</v>
      </c>
      <c r="W27" s="24" t="e">
        <f>#REF!</f>
        <v>#REF!</v>
      </c>
      <c r="X27" s="24" t="e">
        <f>#REF!</f>
        <v>#REF!</v>
      </c>
      <c r="Y27" s="24" t="e">
        <f>#REF!</f>
        <v>#REF!</v>
      </c>
      <c r="Z27" s="24" t="e">
        <f>#REF!</f>
        <v>#REF!</v>
      </c>
      <c r="AA27" s="24" t="e">
        <f>#REF!</f>
        <v>#REF!</v>
      </c>
      <c r="AB27" s="24" t="e">
        <f>#REF!</f>
        <v>#REF!</v>
      </c>
      <c r="AC27" s="24" t="e">
        <f>#REF!</f>
        <v>#REF!</v>
      </c>
      <c r="AD27" s="24"/>
      <c r="AE27" s="24" t="e">
        <f t="shared" si="2"/>
        <v>#REF!</v>
      </c>
      <c r="AF27" s="24" t="e">
        <f t="shared" si="3"/>
        <v>#REF!</v>
      </c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50"/>
      <c r="DB27" s="50"/>
      <c r="DC27" s="24" t="e">
        <f>SUMIF(#REF!,DC$2,#REF!)</f>
        <v>#REF!</v>
      </c>
      <c r="DD27" s="24" t="e">
        <f>SUMIF(#REF!,DD$2,#REF!)</f>
        <v>#REF!</v>
      </c>
      <c r="DE27" s="24" t="e">
        <f>SUMIF(#REF!,DE$2,#REF!)</f>
        <v>#REF!</v>
      </c>
      <c r="DF27" s="24" t="e">
        <f>SUMIF(#REF!,DF$2,#REF!)</f>
        <v>#REF!</v>
      </c>
      <c r="DG27" s="24" t="e">
        <f>SUMIF(#REF!,DG$2,#REF!)</f>
        <v>#REF!</v>
      </c>
      <c r="DH27" s="24" t="e">
        <f>SUMIF(#REF!,DH$2,#REF!)</f>
        <v>#REF!</v>
      </c>
      <c r="DI27" s="24" t="e">
        <f>SUMIF(#REF!,DI$2,#REF!)</f>
        <v>#REF!</v>
      </c>
      <c r="DJ27" s="24" t="e">
        <f>SUMIF(#REF!,DJ$2,#REF!)</f>
        <v>#REF!</v>
      </c>
      <c r="DK27" s="24" t="e">
        <f>SUMIF(#REF!,DK$2,#REF!)</f>
        <v>#REF!</v>
      </c>
      <c r="DL27" s="24" t="e">
        <f>SUMIF(#REF!,DL$2,#REF!)</f>
        <v>#REF!</v>
      </c>
      <c r="DM27" s="24" t="e">
        <f>SUMIF(#REF!,DM$2,#REF!)</f>
        <v>#REF!</v>
      </c>
      <c r="DN27" s="24" t="e">
        <f>SUMIF(#REF!,DN$2,#REF!)</f>
        <v>#REF!</v>
      </c>
      <c r="DO27" s="24" t="e">
        <f>SUMIF(#REF!,DO$2,#REF!)</f>
        <v>#REF!</v>
      </c>
      <c r="DP27" s="24" t="e">
        <f>SUMIF(#REF!,DP$2,#REF!)</f>
        <v>#REF!</v>
      </c>
      <c r="DQ27" s="24" t="e">
        <f>SUMIF(#REF!,DQ$2,#REF!)</f>
        <v>#REF!</v>
      </c>
      <c r="DR27" s="24" t="e">
        <f>SUMIF(#REF!,DR$2,#REF!)</f>
        <v>#REF!</v>
      </c>
      <c r="DS27" s="24" t="e">
        <f>SUMIF(#REF!,DS$2,#REF!)</f>
        <v>#REF!</v>
      </c>
      <c r="DT27" s="24" t="e">
        <f>SUMIF(#REF!,DT$2,#REF!)</f>
        <v>#REF!</v>
      </c>
      <c r="DU27" s="24" t="e">
        <f>SUMIF(#REF!,DU$2,#REF!)</f>
        <v>#REF!</v>
      </c>
      <c r="DV27" s="24" t="e">
        <f>SUMIF(#REF!,DV$2,#REF!)</f>
        <v>#REF!</v>
      </c>
      <c r="DW27" s="50"/>
      <c r="DX27" s="50"/>
      <c r="DY27" s="50"/>
      <c r="DZ27" s="50"/>
      <c r="EA27" s="50"/>
      <c r="EB27" s="50"/>
      <c r="EC27" s="50"/>
      <c r="ED27" s="50"/>
      <c r="EE27" s="50"/>
    </row>
    <row r="28" spans="3:135" ht="12.75" hidden="1" customHeight="1" outlineLevel="1">
      <c r="C28" s="52">
        <v>121</v>
      </c>
      <c r="D28" s="123" t="e">
        <f>#REF!</f>
        <v>#REF!</v>
      </c>
      <c r="F28" s="24" t="e">
        <f>#REF!</f>
        <v>#REF!</v>
      </c>
      <c r="G28" s="24" t="e">
        <f>#REF!</f>
        <v>#REF!</v>
      </c>
      <c r="H28" s="24" t="e">
        <f>#REF!</f>
        <v>#REF!</v>
      </c>
      <c r="I28" s="24" t="e">
        <f>#REF!</f>
        <v>#REF!</v>
      </c>
      <c r="J28" s="24" t="e">
        <f>#REF!</f>
        <v>#REF!</v>
      </c>
      <c r="K28" s="24" t="e">
        <f>#REF!</f>
        <v>#REF!</v>
      </c>
      <c r="L28" s="24" t="e">
        <f>#REF!</f>
        <v>#REF!</v>
      </c>
      <c r="M28" s="24" t="e">
        <f>#REF!</f>
        <v>#REF!</v>
      </c>
      <c r="N28" s="24" t="e">
        <f>#REF!</f>
        <v>#REF!</v>
      </c>
      <c r="O28" s="24" t="e">
        <f>#REF!</f>
        <v>#REF!</v>
      </c>
      <c r="P28" s="24" t="e">
        <f>#REF!</f>
        <v>#REF!</v>
      </c>
      <c r="Q28" s="24" t="e">
        <f>#REF!</f>
        <v>#REF!</v>
      </c>
      <c r="R28" s="24" t="e">
        <f>#REF!</f>
        <v>#REF!</v>
      </c>
      <c r="S28" s="24" t="e">
        <f>#REF!</f>
        <v>#REF!</v>
      </c>
      <c r="T28" s="24" t="e">
        <f>#REF!</f>
        <v>#REF!</v>
      </c>
      <c r="U28" s="24" t="e">
        <f>#REF!</f>
        <v>#REF!</v>
      </c>
      <c r="V28" s="24" t="e">
        <f>#REF!</f>
        <v>#REF!</v>
      </c>
      <c r="W28" s="24" t="e">
        <f>#REF!</f>
        <v>#REF!</v>
      </c>
      <c r="X28" s="24" t="e">
        <f>#REF!</f>
        <v>#REF!</v>
      </c>
      <c r="Y28" s="24" t="e">
        <f>#REF!</f>
        <v>#REF!</v>
      </c>
      <c r="Z28" s="24" t="e">
        <f>#REF!</f>
        <v>#REF!</v>
      </c>
      <c r="AA28" s="24" t="e">
        <f>#REF!</f>
        <v>#REF!</v>
      </c>
      <c r="AB28" s="24" t="e">
        <f>#REF!</f>
        <v>#REF!</v>
      </c>
      <c r="AC28" s="24" t="e">
        <f>#REF!</f>
        <v>#REF!</v>
      </c>
      <c r="AD28" s="24"/>
      <c r="AE28" s="24" t="e">
        <f t="shared" si="2"/>
        <v>#REF!</v>
      </c>
      <c r="AF28" s="24" t="e">
        <f t="shared" si="3"/>
        <v>#REF!</v>
      </c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50"/>
      <c r="DB28" s="50"/>
      <c r="DC28" s="24" t="e">
        <f>SUMIF(#REF!,DC$2,#REF!)</f>
        <v>#REF!</v>
      </c>
      <c r="DD28" s="24" t="e">
        <f>SUMIF(#REF!,DD$2,#REF!)</f>
        <v>#REF!</v>
      </c>
      <c r="DE28" s="24" t="e">
        <f>SUMIF(#REF!,DE$2,#REF!)</f>
        <v>#REF!</v>
      </c>
      <c r="DF28" s="24" t="e">
        <f>SUMIF(#REF!,DF$2,#REF!)</f>
        <v>#REF!</v>
      </c>
      <c r="DG28" s="24" t="e">
        <f>SUMIF(#REF!,DG$2,#REF!)</f>
        <v>#REF!</v>
      </c>
      <c r="DH28" s="24" t="e">
        <f>SUMIF(#REF!,DH$2,#REF!)</f>
        <v>#REF!</v>
      </c>
      <c r="DI28" s="24" t="e">
        <f>SUMIF(#REF!,DI$2,#REF!)</f>
        <v>#REF!</v>
      </c>
      <c r="DJ28" s="24" t="e">
        <f>SUMIF(#REF!,DJ$2,#REF!)</f>
        <v>#REF!</v>
      </c>
      <c r="DK28" s="24" t="e">
        <f>SUMIF(#REF!,DK$2,#REF!)</f>
        <v>#REF!</v>
      </c>
      <c r="DL28" s="24" t="e">
        <f>SUMIF(#REF!,DL$2,#REF!)</f>
        <v>#REF!</v>
      </c>
      <c r="DM28" s="24" t="e">
        <f>SUMIF(#REF!,DM$2,#REF!)</f>
        <v>#REF!</v>
      </c>
      <c r="DN28" s="24" t="e">
        <f>SUMIF(#REF!,DN$2,#REF!)</f>
        <v>#REF!</v>
      </c>
      <c r="DO28" s="24" t="e">
        <f>SUMIF(#REF!,DO$2,#REF!)</f>
        <v>#REF!</v>
      </c>
      <c r="DP28" s="24" t="e">
        <f>SUMIF(#REF!,DP$2,#REF!)</f>
        <v>#REF!</v>
      </c>
      <c r="DQ28" s="24" t="e">
        <f>SUMIF(#REF!,DQ$2,#REF!)</f>
        <v>#REF!</v>
      </c>
      <c r="DR28" s="24" t="e">
        <f>SUMIF(#REF!,DR$2,#REF!)</f>
        <v>#REF!</v>
      </c>
      <c r="DS28" s="24" t="e">
        <f>SUMIF(#REF!,DS$2,#REF!)</f>
        <v>#REF!</v>
      </c>
      <c r="DT28" s="24" t="e">
        <f>SUMIF(#REF!,DT$2,#REF!)</f>
        <v>#REF!</v>
      </c>
      <c r="DU28" s="24" t="e">
        <f>SUMIF(#REF!,DU$2,#REF!)</f>
        <v>#REF!</v>
      </c>
      <c r="DV28" s="24" t="e">
        <f>SUMIF(#REF!,DV$2,#REF!)</f>
        <v>#REF!</v>
      </c>
      <c r="DW28" s="50"/>
      <c r="DX28" s="50"/>
      <c r="DY28" s="50"/>
      <c r="DZ28" s="50"/>
      <c r="EA28" s="50"/>
      <c r="EB28" s="50"/>
      <c r="EC28" s="50"/>
      <c r="ED28" s="50"/>
      <c r="EE28" s="50"/>
    </row>
    <row r="29" spans="3:135" ht="12.75" hidden="1" customHeight="1" outlineLevel="1">
      <c r="C29" s="52">
        <v>122</v>
      </c>
      <c r="D29" s="123" t="e">
        <f>#REF!</f>
        <v>#REF!</v>
      </c>
      <c r="F29" s="24" t="e">
        <f>#REF!</f>
        <v>#REF!</v>
      </c>
      <c r="G29" s="24" t="e">
        <f>#REF!</f>
        <v>#REF!</v>
      </c>
      <c r="H29" s="24" t="e">
        <f>#REF!</f>
        <v>#REF!</v>
      </c>
      <c r="I29" s="24" t="e">
        <f>#REF!</f>
        <v>#REF!</v>
      </c>
      <c r="J29" s="24" t="e">
        <f>#REF!</f>
        <v>#REF!</v>
      </c>
      <c r="K29" s="24" t="e">
        <f>#REF!</f>
        <v>#REF!</v>
      </c>
      <c r="L29" s="24" t="e">
        <f>#REF!</f>
        <v>#REF!</v>
      </c>
      <c r="M29" s="24" t="e">
        <f>#REF!</f>
        <v>#REF!</v>
      </c>
      <c r="N29" s="24" t="e">
        <f>#REF!</f>
        <v>#REF!</v>
      </c>
      <c r="O29" s="24" t="e">
        <f>#REF!</f>
        <v>#REF!</v>
      </c>
      <c r="P29" s="24" t="e">
        <f>#REF!</f>
        <v>#REF!</v>
      </c>
      <c r="Q29" s="24" t="e">
        <f>#REF!</f>
        <v>#REF!</v>
      </c>
      <c r="R29" s="24" t="e">
        <f>#REF!</f>
        <v>#REF!</v>
      </c>
      <c r="S29" s="24" t="e">
        <f>#REF!</f>
        <v>#REF!</v>
      </c>
      <c r="T29" s="24" t="e">
        <f>#REF!</f>
        <v>#REF!</v>
      </c>
      <c r="U29" s="24" t="e">
        <f>#REF!</f>
        <v>#REF!</v>
      </c>
      <c r="V29" s="24" t="e">
        <f>#REF!</f>
        <v>#REF!</v>
      </c>
      <c r="W29" s="24" t="e">
        <f>#REF!</f>
        <v>#REF!</v>
      </c>
      <c r="X29" s="24" t="e">
        <f>#REF!</f>
        <v>#REF!</v>
      </c>
      <c r="Y29" s="24" t="e">
        <f>#REF!</f>
        <v>#REF!</v>
      </c>
      <c r="Z29" s="24" t="e">
        <f>#REF!</f>
        <v>#REF!</v>
      </c>
      <c r="AA29" s="24" t="e">
        <f>#REF!</f>
        <v>#REF!</v>
      </c>
      <c r="AB29" s="24" t="e">
        <f>#REF!</f>
        <v>#REF!</v>
      </c>
      <c r="AC29" s="24" t="e">
        <f>#REF!</f>
        <v>#REF!</v>
      </c>
      <c r="AD29" s="24"/>
      <c r="AE29" s="24" t="e">
        <f t="shared" si="2"/>
        <v>#REF!</v>
      </c>
      <c r="AF29" s="24" t="e">
        <f t="shared" si="3"/>
        <v>#REF!</v>
      </c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50"/>
      <c r="DB29" s="50"/>
      <c r="DC29" s="24" t="e">
        <f>SUMIF(#REF!,DC$2,#REF!)</f>
        <v>#REF!</v>
      </c>
      <c r="DD29" s="24" t="e">
        <f>SUMIF(#REF!,DD$2,#REF!)</f>
        <v>#REF!</v>
      </c>
      <c r="DE29" s="24" t="e">
        <f>SUMIF(#REF!,DE$2,#REF!)</f>
        <v>#REF!</v>
      </c>
      <c r="DF29" s="24" t="e">
        <f>SUMIF(#REF!,DF$2,#REF!)</f>
        <v>#REF!</v>
      </c>
      <c r="DG29" s="24" t="e">
        <f>SUMIF(#REF!,DG$2,#REF!)</f>
        <v>#REF!</v>
      </c>
      <c r="DH29" s="24" t="e">
        <f>SUMIF(#REF!,DH$2,#REF!)</f>
        <v>#REF!</v>
      </c>
      <c r="DI29" s="24" t="e">
        <f>SUMIF(#REF!,DI$2,#REF!)</f>
        <v>#REF!</v>
      </c>
      <c r="DJ29" s="24" t="e">
        <f>SUMIF(#REF!,DJ$2,#REF!)</f>
        <v>#REF!</v>
      </c>
      <c r="DK29" s="24" t="e">
        <f>SUMIF(#REF!,DK$2,#REF!)</f>
        <v>#REF!</v>
      </c>
      <c r="DL29" s="24" t="e">
        <f>SUMIF(#REF!,DL$2,#REF!)</f>
        <v>#REF!</v>
      </c>
      <c r="DM29" s="24" t="e">
        <f>SUMIF(#REF!,DM$2,#REF!)</f>
        <v>#REF!</v>
      </c>
      <c r="DN29" s="24" t="e">
        <f>SUMIF(#REF!,DN$2,#REF!)</f>
        <v>#REF!</v>
      </c>
      <c r="DO29" s="24" t="e">
        <f>SUMIF(#REF!,DO$2,#REF!)</f>
        <v>#REF!</v>
      </c>
      <c r="DP29" s="24" t="e">
        <f>SUMIF(#REF!,DP$2,#REF!)</f>
        <v>#REF!</v>
      </c>
      <c r="DQ29" s="24" t="e">
        <f>SUMIF(#REF!,DQ$2,#REF!)</f>
        <v>#REF!</v>
      </c>
      <c r="DR29" s="24" t="e">
        <f>SUMIF(#REF!,DR$2,#REF!)</f>
        <v>#REF!</v>
      </c>
      <c r="DS29" s="24" t="e">
        <f>SUMIF(#REF!,DS$2,#REF!)</f>
        <v>#REF!</v>
      </c>
      <c r="DT29" s="24" t="e">
        <f>SUMIF(#REF!,DT$2,#REF!)</f>
        <v>#REF!</v>
      </c>
      <c r="DU29" s="24" t="e">
        <f>SUMIF(#REF!,DU$2,#REF!)</f>
        <v>#REF!</v>
      </c>
      <c r="DV29" s="24" t="e">
        <f>SUMIF(#REF!,DV$2,#REF!)</f>
        <v>#REF!</v>
      </c>
      <c r="DW29" s="50"/>
      <c r="DX29" s="50"/>
      <c r="DY29" s="50"/>
      <c r="DZ29" s="50"/>
      <c r="EA29" s="50"/>
      <c r="EB29" s="50"/>
      <c r="EC29" s="50"/>
      <c r="ED29" s="50"/>
      <c r="EE29" s="50"/>
    </row>
    <row r="30" spans="3:135" ht="12.75" hidden="1" customHeight="1" outlineLevel="1">
      <c r="C30" s="52">
        <v>123</v>
      </c>
      <c r="D30" s="123" t="e">
        <f>#REF!</f>
        <v>#REF!</v>
      </c>
      <c r="F30" s="24" t="e">
        <f>#REF!</f>
        <v>#REF!</v>
      </c>
      <c r="G30" s="24" t="e">
        <f>#REF!</f>
        <v>#REF!</v>
      </c>
      <c r="H30" s="24" t="e">
        <f>#REF!</f>
        <v>#REF!</v>
      </c>
      <c r="I30" s="24" t="e">
        <f>#REF!</f>
        <v>#REF!</v>
      </c>
      <c r="J30" s="24" t="e">
        <f>#REF!</f>
        <v>#REF!</v>
      </c>
      <c r="K30" s="24" t="e">
        <f>#REF!</f>
        <v>#REF!</v>
      </c>
      <c r="L30" s="24" t="e">
        <f>#REF!</f>
        <v>#REF!</v>
      </c>
      <c r="M30" s="24" t="e">
        <f>#REF!</f>
        <v>#REF!</v>
      </c>
      <c r="N30" s="24" t="e">
        <f>#REF!</f>
        <v>#REF!</v>
      </c>
      <c r="O30" s="24" t="e">
        <f>#REF!</f>
        <v>#REF!</v>
      </c>
      <c r="P30" s="24" t="e">
        <f>#REF!</f>
        <v>#REF!</v>
      </c>
      <c r="Q30" s="24" t="e">
        <f>#REF!</f>
        <v>#REF!</v>
      </c>
      <c r="R30" s="24" t="e">
        <f>#REF!</f>
        <v>#REF!</v>
      </c>
      <c r="S30" s="24" t="e">
        <f>#REF!</f>
        <v>#REF!</v>
      </c>
      <c r="T30" s="24" t="e">
        <f>#REF!</f>
        <v>#REF!</v>
      </c>
      <c r="U30" s="24" t="e">
        <f>#REF!</f>
        <v>#REF!</v>
      </c>
      <c r="V30" s="24" t="e">
        <f>#REF!</f>
        <v>#REF!</v>
      </c>
      <c r="W30" s="24" t="e">
        <f>#REF!</f>
        <v>#REF!</v>
      </c>
      <c r="X30" s="24" t="e">
        <f>#REF!</f>
        <v>#REF!</v>
      </c>
      <c r="Y30" s="24" t="e">
        <f>#REF!</f>
        <v>#REF!</v>
      </c>
      <c r="Z30" s="24" t="e">
        <f>#REF!</f>
        <v>#REF!</v>
      </c>
      <c r="AA30" s="24" t="e">
        <f>#REF!</f>
        <v>#REF!</v>
      </c>
      <c r="AB30" s="24" t="e">
        <f>#REF!</f>
        <v>#REF!</v>
      </c>
      <c r="AC30" s="24" t="e">
        <f>#REF!</f>
        <v>#REF!</v>
      </c>
      <c r="AD30" s="24"/>
      <c r="AE30" s="24" t="e">
        <f t="shared" si="2"/>
        <v>#REF!</v>
      </c>
      <c r="AF30" s="24" t="e">
        <f t="shared" si="3"/>
        <v>#REF!</v>
      </c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50"/>
      <c r="DB30" s="50"/>
      <c r="DC30" s="24" t="e">
        <f>SUMIF(#REF!,DC$2,#REF!)</f>
        <v>#REF!</v>
      </c>
      <c r="DD30" s="24" t="e">
        <f>SUMIF(#REF!,DD$2,#REF!)</f>
        <v>#REF!</v>
      </c>
      <c r="DE30" s="24" t="e">
        <f>SUMIF(#REF!,DE$2,#REF!)</f>
        <v>#REF!</v>
      </c>
      <c r="DF30" s="24" t="e">
        <f>SUMIF(#REF!,DF$2,#REF!)</f>
        <v>#REF!</v>
      </c>
      <c r="DG30" s="24" t="e">
        <f>SUMIF(#REF!,DG$2,#REF!)</f>
        <v>#REF!</v>
      </c>
      <c r="DH30" s="24" t="e">
        <f>SUMIF(#REF!,DH$2,#REF!)</f>
        <v>#REF!</v>
      </c>
      <c r="DI30" s="24" t="e">
        <f>SUMIF(#REF!,DI$2,#REF!)</f>
        <v>#REF!</v>
      </c>
      <c r="DJ30" s="24" t="e">
        <f>SUMIF(#REF!,DJ$2,#REF!)</f>
        <v>#REF!</v>
      </c>
      <c r="DK30" s="24" t="e">
        <f>SUMIF(#REF!,DK$2,#REF!)</f>
        <v>#REF!</v>
      </c>
      <c r="DL30" s="24" t="e">
        <f>SUMIF(#REF!,DL$2,#REF!)</f>
        <v>#REF!</v>
      </c>
      <c r="DM30" s="24" t="e">
        <f>SUMIF(#REF!,DM$2,#REF!)</f>
        <v>#REF!</v>
      </c>
      <c r="DN30" s="24" t="e">
        <f>SUMIF(#REF!,DN$2,#REF!)</f>
        <v>#REF!</v>
      </c>
      <c r="DO30" s="24" t="e">
        <f>SUMIF(#REF!,DO$2,#REF!)</f>
        <v>#REF!</v>
      </c>
      <c r="DP30" s="24" t="e">
        <f>SUMIF(#REF!,DP$2,#REF!)</f>
        <v>#REF!</v>
      </c>
      <c r="DQ30" s="24" t="e">
        <f>SUMIF(#REF!,DQ$2,#REF!)</f>
        <v>#REF!</v>
      </c>
      <c r="DR30" s="24" t="e">
        <f>SUMIF(#REF!,DR$2,#REF!)</f>
        <v>#REF!</v>
      </c>
      <c r="DS30" s="24" t="e">
        <f>SUMIF(#REF!,DS$2,#REF!)</f>
        <v>#REF!</v>
      </c>
      <c r="DT30" s="24" t="e">
        <f>SUMIF(#REF!,DT$2,#REF!)</f>
        <v>#REF!</v>
      </c>
      <c r="DU30" s="24" t="e">
        <f>SUMIF(#REF!,DU$2,#REF!)</f>
        <v>#REF!</v>
      </c>
      <c r="DV30" s="24" t="e">
        <f>SUMIF(#REF!,DV$2,#REF!)</f>
        <v>#REF!</v>
      </c>
      <c r="DW30" s="50"/>
      <c r="DX30" s="50"/>
      <c r="DY30" s="50"/>
      <c r="DZ30" s="50"/>
      <c r="EA30" s="50"/>
      <c r="EB30" s="50"/>
      <c r="EC30" s="50"/>
      <c r="ED30" s="50"/>
      <c r="EE30" s="50"/>
    </row>
    <row r="31" spans="3:135" ht="12.75" hidden="1" customHeight="1" outlineLevel="1">
      <c r="C31" s="52">
        <v>114</v>
      </c>
      <c r="D31" s="123" t="e">
        <f>#REF!</f>
        <v>#REF!</v>
      </c>
      <c r="F31" s="24" t="e">
        <f>#REF!</f>
        <v>#REF!</v>
      </c>
      <c r="G31" s="24" t="e">
        <f>#REF!</f>
        <v>#REF!</v>
      </c>
      <c r="H31" s="24" t="e">
        <f>#REF!</f>
        <v>#REF!</v>
      </c>
      <c r="I31" s="24" t="e">
        <f>#REF!</f>
        <v>#REF!</v>
      </c>
      <c r="J31" s="24" t="e">
        <f>#REF!</f>
        <v>#REF!</v>
      </c>
      <c r="K31" s="24" t="e">
        <f>#REF!</f>
        <v>#REF!</v>
      </c>
      <c r="L31" s="24" t="e">
        <f>#REF!</f>
        <v>#REF!</v>
      </c>
      <c r="M31" s="24" t="e">
        <f>#REF!</f>
        <v>#REF!</v>
      </c>
      <c r="N31" s="24" t="e">
        <f>#REF!</f>
        <v>#REF!</v>
      </c>
      <c r="O31" s="24" t="e">
        <f>#REF!</f>
        <v>#REF!</v>
      </c>
      <c r="P31" s="24" t="e">
        <f>#REF!</f>
        <v>#REF!</v>
      </c>
      <c r="Q31" s="24" t="e">
        <f>#REF!</f>
        <v>#REF!</v>
      </c>
      <c r="R31" s="24" t="e">
        <f>#REF!</f>
        <v>#REF!</v>
      </c>
      <c r="S31" s="24" t="e">
        <f>#REF!</f>
        <v>#REF!</v>
      </c>
      <c r="T31" s="24" t="e">
        <f>#REF!</f>
        <v>#REF!</v>
      </c>
      <c r="U31" s="24" t="e">
        <f>#REF!</f>
        <v>#REF!</v>
      </c>
      <c r="V31" s="24" t="e">
        <f>#REF!</f>
        <v>#REF!</v>
      </c>
      <c r="W31" s="24" t="e">
        <f>#REF!</f>
        <v>#REF!</v>
      </c>
      <c r="X31" s="24" t="e">
        <f>#REF!</f>
        <v>#REF!</v>
      </c>
      <c r="Y31" s="24" t="e">
        <f>#REF!</f>
        <v>#REF!</v>
      </c>
      <c r="Z31" s="24" t="e">
        <f>#REF!</f>
        <v>#REF!</v>
      </c>
      <c r="AA31" s="24" t="e">
        <f>#REF!</f>
        <v>#REF!</v>
      </c>
      <c r="AB31" s="24" t="e">
        <f>#REF!</f>
        <v>#REF!</v>
      </c>
      <c r="AC31" s="24" t="e">
        <f>#REF!</f>
        <v>#REF!</v>
      </c>
      <c r="AD31" s="24"/>
      <c r="AE31" s="24" t="e">
        <f t="shared" si="2"/>
        <v>#REF!</v>
      </c>
      <c r="AF31" s="24" t="e">
        <f t="shared" si="3"/>
        <v>#REF!</v>
      </c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50"/>
      <c r="DB31" s="50"/>
      <c r="DC31" s="24" t="e">
        <f>SUMIF(#REF!,DC$2,#REF!)</f>
        <v>#REF!</v>
      </c>
      <c r="DD31" s="24" t="e">
        <f>SUMIF(#REF!,DD$2,#REF!)</f>
        <v>#REF!</v>
      </c>
      <c r="DE31" s="24" t="e">
        <f>SUMIF(#REF!,DE$2,#REF!)</f>
        <v>#REF!</v>
      </c>
      <c r="DF31" s="24" t="e">
        <f>SUMIF(#REF!,DF$2,#REF!)</f>
        <v>#REF!</v>
      </c>
      <c r="DG31" s="24" t="e">
        <f>SUMIF(#REF!,DG$2,#REF!)</f>
        <v>#REF!</v>
      </c>
      <c r="DH31" s="24" t="e">
        <f>SUMIF(#REF!,DH$2,#REF!)</f>
        <v>#REF!</v>
      </c>
      <c r="DI31" s="24" t="e">
        <f>SUMIF(#REF!,DI$2,#REF!)</f>
        <v>#REF!</v>
      </c>
      <c r="DJ31" s="24" t="e">
        <f>SUMIF(#REF!,DJ$2,#REF!)</f>
        <v>#REF!</v>
      </c>
      <c r="DK31" s="24" t="e">
        <f>SUMIF(#REF!,DK$2,#REF!)</f>
        <v>#REF!</v>
      </c>
      <c r="DL31" s="24" t="e">
        <f>SUMIF(#REF!,DL$2,#REF!)</f>
        <v>#REF!</v>
      </c>
      <c r="DM31" s="24" t="e">
        <f>SUMIF(#REF!,DM$2,#REF!)</f>
        <v>#REF!</v>
      </c>
      <c r="DN31" s="24" t="e">
        <f>SUMIF(#REF!,DN$2,#REF!)</f>
        <v>#REF!</v>
      </c>
      <c r="DO31" s="24" t="e">
        <f>SUMIF(#REF!,DO$2,#REF!)</f>
        <v>#REF!</v>
      </c>
      <c r="DP31" s="24" t="e">
        <f>SUMIF(#REF!,DP$2,#REF!)</f>
        <v>#REF!</v>
      </c>
      <c r="DQ31" s="24" t="e">
        <f>SUMIF(#REF!,DQ$2,#REF!)</f>
        <v>#REF!</v>
      </c>
      <c r="DR31" s="24" t="e">
        <f>SUMIF(#REF!,DR$2,#REF!)</f>
        <v>#REF!</v>
      </c>
      <c r="DS31" s="24" t="e">
        <f>SUMIF(#REF!,DS$2,#REF!)</f>
        <v>#REF!</v>
      </c>
      <c r="DT31" s="24" t="e">
        <f>SUMIF(#REF!,DT$2,#REF!)</f>
        <v>#REF!</v>
      </c>
      <c r="DU31" s="24" t="e">
        <f>SUMIF(#REF!,DU$2,#REF!)</f>
        <v>#REF!</v>
      </c>
      <c r="DV31" s="24" t="e">
        <f>SUMIF(#REF!,DV$2,#REF!)</f>
        <v>#REF!</v>
      </c>
      <c r="DW31" s="50"/>
      <c r="DX31" s="50"/>
      <c r="DY31" s="50"/>
      <c r="DZ31" s="50"/>
      <c r="EA31" s="50"/>
      <c r="EB31" s="50"/>
      <c r="EC31" s="50"/>
      <c r="ED31" s="50"/>
      <c r="EE31" s="50"/>
    </row>
    <row r="32" spans="3:135" ht="12.75" hidden="1" customHeight="1" outlineLevel="1">
      <c r="C32" s="52">
        <v>126</v>
      </c>
      <c r="D32" s="123" t="e">
        <f>#REF!</f>
        <v>#REF!</v>
      </c>
      <c r="F32" s="24" t="e">
        <f>#REF!</f>
        <v>#REF!</v>
      </c>
      <c r="G32" s="24" t="e">
        <f>#REF!</f>
        <v>#REF!</v>
      </c>
      <c r="H32" s="24" t="e">
        <f>#REF!</f>
        <v>#REF!</v>
      </c>
      <c r="I32" s="24" t="e">
        <f>#REF!</f>
        <v>#REF!</v>
      </c>
      <c r="J32" s="24" t="e">
        <f>#REF!</f>
        <v>#REF!</v>
      </c>
      <c r="K32" s="24" t="e">
        <f>#REF!</f>
        <v>#REF!</v>
      </c>
      <c r="L32" s="24" t="e">
        <f>#REF!</f>
        <v>#REF!</v>
      </c>
      <c r="M32" s="24" t="e">
        <f>#REF!</f>
        <v>#REF!</v>
      </c>
      <c r="N32" s="24" t="e">
        <f>#REF!</f>
        <v>#REF!</v>
      </c>
      <c r="O32" s="24" t="e">
        <f>#REF!</f>
        <v>#REF!</v>
      </c>
      <c r="P32" s="24" t="e">
        <f>#REF!</f>
        <v>#REF!</v>
      </c>
      <c r="Q32" s="24" t="e">
        <f>#REF!</f>
        <v>#REF!</v>
      </c>
      <c r="R32" s="24" t="e">
        <f>#REF!</f>
        <v>#REF!</v>
      </c>
      <c r="S32" s="24" t="e">
        <f>#REF!</f>
        <v>#REF!</v>
      </c>
      <c r="T32" s="24" t="e">
        <f>#REF!</f>
        <v>#REF!</v>
      </c>
      <c r="U32" s="24" t="e">
        <f>#REF!</f>
        <v>#REF!</v>
      </c>
      <c r="V32" s="24" t="e">
        <f>#REF!</f>
        <v>#REF!</v>
      </c>
      <c r="W32" s="24" t="e">
        <f>#REF!</f>
        <v>#REF!</v>
      </c>
      <c r="X32" s="24" t="e">
        <f>#REF!</f>
        <v>#REF!</v>
      </c>
      <c r="Y32" s="24" t="e">
        <f>#REF!</f>
        <v>#REF!</v>
      </c>
      <c r="Z32" s="24" t="e">
        <f>#REF!</f>
        <v>#REF!</v>
      </c>
      <c r="AA32" s="24" t="e">
        <f>#REF!</f>
        <v>#REF!</v>
      </c>
      <c r="AB32" s="24" t="e">
        <f>#REF!</f>
        <v>#REF!</v>
      </c>
      <c r="AC32" s="24" t="e">
        <f>#REF!</f>
        <v>#REF!</v>
      </c>
      <c r="AD32" s="24"/>
      <c r="AE32" s="24" t="e">
        <f t="shared" si="2"/>
        <v>#REF!</v>
      </c>
      <c r="AF32" s="24" t="e">
        <f t="shared" si="3"/>
        <v>#REF!</v>
      </c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50"/>
      <c r="DB32" s="50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50"/>
      <c r="DX32" s="50"/>
      <c r="DY32" s="50"/>
      <c r="DZ32" s="50"/>
      <c r="EA32" s="50"/>
      <c r="EB32" s="50"/>
      <c r="EC32" s="50"/>
      <c r="ED32" s="50"/>
      <c r="EE32" s="50"/>
    </row>
    <row r="33" spans="3:135" ht="12.75" hidden="1" customHeight="1" outlineLevel="1">
      <c r="C33" s="52">
        <v>127</v>
      </c>
      <c r="D33" s="123" t="e">
        <f>#REF!</f>
        <v>#REF!</v>
      </c>
      <c r="F33" s="24" t="e">
        <f>#REF!</f>
        <v>#REF!</v>
      </c>
      <c r="G33" s="24" t="e">
        <f>#REF!</f>
        <v>#REF!</v>
      </c>
      <c r="H33" s="24" t="e">
        <f>#REF!</f>
        <v>#REF!</v>
      </c>
      <c r="I33" s="24" t="e">
        <f>#REF!</f>
        <v>#REF!</v>
      </c>
      <c r="J33" s="24" t="e">
        <f>#REF!</f>
        <v>#REF!</v>
      </c>
      <c r="K33" s="24" t="e">
        <f>#REF!</f>
        <v>#REF!</v>
      </c>
      <c r="L33" s="24" t="e">
        <f>#REF!</f>
        <v>#REF!</v>
      </c>
      <c r="M33" s="24" t="e">
        <f>#REF!</f>
        <v>#REF!</v>
      </c>
      <c r="N33" s="24" t="e">
        <f>#REF!</f>
        <v>#REF!</v>
      </c>
      <c r="O33" s="24" t="e">
        <f>#REF!</f>
        <v>#REF!</v>
      </c>
      <c r="P33" s="24" t="e">
        <f>#REF!</f>
        <v>#REF!</v>
      </c>
      <c r="Q33" s="24" t="e">
        <f>#REF!</f>
        <v>#REF!</v>
      </c>
      <c r="R33" s="24" t="e">
        <f>#REF!</f>
        <v>#REF!</v>
      </c>
      <c r="S33" s="24" t="e">
        <f>#REF!</f>
        <v>#REF!</v>
      </c>
      <c r="T33" s="24" t="e">
        <f>#REF!</f>
        <v>#REF!</v>
      </c>
      <c r="U33" s="24" t="e">
        <f>#REF!</f>
        <v>#REF!</v>
      </c>
      <c r="V33" s="24" t="e">
        <f>#REF!</f>
        <v>#REF!</v>
      </c>
      <c r="W33" s="24" t="e">
        <f>#REF!</f>
        <v>#REF!</v>
      </c>
      <c r="X33" s="24" t="e">
        <f>#REF!</f>
        <v>#REF!</v>
      </c>
      <c r="Y33" s="24" t="e">
        <f>#REF!</f>
        <v>#REF!</v>
      </c>
      <c r="Z33" s="24" t="e">
        <f>#REF!</f>
        <v>#REF!</v>
      </c>
      <c r="AA33" s="24" t="e">
        <f>#REF!</f>
        <v>#REF!</v>
      </c>
      <c r="AB33" s="24" t="e">
        <f>#REF!</f>
        <v>#REF!</v>
      </c>
      <c r="AC33" s="24" t="e">
        <f>#REF!</f>
        <v>#REF!</v>
      </c>
      <c r="AD33" s="24"/>
      <c r="AE33" s="24" t="e">
        <f t="shared" si="2"/>
        <v>#REF!</v>
      </c>
      <c r="AF33" s="24" t="e">
        <f t="shared" si="3"/>
        <v>#REF!</v>
      </c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50"/>
      <c r="DB33" s="50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50"/>
      <c r="DX33" s="50"/>
      <c r="DY33" s="50"/>
      <c r="DZ33" s="50"/>
      <c r="EA33" s="50"/>
      <c r="EB33" s="50"/>
      <c r="EC33" s="50"/>
      <c r="ED33" s="50"/>
      <c r="EE33" s="50"/>
    </row>
    <row r="34" spans="3:135" ht="12.75" hidden="1" customHeight="1" outlineLevel="1">
      <c r="C34" s="52">
        <v>128</v>
      </c>
      <c r="D34" s="123" t="e">
        <f>#REF!</f>
        <v>#REF!</v>
      </c>
      <c r="F34" s="24" t="e">
        <f>#REF!</f>
        <v>#REF!</v>
      </c>
      <c r="G34" s="24" t="e">
        <f>#REF!</f>
        <v>#REF!</v>
      </c>
      <c r="H34" s="24" t="e">
        <f>#REF!</f>
        <v>#REF!</v>
      </c>
      <c r="I34" s="24" t="e">
        <f>#REF!</f>
        <v>#REF!</v>
      </c>
      <c r="J34" s="24" t="e">
        <f>#REF!</f>
        <v>#REF!</v>
      </c>
      <c r="K34" s="24" t="e">
        <f>#REF!</f>
        <v>#REF!</v>
      </c>
      <c r="L34" s="24" t="e">
        <f>#REF!</f>
        <v>#REF!</v>
      </c>
      <c r="M34" s="24" t="e">
        <f>#REF!</f>
        <v>#REF!</v>
      </c>
      <c r="N34" s="24" t="e">
        <f>#REF!</f>
        <v>#REF!</v>
      </c>
      <c r="O34" s="24" t="e">
        <f>#REF!</f>
        <v>#REF!</v>
      </c>
      <c r="P34" s="24" t="e">
        <f>#REF!</f>
        <v>#REF!</v>
      </c>
      <c r="Q34" s="24" t="e">
        <f>#REF!</f>
        <v>#REF!</v>
      </c>
      <c r="R34" s="24" t="e">
        <f>#REF!</f>
        <v>#REF!</v>
      </c>
      <c r="S34" s="24" t="e">
        <f>#REF!</f>
        <v>#REF!</v>
      </c>
      <c r="T34" s="24" t="e">
        <f>#REF!</f>
        <v>#REF!</v>
      </c>
      <c r="U34" s="24" t="e">
        <f>#REF!</f>
        <v>#REF!</v>
      </c>
      <c r="V34" s="24" t="e">
        <f>#REF!</f>
        <v>#REF!</v>
      </c>
      <c r="W34" s="24" t="e">
        <f>#REF!</f>
        <v>#REF!</v>
      </c>
      <c r="X34" s="24" t="e">
        <f>#REF!</f>
        <v>#REF!</v>
      </c>
      <c r="Y34" s="24" t="e">
        <f>#REF!</f>
        <v>#REF!</v>
      </c>
      <c r="Z34" s="24" t="e">
        <f>#REF!</f>
        <v>#REF!</v>
      </c>
      <c r="AA34" s="24" t="e">
        <f>#REF!</f>
        <v>#REF!</v>
      </c>
      <c r="AB34" s="24" t="e">
        <f>#REF!</f>
        <v>#REF!</v>
      </c>
      <c r="AC34" s="24" t="e">
        <f>#REF!</f>
        <v>#REF!</v>
      </c>
      <c r="AD34" s="24"/>
      <c r="AE34" s="24" t="e">
        <f t="shared" si="2"/>
        <v>#REF!</v>
      </c>
      <c r="AF34" s="24" t="e">
        <f t="shared" si="3"/>
        <v>#REF!</v>
      </c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50"/>
      <c r="DB34" s="50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50"/>
      <c r="DX34" s="50"/>
      <c r="DY34" s="50"/>
      <c r="DZ34" s="50"/>
      <c r="EA34" s="50"/>
      <c r="EB34" s="50"/>
      <c r="EC34" s="50"/>
      <c r="ED34" s="50"/>
      <c r="EE34" s="50"/>
    </row>
    <row r="35" spans="3:135" ht="12.75" hidden="1" customHeight="1" outlineLevel="1">
      <c r="C35" s="52">
        <v>130</v>
      </c>
      <c r="D35" s="123" t="e">
        <f>#REF!</f>
        <v>#REF!</v>
      </c>
      <c r="F35" s="24" t="e">
        <f>#REF!</f>
        <v>#REF!</v>
      </c>
      <c r="G35" s="24" t="e">
        <f>#REF!</f>
        <v>#REF!</v>
      </c>
      <c r="H35" s="24" t="e">
        <f>#REF!</f>
        <v>#REF!</v>
      </c>
      <c r="I35" s="24" t="e">
        <f>#REF!</f>
        <v>#REF!</v>
      </c>
      <c r="J35" s="24" t="e">
        <f>#REF!</f>
        <v>#REF!</v>
      </c>
      <c r="K35" s="24" t="e">
        <f>#REF!</f>
        <v>#REF!</v>
      </c>
      <c r="L35" s="24" t="e">
        <f>#REF!</f>
        <v>#REF!</v>
      </c>
      <c r="M35" s="24" t="e">
        <f>#REF!</f>
        <v>#REF!</v>
      </c>
      <c r="N35" s="24" t="e">
        <f>#REF!</f>
        <v>#REF!</v>
      </c>
      <c r="O35" s="24" t="e">
        <f>#REF!</f>
        <v>#REF!</v>
      </c>
      <c r="P35" s="24" t="e">
        <f>#REF!</f>
        <v>#REF!</v>
      </c>
      <c r="Q35" s="24" t="e">
        <f>#REF!</f>
        <v>#REF!</v>
      </c>
      <c r="R35" s="24" t="e">
        <f>#REF!</f>
        <v>#REF!</v>
      </c>
      <c r="S35" s="24" t="e">
        <f>#REF!</f>
        <v>#REF!</v>
      </c>
      <c r="T35" s="24" t="e">
        <f>#REF!</f>
        <v>#REF!</v>
      </c>
      <c r="U35" s="24" t="e">
        <f>#REF!</f>
        <v>#REF!</v>
      </c>
      <c r="V35" s="24" t="e">
        <f>#REF!</f>
        <v>#REF!</v>
      </c>
      <c r="W35" s="24" t="e">
        <f>#REF!</f>
        <v>#REF!</v>
      </c>
      <c r="X35" s="24" t="e">
        <f>#REF!</f>
        <v>#REF!</v>
      </c>
      <c r="Y35" s="24" t="e">
        <f>#REF!</f>
        <v>#REF!</v>
      </c>
      <c r="Z35" s="24" t="e">
        <f>#REF!</f>
        <v>#REF!</v>
      </c>
      <c r="AA35" s="24" t="e">
        <f>#REF!</f>
        <v>#REF!</v>
      </c>
      <c r="AB35" s="24" t="e">
        <f>#REF!</f>
        <v>#REF!</v>
      </c>
      <c r="AC35" s="24" t="e">
        <f>#REF!</f>
        <v>#REF!</v>
      </c>
      <c r="AD35" s="24"/>
      <c r="AE35" s="24" t="e">
        <f t="shared" si="2"/>
        <v>#REF!</v>
      </c>
      <c r="AF35" s="24" t="e">
        <f t="shared" si="3"/>
        <v>#REF!</v>
      </c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50"/>
      <c r="DB35" s="50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50"/>
      <c r="DX35" s="50"/>
      <c r="DY35" s="50"/>
      <c r="DZ35" s="50"/>
      <c r="EA35" s="50"/>
      <c r="EB35" s="50"/>
      <c r="EC35" s="50"/>
      <c r="ED35" s="50"/>
      <c r="EE35" s="50"/>
    </row>
    <row r="36" spans="3:135" ht="12.75" hidden="1" customHeight="1" outlineLevel="1">
      <c r="C36" s="52">
        <v>129</v>
      </c>
      <c r="D36" s="123" t="e">
        <f>#REF!</f>
        <v>#REF!</v>
      </c>
      <c r="F36" s="24" t="e">
        <f>#REF!</f>
        <v>#REF!</v>
      </c>
      <c r="G36" s="24" t="e">
        <f>#REF!</f>
        <v>#REF!</v>
      </c>
      <c r="H36" s="24" t="e">
        <f>#REF!</f>
        <v>#REF!</v>
      </c>
      <c r="I36" s="24" t="e">
        <f>#REF!</f>
        <v>#REF!</v>
      </c>
      <c r="J36" s="24" t="e">
        <f>#REF!</f>
        <v>#REF!</v>
      </c>
      <c r="K36" s="24" t="e">
        <f>#REF!</f>
        <v>#REF!</v>
      </c>
      <c r="L36" s="24" t="e">
        <f>#REF!</f>
        <v>#REF!</v>
      </c>
      <c r="M36" s="24" t="e">
        <f>#REF!</f>
        <v>#REF!</v>
      </c>
      <c r="N36" s="24" t="e">
        <f>#REF!</f>
        <v>#REF!</v>
      </c>
      <c r="O36" s="24" t="e">
        <f>#REF!</f>
        <v>#REF!</v>
      </c>
      <c r="P36" s="24" t="e">
        <f>#REF!</f>
        <v>#REF!</v>
      </c>
      <c r="Q36" s="24" t="e">
        <f>#REF!</f>
        <v>#REF!</v>
      </c>
      <c r="R36" s="24" t="e">
        <f>#REF!</f>
        <v>#REF!</v>
      </c>
      <c r="S36" s="24" t="e">
        <f>#REF!</f>
        <v>#REF!</v>
      </c>
      <c r="T36" s="24" t="e">
        <f>#REF!</f>
        <v>#REF!</v>
      </c>
      <c r="U36" s="24" t="e">
        <f>#REF!</f>
        <v>#REF!</v>
      </c>
      <c r="V36" s="24" t="e">
        <f>#REF!</f>
        <v>#REF!</v>
      </c>
      <c r="W36" s="24" t="e">
        <f>#REF!</f>
        <v>#REF!</v>
      </c>
      <c r="X36" s="24" t="e">
        <f>#REF!</f>
        <v>#REF!</v>
      </c>
      <c r="Y36" s="24" t="e">
        <f>#REF!</f>
        <v>#REF!</v>
      </c>
      <c r="Z36" s="24" t="e">
        <f>#REF!</f>
        <v>#REF!</v>
      </c>
      <c r="AA36" s="24" t="e">
        <f>#REF!</f>
        <v>#REF!</v>
      </c>
      <c r="AB36" s="24" t="e">
        <f>#REF!</f>
        <v>#REF!</v>
      </c>
      <c r="AC36" s="24" t="e">
        <f>#REF!</f>
        <v>#REF!</v>
      </c>
      <c r="AD36" s="24"/>
      <c r="AE36" s="24" t="e">
        <f t="shared" si="2"/>
        <v>#REF!</v>
      </c>
      <c r="AF36" s="24" t="e">
        <f t="shared" si="3"/>
        <v>#REF!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50"/>
      <c r="DB36" s="50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50"/>
      <c r="DX36" s="50"/>
      <c r="DY36" s="50"/>
      <c r="DZ36" s="50"/>
      <c r="EA36" s="50"/>
      <c r="EB36" s="50"/>
      <c r="EC36" s="50"/>
      <c r="ED36" s="50"/>
      <c r="EE36" s="50"/>
    </row>
    <row r="37" spans="3:135" ht="12.75" hidden="1" customHeight="1" outlineLevel="1">
      <c r="C37" s="52">
        <v>131</v>
      </c>
      <c r="D37" s="123" t="e">
        <f>#REF!</f>
        <v>#REF!</v>
      </c>
      <c r="F37" s="24" t="e">
        <f>#REF!</f>
        <v>#REF!</v>
      </c>
      <c r="G37" s="24" t="e">
        <f>#REF!</f>
        <v>#REF!</v>
      </c>
      <c r="H37" s="24" t="e">
        <f>#REF!</f>
        <v>#REF!</v>
      </c>
      <c r="I37" s="24" t="e">
        <f>#REF!</f>
        <v>#REF!</v>
      </c>
      <c r="J37" s="24" t="e">
        <f>#REF!</f>
        <v>#REF!</v>
      </c>
      <c r="K37" s="24" t="e">
        <f>#REF!</f>
        <v>#REF!</v>
      </c>
      <c r="L37" s="24" t="e">
        <f>#REF!</f>
        <v>#REF!</v>
      </c>
      <c r="M37" s="24" t="e">
        <f>#REF!</f>
        <v>#REF!</v>
      </c>
      <c r="N37" s="24" t="e">
        <f>#REF!</f>
        <v>#REF!</v>
      </c>
      <c r="O37" s="24" t="e">
        <f>#REF!</f>
        <v>#REF!</v>
      </c>
      <c r="P37" s="24" t="e">
        <f>#REF!</f>
        <v>#REF!</v>
      </c>
      <c r="Q37" s="24" t="e">
        <f>#REF!</f>
        <v>#REF!</v>
      </c>
      <c r="R37" s="24" t="e">
        <f>#REF!</f>
        <v>#REF!</v>
      </c>
      <c r="S37" s="24" t="e">
        <f>#REF!</f>
        <v>#REF!</v>
      </c>
      <c r="T37" s="24" t="e">
        <f>#REF!</f>
        <v>#REF!</v>
      </c>
      <c r="U37" s="24" t="e">
        <f>#REF!</f>
        <v>#REF!</v>
      </c>
      <c r="V37" s="24" t="e">
        <f>#REF!</f>
        <v>#REF!</v>
      </c>
      <c r="W37" s="24" t="e">
        <f>#REF!</f>
        <v>#REF!</v>
      </c>
      <c r="X37" s="24" t="e">
        <f>#REF!</f>
        <v>#REF!</v>
      </c>
      <c r="Y37" s="24" t="e">
        <f>#REF!</f>
        <v>#REF!</v>
      </c>
      <c r="Z37" s="24" t="e">
        <f>#REF!</f>
        <v>#REF!</v>
      </c>
      <c r="AA37" s="24" t="e">
        <f>#REF!</f>
        <v>#REF!</v>
      </c>
      <c r="AB37" s="24" t="e">
        <f>#REF!</f>
        <v>#REF!</v>
      </c>
      <c r="AC37" s="24" t="e">
        <f>#REF!</f>
        <v>#REF!</v>
      </c>
      <c r="AD37" s="24"/>
      <c r="AE37" s="24" t="e">
        <f t="shared" si="2"/>
        <v>#REF!</v>
      </c>
      <c r="AF37" s="24" t="e">
        <f t="shared" si="3"/>
        <v>#REF!</v>
      </c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50"/>
      <c r="DB37" s="50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50"/>
      <c r="DX37" s="50"/>
      <c r="DY37" s="50"/>
      <c r="DZ37" s="50"/>
      <c r="EA37" s="50"/>
      <c r="EB37" s="50"/>
      <c r="EC37" s="50"/>
      <c r="ED37" s="50"/>
      <c r="EE37" s="50"/>
    </row>
    <row r="38" spans="3:135" ht="12.75" hidden="1" customHeight="1" outlineLevel="1">
      <c r="C38" s="52">
        <v>132</v>
      </c>
      <c r="D38" s="123" t="e">
        <f>#REF!</f>
        <v>#REF!</v>
      </c>
      <c r="F38" s="24" t="e">
        <f>#REF!</f>
        <v>#REF!</v>
      </c>
      <c r="G38" s="24" t="e">
        <f>#REF!</f>
        <v>#REF!</v>
      </c>
      <c r="H38" s="24" t="e">
        <f>#REF!</f>
        <v>#REF!</v>
      </c>
      <c r="I38" s="24" t="e">
        <f>#REF!</f>
        <v>#REF!</v>
      </c>
      <c r="J38" s="24" t="e">
        <f>#REF!</f>
        <v>#REF!</v>
      </c>
      <c r="K38" s="24" t="e">
        <f>#REF!</f>
        <v>#REF!</v>
      </c>
      <c r="L38" s="24" t="e">
        <f>#REF!</f>
        <v>#REF!</v>
      </c>
      <c r="M38" s="24" t="e">
        <f>#REF!</f>
        <v>#REF!</v>
      </c>
      <c r="N38" s="24" t="e">
        <f>#REF!</f>
        <v>#REF!</v>
      </c>
      <c r="O38" s="24" t="e">
        <f>#REF!</f>
        <v>#REF!</v>
      </c>
      <c r="P38" s="24" t="e">
        <f>#REF!</f>
        <v>#REF!</v>
      </c>
      <c r="Q38" s="24" t="e">
        <f>#REF!</f>
        <v>#REF!</v>
      </c>
      <c r="R38" s="24" t="e">
        <f>#REF!</f>
        <v>#REF!</v>
      </c>
      <c r="S38" s="24" t="e">
        <f>#REF!</f>
        <v>#REF!</v>
      </c>
      <c r="T38" s="24" t="e">
        <f>#REF!</f>
        <v>#REF!</v>
      </c>
      <c r="U38" s="24" t="e">
        <f>#REF!</f>
        <v>#REF!</v>
      </c>
      <c r="V38" s="24" t="e">
        <f>#REF!</f>
        <v>#REF!</v>
      </c>
      <c r="W38" s="24" t="e">
        <f>#REF!</f>
        <v>#REF!</v>
      </c>
      <c r="X38" s="24" t="e">
        <f>#REF!</f>
        <v>#REF!</v>
      </c>
      <c r="Y38" s="24" t="e">
        <f>#REF!</f>
        <v>#REF!</v>
      </c>
      <c r="Z38" s="24" t="e">
        <f>#REF!</f>
        <v>#REF!</v>
      </c>
      <c r="AA38" s="24" t="e">
        <f>#REF!</f>
        <v>#REF!</v>
      </c>
      <c r="AB38" s="24" t="e">
        <f>#REF!</f>
        <v>#REF!</v>
      </c>
      <c r="AC38" s="24" t="e">
        <f>#REF!</f>
        <v>#REF!</v>
      </c>
      <c r="AD38" s="24"/>
      <c r="AE38" s="24" t="e">
        <f t="shared" si="2"/>
        <v>#REF!</v>
      </c>
      <c r="AF38" s="24" t="e">
        <f t="shared" si="3"/>
        <v>#REF!</v>
      </c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50"/>
      <c r="DB38" s="50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50"/>
      <c r="DX38" s="50"/>
      <c r="DY38" s="50"/>
      <c r="DZ38" s="50"/>
      <c r="EA38" s="50"/>
      <c r="EB38" s="50"/>
      <c r="EC38" s="50"/>
      <c r="ED38" s="50"/>
      <c r="EE38" s="50"/>
    </row>
    <row r="39" spans="3:135" ht="12.75" hidden="1" customHeight="1" outlineLevel="1">
      <c r="C39" s="52">
        <v>133</v>
      </c>
      <c r="D39" s="123" t="e">
        <f>#REF!</f>
        <v>#REF!</v>
      </c>
      <c r="F39" s="24" t="e">
        <f>#REF!</f>
        <v>#REF!</v>
      </c>
      <c r="G39" s="24" t="e">
        <f>#REF!</f>
        <v>#REF!</v>
      </c>
      <c r="H39" s="24" t="e">
        <f>#REF!</f>
        <v>#REF!</v>
      </c>
      <c r="I39" s="24" t="e">
        <f>#REF!</f>
        <v>#REF!</v>
      </c>
      <c r="J39" s="24" t="e">
        <f>#REF!</f>
        <v>#REF!</v>
      </c>
      <c r="K39" s="24" t="e">
        <f>#REF!</f>
        <v>#REF!</v>
      </c>
      <c r="L39" s="24" t="e">
        <f>#REF!</f>
        <v>#REF!</v>
      </c>
      <c r="M39" s="24" t="e">
        <f>#REF!</f>
        <v>#REF!</v>
      </c>
      <c r="N39" s="24" t="e">
        <f>#REF!</f>
        <v>#REF!</v>
      </c>
      <c r="O39" s="24" t="e">
        <f>#REF!</f>
        <v>#REF!</v>
      </c>
      <c r="P39" s="24" t="e">
        <f>#REF!</f>
        <v>#REF!</v>
      </c>
      <c r="Q39" s="24" t="e">
        <f>#REF!</f>
        <v>#REF!</v>
      </c>
      <c r="R39" s="24" t="e">
        <f>#REF!</f>
        <v>#REF!</v>
      </c>
      <c r="S39" s="24" t="e">
        <f>#REF!</f>
        <v>#REF!</v>
      </c>
      <c r="T39" s="24" t="e">
        <f>#REF!</f>
        <v>#REF!</v>
      </c>
      <c r="U39" s="24" t="e">
        <f>#REF!</f>
        <v>#REF!</v>
      </c>
      <c r="V39" s="24" t="e">
        <f>#REF!</f>
        <v>#REF!</v>
      </c>
      <c r="W39" s="24" t="e">
        <f>#REF!</f>
        <v>#REF!</v>
      </c>
      <c r="X39" s="24" t="e">
        <f>#REF!</f>
        <v>#REF!</v>
      </c>
      <c r="Y39" s="24" t="e">
        <f>#REF!</f>
        <v>#REF!</v>
      </c>
      <c r="Z39" s="24" t="e">
        <f>#REF!</f>
        <v>#REF!</v>
      </c>
      <c r="AA39" s="24" t="e">
        <f>#REF!</f>
        <v>#REF!</v>
      </c>
      <c r="AB39" s="24" t="e">
        <f>#REF!</f>
        <v>#REF!</v>
      </c>
      <c r="AC39" s="24" t="e">
        <f>#REF!</f>
        <v>#REF!</v>
      </c>
      <c r="AD39" s="24"/>
      <c r="AE39" s="24" t="e">
        <f t="shared" si="2"/>
        <v>#REF!</v>
      </c>
      <c r="AF39" s="24" t="e">
        <f t="shared" si="3"/>
        <v>#REF!</v>
      </c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50"/>
      <c r="DB39" s="50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50"/>
      <c r="DX39" s="50"/>
      <c r="DY39" s="50"/>
      <c r="DZ39" s="50"/>
      <c r="EA39" s="50"/>
      <c r="EB39" s="50"/>
      <c r="EC39" s="50"/>
      <c r="ED39" s="50"/>
      <c r="EE39" s="50"/>
    </row>
    <row r="40" spans="3:135" ht="12.75" hidden="1" customHeight="1" outlineLevel="1">
      <c r="C40" s="52">
        <v>134</v>
      </c>
      <c r="D40" s="123" t="e">
        <f>#REF!</f>
        <v>#REF!</v>
      </c>
      <c r="F40" s="24" t="e">
        <f>#REF!</f>
        <v>#REF!</v>
      </c>
      <c r="G40" s="24" t="e">
        <f>#REF!</f>
        <v>#REF!</v>
      </c>
      <c r="H40" s="24" t="e">
        <f>#REF!</f>
        <v>#REF!</v>
      </c>
      <c r="I40" s="24" t="e">
        <f>#REF!</f>
        <v>#REF!</v>
      </c>
      <c r="J40" s="24" t="e">
        <f>#REF!</f>
        <v>#REF!</v>
      </c>
      <c r="K40" s="24" t="e">
        <f>#REF!</f>
        <v>#REF!</v>
      </c>
      <c r="L40" s="24" t="e">
        <f>#REF!</f>
        <v>#REF!</v>
      </c>
      <c r="M40" s="24" t="e">
        <f>#REF!</f>
        <v>#REF!</v>
      </c>
      <c r="N40" s="24" t="e">
        <f>#REF!</f>
        <v>#REF!</v>
      </c>
      <c r="O40" s="24" t="e">
        <f>#REF!</f>
        <v>#REF!</v>
      </c>
      <c r="P40" s="24" t="e">
        <f>#REF!</f>
        <v>#REF!</v>
      </c>
      <c r="Q40" s="24" t="e">
        <f>#REF!</f>
        <v>#REF!</v>
      </c>
      <c r="R40" s="24" t="e">
        <f>#REF!</f>
        <v>#REF!</v>
      </c>
      <c r="S40" s="24" t="e">
        <f>#REF!</f>
        <v>#REF!</v>
      </c>
      <c r="T40" s="24" t="e">
        <f>#REF!</f>
        <v>#REF!</v>
      </c>
      <c r="U40" s="24" t="e">
        <f>#REF!</f>
        <v>#REF!</v>
      </c>
      <c r="V40" s="24" t="e">
        <f>#REF!</f>
        <v>#REF!</v>
      </c>
      <c r="W40" s="24" t="e">
        <f>#REF!</f>
        <v>#REF!</v>
      </c>
      <c r="X40" s="24" t="e">
        <f>#REF!</f>
        <v>#REF!</v>
      </c>
      <c r="Y40" s="24" t="e">
        <f>#REF!</f>
        <v>#REF!</v>
      </c>
      <c r="Z40" s="24" t="e">
        <f>#REF!</f>
        <v>#REF!</v>
      </c>
      <c r="AA40" s="24" t="e">
        <f>#REF!</f>
        <v>#REF!</v>
      </c>
      <c r="AB40" s="24" t="e">
        <f>#REF!</f>
        <v>#REF!</v>
      </c>
      <c r="AC40" s="24" t="e">
        <f>#REF!</f>
        <v>#REF!</v>
      </c>
      <c r="AD40" s="24"/>
      <c r="AE40" s="24" t="e">
        <f t="shared" si="2"/>
        <v>#REF!</v>
      </c>
      <c r="AF40" s="24" t="e">
        <f t="shared" si="3"/>
        <v>#REF!</v>
      </c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50"/>
      <c r="DB40" s="50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50"/>
      <c r="DX40" s="50"/>
      <c r="DY40" s="50"/>
      <c r="DZ40" s="50"/>
      <c r="EA40" s="50"/>
      <c r="EB40" s="50"/>
      <c r="EC40" s="50"/>
      <c r="ED40" s="50"/>
      <c r="EE40" s="50"/>
    </row>
    <row r="41" spans="3:135" ht="12.75" hidden="1" customHeight="1" outlineLevel="1">
      <c r="C41" s="52">
        <v>135</v>
      </c>
      <c r="D41" s="123" t="e">
        <f>#REF!</f>
        <v>#REF!</v>
      </c>
      <c r="F41" s="24" t="e">
        <f>#REF!</f>
        <v>#REF!</v>
      </c>
      <c r="G41" s="24" t="e">
        <f>#REF!</f>
        <v>#REF!</v>
      </c>
      <c r="H41" s="24" t="e">
        <f>#REF!</f>
        <v>#REF!</v>
      </c>
      <c r="I41" s="24" t="e">
        <f>#REF!</f>
        <v>#REF!</v>
      </c>
      <c r="J41" s="24" t="e">
        <f>#REF!</f>
        <v>#REF!</v>
      </c>
      <c r="K41" s="24" t="e">
        <f>#REF!</f>
        <v>#REF!</v>
      </c>
      <c r="L41" s="24" t="e">
        <f>#REF!</f>
        <v>#REF!</v>
      </c>
      <c r="M41" s="24" t="e">
        <f>#REF!</f>
        <v>#REF!</v>
      </c>
      <c r="N41" s="24" t="e">
        <f>#REF!</f>
        <v>#REF!</v>
      </c>
      <c r="O41" s="24" t="e">
        <f>#REF!</f>
        <v>#REF!</v>
      </c>
      <c r="P41" s="24" t="e">
        <f>#REF!</f>
        <v>#REF!</v>
      </c>
      <c r="Q41" s="24" t="e">
        <f>#REF!</f>
        <v>#REF!</v>
      </c>
      <c r="R41" s="24" t="e">
        <f>#REF!</f>
        <v>#REF!</v>
      </c>
      <c r="S41" s="24" t="e">
        <f>#REF!</f>
        <v>#REF!</v>
      </c>
      <c r="T41" s="24" t="e">
        <f>#REF!</f>
        <v>#REF!</v>
      </c>
      <c r="U41" s="24" t="e">
        <f>#REF!</f>
        <v>#REF!</v>
      </c>
      <c r="V41" s="24" t="e">
        <f>#REF!</f>
        <v>#REF!</v>
      </c>
      <c r="W41" s="24" t="e">
        <f>#REF!</f>
        <v>#REF!</v>
      </c>
      <c r="X41" s="24" t="e">
        <f>#REF!</f>
        <v>#REF!</v>
      </c>
      <c r="Y41" s="24" t="e">
        <f>#REF!</f>
        <v>#REF!</v>
      </c>
      <c r="Z41" s="24" t="e">
        <f>#REF!</f>
        <v>#REF!</v>
      </c>
      <c r="AA41" s="24" t="e">
        <f>#REF!</f>
        <v>#REF!</v>
      </c>
      <c r="AB41" s="24" t="e">
        <f>#REF!</f>
        <v>#REF!</v>
      </c>
      <c r="AC41" s="24" t="e">
        <f>#REF!</f>
        <v>#REF!</v>
      </c>
      <c r="AD41" s="24"/>
      <c r="AE41" s="24" t="e">
        <f t="shared" si="2"/>
        <v>#REF!</v>
      </c>
      <c r="AF41" s="24" t="e">
        <f t="shared" si="3"/>
        <v>#REF!</v>
      </c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50"/>
      <c r="DB41" s="50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50"/>
      <c r="DX41" s="50"/>
      <c r="DY41" s="50"/>
      <c r="DZ41" s="50"/>
      <c r="EA41" s="50"/>
      <c r="EB41" s="50"/>
      <c r="EC41" s="50"/>
      <c r="ED41" s="50"/>
      <c r="EE41" s="50"/>
    </row>
    <row r="42" spans="3:135" ht="12.75" hidden="1" customHeight="1" outlineLevel="1">
      <c r="C42" s="52">
        <v>136</v>
      </c>
      <c r="D42" s="123" t="e">
        <f>#REF!</f>
        <v>#REF!</v>
      </c>
      <c r="F42" s="24" t="e">
        <f>#REF!</f>
        <v>#REF!</v>
      </c>
      <c r="G42" s="24" t="e">
        <f>#REF!</f>
        <v>#REF!</v>
      </c>
      <c r="H42" s="24" t="e">
        <f>#REF!</f>
        <v>#REF!</v>
      </c>
      <c r="I42" s="24" t="e">
        <f>#REF!</f>
        <v>#REF!</v>
      </c>
      <c r="J42" s="24" t="e">
        <f>#REF!</f>
        <v>#REF!</v>
      </c>
      <c r="K42" s="24" t="e">
        <f>#REF!</f>
        <v>#REF!</v>
      </c>
      <c r="L42" s="24" t="e">
        <f>#REF!</f>
        <v>#REF!</v>
      </c>
      <c r="M42" s="24" t="e">
        <f>#REF!</f>
        <v>#REF!</v>
      </c>
      <c r="N42" s="24" t="e">
        <f>#REF!</f>
        <v>#REF!</v>
      </c>
      <c r="O42" s="24" t="e">
        <f>#REF!</f>
        <v>#REF!</v>
      </c>
      <c r="P42" s="24" t="e">
        <f>#REF!</f>
        <v>#REF!</v>
      </c>
      <c r="Q42" s="24" t="e">
        <f>#REF!</f>
        <v>#REF!</v>
      </c>
      <c r="R42" s="24" t="e">
        <f>#REF!</f>
        <v>#REF!</v>
      </c>
      <c r="S42" s="24" t="e">
        <f>#REF!</f>
        <v>#REF!</v>
      </c>
      <c r="T42" s="24" t="e">
        <f>#REF!</f>
        <v>#REF!</v>
      </c>
      <c r="U42" s="24" t="e">
        <f>#REF!</f>
        <v>#REF!</v>
      </c>
      <c r="V42" s="24" t="e">
        <f>#REF!</f>
        <v>#REF!</v>
      </c>
      <c r="W42" s="24" t="e">
        <f>#REF!</f>
        <v>#REF!</v>
      </c>
      <c r="X42" s="24" t="e">
        <f>#REF!</f>
        <v>#REF!</v>
      </c>
      <c r="Y42" s="24" t="e">
        <f>#REF!</f>
        <v>#REF!</v>
      </c>
      <c r="Z42" s="24" t="e">
        <f>#REF!</f>
        <v>#REF!</v>
      </c>
      <c r="AA42" s="24" t="e">
        <f>#REF!</f>
        <v>#REF!</v>
      </c>
      <c r="AB42" s="24" t="e">
        <f>#REF!</f>
        <v>#REF!</v>
      </c>
      <c r="AC42" s="24" t="e">
        <f>#REF!</f>
        <v>#REF!</v>
      </c>
      <c r="AD42" s="24"/>
      <c r="AE42" s="24" t="e">
        <f t="shared" si="2"/>
        <v>#REF!</v>
      </c>
      <c r="AF42" s="24" t="e">
        <f t="shared" si="3"/>
        <v>#REF!</v>
      </c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50"/>
      <c r="DB42" s="50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50"/>
      <c r="DX42" s="50"/>
      <c r="DY42" s="50"/>
      <c r="DZ42" s="50"/>
      <c r="EA42" s="50"/>
      <c r="EB42" s="50"/>
      <c r="EC42" s="50"/>
      <c r="ED42" s="50"/>
      <c r="EE42" s="50"/>
    </row>
    <row r="43" spans="3:135" ht="12.75" hidden="1" customHeight="1" outlineLevel="1">
      <c r="C43" s="52">
        <v>137</v>
      </c>
      <c r="D43" s="123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>
        <f t="shared" si="2"/>
        <v>0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50"/>
      <c r="DB43" s="50"/>
      <c r="DC43" s="24" t="e">
        <f>SUMIF(#REF!,DC$2,#REF!)</f>
        <v>#REF!</v>
      </c>
      <c r="DD43" s="24" t="e">
        <f>SUMIF(#REF!,DD$2,#REF!)</f>
        <v>#REF!</v>
      </c>
      <c r="DE43" s="24" t="e">
        <f>SUMIF(#REF!,DE$2,#REF!)</f>
        <v>#REF!</v>
      </c>
      <c r="DF43" s="24" t="e">
        <f>SUMIF(#REF!,DF$2,#REF!)</f>
        <v>#REF!</v>
      </c>
      <c r="DG43" s="24" t="e">
        <f>SUMIF(#REF!,DG$2,#REF!)</f>
        <v>#REF!</v>
      </c>
      <c r="DH43" s="24" t="e">
        <f>SUMIF(#REF!,DH$2,#REF!)</f>
        <v>#REF!</v>
      </c>
      <c r="DI43" s="24" t="e">
        <f>SUMIF(#REF!,DI$2,#REF!)</f>
        <v>#REF!</v>
      </c>
      <c r="DJ43" s="24" t="e">
        <f>SUMIF(#REF!,DJ$2,#REF!)</f>
        <v>#REF!</v>
      </c>
      <c r="DK43" s="24" t="e">
        <f>SUMIF(#REF!,DK$2,#REF!)</f>
        <v>#REF!</v>
      </c>
      <c r="DL43" s="24" t="e">
        <f>SUMIF(#REF!,DL$2,#REF!)</f>
        <v>#REF!</v>
      </c>
      <c r="DM43" s="24" t="e">
        <f>SUMIF(#REF!,DM$2,#REF!)</f>
        <v>#REF!</v>
      </c>
      <c r="DN43" s="24" t="e">
        <f>SUMIF(#REF!,DN$2,#REF!)</f>
        <v>#REF!</v>
      </c>
      <c r="DO43" s="24" t="e">
        <f>SUMIF(#REF!,DO$2,#REF!)</f>
        <v>#REF!</v>
      </c>
      <c r="DP43" s="24" t="e">
        <f>SUMIF(#REF!,DP$2,#REF!)</f>
        <v>#REF!</v>
      </c>
      <c r="DQ43" s="24" t="e">
        <f>SUMIF(#REF!,DQ$2,#REF!)</f>
        <v>#REF!</v>
      </c>
      <c r="DR43" s="24" t="e">
        <f>SUMIF(#REF!,DR$2,#REF!)</f>
        <v>#REF!</v>
      </c>
      <c r="DS43" s="24" t="e">
        <f>SUMIF(#REF!,DS$2,#REF!)</f>
        <v>#REF!</v>
      </c>
      <c r="DT43" s="24" t="e">
        <f>SUMIF(#REF!,DT$2,#REF!)</f>
        <v>#REF!</v>
      </c>
      <c r="DU43" s="24" t="e">
        <f>SUMIF(#REF!,DU$2,#REF!)</f>
        <v>#REF!</v>
      </c>
      <c r="DV43" s="24" t="e">
        <f>SUMIF(#REF!,DV$2,#REF!)</f>
        <v>#REF!</v>
      </c>
      <c r="DW43" s="50"/>
      <c r="DX43" s="50"/>
      <c r="DY43" s="50"/>
      <c r="DZ43" s="50"/>
      <c r="EA43" s="50"/>
      <c r="EB43" s="50"/>
      <c r="EC43" s="50"/>
      <c r="ED43" s="50"/>
      <c r="EE43" s="50"/>
    </row>
    <row r="44" spans="3:135" ht="12.75" hidden="1" customHeight="1" outlineLevel="1">
      <c r="C44" s="52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>
        <f t="shared" si="2"/>
        <v>0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50"/>
      <c r="DB44" s="50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50"/>
      <c r="DX44" s="50"/>
      <c r="DY44" s="50"/>
      <c r="DZ44" s="50"/>
      <c r="EA44" s="50"/>
      <c r="EB44" s="50"/>
      <c r="EC44" s="50"/>
      <c r="ED44" s="50"/>
      <c r="EE44" s="50"/>
    </row>
    <row r="45" spans="3:135" ht="12.75" hidden="1" customHeight="1" outlineLevel="1">
      <c r="C45" s="52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50"/>
      <c r="DB45" s="50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50"/>
      <c r="DX45" s="50"/>
      <c r="DY45" s="50"/>
      <c r="DZ45" s="50"/>
      <c r="EA45" s="50"/>
      <c r="EB45" s="50"/>
      <c r="EC45" s="50"/>
      <c r="ED45" s="50"/>
      <c r="EE45" s="50"/>
    </row>
    <row r="46" spans="3:135" ht="12.75" hidden="1" customHeight="1" outlineLevel="1">
      <c r="C46" s="52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50"/>
      <c r="DB46" s="50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50"/>
      <c r="DX46" s="50"/>
      <c r="DY46" s="50"/>
      <c r="DZ46" s="50"/>
      <c r="EA46" s="50"/>
      <c r="EB46" s="50"/>
      <c r="EC46" s="50"/>
      <c r="ED46" s="50"/>
      <c r="EE46" s="50"/>
    </row>
    <row r="47" spans="3:135" ht="12.75" hidden="1" customHeight="1" outlineLevel="1">
      <c r="C47" s="52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50"/>
      <c r="DB47" s="50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50"/>
      <c r="DX47" s="50"/>
      <c r="DY47" s="50"/>
      <c r="DZ47" s="50"/>
      <c r="EA47" s="50"/>
      <c r="EB47" s="50"/>
      <c r="EC47" s="50"/>
      <c r="ED47" s="50"/>
      <c r="EE47" s="50"/>
    </row>
    <row r="48" spans="3:135" ht="12.75" hidden="1" customHeight="1" outlineLevel="1">
      <c r="C48" s="52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50"/>
      <c r="DB48" s="50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50"/>
      <c r="DX48" s="50"/>
      <c r="DY48" s="50"/>
      <c r="DZ48" s="50"/>
      <c r="EA48" s="50"/>
      <c r="EB48" s="50"/>
      <c r="EC48" s="50"/>
      <c r="ED48" s="50"/>
      <c r="EE48" s="50"/>
    </row>
    <row r="49" spans="3:135" ht="12.75" hidden="1" customHeight="1" outlineLevel="1">
      <c r="C49" s="52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50"/>
      <c r="DB49" s="50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50"/>
      <c r="DX49" s="50"/>
      <c r="DY49" s="50"/>
      <c r="DZ49" s="50"/>
      <c r="EA49" s="50"/>
      <c r="EB49" s="50"/>
      <c r="EC49" s="50"/>
      <c r="ED49" s="50"/>
      <c r="EE49" s="50"/>
    </row>
    <row r="50" spans="3:135" ht="12.75" hidden="1" customHeight="1" outlineLevel="1">
      <c r="C50" s="52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50"/>
      <c r="DB50" s="50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50"/>
      <c r="DX50" s="50"/>
      <c r="DY50" s="50"/>
      <c r="DZ50" s="50"/>
      <c r="EA50" s="50"/>
      <c r="EB50" s="50"/>
      <c r="EC50" s="50"/>
      <c r="ED50" s="50"/>
      <c r="EE50" s="50"/>
    </row>
    <row r="51" spans="3:135" ht="12.75" hidden="1" customHeight="1" outlineLevel="1">
      <c r="C51" s="52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50"/>
      <c r="DB51" s="50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50"/>
      <c r="DX51" s="50"/>
      <c r="DY51" s="50"/>
      <c r="DZ51" s="50"/>
      <c r="EA51" s="50"/>
      <c r="EB51" s="50"/>
      <c r="EC51" s="50"/>
      <c r="ED51" s="50"/>
      <c r="EE51" s="50"/>
    </row>
    <row r="52" spans="3:135" ht="12.75" hidden="1" customHeight="1" outlineLevel="1">
      <c r="C52" s="52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50"/>
      <c r="DB52" s="50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50"/>
      <c r="DX52" s="50"/>
      <c r="DY52" s="50"/>
      <c r="DZ52" s="50"/>
      <c r="EA52" s="50"/>
      <c r="EB52" s="50"/>
      <c r="EC52" s="50"/>
      <c r="ED52" s="50"/>
      <c r="EE52" s="50"/>
    </row>
    <row r="53" spans="3:135" ht="12.75" hidden="1" customHeight="1" outlineLevel="1">
      <c r="C53" s="52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50"/>
      <c r="DB53" s="50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50"/>
      <c r="DX53" s="50"/>
      <c r="DY53" s="50"/>
      <c r="DZ53" s="50"/>
      <c r="EA53" s="50"/>
      <c r="EB53" s="50"/>
      <c r="EC53" s="50"/>
      <c r="ED53" s="50"/>
      <c r="EE53" s="50"/>
    </row>
    <row r="54" spans="3:135" ht="12.75" hidden="1" customHeight="1" outlineLevel="1">
      <c r="C54" s="52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50"/>
      <c r="DB54" s="50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50"/>
      <c r="DX54" s="50"/>
      <c r="DY54" s="50"/>
      <c r="DZ54" s="50"/>
      <c r="EA54" s="50"/>
      <c r="EB54" s="50"/>
      <c r="EC54" s="50"/>
      <c r="ED54" s="50"/>
      <c r="EE54" s="50"/>
    </row>
    <row r="55" spans="3:135" ht="12.75" hidden="1" customHeight="1" outlineLevel="1">
      <c r="C55" s="52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50"/>
      <c r="DB55" s="50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50"/>
      <c r="DX55" s="50"/>
      <c r="DY55" s="50"/>
      <c r="DZ55" s="50"/>
      <c r="EA55" s="50"/>
      <c r="EB55" s="50"/>
      <c r="EC55" s="50"/>
      <c r="ED55" s="50"/>
      <c r="EE55" s="50"/>
    </row>
    <row r="56" spans="3:135" ht="12.75" hidden="1" customHeight="1" outlineLevel="1">
      <c r="C56" s="52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50"/>
      <c r="DB56" s="50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50"/>
      <c r="DX56" s="50"/>
      <c r="DY56" s="50"/>
      <c r="DZ56" s="50"/>
      <c r="EA56" s="50"/>
      <c r="EB56" s="50"/>
      <c r="EC56" s="50"/>
      <c r="ED56" s="50"/>
      <c r="EE56" s="50"/>
    </row>
    <row r="57" spans="3:135" ht="12.75" hidden="1" customHeight="1" outlineLevel="1">
      <c r="C57" s="52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50"/>
      <c r="DB57" s="50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50"/>
      <c r="DX57" s="50"/>
      <c r="DY57" s="50"/>
      <c r="DZ57" s="50"/>
      <c r="EA57" s="50"/>
      <c r="EB57" s="50"/>
      <c r="EC57" s="50"/>
      <c r="ED57" s="50"/>
      <c r="EE57" s="50"/>
    </row>
    <row r="58" spans="3:135" ht="12.75" hidden="1" customHeight="1" outlineLevel="1">
      <c r="C58" s="52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50"/>
      <c r="DB58" s="50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50"/>
      <c r="DX58" s="50"/>
      <c r="DY58" s="50"/>
      <c r="DZ58" s="50"/>
      <c r="EA58" s="50"/>
      <c r="EB58" s="50"/>
      <c r="EC58" s="50"/>
      <c r="ED58" s="50"/>
      <c r="EE58" s="50"/>
    </row>
    <row r="59" spans="3:135" ht="12.75" hidden="1" customHeight="1" outlineLevel="1">
      <c r="C59" s="52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24"/>
      <c r="AE59" s="53"/>
      <c r="AF59" s="53"/>
      <c r="AG59" s="53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50"/>
      <c r="DB59" s="50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50"/>
      <c r="DX59" s="50"/>
      <c r="DY59" s="50"/>
      <c r="DZ59" s="50"/>
      <c r="EA59" s="50"/>
      <c r="EB59" s="50"/>
      <c r="EC59" s="50"/>
      <c r="ED59" s="50"/>
      <c r="EE59" s="50"/>
    </row>
    <row r="60" spans="3:135" s="54" customFormat="1" ht="21" customHeight="1" collapsed="1">
      <c r="D60" s="55" t="s">
        <v>57</v>
      </c>
      <c r="F60" s="56" t="e">
        <f>#REF!</f>
        <v>#REF!</v>
      </c>
      <c r="G60" s="56" t="e">
        <f>#REF!</f>
        <v>#REF!</v>
      </c>
      <c r="H60" s="56" t="e">
        <f>#REF!</f>
        <v>#REF!</v>
      </c>
      <c r="I60" s="56" t="e">
        <f>#REF!</f>
        <v>#REF!</v>
      </c>
      <c r="J60" s="56" t="e">
        <f>#REF!</f>
        <v>#REF!</v>
      </c>
      <c r="K60" s="56" t="e">
        <f>#REF!</f>
        <v>#REF!</v>
      </c>
      <c r="L60" s="56" t="e">
        <f>#REF!</f>
        <v>#REF!</v>
      </c>
      <c r="M60" s="56" t="e">
        <f>#REF!</f>
        <v>#REF!</v>
      </c>
      <c r="N60" s="56" t="e">
        <f>#REF!</f>
        <v>#REF!</v>
      </c>
      <c r="O60" s="56" t="e">
        <f>#REF!</f>
        <v>#REF!</v>
      </c>
      <c r="P60" s="56" t="e">
        <f>#REF!</f>
        <v>#REF!</v>
      </c>
      <c r="Q60" s="56" t="e">
        <f>#REF!</f>
        <v>#REF!</v>
      </c>
      <c r="R60" s="56" t="e">
        <f>#REF!</f>
        <v>#REF!</v>
      </c>
      <c r="S60" s="56" t="e">
        <f>#REF!</f>
        <v>#REF!</v>
      </c>
      <c r="T60" s="56" t="e">
        <f>#REF!</f>
        <v>#REF!</v>
      </c>
      <c r="U60" s="56" t="e">
        <f>#REF!</f>
        <v>#REF!</v>
      </c>
      <c r="V60" s="56" t="e">
        <f>#REF!</f>
        <v>#REF!</v>
      </c>
      <c r="W60" s="56" t="e">
        <f>#REF!</f>
        <v>#REF!</v>
      </c>
      <c r="X60" s="56" t="e">
        <f>#REF!</f>
        <v>#REF!</v>
      </c>
      <c r="Y60" s="56" t="e">
        <f>#REF!</f>
        <v>#REF!</v>
      </c>
      <c r="Z60" s="56" t="e">
        <f>#REF!</f>
        <v>#REF!</v>
      </c>
      <c r="AA60" s="56" t="e">
        <f>#REF!</f>
        <v>#REF!</v>
      </c>
      <c r="AB60" s="56" t="e">
        <f>#REF!</f>
        <v>#REF!</v>
      </c>
      <c r="AC60" s="56" t="e">
        <f>#REF!</f>
        <v>#REF!</v>
      </c>
      <c r="AD60" s="25"/>
      <c r="AE60" s="56" t="e">
        <f>SUM(R60:AC60)</f>
        <v>#REF!</v>
      </c>
      <c r="AF60" s="56" t="e">
        <f>SUM(F60:Q60)</f>
        <v>#REF!</v>
      </c>
      <c r="AG60" s="56" t="e">
        <f>AE60-AF60</f>
        <v>#REF!</v>
      </c>
      <c r="AH60" s="25"/>
      <c r="AI60" s="514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57"/>
      <c r="DB60" s="58"/>
      <c r="DC60" s="56" t="e">
        <f>SUMIF(#REF!,DC$2,#REF!)</f>
        <v>#REF!</v>
      </c>
      <c r="DD60" s="56" t="e">
        <f>SUMIF(#REF!,DD$2,#REF!)</f>
        <v>#REF!</v>
      </c>
      <c r="DE60" s="56" t="e">
        <f>SUMIF(#REF!,DE$2,#REF!)</f>
        <v>#REF!</v>
      </c>
      <c r="DF60" s="56" t="e">
        <f>SUMIF(#REF!,DF$2,#REF!)</f>
        <v>#REF!</v>
      </c>
      <c r="DG60" s="56" t="e">
        <f>SUMIF(#REF!,DG$2,#REF!)</f>
        <v>#REF!</v>
      </c>
      <c r="DH60" s="56" t="e">
        <f>SUMIF(#REF!,DH$2,#REF!)</f>
        <v>#REF!</v>
      </c>
      <c r="DI60" s="56" t="e">
        <f>SUMIF(#REF!,DI$2,#REF!)</f>
        <v>#REF!</v>
      </c>
      <c r="DJ60" s="56" t="e">
        <f>SUMIF(#REF!,DJ$2,#REF!)</f>
        <v>#REF!</v>
      </c>
      <c r="DK60" s="56" t="e">
        <f>SUMIF(#REF!,DK$2,#REF!)</f>
        <v>#REF!</v>
      </c>
      <c r="DL60" s="56" t="e">
        <f>SUMIF(#REF!,DL$2,#REF!)</f>
        <v>#REF!</v>
      </c>
      <c r="DM60" s="56" t="e">
        <f>SUMIF(#REF!,DM$2,#REF!)</f>
        <v>#REF!</v>
      </c>
      <c r="DN60" s="56" t="e">
        <f>SUMIF(#REF!,DN$2,#REF!)</f>
        <v>#REF!</v>
      </c>
      <c r="DO60" s="56" t="e">
        <f>SUMIF(#REF!,DO$2,#REF!)</f>
        <v>#REF!</v>
      </c>
      <c r="DP60" s="56" t="e">
        <f>SUMIF(#REF!,DP$2,#REF!)</f>
        <v>#REF!</v>
      </c>
      <c r="DQ60" s="56" t="e">
        <f>SUMIF(#REF!,DQ$2,#REF!)</f>
        <v>#REF!</v>
      </c>
      <c r="DR60" s="56" t="e">
        <f>SUMIF(#REF!,DR$2,#REF!)</f>
        <v>#REF!</v>
      </c>
      <c r="DS60" s="56" t="e">
        <f>SUMIF(#REF!,DS$2,#REF!)</f>
        <v>#REF!</v>
      </c>
      <c r="DT60" s="56" t="e">
        <f>SUMIF(#REF!,DT$2,#REF!)</f>
        <v>#REF!</v>
      </c>
      <c r="DU60" s="56" t="e">
        <f>SUMIF(#REF!,DU$2,#REF!)</f>
        <v>#REF!</v>
      </c>
      <c r="DV60" s="56" t="e">
        <f>SUMIF(#REF!,DV$2,#REF!)</f>
        <v>#REF!</v>
      </c>
      <c r="DW60" s="58"/>
      <c r="DX60" s="58"/>
      <c r="DY60" s="58"/>
      <c r="DZ60" s="58"/>
      <c r="EA60" s="58"/>
      <c r="EB60" s="58"/>
      <c r="EC60" s="58"/>
      <c r="ED60" s="58"/>
      <c r="EE60" s="58"/>
    </row>
    <row r="61" spans="3:135" s="61" customFormat="1">
      <c r="D61" s="59"/>
      <c r="E61" s="59"/>
      <c r="F61" s="97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B61" s="57"/>
      <c r="DC61" s="60" t="e">
        <f>SUMIF(#REF!,DC$2,#REF!)</f>
        <v>#REF!</v>
      </c>
      <c r="DD61" s="60" t="e">
        <f>SUMIF(#REF!,DD$2,#REF!)</f>
        <v>#REF!</v>
      </c>
      <c r="DE61" s="60" t="e">
        <f>SUMIF(#REF!,DE$2,#REF!)</f>
        <v>#REF!</v>
      </c>
      <c r="DF61" s="60" t="e">
        <f>SUMIF(#REF!,DF$2,#REF!)</f>
        <v>#REF!</v>
      </c>
      <c r="DG61" s="60" t="e">
        <f>SUMIF(#REF!,DG$2,#REF!)</f>
        <v>#REF!</v>
      </c>
      <c r="DH61" s="60" t="e">
        <f>SUMIF(#REF!,DH$2,#REF!)</f>
        <v>#REF!</v>
      </c>
      <c r="DI61" s="60" t="e">
        <f>SUMIF(#REF!,DI$2,#REF!)</f>
        <v>#REF!</v>
      </c>
      <c r="DJ61" s="60" t="e">
        <f>SUMIF(#REF!,DJ$2,#REF!)</f>
        <v>#REF!</v>
      </c>
      <c r="DK61" s="60" t="e">
        <f>SUMIF(#REF!,DK$2,#REF!)</f>
        <v>#REF!</v>
      </c>
      <c r="DL61" s="60" t="e">
        <f>SUMIF(#REF!,DL$2,#REF!)</f>
        <v>#REF!</v>
      </c>
      <c r="DM61" s="60" t="e">
        <f>SUMIF(#REF!,DM$2,#REF!)</f>
        <v>#REF!</v>
      </c>
      <c r="DN61" s="60" t="e">
        <f>SUMIF(#REF!,DN$2,#REF!)</f>
        <v>#REF!</v>
      </c>
      <c r="DO61" s="60" t="e">
        <f>SUMIF(#REF!,DO$2,#REF!)</f>
        <v>#REF!</v>
      </c>
      <c r="DP61" s="60" t="e">
        <f>SUMIF(#REF!,DP$2,#REF!)</f>
        <v>#REF!</v>
      </c>
      <c r="DQ61" s="60" t="e">
        <f>SUMIF(#REF!,DQ$2,#REF!)</f>
        <v>#REF!</v>
      </c>
      <c r="DR61" s="60" t="e">
        <f>SUMIF(#REF!,DR$2,#REF!)</f>
        <v>#REF!</v>
      </c>
      <c r="DS61" s="60" t="e">
        <f>SUMIF(#REF!,DS$2,#REF!)</f>
        <v>#REF!</v>
      </c>
      <c r="DT61" s="60" t="e">
        <f>SUMIF(#REF!,DT$2,#REF!)</f>
        <v>#REF!</v>
      </c>
      <c r="DU61" s="60" t="e">
        <f>SUMIF(#REF!,DU$2,#REF!)</f>
        <v>#REF!</v>
      </c>
      <c r="DV61" s="60" t="e">
        <f>SUMIF(#REF!,DV$2,#REF!)</f>
        <v>#REF!</v>
      </c>
      <c r="DW61" s="57"/>
      <c r="DX61" s="57"/>
      <c r="DY61" s="57"/>
      <c r="DZ61" s="57"/>
      <c r="EA61" s="57"/>
      <c r="EB61" s="57"/>
      <c r="EC61" s="57"/>
      <c r="ED61" s="57"/>
      <c r="EE61" s="57"/>
    </row>
    <row r="62" spans="3:135" s="54" customFormat="1" ht="20.25" customHeight="1">
      <c r="D62" s="62" t="s">
        <v>1</v>
      </c>
      <c r="F62" s="63" t="e">
        <f>F60-#REF!</f>
        <v>#REF!</v>
      </c>
      <c r="G62" s="63" t="e">
        <f>G60-#REF!</f>
        <v>#REF!</v>
      </c>
      <c r="H62" s="63" t="e">
        <f>H60-#REF!</f>
        <v>#REF!</v>
      </c>
      <c r="I62" s="63" t="e">
        <f>I60-#REF!</f>
        <v>#REF!</v>
      </c>
      <c r="J62" s="63" t="e">
        <f>J60-#REF!</f>
        <v>#REF!</v>
      </c>
      <c r="K62" s="63" t="e">
        <f>K60-#REF!</f>
        <v>#REF!</v>
      </c>
      <c r="L62" s="63" t="e">
        <f>L60-#REF!</f>
        <v>#REF!</v>
      </c>
      <c r="M62" s="63" t="e">
        <f>M60-#REF!</f>
        <v>#REF!</v>
      </c>
      <c r="N62" s="63" t="e">
        <f>N60-#REF!</f>
        <v>#REF!</v>
      </c>
      <c r="O62" s="63" t="e">
        <f>O60-#REF!</f>
        <v>#REF!</v>
      </c>
      <c r="P62" s="63" t="e">
        <f>P60-#REF!</f>
        <v>#REF!</v>
      </c>
      <c r="Q62" s="63" t="e">
        <f>Q60-#REF!</f>
        <v>#REF!</v>
      </c>
      <c r="R62" s="63" t="e">
        <f>R60-#REF!</f>
        <v>#REF!</v>
      </c>
      <c r="S62" s="63" t="e">
        <f>S60-#REF!</f>
        <v>#REF!</v>
      </c>
      <c r="T62" s="63" t="e">
        <f>T60-#REF!</f>
        <v>#REF!</v>
      </c>
      <c r="U62" s="63" t="e">
        <f>U60-#REF!</f>
        <v>#REF!</v>
      </c>
      <c r="V62" s="63" t="e">
        <f>V60-#REF!</f>
        <v>#REF!</v>
      </c>
      <c r="W62" s="63" t="e">
        <f>W60-#REF!</f>
        <v>#REF!</v>
      </c>
      <c r="X62" s="63" t="e">
        <f>X60-#REF!</f>
        <v>#REF!</v>
      </c>
      <c r="Y62" s="63" t="e">
        <f>Y60-#REF!</f>
        <v>#REF!</v>
      </c>
      <c r="Z62" s="63" t="e">
        <f>Z60-#REF!</f>
        <v>#REF!</v>
      </c>
      <c r="AA62" s="63" t="e">
        <f>AA60-#REF!</f>
        <v>#REF!</v>
      </c>
      <c r="AB62" s="63" t="e">
        <f>AB60-#REF!</f>
        <v>#REF!</v>
      </c>
      <c r="AC62" s="63" t="e">
        <f>AC60-#REF!</f>
        <v>#REF!</v>
      </c>
      <c r="AD62" s="25"/>
      <c r="AE62" s="63" t="e">
        <f>SUM(R62:AC62)</f>
        <v>#REF!</v>
      </c>
      <c r="AF62" s="63" t="e">
        <f>SUM(F62:Q62)</f>
        <v>#REF!</v>
      </c>
      <c r="AG62" s="63" t="e">
        <f>AE62-AF62</f>
        <v>#REF!</v>
      </c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58"/>
      <c r="DB62" s="58"/>
      <c r="DC62" s="63" t="e">
        <f>SUMIF(#REF!,DC$2,#REF!)</f>
        <v>#REF!</v>
      </c>
      <c r="DD62" s="63" t="e">
        <f>SUMIF(#REF!,DD$2,#REF!)</f>
        <v>#REF!</v>
      </c>
      <c r="DE62" s="63" t="e">
        <f>SUMIF(#REF!,DE$2,#REF!)</f>
        <v>#REF!</v>
      </c>
      <c r="DF62" s="63" t="e">
        <f>SUMIF(#REF!,DF$2,#REF!)</f>
        <v>#REF!</v>
      </c>
      <c r="DG62" s="63" t="e">
        <f>SUMIF(#REF!,DG$2,#REF!)</f>
        <v>#REF!</v>
      </c>
      <c r="DH62" s="63" t="e">
        <f>SUMIF(#REF!,DH$2,#REF!)</f>
        <v>#REF!</v>
      </c>
      <c r="DI62" s="63" t="e">
        <f>SUMIF(#REF!,DI$2,#REF!)</f>
        <v>#REF!</v>
      </c>
      <c r="DJ62" s="63" t="e">
        <f>SUMIF(#REF!,DJ$2,#REF!)</f>
        <v>#REF!</v>
      </c>
      <c r="DK62" s="63" t="e">
        <f>SUMIF(#REF!,DK$2,#REF!)</f>
        <v>#REF!</v>
      </c>
      <c r="DL62" s="63" t="e">
        <f>SUMIF(#REF!,DL$2,#REF!)</f>
        <v>#REF!</v>
      </c>
      <c r="DM62" s="63" t="e">
        <f>SUMIF(#REF!,DM$2,#REF!)</f>
        <v>#REF!</v>
      </c>
      <c r="DN62" s="63" t="e">
        <f>SUMIF(#REF!,DN$2,#REF!)</f>
        <v>#REF!</v>
      </c>
      <c r="DO62" s="63" t="e">
        <f>SUMIF(#REF!,DO$2,#REF!)</f>
        <v>#REF!</v>
      </c>
      <c r="DP62" s="63" t="e">
        <f>SUMIF(#REF!,DP$2,#REF!)</f>
        <v>#REF!</v>
      </c>
      <c r="DQ62" s="63" t="e">
        <f>SUMIF(#REF!,DQ$2,#REF!)</f>
        <v>#REF!</v>
      </c>
      <c r="DR62" s="63" t="e">
        <f>SUMIF(#REF!,DR$2,#REF!)</f>
        <v>#REF!</v>
      </c>
      <c r="DS62" s="63" t="e">
        <f>SUMIF(#REF!,DS$2,#REF!)</f>
        <v>#REF!</v>
      </c>
      <c r="DT62" s="63" t="e">
        <f>SUMIF(#REF!,DT$2,#REF!)</f>
        <v>#REF!</v>
      </c>
      <c r="DU62" s="63" t="e">
        <f>SUMIF(#REF!,DU$2,#REF!)</f>
        <v>#REF!</v>
      </c>
      <c r="DV62" s="63" t="e">
        <f>SUMIF(#REF!,DV$2,#REF!)</f>
        <v>#REF!</v>
      </c>
      <c r="DW62" s="58"/>
      <c r="DX62" s="58"/>
      <c r="DY62" s="58"/>
      <c r="DZ62" s="58"/>
      <c r="EA62" s="58"/>
      <c r="EB62" s="58"/>
      <c r="EC62" s="58"/>
      <c r="ED62" s="58"/>
      <c r="EE62" s="58"/>
    </row>
    <row r="63" spans="3:135" s="68" customFormat="1" ht="20.25" customHeight="1">
      <c r="D63" s="64" t="s">
        <v>35</v>
      </c>
      <c r="E63" s="106"/>
      <c r="F63" s="66" t="e">
        <f t="shared" ref="F63:AE63" si="4">(F62/F60)</f>
        <v>#REF!</v>
      </c>
      <c r="G63" s="66" t="e">
        <f t="shared" si="4"/>
        <v>#REF!</v>
      </c>
      <c r="H63" s="66" t="e">
        <f t="shared" si="4"/>
        <v>#REF!</v>
      </c>
      <c r="I63" s="66" t="e">
        <f t="shared" si="4"/>
        <v>#REF!</v>
      </c>
      <c r="J63" s="66" t="e">
        <f t="shared" si="4"/>
        <v>#REF!</v>
      </c>
      <c r="K63" s="66" t="e">
        <f t="shared" si="4"/>
        <v>#REF!</v>
      </c>
      <c r="L63" s="66" t="e">
        <f t="shared" si="4"/>
        <v>#REF!</v>
      </c>
      <c r="M63" s="66" t="e">
        <f t="shared" si="4"/>
        <v>#REF!</v>
      </c>
      <c r="N63" s="66" t="e">
        <f t="shared" si="4"/>
        <v>#REF!</v>
      </c>
      <c r="O63" s="66" t="e">
        <f t="shared" si="4"/>
        <v>#REF!</v>
      </c>
      <c r="P63" s="66" t="e">
        <f t="shared" si="4"/>
        <v>#REF!</v>
      </c>
      <c r="Q63" s="66" t="e">
        <f t="shared" si="4"/>
        <v>#REF!</v>
      </c>
      <c r="R63" s="66" t="e">
        <f t="shared" si="4"/>
        <v>#REF!</v>
      </c>
      <c r="S63" s="66" t="e">
        <f t="shared" si="4"/>
        <v>#REF!</v>
      </c>
      <c r="T63" s="66" t="e">
        <f t="shared" si="4"/>
        <v>#REF!</v>
      </c>
      <c r="U63" s="66" t="e">
        <f t="shared" si="4"/>
        <v>#REF!</v>
      </c>
      <c r="V63" s="66" t="e">
        <f t="shared" si="4"/>
        <v>#REF!</v>
      </c>
      <c r="W63" s="66" t="e">
        <f t="shared" si="4"/>
        <v>#REF!</v>
      </c>
      <c r="X63" s="66" t="e">
        <f t="shared" si="4"/>
        <v>#REF!</v>
      </c>
      <c r="Y63" s="66" t="e">
        <f t="shared" si="4"/>
        <v>#REF!</v>
      </c>
      <c r="Z63" s="66" t="e">
        <f t="shared" si="4"/>
        <v>#REF!</v>
      </c>
      <c r="AA63" s="66" t="e">
        <f t="shared" si="4"/>
        <v>#REF!</v>
      </c>
      <c r="AB63" s="66" t="e">
        <f t="shared" si="4"/>
        <v>#REF!</v>
      </c>
      <c r="AC63" s="66" t="e">
        <f t="shared" si="4"/>
        <v>#REF!</v>
      </c>
      <c r="AD63" s="67"/>
      <c r="AE63" s="66" t="e">
        <f t="shared" si="4"/>
        <v>#REF!</v>
      </c>
      <c r="AF63" s="66" t="e">
        <f>(AF62/AF60)</f>
        <v>#REF!</v>
      </c>
      <c r="AG63" s="66" t="e">
        <f>AE63-AF63</f>
        <v>#REF!</v>
      </c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C63" s="66" t="e">
        <f>SUMIF(#REF!,DC$2,#REF!)</f>
        <v>#REF!</v>
      </c>
      <c r="DD63" s="66" t="e">
        <f>SUMIF(#REF!,DD$2,#REF!)</f>
        <v>#REF!</v>
      </c>
      <c r="DE63" s="66" t="e">
        <f>SUMIF(#REF!,DE$2,#REF!)</f>
        <v>#REF!</v>
      </c>
      <c r="DF63" s="66" t="e">
        <f>SUMIF(#REF!,DF$2,#REF!)</f>
        <v>#REF!</v>
      </c>
      <c r="DG63" s="66" t="e">
        <f>SUMIF(#REF!,DG$2,#REF!)</f>
        <v>#REF!</v>
      </c>
      <c r="DH63" s="66" t="e">
        <f>SUMIF(#REF!,DH$2,#REF!)</f>
        <v>#REF!</v>
      </c>
      <c r="DI63" s="66" t="e">
        <f>SUMIF(#REF!,DI$2,#REF!)</f>
        <v>#REF!</v>
      </c>
      <c r="DJ63" s="66" t="e">
        <f>SUMIF(#REF!,DJ$2,#REF!)</f>
        <v>#REF!</v>
      </c>
      <c r="DK63" s="66" t="e">
        <f>SUMIF(#REF!,DK$2,#REF!)</f>
        <v>#REF!</v>
      </c>
      <c r="DL63" s="66" t="e">
        <f>SUMIF(#REF!,DL$2,#REF!)</f>
        <v>#REF!</v>
      </c>
      <c r="DM63" s="66" t="e">
        <f>SUMIF(#REF!,DM$2,#REF!)</f>
        <v>#REF!</v>
      </c>
      <c r="DN63" s="66" t="e">
        <f>SUMIF(#REF!,DN$2,#REF!)</f>
        <v>#REF!</v>
      </c>
      <c r="DO63" s="66" t="e">
        <f>SUMIF(#REF!,DO$2,#REF!)</f>
        <v>#REF!</v>
      </c>
      <c r="DP63" s="66" t="e">
        <f>SUMIF(#REF!,DP$2,#REF!)</f>
        <v>#REF!</v>
      </c>
      <c r="DQ63" s="66" t="e">
        <f>SUMIF(#REF!,DQ$2,#REF!)</f>
        <v>#REF!</v>
      </c>
      <c r="DR63" s="66" t="e">
        <f>SUMIF(#REF!,DR$2,#REF!)</f>
        <v>#REF!</v>
      </c>
      <c r="DS63" s="66" t="e">
        <f>SUMIF(#REF!,DS$2,#REF!)</f>
        <v>#REF!</v>
      </c>
      <c r="DT63" s="66" t="e">
        <f>SUMIF(#REF!,DT$2,#REF!)</f>
        <v>#REF!</v>
      </c>
      <c r="DU63" s="66" t="e">
        <f>SUMIF(#REF!,DU$2,#REF!)</f>
        <v>#REF!</v>
      </c>
      <c r="DV63" s="66" t="e">
        <f>SUMIF(#REF!,DV$2,#REF!)</f>
        <v>#REF!</v>
      </c>
    </row>
    <row r="64" spans="3:135" s="68" customFormat="1">
      <c r="D64" s="65"/>
      <c r="E64" s="106"/>
      <c r="F64" s="67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C64" s="69" t="e">
        <f>SUMIF(#REF!,DC$2,#REF!)</f>
        <v>#REF!</v>
      </c>
      <c r="DD64" s="69" t="e">
        <f>SUMIF(#REF!,DD$2,#REF!)</f>
        <v>#REF!</v>
      </c>
      <c r="DE64" s="69" t="e">
        <f>SUMIF(#REF!,DE$2,#REF!)</f>
        <v>#REF!</v>
      </c>
      <c r="DF64" s="69" t="e">
        <f>SUMIF(#REF!,DF$2,#REF!)</f>
        <v>#REF!</v>
      </c>
      <c r="DG64" s="69" t="e">
        <f>SUMIF(#REF!,DG$2,#REF!)</f>
        <v>#REF!</v>
      </c>
      <c r="DH64" s="69" t="e">
        <f>SUMIF(#REF!,DH$2,#REF!)</f>
        <v>#REF!</v>
      </c>
      <c r="DI64" s="69" t="e">
        <f>SUMIF(#REF!,DI$2,#REF!)</f>
        <v>#REF!</v>
      </c>
      <c r="DJ64" s="69" t="e">
        <f>SUMIF(#REF!,DJ$2,#REF!)</f>
        <v>#REF!</v>
      </c>
      <c r="DK64" s="69" t="e">
        <f>SUMIF(#REF!,DK$2,#REF!)</f>
        <v>#REF!</v>
      </c>
      <c r="DL64" s="69" t="e">
        <f>SUMIF(#REF!,DL$2,#REF!)</f>
        <v>#REF!</v>
      </c>
      <c r="DM64" s="69" t="e">
        <f>SUMIF(#REF!,DM$2,#REF!)</f>
        <v>#REF!</v>
      </c>
      <c r="DN64" s="69" t="e">
        <f>SUMIF(#REF!,DN$2,#REF!)</f>
        <v>#REF!</v>
      </c>
      <c r="DO64" s="69" t="e">
        <f>SUMIF(#REF!,DO$2,#REF!)</f>
        <v>#REF!</v>
      </c>
      <c r="DP64" s="69" t="e">
        <f>SUMIF(#REF!,DP$2,#REF!)</f>
        <v>#REF!</v>
      </c>
      <c r="DQ64" s="69" t="e">
        <f>SUMIF(#REF!,DQ$2,#REF!)</f>
        <v>#REF!</v>
      </c>
      <c r="DR64" s="69" t="e">
        <f>SUMIF(#REF!,DR$2,#REF!)</f>
        <v>#REF!</v>
      </c>
      <c r="DS64" s="69" t="e">
        <f>SUMIF(#REF!,DS$2,#REF!)</f>
        <v>#REF!</v>
      </c>
      <c r="DT64" s="69" t="e">
        <f>SUMIF(#REF!,DT$2,#REF!)</f>
        <v>#REF!</v>
      </c>
      <c r="DU64" s="69" t="e">
        <f>SUMIF(#REF!,DU$2,#REF!)</f>
        <v>#REF!</v>
      </c>
      <c r="DV64" s="69" t="e">
        <f>SUMIF(#REF!,DV$2,#REF!)</f>
        <v>#REF!</v>
      </c>
    </row>
    <row r="65" spans="4:135" ht="23.25" customHeight="1">
      <c r="D65" s="32" t="s">
        <v>36</v>
      </c>
      <c r="F65" s="24" t="e">
        <f>#REF!</f>
        <v>#REF!</v>
      </c>
      <c r="G65" s="24" t="e">
        <f>#REF!</f>
        <v>#REF!</v>
      </c>
      <c r="H65" s="24" t="e">
        <f>#REF!</f>
        <v>#REF!</v>
      </c>
      <c r="I65" s="24" t="e">
        <f>#REF!</f>
        <v>#REF!</v>
      </c>
      <c r="J65" s="24" t="e">
        <f>#REF!</f>
        <v>#REF!</v>
      </c>
      <c r="K65" s="24" t="e">
        <f>#REF!</f>
        <v>#REF!</v>
      </c>
      <c r="L65" s="24" t="e">
        <f>#REF!</f>
        <v>#REF!</v>
      </c>
      <c r="M65" s="24" t="e">
        <f>#REF!</f>
        <v>#REF!</v>
      </c>
      <c r="N65" s="24" t="e">
        <f>#REF!</f>
        <v>#REF!</v>
      </c>
      <c r="O65" s="24" t="e">
        <f>#REF!</f>
        <v>#REF!</v>
      </c>
      <c r="P65" s="24" t="e">
        <f>#REF!</f>
        <v>#REF!</v>
      </c>
      <c r="Q65" s="24" t="e">
        <f>#REF!</f>
        <v>#REF!</v>
      </c>
      <c r="R65" s="24" t="e">
        <f>#REF!</f>
        <v>#REF!</v>
      </c>
      <c r="S65" s="24" t="e">
        <f>#REF!</f>
        <v>#REF!</v>
      </c>
      <c r="T65" s="24" t="e">
        <f>#REF!</f>
        <v>#REF!</v>
      </c>
      <c r="U65" s="24" t="e">
        <f>#REF!</f>
        <v>#REF!</v>
      </c>
      <c r="V65" s="24" t="e">
        <f>#REF!</f>
        <v>#REF!</v>
      </c>
      <c r="W65" s="24" t="e">
        <f>#REF!</f>
        <v>#REF!</v>
      </c>
      <c r="X65" s="24" t="e">
        <f>#REF!</f>
        <v>#REF!</v>
      </c>
      <c r="Y65" s="24" t="e">
        <f>#REF!</f>
        <v>#REF!</v>
      </c>
      <c r="Z65" s="24" t="e">
        <f>#REF!</f>
        <v>#REF!</v>
      </c>
      <c r="AA65" s="24" t="e">
        <f>#REF!</f>
        <v>#REF!</v>
      </c>
      <c r="AB65" s="24" t="e">
        <f>#REF!</f>
        <v>#REF!</v>
      </c>
      <c r="AC65" s="24" t="e">
        <f>#REF!</f>
        <v>#REF!</v>
      </c>
      <c r="AD65" s="24"/>
      <c r="AE65" s="24" t="e">
        <f>SUM(R65:AC65)</f>
        <v>#REF!</v>
      </c>
      <c r="AF65" s="24" t="e">
        <f>SUM(F65:Q65)</f>
        <v>#REF!</v>
      </c>
      <c r="AG65" s="24" t="e">
        <f t="shared" ref="AG65:AG70" si="5">AF65-AE65</f>
        <v>#REF!</v>
      </c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C65" s="24" t="e">
        <f>SUMIF(#REF!,DC$2,#REF!)</f>
        <v>#REF!</v>
      </c>
      <c r="DD65" s="24" t="e">
        <f>SUMIF(#REF!,DD$2,#REF!)</f>
        <v>#REF!</v>
      </c>
      <c r="DE65" s="24" t="e">
        <f>SUMIF(#REF!,DE$2,#REF!)</f>
        <v>#REF!</v>
      </c>
      <c r="DF65" s="24" t="e">
        <f>SUMIF(#REF!,DF$2,#REF!)</f>
        <v>#REF!</v>
      </c>
      <c r="DG65" s="24" t="e">
        <f>SUMIF(#REF!,DG$2,#REF!)</f>
        <v>#REF!</v>
      </c>
      <c r="DH65" s="24" t="e">
        <f>SUMIF(#REF!,DH$2,#REF!)</f>
        <v>#REF!</v>
      </c>
      <c r="DI65" s="24" t="e">
        <f>SUMIF(#REF!,DI$2,#REF!)</f>
        <v>#REF!</v>
      </c>
      <c r="DJ65" s="24" t="e">
        <f>SUMIF(#REF!,DJ$2,#REF!)</f>
        <v>#REF!</v>
      </c>
      <c r="DK65" s="24" t="e">
        <f>SUMIF(#REF!,DK$2,#REF!)</f>
        <v>#REF!</v>
      </c>
      <c r="DL65" s="24" t="e">
        <f>SUMIF(#REF!,DL$2,#REF!)</f>
        <v>#REF!</v>
      </c>
      <c r="DM65" s="24" t="e">
        <f>SUMIF(#REF!,DM$2,#REF!)</f>
        <v>#REF!</v>
      </c>
      <c r="DN65" s="24" t="e">
        <f>SUMIF(#REF!,DN$2,#REF!)</f>
        <v>#REF!</v>
      </c>
      <c r="DO65" s="24" t="e">
        <f>SUMIF(#REF!,DO$2,#REF!)</f>
        <v>#REF!</v>
      </c>
      <c r="DP65" s="24" t="e">
        <f>SUMIF(#REF!,DP$2,#REF!)</f>
        <v>#REF!</v>
      </c>
      <c r="DQ65" s="24" t="e">
        <f>SUMIF(#REF!,DQ$2,#REF!)</f>
        <v>#REF!</v>
      </c>
      <c r="DR65" s="24" t="e">
        <f>SUMIF(#REF!,DR$2,#REF!)</f>
        <v>#REF!</v>
      </c>
      <c r="DS65" s="24" t="e">
        <f>SUMIF(#REF!,DS$2,#REF!)</f>
        <v>#REF!</v>
      </c>
      <c r="DT65" s="24" t="e">
        <f>SUMIF(#REF!,DT$2,#REF!)</f>
        <v>#REF!</v>
      </c>
      <c r="DU65" s="24" t="e">
        <f>SUMIF(#REF!,DU$2,#REF!)</f>
        <v>#REF!</v>
      </c>
      <c r="DV65" s="24" t="e">
        <f>SUMIF(#REF!,DV$2,#REF!)</f>
        <v>#REF!</v>
      </c>
    </row>
    <row r="66" spans="4:135" s="68" customFormat="1" ht="23.25" customHeight="1">
      <c r="D66" s="65" t="s">
        <v>35</v>
      </c>
      <c r="E66" s="106"/>
      <c r="F66" s="22" t="e">
        <f t="shared" ref="F66:AE66" si="6">(F65/F60)</f>
        <v>#REF!</v>
      </c>
      <c r="G66" s="21" t="e">
        <f t="shared" si="6"/>
        <v>#REF!</v>
      </c>
      <c r="H66" s="21" t="e">
        <f t="shared" si="6"/>
        <v>#REF!</v>
      </c>
      <c r="I66" s="21" t="e">
        <f t="shared" si="6"/>
        <v>#REF!</v>
      </c>
      <c r="J66" s="21" t="e">
        <f t="shared" si="6"/>
        <v>#REF!</v>
      </c>
      <c r="K66" s="21" t="e">
        <f t="shared" si="6"/>
        <v>#REF!</v>
      </c>
      <c r="L66" s="21" t="e">
        <f t="shared" si="6"/>
        <v>#REF!</v>
      </c>
      <c r="M66" s="21" t="e">
        <f t="shared" si="6"/>
        <v>#REF!</v>
      </c>
      <c r="N66" s="21" t="e">
        <f t="shared" si="6"/>
        <v>#REF!</v>
      </c>
      <c r="O66" s="21" t="e">
        <f t="shared" si="6"/>
        <v>#REF!</v>
      </c>
      <c r="P66" s="21" t="e">
        <f t="shared" si="6"/>
        <v>#REF!</v>
      </c>
      <c r="Q66" s="21" t="e">
        <f t="shared" si="6"/>
        <v>#REF!</v>
      </c>
      <c r="R66" s="21" t="e">
        <f t="shared" si="6"/>
        <v>#REF!</v>
      </c>
      <c r="S66" s="21" t="e">
        <f t="shared" si="6"/>
        <v>#REF!</v>
      </c>
      <c r="T66" s="21" t="e">
        <f t="shared" si="6"/>
        <v>#REF!</v>
      </c>
      <c r="U66" s="21" t="e">
        <f t="shared" si="6"/>
        <v>#REF!</v>
      </c>
      <c r="V66" s="21" t="e">
        <f t="shared" si="6"/>
        <v>#REF!</v>
      </c>
      <c r="W66" s="21" t="e">
        <f t="shared" si="6"/>
        <v>#REF!</v>
      </c>
      <c r="X66" s="21" t="e">
        <f t="shared" si="6"/>
        <v>#REF!</v>
      </c>
      <c r="Y66" s="21" t="e">
        <f t="shared" si="6"/>
        <v>#REF!</v>
      </c>
      <c r="Z66" s="21" t="e">
        <f t="shared" si="6"/>
        <v>#REF!</v>
      </c>
      <c r="AA66" s="21" t="e">
        <f t="shared" si="6"/>
        <v>#REF!</v>
      </c>
      <c r="AB66" s="21" t="e">
        <f t="shared" si="6"/>
        <v>#REF!</v>
      </c>
      <c r="AC66" s="21" t="e">
        <f t="shared" si="6"/>
        <v>#REF!</v>
      </c>
      <c r="AD66" s="24"/>
      <c r="AE66" s="21" t="e">
        <f t="shared" si="6"/>
        <v>#REF!</v>
      </c>
      <c r="AF66" s="21" t="e">
        <f>(AF65/AF60)</f>
        <v>#REF!</v>
      </c>
      <c r="AG66" s="21" t="e">
        <f t="shared" si="5"/>
        <v>#REF!</v>
      </c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C66" s="21" t="e">
        <f>SUMIF(#REF!,DC$2,#REF!)</f>
        <v>#REF!</v>
      </c>
      <c r="DD66" s="21" t="e">
        <f>SUMIF(#REF!,DD$2,#REF!)</f>
        <v>#REF!</v>
      </c>
      <c r="DE66" s="21" t="e">
        <f>SUMIF(#REF!,DE$2,#REF!)</f>
        <v>#REF!</v>
      </c>
      <c r="DF66" s="21" t="e">
        <f>SUMIF(#REF!,DF$2,#REF!)</f>
        <v>#REF!</v>
      </c>
      <c r="DG66" s="21" t="e">
        <f>SUMIF(#REF!,DG$2,#REF!)</f>
        <v>#REF!</v>
      </c>
      <c r="DH66" s="21" t="e">
        <f>SUMIF(#REF!,DH$2,#REF!)</f>
        <v>#REF!</v>
      </c>
      <c r="DI66" s="21" t="e">
        <f>SUMIF(#REF!,DI$2,#REF!)</f>
        <v>#REF!</v>
      </c>
      <c r="DJ66" s="21" t="e">
        <f>SUMIF(#REF!,DJ$2,#REF!)</f>
        <v>#REF!</v>
      </c>
      <c r="DK66" s="21" t="e">
        <f>SUMIF(#REF!,DK$2,#REF!)</f>
        <v>#REF!</v>
      </c>
      <c r="DL66" s="21" t="e">
        <f>SUMIF(#REF!,DL$2,#REF!)</f>
        <v>#REF!</v>
      </c>
      <c r="DM66" s="21" t="e">
        <f>SUMIF(#REF!,DM$2,#REF!)</f>
        <v>#REF!</v>
      </c>
      <c r="DN66" s="21" t="e">
        <f>SUMIF(#REF!,DN$2,#REF!)</f>
        <v>#REF!</v>
      </c>
      <c r="DO66" s="21" t="e">
        <f>SUMIF(#REF!,DO$2,#REF!)</f>
        <v>#REF!</v>
      </c>
      <c r="DP66" s="21" t="e">
        <f>SUMIF(#REF!,DP$2,#REF!)</f>
        <v>#REF!</v>
      </c>
      <c r="DQ66" s="21" t="e">
        <f>SUMIF(#REF!,DQ$2,#REF!)</f>
        <v>#REF!</v>
      </c>
      <c r="DR66" s="21" t="e">
        <f>SUMIF(#REF!,DR$2,#REF!)</f>
        <v>#REF!</v>
      </c>
      <c r="DS66" s="21" t="e">
        <f>SUMIF(#REF!,DS$2,#REF!)</f>
        <v>#REF!</v>
      </c>
      <c r="DT66" s="21" t="e">
        <f>SUMIF(#REF!,DT$2,#REF!)</f>
        <v>#REF!</v>
      </c>
      <c r="DU66" s="21" t="e">
        <f>SUMIF(#REF!,DU$2,#REF!)</f>
        <v>#REF!</v>
      </c>
      <c r="DV66" s="21" t="e">
        <f>SUMIF(#REF!,DV$2,#REF!)</f>
        <v>#REF!</v>
      </c>
    </row>
    <row r="67" spans="4:135" ht="23.25" customHeight="1">
      <c r="D67" s="32" t="s">
        <v>40</v>
      </c>
      <c r="F67" s="24" t="e">
        <f>#REF!</f>
        <v>#REF!</v>
      </c>
      <c r="G67" s="24" t="e">
        <f>#REF!</f>
        <v>#REF!</v>
      </c>
      <c r="H67" s="24" t="e">
        <f>#REF!</f>
        <v>#REF!</v>
      </c>
      <c r="I67" s="24" t="e">
        <f>#REF!</f>
        <v>#REF!</v>
      </c>
      <c r="J67" s="24" t="e">
        <f>#REF!</f>
        <v>#REF!</v>
      </c>
      <c r="K67" s="24" t="e">
        <f>#REF!</f>
        <v>#REF!</v>
      </c>
      <c r="L67" s="24" t="e">
        <f>#REF!</f>
        <v>#REF!</v>
      </c>
      <c r="M67" s="24" t="e">
        <f>#REF!</f>
        <v>#REF!</v>
      </c>
      <c r="N67" s="24" t="e">
        <f>#REF!</f>
        <v>#REF!</v>
      </c>
      <c r="O67" s="24" t="e">
        <f>#REF!</f>
        <v>#REF!</v>
      </c>
      <c r="P67" s="24" t="e">
        <f>#REF!</f>
        <v>#REF!</v>
      </c>
      <c r="Q67" s="24" t="e">
        <f>#REF!</f>
        <v>#REF!</v>
      </c>
      <c r="R67" s="24" t="e">
        <f>#REF!</f>
        <v>#REF!</v>
      </c>
      <c r="S67" s="24" t="e">
        <f>#REF!</f>
        <v>#REF!</v>
      </c>
      <c r="T67" s="24" t="e">
        <f>#REF!</f>
        <v>#REF!</v>
      </c>
      <c r="U67" s="24" t="e">
        <f>#REF!</f>
        <v>#REF!</v>
      </c>
      <c r="V67" s="24" t="e">
        <f>#REF!</f>
        <v>#REF!</v>
      </c>
      <c r="W67" s="24" t="e">
        <f>#REF!</f>
        <v>#REF!</v>
      </c>
      <c r="X67" s="24" t="e">
        <f>#REF!</f>
        <v>#REF!</v>
      </c>
      <c r="Y67" s="24" t="e">
        <f>#REF!</f>
        <v>#REF!</v>
      </c>
      <c r="Z67" s="24" t="e">
        <f>#REF!</f>
        <v>#REF!</v>
      </c>
      <c r="AA67" s="24" t="e">
        <f>#REF!</f>
        <v>#REF!</v>
      </c>
      <c r="AB67" s="24" t="e">
        <f>#REF!</f>
        <v>#REF!</v>
      </c>
      <c r="AC67" s="24" t="e">
        <f>#REF!</f>
        <v>#REF!</v>
      </c>
      <c r="AD67" s="24"/>
      <c r="AE67" s="24" t="e">
        <f>SUM(R67:AC67)</f>
        <v>#REF!</v>
      </c>
      <c r="AF67" s="24" t="e">
        <f>SUM(F67:Q67)</f>
        <v>#REF!</v>
      </c>
      <c r="AG67" s="24" t="e">
        <f t="shared" si="5"/>
        <v>#REF!</v>
      </c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50"/>
      <c r="DB67" s="50"/>
      <c r="DC67" s="24" t="e">
        <f>SUMIF(#REF!,DC$2,#REF!)</f>
        <v>#REF!</v>
      </c>
      <c r="DD67" s="24" t="e">
        <f>SUMIF(#REF!,DD$2,#REF!)</f>
        <v>#REF!</v>
      </c>
      <c r="DE67" s="24" t="e">
        <f>SUMIF(#REF!,DE$2,#REF!)</f>
        <v>#REF!</v>
      </c>
      <c r="DF67" s="24" t="e">
        <f>SUMIF(#REF!,DF$2,#REF!)</f>
        <v>#REF!</v>
      </c>
      <c r="DG67" s="24" t="e">
        <f>SUMIF(#REF!,DG$2,#REF!)</f>
        <v>#REF!</v>
      </c>
      <c r="DH67" s="24" t="e">
        <f>SUMIF(#REF!,DH$2,#REF!)</f>
        <v>#REF!</v>
      </c>
      <c r="DI67" s="24" t="e">
        <f>SUMIF(#REF!,DI$2,#REF!)</f>
        <v>#REF!</v>
      </c>
      <c r="DJ67" s="24" t="e">
        <f>SUMIF(#REF!,DJ$2,#REF!)</f>
        <v>#REF!</v>
      </c>
      <c r="DK67" s="24" t="e">
        <f>SUMIF(#REF!,DK$2,#REF!)</f>
        <v>#REF!</v>
      </c>
      <c r="DL67" s="24" t="e">
        <f>SUMIF(#REF!,DL$2,#REF!)</f>
        <v>#REF!</v>
      </c>
      <c r="DM67" s="24" t="e">
        <f>SUMIF(#REF!,DM$2,#REF!)</f>
        <v>#REF!</v>
      </c>
      <c r="DN67" s="24" t="e">
        <f>SUMIF(#REF!,DN$2,#REF!)</f>
        <v>#REF!</v>
      </c>
      <c r="DO67" s="24" t="e">
        <f>SUMIF(#REF!,DO$2,#REF!)</f>
        <v>#REF!</v>
      </c>
      <c r="DP67" s="24" t="e">
        <f>SUMIF(#REF!,DP$2,#REF!)</f>
        <v>#REF!</v>
      </c>
      <c r="DQ67" s="24" t="e">
        <f>SUMIF(#REF!,DQ$2,#REF!)</f>
        <v>#REF!</v>
      </c>
      <c r="DR67" s="24" t="e">
        <f>SUMIF(#REF!,DR$2,#REF!)</f>
        <v>#REF!</v>
      </c>
      <c r="DS67" s="24" t="e">
        <f>SUMIF(#REF!,DS$2,#REF!)</f>
        <v>#REF!</v>
      </c>
      <c r="DT67" s="24" t="e">
        <f>SUMIF(#REF!,DT$2,#REF!)</f>
        <v>#REF!</v>
      </c>
      <c r="DU67" s="24" t="e">
        <f>SUMIF(#REF!,DU$2,#REF!)</f>
        <v>#REF!</v>
      </c>
      <c r="DV67" s="24" t="e">
        <f>SUMIF(#REF!,DV$2,#REF!)</f>
        <v>#REF!</v>
      </c>
      <c r="DW67" s="50"/>
      <c r="DX67" s="50"/>
      <c r="DY67" s="50"/>
      <c r="DZ67" s="50"/>
      <c r="EA67" s="50"/>
      <c r="EB67" s="50"/>
      <c r="EC67" s="50"/>
      <c r="ED67" s="50"/>
    </row>
    <row r="68" spans="4:135" s="68" customFormat="1" ht="23.25" customHeight="1">
      <c r="D68" s="65" t="s">
        <v>35</v>
      </c>
      <c r="E68" s="106"/>
      <c r="F68" s="67" t="e">
        <f t="shared" ref="F68:AC68" si="7">F67/F$60</f>
        <v>#REF!</v>
      </c>
      <c r="G68" s="69" t="e">
        <f t="shared" si="7"/>
        <v>#REF!</v>
      </c>
      <c r="H68" s="69" t="e">
        <f t="shared" si="7"/>
        <v>#REF!</v>
      </c>
      <c r="I68" s="69" t="e">
        <f t="shared" si="7"/>
        <v>#REF!</v>
      </c>
      <c r="J68" s="69" t="e">
        <f t="shared" si="7"/>
        <v>#REF!</v>
      </c>
      <c r="K68" s="69" t="e">
        <f t="shared" si="7"/>
        <v>#REF!</v>
      </c>
      <c r="L68" s="69" t="e">
        <f t="shared" si="7"/>
        <v>#REF!</v>
      </c>
      <c r="M68" s="69" t="e">
        <f t="shared" si="7"/>
        <v>#REF!</v>
      </c>
      <c r="N68" s="69" t="e">
        <f t="shared" si="7"/>
        <v>#REF!</v>
      </c>
      <c r="O68" s="69" t="e">
        <f t="shared" si="7"/>
        <v>#REF!</v>
      </c>
      <c r="P68" s="69" t="e">
        <f t="shared" si="7"/>
        <v>#REF!</v>
      </c>
      <c r="Q68" s="69" t="e">
        <f t="shared" si="7"/>
        <v>#REF!</v>
      </c>
      <c r="R68" s="69" t="e">
        <f t="shared" si="7"/>
        <v>#REF!</v>
      </c>
      <c r="S68" s="69" t="e">
        <f t="shared" si="7"/>
        <v>#REF!</v>
      </c>
      <c r="T68" s="69" t="e">
        <f t="shared" si="7"/>
        <v>#REF!</v>
      </c>
      <c r="U68" s="69" t="e">
        <f t="shared" si="7"/>
        <v>#REF!</v>
      </c>
      <c r="V68" s="69" t="e">
        <f t="shared" si="7"/>
        <v>#REF!</v>
      </c>
      <c r="W68" s="69" t="e">
        <f t="shared" si="7"/>
        <v>#REF!</v>
      </c>
      <c r="X68" s="69" t="e">
        <f t="shared" si="7"/>
        <v>#REF!</v>
      </c>
      <c r="Y68" s="69" t="e">
        <f t="shared" si="7"/>
        <v>#REF!</v>
      </c>
      <c r="Z68" s="69" t="e">
        <f t="shared" si="7"/>
        <v>#REF!</v>
      </c>
      <c r="AA68" s="69" t="e">
        <f t="shared" si="7"/>
        <v>#REF!</v>
      </c>
      <c r="AB68" s="69" t="e">
        <f t="shared" si="7"/>
        <v>#REF!</v>
      </c>
      <c r="AC68" s="69" t="e">
        <f t="shared" si="7"/>
        <v>#REF!</v>
      </c>
      <c r="AD68" s="69"/>
      <c r="AE68" s="69" t="e">
        <f>AE67/AE$60</f>
        <v>#REF!</v>
      </c>
      <c r="AF68" s="69" t="e">
        <f>AF67/AF$60</f>
        <v>#REF!</v>
      </c>
      <c r="AG68" s="69" t="e">
        <f t="shared" si="5"/>
        <v>#REF!</v>
      </c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C68" s="69" t="e">
        <f>SUMIF(#REF!,DC$2,#REF!)</f>
        <v>#REF!</v>
      </c>
      <c r="DD68" s="69" t="e">
        <f>SUMIF(#REF!,DD$2,#REF!)</f>
        <v>#REF!</v>
      </c>
      <c r="DE68" s="69" t="e">
        <f>SUMIF(#REF!,DE$2,#REF!)</f>
        <v>#REF!</v>
      </c>
      <c r="DF68" s="69" t="e">
        <f>SUMIF(#REF!,DF$2,#REF!)</f>
        <v>#REF!</v>
      </c>
      <c r="DG68" s="69" t="e">
        <f>SUMIF(#REF!,DG$2,#REF!)</f>
        <v>#REF!</v>
      </c>
      <c r="DH68" s="69" t="e">
        <f>SUMIF(#REF!,DH$2,#REF!)</f>
        <v>#REF!</v>
      </c>
      <c r="DI68" s="69" t="e">
        <f>SUMIF(#REF!,DI$2,#REF!)</f>
        <v>#REF!</v>
      </c>
      <c r="DJ68" s="69" t="e">
        <f>SUMIF(#REF!,DJ$2,#REF!)</f>
        <v>#REF!</v>
      </c>
      <c r="DK68" s="69" t="e">
        <f>SUMIF(#REF!,DK$2,#REF!)</f>
        <v>#REF!</v>
      </c>
      <c r="DL68" s="69" t="e">
        <f>SUMIF(#REF!,DL$2,#REF!)</f>
        <v>#REF!</v>
      </c>
      <c r="DM68" s="69" t="e">
        <f>SUMIF(#REF!,DM$2,#REF!)</f>
        <v>#REF!</v>
      </c>
      <c r="DN68" s="69" t="e">
        <f>SUMIF(#REF!,DN$2,#REF!)</f>
        <v>#REF!</v>
      </c>
      <c r="DO68" s="69" t="e">
        <f>SUMIF(#REF!,DO$2,#REF!)</f>
        <v>#REF!</v>
      </c>
      <c r="DP68" s="69" t="e">
        <f>SUMIF(#REF!,DP$2,#REF!)</f>
        <v>#REF!</v>
      </c>
      <c r="DQ68" s="69" t="e">
        <f>SUMIF(#REF!,DQ$2,#REF!)</f>
        <v>#REF!</v>
      </c>
      <c r="DR68" s="69" t="e">
        <f>SUMIF(#REF!,DR$2,#REF!)</f>
        <v>#REF!</v>
      </c>
      <c r="DS68" s="69" t="e">
        <f>SUMIF(#REF!,DS$2,#REF!)</f>
        <v>#REF!</v>
      </c>
      <c r="DT68" s="69" t="e">
        <f>SUMIF(#REF!,DT$2,#REF!)</f>
        <v>#REF!</v>
      </c>
      <c r="DU68" s="69" t="e">
        <f>SUMIF(#REF!,DU$2,#REF!)</f>
        <v>#REF!</v>
      </c>
      <c r="DV68" s="69" t="e">
        <f>SUMIF(#REF!,DV$2,#REF!)</f>
        <v>#REF!</v>
      </c>
    </row>
    <row r="69" spans="4:135" ht="23.25" customHeight="1">
      <c r="D69" s="32" t="s">
        <v>79</v>
      </c>
      <c r="F69" s="24" t="e">
        <f>#REF!</f>
        <v>#REF!</v>
      </c>
      <c r="G69" s="24" t="e">
        <f>#REF!</f>
        <v>#REF!</v>
      </c>
      <c r="H69" s="24" t="e">
        <f>#REF!</f>
        <v>#REF!</v>
      </c>
      <c r="I69" s="24" t="e">
        <f>#REF!</f>
        <v>#REF!</v>
      </c>
      <c r="J69" s="24" t="e">
        <f>#REF!</f>
        <v>#REF!</v>
      </c>
      <c r="K69" s="24" t="e">
        <f>#REF!</f>
        <v>#REF!</v>
      </c>
      <c r="L69" s="24" t="e">
        <f>#REF!</f>
        <v>#REF!</v>
      </c>
      <c r="M69" s="24" t="e">
        <f>#REF!</f>
        <v>#REF!</v>
      </c>
      <c r="N69" s="24" t="e">
        <f>#REF!</f>
        <v>#REF!</v>
      </c>
      <c r="O69" s="24" t="e">
        <f>#REF!</f>
        <v>#REF!</v>
      </c>
      <c r="P69" s="24" t="e">
        <f>#REF!</f>
        <v>#REF!</v>
      </c>
      <c r="Q69" s="24" t="e">
        <f>#REF!</f>
        <v>#REF!</v>
      </c>
      <c r="R69" s="24" t="e">
        <f>#REF!</f>
        <v>#REF!</v>
      </c>
      <c r="S69" s="24" t="e">
        <f>#REF!</f>
        <v>#REF!</v>
      </c>
      <c r="T69" s="24" t="e">
        <f>#REF!</f>
        <v>#REF!</v>
      </c>
      <c r="U69" s="24" t="e">
        <f>#REF!</f>
        <v>#REF!</v>
      </c>
      <c r="V69" s="24" t="e">
        <f>#REF!</f>
        <v>#REF!</v>
      </c>
      <c r="W69" s="24" t="e">
        <f>#REF!</f>
        <v>#REF!</v>
      </c>
      <c r="X69" s="24" t="e">
        <f>#REF!</f>
        <v>#REF!</v>
      </c>
      <c r="Y69" s="24" t="e">
        <f>#REF!</f>
        <v>#REF!</v>
      </c>
      <c r="Z69" s="24" t="e">
        <f>#REF!</f>
        <v>#REF!</v>
      </c>
      <c r="AA69" s="24" t="e">
        <f>#REF!</f>
        <v>#REF!</v>
      </c>
      <c r="AB69" s="24" t="e">
        <f>#REF!</f>
        <v>#REF!</v>
      </c>
      <c r="AC69" s="24" t="e">
        <f>#REF!</f>
        <v>#REF!</v>
      </c>
      <c r="AD69" s="24"/>
      <c r="AE69" s="24" t="e">
        <f>SUM(R69:AC69)</f>
        <v>#REF!</v>
      </c>
      <c r="AF69" s="24" t="e">
        <f>SUM(F69:Q69)</f>
        <v>#REF!</v>
      </c>
      <c r="AG69" s="24" t="e">
        <f t="shared" si="5"/>
        <v>#REF!</v>
      </c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50"/>
      <c r="DB69" s="50"/>
      <c r="DC69" s="24" t="e">
        <f>SUMIF(#REF!,DC$2,#REF!)</f>
        <v>#REF!</v>
      </c>
      <c r="DD69" s="24" t="e">
        <f>SUMIF(#REF!,DD$2,#REF!)</f>
        <v>#REF!</v>
      </c>
      <c r="DE69" s="24" t="e">
        <f>SUMIF(#REF!,DE$2,#REF!)</f>
        <v>#REF!</v>
      </c>
      <c r="DF69" s="24" t="e">
        <f>SUMIF(#REF!,DF$2,#REF!)</f>
        <v>#REF!</v>
      </c>
      <c r="DG69" s="24" t="e">
        <f>SUMIF(#REF!,DG$2,#REF!)</f>
        <v>#REF!</v>
      </c>
      <c r="DH69" s="24" t="e">
        <f>SUMIF(#REF!,DH$2,#REF!)</f>
        <v>#REF!</v>
      </c>
      <c r="DI69" s="24" t="e">
        <f>SUMIF(#REF!,DI$2,#REF!)</f>
        <v>#REF!</v>
      </c>
      <c r="DJ69" s="24" t="e">
        <f>SUMIF(#REF!,DJ$2,#REF!)</f>
        <v>#REF!</v>
      </c>
      <c r="DK69" s="24" t="e">
        <f>SUMIF(#REF!,DK$2,#REF!)</f>
        <v>#REF!</v>
      </c>
      <c r="DL69" s="24" t="e">
        <f>SUMIF(#REF!,DL$2,#REF!)</f>
        <v>#REF!</v>
      </c>
      <c r="DM69" s="24" t="e">
        <f>SUMIF(#REF!,DM$2,#REF!)</f>
        <v>#REF!</v>
      </c>
      <c r="DN69" s="24" t="e">
        <f>SUMIF(#REF!,DN$2,#REF!)</f>
        <v>#REF!</v>
      </c>
      <c r="DO69" s="24" t="e">
        <f>SUMIF(#REF!,DO$2,#REF!)</f>
        <v>#REF!</v>
      </c>
      <c r="DP69" s="24" t="e">
        <f>SUMIF(#REF!,DP$2,#REF!)</f>
        <v>#REF!</v>
      </c>
      <c r="DQ69" s="24" t="e">
        <f>SUMIF(#REF!,DQ$2,#REF!)</f>
        <v>#REF!</v>
      </c>
      <c r="DR69" s="24" t="e">
        <f>SUMIF(#REF!,DR$2,#REF!)</f>
        <v>#REF!</v>
      </c>
      <c r="DS69" s="24" t="e">
        <f>SUMIF(#REF!,DS$2,#REF!)</f>
        <v>#REF!</v>
      </c>
      <c r="DT69" s="24" t="e">
        <f>SUMIF(#REF!,DT$2,#REF!)</f>
        <v>#REF!</v>
      </c>
      <c r="DU69" s="24" t="e">
        <f>SUMIF(#REF!,DU$2,#REF!)</f>
        <v>#REF!</v>
      </c>
      <c r="DV69" s="24" t="e">
        <f>SUMIF(#REF!,DV$2,#REF!)</f>
        <v>#REF!</v>
      </c>
      <c r="DW69" s="50"/>
      <c r="DX69" s="50"/>
      <c r="DY69" s="50"/>
      <c r="DZ69" s="50"/>
      <c r="EA69" s="50"/>
      <c r="EB69" s="50"/>
      <c r="EC69" s="50"/>
      <c r="ED69" s="50"/>
    </row>
    <row r="70" spans="4:135" s="68" customFormat="1" ht="23.25" customHeight="1">
      <c r="D70" s="65" t="s">
        <v>35</v>
      </c>
      <c r="E70" s="106"/>
      <c r="F70" s="67" t="e">
        <f t="shared" ref="F70:AC70" si="8">F69/F60</f>
        <v>#REF!</v>
      </c>
      <c r="G70" s="69" t="e">
        <f t="shared" si="8"/>
        <v>#REF!</v>
      </c>
      <c r="H70" s="69" t="e">
        <f t="shared" si="8"/>
        <v>#REF!</v>
      </c>
      <c r="I70" s="69" t="e">
        <f t="shared" si="8"/>
        <v>#REF!</v>
      </c>
      <c r="J70" s="69" t="e">
        <f t="shared" si="8"/>
        <v>#REF!</v>
      </c>
      <c r="K70" s="69" t="e">
        <f t="shared" si="8"/>
        <v>#REF!</v>
      </c>
      <c r="L70" s="69" t="e">
        <f t="shared" si="8"/>
        <v>#REF!</v>
      </c>
      <c r="M70" s="69" t="e">
        <f t="shared" si="8"/>
        <v>#REF!</v>
      </c>
      <c r="N70" s="69" t="e">
        <f t="shared" si="8"/>
        <v>#REF!</v>
      </c>
      <c r="O70" s="69" t="e">
        <f t="shared" si="8"/>
        <v>#REF!</v>
      </c>
      <c r="P70" s="69" t="e">
        <f t="shared" si="8"/>
        <v>#REF!</v>
      </c>
      <c r="Q70" s="69" t="e">
        <f t="shared" si="8"/>
        <v>#REF!</v>
      </c>
      <c r="R70" s="69" t="e">
        <f t="shared" si="8"/>
        <v>#REF!</v>
      </c>
      <c r="S70" s="69" t="e">
        <f t="shared" si="8"/>
        <v>#REF!</v>
      </c>
      <c r="T70" s="69" t="e">
        <f t="shared" si="8"/>
        <v>#REF!</v>
      </c>
      <c r="U70" s="69" t="e">
        <f t="shared" si="8"/>
        <v>#REF!</v>
      </c>
      <c r="V70" s="69" t="e">
        <f t="shared" si="8"/>
        <v>#REF!</v>
      </c>
      <c r="W70" s="69" t="e">
        <f t="shared" si="8"/>
        <v>#REF!</v>
      </c>
      <c r="X70" s="69" t="e">
        <f t="shared" si="8"/>
        <v>#REF!</v>
      </c>
      <c r="Y70" s="69" t="e">
        <f t="shared" si="8"/>
        <v>#REF!</v>
      </c>
      <c r="Z70" s="69" t="e">
        <f t="shared" si="8"/>
        <v>#REF!</v>
      </c>
      <c r="AA70" s="69" t="e">
        <f t="shared" si="8"/>
        <v>#REF!</v>
      </c>
      <c r="AB70" s="69" t="e">
        <f t="shared" si="8"/>
        <v>#REF!</v>
      </c>
      <c r="AC70" s="69" t="e">
        <f t="shared" si="8"/>
        <v>#REF!</v>
      </c>
      <c r="AD70" s="69"/>
      <c r="AE70" s="69" t="e">
        <f>AE69/AE60</f>
        <v>#REF!</v>
      </c>
      <c r="AF70" s="69" t="e">
        <f>AF69/AF60</f>
        <v>#REF!</v>
      </c>
      <c r="AG70" s="69" t="e">
        <f t="shared" si="5"/>
        <v>#REF!</v>
      </c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C70" s="69" t="e">
        <f>SUMIF(#REF!,DC$2,#REF!)</f>
        <v>#REF!</v>
      </c>
      <c r="DD70" s="69" t="e">
        <f>SUMIF(#REF!,DD$2,#REF!)</f>
        <v>#REF!</v>
      </c>
      <c r="DE70" s="69" t="e">
        <f>SUMIF(#REF!,DE$2,#REF!)</f>
        <v>#REF!</v>
      </c>
      <c r="DF70" s="69" t="e">
        <f>SUMIF(#REF!,DF$2,#REF!)</f>
        <v>#REF!</v>
      </c>
      <c r="DG70" s="69" t="e">
        <f>SUMIF(#REF!,DG$2,#REF!)</f>
        <v>#REF!</v>
      </c>
      <c r="DH70" s="69" t="e">
        <f>SUMIF(#REF!,DH$2,#REF!)</f>
        <v>#REF!</v>
      </c>
      <c r="DI70" s="69" t="e">
        <f>SUMIF(#REF!,DI$2,#REF!)</f>
        <v>#REF!</v>
      </c>
      <c r="DJ70" s="69" t="e">
        <f>SUMIF(#REF!,DJ$2,#REF!)</f>
        <v>#REF!</v>
      </c>
      <c r="DK70" s="69" t="e">
        <f>SUMIF(#REF!,DK$2,#REF!)</f>
        <v>#REF!</v>
      </c>
      <c r="DL70" s="69" t="e">
        <f>SUMIF(#REF!,DL$2,#REF!)</f>
        <v>#REF!</v>
      </c>
      <c r="DM70" s="69" t="e">
        <f>SUMIF(#REF!,DM$2,#REF!)</f>
        <v>#REF!</v>
      </c>
      <c r="DN70" s="69" t="e">
        <f>SUMIF(#REF!,DN$2,#REF!)</f>
        <v>#REF!</v>
      </c>
      <c r="DO70" s="69" t="e">
        <f>SUMIF(#REF!,DO$2,#REF!)</f>
        <v>#REF!</v>
      </c>
      <c r="DP70" s="69" t="e">
        <f>SUMIF(#REF!,DP$2,#REF!)</f>
        <v>#REF!</v>
      </c>
      <c r="DQ70" s="69" t="e">
        <f>SUMIF(#REF!,DQ$2,#REF!)</f>
        <v>#REF!</v>
      </c>
      <c r="DR70" s="69" t="e">
        <f>SUMIF(#REF!,DR$2,#REF!)</f>
        <v>#REF!</v>
      </c>
      <c r="DS70" s="69" t="e">
        <f>SUMIF(#REF!,DS$2,#REF!)</f>
        <v>#REF!</v>
      </c>
      <c r="DT70" s="69" t="e">
        <f>SUMIF(#REF!,DT$2,#REF!)</f>
        <v>#REF!</v>
      </c>
      <c r="DU70" s="69" t="e">
        <f>SUMIF(#REF!,DU$2,#REF!)</f>
        <v>#REF!</v>
      </c>
      <c r="DV70" s="69" t="e">
        <f>SUMIF(#REF!,DV$2,#REF!)</f>
        <v>#REF!</v>
      </c>
    </row>
    <row r="71" spans="4:135" s="68" customFormat="1">
      <c r="D71" s="65"/>
      <c r="E71" s="10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7"/>
      <c r="AE71" s="66"/>
      <c r="AF71" s="66"/>
      <c r="AG71" s="66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C71" s="66" t="e">
        <f>SUMIF(#REF!,DC$2,#REF!)</f>
        <v>#REF!</v>
      </c>
      <c r="DD71" s="66" t="e">
        <f>SUMIF(#REF!,DD$2,#REF!)</f>
        <v>#REF!</v>
      </c>
      <c r="DE71" s="66" t="e">
        <f>SUMIF(#REF!,DE$2,#REF!)</f>
        <v>#REF!</v>
      </c>
      <c r="DF71" s="66" t="e">
        <f>SUMIF(#REF!,DF$2,#REF!)</f>
        <v>#REF!</v>
      </c>
      <c r="DG71" s="66" t="e">
        <f>SUMIF(#REF!,DG$2,#REF!)</f>
        <v>#REF!</v>
      </c>
      <c r="DH71" s="66" t="e">
        <f>SUMIF(#REF!,DH$2,#REF!)</f>
        <v>#REF!</v>
      </c>
      <c r="DI71" s="66" t="e">
        <f>SUMIF(#REF!,DI$2,#REF!)</f>
        <v>#REF!</v>
      </c>
      <c r="DJ71" s="66" t="e">
        <f>SUMIF(#REF!,DJ$2,#REF!)</f>
        <v>#REF!</v>
      </c>
      <c r="DK71" s="66" t="e">
        <f>SUMIF(#REF!,DK$2,#REF!)</f>
        <v>#REF!</v>
      </c>
      <c r="DL71" s="66" t="e">
        <f>SUMIF(#REF!,DL$2,#REF!)</f>
        <v>#REF!</v>
      </c>
      <c r="DM71" s="66" t="e">
        <f>SUMIF(#REF!,DM$2,#REF!)</f>
        <v>#REF!</v>
      </c>
      <c r="DN71" s="66" t="e">
        <f>SUMIF(#REF!,DN$2,#REF!)</f>
        <v>#REF!</v>
      </c>
      <c r="DO71" s="66" t="e">
        <f>SUMIF(#REF!,DO$2,#REF!)</f>
        <v>#REF!</v>
      </c>
      <c r="DP71" s="66" t="e">
        <f>SUMIF(#REF!,DP$2,#REF!)</f>
        <v>#REF!</v>
      </c>
      <c r="DQ71" s="66" t="e">
        <f>SUMIF(#REF!,DQ$2,#REF!)</f>
        <v>#REF!</v>
      </c>
      <c r="DR71" s="66" t="e">
        <f>SUMIF(#REF!,DR$2,#REF!)</f>
        <v>#REF!</v>
      </c>
      <c r="DS71" s="66" t="e">
        <f>SUMIF(#REF!,DS$2,#REF!)</f>
        <v>#REF!</v>
      </c>
      <c r="DT71" s="66" t="e">
        <f>SUMIF(#REF!,DT$2,#REF!)</f>
        <v>#REF!</v>
      </c>
      <c r="DU71" s="66" t="e">
        <f>SUMIF(#REF!,DU$2,#REF!)</f>
        <v>#REF!</v>
      </c>
      <c r="DV71" s="66" t="e">
        <f>SUMIF(#REF!,DV$2,#REF!)</f>
        <v>#REF!</v>
      </c>
    </row>
    <row r="72" spans="4:135" s="54" customFormat="1" ht="21" customHeight="1">
      <c r="D72" s="62" t="s">
        <v>94</v>
      </c>
      <c r="F72" s="63" t="e">
        <f t="shared" ref="F72:AC72" si="9">F62-F65-F67-F69</f>
        <v>#REF!</v>
      </c>
      <c r="G72" s="63" t="e">
        <f t="shared" si="9"/>
        <v>#REF!</v>
      </c>
      <c r="H72" s="63" t="e">
        <f t="shared" si="9"/>
        <v>#REF!</v>
      </c>
      <c r="I72" s="63" t="e">
        <f t="shared" si="9"/>
        <v>#REF!</v>
      </c>
      <c r="J72" s="63" t="e">
        <f t="shared" si="9"/>
        <v>#REF!</v>
      </c>
      <c r="K72" s="63" t="e">
        <f t="shared" si="9"/>
        <v>#REF!</v>
      </c>
      <c r="L72" s="63" t="e">
        <f t="shared" si="9"/>
        <v>#REF!</v>
      </c>
      <c r="M72" s="63" t="e">
        <f t="shared" si="9"/>
        <v>#REF!</v>
      </c>
      <c r="N72" s="63" t="e">
        <f t="shared" si="9"/>
        <v>#REF!</v>
      </c>
      <c r="O72" s="63" t="e">
        <f t="shared" si="9"/>
        <v>#REF!</v>
      </c>
      <c r="P72" s="63" t="e">
        <f t="shared" si="9"/>
        <v>#REF!</v>
      </c>
      <c r="Q72" s="63" t="e">
        <f t="shared" si="9"/>
        <v>#REF!</v>
      </c>
      <c r="R72" s="63" t="e">
        <f t="shared" si="9"/>
        <v>#REF!</v>
      </c>
      <c r="S72" s="63" t="e">
        <f t="shared" si="9"/>
        <v>#REF!</v>
      </c>
      <c r="T72" s="63" t="e">
        <f t="shared" si="9"/>
        <v>#REF!</v>
      </c>
      <c r="U72" s="63" t="e">
        <f t="shared" si="9"/>
        <v>#REF!</v>
      </c>
      <c r="V72" s="63" t="e">
        <f t="shared" si="9"/>
        <v>#REF!</v>
      </c>
      <c r="W72" s="63" t="e">
        <f t="shared" si="9"/>
        <v>#REF!</v>
      </c>
      <c r="X72" s="63" t="e">
        <f t="shared" si="9"/>
        <v>#REF!</v>
      </c>
      <c r="Y72" s="63" t="e">
        <f t="shared" si="9"/>
        <v>#REF!</v>
      </c>
      <c r="Z72" s="63" t="e">
        <f t="shared" si="9"/>
        <v>#REF!</v>
      </c>
      <c r="AA72" s="63" t="e">
        <f t="shared" si="9"/>
        <v>#REF!</v>
      </c>
      <c r="AB72" s="63" t="e">
        <f t="shared" si="9"/>
        <v>#REF!</v>
      </c>
      <c r="AC72" s="63" t="e">
        <f t="shared" si="9"/>
        <v>#REF!</v>
      </c>
      <c r="AD72" s="25"/>
      <c r="AE72" s="63" t="e">
        <f>SUM(R72:AC72)</f>
        <v>#REF!</v>
      </c>
      <c r="AF72" s="63" t="e">
        <f>SUM(F72:Q72)</f>
        <v>#REF!</v>
      </c>
      <c r="AG72" s="63" t="e">
        <f>AE72-AF72</f>
        <v>#REF!</v>
      </c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58"/>
      <c r="DB72" s="58"/>
      <c r="DC72" s="63" t="e">
        <f>SUMIF(#REF!,DC$2,#REF!)</f>
        <v>#REF!</v>
      </c>
      <c r="DD72" s="63" t="e">
        <f>SUMIF(#REF!,DD$2,#REF!)</f>
        <v>#REF!</v>
      </c>
      <c r="DE72" s="63" t="e">
        <f>SUMIF(#REF!,DE$2,#REF!)</f>
        <v>#REF!</v>
      </c>
      <c r="DF72" s="63" t="e">
        <f>SUMIF(#REF!,DF$2,#REF!)</f>
        <v>#REF!</v>
      </c>
      <c r="DG72" s="63" t="e">
        <f>SUMIF(#REF!,DG$2,#REF!)</f>
        <v>#REF!</v>
      </c>
      <c r="DH72" s="63" t="e">
        <f>SUMIF(#REF!,DH$2,#REF!)</f>
        <v>#REF!</v>
      </c>
      <c r="DI72" s="63" t="e">
        <f>SUMIF(#REF!,DI$2,#REF!)</f>
        <v>#REF!</v>
      </c>
      <c r="DJ72" s="63" t="e">
        <f>SUMIF(#REF!,DJ$2,#REF!)</f>
        <v>#REF!</v>
      </c>
      <c r="DK72" s="63" t="e">
        <f>SUMIF(#REF!,DK$2,#REF!)</f>
        <v>#REF!</v>
      </c>
      <c r="DL72" s="63" t="e">
        <f>SUMIF(#REF!,DL$2,#REF!)</f>
        <v>#REF!</v>
      </c>
      <c r="DM72" s="63" t="e">
        <f>SUMIF(#REF!,DM$2,#REF!)</f>
        <v>#REF!</v>
      </c>
      <c r="DN72" s="63" t="e">
        <f>SUMIF(#REF!,DN$2,#REF!)</f>
        <v>#REF!</v>
      </c>
      <c r="DO72" s="63" t="e">
        <f>SUMIF(#REF!,DO$2,#REF!)</f>
        <v>#REF!</v>
      </c>
      <c r="DP72" s="63" t="e">
        <f>SUMIF(#REF!,DP$2,#REF!)</f>
        <v>#REF!</v>
      </c>
      <c r="DQ72" s="63" t="e">
        <f>SUMIF(#REF!,DQ$2,#REF!)</f>
        <v>#REF!</v>
      </c>
      <c r="DR72" s="63" t="e">
        <f>SUMIF(#REF!,DR$2,#REF!)</f>
        <v>#REF!</v>
      </c>
      <c r="DS72" s="63" t="e">
        <f>SUMIF(#REF!,DS$2,#REF!)</f>
        <v>#REF!</v>
      </c>
      <c r="DT72" s="63" t="e">
        <f>SUMIF(#REF!,DT$2,#REF!)</f>
        <v>#REF!</v>
      </c>
      <c r="DU72" s="63" t="e">
        <f>SUMIF(#REF!,DU$2,#REF!)</f>
        <v>#REF!</v>
      </c>
      <c r="DV72" s="63" t="e">
        <f>SUMIF(#REF!,DV$2,#REF!)</f>
        <v>#REF!</v>
      </c>
      <c r="DW72" s="58"/>
      <c r="DX72" s="58"/>
      <c r="DY72" s="58"/>
      <c r="DZ72" s="58"/>
      <c r="EA72" s="58"/>
      <c r="EB72" s="58"/>
      <c r="EC72" s="58"/>
      <c r="ED72" s="58"/>
      <c r="EE72" s="58"/>
    </row>
    <row r="73" spans="4:135" s="68" customFormat="1" ht="21" customHeight="1">
      <c r="D73" s="64" t="s">
        <v>35</v>
      </c>
      <c r="E73" s="106"/>
      <c r="F73" s="30" t="e">
        <f t="shared" ref="F73:AE73" si="10">F72/F$60</f>
        <v>#REF!</v>
      </c>
      <c r="G73" s="66" t="e">
        <f t="shared" si="10"/>
        <v>#REF!</v>
      </c>
      <c r="H73" s="66" t="e">
        <f t="shared" si="10"/>
        <v>#REF!</v>
      </c>
      <c r="I73" s="66" t="e">
        <f t="shared" si="10"/>
        <v>#REF!</v>
      </c>
      <c r="J73" s="66" t="e">
        <f t="shared" si="10"/>
        <v>#REF!</v>
      </c>
      <c r="K73" s="66" t="e">
        <f t="shared" si="10"/>
        <v>#REF!</v>
      </c>
      <c r="L73" s="66" t="e">
        <f t="shared" si="10"/>
        <v>#REF!</v>
      </c>
      <c r="M73" s="66" t="e">
        <f t="shared" si="10"/>
        <v>#REF!</v>
      </c>
      <c r="N73" s="66" t="e">
        <f t="shared" si="10"/>
        <v>#REF!</v>
      </c>
      <c r="O73" s="66" t="e">
        <f t="shared" si="10"/>
        <v>#REF!</v>
      </c>
      <c r="P73" s="66" t="e">
        <f t="shared" si="10"/>
        <v>#REF!</v>
      </c>
      <c r="Q73" s="30" t="e">
        <f t="shared" si="10"/>
        <v>#REF!</v>
      </c>
      <c r="R73" s="30" t="e">
        <f t="shared" si="10"/>
        <v>#REF!</v>
      </c>
      <c r="S73" s="30" t="e">
        <f t="shared" si="10"/>
        <v>#REF!</v>
      </c>
      <c r="T73" s="30" t="e">
        <f t="shared" si="10"/>
        <v>#REF!</v>
      </c>
      <c r="U73" s="30" t="e">
        <f t="shared" si="10"/>
        <v>#REF!</v>
      </c>
      <c r="V73" s="30" t="e">
        <f t="shared" si="10"/>
        <v>#REF!</v>
      </c>
      <c r="W73" s="30" t="e">
        <f t="shared" si="10"/>
        <v>#REF!</v>
      </c>
      <c r="X73" s="30" t="e">
        <f t="shared" si="10"/>
        <v>#REF!</v>
      </c>
      <c r="Y73" s="30" t="e">
        <f t="shared" si="10"/>
        <v>#REF!</v>
      </c>
      <c r="Z73" s="30" t="e">
        <f t="shared" si="10"/>
        <v>#REF!</v>
      </c>
      <c r="AA73" s="30" t="e">
        <f t="shared" si="10"/>
        <v>#REF!</v>
      </c>
      <c r="AB73" s="30" t="e">
        <f t="shared" si="10"/>
        <v>#REF!</v>
      </c>
      <c r="AC73" s="30" t="e">
        <f t="shared" si="10"/>
        <v>#REF!</v>
      </c>
      <c r="AD73" s="67"/>
      <c r="AE73" s="30" t="e">
        <f t="shared" si="10"/>
        <v>#REF!</v>
      </c>
      <c r="AF73" s="30" t="e">
        <f>AF72/AF$60</f>
        <v>#REF!</v>
      </c>
      <c r="AG73" s="30" t="e">
        <f>AE73-AF73</f>
        <v>#REF!</v>
      </c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C73" s="66" t="e">
        <f>SUMIF(#REF!,DC$2,#REF!)</f>
        <v>#REF!</v>
      </c>
      <c r="DD73" s="66" t="e">
        <f>SUMIF(#REF!,DD$2,#REF!)</f>
        <v>#REF!</v>
      </c>
      <c r="DE73" s="66" t="e">
        <f>SUMIF(#REF!,DE$2,#REF!)</f>
        <v>#REF!</v>
      </c>
      <c r="DF73" s="66" t="e">
        <f>SUMIF(#REF!,DF$2,#REF!)</f>
        <v>#REF!</v>
      </c>
      <c r="DG73" s="66" t="e">
        <f>SUMIF(#REF!,DG$2,#REF!)</f>
        <v>#REF!</v>
      </c>
      <c r="DH73" s="66" t="e">
        <f>SUMIF(#REF!,DH$2,#REF!)</f>
        <v>#REF!</v>
      </c>
      <c r="DI73" s="66" t="e">
        <f>SUMIF(#REF!,DI$2,#REF!)</f>
        <v>#REF!</v>
      </c>
      <c r="DJ73" s="66" t="e">
        <f>SUMIF(#REF!,DJ$2,#REF!)</f>
        <v>#REF!</v>
      </c>
      <c r="DK73" s="66" t="e">
        <f>SUMIF(#REF!,DK$2,#REF!)</f>
        <v>#REF!</v>
      </c>
      <c r="DL73" s="66" t="e">
        <f>SUMIF(#REF!,DL$2,#REF!)</f>
        <v>#REF!</v>
      </c>
      <c r="DM73" s="66" t="e">
        <f>SUMIF(#REF!,DM$2,#REF!)</f>
        <v>#REF!</v>
      </c>
      <c r="DN73" s="66" t="e">
        <f>SUMIF(#REF!,DN$2,#REF!)</f>
        <v>#REF!</v>
      </c>
      <c r="DO73" s="66" t="e">
        <f>SUMIF(#REF!,DO$2,#REF!)</f>
        <v>#REF!</v>
      </c>
      <c r="DP73" s="66" t="e">
        <f>SUMIF(#REF!,DP$2,#REF!)</f>
        <v>#REF!</v>
      </c>
      <c r="DQ73" s="66" t="e">
        <f>SUMIF(#REF!,DQ$2,#REF!)</f>
        <v>#REF!</v>
      </c>
      <c r="DR73" s="66" t="e">
        <f>SUMIF(#REF!,DR$2,#REF!)</f>
        <v>#REF!</v>
      </c>
      <c r="DS73" s="66" t="e">
        <f>SUMIF(#REF!,DS$2,#REF!)</f>
        <v>#REF!</v>
      </c>
      <c r="DT73" s="66" t="e">
        <f>SUMIF(#REF!,DT$2,#REF!)</f>
        <v>#REF!</v>
      </c>
      <c r="DU73" s="66" t="e">
        <f>SUMIF(#REF!,DU$2,#REF!)</f>
        <v>#REF!</v>
      </c>
      <c r="DV73" s="66" t="e">
        <f>SUMIF(#REF!,DV$2,#REF!)</f>
        <v>#REF!</v>
      </c>
    </row>
    <row r="74" spans="4:135" ht="5.25" customHeight="1">
      <c r="D74" s="59"/>
      <c r="E74" s="59"/>
      <c r="F74" s="97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C74" s="60" t="e">
        <f>SUMIF(#REF!,DC$2,#REF!)</f>
        <v>#REF!</v>
      </c>
      <c r="DD74" s="60" t="e">
        <f>SUMIF(#REF!,DD$2,#REF!)</f>
        <v>#REF!</v>
      </c>
      <c r="DE74" s="60" t="e">
        <f>SUMIF(#REF!,DE$2,#REF!)</f>
        <v>#REF!</v>
      </c>
      <c r="DF74" s="60" t="e">
        <f>SUMIF(#REF!,DF$2,#REF!)</f>
        <v>#REF!</v>
      </c>
      <c r="DG74" s="60" t="e">
        <f>SUMIF(#REF!,DG$2,#REF!)</f>
        <v>#REF!</v>
      </c>
      <c r="DH74" s="60" t="e">
        <f>SUMIF(#REF!,DH$2,#REF!)</f>
        <v>#REF!</v>
      </c>
      <c r="DI74" s="60" t="e">
        <f>SUMIF(#REF!,DI$2,#REF!)</f>
        <v>#REF!</v>
      </c>
      <c r="DJ74" s="60" t="e">
        <f>SUMIF(#REF!,DJ$2,#REF!)</f>
        <v>#REF!</v>
      </c>
      <c r="DK74" s="60" t="e">
        <f>SUMIF(#REF!,DK$2,#REF!)</f>
        <v>#REF!</v>
      </c>
      <c r="DL74" s="60" t="e">
        <f>SUMIF(#REF!,DL$2,#REF!)</f>
        <v>#REF!</v>
      </c>
      <c r="DM74" s="60" t="e">
        <f>SUMIF(#REF!,DM$2,#REF!)</f>
        <v>#REF!</v>
      </c>
      <c r="DN74" s="60" t="e">
        <f>SUMIF(#REF!,DN$2,#REF!)</f>
        <v>#REF!</v>
      </c>
      <c r="DO74" s="60" t="e">
        <f>SUMIF(#REF!,DO$2,#REF!)</f>
        <v>#REF!</v>
      </c>
      <c r="DP74" s="60" t="e">
        <f>SUMIF(#REF!,DP$2,#REF!)</f>
        <v>#REF!</v>
      </c>
      <c r="DQ74" s="60" t="e">
        <f>SUMIF(#REF!,DQ$2,#REF!)</f>
        <v>#REF!</v>
      </c>
      <c r="DR74" s="60" t="e">
        <f>SUMIF(#REF!,DR$2,#REF!)</f>
        <v>#REF!</v>
      </c>
      <c r="DS74" s="60" t="e">
        <f>SUMIF(#REF!,DS$2,#REF!)</f>
        <v>#REF!</v>
      </c>
      <c r="DT74" s="60" t="e">
        <f>SUMIF(#REF!,DT$2,#REF!)</f>
        <v>#REF!</v>
      </c>
      <c r="DU74" s="60" t="e">
        <f>SUMIF(#REF!,DU$2,#REF!)</f>
        <v>#REF!</v>
      </c>
      <c r="DV74" s="60" t="e">
        <f>SUMIF(#REF!,DV$2,#REF!)</f>
        <v>#REF!</v>
      </c>
    </row>
    <row r="75" spans="4:135" s="54" customFormat="1" ht="17.25" customHeight="1">
      <c r="D75" s="7" t="s">
        <v>81</v>
      </c>
      <c r="F75" s="24" t="e">
        <f>#REF!-#REF!-#REF!-F82-F83</f>
        <v>#REF!</v>
      </c>
      <c r="G75" s="24" t="e">
        <f>#REF!-#REF!-#REF!-G82-G83</f>
        <v>#REF!</v>
      </c>
      <c r="H75" s="24" t="e">
        <f>#REF!-#REF!-#REF!-H82-H83</f>
        <v>#REF!</v>
      </c>
      <c r="I75" s="24" t="e">
        <f>#REF!-#REF!-#REF!-I82-I83</f>
        <v>#REF!</v>
      </c>
      <c r="J75" s="24" t="e">
        <f>#REF!-#REF!-#REF!-J82-J83</f>
        <v>#REF!</v>
      </c>
      <c r="K75" s="24" t="e">
        <f>#REF!-#REF!-#REF!-K82-K83</f>
        <v>#REF!</v>
      </c>
      <c r="L75" s="24" t="e">
        <f>#REF!-#REF!-#REF!-L82-L83</f>
        <v>#REF!</v>
      </c>
      <c r="M75" s="24" t="e">
        <f>#REF!-#REF!-#REF!-M82-M83</f>
        <v>#REF!</v>
      </c>
      <c r="N75" s="24" t="e">
        <f>#REF!-#REF!-#REF!-N82-N83</f>
        <v>#REF!</v>
      </c>
      <c r="O75" s="24" t="e">
        <f>#REF!-#REF!-#REF!-O82-O83</f>
        <v>#REF!</v>
      </c>
      <c r="P75" s="24" t="e">
        <f>#REF!-#REF!-#REF!-P82-P83</f>
        <v>#REF!</v>
      </c>
      <c r="Q75" s="24" t="e">
        <f>#REF!-#REF!-#REF!-Q82-Q83</f>
        <v>#REF!</v>
      </c>
      <c r="R75" s="24" t="e">
        <f>#REF!-#REF!-#REF!-R82-R83</f>
        <v>#REF!</v>
      </c>
      <c r="S75" s="24" t="e">
        <f>#REF!-#REF!-#REF!-S82-S83</f>
        <v>#REF!</v>
      </c>
      <c r="T75" s="24" t="e">
        <f>#REF!-#REF!-#REF!-T82-T83</f>
        <v>#REF!</v>
      </c>
      <c r="U75" s="24" t="e">
        <f>#REF!-#REF!-#REF!-U82-U83</f>
        <v>#REF!</v>
      </c>
      <c r="V75" s="24" t="e">
        <f>#REF!-#REF!-#REF!-V82-V83</f>
        <v>#REF!</v>
      </c>
      <c r="W75" s="24" t="e">
        <f>#REF!-#REF!-#REF!-W82-W83</f>
        <v>#REF!</v>
      </c>
      <c r="X75" s="24" t="e">
        <f>#REF!-#REF!-#REF!-X82-X83</f>
        <v>#REF!</v>
      </c>
      <c r="Y75" s="24" t="e">
        <f>#REF!-#REF!-#REF!-Y82-Y83</f>
        <v>#REF!</v>
      </c>
      <c r="Z75" s="24" t="e">
        <f>#REF!-#REF!-#REF!-Z82-Z83</f>
        <v>#REF!</v>
      </c>
      <c r="AA75" s="24" t="e">
        <f>#REF!-#REF!-#REF!-AA82-AA83</f>
        <v>#REF!</v>
      </c>
      <c r="AB75" s="24" t="e">
        <f>#REF!-#REF!-#REF!-AB82-AB83</f>
        <v>#REF!</v>
      </c>
      <c r="AC75" s="24" t="e">
        <f>#REF!-#REF!-#REF!-AC82-AC83</f>
        <v>#REF!</v>
      </c>
      <c r="AD75" s="24"/>
      <c r="AE75" s="24" t="e">
        <f>SUM(R75:AC75)</f>
        <v>#REF!</v>
      </c>
      <c r="AF75" s="24" t="e">
        <f>SUM(F75:Q75)</f>
        <v>#REF!</v>
      </c>
      <c r="AG75" s="24" t="e">
        <f>AF75-AE75</f>
        <v>#REF!</v>
      </c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58"/>
      <c r="DB75" s="58"/>
      <c r="DC75" s="24" t="e">
        <f>SUMIF(#REF!,DC$2,#REF!)</f>
        <v>#REF!</v>
      </c>
      <c r="DD75" s="24" t="e">
        <f>SUMIF(#REF!,DD$2,#REF!)</f>
        <v>#REF!</v>
      </c>
      <c r="DE75" s="24" t="e">
        <f>SUMIF(#REF!,DE$2,#REF!)</f>
        <v>#REF!</v>
      </c>
      <c r="DF75" s="24" t="e">
        <f>SUMIF(#REF!,DF$2,#REF!)</f>
        <v>#REF!</v>
      </c>
      <c r="DG75" s="24" t="e">
        <f>SUMIF(#REF!,DG$2,#REF!)</f>
        <v>#REF!</v>
      </c>
      <c r="DH75" s="24" t="e">
        <f>SUMIF(#REF!,DH$2,#REF!)</f>
        <v>#REF!</v>
      </c>
      <c r="DI75" s="24" t="e">
        <f>SUMIF(#REF!,DI$2,#REF!)</f>
        <v>#REF!</v>
      </c>
      <c r="DJ75" s="24" t="e">
        <f>SUMIF(#REF!,DJ$2,#REF!)</f>
        <v>#REF!</v>
      </c>
      <c r="DK75" s="24" t="e">
        <f>SUMIF(#REF!,DK$2,#REF!)</f>
        <v>#REF!</v>
      </c>
      <c r="DL75" s="24" t="e">
        <f>SUMIF(#REF!,DL$2,#REF!)</f>
        <v>#REF!</v>
      </c>
      <c r="DM75" s="24" t="e">
        <f>SUMIF(#REF!,DM$2,#REF!)</f>
        <v>#REF!</v>
      </c>
      <c r="DN75" s="24" t="e">
        <f>SUMIF(#REF!,DN$2,#REF!)</f>
        <v>#REF!</v>
      </c>
      <c r="DO75" s="24" t="e">
        <f>SUMIF(#REF!,DO$2,#REF!)</f>
        <v>#REF!</v>
      </c>
      <c r="DP75" s="24" t="e">
        <f>SUMIF(#REF!,DP$2,#REF!)</f>
        <v>#REF!</v>
      </c>
      <c r="DQ75" s="24" t="e">
        <f>SUMIF(#REF!,DQ$2,#REF!)</f>
        <v>#REF!</v>
      </c>
      <c r="DR75" s="24" t="e">
        <f>SUMIF(#REF!,DR$2,#REF!)</f>
        <v>#REF!</v>
      </c>
      <c r="DS75" s="24" t="e">
        <f>SUMIF(#REF!,DS$2,#REF!)</f>
        <v>#REF!</v>
      </c>
      <c r="DT75" s="24" t="e">
        <f>SUMIF(#REF!,DT$2,#REF!)</f>
        <v>#REF!</v>
      </c>
      <c r="DU75" s="24" t="e">
        <f>SUMIF(#REF!,DU$2,#REF!)</f>
        <v>#REF!</v>
      </c>
      <c r="DV75" s="24" t="e">
        <f>SUMIF(#REF!,DV$2,#REF!)</f>
        <v>#REF!</v>
      </c>
      <c r="DW75" s="58"/>
      <c r="DX75" s="58"/>
      <c r="DY75" s="58"/>
      <c r="DZ75" s="58"/>
      <c r="EA75" s="58"/>
      <c r="EB75" s="58"/>
      <c r="EC75" s="58"/>
      <c r="ED75" s="58"/>
      <c r="EE75" s="58"/>
    </row>
    <row r="76" spans="4:135" s="68" customFormat="1" ht="17.25" customHeight="1">
      <c r="D76" s="70" t="s">
        <v>35</v>
      </c>
      <c r="E76" s="106"/>
      <c r="F76" s="22" t="e">
        <f t="shared" ref="F76:AE76" si="11">F75/F$60</f>
        <v>#REF!</v>
      </c>
      <c r="G76" s="69" t="e">
        <f t="shared" si="11"/>
        <v>#REF!</v>
      </c>
      <c r="H76" s="69" t="e">
        <f t="shared" si="11"/>
        <v>#REF!</v>
      </c>
      <c r="I76" s="69" t="e">
        <f t="shared" si="11"/>
        <v>#REF!</v>
      </c>
      <c r="J76" s="69" t="e">
        <f t="shared" si="11"/>
        <v>#REF!</v>
      </c>
      <c r="K76" s="69" t="e">
        <f t="shared" si="11"/>
        <v>#REF!</v>
      </c>
      <c r="L76" s="69" t="e">
        <f t="shared" si="11"/>
        <v>#REF!</v>
      </c>
      <c r="M76" s="69" t="e">
        <f t="shared" si="11"/>
        <v>#REF!</v>
      </c>
      <c r="N76" s="69" t="e">
        <f t="shared" si="11"/>
        <v>#REF!</v>
      </c>
      <c r="O76" s="69" t="e">
        <f t="shared" si="11"/>
        <v>#REF!</v>
      </c>
      <c r="P76" s="69" t="e">
        <f t="shared" si="11"/>
        <v>#REF!</v>
      </c>
      <c r="Q76" s="21" t="e">
        <f t="shared" si="11"/>
        <v>#REF!</v>
      </c>
      <c r="R76" s="21" t="e">
        <f t="shared" si="11"/>
        <v>#REF!</v>
      </c>
      <c r="S76" s="21" t="e">
        <f t="shared" si="11"/>
        <v>#REF!</v>
      </c>
      <c r="T76" s="21" t="e">
        <f t="shared" si="11"/>
        <v>#REF!</v>
      </c>
      <c r="U76" s="21" t="e">
        <f t="shared" si="11"/>
        <v>#REF!</v>
      </c>
      <c r="V76" s="21" t="e">
        <f t="shared" si="11"/>
        <v>#REF!</v>
      </c>
      <c r="W76" s="21" t="e">
        <f t="shared" si="11"/>
        <v>#REF!</v>
      </c>
      <c r="X76" s="21" t="e">
        <f t="shared" si="11"/>
        <v>#REF!</v>
      </c>
      <c r="Y76" s="21" t="e">
        <f t="shared" si="11"/>
        <v>#REF!</v>
      </c>
      <c r="Z76" s="21" t="e">
        <f t="shared" si="11"/>
        <v>#REF!</v>
      </c>
      <c r="AA76" s="21" t="e">
        <f t="shared" si="11"/>
        <v>#REF!</v>
      </c>
      <c r="AB76" s="21" t="e">
        <f t="shared" si="11"/>
        <v>#REF!</v>
      </c>
      <c r="AC76" s="21" t="e">
        <f t="shared" si="11"/>
        <v>#REF!</v>
      </c>
      <c r="AD76" s="69"/>
      <c r="AE76" s="21" t="e">
        <f t="shared" si="11"/>
        <v>#REF!</v>
      </c>
      <c r="AF76" s="21" t="e">
        <f>AF75/AF$60</f>
        <v>#REF!</v>
      </c>
      <c r="AG76" s="21" t="e">
        <f>AF76-AE76</f>
        <v>#REF!</v>
      </c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C76" s="69" t="e">
        <f>SUMIF(#REF!,DC$2,#REF!)</f>
        <v>#REF!</v>
      </c>
      <c r="DD76" s="69" t="e">
        <f>SUMIF(#REF!,DD$2,#REF!)</f>
        <v>#REF!</v>
      </c>
      <c r="DE76" s="69" t="e">
        <f>SUMIF(#REF!,DE$2,#REF!)</f>
        <v>#REF!</v>
      </c>
      <c r="DF76" s="69" t="e">
        <f>SUMIF(#REF!,DF$2,#REF!)</f>
        <v>#REF!</v>
      </c>
      <c r="DG76" s="69" t="e">
        <f>SUMIF(#REF!,DG$2,#REF!)</f>
        <v>#REF!</v>
      </c>
      <c r="DH76" s="69" t="e">
        <f>SUMIF(#REF!,DH$2,#REF!)</f>
        <v>#REF!</v>
      </c>
      <c r="DI76" s="69" t="e">
        <f>SUMIF(#REF!,DI$2,#REF!)</f>
        <v>#REF!</v>
      </c>
      <c r="DJ76" s="69" t="e">
        <f>SUMIF(#REF!,DJ$2,#REF!)</f>
        <v>#REF!</v>
      </c>
      <c r="DK76" s="69" t="e">
        <f>SUMIF(#REF!,DK$2,#REF!)</f>
        <v>#REF!</v>
      </c>
      <c r="DL76" s="69" t="e">
        <f>SUMIF(#REF!,DL$2,#REF!)</f>
        <v>#REF!</v>
      </c>
      <c r="DM76" s="69" t="e">
        <f>SUMIF(#REF!,DM$2,#REF!)</f>
        <v>#REF!</v>
      </c>
      <c r="DN76" s="69" t="e">
        <f>SUMIF(#REF!,DN$2,#REF!)</f>
        <v>#REF!</v>
      </c>
      <c r="DO76" s="69" t="e">
        <f>SUMIF(#REF!,DO$2,#REF!)</f>
        <v>#REF!</v>
      </c>
      <c r="DP76" s="69" t="e">
        <f>SUMIF(#REF!,DP$2,#REF!)</f>
        <v>#REF!</v>
      </c>
      <c r="DQ76" s="69" t="e">
        <f>SUMIF(#REF!,DQ$2,#REF!)</f>
        <v>#REF!</v>
      </c>
      <c r="DR76" s="69" t="e">
        <f>SUMIF(#REF!,DR$2,#REF!)</f>
        <v>#REF!</v>
      </c>
      <c r="DS76" s="69" t="e">
        <f>SUMIF(#REF!,DS$2,#REF!)</f>
        <v>#REF!</v>
      </c>
      <c r="DT76" s="69" t="e">
        <f>SUMIF(#REF!,DT$2,#REF!)</f>
        <v>#REF!</v>
      </c>
      <c r="DU76" s="69" t="e">
        <f>SUMIF(#REF!,DU$2,#REF!)</f>
        <v>#REF!</v>
      </c>
      <c r="DV76" s="69" t="e">
        <f>SUMIF(#REF!,DV$2,#REF!)</f>
        <v>#REF!</v>
      </c>
    </row>
    <row r="77" spans="4:135" ht="5.25" customHeight="1">
      <c r="D77" s="59"/>
      <c r="E77" s="59"/>
      <c r="F77" s="97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C77" s="60" t="e">
        <f>SUMIF(#REF!,DC$2,#REF!)</f>
        <v>#REF!</v>
      </c>
      <c r="DD77" s="60" t="e">
        <f>SUMIF(#REF!,DD$2,#REF!)</f>
        <v>#REF!</v>
      </c>
      <c r="DE77" s="60" t="e">
        <f>SUMIF(#REF!,DE$2,#REF!)</f>
        <v>#REF!</v>
      </c>
      <c r="DF77" s="60" t="e">
        <f>SUMIF(#REF!,DF$2,#REF!)</f>
        <v>#REF!</v>
      </c>
      <c r="DG77" s="60" t="e">
        <f>SUMIF(#REF!,DG$2,#REF!)</f>
        <v>#REF!</v>
      </c>
      <c r="DH77" s="60" t="e">
        <f>SUMIF(#REF!,DH$2,#REF!)</f>
        <v>#REF!</v>
      </c>
      <c r="DI77" s="60" t="e">
        <f>SUMIF(#REF!,DI$2,#REF!)</f>
        <v>#REF!</v>
      </c>
      <c r="DJ77" s="60" t="e">
        <f>SUMIF(#REF!,DJ$2,#REF!)</f>
        <v>#REF!</v>
      </c>
      <c r="DK77" s="60" t="e">
        <f>SUMIF(#REF!,DK$2,#REF!)</f>
        <v>#REF!</v>
      </c>
      <c r="DL77" s="60" t="e">
        <f>SUMIF(#REF!,DL$2,#REF!)</f>
        <v>#REF!</v>
      </c>
      <c r="DM77" s="60" t="e">
        <f>SUMIF(#REF!,DM$2,#REF!)</f>
        <v>#REF!</v>
      </c>
      <c r="DN77" s="60" t="e">
        <f>SUMIF(#REF!,DN$2,#REF!)</f>
        <v>#REF!</v>
      </c>
      <c r="DO77" s="60" t="e">
        <f>SUMIF(#REF!,DO$2,#REF!)</f>
        <v>#REF!</v>
      </c>
      <c r="DP77" s="60" t="e">
        <f>SUMIF(#REF!,DP$2,#REF!)</f>
        <v>#REF!</v>
      </c>
      <c r="DQ77" s="60" t="e">
        <f>SUMIF(#REF!,DQ$2,#REF!)</f>
        <v>#REF!</v>
      </c>
      <c r="DR77" s="60" t="e">
        <f>SUMIF(#REF!,DR$2,#REF!)</f>
        <v>#REF!</v>
      </c>
      <c r="DS77" s="60" t="e">
        <f>SUMIF(#REF!,DS$2,#REF!)</f>
        <v>#REF!</v>
      </c>
      <c r="DT77" s="60" t="e">
        <f>SUMIF(#REF!,DT$2,#REF!)</f>
        <v>#REF!</v>
      </c>
      <c r="DU77" s="60" t="e">
        <f>SUMIF(#REF!,DU$2,#REF!)</f>
        <v>#REF!</v>
      </c>
      <c r="DV77" s="60" t="e">
        <f>SUMIF(#REF!,DV$2,#REF!)</f>
        <v>#REF!</v>
      </c>
    </row>
    <row r="78" spans="4:135" ht="21" customHeight="1">
      <c r="D78" s="11" t="s">
        <v>95</v>
      </c>
      <c r="E78" s="59"/>
      <c r="F78" s="63" t="e">
        <f t="shared" ref="F78:AC78" si="12">F72-F75</f>
        <v>#REF!</v>
      </c>
      <c r="G78" s="63" t="e">
        <f t="shared" si="12"/>
        <v>#REF!</v>
      </c>
      <c r="H78" s="63" t="e">
        <f t="shared" si="12"/>
        <v>#REF!</v>
      </c>
      <c r="I78" s="63" t="e">
        <f t="shared" si="12"/>
        <v>#REF!</v>
      </c>
      <c r="J78" s="63" t="e">
        <f t="shared" si="12"/>
        <v>#REF!</v>
      </c>
      <c r="K78" s="63" t="e">
        <f t="shared" si="12"/>
        <v>#REF!</v>
      </c>
      <c r="L78" s="63" t="e">
        <f t="shared" si="12"/>
        <v>#REF!</v>
      </c>
      <c r="M78" s="63" t="e">
        <f t="shared" si="12"/>
        <v>#REF!</v>
      </c>
      <c r="N78" s="63" t="e">
        <f t="shared" si="12"/>
        <v>#REF!</v>
      </c>
      <c r="O78" s="63" t="e">
        <f t="shared" si="12"/>
        <v>#REF!</v>
      </c>
      <c r="P78" s="63" t="e">
        <f t="shared" si="12"/>
        <v>#REF!</v>
      </c>
      <c r="Q78" s="63" t="e">
        <f t="shared" si="12"/>
        <v>#REF!</v>
      </c>
      <c r="R78" s="63" t="e">
        <f t="shared" si="12"/>
        <v>#REF!</v>
      </c>
      <c r="S78" s="63" t="e">
        <f t="shared" si="12"/>
        <v>#REF!</v>
      </c>
      <c r="T78" s="63" t="e">
        <f t="shared" si="12"/>
        <v>#REF!</v>
      </c>
      <c r="U78" s="63" t="e">
        <f t="shared" si="12"/>
        <v>#REF!</v>
      </c>
      <c r="V78" s="63" t="e">
        <f t="shared" si="12"/>
        <v>#REF!</v>
      </c>
      <c r="W78" s="63" t="e">
        <f t="shared" si="12"/>
        <v>#REF!</v>
      </c>
      <c r="X78" s="63" t="e">
        <f t="shared" si="12"/>
        <v>#REF!</v>
      </c>
      <c r="Y78" s="63" t="e">
        <f t="shared" si="12"/>
        <v>#REF!</v>
      </c>
      <c r="Z78" s="63" t="e">
        <f t="shared" si="12"/>
        <v>#REF!</v>
      </c>
      <c r="AA78" s="63" t="e">
        <f t="shared" si="12"/>
        <v>#REF!</v>
      </c>
      <c r="AB78" s="63" t="e">
        <f t="shared" si="12"/>
        <v>#REF!</v>
      </c>
      <c r="AC78" s="63" t="e">
        <f t="shared" si="12"/>
        <v>#REF!</v>
      </c>
      <c r="AD78" s="25"/>
      <c r="AE78" s="63" t="e">
        <f>SUM(R78:AC78)</f>
        <v>#REF!</v>
      </c>
      <c r="AF78" s="63" t="e">
        <f>SUM(F78:Q78)</f>
        <v>#REF!</v>
      </c>
      <c r="AG78" s="63" t="e">
        <f>AE78-AF78</f>
        <v>#REF!</v>
      </c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C78" s="63" t="e">
        <f>SUMIF(#REF!,DC$2,#REF!)</f>
        <v>#REF!</v>
      </c>
      <c r="DD78" s="63" t="e">
        <f>SUMIF(#REF!,DD$2,#REF!)</f>
        <v>#REF!</v>
      </c>
      <c r="DE78" s="63" t="e">
        <f>SUMIF(#REF!,DE$2,#REF!)</f>
        <v>#REF!</v>
      </c>
      <c r="DF78" s="63" t="e">
        <f>SUMIF(#REF!,DF$2,#REF!)</f>
        <v>#REF!</v>
      </c>
      <c r="DG78" s="63" t="e">
        <f>SUMIF(#REF!,DG$2,#REF!)</f>
        <v>#REF!</v>
      </c>
      <c r="DH78" s="63" t="e">
        <f>SUMIF(#REF!,DH$2,#REF!)</f>
        <v>#REF!</v>
      </c>
      <c r="DI78" s="63" t="e">
        <f>SUMIF(#REF!,DI$2,#REF!)</f>
        <v>#REF!</v>
      </c>
      <c r="DJ78" s="63" t="e">
        <f>SUMIF(#REF!,DJ$2,#REF!)</f>
        <v>#REF!</v>
      </c>
      <c r="DK78" s="63" t="e">
        <f>SUMIF(#REF!,DK$2,#REF!)</f>
        <v>#REF!</v>
      </c>
      <c r="DL78" s="63" t="e">
        <f>SUMIF(#REF!,DL$2,#REF!)</f>
        <v>#REF!</v>
      </c>
      <c r="DM78" s="63" t="e">
        <f>SUMIF(#REF!,DM$2,#REF!)</f>
        <v>#REF!</v>
      </c>
      <c r="DN78" s="63" t="e">
        <f>SUMIF(#REF!,DN$2,#REF!)</f>
        <v>#REF!</v>
      </c>
      <c r="DO78" s="63" t="e">
        <f>SUMIF(#REF!,DO$2,#REF!)</f>
        <v>#REF!</v>
      </c>
      <c r="DP78" s="63" t="e">
        <f>SUMIF(#REF!,DP$2,#REF!)</f>
        <v>#REF!</v>
      </c>
      <c r="DQ78" s="63" t="e">
        <f>SUMIF(#REF!,DQ$2,#REF!)</f>
        <v>#REF!</v>
      </c>
      <c r="DR78" s="63" t="e">
        <f>SUMIF(#REF!,DR$2,#REF!)</f>
        <v>#REF!</v>
      </c>
      <c r="DS78" s="63" t="e">
        <f>SUMIF(#REF!,DS$2,#REF!)</f>
        <v>#REF!</v>
      </c>
      <c r="DT78" s="63" t="e">
        <f>SUMIF(#REF!,DT$2,#REF!)</f>
        <v>#REF!</v>
      </c>
      <c r="DU78" s="63" t="e">
        <f>SUMIF(#REF!,DU$2,#REF!)</f>
        <v>#REF!</v>
      </c>
      <c r="DV78" s="63" t="e">
        <f>SUMIF(#REF!,DV$2,#REF!)</f>
        <v>#REF!</v>
      </c>
    </row>
    <row r="79" spans="4:135" s="54" customFormat="1" ht="21" customHeight="1">
      <c r="D79" s="71" t="s">
        <v>35</v>
      </c>
      <c r="F79" s="30" t="e">
        <f t="shared" ref="F79:AE79" si="13">F78/F$60</f>
        <v>#REF!</v>
      </c>
      <c r="G79" s="66" t="e">
        <f t="shared" si="13"/>
        <v>#REF!</v>
      </c>
      <c r="H79" s="66" t="e">
        <f t="shared" si="13"/>
        <v>#REF!</v>
      </c>
      <c r="I79" s="66" t="e">
        <f t="shared" si="13"/>
        <v>#REF!</v>
      </c>
      <c r="J79" s="66" t="e">
        <f t="shared" si="13"/>
        <v>#REF!</v>
      </c>
      <c r="K79" s="66" t="e">
        <f t="shared" si="13"/>
        <v>#REF!</v>
      </c>
      <c r="L79" s="66" t="e">
        <f t="shared" si="13"/>
        <v>#REF!</v>
      </c>
      <c r="M79" s="66" t="e">
        <f t="shared" si="13"/>
        <v>#REF!</v>
      </c>
      <c r="N79" s="66" t="e">
        <f t="shared" si="13"/>
        <v>#REF!</v>
      </c>
      <c r="O79" s="66" t="e">
        <f t="shared" si="13"/>
        <v>#REF!</v>
      </c>
      <c r="P79" s="66" t="e">
        <f t="shared" si="13"/>
        <v>#REF!</v>
      </c>
      <c r="Q79" s="30" t="e">
        <f t="shared" si="13"/>
        <v>#REF!</v>
      </c>
      <c r="R79" s="30" t="e">
        <f t="shared" si="13"/>
        <v>#REF!</v>
      </c>
      <c r="S79" s="30" t="e">
        <f t="shared" si="13"/>
        <v>#REF!</v>
      </c>
      <c r="T79" s="30" t="e">
        <f t="shared" si="13"/>
        <v>#REF!</v>
      </c>
      <c r="U79" s="30" t="e">
        <f t="shared" si="13"/>
        <v>#REF!</v>
      </c>
      <c r="V79" s="30" t="e">
        <f t="shared" si="13"/>
        <v>#REF!</v>
      </c>
      <c r="W79" s="30" t="e">
        <f t="shared" si="13"/>
        <v>#REF!</v>
      </c>
      <c r="X79" s="30" t="e">
        <f t="shared" si="13"/>
        <v>#REF!</v>
      </c>
      <c r="Y79" s="30" t="e">
        <f t="shared" si="13"/>
        <v>#REF!</v>
      </c>
      <c r="Z79" s="30" t="e">
        <f t="shared" si="13"/>
        <v>#REF!</v>
      </c>
      <c r="AA79" s="30" t="e">
        <f t="shared" si="13"/>
        <v>#REF!</v>
      </c>
      <c r="AB79" s="30" t="e">
        <f t="shared" si="13"/>
        <v>#REF!</v>
      </c>
      <c r="AC79" s="30" t="e">
        <f t="shared" si="13"/>
        <v>#REF!</v>
      </c>
      <c r="AD79" s="67"/>
      <c r="AE79" s="30" t="e">
        <f t="shared" si="13"/>
        <v>#REF!</v>
      </c>
      <c r="AF79" s="30" t="e">
        <f>AF78/AF$60</f>
        <v>#REF!</v>
      </c>
      <c r="AG79" s="30" t="e">
        <f>AE79-AF79</f>
        <v>#REF!</v>
      </c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58"/>
      <c r="DB79" s="58"/>
      <c r="DC79" s="66" t="e">
        <f>SUMIF(#REF!,DC$2,#REF!)</f>
        <v>#REF!</v>
      </c>
      <c r="DD79" s="66" t="e">
        <f>SUMIF(#REF!,DD$2,#REF!)</f>
        <v>#REF!</v>
      </c>
      <c r="DE79" s="66" t="e">
        <f>SUMIF(#REF!,DE$2,#REF!)</f>
        <v>#REF!</v>
      </c>
      <c r="DF79" s="66" t="e">
        <f>SUMIF(#REF!,DF$2,#REF!)</f>
        <v>#REF!</v>
      </c>
      <c r="DG79" s="66" t="e">
        <f>SUMIF(#REF!,DG$2,#REF!)</f>
        <v>#REF!</v>
      </c>
      <c r="DH79" s="66" t="e">
        <f>SUMIF(#REF!,DH$2,#REF!)</f>
        <v>#REF!</v>
      </c>
      <c r="DI79" s="66" t="e">
        <f>SUMIF(#REF!,DI$2,#REF!)</f>
        <v>#REF!</v>
      </c>
      <c r="DJ79" s="66" t="e">
        <f>SUMIF(#REF!,DJ$2,#REF!)</f>
        <v>#REF!</v>
      </c>
      <c r="DK79" s="66" t="e">
        <f>SUMIF(#REF!,DK$2,#REF!)</f>
        <v>#REF!</v>
      </c>
      <c r="DL79" s="66" t="e">
        <f>SUMIF(#REF!,DL$2,#REF!)</f>
        <v>#REF!</v>
      </c>
      <c r="DM79" s="66" t="e">
        <f>SUMIF(#REF!,DM$2,#REF!)</f>
        <v>#REF!</v>
      </c>
      <c r="DN79" s="66" t="e">
        <f>SUMIF(#REF!,DN$2,#REF!)</f>
        <v>#REF!</v>
      </c>
      <c r="DO79" s="66" t="e">
        <f>SUMIF(#REF!,DO$2,#REF!)</f>
        <v>#REF!</v>
      </c>
      <c r="DP79" s="66" t="e">
        <f>SUMIF(#REF!,DP$2,#REF!)</f>
        <v>#REF!</v>
      </c>
      <c r="DQ79" s="66" t="e">
        <f>SUMIF(#REF!,DQ$2,#REF!)</f>
        <v>#REF!</v>
      </c>
      <c r="DR79" s="66" t="e">
        <f>SUMIF(#REF!,DR$2,#REF!)</f>
        <v>#REF!</v>
      </c>
      <c r="DS79" s="66" t="e">
        <f>SUMIF(#REF!,DS$2,#REF!)</f>
        <v>#REF!</v>
      </c>
      <c r="DT79" s="66" t="e">
        <f>SUMIF(#REF!,DT$2,#REF!)</f>
        <v>#REF!</v>
      </c>
      <c r="DU79" s="66" t="e">
        <f>SUMIF(#REF!,DU$2,#REF!)</f>
        <v>#REF!</v>
      </c>
      <c r="DV79" s="66" t="e">
        <f>SUMIF(#REF!,DV$2,#REF!)</f>
        <v>#REF!</v>
      </c>
      <c r="DW79" s="58"/>
      <c r="DX79" s="58"/>
      <c r="DY79" s="58"/>
      <c r="DZ79" s="58"/>
      <c r="EA79" s="58"/>
      <c r="EB79" s="58"/>
      <c r="EC79" s="58"/>
      <c r="ED79" s="58"/>
      <c r="EE79" s="58"/>
    </row>
    <row r="80" spans="4:135" ht="5.25" customHeight="1">
      <c r="D80" s="59"/>
      <c r="E80" s="59"/>
      <c r="F80" s="97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C80" s="60" t="e">
        <f>SUMIF(#REF!,DC$2,#REF!)</f>
        <v>#REF!</v>
      </c>
      <c r="DD80" s="60" t="e">
        <f>SUMIF(#REF!,DD$2,#REF!)</f>
        <v>#REF!</v>
      </c>
      <c r="DE80" s="60" t="e">
        <f>SUMIF(#REF!,DE$2,#REF!)</f>
        <v>#REF!</v>
      </c>
      <c r="DF80" s="60" t="e">
        <f>SUMIF(#REF!,DF$2,#REF!)</f>
        <v>#REF!</v>
      </c>
      <c r="DG80" s="60" t="e">
        <f>SUMIF(#REF!,DG$2,#REF!)</f>
        <v>#REF!</v>
      </c>
      <c r="DH80" s="60" t="e">
        <f>SUMIF(#REF!,DH$2,#REF!)</f>
        <v>#REF!</v>
      </c>
      <c r="DI80" s="60" t="e">
        <f>SUMIF(#REF!,DI$2,#REF!)</f>
        <v>#REF!</v>
      </c>
      <c r="DJ80" s="60" t="e">
        <f>SUMIF(#REF!,DJ$2,#REF!)</f>
        <v>#REF!</v>
      </c>
      <c r="DK80" s="60" t="e">
        <f>SUMIF(#REF!,DK$2,#REF!)</f>
        <v>#REF!</v>
      </c>
      <c r="DL80" s="60" t="e">
        <f>SUMIF(#REF!,DL$2,#REF!)</f>
        <v>#REF!</v>
      </c>
      <c r="DM80" s="60" t="e">
        <f>SUMIF(#REF!,DM$2,#REF!)</f>
        <v>#REF!</v>
      </c>
      <c r="DN80" s="60" t="e">
        <f>SUMIF(#REF!,DN$2,#REF!)</f>
        <v>#REF!</v>
      </c>
      <c r="DO80" s="60" t="e">
        <f>SUMIF(#REF!,DO$2,#REF!)</f>
        <v>#REF!</v>
      </c>
      <c r="DP80" s="60" t="e">
        <f>SUMIF(#REF!,DP$2,#REF!)</f>
        <v>#REF!</v>
      </c>
      <c r="DQ80" s="60" t="e">
        <f>SUMIF(#REF!,DQ$2,#REF!)</f>
        <v>#REF!</v>
      </c>
      <c r="DR80" s="60" t="e">
        <f>SUMIF(#REF!,DR$2,#REF!)</f>
        <v>#REF!</v>
      </c>
      <c r="DS80" s="60" t="e">
        <f>SUMIF(#REF!,DS$2,#REF!)</f>
        <v>#REF!</v>
      </c>
      <c r="DT80" s="60" t="e">
        <f>SUMIF(#REF!,DT$2,#REF!)</f>
        <v>#REF!</v>
      </c>
      <c r="DU80" s="60" t="e">
        <f>SUMIF(#REF!,DU$2,#REF!)</f>
        <v>#REF!</v>
      </c>
      <c r="DV80" s="60" t="e">
        <f>SUMIF(#REF!,DV$2,#REF!)</f>
        <v>#REF!</v>
      </c>
    </row>
    <row r="81" spans="4:135" ht="17.25" customHeight="1">
      <c r="D81" s="7" t="s">
        <v>82</v>
      </c>
      <c r="F81" s="24" t="e">
        <f>#REF!</f>
        <v>#REF!</v>
      </c>
      <c r="G81" s="24" t="e">
        <f>#REF!</f>
        <v>#REF!</v>
      </c>
      <c r="H81" s="24" t="e">
        <f>#REF!</f>
        <v>#REF!</v>
      </c>
      <c r="I81" s="24" t="e">
        <f>#REF!</f>
        <v>#REF!</v>
      </c>
      <c r="J81" s="24" t="e">
        <f>#REF!</f>
        <v>#REF!</v>
      </c>
      <c r="K81" s="24" t="e">
        <f>#REF!</f>
        <v>#REF!</v>
      </c>
      <c r="L81" s="24" t="e">
        <f>#REF!</f>
        <v>#REF!</v>
      </c>
      <c r="M81" s="24" t="e">
        <f>#REF!</f>
        <v>#REF!</v>
      </c>
      <c r="N81" s="24" t="e">
        <f>#REF!</f>
        <v>#REF!</v>
      </c>
      <c r="O81" s="24" t="e">
        <f>#REF!</f>
        <v>#REF!</v>
      </c>
      <c r="P81" s="24" t="e">
        <f>#REF!</f>
        <v>#REF!</v>
      </c>
      <c r="Q81" s="24" t="e">
        <f>#REF!</f>
        <v>#REF!</v>
      </c>
      <c r="R81" s="24" t="e">
        <f>#REF!</f>
        <v>#REF!</v>
      </c>
      <c r="S81" s="24" t="e">
        <f>#REF!</f>
        <v>#REF!</v>
      </c>
      <c r="T81" s="24" t="e">
        <f>#REF!</f>
        <v>#REF!</v>
      </c>
      <c r="U81" s="24" t="e">
        <f>#REF!</f>
        <v>#REF!</v>
      </c>
      <c r="V81" s="24" t="e">
        <f>#REF!</f>
        <v>#REF!</v>
      </c>
      <c r="W81" s="24" t="e">
        <f>#REF!</f>
        <v>#REF!</v>
      </c>
      <c r="X81" s="24" t="e">
        <f>#REF!</f>
        <v>#REF!</v>
      </c>
      <c r="Y81" s="24" t="e">
        <f>#REF!</f>
        <v>#REF!</v>
      </c>
      <c r="Z81" s="24" t="e">
        <f>#REF!</f>
        <v>#REF!</v>
      </c>
      <c r="AA81" s="24" t="e">
        <f>#REF!</f>
        <v>#REF!</v>
      </c>
      <c r="AB81" s="24" t="e">
        <f>#REF!</f>
        <v>#REF!</v>
      </c>
      <c r="AC81" s="24" t="e">
        <f>#REF!</f>
        <v>#REF!</v>
      </c>
      <c r="AD81" s="24"/>
      <c r="AE81" s="24" t="e">
        <f>SUM(R81:AC81)</f>
        <v>#REF!</v>
      </c>
      <c r="AF81" s="24" t="e">
        <f>SUM(F81:Q81)</f>
        <v>#REF!</v>
      </c>
      <c r="AG81" s="24" t="e">
        <f t="shared" ref="AG81:AG83" si="14">AF81-AE81</f>
        <v>#REF!</v>
      </c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C81" s="24" t="e">
        <f>SUMIF(#REF!,DC$2,#REF!)</f>
        <v>#REF!</v>
      </c>
      <c r="DD81" s="24" t="e">
        <f>SUMIF(#REF!,DD$2,#REF!)</f>
        <v>#REF!</v>
      </c>
      <c r="DE81" s="24" t="e">
        <f>SUMIF(#REF!,DE$2,#REF!)</f>
        <v>#REF!</v>
      </c>
      <c r="DF81" s="24" t="e">
        <f>SUMIF(#REF!,DF$2,#REF!)</f>
        <v>#REF!</v>
      </c>
      <c r="DG81" s="24" t="e">
        <f>SUMIF(#REF!,DG$2,#REF!)</f>
        <v>#REF!</v>
      </c>
      <c r="DH81" s="24" t="e">
        <f>SUMIF(#REF!,DH$2,#REF!)</f>
        <v>#REF!</v>
      </c>
      <c r="DI81" s="24" t="e">
        <f>SUMIF(#REF!,DI$2,#REF!)</f>
        <v>#REF!</v>
      </c>
      <c r="DJ81" s="24" t="e">
        <f>SUMIF(#REF!,DJ$2,#REF!)</f>
        <v>#REF!</v>
      </c>
      <c r="DK81" s="24" t="e">
        <f>SUMIF(#REF!,DK$2,#REF!)</f>
        <v>#REF!</v>
      </c>
      <c r="DL81" s="24" t="e">
        <f>SUMIF(#REF!,DL$2,#REF!)</f>
        <v>#REF!</v>
      </c>
      <c r="DM81" s="24" t="e">
        <f>SUMIF(#REF!,DM$2,#REF!)</f>
        <v>#REF!</v>
      </c>
      <c r="DN81" s="24" t="e">
        <f>SUMIF(#REF!,DN$2,#REF!)</f>
        <v>#REF!</v>
      </c>
      <c r="DO81" s="24" t="e">
        <f>SUMIF(#REF!,DO$2,#REF!)</f>
        <v>#REF!</v>
      </c>
      <c r="DP81" s="24" t="e">
        <f>SUMIF(#REF!,DP$2,#REF!)</f>
        <v>#REF!</v>
      </c>
      <c r="DQ81" s="24" t="e">
        <f>SUMIF(#REF!,DQ$2,#REF!)</f>
        <v>#REF!</v>
      </c>
      <c r="DR81" s="24" t="e">
        <f>SUMIF(#REF!,DR$2,#REF!)</f>
        <v>#REF!</v>
      </c>
      <c r="DS81" s="24" t="e">
        <f>SUMIF(#REF!,DS$2,#REF!)</f>
        <v>#REF!</v>
      </c>
      <c r="DT81" s="24" t="e">
        <f>SUMIF(#REF!,DT$2,#REF!)</f>
        <v>#REF!</v>
      </c>
      <c r="DU81" s="24" t="e">
        <f>SUMIF(#REF!,DU$2,#REF!)</f>
        <v>#REF!</v>
      </c>
      <c r="DV81" s="24" t="e">
        <f>SUMIF(#REF!,DV$2,#REF!)</f>
        <v>#REF!</v>
      </c>
    </row>
    <row r="82" spans="4:135" ht="17.25" customHeight="1">
      <c r="D82" s="32" t="s">
        <v>83</v>
      </c>
      <c r="F82" s="24">
        <f>'Profit &amp; Loss'!R82</f>
        <v>12424.333333333299</v>
      </c>
      <c r="G82" s="24">
        <f>'Profit &amp; Loss'!S82</f>
        <v>41715.7633333333</v>
      </c>
      <c r="H82" s="24">
        <f>'Profit &amp; Loss'!T82</f>
        <v>12424.333333333299</v>
      </c>
      <c r="I82" s="24">
        <f>'Profit &amp; Loss'!U82</f>
        <v>14172.28</v>
      </c>
      <c r="J82" s="24">
        <f>'Profit &amp; Loss'!V82</f>
        <v>29564.490000000107</v>
      </c>
      <c r="K82" s="24">
        <f>'Profit &amp; Loss'!W82</f>
        <v>13438.799999999996</v>
      </c>
      <c r="L82" s="24">
        <f>'Profit &amp; Loss'!X82</f>
        <v>13438.800000000003</v>
      </c>
      <c r="M82" s="24">
        <f>'Profit &amp; Loss'!Y82</f>
        <v>19160.400000000001</v>
      </c>
      <c r="N82" s="24">
        <f>'Profit &amp; Loss'!Z82</f>
        <v>13438.8</v>
      </c>
      <c r="O82" s="24">
        <f>'Profit &amp; Loss'!AA82</f>
        <v>48242.400000000001</v>
      </c>
      <c r="P82" s="24">
        <f>'Profit &amp; Loss'!AB82</f>
        <v>-6381.7000000000044</v>
      </c>
      <c r="Q82" s="24">
        <f>'Profit &amp; Loss'!AC82</f>
        <v>15464.849999999999</v>
      </c>
      <c r="R82" s="24">
        <f>Q82</f>
        <v>15464.849999999999</v>
      </c>
      <c r="S82" s="24">
        <f t="shared" ref="S82:AC82" si="15">R82</f>
        <v>15464.849999999999</v>
      </c>
      <c r="T82" s="24">
        <f t="shared" si="15"/>
        <v>15464.849999999999</v>
      </c>
      <c r="U82" s="24">
        <f t="shared" si="15"/>
        <v>15464.849999999999</v>
      </c>
      <c r="V82" s="24">
        <f t="shared" si="15"/>
        <v>15464.849999999999</v>
      </c>
      <c r="W82" s="24">
        <f t="shared" si="15"/>
        <v>15464.849999999999</v>
      </c>
      <c r="X82" s="24">
        <f t="shared" si="15"/>
        <v>15464.849999999999</v>
      </c>
      <c r="Y82" s="24">
        <f t="shared" si="15"/>
        <v>15464.849999999999</v>
      </c>
      <c r="Z82" s="24">
        <f t="shared" si="15"/>
        <v>15464.849999999999</v>
      </c>
      <c r="AA82" s="24">
        <f t="shared" si="15"/>
        <v>15464.849999999999</v>
      </c>
      <c r="AB82" s="24">
        <f t="shared" si="15"/>
        <v>15464.849999999999</v>
      </c>
      <c r="AC82" s="24">
        <f t="shared" si="15"/>
        <v>15464.849999999999</v>
      </c>
      <c r="AD82" s="24"/>
      <c r="AE82" s="24">
        <f>SUM(R82:AC82)</f>
        <v>185578.20000000004</v>
      </c>
      <c r="AF82" s="24">
        <f>SUM(F82:Q82)</f>
        <v>227103.54999999996</v>
      </c>
      <c r="AG82" s="24">
        <f t="shared" si="14"/>
        <v>41525.349999999919</v>
      </c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C82" s="24" t="e">
        <f>SUMIF(#REF!,DC$2,#REF!)</f>
        <v>#REF!</v>
      </c>
      <c r="DD82" s="24" t="e">
        <f>SUMIF(#REF!,DD$2,#REF!)</f>
        <v>#REF!</v>
      </c>
      <c r="DE82" s="24" t="e">
        <f>SUMIF(#REF!,DE$2,#REF!)</f>
        <v>#REF!</v>
      </c>
      <c r="DF82" s="24" t="e">
        <f>SUMIF(#REF!,DF$2,#REF!)</f>
        <v>#REF!</v>
      </c>
      <c r="DG82" s="24" t="e">
        <f>SUMIF(#REF!,DG$2,#REF!)</f>
        <v>#REF!</v>
      </c>
      <c r="DH82" s="24" t="e">
        <f>SUMIF(#REF!,DH$2,#REF!)</f>
        <v>#REF!</v>
      </c>
      <c r="DI82" s="24" t="e">
        <f>SUMIF(#REF!,DI$2,#REF!)</f>
        <v>#REF!</v>
      </c>
      <c r="DJ82" s="24" t="e">
        <f>SUMIF(#REF!,DJ$2,#REF!)</f>
        <v>#REF!</v>
      </c>
      <c r="DK82" s="24" t="e">
        <f>SUMIF(#REF!,DK$2,#REF!)</f>
        <v>#REF!</v>
      </c>
      <c r="DL82" s="24" t="e">
        <f>SUMIF(#REF!,DL$2,#REF!)</f>
        <v>#REF!</v>
      </c>
      <c r="DM82" s="24" t="e">
        <f>SUMIF(#REF!,DM$2,#REF!)</f>
        <v>#REF!</v>
      </c>
      <c r="DN82" s="24" t="e">
        <f>SUMIF(#REF!,DN$2,#REF!)</f>
        <v>#REF!</v>
      </c>
      <c r="DO82" s="24" t="e">
        <f>SUMIF(#REF!,DO$2,#REF!)</f>
        <v>#REF!</v>
      </c>
      <c r="DP82" s="24" t="e">
        <f>SUMIF(#REF!,DP$2,#REF!)</f>
        <v>#REF!</v>
      </c>
      <c r="DQ82" s="24" t="e">
        <f>SUMIF(#REF!,DQ$2,#REF!)</f>
        <v>#REF!</v>
      </c>
      <c r="DR82" s="24" t="e">
        <f>SUMIF(#REF!,DR$2,#REF!)</f>
        <v>#REF!</v>
      </c>
      <c r="DS82" s="24" t="e">
        <f>SUMIF(#REF!,DS$2,#REF!)</f>
        <v>#REF!</v>
      </c>
      <c r="DT82" s="24" t="e">
        <f>SUMIF(#REF!,DT$2,#REF!)</f>
        <v>#REF!</v>
      </c>
      <c r="DU82" s="24" t="e">
        <f>SUMIF(#REF!,DU$2,#REF!)</f>
        <v>#REF!</v>
      </c>
      <c r="DV82" s="24" t="e">
        <f>SUMIF(#REF!,DV$2,#REF!)</f>
        <v>#REF!</v>
      </c>
    </row>
    <row r="83" spans="4:135" ht="17.25" customHeight="1">
      <c r="D83" s="32" t="s">
        <v>84</v>
      </c>
      <c r="F83" s="24" t="e">
        <f>-#REF!</f>
        <v>#REF!</v>
      </c>
      <c r="G83" s="24" t="e">
        <f>-#REF!</f>
        <v>#REF!</v>
      </c>
      <c r="H83" s="24" t="e">
        <f>-#REF!</f>
        <v>#REF!</v>
      </c>
      <c r="I83" s="24" t="e">
        <f>-#REF!</f>
        <v>#REF!</v>
      </c>
      <c r="J83" s="24" t="e">
        <f>-#REF!</f>
        <v>#REF!</v>
      </c>
      <c r="K83" s="24" t="e">
        <f>-#REF!</f>
        <v>#REF!</v>
      </c>
      <c r="L83" s="24" t="e">
        <f>-#REF!</f>
        <v>#REF!</v>
      </c>
      <c r="M83" s="24" t="e">
        <f>-#REF!</f>
        <v>#REF!</v>
      </c>
      <c r="N83" s="24" t="e">
        <f>-#REF!</f>
        <v>#REF!</v>
      </c>
      <c r="O83" s="24" t="e">
        <f>-#REF!</f>
        <v>#REF!</v>
      </c>
      <c r="P83" s="24" t="e">
        <f>-#REF!</f>
        <v>#REF!</v>
      </c>
      <c r="Q83" s="24" t="e">
        <f>-#REF!</f>
        <v>#REF!</v>
      </c>
      <c r="R83" s="24" t="e">
        <f>-#REF!</f>
        <v>#REF!</v>
      </c>
      <c r="S83" s="24" t="e">
        <f>-#REF!</f>
        <v>#REF!</v>
      </c>
      <c r="T83" s="24" t="e">
        <f>-#REF!</f>
        <v>#REF!</v>
      </c>
      <c r="U83" s="24" t="e">
        <f>-#REF!</f>
        <v>#REF!</v>
      </c>
      <c r="V83" s="24" t="e">
        <f>-#REF!</f>
        <v>#REF!</v>
      </c>
      <c r="W83" s="24" t="e">
        <f>-#REF!</f>
        <v>#REF!</v>
      </c>
      <c r="X83" s="24" t="e">
        <f>-#REF!</f>
        <v>#REF!</v>
      </c>
      <c r="Y83" s="24" t="e">
        <f>-#REF!</f>
        <v>#REF!</v>
      </c>
      <c r="Z83" s="24" t="e">
        <f>-#REF!</f>
        <v>#REF!</v>
      </c>
      <c r="AA83" s="24" t="e">
        <f>-#REF!</f>
        <v>#REF!</v>
      </c>
      <c r="AB83" s="24" t="e">
        <f>-#REF!</f>
        <v>#REF!</v>
      </c>
      <c r="AC83" s="24" t="e">
        <f>-#REF!</f>
        <v>#REF!</v>
      </c>
      <c r="AD83" s="24"/>
      <c r="AE83" s="24" t="e">
        <f>SUM(R83:AC83)</f>
        <v>#REF!</v>
      </c>
      <c r="AF83" s="24" t="e">
        <f>SUM(F83:Q83)</f>
        <v>#REF!</v>
      </c>
      <c r="AG83" s="24" t="e">
        <f t="shared" si="14"/>
        <v>#REF!</v>
      </c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C83" s="24" t="e">
        <f>SUMIF(#REF!,DC$2,#REF!)</f>
        <v>#REF!</v>
      </c>
      <c r="DD83" s="24" t="e">
        <f>SUMIF(#REF!,DD$2,#REF!)</f>
        <v>#REF!</v>
      </c>
      <c r="DE83" s="24" t="e">
        <f>SUMIF(#REF!,DE$2,#REF!)</f>
        <v>#REF!</v>
      </c>
      <c r="DF83" s="24" t="e">
        <f>SUMIF(#REF!,DF$2,#REF!)</f>
        <v>#REF!</v>
      </c>
      <c r="DG83" s="24" t="e">
        <f>SUMIF(#REF!,DG$2,#REF!)</f>
        <v>#REF!</v>
      </c>
      <c r="DH83" s="24" t="e">
        <f>SUMIF(#REF!,DH$2,#REF!)</f>
        <v>#REF!</v>
      </c>
      <c r="DI83" s="24" t="e">
        <f>SUMIF(#REF!,DI$2,#REF!)</f>
        <v>#REF!</v>
      </c>
      <c r="DJ83" s="24" t="e">
        <f>SUMIF(#REF!,DJ$2,#REF!)</f>
        <v>#REF!</v>
      </c>
      <c r="DK83" s="24" t="e">
        <f>SUMIF(#REF!,DK$2,#REF!)</f>
        <v>#REF!</v>
      </c>
      <c r="DL83" s="24" t="e">
        <f>SUMIF(#REF!,DL$2,#REF!)</f>
        <v>#REF!</v>
      </c>
      <c r="DM83" s="24" t="e">
        <f>SUMIF(#REF!,DM$2,#REF!)</f>
        <v>#REF!</v>
      </c>
      <c r="DN83" s="24" t="e">
        <f>SUMIF(#REF!,DN$2,#REF!)</f>
        <v>#REF!</v>
      </c>
      <c r="DO83" s="24" t="e">
        <f>SUMIF(#REF!,DO$2,#REF!)</f>
        <v>#REF!</v>
      </c>
      <c r="DP83" s="24" t="e">
        <f>SUMIF(#REF!,DP$2,#REF!)</f>
        <v>#REF!</v>
      </c>
      <c r="DQ83" s="24" t="e">
        <f>SUMIF(#REF!,DQ$2,#REF!)</f>
        <v>#REF!</v>
      </c>
      <c r="DR83" s="24" t="e">
        <f>SUMIF(#REF!,DR$2,#REF!)</f>
        <v>#REF!</v>
      </c>
      <c r="DS83" s="24" t="e">
        <f>SUMIF(#REF!,DS$2,#REF!)</f>
        <v>#REF!</v>
      </c>
      <c r="DT83" s="24" t="e">
        <f>SUMIF(#REF!,DT$2,#REF!)</f>
        <v>#REF!</v>
      </c>
      <c r="DU83" s="24" t="e">
        <f>SUMIF(#REF!,DU$2,#REF!)</f>
        <v>#REF!</v>
      </c>
      <c r="DV83" s="24" t="e">
        <f>SUMIF(#REF!,DV$2,#REF!)</f>
        <v>#REF!</v>
      </c>
    </row>
    <row r="84" spans="4:135" ht="5.5" customHeight="1">
      <c r="D84" s="20"/>
      <c r="E84" s="61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7"/>
      <c r="AE84" s="66"/>
      <c r="AF84" s="66"/>
      <c r="AG84" s="66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C84" s="66" t="e">
        <f>SUMIF(#REF!,DC$2,#REF!)</f>
        <v>#REF!</v>
      </c>
      <c r="DD84" s="66" t="e">
        <f>SUMIF(#REF!,DD$2,#REF!)</f>
        <v>#REF!</v>
      </c>
      <c r="DE84" s="66" t="e">
        <f>SUMIF(#REF!,DE$2,#REF!)</f>
        <v>#REF!</v>
      </c>
      <c r="DF84" s="66" t="e">
        <f>SUMIF(#REF!,DF$2,#REF!)</f>
        <v>#REF!</v>
      </c>
      <c r="DG84" s="66" t="e">
        <f>SUMIF(#REF!,DG$2,#REF!)</f>
        <v>#REF!</v>
      </c>
      <c r="DH84" s="66" t="e">
        <f>SUMIF(#REF!,DH$2,#REF!)</f>
        <v>#REF!</v>
      </c>
      <c r="DI84" s="66" t="e">
        <f>SUMIF(#REF!,DI$2,#REF!)</f>
        <v>#REF!</v>
      </c>
      <c r="DJ84" s="66" t="e">
        <f>SUMIF(#REF!,DJ$2,#REF!)</f>
        <v>#REF!</v>
      </c>
      <c r="DK84" s="66" t="e">
        <f>SUMIF(#REF!,DK$2,#REF!)</f>
        <v>#REF!</v>
      </c>
      <c r="DL84" s="66" t="e">
        <f>SUMIF(#REF!,DL$2,#REF!)</f>
        <v>#REF!</v>
      </c>
      <c r="DM84" s="66" t="e">
        <f>SUMIF(#REF!,DM$2,#REF!)</f>
        <v>#REF!</v>
      </c>
      <c r="DN84" s="66" t="e">
        <f>SUMIF(#REF!,DN$2,#REF!)</f>
        <v>#REF!</v>
      </c>
      <c r="DO84" s="66" t="e">
        <f>SUMIF(#REF!,DO$2,#REF!)</f>
        <v>#REF!</v>
      </c>
      <c r="DP84" s="66" t="e">
        <f>SUMIF(#REF!,DP$2,#REF!)</f>
        <v>#REF!</v>
      </c>
      <c r="DQ84" s="66" t="e">
        <f>SUMIF(#REF!,DQ$2,#REF!)</f>
        <v>#REF!</v>
      </c>
      <c r="DR84" s="66" t="e">
        <f>SUMIF(#REF!,DR$2,#REF!)</f>
        <v>#REF!</v>
      </c>
      <c r="DS84" s="66" t="e">
        <f>SUMIF(#REF!,DS$2,#REF!)</f>
        <v>#REF!</v>
      </c>
      <c r="DT84" s="66" t="e">
        <f>SUMIF(#REF!,DT$2,#REF!)</f>
        <v>#REF!</v>
      </c>
      <c r="DU84" s="66" t="e">
        <f>SUMIF(#REF!,DU$2,#REF!)</f>
        <v>#REF!</v>
      </c>
      <c r="DV84" s="66" t="e">
        <f>SUMIF(#REF!,DV$2,#REF!)</f>
        <v>#REF!</v>
      </c>
    </row>
    <row r="85" spans="4:135" ht="22.5" customHeight="1">
      <c r="D85" s="11" t="s">
        <v>85</v>
      </c>
      <c r="E85" s="61"/>
      <c r="F85" s="63" t="e">
        <f>F78-F81-F82-F83</f>
        <v>#REF!</v>
      </c>
      <c r="G85" s="63" t="e">
        <f>G78-G81-G82-G83</f>
        <v>#REF!</v>
      </c>
      <c r="H85" s="63" t="e">
        <f>H78-H81-H82-H83</f>
        <v>#REF!</v>
      </c>
      <c r="I85" s="63" t="e">
        <f>I78-I81-I82-I83</f>
        <v>#REF!</v>
      </c>
      <c r="J85" s="63" t="e">
        <f>J78-J81-J82-J83</f>
        <v>#REF!</v>
      </c>
      <c r="K85" s="63" t="e">
        <f t="shared" ref="K85:AC85" si="16">K78-K81-K82-K83</f>
        <v>#REF!</v>
      </c>
      <c r="L85" s="63" t="e">
        <f t="shared" si="16"/>
        <v>#REF!</v>
      </c>
      <c r="M85" s="63" t="e">
        <f t="shared" si="16"/>
        <v>#REF!</v>
      </c>
      <c r="N85" s="63" t="e">
        <f t="shared" si="16"/>
        <v>#REF!</v>
      </c>
      <c r="O85" s="63" t="e">
        <f t="shared" si="16"/>
        <v>#REF!</v>
      </c>
      <c r="P85" s="63" t="e">
        <f t="shared" si="16"/>
        <v>#REF!</v>
      </c>
      <c r="Q85" s="63" t="e">
        <f t="shared" si="16"/>
        <v>#REF!</v>
      </c>
      <c r="R85" s="63" t="e">
        <f t="shared" si="16"/>
        <v>#REF!</v>
      </c>
      <c r="S85" s="63" t="e">
        <f t="shared" si="16"/>
        <v>#REF!</v>
      </c>
      <c r="T85" s="63" t="e">
        <f t="shared" si="16"/>
        <v>#REF!</v>
      </c>
      <c r="U85" s="63" t="e">
        <f t="shared" si="16"/>
        <v>#REF!</v>
      </c>
      <c r="V85" s="63" t="e">
        <f t="shared" si="16"/>
        <v>#REF!</v>
      </c>
      <c r="W85" s="63" t="e">
        <f t="shared" si="16"/>
        <v>#REF!</v>
      </c>
      <c r="X85" s="63" t="e">
        <f t="shared" si="16"/>
        <v>#REF!</v>
      </c>
      <c r="Y85" s="63" t="e">
        <f t="shared" si="16"/>
        <v>#REF!</v>
      </c>
      <c r="Z85" s="63" t="e">
        <f t="shared" si="16"/>
        <v>#REF!</v>
      </c>
      <c r="AA85" s="63" t="e">
        <f t="shared" si="16"/>
        <v>#REF!</v>
      </c>
      <c r="AB85" s="63" t="e">
        <f t="shared" si="16"/>
        <v>#REF!</v>
      </c>
      <c r="AC85" s="63" t="e">
        <f t="shared" si="16"/>
        <v>#REF!</v>
      </c>
      <c r="AD85" s="25"/>
      <c r="AE85" s="63" t="e">
        <f>SUM(R85:AC85)</f>
        <v>#REF!</v>
      </c>
      <c r="AF85" s="63" t="e">
        <f>SUM(F85:Q85)</f>
        <v>#REF!</v>
      </c>
      <c r="AG85" s="63" t="e">
        <f>AE85-AF85</f>
        <v>#REF!</v>
      </c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C85" s="63" t="e">
        <f>SUMIF(#REF!,DC$2,#REF!)</f>
        <v>#REF!</v>
      </c>
      <c r="DD85" s="63" t="e">
        <f>SUMIF(#REF!,DD$2,#REF!)</f>
        <v>#REF!</v>
      </c>
      <c r="DE85" s="63" t="e">
        <f>SUMIF(#REF!,DE$2,#REF!)</f>
        <v>#REF!</v>
      </c>
      <c r="DF85" s="63" t="e">
        <f>SUMIF(#REF!,DF$2,#REF!)</f>
        <v>#REF!</v>
      </c>
      <c r="DG85" s="63" t="e">
        <f>SUMIF(#REF!,DG$2,#REF!)</f>
        <v>#REF!</v>
      </c>
      <c r="DH85" s="63" t="e">
        <f>SUMIF(#REF!,DH$2,#REF!)</f>
        <v>#REF!</v>
      </c>
      <c r="DI85" s="63" t="e">
        <f>SUMIF(#REF!,DI$2,#REF!)</f>
        <v>#REF!</v>
      </c>
      <c r="DJ85" s="63" t="e">
        <f>SUMIF(#REF!,DJ$2,#REF!)</f>
        <v>#REF!</v>
      </c>
      <c r="DK85" s="63" t="e">
        <f>SUMIF(#REF!,DK$2,#REF!)</f>
        <v>#REF!</v>
      </c>
      <c r="DL85" s="63" t="e">
        <f>SUMIF(#REF!,DL$2,#REF!)</f>
        <v>#REF!</v>
      </c>
      <c r="DM85" s="63" t="e">
        <f>SUMIF(#REF!,DM$2,#REF!)</f>
        <v>#REF!</v>
      </c>
      <c r="DN85" s="63" t="e">
        <f>SUMIF(#REF!,DN$2,#REF!)</f>
        <v>#REF!</v>
      </c>
      <c r="DO85" s="63" t="e">
        <f>SUMIF(#REF!,DO$2,#REF!)</f>
        <v>#REF!</v>
      </c>
      <c r="DP85" s="63" t="e">
        <f>SUMIF(#REF!,DP$2,#REF!)</f>
        <v>#REF!</v>
      </c>
      <c r="DQ85" s="63" t="e">
        <f>SUMIF(#REF!,DQ$2,#REF!)</f>
        <v>#REF!</v>
      </c>
      <c r="DR85" s="63" t="e">
        <f>SUMIF(#REF!,DR$2,#REF!)</f>
        <v>#REF!</v>
      </c>
      <c r="DS85" s="63" t="e">
        <f>SUMIF(#REF!,DS$2,#REF!)</f>
        <v>#REF!</v>
      </c>
      <c r="DT85" s="63" t="e">
        <f>SUMIF(#REF!,DT$2,#REF!)</f>
        <v>#REF!</v>
      </c>
      <c r="DU85" s="63" t="e">
        <f>SUMIF(#REF!,DU$2,#REF!)</f>
        <v>#REF!</v>
      </c>
      <c r="DV85" s="63" t="e">
        <f>SUMIF(#REF!,DV$2,#REF!)</f>
        <v>#REF!</v>
      </c>
    </row>
    <row r="86" spans="4:135" ht="22.5" customHeight="1">
      <c r="D86" s="71" t="s">
        <v>35</v>
      </c>
      <c r="E86" s="61"/>
      <c r="F86" s="30" t="e">
        <f t="shared" ref="F86:AE86" si="17">F85/F$60</f>
        <v>#REF!</v>
      </c>
      <c r="G86" s="66" t="e">
        <f t="shared" si="17"/>
        <v>#REF!</v>
      </c>
      <c r="H86" s="66" t="e">
        <f t="shared" si="17"/>
        <v>#REF!</v>
      </c>
      <c r="I86" s="66" t="e">
        <f t="shared" si="17"/>
        <v>#REF!</v>
      </c>
      <c r="J86" s="66" t="e">
        <f t="shared" si="17"/>
        <v>#REF!</v>
      </c>
      <c r="K86" s="66" t="e">
        <f t="shared" si="17"/>
        <v>#REF!</v>
      </c>
      <c r="L86" s="66" t="e">
        <f t="shared" si="17"/>
        <v>#REF!</v>
      </c>
      <c r="M86" s="66" t="e">
        <f t="shared" si="17"/>
        <v>#REF!</v>
      </c>
      <c r="N86" s="66" t="e">
        <f t="shared" si="17"/>
        <v>#REF!</v>
      </c>
      <c r="O86" s="66" t="e">
        <f t="shared" si="17"/>
        <v>#REF!</v>
      </c>
      <c r="P86" s="66" t="e">
        <f t="shared" si="17"/>
        <v>#REF!</v>
      </c>
      <c r="Q86" s="30" t="e">
        <f t="shared" si="17"/>
        <v>#REF!</v>
      </c>
      <c r="R86" s="30" t="e">
        <f t="shared" si="17"/>
        <v>#REF!</v>
      </c>
      <c r="S86" s="30" t="e">
        <f t="shared" si="17"/>
        <v>#REF!</v>
      </c>
      <c r="T86" s="30" t="e">
        <f t="shared" si="17"/>
        <v>#REF!</v>
      </c>
      <c r="U86" s="30" t="e">
        <f t="shared" si="17"/>
        <v>#REF!</v>
      </c>
      <c r="V86" s="30" t="e">
        <f t="shared" si="17"/>
        <v>#REF!</v>
      </c>
      <c r="W86" s="30" t="e">
        <f t="shared" si="17"/>
        <v>#REF!</v>
      </c>
      <c r="X86" s="30" t="e">
        <f t="shared" si="17"/>
        <v>#REF!</v>
      </c>
      <c r="Y86" s="30" t="e">
        <f t="shared" si="17"/>
        <v>#REF!</v>
      </c>
      <c r="Z86" s="30" t="e">
        <f t="shared" si="17"/>
        <v>#REF!</v>
      </c>
      <c r="AA86" s="30" t="e">
        <f t="shared" si="17"/>
        <v>#REF!</v>
      </c>
      <c r="AB86" s="30" t="e">
        <f t="shared" si="17"/>
        <v>#REF!</v>
      </c>
      <c r="AC86" s="30" t="e">
        <f t="shared" si="17"/>
        <v>#REF!</v>
      </c>
      <c r="AD86" s="67"/>
      <c r="AE86" s="30" t="e">
        <f t="shared" si="17"/>
        <v>#REF!</v>
      </c>
      <c r="AF86" s="30" t="e">
        <f>AF85/AF$60</f>
        <v>#REF!</v>
      </c>
      <c r="AG86" s="30" t="e">
        <f>AE86-AF86</f>
        <v>#REF!</v>
      </c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C86" s="66" t="e">
        <f>SUMIF(#REF!,DC$2,#REF!)</f>
        <v>#REF!</v>
      </c>
      <c r="DD86" s="66" t="e">
        <f>SUMIF(#REF!,DD$2,#REF!)</f>
        <v>#REF!</v>
      </c>
      <c r="DE86" s="66" t="e">
        <f>SUMIF(#REF!,DE$2,#REF!)</f>
        <v>#REF!</v>
      </c>
      <c r="DF86" s="66" t="e">
        <f>SUMIF(#REF!,DF$2,#REF!)</f>
        <v>#REF!</v>
      </c>
      <c r="DG86" s="66" t="e">
        <f>SUMIF(#REF!,DG$2,#REF!)</f>
        <v>#REF!</v>
      </c>
      <c r="DH86" s="66" t="e">
        <f>SUMIF(#REF!,DH$2,#REF!)</f>
        <v>#REF!</v>
      </c>
      <c r="DI86" s="66" t="e">
        <f>SUMIF(#REF!,DI$2,#REF!)</f>
        <v>#REF!</v>
      </c>
      <c r="DJ86" s="66" t="e">
        <f>SUMIF(#REF!,DJ$2,#REF!)</f>
        <v>#REF!</v>
      </c>
      <c r="DK86" s="66" t="e">
        <f>SUMIF(#REF!,DK$2,#REF!)</f>
        <v>#REF!</v>
      </c>
      <c r="DL86" s="66" t="e">
        <f>SUMIF(#REF!,DL$2,#REF!)</f>
        <v>#REF!</v>
      </c>
      <c r="DM86" s="66" t="e">
        <f>SUMIF(#REF!,DM$2,#REF!)</f>
        <v>#REF!</v>
      </c>
      <c r="DN86" s="66" t="e">
        <f>SUMIF(#REF!,DN$2,#REF!)</f>
        <v>#REF!</v>
      </c>
      <c r="DO86" s="66" t="e">
        <f>SUMIF(#REF!,DO$2,#REF!)</f>
        <v>#REF!</v>
      </c>
      <c r="DP86" s="66" t="e">
        <f>SUMIF(#REF!,DP$2,#REF!)</f>
        <v>#REF!</v>
      </c>
      <c r="DQ86" s="66" t="e">
        <f>SUMIF(#REF!,DQ$2,#REF!)</f>
        <v>#REF!</v>
      </c>
      <c r="DR86" s="66" t="e">
        <f>SUMIF(#REF!,DR$2,#REF!)</f>
        <v>#REF!</v>
      </c>
      <c r="DS86" s="66" t="e">
        <f>SUMIF(#REF!,DS$2,#REF!)</f>
        <v>#REF!</v>
      </c>
      <c r="DT86" s="66" t="e">
        <f>SUMIF(#REF!,DT$2,#REF!)</f>
        <v>#REF!</v>
      </c>
      <c r="DU86" s="66" t="e">
        <f>SUMIF(#REF!,DU$2,#REF!)</f>
        <v>#REF!</v>
      </c>
      <c r="DV86" s="66" t="e">
        <f>SUMIF(#REF!,DV$2,#REF!)</f>
        <v>#REF!</v>
      </c>
    </row>
    <row r="87" spans="4:135" ht="12.75" hidden="1" customHeight="1" outlineLevel="1">
      <c r="D87" s="72"/>
      <c r="E87" s="61"/>
      <c r="F87" s="67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C87" s="69" t="e">
        <f>SUMIF(#REF!,DC$2,#REF!)</f>
        <v>#REF!</v>
      </c>
      <c r="DD87" s="69" t="e">
        <f>SUMIF(#REF!,DD$2,#REF!)</f>
        <v>#REF!</v>
      </c>
      <c r="DE87" s="69" t="e">
        <f>SUMIF(#REF!,DE$2,#REF!)</f>
        <v>#REF!</v>
      </c>
      <c r="DF87" s="69" t="e">
        <f>SUMIF(#REF!,DF$2,#REF!)</f>
        <v>#REF!</v>
      </c>
      <c r="DG87" s="69" t="e">
        <f>SUMIF(#REF!,DG$2,#REF!)</f>
        <v>#REF!</v>
      </c>
      <c r="DH87" s="69" t="e">
        <f>SUMIF(#REF!,DH$2,#REF!)</f>
        <v>#REF!</v>
      </c>
      <c r="DI87" s="69" t="e">
        <f>SUMIF(#REF!,DI$2,#REF!)</f>
        <v>#REF!</v>
      </c>
      <c r="DJ87" s="69" t="e">
        <f>SUMIF(#REF!,DJ$2,#REF!)</f>
        <v>#REF!</v>
      </c>
      <c r="DK87" s="69" t="e">
        <f>SUMIF(#REF!,DK$2,#REF!)</f>
        <v>#REF!</v>
      </c>
      <c r="DL87" s="69" t="e">
        <f>SUMIF(#REF!,DL$2,#REF!)</f>
        <v>#REF!</v>
      </c>
      <c r="DM87" s="69" t="e">
        <f>SUMIF(#REF!,DM$2,#REF!)</f>
        <v>#REF!</v>
      </c>
      <c r="DN87" s="69" t="e">
        <f>SUMIF(#REF!,DN$2,#REF!)</f>
        <v>#REF!</v>
      </c>
      <c r="DO87" s="69" t="e">
        <f>SUMIF(#REF!,DO$2,#REF!)</f>
        <v>#REF!</v>
      </c>
      <c r="DP87" s="69" t="e">
        <f>SUMIF(#REF!,DP$2,#REF!)</f>
        <v>#REF!</v>
      </c>
      <c r="DQ87" s="69" t="e">
        <f>SUMIF(#REF!,DQ$2,#REF!)</f>
        <v>#REF!</v>
      </c>
      <c r="DR87" s="69" t="e">
        <f>SUMIF(#REF!,DR$2,#REF!)</f>
        <v>#REF!</v>
      </c>
      <c r="DS87" s="69" t="e">
        <f>SUMIF(#REF!,DS$2,#REF!)</f>
        <v>#REF!</v>
      </c>
      <c r="DT87" s="69" t="e">
        <f>SUMIF(#REF!,DT$2,#REF!)</f>
        <v>#REF!</v>
      </c>
      <c r="DU87" s="69" t="e">
        <f>SUMIF(#REF!,DU$2,#REF!)</f>
        <v>#REF!</v>
      </c>
      <c r="DV87" s="69" t="e">
        <f>SUMIF(#REF!,DV$2,#REF!)</f>
        <v>#REF!</v>
      </c>
    </row>
    <row r="88" spans="4:135" s="54" customFormat="1" ht="12.75" hidden="1" customHeight="1" outlineLevel="1">
      <c r="D88" s="7" t="s">
        <v>228</v>
      </c>
      <c r="F88" s="24" t="e">
        <f>-#REF!</f>
        <v>#REF!</v>
      </c>
      <c r="G88" s="24" t="e">
        <f>-#REF!</f>
        <v>#REF!</v>
      </c>
      <c r="H88" s="24" t="e">
        <f>-#REF!</f>
        <v>#REF!</v>
      </c>
      <c r="I88" s="24" t="e">
        <f>-#REF!</f>
        <v>#REF!</v>
      </c>
      <c r="J88" s="24" t="e">
        <f>-#REF!</f>
        <v>#REF!</v>
      </c>
      <c r="K88" s="24" t="e">
        <f>-#REF!</f>
        <v>#REF!</v>
      </c>
      <c r="L88" s="24" t="e">
        <f>-#REF!</f>
        <v>#REF!</v>
      </c>
      <c r="M88" s="24" t="e">
        <f>-#REF!</f>
        <v>#REF!</v>
      </c>
      <c r="N88" s="24" t="e">
        <f>-#REF!</f>
        <v>#REF!</v>
      </c>
      <c r="O88" s="24" t="e">
        <f>-#REF!</f>
        <v>#REF!</v>
      </c>
      <c r="P88" s="24" t="e">
        <f>-#REF!</f>
        <v>#REF!</v>
      </c>
      <c r="Q88" s="24" t="e">
        <f>-#REF!</f>
        <v>#REF!</v>
      </c>
      <c r="R88" s="24" t="e">
        <f>-#REF!</f>
        <v>#REF!</v>
      </c>
      <c r="S88" s="24" t="e">
        <f>-#REF!</f>
        <v>#REF!</v>
      </c>
      <c r="T88" s="24" t="e">
        <f>-#REF!</f>
        <v>#REF!</v>
      </c>
      <c r="U88" s="24" t="e">
        <f>-#REF!</f>
        <v>#REF!</v>
      </c>
      <c r="V88" s="24" t="e">
        <f>-#REF!</f>
        <v>#REF!</v>
      </c>
      <c r="W88" s="24" t="e">
        <f>-#REF!</f>
        <v>#REF!</v>
      </c>
      <c r="X88" s="24" t="e">
        <f>-#REF!</f>
        <v>#REF!</v>
      </c>
      <c r="Y88" s="24" t="e">
        <f>-#REF!</f>
        <v>#REF!</v>
      </c>
      <c r="Z88" s="24" t="e">
        <f>-#REF!</f>
        <v>#REF!</v>
      </c>
      <c r="AA88" s="24" t="e">
        <f>-#REF!</f>
        <v>#REF!</v>
      </c>
      <c r="AB88" s="24" t="e">
        <f>-#REF!</f>
        <v>#REF!</v>
      </c>
      <c r="AC88" s="24" t="e">
        <f>-#REF!</f>
        <v>#REF!</v>
      </c>
      <c r="AD88" s="24"/>
      <c r="AE88" s="24" t="e">
        <f>SUM(R88:AC88)</f>
        <v>#REF!</v>
      </c>
      <c r="AF88" s="24" t="e">
        <f>SUM(F88:Q88)</f>
        <v>#REF!</v>
      </c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58"/>
      <c r="DB88" s="58"/>
      <c r="DC88" s="24" t="e">
        <f>SUMIF(#REF!,DC$2,#REF!)</f>
        <v>#REF!</v>
      </c>
      <c r="DD88" s="24" t="e">
        <f>SUMIF(#REF!,DD$2,#REF!)</f>
        <v>#REF!</v>
      </c>
      <c r="DE88" s="24" t="e">
        <f>SUMIF(#REF!,DE$2,#REF!)</f>
        <v>#REF!</v>
      </c>
      <c r="DF88" s="24" t="e">
        <f>SUMIF(#REF!,DF$2,#REF!)</f>
        <v>#REF!</v>
      </c>
      <c r="DG88" s="24" t="e">
        <f>SUMIF(#REF!,DG$2,#REF!)</f>
        <v>#REF!</v>
      </c>
      <c r="DH88" s="24" t="e">
        <f>SUMIF(#REF!,DH$2,#REF!)</f>
        <v>#REF!</v>
      </c>
      <c r="DI88" s="24" t="e">
        <f>SUMIF(#REF!,DI$2,#REF!)</f>
        <v>#REF!</v>
      </c>
      <c r="DJ88" s="24" t="e">
        <f>SUMIF(#REF!,DJ$2,#REF!)</f>
        <v>#REF!</v>
      </c>
      <c r="DK88" s="24" t="e">
        <f>SUMIF(#REF!,DK$2,#REF!)</f>
        <v>#REF!</v>
      </c>
      <c r="DL88" s="24" t="e">
        <f>SUMIF(#REF!,DL$2,#REF!)</f>
        <v>#REF!</v>
      </c>
      <c r="DM88" s="24" t="e">
        <f>SUMIF(#REF!,DM$2,#REF!)</f>
        <v>#REF!</v>
      </c>
      <c r="DN88" s="24" t="e">
        <f>SUMIF(#REF!,DN$2,#REF!)</f>
        <v>#REF!</v>
      </c>
      <c r="DO88" s="24" t="e">
        <f>SUMIF(#REF!,DO$2,#REF!)</f>
        <v>#REF!</v>
      </c>
      <c r="DP88" s="24" t="e">
        <f>SUMIF(#REF!,DP$2,#REF!)</f>
        <v>#REF!</v>
      </c>
      <c r="DQ88" s="24" t="e">
        <f>SUMIF(#REF!,DQ$2,#REF!)</f>
        <v>#REF!</v>
      </c>
      <c r="DR88" s="24" t="e">
        <f>SUMIF(#REF!,DR$2,#REF!)</f>
        <v>#REF!</v>
      </c>
      <c r="DS88" s="24" t="e">
        <f>SUMIF(#REF!,DS$2,#REF!)</f>
        <v>#REF!</v>
      </c>
      <c r="DT88" s="24" t="e">
        <f>SUMIF(#REF!,DT$2,#REF!)</f>
        <v>#REF!</v>
      </c>
      <c r="DU88" s="24" t="e">
        <f>SUMIF(#REF!,DU$2,#REF!)</f>
        <v>#REF!</v>
      </c>
      <c r="DV88" s="24" t="e">
        <f>SUMIF(#REF!,DV$2,#REF!)</f>
        <v>#REF!</v>
      </c>
      <c r="DW88" s="58"/>
      <c r="DX88" s="58"/>
      <c r="DY88" s="58"/>
      <c r="DZ88" s="58"/>
      <c r="EA88" s="58"/>
      <c r="EB88" s="58"/>
      <c r="EC88" s="58"/>
      <c r="ED88" s="58"/>
      <c r="EE88" s="58"/>
    </row>
    <row r="89" spans="4:135" s="54" customFormat="1" ht="12.75" hidden="1" customHeight="1" outlineLevel="1">
      <c r="D89" s="7" t="s">
        <v>229</v>
      </c>
      <c r="F89" s="24" t="e">
        <f>-#REF!</f>
        <v>#REF!</v>
      </c>
      <c r="G89" s="24" t="e">
        <f>-#REF!</f>
        <v>#REF!</v>
      </c>
      <c r="H89" s="24" t="e">
        <f>-#REF!</f>
        <v>#REF!</v>
      </c>
      <c r="I89" s="24" t="e">
        <f>-#REF!</f>
        <v>#REF!</v>
      </c>
      <c r="J89" s="24" t="e">
        <f>-#REF!</f>
        <v>#REF!</v>
      </c>
      <c r="K89" s="24" t="e">
        <f>-#REF!</f>
        <v>#REF!</v>
      </c>
      <c r="L89" s="24" t="e">
        <f>-#REF!</f>
        <v>#REF!</v>
      </c>
      <c r="M89" s="24" t="e">
        <f>-#REF!</f>
        <v>#REF!</v>
      </c>
      <c r="N89" s="24" t="e">
        <f>-#REF!</f>
        <v>#REF!</v>
      </c>
      <c r="O89" s="24" t="e">
        <f>-#REF!</f>
        <v>#REF!</v>
      </c>
      <c r="P89" s="24" t="e">
        <f>-#REF!</f>
        <v>#REF!</v>
      </c>
      <c r="Q89" s="24" t="e">
        <f>-#REF!</f>
        <v>#REF!</v>
      </c>
      <c r="R89" s="24" t="e">
        <f>-#REF!</f>
        <v>#REF!</v>
      </c>
      <c r="S89" s="24" t="e">
        <f>-#REF!</f>
        <v>#REF!</v>
      </c>
      <c r="T89" s="24" t="e">
        <f>-#REF!</f>
        <v>#REF!</v>
      </c>
      <c r="U89" s="24" t="e">
        <f>-#REF!</f>
        <v>#REF!</v>
      </c>
      <c r="V89" s="24" t="e">
        <f>-#REF!</f>
        <v>#REF!</v>
      </c>
      <c r="W89" s="24" t="e">
        <f>-#REF!</f>
        <v>#REF!</v>
      </c>
      <c r="X89" s="24" t="e">
        <f>-#REF!</f>
        <v>#REF!</v>
      </c>
      <c r="Y89" s="24" t="e">
        <f>-#REF!</f>
        <v>#REF!</v>
      </c>
      <c r="Z89" s="24" t="e">
        <f>-#REF!</f>
        <v>#REF!</v>
      </c>
      <c r="AA89" s="24" t="e">
        <f>-#REF!</f>
        <v>#REF!</v>
      </c>
      <c r="AB89" s="24" t="e">
        <f>-#REF!</f>
        <v>#REF!</v>
      </c>
      <c r="AC89" s="24" t="e">
        <f>-#REF!</f>
        <v>#REF!</v>
      </c>
      <c r="AD89" s="24"/>
      <c r="AE89" s="24" t="e">
        <f>SUM(R89:AC89)</f>
        <v>#REF!</v>
      </c>
      <c r="AF89" s="24" t="e">
        <f>SUM(F89:Q89)</f>
        <v>#REF!</v>
      </c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58"/>
      <c r="DB89" s="58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58"/>
      <c r="DX89" s="58"/>
      <c r="DY89" s="58"/>
      <c r="DZ89" s="58"/>
      <c r="EA89" s="58"/>
      <c r="EB89" s="58"/>
      <c r="EC89" s="58"/>
      <c r="ED89" s="58"/>
      <c r="EE89" s="58"/>
    </row>
    <row r="90" spans="4:135" s="54" customFormat="1" ht="12.75" hidden="1" customHeight="1" outlineLevel="1">
      <c r="D90" s="7" t="s">
        <v>230</v>
      </c>
      <c r="F90" s="24" t="e">
        <f>-#REF!</f>
        <v>#REF!</v>
      </c>
      <c r="G90" s="24" t="e">
        <f>-#REF!</f>
        <v>#REF!</v>
      </c>
      <c r="H90" s="24" t="e">
        <f>-#REF!</f>
        <v>#REF!</v>
      </c>
      <c r="I90" s="24" t="e">
        <f>-#REF!</f>
        <v>#REF!</v>
      </c>
      <c r="J90" s="24" t="e">
        <f>-#REF!</f>
        <v>#REF!</v>
      </c>
      <c r="K90" s="24" t="e">
        <f>-#REF!</f>
        <v>#REF!</v>
      </c>
      <c r="L90" s="24" t="e">
        <f>-#REF!</f>
        <v>#REF!</v>
      </c>
      <c r="M90" s="24" t="e">
        <f>-#REF!</f>
        <v>#REF!</v>
      </c>
      <c r="N90" s="24" t="e">
        <f>-#REF!</f>
        <v>#REF!</v>
      </c>
      <c r="O90" s="24" t="e">
        <f>-#REF!</f>
        <v>#REF!</v>
      </c>
      <c r="P90" s="24" t="e">
        <f>-#REF!</f>
        <v>#REF!</v>
      </c>
      <c r="Q90" s="24" t="e">
        <f>-#REF!</f>
        <v>#REF!</v>
      </c>
      <c r="R90" s="24" t="e">
        <f>-#REF!</f>
        <v>#REF!</v>
      </c>
      <c r="S90" s="24" t="e">
        <f>-#REF!</f>
        <v>#REF!</v>
      </c>
      <c r="T90" s="24" t="e">
        <f>-#REF!</f>
        <v>#REF!</v>
      </c>
      <c r="U90" s="24" t="e">
        <f>-#REF!</f>
        <v>#REF!</v>
      </c>
      <c r="V90" s="24" t="e">
        <f>-#REF!</f>
        <v>#REF!</v>
      </c>
      <c r="W90" s="24" t="e">
        <f>-#REF!</f>
        <v>#REF!</v>
      </c>
      <c r="X90" s="24" t="e">
        <f>-#REF!</f>
        <v>#REF!</v>
      </c>
      <c r="Y90" s="24" t="e">
        <f>-#REF!</f>
        <v>#REF!</v>
      </c>
      <c r="Z90" s="24" t="e">
        <f>-#REF!</f>
        <v>#REF!</v>
      </c>
      <c r="AA90" s="24" t="e">
        <f>-#REF!</f>
        <v>#REF!</v>
      </c>
      <c r="AB90" s="24" t="e">
        <f>-#REF!</f>
        <v>#REF!</v>
      </c>
      <c r="AC90" s="24" t="e">
        <f>-#REF!</f>
        <v>#REF!</v>
      </c>
      <c r="AD90" s="24"/>
      <c r="AE90" s="24" t="e">
        <f>SUM(R90:AC90)</f>
        <v>#REF!</v>
      </c>
      <c r="AF90" s="24" t="e">
        <f>SUM(F90:Q90)</f>
        <v>#REF!</v>
      </c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58"/>
      <c r="DB90" s="58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58"/>
      <c r="DX90" s="58"/>
      <c r="DY90" s="58"/>
      <c r="DZ90" s="58"/>
      <c r="EA90" s="58"/>
      <c r="EB90" s="58"/>
      <c r="EC90" s="58"/>
      <c r="ED90" s="58"/>
      <c r="EE90" s="58"/>
    </row>
    <row r="91" spans="4:135" s="54" customFormat="1" ht="12.75" hidden="1" customHeight="1" outlineLevel="1">
      <c r="D91" s="7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58"/>
      <c r="DB91" s="58"/>
      <c r="DC91" s="24" t="e">
        <f>SUMIF(#REF!,DC$2,#REF!)</f>
        <v>#REF!</v>
      </c>
      <c r="DD91" s="24" t="e">
        <f>SUMIF(#REF!,DD$2,#REF!)</f>
        <v>#REF!</v>
      </c>
      <c r="DE91" s="24" t="e">
        <f>SUMIF(#REF!,DE$2,#REF!)</f>
        <v>#REF!</v>
      </c>
      <c r="DF91" s="24" t="e">
        <f>SUMIF(#REF!,DF$2,#REF!)</f>
        <v>#REF!</v>
      </c>
      <c r="DG91" s="24" t="e">
        <f>SUMIF(#REF!,DG$2,#REF!)</f>
        <v>#REF!</v>
      </c>
      <c r="DH91" s="24" t="e">
        <f>SUMIF(#REF!,DH$2,#REF!)</f>
        <v>#REF!</v>
      </c>
      <c r="DI91" s="24" t="e">
        <f>SUMIF(#REF!,DI$2,#REF!)</f>
        <v>#REF!</v>
      </c>
      <c r="DJ91" s="24" t="e">
        <f>SUMIF(#REF!,DJ$2,#REF!)</f>
        <v>#REF!</v>
      </c>
      <c r="DK91" s="24" t="e">
        <f>SUMIF(#REF!,DK$2,#REF!)</f>
        <v>#REF!</v>
      </c>
      <c r="DL91" s="24" t="e">
        <f>SUMIF(#REF!,DL$2,#REF!)</f>
        <v>#REF!</v>
      </c>
      <c r="DM91" s="24" t="e">
        <f>SUMIF(#REF!,DM$2,#REF!)</f>
        <v>#REF!</v>
      </c>
      <c r="DN91" s="24" t="e">
        <f>SUMIF(#REF!,DN$2,#REF!)</f>
        <v>#REF!</v>
      </c>
      <c r="DO91" s="24" t="e">
        <f>SUMIF(#REF!,DO$2,#REF!)</f>
        <v>#REF!</v>
      </c>
      <c r="DP91" s="24" t="e">
        <f>SUMIF(#REF!,DP$2,#REF!)</f>
        <v>#REF!</v>
      </c>
      <c r="DQ91" s="24" t="e">
        <f>SUMIF(#REF!,DQ$2,#REF!)</f>
        <v>#REF!</v>
      </c>
      <c r="DR91" s="24" t="e">
        <f>SUMIF(#REF!,DR$2,#REF!)</f>
        <v>#REF!</v>
      </c>
      <c r="DS91" s="24" t="e">
        <f>SUMIF(#REF!,DS$2,#REF!)</f>
        <v>#REF!</v>
      </c>
      <c r="DT91" s="24" t="e">
        <f>SUMIF(#REF!,DT$2,#REF!)</f>
        <v>#REF!</v>
      </c>
      <c r="DU91" s="24" t="e">
        <f>SUMIF(#REF!,DU$2,#REF!)</f>
        <v>#REF!</v>
      </c>
      <c r="DV91" s="24" t="e">
        <f>SUMIF(#REF!,DV$2,#REF!)</f>
        <v>#REF!</v>
      </c>
      <c r="DW91" s="58"/>
      <c r="DX91" s="58"/>
      <c r="DY91" s="58"/>
      <c r="DZ91" s="58"/>
      <c r="EA91" s="58"/>
      <c r="EB91" s="58"/>
      <c r="EC91" s="58"/>
      <c r="ED91" s="58"/>
      <c r="EE91" s="58"/>
    </row>
    <row r="92" spans="4:135" s="54" customFormat="1" ht="12.75" hidden="1" customHeight="1" outlineLevel="1">
      <c r="D92" s="55" t="s">
        <v>97</v>
      </c>
      <c r="F92" s="56" t="e">
        <f>F85-F88-F89-F90</f>
        <v>#REF!</v>
      </c>
      <c r="G92" s="56" t="e">
        <f t="shared" ref="G92:AC92" si="18">G85-G88-G89-G90</f>
        <v>#REF!</v>
      </c>
      <c r="H92" s="56" t="e">
        <f t="shared" si="18"/>
        <v>#REF!</v>
      </c>
      <c r="I92" s="56" t="e">
        <f t="shared" si="18"/>
        <v>#REF!</v>
      </c>
      <c r="J92" s="56" t="e">
        <f t="shared" si="18"/>
        <v>#REF!</v>
      </c>
      <c r="K92" s="56" t="e">
        <f t="shared" si="18"/>
        <v>#REF!</v>
      </c>
      <c r="L92" s="56" t="e">
        <f t="shared" si="18"/>
        <v>#REF!</v>
      </c>
      <c r="M92" s="56" t="e">
        <f t="shared" si="18"/>
        <v>#REF!</v>
      </c>
      <c r="N92" s="56" t="e">
        <f t="shared" si="18"/>
        <v>#REF!</v>
      </c>
      <c r="O92" s="56" t="e">
        <f t="shared" si="18"/>
        <v>#REF!</v>
      </c>
      <c r="P92" s="56" t="e">
        <f t="shared" si="18"/>
        <v>#REF!</v>
      </c>
      <c r="Q92" s="56" t="e">
        <f t="shared" si="18"/>
        <v>#REF!</v>
      </c>
      <c r="R92" s="56" t="e">
        <f t="shared" si="18"/>
        <v>#REF!</v>
      </c>
      <c r="S92" s="56" t="e">
        <f t="shared" si="18"/>
        <v>#REF!</v>
      </c>
      <c r="T92" s="56" t="e">
        <f t="shared" si="18"/>
        <v>#REF!</v>
      </c>
      <c r="U92" s="56" t="e">
        <f t="shared" si="18"/>
        <v>#REF!</v>
      </c>
      <c r="V92" s="56" t="e">
        <f t="shared" si="18"/>
        <v>#REF!</v>
      </c>
      <c r="W92" s="56" t="e">
        <f t="shared" si="18"/>
        <v>#REF!</v>
      </c>
      <c r="X92" s="56" t="e">
        <f t="shared" si="18"/>
        <v>#REF!</v>
      </c>
      <c r="Y92" s="56" t="e">
        <f t="shared" si="18"/>
        <v>#REF!</v>
      </c>
      <c r="Z92" s="56" t="e">
        <f t="shared" si="18"/>
        <v>#REF!</v>
      </c>
      <c r="AA92" s="56" t="e">
        <f t="shared" si="18"/>
        <v>#REF!</v>
      </c>
      <c r="AB92" s="56" t="e">
        <f t="shared" si="18"/>
        <v>#REF!</v>
      </c>
      <c r="AC92" s="56" t="e">
        <f t="shared" si="18"/>
        <v>#REF!</v>
      </c>
      <c r="AD92" s="25"/>
      <c r="AE92" s="56" t="e">
        <f>SUM(R92:AC92)</f>
        <v>#REF!</v>
      </c>
      <c r="AF92" s="56" t="e">
        <f>AF85-AF88-AF89-AF90</f>
        <v>#REF!</v>
      </c>
      <c r="AG92" s="56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58"/>
      <c r="DB92" s="58"/>
      <c r="DC92" s="56" t="e">
        <f>SUMIF(#REF!,DC$2,#REF!)</f>
        <v>#REF!</v>
      </c>
      <c r="DD92" s="56" t="e">
        <f>SUMIF(#REF!,DD$2,#REF!)</f>
        <v>#REF!</v>
      </c>
      <c r="DE92" s="56" t="e">
        <f>SUMIF(#REF!,DE$2,#REF!)</f>
        <v>#REF!</v>
      </c>
      <c r="DF92" s="56" t="e">
        <f>SUMIF(#REF!,DF$2,#REF!)</f>
        <v>#REF!</v>
      </c>
      <c r="DG92" s="56" t="e">
        <f>SUMIF(#REF!,DG$2,#REF!)</f>
        <v>#REF!</v>
      </c>
      <c r="DH92" s="56" t="e">
        <f>SUMIF(#REF!,DH$2,#REF!)</f>
        <v>#REF!</v>
      </c>
      <c r="DI92" s="56" t="e">
        <f>SUMIF(#REF!,DI$2,#REF!)</f>
        <v>#REF!</v>
      </c>
      <c r="DJ92" s="56" t="e">
        <f>SUMIF(#REF!,DJ$2,#REF!)</f>
        <v>#REF!</v>
      </c>
      <c r="DK92" s="56" t="e">
        <f>SUMIF(#REF!,DK$2,#REF!)</f>
        <v>#REF!</v>
      </c>
      <c r="DL92" s="56" t="e">
        <f>SUMIF(#REF!,DL$2,#REF!)</f>
        <v>#REF!</v>
      </c>
      <c r="DM92" s="56" t="e">
        <f>SUMIF(#REF!,DM$2,#REF!)</f>
        <v>#REF!</v>
      </c>
      <c r="DN92" s="56" t="e">
        <f>SUMIF(#REF!,DN$2,#REF!)</f>
        <v>#REF!</v>
      </c>
      <c r="DO92" s="56" t="e">
        <f>SUMIF(#REF!,DO$2,#REF!)</f>
        <v>#REF!</v>
      </c>
      <c r="DP92" s="56" t="e">
        <f>SUMIF(#REF!,DP$2,#REF!)</f>
        <v>#REF!</v>
      </c>
      <c r="DQ92" s="56" t="e">
        <f>SUMIF(#REF!,DQ$2,#REF!)</f>
        <v>#REF!</v>
      </c>
      <c r="DR92" s="56" t="e">
        <f>SUMIF(#REF!,DR$2,#REF!)</f>
        <v>#REF!</v>
      </c>
      <c r="DS92" s="56" t="e">
        <f>SUMIF(#REF!,DS$2,#REF!)</f>
        <v>#REF!</v>
      </c>
      <c r="DT92" s="56" t="e">
        <f>SUMIF(#REF!,DT$2,#REF!)</f>
        <v>#REF!</v>
      </c>
      <c r="DU92" s="56" t="e">
        <f>SUMIF(#REF!,DU$2,#REF!)</f>
        <v>#REF!</v>
      </c>
      <c r="DV92" s="56" t="e">
        <f>SUMIF(#REF!,DV$2,#REF!)</f>
        <v>#REF!</v>
      </c>
      <c r="DW92" s="58"/>
      <c r="DX92" s="58"/>
      <c r="DY92" s="58"/>
      <c r="DZ92" s="58"/>
      <c r="EA92" s="58"/>
      <c r="EB92" s="58"/>
      <c r="EC92" s="58"/>
      <c r="ED92" s="58"/>
      <c r="EE92" s="58"/>
    </row>
    <row r="93" spans="4:135" s="54" customFormat="1" ht="12.75" hidden="1" customHeight="1" outlineLevel="1">
      <c r="D93" s="7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58"/>
      <c r="DB93" s="58"/>
      <c r="DC93" s="24" t="e">
        <f>SUMIF(#REF!,DC$2,#REF!)</f>
        <v>#REF!</v>
      </c>
      <c r="DD93" s="24" t="e">
        <f>SUMIF(#REF!,DD$2,#REF!)</f>
        <v>#REF!</v>
      </c>
      <c r="DE93" s="24" t="e">
        <f>SUMIF(#REF!,DE$2,#REF!)</f>
        <v>#REF!</v>
      </c>
      <c r="DF93" s="24" t="e">
        <f>SUMIF(#REF!,DF$2,#REF!)</f>
        <v>#REF!</v>
      </c>
      <c r="DG93" s="24" t="e">
        <f>SUMIF(#REF!,DG$2,#REF!)</f>
        <v>#REF!</v>
      </c>
      <c r="DH93" s="24" t="e">
        <f>SUMIF(#REF!,DH$2,#REF!)</f>
        <v>#REF!</v>
      </c>
      <c r="DI93" s="24" t="e">
        <f>SUMIF(#REF!,DI$2,#REF!)</f>
        <v>#REF!</v>
      </c>
      <c r="DJ93" s="24" t="e">
        <f>SUMIF(#REF!,DJ$2,#REF!)</f>
        <v>#REF!</v>
      </c>
      <c r="DK93" s="24" t="e">
        <f>SUMIF(#REF!,DK$2,#REF!)</f>
        <v>#REF!</v>
      </c>
      <c r="DL93" s="24" t="e">
        <f>SUMIF(#REF!,DL$2,#REF!)</f>
        <v>#REF!</v>
      </c>
      <c r="DM93" s="24" t="e">
        <f>SUMIF(#REF!,DM$2,#REF!)</f>
        <v>#REF!</v>
      </c>
      <c r="DN93" s="24" t="e">
        <f>SUMIF(#REF!,DN$2,#REF!)</f>
        <v>#REF!</v>
      </c>
      <c r="DO93" s="24" t="e">
        <f>SUMIF(#REF!,DO$2,#REF!)</f>
        <v>#REF!</v>
      </c>
      <c r="DP93" s="24" t="e">
        <f>SUMIF(#REF!,DP$2,#REF!)</f>
        <v>#REF!</v>
      </c>
      <c r="DQ93" s="24" t="e">
        <f>SUMIF(#REF!,DQ$2,#REF!)</f>
        <v>#REF!</v>
      </c>
      <c r="DR93" s="24" t="e">
        <f>SUMIF(#REF!,DR$2,#REF!)</f>
        <v>#REF!</v>
      </c>
      <c r="DS93" s="24" t="e">
        <f>SUMIF(#REF!,DS$2,#REF!)</f>
        <v>#REF!</v>
      </c>
      <c r="DT93" s="24" t="e">
        <f>SUMIF(#REF!,DT$2,#REF!)</f>
        <v>#REF!</v>
      </c>
      <c r="DU93" s="24" t="e">
        <f>SUMIF(#REF!,DU$2,#REF!)</f>
        <v>#REF!</v>
      </c>
      <c r="DV93" s="24" t="e">
        <f>SUMIF(#REF!,DV$2,#REF!)</f>
        <v>#REF!</v>
      </c>
      <c r="DW93" s="58"/>
      <c r="DX93" s="58"/>
      <c r="DY93" s="58"/>
      <c r="DZ93" s="58"/>
      <c r="EA93" s="58"/>
      <c r="EB93" s="58"/>
      <c r="EC93" s="58"/>
      <c r="ED93" s="58"/>
      <c r="EE93" s="58"/>
    </row>
    <row r="94" spans="4:135" s="54" customFormat="1" ht="12.75" hidden="1" customHeight="1" outlineLevel="1">
      <c r="D94" s="7" t="s">
        <v>148</v>
      </c>
      <c r="F94" s="24" t="e">
        <f>-#REF!</f>
        <v>#REF!</v>
      </c>
      <c r="G94" s="24" t="e">
        <f>-#REF!</f>
        <v>#REF!</v>
      </c>
      <c r="H94" s="24" t="e">
        <f>-#REF!</f>
        <v>#REF!</v>
      </c>
      <c r="I94" s="24" t="e">
        <f>-#REF!</f>
        <v>#REF!</v>
      </c>
      <c r="J94" s="24" t="e">
        <f>-#REF!</f>
        <v>#REF!</v>
      </c>
      <c r="K94" s="24" t="e">
        <f>-#REF!</f>
        <v>#REF!</v>
      </c>
      <c r="L94" s="24" t="e">
        <f>-#REF!</f>
        <v>#REF!</v>
      </c>
      <c r="M94" s="24" t="e">
        <f>-#REF!</f>
        <v>#REF!</v>
      </c>
      <c r="N94" s="24" t="e">
        <f>-#REF!</f>
        <v>#REF!</v>
      </c>
      <c r="O94" s="24" t="e">
        <f>-#REF!</f>
        <v>#REF!</v>
      </c>
      <c r="P94" s="24" t="e">
        <f>-#REF!</f>
        <v>#REF!</v>
      </c>
      <c r="Q94" s="24" t="e">
        <f>-#REF!</f>
        <v>#REF!</v>
      </c>
      <c r="R94" s="24" t="e">
        <f>-#REF!</f>
        <v>#REF!</v>
      </c>
      <c r="S94" s="24" t="e">
        <f>-#REF!</f>
        <v>#REF!</v>
      </c>
      <c r="T94" s="24" t="e">
        <f>-#REF!</f>
        <v>#REF!</v>
      </c>
      <c r="U94" s="24" t="e">
        <f>-#REF!</f>
        <v>#REF!</v>
      </c>
      <c r="V94" s="24" t="e">
        <f>-#REF!</f>
        <v>#REF!</v>
      </c>
      <c r="W94" s="24" t="e">
        <f>-#REF!</f>
        <v>#REF!</v>
      </c>
      <c r="X94" s="24" t="e">
        <f>-#REF!</f>
        <v>#REF!</v>
      </c>
      <c r="Y94" s="24" t="e">
        <f>-#REF!</f>
        <v>#REF!</v>
      </c>
      <c r="Z94" s="24" t="e">
        <f>-#REF!</f>
        <v>#REF!</v>
      </c>
      <c r="AA94" s="24" t="e">
        <f>-#REF!</f>
        <v>#REF!</v>
      </c>
      <c r="AB94" s="24" t="e">
        <f>-#REF!</f>
        <v>#REF!</v>
      </c>
      <c r="AC94" s="24" t="e">
        <f>-#REF!</f>
        <v>#REF!</v>
      </c>
      <c r="AD94" s="24"/>
      <c r="AE94" s="24" t="e">
        <f t="shared" ref="AE94:AE105" si="19">SUM(R94:AC94)</f>
        <v>#REF!</v>
      </c>
      <c r="AF94" s="24" t="e">
        <f t="shared" ref="AF94:AF99" si="20">SUM(F94:Q94)</f>
        <v>#REF!</v>
      </c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58"/>
      <c r="DB94" s="58"/>
      <c r="DC94" s="24" t="e">
        <f>SUMIF(#REF!,DC$2,#REF!)</f>
        <v>#REF!</v>
      </c>
      <c r="DD94" s="24" t="e">
        <f>SUMIF(#REF!,DD$2,#REF!)</f>
        <v>#REF!</v>
      </c>
      <c r="DE94" s="24" t="e">
        <f>SUMIF(#REF!,DE$2,#REF!)</f>
        <v>#REF!</v>
      </c>
      <c r="DF94" s="24" t="e">
        <f>SUMIF(#REF!,DF$2,#REF!)</f>
        <v>#REF!</v>
      </c>
      <c r="DG94" s="24" t="e">
        <f>SUMIF(#REF!,DG$2,#REF!)</f>
        <v>#REF!</v>
      </c>
      <c r="DH94" s="24" t="e">
        <f>SUMIF(#REF!,DH$2,#REF!)</f>
        <v>#REF!</v>
      </c>
      <c r="DI94" s="24" t="e">
        <f>SUMIF(#REF!,DI$2,#REF!)</f>
        <v>#REF!</v>
      </c>
      <c r="DJ94" s="24" t="e">
        <f>SUMIF(#REF!,DJ$2,#REF!)</f>
        <v>#REF!</v>
      </c>
      <c r="DK94" s="24" t="e">
        <f>SUMIF(#REF!,DK$2,#REF!)</f>
        <v>#REF!</v>
      </c>
      <c r="DL94" s="24" t="e">
        <f>SUMIF(#REF!,DL$2,#REF!)</f>
        <v>#REF!</v>
      </c>
      <c r="DM94" s="24" t="e">
        <f>SUMIF(#REF!,DM$2,#REF!)</f>
        <v>#REF!</v>
      </c>
      <c r="DN94" s="24" t="e">
        <f>SUMIF(#REF!,DN$2,#REF!)</f>
        <v>#REF!</v>
      </c>
      <c r="DO94" s="24" t="e">
        <f>SUMIF(#REF!,DO$2,#REF!)</f>
        <v>#REF!</v>
      </c>
      <c r="DP94" s="24" t="e">
        <f>SUMIF(#REF!,DP$2,#REF!)</f>
        <v>#REF!</v>
      </c>
      <c r="DQ94" s="24" t="e">
        <f>SUMIF(#REF!,DQ$2,#REF!)</f>
        <v>#REF!</v>
      </c>
      <c r="DR94" s="24" t="e">
        <f>SUMIF(#REF!,DR$2,#REF!)</f>
        <v>#REF!</v>
      </c>
      <c r="DS94" s="24" t="e">
        <f>SUMIF(#REF!,DS$2,#REF!)</f>
        <v>#REF!</v>
      </c>
      <c r="DT94" s="24" t="e">
        <f>SUMIF(#REF!,DT$2,#REF!)</f>
        <v>#REF!</v>
      </c>
      <c r="DU94" s="24" t="e">
        <f>SUMIF(#REF!,DU$2,#REF!)</f>
        <v>#REF!</v>
      </c>
      <c r="DV94" s="24" t="e">
        <f>SUMIF(#REF!,DV$2,#REF!)</f>
        <v>#REF!</v>
      </c>
      <c r="DW94" s="58"/>
      <c r="DX94" s="58"/>
      <c r="DY94" s="58"/>
      <c r="DZ94" s="58"/>
      <c r="EA94" s="58"/>
      <c r="EB94" s="58"/>
      <c r="EC94" s="58"/>
      <c r="ED94" s="58"/>
      <c r="EE94" s="58"/>
    </row>
    <row r="95" spans="4:135" s="54" customFormat="1" ht="12.75" hidden="1" customHeight="1" outlineLevel="1">
      <c r="D95" s="6" t="s">
        <v>212</v>
      </c>
      <c r="F95" s="24" t="e">
        <f>-#REF!</f>
        <v>#REF!</v>
      </c>
      <c r="G95" s="24" t="e">
        <f>-#REF!</f>
        <v>#REF!</v>
      </c>
      <c r="H95" s="24" t="e">
        <f>-#REF!</f>
        <v>#REF!</v>
      </c>
      <c r="I95" s="24" t="e">
        <f>-#REF!</f>
        <v>#REF!</v>
      </c>
      <c r="J95" s="24" t="e">
        <f>-#REF!</f>
        <v>#REF!</v>
      </c>
      <c r="K95" s="24" t="e">
        <f>-#REF!</f>
        <v>#REF!</v>
      </c>
      <c r="L95" s="24" t="e">
        <f>-#REF!</f>
        <v>#REF!</v>
      </c>
      <c r="M95" s="24" t="e">
        <f>-#REF!</f>
        <v>#REF!</v>
      </c>
      <c r="N95" s="24" t="e">
        <f>-#REF!</f>
        <v>#REF!</v>
      </c>
      <c r="O95" s="24" t="e">
        <f>-#REF!</f>
        <v>#REF!</v>
      </c>
      <c r="P95" s="24" t="e">
        <f>-#REF!</f>
        <v>#REF!</v>
      </c>
      <c r="Q95" s="24" t="e">
        <f>-#REF!</f>
        <v>#REF!</v>
      </c>
      <c r="R95" s="24" t="e">
        <f>-#REF!</f>
        <v>#REF!</v>
      </c>
      <c r="S95" s="24" t="e">
        <f>-#REF!</f>
        <v>#REF!</v>
      </c>
      <c r="T95" s="24" t="e">
        <f>-#REF!</f>
        <v>#REF!</v>
      </c>
      <c r="U95" s="24" t="e">
        <f>-#REF!</f>
        <v>#REF!</v>
      </c>
      <c r="V95" s="24" t="e">
        <f>-#REF!</f>
        <v>#REF!</v>
      </c>
      <c r="W95" s="24" t="e">
        <f>-#REF!</f>
        <v>#REF!</v>
      </c>
      <c r="X95" s="24" t="e">
        <f>-#REF!</f>
        <v>#REF!</v>
      </c>
      <c r="Y95" s="24" t="e">
        <f>-#REF!</f>
        <v>#REF!</v>
      </c>
      <c r="Z95" s="24" t="e">
        <f>-#REF!</f>
        <v>#REF!</v>
      </c>
      <c r="AA95" s="24" t="e">
        <f>-#REF!</f>
        <v>#REF!</v>
      </c>
      <c r="AB95" s="24" t="e">
        <f>-#REF!</f>
        <v>#REF!</v>
      </c>
      <c r="AC95" s="24" t="e">
        <f>-#REF!</f>
        <v>#REF!</v>
      </c>
      <c r="AD95" s="24"/>
      <c r="AE95" s="24" t="e">
        <f t="shared" si="19"/>
        <v>#REF!</v>
      </c>
      <c r="AF95" s="24" t="e">
        <f t="shared" si="20"/>
        <v>#REF!</v>
      </c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58"/>
      <c r="DB95" s="58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58"/>
      <c r="DX95" s="58"/>
      <c r="DY95" s="58"/>
      <c r="DZ95" s="58"/>
      <c r="EA95" s="58"/>
      <c r="EB95" s="58"/>
      <c r="EC95" s="58"/>
      <c r="ED95" s="58"/>
      <c r="EE95" s="58"/>
    </row>
    <row r="96" spans="4:135" s="54" customFormat="1" ht="12.75" hidden="1" customHeight="1" outlineLevel="1">
      <c r="D96" s="7" t="s">
        <v>209</v>
      </c>
      <c r="F96" s="24" t="e">
        <f>-#REF!</f>
        <v>#REF!</v>
      </c>
      <c r="G96" s="24" t="e">
        <f>-#REF!</f>
        <v>#REF!</v>
      </c>
      <c r="H96" s="24" t="e">
        <f>-#REF!</f>
        <v>#REF!</v>
      </c>
      <c r="I96" s="24" t="e">
        <f>-#REF!</f>
        <v>#REF!</v>
      </c>
      <c r="J96" s="24" t="e">
        <f>-#REF!</f>
        <v>#REF!</v>
      </c>
      <c r="K96" s="24" t="e">
        <f>-#REF!</f>
        <v>#REF!</v>
      </c>
      <c r="L96" s="24" t="e">
        <f>-#REF!</f>
        <v>#REF!</v>
      </c>
      <c r="M96" s="24" t="e">
        <f>-#REF!</f>
        <v>#REF!</v>
      </c>
      <c r="N96" s="24" t="e">
        <f>-#REF!</f>
        <v>#REF!</v>
      </c>
      <c r="O96" s="24" t="e">
        <f>-#REF!</f>
        <v>#REF!</v>
      </c>
      <c r="P96" s="24" t="e">
        <f>-#REF!</f>
        <v>#REF!</v>
      </c>
      <c r="Q96" s="24" t="e">
        <f>-#REF!</f>
        <v>#REF!</v>
      </c>
      <c r="R96" s="24" t="e">
        <f>-#REF!</f>
        <v>#REF!</v>
      </c>
      <c r="S96" s="24" t="e">
        <f>-#REF!</f>
        <v>#REF!</v>
      </c>
      <c r="T96" s="24" t="e">
        <f>-#REF!</f>
        <v>#REF!</v>
      </c>
      <c r="U96" s="24" t="e">
        <f>-#REF!</f>
        <v>#REF!</v>
      </c>
      <c r="V96" s="24" t="e">
        <f>-#REF!</f>
        <v>#REF!</v>
      </c>
      <c r="W96" s="24" t="e">
        <f>-#REF!</f>
        <v>#REF!</v>
      </c>
      <c r="X96" s="24" t="e">
        <f>-#REF!</f>
        <v>#REF!</v>
      </c>
      <c r="Y96" s="24" t="e">
        <f>-#REF!</f>
        <v>#REF!</v>
      </c>
      <c r="Z96" s="24" t="e">
        <f>-#REF!</f>
        <v>#REF!</v>
      </c>
      <c r="AA96" s="24" t="e">
        <f>-#REF!</f>
        <v>#REF!</v>
      </c>
      <c r="AB96" s="24" t="e">
        <f>-#REF!</f>
        <v>#REF!</v>
      </c>
      <c r="AC96" s="24" t="e">
        <f>-#REF!</f>
        <v>#REF!</v>
      </c>
      <c r="AD96" s="24"/>
      <c r="AE96" s="24" t="e">
        <f t="shared" si="19"/>
        <v>#REF!</v>
      </c>
      <c r="AF96" s="24" t="e">
        <f t="shared" si="20"/>
        <v>#REF!</v>
      </c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58"/>
      <c r="DB96" s="58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58"/>
      <c r="DX96" s="58"/>
      <c r="DY96" s="58"/>
      <c r="DZ96" s="58"/>
      <c r="EA96" s="58"/>
      <c r="EB96" s="58"/>
      <c r="EC96" s="58"/>
      <c r="ED96" s="58"/>
      <c r="EE96" s="58"/>
    </row>
    <row r="97" spans="3:135" s="54" customFormat="1" ht="12.75" hidden="1" customHeight="1" outlineLevel="1">
      <c r="D97" s="7" t="s">
        <v>149</v>
      </c>
      <c r="F97" s="24" t="e">
        <f>-#REF!</f>
        <v>#REF!</v>
      </c>
      <c r="G97" s="24" t="e">
        <f>-#REF!</f>
        <v>#REF!</v>
      </c>
      <c r="H97" s="24" t="e">
        <f>-#REF!</f>
        <v>#REF!</v>
      </c>
      <c r="I97" s="24" t="e">
        <f>-#REF!</f>
        <v>#REF!</v>
      </c>
      <c r="J97" s="24" t="e">
        <f>-#REF!</f>
        <v>#REF!</v>
      </c>
      <c r="K97" s="24" t="e">
        <f>-#REF!</f>
        <v>#REF!</v>
      </c>
      <c r="L97" s="24" t="e">
        <f>-#REF!</f>
        <v>#REF!</v>
      </c>
      <c r="M97" s="24" t="e">
        <f>-#REF!</f>
        <v>#REF!</v>
      </c>
      <c r="N97" s="24" t="e">
        <f>-#REF!</f>
        <v>#REF!</v>
      </c>
      <c r="O97" s="24" t="e">
        <f>-#REF!</f>
        <v>#REF!</v>
      </c>
      <c r="P97" s="24" t="e">
        <f>-#REF!</f>
        <v>#REF!</v>
      </c>
      <c r="Q97" s="24" t="e">
        <f>-#REF!</f>
        <v>#REF!</v>
      </c>
      <c r="R97" s="24" t="e">
        <f>-#REF!</f>
        <v>#REF!</v>
      </c>
      <c r="S97" s="24" t="e">
        <f>-#REF!</f>
        <v>#REF!</v>
      </c>
      <c r="T97" s="24" t="e">
        <f>-#REF!</f>
        <v>#REF!</v>
      </c>
      <c r="U97" s="24" t="e">
        <f>-#REF!</f>
        <v>#REF!</v>
      </c>
      <c r="V97" s="24" t="e">
        <f>-#REF!</f>
        <v>#REF!</v>
      </c>
      <c r="W97" s="24" t="e">
        <f>-#REF!</f>
        <v>#REF!</v>
      </c>
      <c r="X97" s="24" t="e">
        <f>-#REF!</f>
        <v>#REF!</v>
      </c>
      <c r="Y97" s="24" t="e">
        <f>-#REF!</f>
        <v>#REF!</v>
      </c>
      <c r="Z97" s="24" t="e">
        <f>-#REF!</f>
        <v>#REF!</v>
      </c>
      <c r="AA97" s="24" t="e">
        <f>-#REF!</f>
        <v>#REF!</v>
      </c>
      <c r="AB97" s="24" t="e">
        <f>-#REF!</f>
        <v>#REF!</v>
      </c>
      <c r="AC97" s="24" t="e">
        <f>-#REF!</f>
        <v>#REF!</v>
      </c>
      <c r="AD97" s="24"/>
      <c r="AE97" s="24" t="e">
        <f t="shared" si="19"/>
        <v>#REF!</v>
      </c>
      <c r="AF97" s="24" t="e">
        <f t="shared" si="20"/>
        <v>#REF!</v>
      </c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58"/>
      <c r="DB97" s="58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58"/>
      <c r="DX97" s="58"/>
      <c r="DY97" s="58"/>
      <c r="DZ97" s="58"/>
      <c r="EA97" s="58"/>
      <c r="EB97" s="58"/>
      <c r="EC97" s="58"/>
      <c r="ED97" s="58"/>
      <c r="EE97" s="58"/>
    </row>
    <row r="98" spans="3:135" s="54" customFormat="1" ht="12.75" hidden="1" customHeight="1" outlineLevel="1">
      <c r="D98" s="7" t="s">
        <v>208</v>
      </c>
      <c r="F98" s="24" t="e">
        <f>-#REF!</f>
        <v>#REF!</v>
      </c>
      <c r="G98" s="24" t="e">
        <f>-#REF!</f>
        <v>#REF!</v>
      </c>
      <c r="H98" s="24" t="e">
        <f>-#REF!</f>
        <v>#REF!</v>
      </c>
      <c r="I98" s="24" t="e">
        <f>-#REF!</f>
        <v>#REF!</v>
      </c>
      <c r="J98" s="24" t="e">
        <f>-#REF!</f>
        <v>#REF!</v>
      </c>
      <c r="K98" s="24" t="e">
        <f>-#REF!</f>
        <v>#REF!</v>
      </c>
      <c r="L98" s="24" t="e">
        <f>-#REF!</f>
        <v>#REF!</v>
      </c>
      <c r="M98" s="24" t="e">
        <f>-#REF!</f>
        <v>#REF!</v>
      </c>
      <c r="N98" s="24" t="e">
        <f>-#REF!</f>
        <v>#REF!</v>
      </c>
      <c r="O98" s="24" t="e">
        <f>-#REF!</f>
        <v>#REF!</v>
      </c>
      <c r="P98" s="24" t="e">
        <f>-#REF!</f>
        <v>#REF!</v>
      </c>
      <c r="Q98" s="24" t="e">
        <f>-#REF!</f>
        <v>#REF!</v>
      </c>
      <c r="R98" s="24" t="e">
        <f>-#REF!</f>
        <v>#REF!</v>
      </c>
      <c r="S98" s="24" t="e">
        <f>-#REF!</f>
        <v>#REF!</v>
      </c>
      <c r="T98" s="24" t="e">
        <f>-#REF!</f>
        <v>#REF!</v>
      </c>
      <c r="U98" s="24" t="e">
        <f>-#REF!</f>
        <v>#REF!</v>
      </c>
      <c r="V98" s="24" t="e">
        <f>-#REF!</f>
        <v>#REF!</v>
      </c>
      <c r="W98" s="24" t="e">
        <f>-#REF!</f>
        <v>#REF!</v>
      </c>
      <c r="X98" s="24" t="e">
        <f>-#REF!</f>
        <v>#REF!</v>
      </c>
      <c r="Y98" s="24" t="e">
        <f>-#REF!</f>
        <v>#REF!</v>
      </c>
      <c r="Z98" s="24" t="e">
        <f>-#REF!</f>
        <v>#REF!</v>
      </c>
      <c r="AA98" s="24" t="e">
        <f>-#REF!</f>
        <v>#REF!</v>
      </c>
      <c r="AB98" s="24" t="e">
        <f>-#REF!</f>
        <v>#REF!</v>
      </c>
      <c r="AC98" s="24" t="e">
        <f>-#REF!</f>
        <v>#REF!</v>
      </c>
      <c r="AD98" s="24"/>
      <c r="AE98" s="24" t="e">
        <f t="shared" si="19"/>
        <v>#REF!</v>
      </c>
      <c r="AF98" s="24" t="e">
        <f t="shared" si="20"/>
        <v>#REF!</v>
      </c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58"/>
      <c r="DB98" s="58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58"/>
      <c r="DX98" s="58"/>
      <c r="DY98" s="58"/>
      <c r="DZ98" s="58"/>
      <c r="EA98" s="58"/>
      <c r="EB98" s="58"/>
      <c r="EC98" s="58"/>
      <c r="ED98" s="58"/>
      <c r="EE98" s="58"/>
    </row>
    <row r="99" spans="3:135" s="54" customFormat="1" ht="12.75" hidden="1" customHeight="1" outlineLevel="1">
      <c r="D99" s="7" t="s">
        <v>158</v>
      </c>
      <c r="F99" s="24" t="e">
        <f>-#REF!</f>
        <v>#REF!</v>
      </c>
      <c r="G99" s="24" t="e">
        <f>-#REF!</f>
        <v>#REF!</v>
      </c>
      <c r="H99" s="24" t="e">
        <f>-#REF!</f>
        <v>#REF!</v>
      </c>
      <c r="I99" s="24" t="e">
        <f>-#REF!</f>
        <v>#REF!</v>
      </c>
      <c r="J99" s="24" t="e">
        <f>-#REF!</f>
        <v>#REF!</v>
      </c>
      <c r="K99" s="24" t="e">
        <f>-#REF!</f>
        <v>#REF!</v>
      </c>
      <c r="L99" s="24" t="e">
        <f>-#REF!</f>
        <v>#REF!</v>
      </c>
      <c r="M99" s="24" t="e">
        <f>-#REF!</f>
        <v>#REF!</v>
      </c>
      <c r="N99" s="24" t="e">
        <f>-#REF!</f>
        <v>#REF!</v>
      </c>
      <c r="O99" s="24" t="e">
        <f>-#REF!</f>
        <v>#REF!</v>
      </c>
      <c r="P99" s="24" t="e">
        <f>-#REF!</f>
        <v>#REF!</v>
      </c>
      <c r="Q99" s="24" t="e">
        <f>-#REF!</f>
        <v>#REF!</v>
      </c>
      <c r="R99" s="24" t="e">
        <f>-#REF!</f>
        <v>#REF!</v>
      </c>
      <c r="S99" s="24" t="e">
        <f>-#REF!</f>
        <v>#REF!</v>
      </c>
      <c r="T99" s="24" t="e">
        <f>-#REF!</f>
        <v>#REF!</v>
      </c>
      <c r="U99" s="24" t="e">
        <f>-#REF!</f>
        <v>#REF!</v>
      </c>
      <c r="V99" s="24" t="e">
        <f>-#REF!</f>
        <v>#REF!</v>
      </c>
      <c r="W99" s="24" t="e">
        <f>-#REF!</f>
        <v>#REF!</v>
      </c>
      <c r="X99" s="24" t="e">
        <f>-#REF!</f>
        <v>#REF!</v>
      </c>
      <c r="Y99" s="24" t="e">
        <f>-#REF!</f>
        <v>#REF!</v>
      </c>
      <c r="Z99" s="24" t="e">
        <f>-#REF!</f>
        <v>#REF!</v>
      </c>
      <c r="AA99" s="24" t="e">
        <f>-#REF!</f>
        <v>#REF!</v>
      </c>
      <c r="AB99" s="24" t="e">
        <f>-#REF!</f>
        <v>#REF!</v>
      </c>
      <c r="AC99" s="24" t="e">
        <f>-#REF!</f>
        <v>#REF!</v>
      </c>
      <c r="AD99" s="24"/>
      <c r="AE99" s="24" t="e">
        <f t="shared" si="19"/>
        <v>#REF!</v>
      </c>
      <c r="AF99" s="24" t="e">
        <f t="shared" si="20"/>
        <v>#REF!</v>
      </c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58"/>
      <c r="DB99" s="58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58"/>
      <c r="DX99" s="58"/>
      <c r="DY99" s="58"/>
      <c r="DZ99" s="58"/>
      <c r="EA99" s="58"/>
      <c r="EB99" s="58"/>
      <c r="EC99" s="58"/>
      <c r="ED99" s="58"/>
      <c r="EE99" s="58"/>
    </row>
    <row r="100" spans="3:135" s="54" customFormat="1" ht="12.75" hidden="1" customHeight="1" outlineLevel="1">
      <c r="D100" s="7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58"/>
      <c r="DB100" s="58"/>
      <c r="DC100" s="24" t="e">
        <f>SUMIF(#REF!,DC$2,#REF!)</f>
        <v>#REF!</v>
      </c>
      <c r="DD100" s="24" t="e">
        <f>SUMIF(#REF!,DD$2,#REF!)</f>
        <v>#REF!</v>
      </c>
      <c r="DE100" s="24" t="e">
        <f>SUMIF(#REF!,DE$2,#REF!)</f>
        <v>#REF!</v>
      </c>
      <c r="DF100" s="24" t="e">
        <f>SUMIF(#REF!,DF$2,#REF!)</f>
        <v>#REF!</v>
      </c>
      <c r="DG100" s="24" t="e">
        <f>SUMIF(#REF!,DG$2,#REF!)</f>
        <v>#REF!</v>
      </c>
      <c r="DH100" s="24" t="e">
        <f>SUMIF(#REF!,DH$2,#REF!)</f>
        <v>#REF!</v>
      </c>
      <c r="DI100" s="24" t="e">
        <f>SUMIF(#REF!,DI$2,#REF!)</f>
        <v>#REF!</v>
      </c>
      <c r="DJ100" s="24" t="e">
        <f>SUMIF(#REF!,DJ$2,#REF!)</f>
        <v>#REF!</v>
      </c>
      <c r="DK100" s="24" t="e">
        <f>SUMIF(#REF!,DK$2,#REF!)</f>
        <v>#REF!</v>
      </c>
      <c r="DL100" s="24" t="e">
        <f>SUMIF(#REF!,DL$2,#REF!)</f>
        <v>#REF!</v>
      </c>
      <c r="DM100" s="24" t="e">
        <f>SUMIF(#REF!,DM$2,#REF!)</f>
        <v>#REF!</v>
      </c>
      <c r="DN100" s="24" t="e">
        <f>SUMIF(#REF!,DN$2,#REF!)</f>
        <v>#REF!</v>
      </c>
      <c r="DO100" s="24" t="e">
        <f>SUMIF(#REF!,DO$2,#REF!)</f>
        <v>#REF!</v>
      </c>
      <c r="DP100" s="24" t="e">
        <f>SUMIF(#REF!,DP$2,#REF!)</f>
        <v>#REF!</v>
      </c>
      <c r="DQ100" s="24" t="e">
        <f>SUMIF(#REF!,DQ$2,#REF!)</f>
        <v>#REF!</v>
      </c>
      <c r="DR100" s="24" t="e">
        <f>SUMIF(#REF!,DR$2,#REF!)</f>
        <v>#REF!</v>
      </c>
      <c r="DS100" s="24" t="e">
        <f>SUMIF(#REF!,DS$2,#REF!)</f>
        <v>#REF!</v>
      </c>
      <c r="DT100" s="24" t="e">
        <f>SUMIF(#REF!,DT$2,#REF!)</f>
        <v>#REF!</v>
      </c>
      <c r="DU100" s="24" t="e">
        <f>SUMIF(#REF!,DU$2,#REF!)</f>
        <v>#REF!</v>
      </c>
      <c r="DV100" s="24" t="e">
        <f>SUMIF(#REF!,DV$2,#REF!)</f>
        <v>#REF!</v>
      </c>
      <c r="DW100" s="58"/>
      <c r="DX100" s="58"/>
      <c r="DY100" s="58"/>
      <c r="DZ100" s="58"/>
      <c r="EA100" s="58"/>
      <c r="EB100" s="58"/>
      <c r="EC100" s="58"/>
      <c r="ED100" s="58"/>
      <c r="EE100" s="58"/>
    </row>
    <row r="101" spans="3:135" s="54" customFormat="1" ht="12.75" hidden="1" customHeight="1" outlineLevel="1">
      <c r="D101" s="55" t="s">
        <v>98</v>
      </c>
      <c r="F101" s="56" t="e">
        <f>F92-SUM(F94:F99)</f>
        <v>#REF!</v>
      </c>
      <c r="G101" s="56" t="e">
        <f t="shared" ref="G101:Q101" si="21">G92-SUM(G94:G99)</f>
        <v>#REF!</v>
      </c>
      <c r="H101" s="56" t="e">
        <f t="shared" si="21"/>
        <v>#REF!</v>
      </c>
      <c r="I101" s="56" t="e">
        <f t="shared" si="21"/>
        <v>#REF!</v>
      </c>
      <c r="J101" s="56" t="e">
        <f t="shared" si="21"/>
        <v>#REF!</v>
      </c>
      <c r="K101" s="56" t="e">
        <f t="shared" si="21"/>
        <v>#REF!</v>
      </c>
      <c r="L101" s="56" t="e">
        <f t="shared" si="21"/>
        <v>#REF!</v>
      </c>
      <c r="M101" s="56" t="e">
        <f t="shared" si="21"/>
        <v>#REF!</v>
      </c>
      <c r="N101" s="56" t="e">
        <f t="shared" si="21"/>
        <v>#REF!</v>
      </c>
      <c r="O101" s="56" t="e">
        <f t="shared" si="21"/>
        <v>#REF!</v>
      </c>
      <c r="P101" s="56" t="e">
        <f t="shared" si="21"/>
        <v>#REF!</v>
      </c>
      <c r="Q101" s="56" t="e">
        <f t="shared" si="21"/>
        <v>#REF!</v>
      </c>
      <c r="R101" s="56" t="e">
        <f t="shared" ref="R101:AC101" si="22">R92-SUM(R94:R99)</f>
        <v>#REF!</v>
      </c>
      <c r="S101" s="56" t="e">
        <f t="shared" si="22"/>
        <v>#REF!</v>
      </c>
      <c r="T101" s="56" t="e">
        <f t="shared" si="22"/>
        <v>#REF!</v>
      </c>
      <c r="U101" s="56" t="e">
        <f t="shared" si="22"/>
        <v>#REF!</v>
      </c>
      <c r="V101" s="56" t="e">
        <f t="shared" si="22"/>
        <v>#REF!</v>
      </c>
      <c r="W101" s="56" t="e">
        <f t="shared" si="22"/>
        <v>#REF!</v>
      </c>
      <c r="X101" s="56" t="e">
        <f t="shared" si="22"/>
        <v>#REF!</v>
      </c>
      <c r="Y101" s="56" t="e">
        <f t="shared" si="22"/>
        <v>#REF!</v>
      </c>
      <c r="Z101" s="56" t="e">
        <f t="shared" si="22"/>
        <v>#REF!</v>
      </c>
      <c r="AA101" s="56" t="e">
        <f t="shared" si="22"/>
        <v>#REF!</v>
      </c>
      <c r="AB101" s="56" t="e">
        <f t="shared" si="22"/>
        <v>#REF!</v>
      </c>
      <c r="AC101" s="56" t="e">
        <f t="shared" si="22"/>
        <v>#REF!</v>
      </c>
      <c r="AD101" s="25"/>
      <c r="AE101" s="56" t="e">
        <f t="shared" si="19"/>
        <v>#REF!</v>
      </c>
      <c r="AF101" s="56" t="e">
        <f>AF92-SUM(AF94:AF99)</f>
        <v>#REF!</v>
      </c>
      <c r="AG101" s="56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58"/>
      <c r="DB101" s="58"/>
      <c r="DC101" s="56" t="e">
        <f>SUMIF(#REF!,DC$2,#REF!)</f>
        <v>#REF!</v>
      </c>
      <c r="DD101" s="56" t="e">
        <f>SUMIF(#REF!,DD$2,#REF!)</f>
        <v>#REF!</v>
      </c>
      <c r="DE101" s="56" t="e">
        <f>SUMIF(#REF!,DE$2,#REF!)</f>
        <v>#REF!</v>
      </c>
      <c r="DF101" s="56" t="e">
        <f>SUMIF(#REF!,DF$2,#REF!)</f>
        <v>#REF!</v>
      </c>
      <c r="DG101" s="56" t="e">
        <f>SUMIF(#REF!,DG$2,#REF!)</f>
        <v>#REF!</v>
      </c>
      <c r="DH101" s="56" t="e">
        <f>SUMIF(#REF!,DH$2,#REF!)</f>
        <v>#REF!</v>
      </c>
      <c r="DI101" s="56" t="e">
        <f>SUMIF(#REF!,DI$2,#REF!)</f>
        <v>#REF!</v>
      </c>
      <c r="DJ101" s="56" t="e">
        <f>SUMIF(#REF!,DJ$2,#REF!)</f>
        <v>#REF!</v>
      </c>
      <c r="DK101" s="56" t="e">
        <f>SUMIF(#REF!,DK$2,#REF!)</f>
        <v>#REF!</v>
      </c>
      <c r="DL101" s="56" t="e">
        <f>SUMIF(#REF!,DL$2,#REF!)</f>
        <v>#REF!</v>
      </c>
      <c r="DM101" s="56" t="e">
        <f>SUMIF(#REF!,DM$2,#REF!)</f>
        <v>#REF!</v>
      </c>
      <c r="DN101" s="56" t="e">
        <f>SUMIF(#REF!,DN$2,#REF!)</f>
        <v>#REF!</v>
      </c>
      <c r="DO101" s="56" t="e">
        <f>SUMIF(#REF!,DO$2,#REF!)</f>
        <v>#REF!</v>
      </c>
      <c r="DP101" s="56" t="e">
        <f>SUMIF(#REF!,DP$2,#REF!)</f>
        <v>#REF!</v>
      </c>
      <c r="DQ101" s="56" t="e">
        <f>SUMIF(#REF!,DQ$2,#REF!)</f>
        <v>#REF!</v>
      </c>
      <c r="DR101" s="56" t="e">
        <f>SUMIF(#REF!,DR$2,#REF!)</f>
        <v>#REF!</v>
      </c>
      <c r="DS101" s="56" t="e">
        <f>SUMIF(#REF!,DS$2,#REF!)</f>
        <v>#REF!</v>
      </c>
      <c r="DT101" s="56" t="e">
        <f>SUMIF(#REF!,DT$2,#REF!)</f>
        <v>#REF!</v>
      </c>
      <c r="DU101" s="56" t="e">
        <f>SUMIF(#REF!,DU$2,#REF!)</f>
        <v>#REF!</v>
      </c>
      <c r="DV101" s="56" t="e">
        <f>SUMIF(#REF!,DV$2,#REF!)</f>
        <v>#REF!</v>
      </c>
      <c r="DW101" s="58"/>
      <c r="DX101" s="58"/>
      <c r="DY101" s="58"/>
      <c r="DZ101" s="58"/>
      <c r="EA101" s="58"/>
      <c r="EB101" s="58"/>
      <c r="EC101" s="58"/>
      <c r="ED101" s="58"/>
      <c r="EE101" s="58"/>
    </row>
    <row r="102" spans="3:135" s="54" customFormat="1" ht="12.75" hidden="1" customHeight="1" outlineLevel="1">
      <c r="D102" s="7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58"/>
      <c r="DB102" s="58"/>
      <c r="DC102" s="24" t="e">
        <f>SUMIF(#REF!,DC$2,#REF!)</f>
        <v>#REF!</v>
      </c>
      <c r="DD102" s="24" t="e">
        <f>SUMIF(#REF!,DD$2,#REF!)</f>
        <v>#REF!</v>
      </c>
      <c r="DE102" s="24" t="e">
        <f>SUMIF(#REF!,DE$2,#REF!)</f>
        <v>#REF!</v>
      </c>
      <c r="DF102" s="24" t="e">
        <f>SUMIF(#REF!,DF$2,#REF!)</f>
        <v>#REF!</v>
      </c>
      <c r="DG102" s="24" t="e">
        <f>SUMIF(#REF!,DG$2,#REF!)</f>
        <v>#REF!</v>
      </c>
      <c r="DH102" s="24" t="e">
        <f>SUMIF(#REF!,DH$2,#REF!)</f>
        <v>#REF!</v>
      </c>
      <c r="DI102" s="24" t="e">
        <f>SUMIF(#REF!,DI$2,#REF!)</f>
        <v>#REF!</v>
      </c>
      <c r="DJ102" s="24" t="e">
        <f>SUMIF(#REF!,DJ$2,#REF!)</f>
        <v>#REF!</v>
      </c>
      <c r="DK102" s="24" t="e">
        <f>SUMIF(#REF!,DK$2,#REF!)</f>
        <v>#REF!</v>
      </c>
      <c r="DL102" s="24" t="e">
        <f>SUMIF(#REF!,DL$2,#REF!)</f>
        <v>#REF!</v>
      </c>
      <c r="DM102" s="24" t="e">
        <f>SUMIF(#REF!,DM$2,#REF!)</f>
        <v>#REF!</v>
      </c>
      <c r="DN102" s="24" t="e">
        <f>SUMIF(#REF!,DN$2,#REF!)</f>
        <v>#REF!</v>
      </c>
      <c r="DO102" s="24" t="e">
        <f>SUMIF(#REF!,DO$2,#REF!)</f>
        <v>#REF!</v>
      </c>
      <c r="DP102" s="24" t="e">
        <f>SUMIF(#REF!,DP$2,#REF!)</f>
        <v>#REF!</v>
      </c>
      <c r="DQ102" s="24" t="e">
        <f>SUMIF(#REF!,DQ$2,#REF!)</f>
        <v>#REF!</v>
      </c>
      <c r="DR102" s="24" t="e">
        <f>SUMIF(#REF!,DR$2,#REF!)</f>
        <v>#REF!</v>
      </c>
      <c r="DS102" s="24" t="e">
        <f>SUMIF(#REF!,DS$2,#REF!)</f>
        <v>#REF!</v>
      </c>
      <c r="DT102" s="24" t="e">
        <f>SUMIF(#REF!,DT$2,#REF!)</f>
        <v>#REF!</v>
      </c>
      <c r="DU102" s="24" t="e">
        <f>SUMIF(#REF!,DU$2,#REF!)</f>
        <v>#REF!</v>
      </c>
      <c r="DV102" s="24" t="e">
        <f>SUMIF(#REF!,DV$2,#REF!)</f>
        <v>#REF!</v>
      </c>
      <c r="DW102" s="58"/>
      <c r="DX102" s="58"/>
      <c r="DY102" s="58"/>
      <c r="DZ102" s="58"/>
      <c r="EA102" s="58"/>
      <c r="EB102" s="58"/>
      <c r="EC102" s="58"/>
      <c r="ED102" s="58"/>
      <c r="EE102" s="58"/>
    </row>
    <row r="103" spans="3:135" s="54" customFormat="1" ht="12.75" hidden="1" customHeight="1" outlineLevel="1">
      <c r="D103" s="7" t="s">
        <v>99</v>
      </c>
      <c r="F103" s="24" t="e">
        <f>-#REF!</f>
        <v>#REF!</v>
      </c>
      <c r="G103" s="24" t="e">
        <f>-#REF!</f>
        <v>#REF!</v>
      </c>
      <c r="H103" s="24" t="e">
        <f>-#REF!</f>
        <v>#REF!</v>
      </c>
      <c r="I103" s="24" t="e">
        <f>-#REF!</f>
        <v>#REF!</v>
      </c>
      <c r="J103" s="24" t="e">
        <f>-#REF!</f>
        <v>#REF!</v>
      </c>
      <c r="K103" s="24" t="e">
        <f>-#REF!</f>
        <v>#REF!</v>
      </c>
      <c r="L103" s="24" t="e">
        <f>-#REF!</f>
        <v>#REF!</v>
      </c>
      <c r="M103" s="24" t="e">
        <f>-#REF!</f>
        <v>#REF!</v>
      </c>
      <c r="N103" s="24" t="e">
        <f>-#REF!</f>
        <v>#REF!</v>
      </c>
      <c r="O103" s="24" t="e">
        <f>-#REF!</f>
        <v>#REF!</v>
      </c>
      <c r="P103" s="24" t="e">
        <f>-#REF!</f>
        <v>#REF!</v>
      </c>
      <c r="Q103" s="24" t="e">
        <f>-#REF!</f>
        <v>#REF!</v>
      </c>
      <c r="R103" s="24" t="e">
        <f>-#REF!</f>
        <v>#REF!</v>
      </c>
      <c r="S103" s="24" t="e">
        <f>-#REF!</f>
        <v>#REF!</v>
      </c>
      <c r="T103" s="24" t="e">
        <f>-#REF!</f>
        <v>#REF!</v>
      </c>
      <c r="U103" s="24" t="e">
        <f>-#REF!</f>
        <v>#REF!</v>
      </c>
      <c r="V103" s="24" t="e">
        <f>-#REF!</f>
        <v>#REF!</v>
      </c>
      <c r="W103" s="24" t="e">
        <f>-#REF!</f>
        <v>#REF!</v>
      </c>
      <c r="X103" s="24" t="e">
        <f>-#REF!</f>
        <v>#REF!</v>
      </c>
      <c r="Y103" s="24" t="e">
        <f>-#REF!</f>
        <v>#REF!</v>
      </c>
      <c r="Z103" s="24" t="e">
        <f>-#REF!</f>
        <v>#REF!</v>
      </c>
      <c r="AA103" s="24" t="e">
        <f>-#REF!</f>
        <v>#REF!</v>
      </c>
      <c r="AB103" s="24" t="e">
        <f>-#REF!</f>
        <v>#REF!</v>
      </c>
      <c r="AC103" s="24" t="e">
        <f>-#REF!</f>
        <v>#REF!</v>
      </c>
      <c r="AD103" s="24"/>
      <c r="AE103" s="24" t="e">
        <f t="shared" si="19"/>
        <v>#REF!</v>
      </c>
      <c r="AF103" s="24" t="e">
        <f>SUM(F103:Q103)</f>
        <v>#REF!</v>
      </c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58"/>
      <c r="DB103" s="58"/>
      <c r="DC103" s="24" t="e">
        <f>SUMIF(#REF!,DC$2,#REF!)</f>
        <v>#REF!</v>
      </c>
      <c r="DD103" s="24" t="e">
        <f>SUMIF(#REF!,DD$2,#REF!)</f>
        <v>#REF!</v>
      </c>
      <c r="DE103" s="24" t="e">
        <f>SUMIF(#REF!,DE$2,#REF!)</f>
        <v>#REF!</v>
      </c>
      <c r="DF103" s="24" t="e">
        <f>SUMIF(#REF!,DF$2,#REF!)</f>
        <v>#REF!</v>
      </c>
      <c r="DG103" s="24" t="e">
        <f>SUMIF(#REF!,DG$2,#REF!)</f>
        <v>#REF!</v>
      </c>
      <c r="DH103" s="24" t="e">
        <f>SUMIF(#REF!,DH$2,#REF!)</f>
        <v>#REF!</v>
      </c>
      <c r="DI103" s="24" t="e">
        <f>SUMIF(#REF!,DI$2,#REF!)</f>
        <v>#REF!</v>
      </c>
      <c r="DJ103" s="24" t="e">
        <f>SUMIF(#REF!,DJ$2,#REF!)</f>
        <v>#REF!</v>
      </c>
      <c r="DK103" s="24" t="e">
        <f>SUMIF(#REF!,DK$2,#REF!)</f>
        <v>#REF!</v>
      </c>
      <c r="DL103" s="24" t="e">
        <f>SUMIF(#REF!,DL$2,#REF!)</f>
        <v>#REF!</v>
      </c>
      <c r="DM103" s="24" t="e">
        <f>SUMIF(#REF!,DM$2,#REF!)</f>
        <v>#REF!</v>
      </c>
      <c r="DN103" s="24" t="e">
        <f>SUMIF(#REF!,DN$2,#REF!)</f>
        <v>#REF!</v>
      </c>
      <c r="DO103" s="24" t="e">
        <f>SUMIF(#REF!,DO$2,#REF!)</f>
        <v>#REF!</v>
      </c>
      <c r="DP103" s="24" t="e">
        <f>SUMIF(#REF!,DP$2,#REF!)</f>
        <v>#REF!</v>
      </c>
      <c r="DQ103" s="24" t="e">
        <f>SUMIF(#REF!,DQ$2,#REF!)</f>
        <v>#REF!</v>
      </c>
      <c r="DR103" s="24" t="e">
        <f>SUMIF(#REF!,DR$2,#REF!)</f>
        <v>#REF!</v>
      </c>
      <c r="DS103" s="24" t="e">
        <f>SUMIF(#REF!,DS$2,#REF!)</f>
        <v>#REF!</v>
      </c>
      <c r="DT103" s="24" t="e">
        <f>SUMIF(#REF!,DT$2,#REF!)</f>
        <v>#REF!</v>
      </c>
      <c r="DU103" s="24" t="e">
        <f>SUMIF(#REF!,DU$2,#REF!)</f>
        <v>#REF!</v>
      </c>
      <c r="DV103" s="24" t="e">
        <f>SUMIF(#REF!,DV$2,#REF!)</f>
        <v>#REF!</v>
      </c>
      <c r="DW103" s="58"/>
      <c r="DX103" s="58"/>
      <c r="DY103" s="58"/>
      <c r="DZ103" s="58"/>
      <c r="EA103" s="58"/>
      <c r="EB103" s="58"/>
      <c r="EC103" s="58"/>
      <c r="ED103" s="58"/>
      <c r="EE103" s="58"/>
    </row>
    <row r="104" spans="3:135" s="54" customFormat="1" ht="12.75" hidden="1" customHeight="1" outlineLevel="1">
      <c r="D104" s="7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58"/>
      <c r="DB104" s="58"/>
      <c r="DC104" s="24" t="e">
        <f>SUMIF(#REF!,DC$2,#REF!)</f>
        <v>#REF!</v>
      </c>
      <c r="DD104" s="24" t="e">
        <f>SUMIF(#REF!,DD$2,#REF!)</f>
        <v>#REF!</v>
      </c>
      <c r="DE104" s="24" t="e">
        <f>SUMIF(#REF!,DE$2,#REF!)</f>
        <v>#REF!</v>
      </c>
      <c r="DF104" s="24" t="e">
        <f>SUMIF(#REF!,DF$2,#REF!)</f>
        <v>#REF!</v>
      </c>
      <c r="DG104" s="24" t="e">
        <f>SUMIF(#REF!,DG$2,#REF!)</f>
        <v>#REF!</v>
      </c>
      <c r="DH104" s="24" t="e">
        <f>SUMIF(#REF!,DH$2,#REF!)</f>
        <v>#REF!</v>
      </c>
      <c r="DI104" s="24" t="e">
        <f>SUMIF(#REF!,DI$2,#REF!)</f>
        <v>#REF!</v>
      </c>
      <c r="DJ104" s="24" t="e">
        <f>SUMIF(#REF!,DJ$2,#REF!)</f>
        <v>#REF!</v>
      </c>
      <c r="DK104" s="24" t="e">
        <f>SUMIF(#REF!,DK$2,#REF!)</f>
        <v>#REF!</v>
      </c>
      <c r="DL104" s="24" t="e">
        <f>SUMIF(#REF!,DL$2,#REF!)</f>
        <v>#REF!</v>
      </c>
      <c r="DM104" s="24" t="e">
        <f>SUMIF(#REF!,DM$2,#REF!)</f>
        <v>#REF!</v>
      </c>
      <c r="DN104" s="24" t="e">
        <f>SUMIF(#REF!,DN$2,#REF!)</f>
        <v>#REF!</v>
      </c>
      <c r="DO104" s="24" t="e">
        <f>SUMIF(#REF!,DO$2,#REF!)</f>
        <v>#REF!</v>
      </c>
      <c r="DP104" s="24" t="e">
        <f>SUMIF(#REF!,DP$2,#REF!)</f>
        <v>#REF!</v>
      </c>
      <c r="DQ104" s="24" t="e">
        <f>SUMIF(#REF!,DQ$2,#REF!)</f>
        <v>#REF!</v>
      </c>
      <c r="DR104" s="24" t="e">
        <f>SUMIF(#REF!,DR$2,#REF!)</f>
        <v>#REF!</v>
      </c>
      <c r="DS104" s="24" t="e">
        <f>SUMIF(#REF!,DS$2,#REF!)</f>
        <v>#REF!</v>
      </c>
      <c r="DT104" s="24" t="e">
        <f>SUMIF(#REF!,DT$2,#REF!)</f>
        <v>#REF!</v>
      </c>
      <c r="DU104" s="24" t="e">
        <f>SUMIF(#REF!,DU$2,#REF!)</f>
        <v>#REF!</v>
      </c>
      <c r="DV104" s="24" t="e">
        <f>SUMIF(#REF!,DV$2,#REF!)</f>
        <v>#REF!</v>
      </c>
      <c r="DW104" s="58"/>
      <c r="DX104" s="58"/>
      <c r="DY104" s="58"/>
      <c r="DZ104" s="58"/>
      <c r="EA104" s="58"/>
      <c r="EB104" s="58"/>
      <c r="EC104" s="58"/>
      <c r="ED104" s="58"/>
      <c r="EE104" s="58"/>
    </row>
    <row r="105" spans="3:135" s="54" customFormat="1" ht="12.75" hidden="1" customHeight="1" outlineLevel="1">
      <c r="D105" s="55" t="s">
        <v>100</v>
      </c>
      <c r="F105" s="56" t="e">
        <f>F101-F103</f>
        <v>#REF!</v>
      </c>
      <c r="G105" s="56" t="e">
        <f>G101-G103</f>
        <v>#REF!</v>
      </c>
      <c r="H105" s="56" t="e">
        <f>H101-H103</f>
        <v>#REF!</v>
      </c>
      <c r="I105" s="56" t="e">
        <f>I101-I103</f>
        <v>#REF!</v>
      </c>
      <c r="J105" s="56" t="e">
        <f>J101-J103</f>
        <v>#REF!</v>
      </c>
      <c r="K105" s="56" t="e">
        <f t="shared" ref="K105:AC105" si="23">K101-K103</f>
        <v>#REF!</v>
      </c>
      <c r="L105" s="56" t="e">
        <f t="shared" si="23"/>
        <v>#REF!</v>
      </c>
      <c r="M105" s="56" t="e">
        <f t="shared" si="23"/>
        <v>#REF!</v>
      </c>
      <c r="N105" s="56" t="e">
        <f t="shared" si="23"/>
        <v>#REF!</v>
      </c>
      <c r="O105" s="56" t="e">
        <f t="shared" si="23"/>
        <v>#REF!</v>
      </c>
      <c r="P105" s="56" t="e">
        <f t="shared" si="23"/>
        <v>#REF!</v>
      </c>
      <c r="Q105" s="56" t="e">
        <f t="shared" si="23"/>
        <v>#REF!</v>
      </c>
      <c r="R105" s="56" t="e">
        <f t="shared" si="23"/>
        <v>#REF!</v>
      </c>
      <c r="S105" s="56" t="e">
        <f t="shared" si="23"/>
        <v>#REF!</v>
      </c>
      <c r="T105" s="56" t="e">
        <f t="shared" si="23"/>
        <v>#REF!</v>
      </c>
      <c r="U105" s="56" t="e">
        <f t="shared" si="23"/>
        <v>#REF!</v>
      </c>
      <c r="V105" s="56" t="e">
        <f t="shared" si="23"/>
        <v>#REF!</v>
      </c>
      <c r="W105" s="56" t="e">
        <f t="shared" si="23"/>
        <v>#REF!</v>
      </c>
      <c r="X105" s="56" t="e">
        <f t="shared" si="23"/>
        <v>#REF!</v>
      </c>
      <c r="Y105" s="56" t="e">
        <f t="shared" si="23"/>
        <v>#REF!</v>
      </c>
      <c r="Z105" s="56" t="e">
        <f t="shared" si="23"/>
        <v>#REF!</v>
      </c>
      <c r="AA105" s="56" t="e">
        <f t="shared" si="23"/>
        <v>#REF!</v>
      </c>
      <c r="AB105" s="56" t="e">
        <f t="shared" si="23"/>
        <v>#REF!</v>
      </c>
      <c r="AC105" s="56" t="e">
        <f t="shared" si="23"/>
        <v>#REF!</v>
      </c>
      <c r="AD105" s="25"/>
      <c r="AE105" s="56" t="e">
        <f t="shared" si="19"/>
        <v>#REF!</v>
      </c>
      <c r="AF105" s="56" t="e">
        <f>AF101-AF103</f>
        <v>#REF!</v>
      </c>
      <c r="AG105" s="56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58"/>
      <c r="DB105" s="58"/>
      <c r="DC105" s="56" t="e">
        <f>SUMIF(#REF!,DC$2,#REF!)</f>
        <v>#REF!</v>
      </c>
      <c r="DD105" s="56" t="e">
        <f>SUMIF(#REF!,DD$2,#REF!)</f>
        <v>#REF!</v>
      </c>
      <c r="DE105" s="56" t="e">
        <f>SUMIF(#REF!,DE$2,#REF!)</f>
        <v>#REF!</v>
      </c>
      <c r="DF105" s="56" t="e">
        <f>SUMIF(#REF!,DF$2,#REF!)</f>
        <v>#REF!</v>
      </c>
      <c r="DG105" s="56" t="e">
        <f>SUMIF(#REF!,DG$2,#REF!)</f>
        <v>#REF!</v>
      </c>
      <c r="DH105" s="56" t="e">
        <f>SUMIF(#REF!,DH$2,#REF!)</f>
        <v>#REF!</v>
      </c>
      <c r="DI105" s="56" t="e">
        <f>SUMIF(#REF!,DI$2,#REF!)</f>
        <v>#REF!</v>
      </c>
      <c r="DJ105" s="56" t="e">
        <f>SUMIF(#REF!,DJ$2,#REF!)</f>
        <v>#REF!</v>
      </c>
      <c r="DK105" s="56" t="e">
        <f>SUMIF(#REF!,DK$2,#REF!)</f>
        <v>#REF!</v>
      </c>
      <c r="DL105" s="56" t="e">
        <f>SUMIF(#REF!,DL$2,#REF!)</f>
        <v>#REF!</v>
      </c>
      <c r="DM105" s="56" t="e">
        <f>SUMIF(#REF!,DM$2,#REF!)</f>
        <v>#REF!</v>
      </c>
      <c r="DN105" s="56" t="e">
        <f>SUMIF(#REF!,DN$2,#REF!)</f>
        <v>#REF!</v>
      </c>
      <c r="DO105" s="56" t="e">
        <f>SUMIF(#REF!,DO$2,#REF!)</f>
        <v>#REF!</v>
      </c>
      <c r="DP105" s="56" t="e">
        <f>SUMIF(#REF!,DP$2,#REF!)</f>
        <v>#REF!</v>
      </c>
      <c r="DQ105" s="56" t="e">
        <f>SUMIF(#REF!,DQ$2,#REF!)</f>
        <v>#REF!</v>
      </c>
      <c r="DR105" s="56" t="e">
        <f>SUMIF(#REF!,DR$2,#REF!)</f>
        <v>#REF!</v>
      </c>
      <c r="DS105" s="56" t="e">
        <f>SUMIF(#REF!,DS$2,#REF!)</f>
        <v>#REF!</v>
      </c>
      <c r="DT105" s="56" t="e">
        <f>SUMIF(#REF!,DT$2,#REF!)</f>
        <v>#REF!</v>
      </c>
      <c r="DU105" s="56" t="e">
        <f>SUMIF(#REF!,DU$2,#REF!)</f>
        <v>#REF!</v>
      </c>
      <c r="DV105" s="56" t="e">
        <f>SUMIF(#REF!,DV$2,#REF!)</f>
        <v>#REF!</v>
      </c>
      <c r="DW105" s="58"/>
      <c r="DX105" s="58"/>
      <c r="DY105" s="58"/>
      <c r="DZ105" s="58"/>
      <c r="EA105" s="58"/>
      <c r="EB105" s="58"/>
      <c r="EC105" s="58"/>
      <c r="ED105" s="58"/>
      <c r="EE105" s="58"/>
    </row>
    <row r="106" spans="3:135" ht="12.75" hidden="1" customHeight="1" outlineLevel="1">
      <c r="D106" s="20"/>
      <c r="E106" s="61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C106" s="67" t="e">
        <f>SUMIF(#REF!,DC$2,#REF!)</f>
        <v>#REF!</v>
      </c>
      <c r="DD106" s="67" t="e">
        <f>SUMIF(#REF!,DD$2,#REF!)</f>
        <v>#REF!</v>
      </c>
      <c r="DE106" s="67" t="e">
        <f>SUMIF(#REF!,DE$2,#REF!)</f>
        <v>#REF!</v>
      </c>
      <c r="DF106" s="67" t="e">
        <f>SUMIF(#REF!,DF$2,#REF!)</f>
        <v>#REF!</v>
      </c>
      <c r="DG106" s="67" t="e">
        <f>SUMIF(#REF!,DG$2,#REF!)</f>
        <v>#REF!</v>
      </c>
      <c r="DH106" s="67" t="e">
        <f>SUMIF(#REF!,DH$2,#REF!)</f>
        <v>#REF!</v>
      </c>
      <c r="DI106" s="67" t="e">
        <f>SUMIF(#REF!,DI$2,#REF!)</f>
        <v>#REF!</v>
      </c>
      <c r="DJ106" s="67" t="e">
        <f>SUMIF(#REF!,DJ$2,#REF!)</f>
        <v>#REF!</v>
      </c>
      <c r="DK106" s="67" t="e">
        <f>SUMIF(#REF!,DK$2,#REF!)</f>
        <v>#REF!</v>
      </c>
      <c r="DL106" s="67" t="e">
        <f>SUMIF(#REF!,DL$2,#REF!)</f>
        <v>#REF!</v>
      </c>
      <c r="DM106" s="67" t="e">
        <f>SUMIF(#REF!,DM$2,#REF!)</f>
        <v>#REF!</v>
      </c>
      <c r="DN106" s="67" t="e">
        <f>SUMIF(#REF!,DN$2,#REF!)</f>
        <v>#REF!</v>
      </c>
      <c r="DO106" s="67" t="e">
        <f>SUMIF(#REF!,DO$2,#REF!)</f>
        <v>#REF!</v>
      </c>
      <c r="DP106" s="67" t="e">
        <f>SUMIF(#REF!,DP$2,#REF!)</f>
        <v>#REF!</v>
      </c>
      <c r="DQ106" s="67" t="e">
        <f>SUMIF(#REF!,DQ$2,#REF!)</f>
        <v>#REF!</v>
      </c>
      <c r="DR106" s="67" t="e">
        <f>SUMIF(#REF!,DR$2,#REF!)</f>
        <v>#REF!</v>
      </c>
      <c r="DS106" s="67" t="e">
        <f>SUMIF(#REF!,DS$2,#REF!)</f>
        <v>#REF!</v>
      </c>
      <c r="DT106" s="67" t="e">
        <f>SUMIF(#REF!,DT$2,#REF!)</f>
        <v>#REF!</v>
      </c>
      <c r="DU106" s="67" t="e">
        <f>SUMIF(#REF!,DU$2,#REF!)</f>
        <v>#REF!</v>
      </c>
      <c r="DV106" s="67" t="e">
        <f>SUMIF(#REF!,DV$2,#REF!)</f>
        <v>#REF!</v>
      </c>
    </row>
    <row r="107" spans="3:135" hidden="1" outlineLevel="1">
      <c r="D107" s="61"/>
      <c r="E107" s="61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C107" s="98" t="e">
        <f>SUMIF(#REF!,DC$2,#REF!)</f>
        <v>#REF!</v>
      </c>
      <c r="DD107" s="98" t="e">
        <f>SUMIF(#REF!,DD$2,#REF!)</f>
        <v>#REF!</v>
      </c>
      <c r="DE107" s="98" t="e">
        <f>SUMIF(#REF!,DE$2,#REF!)</f>
        <v>#REF!</v>
      </c>
      <c r="DF107" s="98" t="e">
        <f>SUMIF(#REF!,DF$2,#REF!)</f>
        <v>#REF!</v>
      </c>
      <c r="DG107" s="98" t="e">
        <f>SUMIF(#REF!,DG$2,#REF!)</f>
        <v>#REF!</v>
      </c>
      <c r="DH107" s="98" t="e">
        <f>SUMIF(#REF!,DH$2,#REF!)</f>
        <v>#REF!</v>
      </c>
      <c r="DI107" s="98" t="e">
        <f>SUMIF(#REF!,DI$2,#REF!)</f>
        <v>#REF!</v>
      </c>
      <c r="DJ107" s="98" t="e">
        <f>SUMIF(#REF!,DJ$2,#REF!)</f>
        <v>#REF!</v>
      </c>
      <c r="DK107" s="98" t="e">
        <f>SUMIF(#REF!,DK$2,#REF!)</f>
        <v>#REF!</v>
      </c>
      <c r="DL107" s="98" t="e">
        <f>SUMIF(#REF!,DL$2,#REF!)</f>
        <v>#REF!</v>
      </c>
      <c r="DM107" s="98" t="e">
        <f>SUMIF(#REF!,DM$2,#REF!)</f>
        <v>#REF!</v>
      </c>
      <c r="DN107" s="98" t="e">
        <f>SUMIF(#REF!,DN$2,#REF!)</f>
        <v>#REF!</v>
      </c>
      <c r="DO107" s="98" t="e">
        <f>SUMIF(#REF!,DO$2,#REF!)</f>
        <v>#REF!</v>
      </c>
      <c r="DP107" s="98" t="e">
        <f>SUMIF(#REF!,DP$2,#REF!)</f>
        <v>#REF!</v>
      </c>
      <c r="DQ107" s="98" t="e">
        <f>SUMIF(#REF!,DQ$2,#REF!)</f>
        <v>#REF!</v>
      </c>
      <c r="DR107" s="98" t="e">
        <f>SUMIF(#REF!,DR$2,#REF!)</f>
        <v>#REF!</v>
      </c>
      <c r="DS107" s="98" t="e">
        <f>SUMIF(#REF!,DS$2,#REF!)</f>
        <v>#REF!</v>
      </c>
      <c r="DT107" s="98" t="e">
        <f>SUMIF(#REF!,DT$2,#REF!)</f>
        <v>#REF!</v>
      </c>
      <c r="DU107" s="98" t="e">
        <f>SUMIF(#REF!,DU$2,#REF!)</f>
        <v>#REF!</v>
      </c>
      <c r="DV107" s="98" t="e">
        <f>SUMIF(#REF!,DV$2,#REF!)</f>
        <v>#REF!</v>
      </c>
    </row>
    <row r="108" spans="3:135" s="73" customFormat="1" collapsed="1">
      <c r="D108" s="74"/>
      <c r="E108" s="74"/>
      <c r="F108" s="99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C108" s="75" t="e">
        <f>SUMIF(#REF!,DC$2,#REF!)</f>
        <v>#REF!</v>
      </c>
      <c r="DD108" s="75" t="e">
        <f>SUMIF(#REF!,DD$2,#REF!)</f>
        <v>#REF!</v>
      </c>
      <c r="DE108" s="75" t="e">
        <f>SUMIF(#REF!,DE$2,#REF!)</f>
        <v>#REF!</v>
      </c>
      <c r="DF108" s="75" t="e">
        <f>SUMIF(#REF!,DF$2,#REF!)</f>
        <v>#REF!</v>
      </c>
      <c r="DG108" s="75" t="e">
        <f>SUMIF(#REF!,DG$2,#REF!)</f>
        <v>#REF!</v>
      </c>
      <c r="DH108" s="75" t="e">
        <f>SUMIF(#REF!,DH$2,#REF!)</f>
        <v>#REF!</v>
      </c>
      <c r="DI108" s="75" t="e">
        <f>SUMIF(#REF!,DI$2,#REF!)</f>
        <v>#REF!</v>
      </c>
      <c r="DJ108" s="75" t="e">
        <f>SUMIF(#REF!,DJ$2,#REF!)</f>
        <v>#REF!</v>
      </c>
      <c r="DK108" s="75" t="e">
        <f>SUMIF(#REF!,DK$2,#REF!)</f>
        <v>#REF!</v>
      </c>
      <c r="DL108" s="75" t="e">
        <f>SUMIF(#REF!,DL$2,#REF!)</f>
        <v>#REF!</v>
      </c>
      <c r="DM108" s="75" t="e">
        <f>SUMIF(#REF!,DM$2,#REF!)</f>
        <v>#REF!</v>
      </c>
      <c r="DN108" s="75" t="e">
        <f>SUMIF(#REF!,DN$2,#REF!)</f>
        <v>#REF!</v>
      </c>
      <c r="DO108" s="75" t="e">
        <f>SUMIF(#REF!,DO$2,#REF!)</f>
        <v>#REF!</v>
      </c>
      <c r="DP108" s="75" t="e">
        <f>SUMIF(#REF!,DP$2,#REF!)</f>
        <v>#REF!</v>
      </c>
      <c r="DQ108" s="75" t="e">
        <f>SUMIF(#REF!,DQ$2,#REF!)</f>
        <v>#REF!</v>
      </c>
      <c r="DR108" s="75" t="e">
        <f>SUMIF(#REF!,DR$2,#REF!)</f>
        <v>#REF!</v>
      </c>
      <c r="DS108" s="75" t="e">
        <f>SUMIF(#REF!,DS$2,#REF!)</f>
        <v>#REF!</v>
      </c>
      <c r="DT108" s="75" t="e">
        <f>SUMIF(#REF!,DT$2,#REF!)</f>
        <v>#REF!</v>
      </c>
      <c r="DU108" s="75" t="e">
        <f>SUMIF(#REF!,DU$2,#REF!)</f>
        <v>#REF!</v>
      </c>
      <c r="DV108" s="75" t="e">
        <f>SUMIF(#REF!,DV$2,#REF!)</f>
        <v>#REF!</v>
      </c>
    </row>
    <row r="109" spans="3:135" s="73" customFormat="1">
      <c r="C109" s="76">
        <v>101</v>
      </c>
      <c r="D109" s="100" t="e">
        <f>#REF!</f>
        <v>#REF!</v>
      </c>
      <c r="E109" s="77"/>
      <c r="F109" s="78" t="e">
        <f>#REF!</f>
        <v>#REF!</v>
      </c>
      <c r="G109" s="78" t="e">
        <f>#REF!</f>
        <v>#REF!</v>
      </c>
      <c r="H109" s="78" t="e">
        <f>#REF!</f>
        <v>#REF!</v>
      </c>
      <c r="I109" s="78" t="e">
        <f>#REF!</f>
        <v>#REF!</v>
      </c>
      <c r="J109" s="78" t="e">
        <f>#REF!</f>
        <v>#REF!</v>
      </c>
      <c r="K109" s="78" t="e">
        <f>#REF!</f>
        <v>#REF!</v>
      </c>
      <c r="L109" s="78" t="e">
        <f>#REF!</f>
        <v>#REF!</v>
      </c>
      <c r="M109" s="78" t="e">
        <f>#REF!</f>
        <v>#REF!</v>
      </c>
      <c r="N109" s="78" t="e">
        <f>#REF!</f>
        <v>#REF!</v>
      </c>
      <c r="O109" s="78" t="e">
        <f>#REF!</f>
        <v>#REF!</v>
      </c>
      <c r="P109" s="78" t="e">
        <f>#REF!</f>
        <v>#REF!</v>
      </c>
      <c r="Q109" s="78" t="e">
        <f>#REF!</f>
        <v>#REF!</v>
      </c>
      <c r="R109" s="78" t="e">
        <f>#REF!</f>
        <v>#REF!</v>
      </c>
      <c r="S109" s="78" t="e">
        <f>#REF!</f>
        <v>#REF!</v>
      </c>
      <c r="T109" s="78" t="e">
        <f>#REF!</f>
        <v>#REF!</v>
      </c>
      <c r="U109" s="78" t="e">
        <f>#REF!</f>
        <v>#REF!</v>
      </c>
      <c r="V109" s="78" t="e">
        <f>#REF!</f>
        <v>#REF!</v>
      </c>
      <c r="W109" s="78" t="e">
        <f>#REF!</f>
        <v>#REF!</v>
      </c>
      <c r="X109" s="78" t="e">
        <f>#REF!</f>
        <v>#REF!</v>
      </c>
      <c r="Y109" s="78" t="e">
        <f>#REF!</f>
        <v>#REF!</v>
      </c>
      <c r="Z109" s="78" t="e">
        <f>#REF!</f>
        <v>#REF!</v>
      </c>
      <c r="AA109" s="78" t="e">
        <f>#REF!</f>
        <v>#REF!</v>
      </c>
      <c r="AB109" s="78" t="e">
        <f>#REF!</f>
        <v>#REF!</v>
      </c>
      <c r="AC109" s="78" t="e">
        <f>#REF!</f>
        <v>#REF!</v>
      </c>
      <c r="AD109" s="78"/>
      <c r="AE109" s="78" t="e">
        <f t="shared" ref="AE109:AE139" si="24">SUM(R109:AC109)</f>
        <v>#REF!</v>
      </c>
      <c r="AF109" s="78" t="e">
        <f t="shared" ref="AF109:AF133" si="25">SUM(F109:Q109)</f>
        <v>#REF!</v>
      </c>
      <c r="AG109" s="78" t="e">
        <f t="shared" ref="AG109:AG137" si="26">AE109-AF109</f>
        <v>#REF!</v>
      </c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C109" s="78" t="e">
        <f>SUMIF(#REF!,DC$2,#REF!)</f>
        <v>#REF!</v>
      </c>
      <c r="DD109" s="78" t="e">
        <f>SUMIF(#REF!,DD$2,#REF!)</f>
        <v>#REF!</v>
      </c>
      <c r="DE109" s="78" t="e">
        <f>SUMIF(#REF!,DE$2,#REF!)</f>
        <v>#REF!</v>
      </c>
      <c r="DF109" s="78" t="e">
        <f>SUMIF(#REF!,DF$2,#REF!)</f>
        <v>#REF!</v>
      </c>
      <c r="DG109" s="78" t="e">
        <f>SUMIF(#REF!,DG$2,#REF!)</f>
        <v>#REF!</v>
      </c>
      <c r="DH109" s="78" t="e">
        <f>SUMIF(#REF!,DH$2,#REF!)</f>
        <v>#REF!</v>
      </c>
      <c r="DI109" s="78" t="e">
        <f>SUMIF(#REF!,DI$2,#REF!)</f>
        <v>#REF!</v>
      </c>
      <c r="DJ109" s="78" t="e">
        <f>SUMIF(#REF!,DJ$2,#REF!)</f>
        <v>#REF!</v>
      </c>
      <c r="DK109" s="78" t="e">
        <f>SUMIF(#REF!,DK$2,#REF!)</f>
        <v>#REF!</v>
      </c>
      <c r="DL109" s="78" t="e">
        <f>SUMIF(#REF!,DL$2,#REF!)</f>
        <v>#REF!</v>
      </c>
      <c r="DM109" s="78" t="e">
        <f>SUMIF(#REF!,DM$2,#REF!)</f>
        <v>#REF!</v>
      </c>
      <c r="DN109" s="78" t="e">
        <f>SUMIF(#REF!,DN$2,#REF!)</f>
        <v>#REF!</v>
      </c>
      <c r="DO109" s="78" t="e">
        <f>SUMIF(#REF!,DO$2,#REF!)</f>
        <v>#REF!</v>
      </c>
      <c r="DP109" s="78" t="e">
        <f>SUMIF(#REF!,DP$2,#REF!)</f>
        <v>#REF!</v>
      </c>
      <c r="DQ109" s="78" t="e">
        <f>SUMIF(#REF!,DQ$2,#REF!)</f>
        <v>#REF!</v>
      </c>
      <c r="DR109" s="78" t="e">
        <f>SUMIF(#REF!,DR$2,#REF!)</f>
        <v>#REF!</v>
      </c>
      <c r="DS109" s="78" t="e">
        <f>SUMIF(#REF!,DS$2,#REF!)</f>
        <v>#REF!</v>
      </c>
      <c r="DT109" s="78" t="e">
        <f>SUMIF(#REF!,DT$2,#REF!)</f>
        <v>#REF!</v>
      </c>
      <c r="DU109" s="78" t="e">
        <f>SUMIF(#REF!,DU$2,#REF!)</f>
        <v>#REF!</v>
      </c>
      <c r="DV109" s="78" t="e">
        <f>SUMIF(#REF!,DV$2,#REF!)</f>
        <v>#REF!</v>
      </c>
    </row>
    <row r="110" spans="3:135" s="73" customFormat="1">
      <c r="C110" s="76">
        <v>102</v>
      </c>
      <c r="D110" s="100" t="e">
        <f>#REF!</f>
        <v>#REF!</v>
      </c>
      <c r="E110" s="77"/>
      <c r="F110" s="78" t="e">
        <f>#REF!</f>
        <v>#REF!</v>
      </c>
      <c r="G110" s="78" t="e">
        <f>#REF!</f>
        <v>#REF!</v>
      </c>
      <c r="H110" s="78" t="e">
        <f>#REF!</f>
        <v>#REF!</v>
      </c>
      <c r="I110" s="78" t="e">
        <f>#REF!</f>
        <v>#REF!</v>
      </c>
      <c r="J110" s="78" t="e">
        <f>#REF!</f>
        <v>#REF!</v>
      </c>
      <c r="K110" s="78" t="e">
        <f>#REF!</f>
        <v>#REF!</v>
      </c>
      <c r="L110" s="78" t="e">
        <f>#REF!</f>
        <v>#REF!</v>
      </c>
      <c r="M110" s="78" t="e">
        <f>#REF!</f>
        <v>#REF!</v>
      </c>
      <c r="N110" s="78" t="e">
        <f>#REF!</f>
        <v>#REF!</v>
      </c>
      <c r="O110" s="78" t="e">
        <f>#REF!</f>
        <v>#REF!</v>
      </c>
      <c r="P110" s="78" t="e">
        <f>#REF!</f>
        <v>#REF!</v>
      </c>
      <c r="Q110" s="78" t="e">
        <f>#REF!</f>
        <v>#REF!</v>
      </c>
      <c r="R110" s="78" t="e">
        <f>#REF!</f>
        <v>#REF!</v>
      </c>
      <c r="S110" s="78" t="e">
        <f>#REF!</f>
        <v>#REF!</v>
      </c>
      <c r="T110" s="78" t="e">
        <f>#REF!</f>
        <v>#REF!</v>
      </c>
      <c r="U110" s="78" t="e">
        <f>#REF!</f>
        <v>#REF!</v>
      </c>
      <c r="V110" s="78" t="e">
        <f>#REF!</f>
        <v>#REF!</v>
      </c>
      <c r="W110" s="78" t="e">
        <f>#REF!</f>
        <v>#REF!</v>
      </c>
      <c r="X110" s="78" t="e">
        <f>#REF!</f>
        <v>#REF!</v>
      </c>
      <c r="Y110" s="78" t="e">
        <f>#REF!</f>
        <v>#REF!</v>
      </c>
      <c r="Z110" s="78" t="e">
        <f>#REF!</f>
        <v>#REF!</v>
      </c>
      <c r="AA110" s="78" t="e">
        <f>#REF!</f>
        <v>#REF!</v>
      </c>
      <c r="AB110" s="78" t="e">
        <f>#REF!</f>
        <v>#REF!</v>
      </c>
      <c r="AC110" s="78" t="e">
        <f>#REF!</f>
        <v>#REF!</v>
      </c>
      <c r="AD110" s="78"/>
      <c r="AE110" s="78" t="e">
        <f t="shared" si="24"/>
        <v>#REF!</v>
      </c>
      <c r="AF110" s="78" t="e">
        <f t="shared" si="25"/>
        <v>#REF!</v>
      </c>
      <c r="AG110" s="78" t="e">
        <f t="shared" si="26"/>
        <v>#REF!</v>
      </c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  <c r="CR110" s="78"/>
      <c r="CS110" s="78"/>
      <c r="CT110" s="78"/>
      <c r="CU110" s="78"/>
      <c r="CV110" s="78"/>
      <c r="CW110" s="78"/>
      <c r="CX110" s="78"/>
      <c r="CY110" s="78"/>
      <c r="CZ110" s="78"/>
      <c r="DC110" s="78" t="e">
        <f>SUMIF(#REF!,DC$2,#REF!)</f>
        <v>#REF!</v>
      </c>
      <c r="DD110" s="78" t="e">
        <f>SUMIF(#REF!,DD$2,#REF!)</f>
        <v>#REF!</v>
      </c>
      <c r="DE110" s="78" t="e">
        <f>SUMIF(#REF!,DE$2,#REF!)</f>
        <v>#REF!</v>
      </c>
      <c r="DF110" s="78" t="e">
        <f>SUMIF(#REF!,DF$2,#REF!)</f>
        <v>#REF!</v>
      </c>
      <c r="DG110" s="78" t="e">
        <f>SUMIF(#REF!,DG$2,#REF!)</f>
        <v>#REF!</v>
      </c>
      <c r="DH110" s="78" t="e">
        <f>SUMIF(#REF!,DH$2,#REF!)</f>
        <v>#REF!</v>
      </c>
      <c r="DI110" s="78" t="e">
        <f>SUMIF(#REF!,DI$2,#REF!)</f>
        <v>#REF!</v>
      </c>
      <c r="DJ110" s="78" t="e">
        <f>SUMIF(#REF!,DJ$2,#REF!)</f>
        <v>#REF!</v>
      </c>
      <c r="DK110" s="78" t="e">
        <f>SUMIF(#REF!,DK$2,#REF!)</f>
        <v>#REF!</v>
      </c>
      <c r="DL110" s="78" t="e">
        <f>SUMIF(#REF!,DL$2,#REF!)</f>
        <v>#REF!</v>
      </c>
      <c r="DM110" s="78" t="e">
        <f>SUMIF(#REF!,DM$2,#REF!)</f>
        <v>#REF!</v>
      </c>
      <c r="DN110" s="78" t="e">
        <f>SUMIF(#REF!,DN$2,#REF!)</f>
        <v>#REF!</v>
      </c>
      <c r="DO110" s="78" t="e">
        <f>SUMIF(#REF!,DO$2,#REF!)</f>
        <v>#REF!</v>
      </c>
      <c r="DP110" s="78" t="e">
        <f>SUMIF(#REF!,DP$2,#REF!)</f>
        <v>#REF!</v>
      </c>
      <c r="DQ110" s="78" t="e">
        <f>SUMIF(#REF!,DQ$2,#REF!)</f>
        <v>#REF!</v>
      </c>
      <c r="DR110" s="78" t="e">
        <f>SUMIF(#REF!,DR$2,#REF!)</f>
        <v>#REF!</v>
      </c>
      <c r="DS110" s="78" t="e">
        <f>SUMIF(#REF!,DS$2,#REF!)</f>
        <v>#REF!</v>
      </c>
      <c r="DT110" s="78" t="e">
        <f>SUMIF(#REF!,DT$2,#REF!)</f>
        <v>#REF!</v>
      </c>
      <c r="DU110" s="78" t="e">
        <f>SUMIF(#REF!,DU$2,#REF!)</f>
        <v>#REF!</v>
      </c>
      <c r="DV110" s="78" t="e">
        <f>SUMIF(#REF!,DV$2,#REF!)</f>
        <v>#REF!</v>
      </c>
    </row>
    <row r="111" spans="3:135" s="73" customFormat="1">
      <c r="C111" s="76">
        <v>103</v>
      </c>
      <c r="D111" s="100" t="e">
        <f>#REF!</f>
        <v>#REF!</v>
      </c>
      <c r="E111" s="77"/>
      <c r="F111" s="78" t="e">
        <f>#REF!</f>
        <v>#REF!</v>
      </c>
      <c r="G111" s="78" t="e">
        <f>#REF!</f>
        <v>#REF!</v>
      </c>
      <c r="H111" s="78" t="e">
        <f>#REF!</f>
        <v>#REF!</v>
      </c>
      <c r="I111" s="78" t="e">
        <f>#REF!</f>
        <v>#REF!</v>
      </c>
      <c r="J111" s="78" t="e">
        <f>#REF!</f>
        <v>#REF!</v>
      </c>
      <c r="K111" s="78" t="e">
        <f>#REF!</f>
        <v>#REF!</v>
      </c>
      <c r="L111" s="78" t="e">
        <f>#REF!</f>
        <v>#REF!</v>
      </c>
      <c r="M111" s="78" t="e">
        <f>#REF!</f>
        <v>#REF!</v>
      </c>
      <c r="N111" s="78" t="e">
        <f>#REF!</f>
        <v>#REF!</v>
      </c>
      <c r="O111" s="78" t="e">
        <f>#REF!</f>
        <v>#REF!</v>
      </c>
      <c r="P111" s="78" t="e">
        <f>#REF!</f>
        <v>#REF!</v>
      </c>
      <c r="Q111" s="78" t="e">
        <f>#REF!</f>
        <v>#REF!</v>
      </c>
      <c r="R111" s="78" t="e">
        <f>#REF!</f>
        <v>#REF!</v>
      </c>
      <c r="S111" s="78" t="e">
        <f>#REF!</f>
        <v>#REF!</v>
      </c>
      <c r="T111" s="78" t="e">
        <f>#REF!</f>
        <v>#REF!</v>
      </c>
      <c r="U111" s="78" t="e">
        <f>#REF!</f>
        <v>#REF!</v>
      </c>
      <c r="V111" s="78" t="e">
        <f>#REF!</f>
        <v>#REF!</v>
      </c>
      <c r="W111" s="78" t="e">
        <f>#REF!</f>
        <v>#REF!</v>
      </c>
      <c r="X111" s="78" t="e">
        <f>#REF!</f>
        <v>#REF!</v>
      </c>
      <c r="Y111" s="78" t="e">
        <f>#REF!</f>
        <v>#REF!</v>
      </c>
      <c r="Z111" s="78" t="e">
        <f>#REF!</f>
        <v>#REF!</v>
      </c>
      <c r="AA111" s="78" t="e">
        <f>#REF!</f>
        <v>#REF!</v>
      </c>
      <c r="AB111" s="78" t="e">
        <f>#REF!</f>
        <v>#REF!</v>
      </c>
      <c r="AC111" s="78" t="e">
        <f>#REF!</f>
        <v>#REF!</v>
      </c>
      <c r="AD111" s="78"/>
      <c r="AE111" s="78" t="e">
        <f t="shared" si="24"/>
        <v>#REF!</v>
      </c>
      <c r="AF111" s="78" t="e">
        <f t="shared" si="25"/>
        <v>#REF!</v>
      </c>
      <c r="AG111" s="78" t="e">
        <f t="shared" si="26"/>
        <v>#REF!</v>
      </c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C111" s="78" t="e">
        <f>SUMIF(#REF!,DC$2,#REF!)</f>
        <v>#REF!</v>
      </c>
      <c r="DD111" s="78" t="e">
        <f>SUMIF(#REF!,DD$2,#REF!)</f>
        <v>#REF!</v>
      </c>
      <c r="DE111" s="78" t="e">
        <f>SUMIF(#REF!,DE$2,#REF!)</f>
        <v>#REF!</v>
      </c>
      <c r="DF111" s="78" t="e">
        <f>SUMIF(#REF!,DF$2,#REF!)</f>
        <v>#REF!</v>
      </c>
      <c r="DG111" s="78" t="e">
        <f>SUMIF(#REF!,DG$2,#REF!)</f>
        <v>#REF!</v>
      </c>
      <c r="DH111" s="78" t="e">
        <f>SUMIF(#REF!,DH$2,#REF!)</f>
        <v>#REF!</v>
      </c>
      <c r="DI111" s="78" t="e">
        <f>SUMIF(#REF!,DI$2,#REF!)</f>
        <v>#REF!</v>
      </c>
      <c r="DJ111" s="78" t="e">
        <f>SUMIF(#REF!,DJ$2,#REF!)</f>
        <v>#REF!</v>
      </c>
      <c r="DK111" s="78" t="e">
        <f>SUMIF(#REF!,DK$2,#REF!)</f>
        <v>#REF!</v>
      </c>
      <c r="DL111" s="78" t="e">
        <f>SUMIF(#REF!,DL$2,#REF!)</f>
        <v>#REF!</v>
      </c>
      <c r="DM111" s="78" t="e">
        <f>SUMIF(#REF!,DM$2,#REF!)</f>
        <v>#REF!</v>
      </c>
      <c r="DN111" s="78" t="e">
        <f>SUMIF(#REF!,DN$2,#REF!)</f>
        <v>#REF!</v>
      </c>
      <c r="DO111" s="78" t="e">
        <f>SUMIF(#REF!,DO$2,#REF!)</f>
        <v>#REF!</v>
      </c>
      <c r="DP111" s="78" t="e">
        <f>SUMIF(#REF!,DP$2,#REF!)</f>
        <v>#REF!</v>
      </c>
      <c r="DQ111" s="78" t="e">
        <f>SUMIF(#REF!,DQ$2,#REF!)</f>
        <v>#REF!</v>
      </c>
      <c r="DR111" s="78" t="e">
        <f>SUMIF(#REF!,DR$2,#REF!)</f>
        <v>#REF!</v>
      </c>
      <c r="DS111" s="78" t="e">
        <f>SUMIF(#REF!,DS$2,#REF!)</f>
        <v>#REF!</v>
      </c>
      <c r="DT111" s="78" t="e">
        <f>SUMIF(#REF!,DT$2,#REF!)</f>
        <v>#REF!</v>
      </c>
      <c r="DU111" s="78" t="e">
        <f>SUMIF(#REF!,DU$2,#REF!)</f>
        <v>#REF!</v>
      </c>
      <c r="DV111" s="78" t="e">
        <f>SUMIF(#REF!,DV$2,#REF!)</f>
        <v>#REF!</v>
      </c>
    </row>
    <row r="112" spans="3:135" s="73" customFormat="1">
      <c r="C112" s="76">
        <v>104</v>
      </c>
      <c r="D112" s="100" t="e">
        <f>#REF!</f>
        <v>#REF!</v>
      </c>
      <c r="E112" s="77"/>
      <c r="F112" s="78" t="e">
        <f>#REF!</f>
        <v>#REF!</v>
      </c>
      <c r="G112" s="78" t="e">
        <f>#REF!</f>
        <v>#REF!</v>
      </c>
      <c r="H112" s="78" t="e">
        <f>#REF!</f>
        <v>#REF!</v>
      </c>
      <c r="I112" s="78" t="e">
        <f>#REF!</f>
        <v>#REF!</v>
      </c>
      <c r="J112" s="78" t="e">
        <f>#REF!</f>
        <v>#REF!</v>
      </c>
      <c r="K112" s="78" t="e">
        <f>#REF!</f>
        <v>#REF!</v>
      </c>
      <c r="L112" s="78" t="e">
        <f>#REF!</f>
        <v>#REF!</v>
      </c>
      <c r="M112" s="78" t="e">
        <f>#REF!</f>
        <v>#REF!</v>
      </c>
      <c r="N112" s="78" t="e">
        <f>#REF!</f>
        <v>#REF!</v>
      </c>
      <c r="O112" s="78" t="e">
        <f>#REF!</f>
        <v>#REF!</v>
      </c>
      <c r="P112" s="78" t="e">
        <f>#REF!</f>
        <v>#REF!</v>
      </c>
      <c r="Q112" s="78" t="e">
        <f>#REF!</f>
        <v>#REF!</v>
      </c>
      <c r="R112" s="78" t="e">
        <f>#REF!</f>
        <v>#REF!</v>
      </c>
      <c r="S112" s="78" t="e">
        <f>#REF!</f>
        <v>#REF!</v>
      </c>
      <c r="T112" s="78" t="e">
        <f>#REF!</f>
        <v>#REF!</v>
      </c>
      <c r="U112" s="78" t="e">
        <f>#REF!</f>
        <v>#REF!</v>
      </c>
      <c r="V112" s="78" t="e">
        <f>#REF!</f>
        <v>#REF!</v>
      </c>
      <c r="W112" s="78" t="e">
        <f>#REF!</f>
        <v>#REF!</v>
      </c>
      <c r="X112" s="78" t="e">
        <f>#REF!</f>
        <v>#REF!</v>
      </c>
      <c r="Y112" s="78" t="e">
        <f>#REF!</f>
        <v>#REF!</v>
      </c>
      <c r="Z112" s="78" t="e">
        <f>#REF!</f>
        <v>#REF!</v>
      </c>
      <c r="AA112" s="78" t="e">
        <f>#REF!</f>
        <v>#REF!</v>
      </c>
      <c r="AB112" s="78" t="e">
        <f>#REF!</f>
        <v>#REF!</v>
      </c>
      <c r="AC112" s="78" t="e">
        <f>#REF!</f>
        <v>#REF!</v>
      </c>
      <c r="AD112" s="78"/>
      <c r="AE112" s="78" t="e">
        <f t="shared" si="24"/>
        <v>#REF!</v>
      </c>
      <c r="AF112" s="78" t="e">
        <f t="shared" si="25"/>
        <v>#REF!</v>
      </c>
      <c r="AG112" s="78" t="e">
        <f t="shared" si="26"/>
        <v>#REF!</v>
      </c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C112" s="78" t="e">
        <f>SUMIF(#REF!,DC$2,#REF!)</f>
        <v>#REF!</v>
      </c>
      <c r="DD112" s="78" t="e">
        <f>SUMIF(#REF!,DD$2,#REF!)</f>
        <v>#REF!</v>
      </c>
      <c r="DE112" s="78" t="e">
        <f>SUMIF(#REF!,DE$2,#REF!)</f>
        <v>#REF!</v>
      </c>
      <c r="DF112" s="78" t="e">
        <f>SUMIF(#REF!,DF$2,#REF!)</f>
        <v>#REF!</v>
      </c>
      <c r="DG112" s="78" t="e">
        <f>SUMIF(#REF!,DG$2,#REF!)</f>
        <v>#REF!</v>
      </c>
      <c r="DH112" s="78" t="e">
        <f>SUMIF(#REF!,DH$2,#REF!)</f>
        <v>#REF!</v>
      </c>
      <c r="DI112" s="78" t="e">
        <f>SUMIF(#REF!,DI$2,#REF!)</f>
        <v>#REF!</v>
      </c>
      <c r="DJ112" s="78" t="e">
        <f>SUMIF(#REF!,DJ$2,#REF!)</f>
        <v>#REF!</v>
      </c>
      <c r="DK112" s="78" t="e">
        <f>SUMIF(#REF!,DK$2,#REF!)</f>
        <v>#REF!</v>
      </c>
      <c r="DL112" s="78" t="e">
        <f>SUMIF(#REF!,DL$2,#REF!)</f>
        <v>#REF!</v>
      </c>
      <c r="DM112" s="78" t="e">
        <f>SUMIF(#REF!,DM$2,#REF!)</f>
        <v>#REF!</v>
      </c>
      <c r="DN112" s="78" t="e">
        <f>SUMIF(#REF!,DN$2,#REF!)</f>
        <v>#REF!</v>
      </c>
      <c r="DO112" s="78" t="e">
        <f>SUMIF(#REF!,DO$2,#REF!)</f>
        <v>#REF!</v>
      </c>
      <c r="DP112" s="78" t="e">
        <f>SUMIF(#REF!,DP$2,#REF!)</f>
        <v>#REF!</v>
      </c>
      <c r="DQ112" s="78" t="e">
        <f>SUMIF(#REF!,DQ$2,#REF!)</f>
        <v>#REF!</v>
      </c>
      <c r="DR112" s="78" t="e">
        <f>SUMIF(#REF!,DR$2,#REF!)</f>
        <v>#REF!</v>
      </c>
      <c r="DS112" s="78" t="e">
        <f>SUMIF(#REF!,DS$2,#REF!)</f>
        <v>#REF!</v>
      </c>
      <c r="DT112" s="78" t="e">
        <f>SUMIF(#REF!,DT$2,#REF!)</f>
        <v>#REF!</v>
      </c>
      <c r="DU112" s="78" t="e">
        <f>SUMIF(#REF!,DU$2,#REF!)</f>
        <v>#REF!</v>
      </c>
      <c r="DV112" s="78" t="e">
        <f>SUMIF(#REF!,DV$2,#REF!)</f>
        <v>#REF!</v>
      </c>
    </row>
    <row r="113" spans="3:126" s="73" customFormat="1">
      <c r="C113" s="76">
        <v>105</v>
      </c>
      <c r="D113" s="100" t="e">
        <f>#REF!</f>
        <v>#REF!</v>
      </c>
      <c r="E113" s="77"/>
      <c r="F113" s="78" t="e">
        <f>#REF!</f>
        <v>#REF!</v>
      </c>
      <c r="G113" s="78" t="e">
        <f>#REF!</f>
        <v>#REF!</v>
      </c>
      <c r="H113" s="78" t="e">
        <f>#REF!</f>
        <v>#REF!</v>
      </c>
      <c r="I113" s="78" t="e">
        <f>#REF!</f>
        <v>#REF!</v>
      </c>
      <c r="J113" s="78" t="e">
        <f>#REF!</f>
        <v>#REF!</v>
      </c>
      <c r="K113" s="78" t="e">
        <f>#REF!</f>
        <v>#REF!</v>
      </c>
      <c r="L113" s="78" t="e">
        <f>#REF!</f>
        <v>#REF!</v>
      </c>
      <c r="M113" s="78" t="e">
        <f>#REF!</f>
        <v>#REF!</v>
      </c>
      <c r="N113" s="78" t="e">
        <f>#REF!</f>
        <v>#REF!</v>
      </c>
      <c r="O113" s="78" t="e">
        <f>#REF!</f>
        <v>#REF!</v>
      </c>
      <c r="P113" s="78" t="e">
        <f>#REF!</f>
        <v>#REF!</v>
      </c>
      <c r="Q113" s="78" t="e">
        <f>#REF!</f>
        <v>#REF!</v>
      </c>
      <c r="R113" s="78" t="e">
        <f>#REF!</f>
        <v>#REF!</v>
      </c>
      <c r="S113" s="78" t="e">
        <f>#REF!</f>
        <v>#REF!</v>
      </c>
      <c r="T113" s="78" t="e">
        <f>#REF!</f>
        <v>#REF!</v>
      </c>
      <c r="U113" s="78" t="e">
        <f>#REF!</f>
        <v>#REF!</v>
      </c>
      <c r="V113" s="78" t="e">
        <f>#REF!</f>
        <v>#REF!</v>
      </c>
      <c r="W113" s="78" t="e">
        <f>#REF!</f>
        <v>#REF!</v>
      </c>
      <c r="X113" s="78" t="e">
        <f>#REF!</f>
        <v>#REF!</v>
      </c>
      <c r="Y113" s="78" t="e">
        <f>#REF!</f>
        <v>#REF!</v>
      </c>
      <c r="Z113" s="78" t="e">
        <f>#REF!</f>
        <v>#REF!</v>
      </c>
      <c r="AA113" s="78" t="e">
        <f>#REF!</f>
        <v>#REF!</v>
      </c>
      <c r="AB113" s="78" t="e">
        <f>#REF!</f>
        <v>#REF!</v>
      </c>
      <c r="AC113" s="78" t="e">
        <f>#REF!</f>
        <v>#REF!</v>
      </c>
      <c r="AD113" s="78"/>
      <c r="AE113" s="78" t="e">
        <f t="shared" si="24"/>
        <v>#REF!</v>
      </c>
      <c r="AF113" s="78" t="e">
        <f t="shared" si="25"/>
        <v>#REF!</v>
      </c>
      <c r="AG113" s="78" t="e">
        <f t="shared" si="26"/>
        <v>#REF!</v>
      </c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C113" s="78" t="e">
        <f>SUMIF(#REF!,DC$2,#REF!)</f>
        <v>#REF!</v>
      </c>
      <c r="DD113" s="78" t="e">
        <f>SUMIF(#REF!,DD$2,#REF!)</f>
        <v>#REF!</v>
      </c>
      <c r="DE113" s="78" t="e">
        <f>SUMIF(#REF!,DE$2,#REF!)</f>
        <v>#REF!</v>
      </c>
      <c r="DF113" s="78" t="e">
        <f>SUMIF(#REF!,DF$2,#REF!)</f>
        <v>#REF!</v>
      </c>
      <c r="DG113" s="78" t="e">
        <f>SUMIF(#REF!,DG$2,#REF!)</f>
        <v>#REF!</v>
      </c>
      <c r="DH113" s="78" t="e">
        <f>SUMIF(#REF!,DH$2,#REF!)</f>
        <v>#REF!</v>
      </c>
      <c r="DI113" s="78" t="e">
        <f>SUMIF(#REF!,DI$2,#REF!)</f>
        <v>#REF!</v>
      </c>
      <c r="DJ113" s="78" t="e">
        <f>SUMIF(#REF!,DJ$2,#REF!)</f>
        <v>#REF!</v>
      </c>
      <c r="DK113" s="78" t="e">
        <f>SUMIF(#REF!,DK$2,#REF!)</f>
        <v>#REF!</v>
      </c>
      <c r="DL113" s="78" t="e">
        <f>SUMIF(#REF!,DL$2,#REF!)</f>
        <v>#REF!</v>
      </c>
      <c r="DM113" s="78" t="e">
        <f>SUMIF(#REF!,DM$2,#REF!)</f>
        <v>#REF!</v>
      </c>
      <c r="DN113" s="78" t="e">
        <f>SUMIF(#REF!,DN$2,#REF!)</f>
        <v>#REF!</v>
      </c>
      <c r="DO113" s="78" t="e">
        <f>SUMIF(#REF!,DO$2,#REF!)</f>
        <v>#REF!</v>
      </c>
      <c r="DP113" s="78" t="e">
        <f>SUMIF(#REF!,DP$2,#REF!)</f>
        <v>#REF!</v>
      </c>
      <c r="DQ113" s="78" t="e">
        <f>SUMIF(#REF!,DQ$2,#REF!)</f>
        <v>#REF!</v>
      </c>
      <c r="DR113" s="78" t="e">
        <f>SUMIF(#REF!,DR$2,#REF!)</f>
        <v>#REF!</v>
      </c>
      <c r="DS113" s="78" t="e">
        <f>SUMIF(#REF!,DS$2,#REF!)</f>
        <v>#REF!</v>
      </c>
      <c r="DT113" s="78" t="e">
        <f>SUMIF(#REF!,DT$2,#REF!)</f>
        <v>#REF!</v>
      </c>
      <c r="DU113" s="78" t="e">
        <f>SUMIF(#REF!,DU$2,#REF!)</f>
        <v>#REF!</v>
      </c>
      <c r="DV113" s="78" t="e">
        <f>SUMIF(#REF!,DV$2,#REF!)</f>
        <v>#REF!</v>
      </c>
    </row>
    <row r="114" spans="3:126" s="73" customFormat="1">
      <c r="C114" s="76">
        <v>106</v>
      </c>
      <c r="D114" s="100" t="e">
        <f>#REF!</f>
        <v>#REF!</v>
      </c>
      <c r="E114" s="77"/>
      <c r="F114" s="78" t="e">
        <f>#REF!</f>
        <v>#REF!</v>
      </c>
      <c r="G114" s="78" t="e">
        <f>#REF!</f>
        <v>#REF!</v>
      </c>
      <c r="H114" s="78" t="e">
        <f>#REF!</f>
        <v>#REF!</v>
      </c>
      <c r="I114" s="78" t="e">
        <f>#REF!</f>
        <v>#REF!</v>
      </c>
      <c r="J114" s="78" t="e">
        <f>#REF!</f>
        <v>#REF!</v>
      </c>
      <c r="K114" s="78" t="e">
        <f>#REF!</f>
        <v>#REF!</v>
      </c>
      <c r="L114" s="78" t="e">
        <f>#REF!</f>
        <v>#REF!</v>
      </c>
      <c r="M114" s="78" t="e">
        <f>#REF!</f>
        <v>#REF!</v>
      </c>
      <c r="N114" s="78" t="e">
        <f>#REF!</f>
        <v>#REF!</v>
      </c>
      <c r="O114" s="78" t="e">
        <f>#REF!</f>
        <v>#REF!</v>
      </c>
      <c r="P114" s="78" t="e">
        <f>#REF!</f>
        <v>#REF!</v>
      </c>
      <c r="Q114" s="78" t="e">
        <f>#REF!</f>
        <v>#REF!</v>
      </c>
      <c r="R114" s="78" t="e">
        <f>#REF!</f>
        <v>#REF!</v>
      </c>
      <c r="S114" s="78" t="e">
        <f>#REF!</f>
        <v>#REF!</v>
      </c>
      <c r="T114" s="78" t="e">
        <f>#REF!</f>
        <v>#REF!</v>
      </c>
      <c r="U114" s="78" t="e">
        <f>#REF!</f>
        <v>#REF!</v>
      </c>
      <c r="V114" s="78" t="e">
        <f>#REF!</f>
        <v>#REF!</v>
      </c>
      <c r="W114" s="78" t="e">
        <f>#REF!</f>
        <v>#REF!</v>
      </c>
      <c r="X114" s="78" t="e">
        <f>#REF!</f>
        <v>#REF!</v>
      </c>
      <c r="Y114" s="78" t="e">
        <f>#REF!</f>
        <v>#REF!</v>
      </c>
      <c r="Z114" s="78" t="e">
        <f>#REF!</f>
        <v>#REF!</v>
      </c>
      <c r="AA114" s="78" t="e">
        <f>#REF!</f>
        <v>#REF!</v>
      </c>
      <c r="AB114" s="78" t="e">
        <f>#REF!</f>
        <v>#REF!</v>
      </c>
      <c r="AC114" s="78" t="e">
        <f>#REF!</f>
        <v>#REF!</v>
      </c>
      <c r="AD114" s="78"/>
      <c r="AE114" s="78" t="e">
        <f t="shared" si="24"/>
        <v>#REF!</v>
      </c>
      <c r="AF114" s="78" t="e">
        <f t="shared" si="25"/>
        <v>#REF!</v>
      </c>
      <c r="AG114" s="78" t="e">
        <f t="shared" si="26"/>
        <v>#REF!</v>
      </c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  <c r="CR114" s="78"/>
      <c r="CS114" s="78"/>
      <c r="CT114" s="78"/>
      <c r="CU114" s="78"/>
      <c r="CV114" s="78"/>
      <c r="CW114" s="78"/>
      <c r="CX114" s="78"/>
      <c r="CY114" s="78"/>
      <c r="CZ114" s="78"/>
      <c r="DC114" s="78" t="e">
        <f>SUMIF(#REF!,DC$2,#REF!)</f>
        <v>#REF!</v>
      </c>
      <c r="DD114" s="78" t="e">
        <f>SUMIF(#REF!,DD$2,#REF!)</f>
        <v>#REF!</v>
      </c>
      <c r="DE114" s="78" t="e">
        <f>SUMIF(#REF!,DE$2,#REF!)</f>
        <v>#REF!</v>
      </c>
      <c r="DF114" s="78" t="e">
        <f>SUMIF(#REF!,DF$2,#REF!)</f>
        <v>#REF!</v>
      </c>
      <c r="DG114" s="78" t="e">
        <f>SUMIF(#REF!,DG$2,#REF!)</f>
        <v>#REF!</v>
      </c>
      <c r="DH114" s="78" t="e">
        <f>SUMIF(#REF!,DH$2,#REF!)</f>
        <v>#REF!</v>
      </c>
      <c r="DI114" s="78" t="e">
        <f>SUMIF(#REF!,DI$2,#REF!)</f>
        <v>#REF!</v>
      </c>
      <c r="DJ114" s="78" t="e">
        <f>SUMIF(#REF!,DJ$2,#REF!)</f>
        <v>#REF!</v>
      </c>
      <c r="DK114" s="78" t="e">
        <f>SUMIF(#REF!,DK$2,#REF!)</f>
        <v>#REF!</v>
      </c>
      <c r="DL114" s="78" t="e">
        <f>SUMIF(#REF!,DL$2,#REF!)</f>
        <v>#REF!</v>
      </c>
      <c r="DM114" s="78" t="e">
        <f>SUMIF(#REF!,DM$2,#REF!)</f>
        <v>#REF!</v>
      </c>
      <c r="DN114" s="78" t="e">
        <f>SUMIF(#REF!,DN$2,#REF!)</f>
        <v>#REF!</v>
      </c>
      <c r="DO114" s="78" t="e">
        <f>SUMIF(#REF!,DO$2,#REF!)</f>
        <v>#REF!</v>
      </c>
      <c r="DP114" s="78" t="e">
        <f>SUMIF(#REF!,DP$2,#REF!)</f>
        <v>#REF!</v>
      </c>
      <c r="DQ114" s="78" t="e">
        <f>SUMIF(#REF!,DQ$2,#REF!)</f>
        <v>#REF!</v>
      </c>
      <c r="DR114" s="78" t="e">
        <f>SUMIF(#REF!,DR$2,#REF!)</f>
        <v>#REF!</v>
      </c>
      <c r="DS114" s="78" t="e">
        <f>SUMIF(#REF!,DS$2,#REF!)</f>
        <v>#REF!</v>
      </c>
      <c r="DT114" s="78" t="e">
        <f>SUMIF(#REF!,DT$2,#REF!)</f>
        <v>#REF!</v>
      </c>
      <c r="DU114" s="78" t="e">
        <f>SUMIF(#REF!,DU$2,#REF!)</f>
        <v>#REF!</v>
      </c>
      <c r="DV114" s="78" t="e">
        <f>SUMIF(#REF!,DV$2,#REF!)</f>
        <v>#REF!</v>
      </c>
    </row>
    <row r="115" spans="3:126" s="73" customFormat="1">
      <c r="C115" s="76">
        <v>108</v>
      </c>
      <c r="D115" s="100" t="e">
        <f>#REF!</f>
        <v>#REF!</v>
      </c>
      <c r="E115" s="77"/>
      <c r="F115" s="78" t="e">
        <f>#REF!</f>
        <v>#REF!</v>
      </c>
      <c r="G115" s="78" t="e">
        <f>#REF!</f>
        <v>#REF!</v>
      </c>
      <c r="H115" s="78" t="e">
        <f>#REF!</f>
        <v>#REF!</v>
      </c>
      <c r="I115" s="78" t="e">
        <f>#REF!</f>
        <v>#REF!</v>
      </c>
      <c r="J115" s="78" t="e">
        <f>#REF!</f>
        <v>#REF!</v>
      </c>
      <c r="K115" s="78" t="e">
        <f>#REF!</f>
        <v>#REF!</v>
      </c>
      <c r="L115" s="78" t="e">
        <f>#REF!</f>
        <v>#REF!</v>
      </c>
      <c r="M115" s="78" t="e">
        <f>#REF!</f>
        <v>#REF!</v>
      </c>
      <c r="N115" s="78" t="e">
        <f>#REF!</f>
        <v>#REF!</v>
      </c>
      <c r="O115" s="78" t="e">
        <f>#REF!</f>
        <v>#REF!</v>
      </c>
      <c r="P115" s="78" t="e">
        <f>#REF!</f>
        <v>#REF!</v>
      </c>
      <c r="Q115" s="78" t="e">
        <f>#REF!</f>
        <v>#REF!</v>
      </c>
      <c r="R115" s="78" t="e">
        <f>#REF!</f>
        <v>#REF!</v>
      </c>
      <c r="S115" s="78" t="e">
        <f>#REF!</f>
        <v>#REF!</v>
      </c>
      <c r="T115" s="78" t="e">
        <f>#REF!</f>
        <v>#REF!</v>
      </c>
      <c r="U115" s="78" t="e">
        <f>#REF!</f>
        <v>#REF!</v>
      </c>
      <c r="V115" s="78" t="e">
        <f>#REF!</f>
        <v>#REF!</v>
      </c>
      <c r="W115" s="78" t="e">
        <f>#REF!</f>
        <v>#REF!</v>
      </c>
      <c r="X115" s="78" t="e">
        <f>#REF!</f>
        <v>#REF!</v>
      </c>
      <c r="Y115" s="78" t="e">
        <f>#REF!</f>
        <v>#REF!</v>
      </c>
      <c r="Z115" s="78" t="e">
        <f>#REF!</f>
        <v>#REF!</v>
      </c>
      <c r="AA115" s="78" t="e">
        <f>#REF!</f>
        <v>#REF!</v>
      </c>
      <c r="AB115" s="78" t="e">
        <f>#REF!</f>
        <v>#REF!</v>
      </c>
      <c r="AC115" s="78" t="e">
        <f>#REF!</f>
        <v>#REF!</v>
      </c>
      <c r="AD115" s="78"/>
      <c r="AE115" s="78" t="e">
        <f t="shared" si="24"/>
        <v>#REF!</v>
      </c>
      <c r="AF115" s="78" t="e">
        <f t="shared" si="25"/>
        <v>#REF!</v>
      </c>
      <c r="AG115" s="78" t="e">
        <f t="shared" si="26"/>
        <v>#REF!</v>
      </c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C115" s="78" t="e">
        <f>SUMIF(#REF!,DC$2,#REF!)</f>
        <v>#REF!</v>
      </c>
      <c r="DD115" s="78" t="e">
        <f>SUMIF(#REF!,DD$2,#REF!)</f>
        <v>#REF!</v>
      </c>
      <c r="DE115" s="78" t="e">
        <f>SUMIF(#REF!,DE$2,#REF!)</f>
        <v>#REF!</v>
      </c>
      <c r="DF115" s="78" t="e">
        <f>SUMIF(#REF!,DF$2,#REF!)</f>
        <v>#REF!</v>
      </c>
      <c r="DG115" s="78" t="e">
        <f>SUMIF(#REF!,DG$2,#REF!)</f>
        <v>#REF!</v>
      </c>
      <c r="DH115" s="78" t="e">
        <f>SUMIF(#REF!,DH$2,#REF!)</f>
        <v>#REF!</v>
      </c>
      <c r="DI115" s="78" t="e">
        <f>SUMIF(#REF!,DI$2,#REF!)</f>
        <v>#REF!</v>
      </c>
      <c r="DJ115" s="78" t="e">
        <f>SUMIF(#REF!,DJ$2,#REF!)</f>
        <v>#REF!</v>
      </c>
      <c r="DK115" s="78" t="e">
        <f>SUMIF(#REF!,DK$2,#REF!)</f>
        <v>#REF!</v>
      </c>
      <c r="DL115" s="78" t="e">
        <f>SUMIF(#REF!,DL$2,#REF!)</f>
        <v>#REF!</v>
      </c>
      <c r="DM115" s="78" t="e">
        <f>SUMIF(#REF!,DM$2,#REF!)</f>
        <v>#REF!</v>
      </c>
      <c r="DN115" s="78" t="e">
        <f>SUMIF(#REF!,DN$2,#REF!)</f>
        <v>#REF!</v>
      </c>
      <c r="DO115" s="78" t="e">
        <f>SUMIF(#REF!,DO$2,#REF!)</f>
        <v>#REF!</v>
      </c>
      <c r="DP115" s="78" t="e">
        <f>SUMIF(#REF!,DP$2,#REF!)</f>
        <v>#REF!</v>
      </c>
      <c r="DQ115" s="78" t="e">
        <f>SUMIF(#REF!,DQ$2,#REF!)</f>
        <v>#REF!</v>
      </c>
      <c r="DR115" s="78" t="e">
        <f>SUMIF(#REF!,DR$2,#REF!)</f>
        <v>#REF!</v>
      </c>
      <c r="DS115" s="78" t="e">
        <f>SUMIF(#REF!,DS$2,#REF!)</f>
        <v>#REF!</v>
      </c>
      <c r="DT115" s="78" t="e">
        <f>SUMIF(#REF!,DT$2,#REF!)</f>
        <v>#REF!</v>
      </c>
      <c r="DU115" s="78" t="e">
        <f>SUMIF(#REF!,DU$2,#REF!)</f>
        <v>#REF!</v>
      </c>
      <c r="DV115" s="78" t="e">
        <f>SUMIF(#REF!,DV$2,#REF!)</f>
        <v>#REF!</v>
      </c>
    </row>
    <row r="116" spans="3:126" s="73" customFormat="1">
      <c r="C116" s="76">
        <v>109</v>
      </c>
      <c r="D116" s="100" t="e">
        <f>#REF!</f>
        <v>#REF!</v>
      </c>
      <c r="E116" s="77"/>
      <c r="F116" s="78" t="e">
        <f>#REF!</f>
        <v>#REF!</v>
      </c>
      <c r="G116" s="78" t="e">
        <f>#REF!</f>
        <v>#REF!</v>
      </c>
      <c r="H116" s="78" t="e">
        <f>#REF!</f>
        <v>#REF!</v>
      </c>
      <c r="I116" s="78" t="e">
        <f>#REF!</f>
        <v>#REF!</v>
      </c>
      <c r="J116" s="78" t="e">
        <f>#REF!</f>
        <v>#REF!</v>
      </c>
      <c r="K116" s="78" t="e">
        <f>#REF!</f>
        <v>#REF!</v>
      </c>
      <c r="L116" s="78" t="e">
        <f>#REF!</f>
        <v>#REF!</v>
      </c>
      <c r="M116" s="78" t="e">
        <f>#REF!</f>
        <v>#REF!</v>
      </c>
      <c r="N116" s="78" t="e">
        <f>#REF!</f>
        <v>#REF!</v>
      </c>
      <c r="O116" s="78" t="e">
        <f>#REF!</f>
        <v>#REF!</v>
      </c>
      <c r="P116" s="78" t="e">
        <f>#REF!</f>
        <v>#REF!</v>
      </c>
      <c r="Q116" s="78" t="e">
        <f>#REF!</f>
        <v>#REF!</v>
      </c>
      <c r="R116" s="78" t="e">
        <f>#REF!</f>
        <v>#REF!</v>
      </c>
      <c r="S116" s="78" t="e">
        <f>#REF!</f>
        <v>#REF!</v>
      </c>
      <c r="T116" s="78" t="e">
        <f>#REF!</f>
        <v>#REF!</v>
      </c>
      <c r="U116" s="78" t="e">
        <f>#REF!</f>
        <v>#REF!</v>
      </c>
      <c r="V116" s="78" t="e">
        <f>#REF!</f>
        <v>#REF!</v>
      </c>
      <c r="W116" s="78" t="e">
        <f>#REF!</f>
        <v>#REF!</v>
      </c>
      <c r="X116" s="78" t="e">
        <f>#REF!</f>
        <v>#REF!</v>
      </c>
      <c r="Y116" s="78" t="e">
        <f>#REF!</f>
        <v>#REF!</v>
      </c>
      <c r="Z116" s="78" t="e">
        <f>#REF!</f>
        <v>#REF!</v>
      </c>
      <c r="AA116" s="78" t="e">
        <f>#REF!</f>
        <v>#REF!</v>
      </c>
      <c r="AB116" s="78" t="e">
        <f>#REF!</f>
        <v>#REF!</v>
      </c>
      <c r="AC116" s="78" t="e">
        <f>#REF!</f>
        <v>#REF!</v>
      </c>
      <c r="AD116" s="78"/>
      <c r="AE116" s="78" t="e">
        <f t="shared" si="24"/>
        <v>#REF!</v>
      </c>
      <c r="AF116" s="78" t="e">
        <f t="shared" si="25"/>
        <v>#REF!</v>
      </c>
      <c r="AG116" s="78" t="e">
        <f t="shared" si="26"/>
        <v>#REF!</v>
      </c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  <c r="CR116" s="78"/>
      <c r="CS116" s="78"/>
      <c r="CT116" s="78"/>
      <c r="CU116" s="78"/>
      <c r="CV116" s="78"/>
      <c r="CW116" s="78"/>
      <c r="CX116" s="78"/>
      <c r="CY116" s="78"/>
      <c r="CZ116" s="78"/>
      <c r="DC116" s="78" t="e">
        <f>SUMIF(#REF!,DC$2,#REF!)</f>
        <v>#REF!</v>
      </c>
      <c r="DD116" s="78" t="e">
        <f>SUMIF(#REF!,DD$2,#REF!)</f>
        <v>#REF!</v>
      </c>
      <c r="DE116" s="78" t="e">
        <f>SUMIF(#REF!,DE$2,#REF!)</f>
        <v>#REF!</v>
      </c>
      <c r="DF116" s="78" t="e">
        <f>SUMIF(#REF!,DF$2,#REF!)</f>
        <v>#REF!</v>
      </c>
      <c r="DG116" s="78" t="e">
        <f>SUMIF(#REF!,DG$2,#REF!)</f>
        <v>#REF!</v>
      </c>
      <c r="DH116" s="78" t="e">
        <f>SUMIF(#REF!,DH$2,#REF!)</f>
        <v>#REF!</v>
      </c>
      <c r="DI116" s="78" t="e">
        <f>SUMIF(#REF!,DI$2,#REF!)</f>
        <v>#REF!</v>
      </c>
      <c r="DJ116" s="78" t="e">
        <f>SUMIF(#REF!,DJ$2,#REF!)</f>
        <v>#REF!</v>
      </c>
      <c r="DK116" s="78" t="e">
        <f>SUMIF(#REF!,DK$2,#REF!)</f>
        <v>#REF!</v>
      </c>
      <c r="DL116" s="78" t="e">
        <f>SUMIF(#REF!,DL$2,#REF!)</f>
        <v>#REF!</v>
      </c>
      <c r="DM116" s="78" t="e">
        <f>SUMIF(#REF!,DM$2,#REF!)</f>
        <v>#REF!</v>
      </c>
      <c r="DN116" s="78" t="e">
        <f>SUMIF(#REF!,DN$2,#REF!)</f>
        <v>#REF!</v>
      </c>
      <c r="DO116" s="78" t="e">
        <f>SUMIF(#REF!,DO$2,#REF!)</f>
        <v>#REF!</v>
      </c>
      <c r="DP116" s="78" t="e">
        <f>SUMIF(#REF!,DP$2,#REF!)</f>
        <v>#REF!</v>
      </c>
      <c r="DQ116" s="78" t="e">
        <f>SUMIF(#REF!,DQ$2,#REF!)</f>
        <v>#REF!</v>
      </c>
      <c r="DR116" s="78" t="e">
        <f>SUMIF(#REF!,DR$2,#REF!)</f>
        <v>#REF!</v>
      </c>
      <c r="DS116" s="78" t="e">
        <f>SUMIF(#REF!,DS$2,#REF!)</f>
        <v>#REF!</v>
      </c>
      <c r="DT116" s="78" t="e">
        <f>SUMIF(#REF!,DT$2,#REF!)</f>
        <v>#REF!</v>
      </c>
      <c r="DU116" s="78" t="e">
        <f>SUMIF(#REF!,DU$2,#REF!)</f>
        <v>#REF!</v>
      </c>
      <c r="DV116" s="78" t="e">
        <f>SUMIF(#REF!,DV$2,#REF!)</f>
        <v>#REF!</v>
      </c>
    </row>
    <row r="117" spans="3:126" s="73" customFormat="1">
      <c r="C117" s="76">
        <v>110</v>
      </c>
      <c r="D117" s="100" t="e">
        <f>#REF!</f>
        <v>#REF!</v>
      </c>
      <c r="E117" s="77"/>
      <c r="F117" s="78" t="e">
        <f>#REF!</f>
        <v>#REF!</v>
      </c>
      <c r="G117" s="78" t="e">
        <f>#REF!</f>
        <v>#REF!</v>
      </c>
      <c r="H117" s="78" t="e">
        <f>#REF!</f>
        <v>#REF!</v>
      </c>
      <c r="I117" s="78" t="e">
        <f>#REF!</f>
        <v>#REF!</v>
      </c>
      <c r="J117" s="78" t="e">
        <f>#REF!</f>
        <v>#REF!</v>
      </c>
      <c r="K117" s="78" t="e">
        <f>#REF!</f>
        <v>#REF!</v>
      </c>
      <c r="L117" s="78" t="e">
        <f>#REF!</f>
        <v>#REF!</v>
      </c>
      <c r="M117" s="78" t="e">
        <f>#REF!</f>
        <v>#REF!</v>
      </c>
      <c r="N117" s="78" t="e">
        <f>#REF!</f>
        <v>#REF!</v>
      </c>
      <c r="O117" s="78" t="e">
        <f>#REF!</f>
        <v>#REF!</v>
      </c>
      <c r="P117" s="78" t="e">
        <f>#REF!</f>
        <v>#REF!</v>
      </c>
      <c r="Q117" s="78" t="e">
        <f>#REF!</f>
        <v>#REF!</v>
      </c>
      <c r="R117" s="78" t="e">
        <f>#REF!</f>
        <v>#REF!</v>
      </c>
      <c r="S117" s="78" t="e">
        <f>#REF!</f>
        <v>#REF!</v>
      </c>
      <c r="T117" s="78" t="e">
        <f>#REF!</f>
        <v>#REF!</v>
      </c>
      <c r="U117" s="78" t="e">
        <f>#REF!</f>
        <v>#REF!</v>
      </c>
      <c r="V117" s="78" t="e">
        <f>#REF!</f>
        <v>#REF!</v>
      </c>
      <c r="W117" s="78" t="e">
        <f>#REF!</f>
        <v>#REF!</v>
      </c>
      <c r="X117" s="78" t="e">
        <f>#REF!</f>
        <v>#REF!</v>
      </c>
      <c r="Y117" s="78" t="e">
        <f>#REF!</f>
        <v>#REF!</v>
      </c>
      <c r="Z117" s="78" t="e">
        <f>#REF!</f>
        <v>#REF!</v>
      </c>
      <c r="AA117" s="78" t="e">
        <f>#REF!</f>
        <v>#REF!</v>
      </c>
      <c r="AB117" s="78" t="e">
        <f>#REF!</f>
        <v>#REF!</v>
      </c>
      <c r="AC117" s="78" t="e">
        <f>#REF!</f>
        <v>#REF!</v>
      </c>
      <c r="AD117" s="78"/>
      <c r="AE117" s="78" t="e">
        <f t="shared" si="24"/>
        <v>#REF!</v>
      </c>
      <c r="AF117" s="78" t="e">
        <f t="shared" si="25"/>
        <v>#REF!</v>
      </c>
      <c r="AG117" s="78" t="e">
        <f t="shared" si="26"/>
        <v>#REF!</v>
      </c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/>
      <c r="CS117" s="78"/>
      <c r="CT117" s="78"/>
      <c r="CU117" s="78"/>
      <c r="CV117" s="78"/>
      <c r="CW117" s="78"/>
      <c r="CX117" s="78"/>
      <c r="CY117" s="78"/>
      <c r="CZ117" s="78"/>
      <c r="DC117" s="78" t="e">
        <f>SUMIF(#REF!,DC$2,#REF!)</f>
        <v>#REF!</v>
      </c>
      <c r="DD117" s="78" t="e">
        <f>SUMIF(#REF!,DD$2,#REF!)</f>
        <v>#REF!</v>
      </c>
      <c r="DE117" s="78" t="e">
        <f>SUMIF(#REF!,DE$2,#REF!)</f>
        <v>#REF!</v>
      </c>
      <c r="DF117" s="78" t="e">
        <f>SUMIF(#REF!,DF$2,#REF!)</f>
        <v>#REF!</v>
      </c>
      <c r="DG117" s="78" t="e">
        <f>SUMIF(#REF!,DG$2,#REF!)</f>
        <v>#REF!</v>
      </c>
      <c r="DH117" s="78" t="e">
        <f>SUMIF(#REF!,DH$2,#REF!)</f>
        <v>#REF!</v>
      </c>
      <c r="DI117" s="78" t="e">
        <f>SUMIF(#REF!,DI$2,#REF!)</f>
        <v>#REF!</v>
      </c>
      <c r="DJ117" s="78" t="e">
        <f>SUMIF(#REF!,DJ$2,#REF!)</f>
        <v>#REF!</v>
      </c>
      <c r="DK117" s="78" t="e">
        <f>SUMIF(#REF!,DK$2,#REF!)</f>
        <v>#REF!</v>
      </c>
      <c r="DL117" s="78" t="e">
        <f>SUMIF(#REF!,DL$2,#REF!)</f>
        <v>#REF!</v>
      </c>
      <c r="DM117" s="78" t="e">
        <f>SUMIF(#REF!,DM$2,#REF!)</f>
        <v>#REF!</v>
      </c>
      <c r="DN117" s="78" t="e">
        <f>SUMIF(#REF!,DN$2,#REF!)</f>
        <v>#REF!</v>
      </c>
      <c r="DO117" s="78" t="e">
        <f>SUMIF(#REF!,DO$2,#REF!)</f>
        <v>#REF!</v>
      </c>
      <c r="DP117" s="78" t="e">
        <f>SUMIF(#REF!,DP$2,#REF!)</f>
        <v>#REF!</v>
      </c>
      <c r="DQ117" s="78" t="e">
        <f>SUMIF(#REF!,DQ$2,#REF!)</f>
        <v>#REF!</v>
      </c>
      <c r="DR117" s="78" t="e">
        <f>SUMIF(#REF!,DR$2,#REF!)</f>
        <v>#REF!</v>
      </c>
      <c r="DS117" s="78" t="e">
        <f>SUMIF(#REF!,DS$2,#REF!)</f>
        <v>#REF!</v>
      </c>
      <c r="DT117" s="78" t="e">
        <f>SUMIF(#REF!,DT$2,#REF!)</f>
        <v>#REF!</v>
      </c>
      <c r="DU117" s="78" t="e">
        <f>SUMIF(#REF!,DU$2,#REF!)</f>
        <v>#REF!</v>
      </c>
      <c r="DV117" s="78" t="e">
        <f>SUMIF(#REF!,DV$2,#REF!)</f>
        <v>#REF!</v>
      </c>
    </row>
    <row r="118" spans="3:126" s="73" customFormat="1">
      <c r="C118" s="76">
        <v>111</v>
      </c>
      <c r="D118" s="100" t="e">
        <f>#REF!</f>
        <v>#REF!</v>
      </c>
      <c r="E118" s="77"/>
      <c r="F118" s="78" t="e">
        <f>#REF!</f>
        <v>#REF!</v>
      </c>
      <c r="G118" s="78" t="e">
        <f>#REF!</f>
        <v>#REF!</v>
      </c>
      <c r="H118" s="78" t="e">
        <f>#REF!</f>
        <v>#REF!</v>
      </c>
      <c r="I118" s="78" t="e">
        <f>#REF!</f>
        <v>#REF!</v>
      </c>
      <c r="J118" s="78" t="e">
        <f>#REF!</f>
        <v>#REF!</v>
      </c>
      <c r="K118" s="78" t="e">
        <f>#REF!</f>
        <v>#REF!</v>
      </c>
      <c r="L118" s="78" t="e">
        <f>#REF!</f>
        <v>#REF!</v>
      </c>
      <c r="M118" s="78" t="e">
        <f>#REF!</f>
        <v>#REF!</v>
      </c>
      <c r="N118" s="78" t="e">
        <f>#REF!</f>
        <v>#REF!</v>
      </c>
      <c r="O118" s="78" t="e">
        <f>#REF!</f>
        <v>#REF!</v>
      </c>
      <c r="P118" s="78" t="e">
        <f>#REF!</f>
        <v>#REF!</v>
      </c>
      <c r="Q118" s="78" t="e">
        <f>#REF!</f>
        <v>#REF!</v>
      </c>
      <c r="R118" s="78" t="e">
        <f>#REF!</f>
        <v>#REF!</v>
      </c>
      <c r="S118" s="78" t="e">
        <f>#REF!</f>
        <v>#REF!</v>
      </c>
      <c r="T118" s="78" t="e">
        <f>#REF!</f>
        <v>#REF!</v>
      </c>
      <c r="U118" s="78" t="e">
        <f>#REF!</f>
        <v>#REF!</v>
      </c>
      <c r="V118" s="78" t="e">
        <f>#REF!</f>
        <v>#REF!</v>
      </c>
      <c r="W118" s="78" t="e">
        <f>#REF!</f>
        <v>#REF!</v>
      </c>
      <c r="X118" s="78" t="e">
        <f>#REF!</f>
        <v>#REF!</v>
      </c>
      <c r="Y118" s="78" t="e">
        <f>#REF!</f>
        <v>#REF!</v>
      </c>
      <c r="Z118" s="78" t="e">
        <f>#REF!</f>
        <v>#REF!</v>
      </c>
      <c r="AA118" s="78" t="e">
        <f>#REF!</f>
        <v>#REF!</v>
      </c>
      <c r="AB118" s="78" t="e">
        <f>#REF!</f>
        <v>#REF!</v>
      </c>
      <c r="AC118" s="78" t="e">
        <f>#REF!</f>
        <v>#REF!</v>
      </c>
      <c r="AD118" s="78"/>
      <c r="AE118" s="78" t="e">
        <f t="shared" si="24"/>
        <v>#REF!</v>
      </c>
      <c r="AF118" s="78" t="e">
        <f t="shared" si="25"/>
        <v>#REF!</v>
      </c>
      <c r="AG118" s="78" t="e">
        <f t="shared" si="26"/>
        <v>#REF!</v>
      </c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  <c r="CR118" s="78"/>
      <c r="CS118" s="78"/>
      <c r="CT118" s="78"/>
      <c r="CU118" s="78"/>
      <c r="CV118" s="78"/>
      <c r="CW118" s="78"/>
      <c r="CX118" s="78"/>
      <c r="CY118" s="78"/>
      <c r="CZ118" s="78"/>
      <c r="DC118" s="78" t="e">
        <f>SUMIF(#REF!,DC$2,#REF!)</f>
        <v>#REF!</v>
      </c>
      <c r="DD118" s="78" t="e">
        <f>SUMIF(#REF!,DD$2,#REF!)</f>
        <v>#REF!</v>
      </c>
      <c r="DE118" s="78" t="e">
        <f>SUMIF(#REF!,DE$2,#REF!)</f>
        <v>#REF!</v>
      </c>
      <c r="DF118" s="78" t="e">
        <f>SUMIF(#REF!,DF$2,#REF!)</f>
        <v>#REF!</v>
      </c>
      <c r="DG118" s="78" t="e">
        <f>SUMIF(#REF!,DG$2,#REF!)</f>
        <v>#REF!</v>
      </c>
      <c r="DH118" s="78" t="e">
        <f>SUMIF(#REF!,DH$2,#REF!)</f>
        <v>#REF!</v>
      </c>
      <c r="DI118" s="78" t="e">
        <f>SUMIF(#REF!,DI$2,#REF!)</f>
        <v>#REF!</v>
      </c>
      <c r="DJ118" s="78" t="e">
        <f>SUMIF(#REF!,DJ$2,#REF!)</f>
        <v>#REF!</v>
      </c>
      <c r="DK118" s="78" t="e">
        <f>SUMIF(#REF!,DK$2,#REF!)</f>
        <v>#REF!</v>
      </c>
      <c r="DL118" s="78" t="e">
        <f>SUMIF(#REF!,DL$2,#REF!)</f>
        <v>#REF!</v>
      </c>
      <c r="DM118" s="78" t="e">
        <f>SUMIF(#REF!,DM$2,#REF!)</f>
        <v>#REF!</v>
      </c>
      <c r="DN118" s="78" t="e">
        <f>SUMIF(#REF!,DN$2,#REF!)</f>
        <v>#REF!</v>
      </c>
      <c r="DO118" s="78" t="e">
        <f>SUMIF(#REF!,DO$2,#REF!)</f>
        <v>#REF!</v>
      </c>
      <c r="DP118" s="78" t="e">
        <f>SUMIF(#REF!,DP$2,#REF!)</f>
        <v>#REF!</v>
      </c>
      <c r="DQ118" s="78" t="e">
        <f>SUMIF(#REF!,DQ$2,#REF!)</f>
        <v>#REF!</v>
      </c>
      <c r="DR118" s="78" t="e">
        <f>SUMIF(#REF!,DR$2,#REF!)</f>
        <v>#REF!</v>
      </c>
      <c r="DS118" s="78" t="e">
        <f>SUMIF(#REF!,DS$2,#REF!)</f>
        <v>#REF!</v>
      </c>
      <c r="DT118" s="78" t="e">
        <f>SUMIF(#REF!,DT$2,#REF!)</f>
        <v>#REF!</v>
      </c>
      <c r="DU118" s="78" t="e">
        <f>SUMIF(#REF!,DU$2,#REF!)</f>
        <v>#REF!</v>
      </c>
      <c r="DV118" s="78" t="e">
        <f>SUMIF(#REF!,DV$2,#REF!)</f>
        <v>#REF!</v>
      </c>
    </row>
    <row r="119" spans="3:126" s="73" customFormat="1">
      <c r="C119" s="76">
        <v>112</v>
      </c>
      <c r="D119" s="100" t="e">
        <f>#REF!</f>
        <v>#REF!</v>
      </c>
      <c r="E119" s="77"/>
      <c r="F119" s="78" t="e">
        <f>#REF!</f>
        <v>#REF!</v>
      </c>
      <c r="G119" s="78" t="e">
        <f>#REF!</f>
        <v>#REF!</v>
      </c>
      <c r="H119" s="78" t="e">
        <f>#REF!</f>
        <v>#REF!</v>
      </c>
      <c r="I119" s="78" t="e">
        <f>#REF!</f>
        <v>#REF!</v>
      </c>
      <c r="J119" s="78" t="e">
        <f>#REF!</f>
        <v>#REF!</v>
      </c>
      <c r="K119" s="78" t="e">
        <f>#REF!</f>
        <v>#REF!</v>
      </c>
      <c r="L119" s="78" t="e">
        <f>#REF!</f>
        <v>#REF!</v>
      </c>
      <c r="M119" s="78" t="e">
        <f>#REF!</f>
        <v>#REF!</v>
      </c>
      <c r="N119" s="78" t="e">
        <f>#REF!</f>
        <v>#REF!</v>
      </c>
      <c r="O119" s="78" t="e">
        <f>#REF!</f>
        <v>#REF!</v>
      </c>
      <c r="P119" s="78" t="e">
        <f>#REF!</f>
        <v>#REF!</v>
      </c>
      <c r="Q119" s="78" t="e">
        <f>#REF!</f>
        <v>#REF!</v>
      </c>
      <c r="R119" s="78" t="e">
        <f>#REF!</f>
        <v>#REF!</v>
      </c>
      <c r="S119" s="78" t="e">
        <f>#REF!</f>
        <v>#REF!</v>
      </c>
      <c r="T119" s="78" t="e">
        <f>#REF!</f>
        <v>#REF!</v>
      </c>
      <c r="U119" s="78" t="e">
        <f>#REF!</f>
        <v>#REF!</v>
      </c>
      <c r="V119" s="78" t="e">
        <f>#REF!</f>
        <v>#REF!</v>
      </c>
      <c r="W119" s="78" t="e">
        <f>#REF!</f>
        <v>#REF!</v>
      </c>
      <c r="X119" s="78" t="e">
        <f>#REF!</f>
        <v>#REF!</v>
      </c>
      <c r="Y119" s="78" t="e">
        <f>#REF!</f>
        <v>#REF!</v>
      </c>
      <c r="Z119" s="78" t="e">
        <f>#REF!</f>
        <v>#REF!</v>
      </c>
      <c r="AA119" s="78" t="e">
        <f>#REF!</f>
        <v>#REF!</v>
      </c>
      <c r="AB119" s="78" t="e">
        <f>#REF!</f>
        <v>#REF!</v>
      </c>
      <c r="AC119" s="78" t="e">
        <f>#REF!</f>
        <v>#REF!</v>
      </c>
      <c r="AD119" s="78"/>
      <c r="AE119" s="78" t="e">
        <f t="shared" si="24"/>
        <v>#REF!</v>
      </c>
      <c r="AF119" s="78" t="e">
        <f t="shared" si="25"/>
        <v>#REF!</v>
      </c>
      <c r="AG119" s="78" t="e">
        <f t="shared" si="26"/>
        <v>#REF!</v>
      </c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C119" s="78" t="e">
        <f>SUMIF(#REF!,DC$2,#REF!)</f>
        <v>#REF!</v>
      </c>
      <c r="DD119" s="78" t="e">
        <f>SUMIF(#REF!,DD$2,#REF!)</f>
        <v>#REF!</v>
      </c>
      <c r="DE119" s="78" t="e">
        <f>SUMIF(#REF!,DE$2,#REF!)</f>
        <v>#REF!</v>
      </c>
      <c r="DF119" s="78" t="e">
        <f>SUMIF(#REF!,DF$2,#REF!)</f>
        <v>#REF!</v>
      </c>
      <c r="DG119" s="78" t="e">
        <f>SUMIF(#REF!,DG$2,#REF!)</f>
        <v>#REF!</v>
      </c>
      <c r="DH119" s="78" t="e">
        <f>SUMIF(#REF!,DH$2,#REF!)</f>
        <v>#REF!</v>
      </c>
      <c r="DI119" s="78" t="e">
        <f>SUMIF(#REF!,DI$2,#REF!)</f>
        <v>#REF!</v>
      </c>
      <c r="DJ119" s="78" t="e">
        <f>SUMIF(#REF!,DJ$2,#REF!)</f>
        <v>#REF!</v>
      </c>
      <c r="DK119" s="78" t="e">
        <f>SUMIF(#REF!,DK$2,#REF!)</f>
        <v>#REF!</v>
      </c>
      <c r="DL119" s="78" t="e">
        <f>SUMIF(#REF!,DL$2,#REF!)</f>
        <v>#REF!</v>
      </c>
      <c r="DM119" s="78" t="e">
        <f>SUMIF(#REF!,DM$2,#REF!)</f>
        <v>#REF!</v>
      </c>
      <c r="DN119" s="78" t="e">
        <f>SUMIF(#REF!,DN$2,#REF!)</f>
        <v>#REF!</v>
      </c>
      <c r="DO119" s="78" t="e">
        <f>SUMIF(#REF!,DO$2,#REF!)</f>
        <v>#REF!</v>
      </c>
      <c r="DP119" s="78" t="e">
        <f>SUMIF(#REF!,DP$2,#REF!)</f>
        <v>#REF!</v>
      </c>
      <c r="DQ119" s="78" t="e">
        <f>SUMIF(#REF!,DQ$2,#REF!)</f>
        <v>#REF!</v>
      </c>
      <c r="DR119" s="78" t="e">
        <f>SUMIF(#REF!,DR$2,#REF!)</f>
        <v>#REF!</v>
      </c>
      <c r="DS119" s="78" t="e">
        <f>SUMIF(#REF!,DS$2,#REF!)</f>
        <v>#REF!</v>
      </c>
      <c r="DT119" s="78" t="e">
        <f>SUMIF(#REF!,DT$2,#REF!)</f>
        <v>#REF!</v>
      </c>
      <c r="DU119" s="78" t="e">
        <f>SUMIF(#REF!,DU$2,#REF!)</f>
        <v>#REF!</v>
      </c>
      <c r="DV119" s="78" t="e">
        <f>SUMIF(#REF!,DV$2,#REF!)</f>
        <v>#REF!</v>
      </c>
    </row>
    <row r="120" spans="3:126" s="73" customFormat="1">
      <c r="C120" s="76">
        <v>113</v>
      </c>
      <c r="D120" s="100" t="e">
        <f>#REF!</f>
        <v>#REF!</v>
      </c>
      <c r="E120" s="77"/>
      <c r="F120" s="78" t="e">
        <f>#REF!</f>
        <v>#REF!</v>
      </c>
      <c r="G120" s="78" t="e">
        <f>#REF!</f>
        <v>#REF!</v>
      </c>
      <c r="H120" s="78" t="e">
        <f>#REF!</f>
        <v>#REF!</v>
      </c>
      <c r="I120" s="78" t="e">
        <f>#REF!</f>
        <v>#REF!</v>
      </c>
      <c r="J120" s="78" t="e">
        <f>#REF!</f>
        <v>#REF!</v>
      </c>
      <c r="K120" s="78" t="e">
        <f>#REF!</f>
        <v>#REF!</v>
      </c>
      <c r="L120" s="78" t="e">
        <f>#REF!</f>
        <v>#REF!</v>
      </c>
      <c r="M120" s="78" t="e">
        <f>#REF!</f>
        <v>#REF!</v>
      </c>
      <c r="N120" s="78" t="e">
        <f>#REF!</f>
        <v>#REF!</v>
      </c>
      <c r="O120" s="78" t="e">
        <f>#REF!</f>
        <v>#REF!</v>
      </c>
      <c r="P120" s="78" t="e">
        <f>#REF!</f>
        <v>#REF!</v>
      </c>
      <c r="Q120" s="78" t="e">
        <f>#REF!</f>
        <v>#REF!</v>
      </c>
      <c r="R120" s="78" t="e">
        <f>#REF!</f>
        <v>#REF!</v>
      </c>
      <c r="S120" s="78" t="e">
        <f>#REF!</f>
        <v>#REF!</v>
      </c>
      <c r="T120" s="78" t="e">
        <f>#REF!</f>
        <v>#REF!</v>
      </c>
      <c r="U120" s="78" t="e">
        <f>#REF!</f>
        <v>#REF!</v>
      </c>
      <c r="V120" s="78" t="e">
        <f>#REF!</f>
        <v>#REF!</v>
      </c>
      <c r="W120" s="78" t="e">
        <f>#REF!</f>
        <v>#REF!</v>
      </c>
      <c r="X120" s="78" t="e">
        <f>#REF!</f>
        <v>#REF!</v>
      </c>
      <c r="Y120" s="78" t="e">
        <f>#REF!</f>
        <v>#REF!</v>
      </c>
      <c r="Z120" s="78" t="e">
        <f>#REF!</f>
        <v>#REF!</v>
      </c>
      <c r="AA120" s="78" t="e">
        <f>#REF!</f>
        <v>#REF!</v>
      </c>
      <c r="AB120" s="78" t="e">
        <f>#REF!</f>
        <v>#REF!</v>
      </c>
      <c r="AC120" s="78" t="e">
        <f>#REF!</f>
        <v>#REF!</v>
      </c>
      <c r="AD120" s="78"/>
      <c r="AE120" s="78" t="e">
        <f t="shared" si="24"/>
        <v>#REF!</v>
      </c>
      <c r="AF120" s="78" t="e">
        <f t="shared" si="25"/>
        <v>#REF!</v>
      </c>
      <c r="AG120" s="78" t="e">
        <f t="shared" si="26"/>
        <v>#REF!</v>
      </c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  <c r="CR120" s="78"/>
      <c r="CS120" s="78"/>
      <c r="CT120" s="78"/>
      <c r="CU120" s="78"/>
      <c r="CV120" s="78"/>
      <c r="CW120" s="78"/>
      <c r="CX120" s="78"/>
      <c r="CY120" s="78"/>
      <c r="CZ120" s="78"/>
      <c r="DC120" s="78"/>
      <c r="DD120" s="78"/>
      <c r="DE120" s="78"/>
      <c r="DF120" s="78"/>
      <c r="DG120" s="78"/>
      <c r="DH120" s="78"/>
      <c r="DI120" s="78"/>
      <c r="DJ120" s="78"/>
      <c r="DK120" s="78"/>
      <c r="DL120" s="78"/>
      <c r="DM120" s="78"/>
      <c r="DN120" s="78"/>
      <c r="DO120" s="78"/>
      <c r="DP120" s="78"/>
      <c r="DQ120" s="78"/>
      <c r="DR120" s="78"/>
      <c r="DS120" s="78"/>
      <c r="DT120" s="78"/>
      <c r="DU120" s="78"/>
      <c r="DV120" s="78"/>
    </row>
    <row r="121" spans="3:126" s="73" customFormat="1">
      <c r="C121" s="76">
        <v>115</v>
      </c>
      <c r="D121" s="100" t="e">
        <f>#REF!</f>
        <v>#REF!</v>
      </c>
      <c r="E121" s="77"/>
      <c r="F121" s="78" t="e">
        <f>#REF!</f>
        <v>#REF!</v>
      </c>
      <c r="G121" s="78" t="e">
        <f>#REF!</f>
        <v>#REF!</v>
      </c>
      <c r="H121" s="78" t="e">
        <f>#REF!</f>
        <v>#REF!</v>
      </c>
      <c r="I121" s="78" t="e">
        <f>#REF!</f>
        <v>#REF!</v>
      </c>
      <c r="J121" s="78" t="e">
        <f>#REF!</f>
        <v>#REF!</v>
      </c>
      <c r="K121" s="78" t="e">
        <f>#REF!</f>
        <v>#REF!</v>
      </c>
      <c r="L121" s="78" t="e">
        <f>#REF!</f>
        <v>#REF!</v>
      </c>
      <c r="M121" s="78" t="e">
        <f>#REF!</f>
        <v>#REF!</v>
      </c>
      <c r="N121" s="78" t="e">
        <f>#REF!</f>
        <v>#REF!</v>
      </c>
      <c r="O121" s="78" t="e">
        <f>#REF!</f>
        <v>#REF!</v>
      </c>
      <c r="P121" s="78" t="e">
        <f>#REF!</f>
        <v>#REF!</v>
      </c>
      <c r="Q121" s="78" t="e">
        <f>#REF!</f>
        <v>#REF!</v>
      </c>
      <c r="R121" s="78" t="e">
        <f>#REF!</f>
        <v>#REF!</v>
      </c>
      <c r="S121" s="78" t="e">
        <f>#REF!</f>
        <v>#REF!</v>
      </c>
      <c r="T121" s="78" t="e">
        <f>#REF!</f>
        <v>#REF!</v>
      </c>
      <c r="U121" s="78" t="e">
        <f>#REF!</f>
        <v>#REF!</v>
      </c>
      <c r="V121" s="78" t="e">
        <f>#REF!</f>
        <v>#REF!</v>
      </c>
      <c r="W121" s="78" t="e">
        <f>#REF!</f>
        <v>#REF!</v>
      </c>
      <c r="X121" s="78" t="e">
        <f>#REF!</f>
        <v>#REF!</v>
      </c>
      <c r="Y121" s="78" t="e">
        <f>#REF!</f>
        <v>#REF!</v>
      </c>
      <c r="Z121" s="78" t="e">
        <f>#REF!</f>
        <v>#REF!</v>
      </c>
      <c r="AA121" s="78" t="e">
        <f>#REF!</f>
        <v>#REF!</v>
      </c>
      <c r="AB121" s="78" t="e">
        <f>#REF!</f>
        <v>#REF!</v>
      </c>
      <c r="AC121" s="78" t="e">
        <f>#REF!</f>
        <v>#REF!</v>
      </c>
      <c r="AD121" s="78"/>
      <c r="AE121" s="78" t="e">
        <f t="shared" si="24"/>
        <v>#REF!</v>
      </c>
      <c r="AF121" s="78" t="e">
        <f t="shared" si="25"/>
        <v>#REF!</v>
      </c>
      <c r="AG121" s="78" t="e">
        <f t="shared" si="26"/>
        <v>#REF!</v>
      </c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C121" s="78" t="e">
        <f>SUMIF(#REF!,DC$2,#REF!)</f>
        <v>#REF!</v>
      </c>
      <c r="DD121" s="78" t="e">
        <f>SUMIF(#REF!,DD$2,#REF!)</f>
        <v>#REF!</v>
      </c>
      <c r="DE121" s="78" t="e">
        <f>SUMIF(#REF!,DE$2,#REF!)</f>
        <v>#REF!</v>
      </c>
      <c r="DF121" s="78" t="e">
        <f>SUMIF(#REF!,DF$2,#REF!)</f>
        <v>#REF!</v>
      </c>
      <c r="DG121" s="78" t="e">
        <f>SUMIF(#REF!,DG$2,#REF!)</f>
        <v>#REF!</v>
      </c>
      <c r="DH121" s="78" t="e">
        <f>SUMIF(#REF!,DH$2,#REF!)</f>
        <v>#REF!</v>
      </c>
      <c r="DI121" s="78" t="e">
        <f>SUMIF(#REF!,DI$2,#REF!)</f>
        <v>#REF!</v>
      </c>
      <c r="DJ121" s="78" t="e">
        <f>SUMIF(#REF!,DJ$2,#REF!)</f>
        <v>#REF!</v>
      </c>
      <c r="DK121" s="78" t="e">
        <f>SUMIF(#REF!,DK$2,#REF!)</f>
        <v>#REF!</v>
      </c>
      <c r="DL121" s="78" t="e">
        <f>SUMIF(#REF!,DL$2,#REF!)</f>
        <v>#REF!</v>
      </c>
      <c r="DM121" s="78" t="e">
        <f>SUMIF(#REF!,DM$2,#REF!)</f>
        <v>#REF!</v>
      </c>
      <c r="DN121" s="78" t="e">
        <f>SUMIF(#REF!,DN$2,#REF!)</f>
        <v>#REF!</v>
      </c>
      <c r="DO121" s="78" t="e">
        <f>SUMIF(#REF!,DO$2,#REF!)</f>
        <v>#REF!</v>
      </c>
      <c r="DP121" s="78" t="e">
        <f>SUMIF(#REF!,DP$2,#REF!)</f>
        <v>#REF!</v>
      </c>
      <c r="DQ121" s="78" t="e">
        <f>SUMIF(#REF!,DQ$2,#REF!)</f>
        <v>#REF!</v>
      </c>
      <c r="DR121" s="78" t="e">
        <f>SUMIF(#REF!,DR$2,#REF!)</f>
        <v>#REF!</v>
      </c>
      <c r="DS121" s="78" t="e">
        <f>SUMIF(#REF!,DS$2,#REF!)</f>
        <v>#REF!</v>
      </c>
      <c r="DT121" s="78" t="e">
        <f>SUMIF(#REF!,DT$2,#REF!)</f>
        <v>#REF!</v>
      </c>
      <c r="DU121" s="78" t="e">
        <f>SUMIF(#REF!,DU$2,#REF!)</f>
        <v>#REF!</v>
      </c>
      <c r="DV121" s="78" t="e">
        <f>SUMIF(#REF!,DV$2,#REF!)</f>
        <v>#REF!</v>
      </c>
    </row>
    <row r="122" spans="3:126">
      <c r="C122" s="76">
        <v>116</v>
      </c>
      <c r="D122" s="100" t="e">
        <f>#REF!</f>
        <v>#REF!</v>
      </c>
      <c r="F122" s="78" t="e">
        <f>#REF!</f>
        <v>#REF!</v>
      </c>
      <c r="G122" s="78" t="e">
        <f>#REF!</f>
        <v>#REF!</v>
      </c>
      <c r="H122" s="78" t="e">
        <f>#REF!</f>
        <v>#REF!</v>
      </c>
      <c r="I122" s="78" t="e">
        <f>#REF!</f>
        <v>#REF!</v>
      </c>
      <c r="J122" s="78" t="e">
        <f>#REF!</f>
        <v>#REF!</v>
      </c>
      <c r="K122" s="78" t="e">
        <f>#REF!</f>
        <v>#REF!</v>
      </c>
      <c r="L122" s="78" t="e">
        <f>#REF!</f>
        <v>#REF!</v>
      </c>
      <c r="M122" s="78" t="e">
        <f>#REF!</f>
        <v>#REF!</v>
      </c>
      <c r="N122" s="78" t="e">
        <f>#REF!</f>
        <v>#REF!</v>
      </c>
      <c r="O122" s="78" t="e">
        <f>#REF!</f>
        <v>#REF!</v>
      </c>
      <c r="P122" s="78" t="e">
        <f>#REF!</f>
        <v>#REF!</v>
      </c>
      <c r="Q122" s="78" t="e">
        <f>#REF!</f>
        <v>#REF!</v>
      </c>
      <c r="R122" s="78" t="e">
        <f>#REF!</f>
        <v>#REF!</v>
      </c>
      <c r="S122" s="78" t="e">
        <f>#REF!</f>
        <v>#REF!</v>
      </c>
      <c r="T122" s="78" t="e">
        <f>#REF!</f>
        <v>#REF!</v>
      </c>
      <c r="U122" s="78" t="e">
        <f>#REF!</f>
        <v>#REF!</v>
      </c>
      <c r="V122" s="78" t="e">
        <f>#REF!</f>
        <v>#REF!</v>
      </c>
      <c r="W122" s="78" t="e">
        <f>#REF!</f>
        <v>#REF!</v>
      </c>
      <c r="X122" s="78" t="e">
        <f>#REF!</f>
        <v>#REF!</v>
      </c>
      <c r="Y122" s="78" t="e">
        <f>#REF!</f>
        <v>#REF!</v>
      </c>
      <c r="Z122" s="78" t="e">
        <f>#REF!</f>
        <v>#REF!</v>
      </c>
      <c r="AA122" s="78" t="e">
        <f>#REF!</f>
        <v>#REF!</v>
      </c>
      <c r="AB122" s="78" t="e">
        <f>#REF!</f>
        <v>#REF!</v>
      </c>
      <c r="AC122" s="78" t="e">
        <f>#REF!</f>
        <v>#REF!</v>
      </c>
      <c r="AE122" s="78" t="e">
        <f t="shared" si="24"/>
        <v>#REF!</v>
      </c>
      <c r="AF122" s="78" t="e">
        <f t="shared" si="25"/>
        <v>#REF!</v>
      </c>
      <c r="AG122" s="78" t="e">
        <f t="shared" si="26"/>
        <v>#REF!</v>
      </c>
    </row>
    <row r="123" spans="3:126" s="73" customFormat="1">
      <c r="C123" s="76">
        <v>117</v>
      </c>
      <c r="D123" s="100" t="e">
        <f>#REF!</f>
        <v>#REF!</v>
      </c>
      <c r="E123" s="77"/>
      <c r="F123" s="78" t="e">
        <f>#REF!</f>
        <v>#REF!</v>
      </c>
      <c r="G123" s="78" t="e">
        <f>#REF!</f>
        <v>#REF!</v>
      </c>
      <c r="H123" s="78" t="e">
        <f>#REF!</f>
        <v>#REF!</v>
      </c>
      <c r="I123" s="78" t="e">
        <f>#REF!</f>
        <v>#REF!</v>
      </c>
      <c r="J123" s="78" t="e">
        <f>#REF!</f>
        <v>#REF!</v>
      </c>
      <c r="K123" s="78" t="e">
        <f>#REF!</f>
        <v>#REF!</v>
      </c>
      <c r="L123" s="78" t="e">
        <f>#REF!</f>
        <v>#REF!</v>
      </c>
      <c r="M123" s="78" t="e">
        <f>#REF!</f>
        <v>#REF!</v>
      </c>
      <c r="N123" s="78" t="e">
        <f>#REF!</f>
        <v>#REF!</v>
      </c>
      <c r="O123" s="78" t="e">
        <f>#REF!</f>
        <v>#REF!</v>
      </c>
      <c r="P123" s="78" t="e">
        <f>#REF!</f>
        <v>#REF!</v>
      </c>
      <c r="Q123" s="78" t="e">
        <f>#REF!</f>
        <v>#REF!</v>
      </c>
      <c r="R123" s="78" t="e">
        <f>#REF!</f>
        <v>#REF!</v>
      </c>
      <c r="S123" s="78" t="e">
        <f>#REF!</f>
        <v>#REF!</v>
      </c>
      <c r="T123" s="78" t="e">
        <f>#REF!</f>
        <v>#REF!</v>
      </c>
      <c r="U123" s="78" t="e">
        <f>#REF!</f>
        <v>#REF!</v>
      </c>
      <c r="V123" s="78" t="e">
        <f>#REF!</f>
        <v>#REF!</v>
      </c>
      <c r="W123" s="78" t="e">
        <f>#REF!</f>
        <v>#REF!</v>
      </c>
      <c r="X123" s="78" t="e">
        <f>#REF!</f>
        <v>#REF!</v>
      </c>
      <c r="Y123" s="78" t="e">
        <f>#REF!</f>
        <v>#REF!</v>
      </c>
      <c r="Z123" s="78" t="e">
        <f>#REF!</f>
        <v>#REF!</v>
      </c>
      <c r="AA123" s="78" t="e">
        <f>#REF!</f>
        <v>#REF!</v>
      </c>
      <c r="AB123" s="78" t="e">
        <f>#REF!</f>
        <v>#REF!</v>
      </c>
      <c r="AC123" s="78" t="e">
        <f>#REF!</f>
        <v>#REF!</v>
      </c>
      <c r="AD123" s="78"/>
      <c r="AE123" s="78" t="e">
        <f t="shared" si="24"/>
        <v>#REF!</v>
      </c>
      <c r="AF123" s="78" t="e">
        <f t="shared" si="25"/>
        <v>#REF!</v>
      </c>
      <c r="AG123" s="78" t="e">
        <f t="shared" si="26"/>
        <v>#REF!</v>
      </c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C123" s="78" t="e">
        <f>SUMIF(#REF!,DC$2,#REF!)</f>
        <v>#REF!</v>
      </c>
      <c r="DD123" s="78" t="e">
        <f>SUMIF(#REF!,DD$2,#REF!)</f>
        <v>#REF!</v>
      </c>
      <c r="DE123" s="78" t="e">
        <f>SUMIF(#REF!,DE$2,#REF!)</f>
        <v>#REF!</v>
      </c>
      <c r="DF123" s="78" t="e">
        <f>SUMIF(#REF!,DF$2,#REF!)</f>
        <v>#REF!</v>
      </c>
      <c r="DG123" s="78" t="e">
        <f>SUMIF(#REF!,DG$2,#REF!)</f>
        <v>#REF!</v>
      </c>
      <c r="DH123" s="78" t="e">
        <f>SUMIF(#REF!,DH$2,#REF!)</f>
        <v>#REF!</v>
      </c>
      <c r="DI123" s="78" t="e">
        <f>SUMIF(#REF!,DI$2,#REF!)</f>
        <v>#REF!</v>
      </c>
      <c r="DJ123" s="78" t="e">
        <f>SUMIF(#REF!,DJ$2,#REF!)</f>
        <v>#REF!</v>
      </c>
      <c r="DK123" s="78" t="e">
        <f>SUMIF(#REF!,DK$2,#REF!)</f>
        <v>#REF!</v>
      </c>
      <c r="DL123" s="78" t="e">
        <f>SUMIF(#REF!,DL$2,#REF!)</f>
        <v>#REF!</v>
      </c>
      <c r="DM123" s="78" t="e">
        <f>SUMIF(#REF!,DM$2,#REF!)</f>
        <v>#REF!</v>
      </c>
      <c r="DN123" s="78" t="e">
        <f>SUMIF(#REF!,DN$2,#REF!)</f>
        <v>#REF!</v>
      </c>
      <c r="DO123" s="78" t="e">
        <f>SUMIF(#REF!,DO$2,#REF!)</f>
        <v>#REF!</v>
      </c>
      <c r="DP123" s="78" t="e">
        <f>SUMIF(#REF!,DP$2,#REF!)</f>
        <v>#REF!</v>
      </c>
      <c r="DQ123" s="78" t="e">
        <f>SUMIF(#REF!,DQ$2,#REF!)</f>
        <v>#REF!</v>
      </c>
      <c r="DR123" s="78" t="e">
        <f>SUMIF(#REF!,DR$2,#REF!)</f>
        <v>#REF!</v>
      </c>
      <c r="DS123" s="78" t="e">
        <f>SUMIF(#REF!,DS$2,#REF!)</f>
        <v>#REF!</v>
      </c>
      <c r="DT123" s="78" t="e">
        <f>SUMIF(#REF!,DT$2,#REF!)</f>
        <v>#REF!</v>
      </c>
      <c r="DU123" s="78" t="e">
        <f>SUMIF(#REF!,DU$2,#REF!)</f>
        <v>#REF!</v>
      </c>
      <c r="DV123" s="78" t="e">
        <f>SUMIF(#REF!,DV$2,#REF!)</f>
        <v>#REF!</v>
      </c>
    </row>
    <row r="124" spans="3:126" s="73" customFormat="1" ht="12.75" customHeight="1">
      <c r="C124" s="76">
        <v>120</v>
      </c>
      <c r="D124" s="100" t="e">
        <f>#REF!</f>
        <v>#REF!</v>
      </c>
      <c r="E124" s="77"/>
      <c r="F124" s="78" t="e">
        <f>#REF!</f>
        <v>#REF!</v>
      </c>
      <c r="G124" s="78" t="e">
        <f>#REF!</f>
        <v>#REF!</v>
      </c>
      <c r="H124" s="78" t="e">
        <f>#REF!</f>
        <v>#REF!</v>
      </c>
      <c r="I124" s="78" t="e">
        <f>#REF!</f>
        <v>#REF!</v>
      </c>
      <c r="J124" s="78" t="e">
        <f>#REF!</f>
        <v>#REF!</v>
      </c>
      <c r="K124" s="78" t="e">
        <f>#REF!</f>
        <v>#REF!</v>
      </c>
      <c r="L124" s="78" t="e">
        <f>#REF!</f>
        <v>#REF!</v>
      </c>
      <c r="M124" s="78" t="e">
        <f>#REF!</f>
        <v>#REF!</v>
      </c>
      <c r="N124" s="78" t="e">
        <f>#REF!</f>
        <v>#REF!</v>
      </c>
      <c r="O124" s="78" t="e">
        <f>#REF!</f>
        <v>#REF!</v>
      </c>
      <c r="P124" s="78" t="e">
        <f>#REF!</f>
        <v>#REF!</v>
      </c>
      <c r="Q124" s="78" t="e">
        <f>#REF!</f>
        <v>#REF!</v>
      </c>
      <c r="R124" s="78" t="e">
        <f>#REF!</f>
        <v>#REF!</v>
      </c>
      <c r="S124" s="78" t="e">
        <f>#REF!</f>
        <v>#REF!</v>
      </c>
      <c r="T124" s="78" t="e">
        <f>#REF!</f>
        <v>#REF!</v>
      </c>
      <c r="U124" s="78" t="e">
        <f>#REF!</f>
        <v>#REF!</v>
      </c>
      <c r="V124" s="78" t="e">
        <f>#REF!</f>
        <v>#REF!</v>
      </c>
      <c r="W124" s="78" t="e">
        <f>#REF!</f>
        <v>#REF!</v>
      </c>
      <c r="X124" s="78" t="e">
        <f>#REF!</f>
        <v>#REF!</v>
      </c>
      <c r="Y124" s="78" t="e">
        <f>#REF!</f>
        <v>#REF!</v>
      </c>
      <c r="Z124" s="78" t="e">
        <f>#REF!</f>
        <v>#REF!</v>
      </c>
      <c r="AA124" s="78" t="e">
        <f>#REF!</f>
        <v>#REF!</v>
      </c>
      <c r="AB124" s="78" t="e">
        <f>#REF!</f>
        <v>#REF!</v>
      </c>
      <c r="AC124" s="78" t="e">
        <f>#REF!</f>
        <v>#REF!</v>
      </c>
      <c r="AD124" s="78"/>
      <c r="AE124" s="78" t="e">
        <f t="shared" si="24"/>
        <v>#REF!</v>
      </c>
      <c r="AF124" s="78" t="e">
        <f t="shared" si="25"/>
        <v>#REF!</v>
      </c>
      <c r="AG124" s="78" t="e">
        <f t="shared" si="26"/>
        <v>#REF!</v>
      </c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  <c r="CR124" s="78"/>
      <c r="CS124" s="78"/>
      <c r="CT124" s="78"/>
      <c r="CU124" s="78"/>
      <c r="CV124" s="78"/>
      <c r="CW124" s="78"/>
      <c r="CX124" s="78"/>
      <c r="CY124" s="78"/>
      <c r="CZ124" s="78"/>
      <c r="DC124" s="78"/>
      <c r="DD124" s="78"/>
      <c r="DE124" s="78"/>
      <c r="DF124" s="78"/>
      <c r="DG124" s="78"/>
      <c r="DH124" s="78"/>
      <c r="DI124" s="78"/>
      <c r="DJ124" s="78"/>
      <c r="DK124" s="78"/>
      <c r="DL124" s="78"/>
      <c r="DM124" s="78"/>
      <c r="DN124" s="78"/>
      <c r="DO124" s="78"/>
      <c r="DP124" s="78"/>
      <c r="DQ124" s="78"/>
      <c r="DR124" s="78"/>
      <c r="DS124" s="78"/>
      <c r="DT124" s="78"/>
      <c r="DU124" s="78"/>
      <c r="DV124" s="78"/>
    </row>
    <row r="125" spans="3:126" s="73" customFormat="1" ht="12.75" customHeight="1">
      <c r="C125" s="76">
        <v>121</v>
      </c>
      <c r="D125" s="100" t="e">
        <f>#REF!</f>
        <v>#REF!</v>
      </c>
      <c r="E125" s="77"/>
      <c r="F125" s="78" t="e">
        <f>#REF!</f>
        <v>#REF!</v>
      </c>
      <c r="G125" s="78" t="e">
        <f>#REF!</f>
        <v>#REF!</v>
      </c>
      <c r="H125" s="78" t="e">
        <f>#REF!</f>
        <v>#REF!</v>
      </c>
      <c r="I125" s="78" t="e">
        <f>#REF!</f>
        <v>#REF!</v>
      </c>
      <c r="J125" s="78" t="e">
        <f>#REF!</f>
        <v>#REF!</v>
      </c>
      <c r="K125" s="78" t="e">
        <f>#REF!</f>
        <v>#REF!</v>
      </c>
      <c r="L125" s="78" t="e">
        <f>#REF!</f>
        <v>#REF!</v>
      </c>
      <c r="M125" s="78" t="e">
        <f>#REF!</f>
        <v>#REF!</v>
      </c>
      <c r="N125" s="78" t="e">
        <f>#REF!</f>
        <v>#REF!</v>
      </c>
      <c r="O125" s="78" t="e">
        <f>#REF!</f>
        <v>#REF!</v>
      </c>
      <c r="P125" s="78" t="e">
        <f>#REF!</f>
        <v>#REF!</v>
      </c>
      <c r="Q125" s="78" t="e">
        <f>#REF!</f>
        <v>#REF!</v>
      </c>
      <c r="R125" s="78" t="e">
        <f>#REF!</f>
        <v>#REF!</v>
      </c>
      <c r="S125" s="78" t="e">
        <f>#REF!</f>
        <v>#REF!</v>
      </c>
      <c r="T125" s="78" t="e">
        <f>#REF!</f>
        <v>#REF!</v>
      </c>
      <c r="U125" s="78" t="e">
        <f>#REF!</f>
        <v>#REF!</v>
      </c>
      <c r="V125" s="78" t="e">
        <f>#REF!</f>
        <v>#REF!</v>
      </c>
      <c r="W125" s="78" t="e">
        <f>#REF!</f>
        <v>#REF!</v>
      </c>
      <c r="X125" s="78" t="e">
        <f>#REF!</f>
        <v>#REF!</v>
      </c>
      <c r="Y125" s="78" t="e">
        <f>#REF!</f>
        <v>#REF!</v>
      </c>
      <c r="Z125" s="78" t="e">
        <f>#REF!</f>
        <v>#REF!</v>
      </c>
      <c r="AA125" s="78" t="e">
        <f>#REF!</f>
        <v>#REF!</v>
      </c>
      <c r="AB125" s="78" t="e">
        <f>#REF!</f>
        <v>#REF!</v>
      </c>
      <c r="AC125" s="78" t="e">
        <f>#REF!</f>
        <v>#REF!</v>
      </c>
      <c r="AD125" s="78"/>
      <c r="AE125" s="78" t="e">
        <f t="shared" si="24"/>
        <v>#REF!</v>
      </c>
      <c r="AF125" s="78" t="e">
        <f t="shared" si="25"/>
        <v>#REF!</v>
      </c>
      <c r="AG125" s="78" t="e">
        <f t="shared" si="26"/>
        <v>#REF!</v>
      </c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C125" s="78"/>
      <c r="DD125" s="78"/>
      <c r="DE125" s="78"/>
      <c r="DF125" s="78"/>
      <c r="DG125" s="78"/>
      <c r="DH125" s="78"/>
      <c r="DI125" s="78"/>
      <c r="DJ125" s="78"/>
      <c r="DK125" s="78"/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</row>
    <row r="126" spans="3:126" s="73" customFormat="1" ht="12.75" customHeight="1">
      <c r="C126" s="76">
        <v>122</v>
      </c>
      <c r="D126" s="100" t="e">
        <f>#REF!</f>
        <v>#REF!</v>
      </c>
      <c r="E126" s="77"/>
      <c r="F126" s="78" t="e">
        <f>#REF!</f>
        <v>#REF!</v>
      </c>
      <c r="G126" s="78" t="e">
        <f>#REF!</f>
        <v>#REF!</v>
      </c>
      <c r="H126" s="78" t="e">
        <f>#REF!</f>
        <v>#REF!</v>
      </c>
      <c r="I126" s="78" t="e">
        <f>#REF!</f>
        <v>#REF!</v>
      </c>
      <c r="J126" s="78" t="e">
        <f>#REF!</f>
        <v>#REF!</v>
      </c>
      <c r="K126" s="78" t="e">
        <f>#REF!</f>
        <v>#REF!</v>
      </c>
      <c r="L126" s="78" t="e">
        <f>#REF!</f>
        <v>#REF!</v>
      </c>
      <c r="M126" s="78" t="e">
        <f>#REF!</f>
        <v>#REF!</v>
      </c>
      <c r="N126" s="78" t="e">
        <f>#REF!</f>
        <v>#REF!</v>
      </c>
      <c r="O126" s="78" t="e">
        <f>#REF!</f>
        <v>#REF!</v>
      </c>
      <c r="P126" s="78" t="e">
        <f>#REF!</f>
        <v>#REF!</v>
      </c>
      <c r="Q126" s="78" t="e">
        <f>#REF!</f>
        <v>#REF!</v>
      </c>
      <c r="R126" s="78" t="e">
        <f>#REF!</f>
        <v>#REF!</v>
      </c>
      <c r="S126" s="78" t="e">
        <f>#REF!</f>
        <v>#REF!</v>
      </c>
      <c r="T126" s="78" t="e">
        <f>#REF!</f>
        <v>#REF!</v>
      </c>
      <c r="U126" s="78" t="e">
        <f>#REF!</f>
        <v>#REF!</v>
      </c>
      <c r="V126" s="78" t="e">
        <f>#REF!</f>
        <v>#REF!</v>
      </c>
      <c r="W126" s="78" t="e">
        <f>#REF!</f>
        <v>#REF!</v>
      </c>
      <c r="X126" s="78" t="e">
        <f>#REF!</f>
        <v>#REF!</v>
      </c>
      <c r="Y126" s="78" t="e">
        <f>#REF!</f>
        <v>#REF!</v>
      </c>
      <c r="Z126" s="78" t="e">
        <f>#REF!</f>
        <v>#REF!</v>
      </c>
      <c r="AA126" s="78" t="e">
        <f>#REF!</f>
        <v>#REF!</v>
      </c>
      <c r="AB126" s="78" t="e">
        <f>#REF!</f>
        <v>#REF!</v>
      </c>
      <c r="AC126" s="78" t="e">
        <f>#REF!</f>
        <v>#REF!</v>
      </c>
      <c r="AD126" s="78"/>
      <c r="AE126" s="78" t="e">
        <f t="shared" si="24"/>
        <v>#REF!</v>
      </c>
      <c r="AF126" s="78" t="e">
        <f t="shared" si="25"/>
        <v>#REF!</v>
      </c>
      <c r="AG126" s="78" t="e">
        <f t="shared" si="26"/>
        <v>#REF!</v>
      </c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  <c r="CR126" s="78"/>
      <c r="CS126" s="78"/>
      <c r="CT126" s="78"/>
      <c r="CU126" s="78"/>
      <c r="CV126" s="78"/>
      <c r="CW126" s="78"/>
      <c r="CX126" s="78"/>
      <c r="CY126" s="78"/>
      <c r="CZ126" s="78"/>
      <c r="DC126" s="78"/>
      <c r="DD126" s="78"/>
      <c r="DE126" s="78"/>
      <c r="DF126" s="78"/>
      <c r="DG126" s="78"/>
      <c r="DH126" s="78"/>
      <c r="DI126" s="78"/>
      <c r="DJ126" s="78"/>
      <c r="DK126" s="78"/>
      <c r="DL126" s="78"/>
      <c r="DM126" s="78"/>
      <c r="DN126" s="78"/>
      <c r="DO126" s="78"/>
      <c r="DP126" s="78"/>
      <c r="DQ126" s="78"/>
      <c r="DR126" s="78"/>
      <c r="DS126" s="78"/>
      <c r="DT126" s="78"/>
      <c r="DU126" s="78"/>
      <c r="DV126" s="78"/>
    </row>
    <row r="127" spans="3:126" s="73" customFormat="1" ht="12.75" customHeight="1">
      <c r="C127" s="76">
        <v>123</v>
      </c>
      <c r="D127" s="100" t="e">
        <f>#REF!</f>
        <v>#REF!</v>
      </c>
      <c r="E127" s="77"/>
      <c r="F127" s="78" t="e">
        <f>#REF!</f>
        <v>#REF!</v>
      </c>
      <c r="G127" s="78" t="e">
        <f>#REF!</f>
        <v>#REF!</v>
      </c>
      <c r="H127" s="78" t="e">
        <f>#REF!</f>
        <v>#REF!</v>
      </c>
      <c r="I127" s="78" t="e">
        <f>#REF!</f>
        <v>#REF!</v>
      </c>
      <c r="J127" s="78" t="e">
        <f>#REF!</f>
        <v>#REF!</v>
      </c>
      <c r="K127" s="78" t="e">
        <f>#REF!</f>
        <v>#REF!</v>
      </c>
      <c r="L127" s="78" t="e">
        <f>#REF!</f>
        <v>#REF!</v>
      </c>
      <c r="M127" s="78" t="e">
        <f>#REF!</f>
        <v>#REF!</v>
      </c>
      <c r="N127" s="78" t="e">
        <f>#REF!</f>
        <v>#REF!</v>
      </c>
      <c r="O127" s="78" t="e">
        <f>#REF!</f>
        <v>#REF!</v>
      </c>
      <c r="P127" s="78" t="e">
        <f>#REF!</f>
        <v>#REF!</v>
      </c>
      <c r="Q127" s="78" t="e">
        <f>#REF!</f>
        <v>#REF!</v>
      </c>
      <c r="R127" s="78" t="e">
        <f>#REF!</f>
        <v>#REF!</v>
      </c>
      <c r="S127" s="78" t="e">
        <f>#REF!</f>
        <v>#REF!</v>
      </c>
      <c r="T127" s="78" t="e">
        <f>#REF!</f>
        <v>#REF!</v>
      </c>
      <c r="U127" s="78" t="e">
        <f>#REF!</f>
        <v>#REF!</v>
      </c>
      <c r="V127" s="78" t="e">
        <f>#REF!</f>
        <v>#REF!</v>
      </c>
      <c r="W127" s="78" t="e">
        <f>#REF!</f>
        <v>#REF!</v>
      </c>
      <c r="X127" s="78" t="e">
        <f>#REF!</f>
        <v>#REF!</v>
      </c>
      <c r="Y127" s="78" t="e">
        <f>#REF!</f>
        <v>#REF!</v>
      </c>
      <c r="Z127" s="78" t="e">
        <f>#REF!</f>
        <v>#REF!</v>
      </c>
      <c r="AA127" s="78" t="e">
        <f>#REF!</f>
        <v>#REF!</v>
      </c>
      <c r="AB127" s="78" t="e">
        <f>#REF!</f>
        <v>#REF!</v>
      </c>
      <c r="AC127" s="78" t="e">
        <f>#REF!</f>
        <v>#REF!</v>
      </c>
      <c r="AD127" s="78"/>
      <c r="AE127" s="78" t="e">
        <f t="shared" si="24"/>
        <v>#REF!</v>
      </c>
      <c r="AF127" s="78" t="e">
        <f t="shared" si="25"/>
        <v>#REF!</v>
      </c>
      <c r="AG127" s="78" t="e">
        <f t="shared" si="26"/>
        <v>#REF!</v>
      </c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C127" s="78"/>
      <c r="DD127" s="78"/>
      <c r="DE127" s="78"/>
      <c r="DF127" s="78"/>
      <c r="DG127" s="78"/>
      <c r="DH127" s="78"/>
      <c r="DI127" s="78"/>
      <c r="DJ127" s="78"/>
      <c r="DK127" s="78"/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</row>
    <row r="128" spans="3:126" s="73" customFormat="1">
      <c r="C128" s="76">
        <v>114</v>
      </c>
      <c r="D128" s="100" t="e">
        <f>#REF!</f>
        <v>#REF!</v>
      </c>
      <c r="E128" s="77"/>
      <c r="F128" s="78" t="e">
        <f>#REF!</f>
        <v>#REF!</v>
      </c>
      <c r="G128" s="78" t="e">
        <f>#REF!</f>
        <v>#REF!</v>
      </c>
      <c r="H128" s="78" t="e">
        <f>#REF!</f>
        <v>#REF!</v>
      </c>
      <c r="I128" s="78" t="e">
        <f>#REF!</f>
        <v>#REF!</v>
      </c>
      <c r="J128" s="78" t="e">
        <f>#REF!</f>
        <v>#REF!</v>
      </c>
      <c r="K128" s="78" t="e">
        <f>#REF!</f>
        <v>#REF!</v>
      </c>
      <c r="L128" s="78" t="e">
        <f>#REF!</f>
        <v>#REF!</v>
      </c>
      <c r="M128" s="78" t="e">
        <f>#REF!</f>
        <v>#REF!</v>
      </c>
      <c r="N128" s="78" t="e">
        <f>#REF!</f>
        <v>#REF!</v>
      </c>
      <c r="O128" s="78" t="e">
        <f>#REF!</f>
        <v>#REF!</v>
      </c>
      <c r="P128" s="78" t="e">
        <f>#REF!</f>
        <v>#REF!</v>
      </c>
      <c r="Q128" s="78" t="e">
        <f>#REF!</f>
        <v>#REF!</v>
      </c>
      <c r="R128" s="78" t="e">
        <f>#REF!</f>
        <v>#REF!</v>
      </c>
      <c r="S128" s="78" t="e">
        <f>#REF!</f>
        <v>#REF!</v>
      </c>
      <c r="T128" s="78" t="e">
        <f>#REF!</f>
        <v>#REF!</v>
      </c>
      <c r="U128" s="78" t="e">
        <f>#REF!</f>
        <v>#REF!</v>
      </c>
      <c r="V128" s="78" t="e">
        <f>#REF!</f>
        <v>#REF!</v>
      </c>
      <c r="W128" s="78" t="e">
        <f>#REF!</f>
        <v>#REF!</v>
      </c>
      <c r="X128" s="78" t="e">
        <f>#REF!</f>
        <v>#REF!</v>
      </c>
      <c r="Y128" s="78" t="e">
        <f>#REF!</f>
        <v>#REF!</v>
      </c>
      <c r="Z128" s="78" t="e">
        <f>#REF!</f>
        <v>#REF!</v>
      </c>
      <c r="AA128" s="78" t="e">
        <f>#REF!</f>
        <v>#REF!</v>
      </c>
      <c r="AB128" s="78" t="e">
        <f>#REF!</f>
        <v>#REF!</v>
      </c>
      <c r="AC128" s="78" t="e">
        <f>#REF!</f>
        <v>#REF!</v>
      </c>
      <c r="AD128" s="78"/>
      <c r="AE128" s="78" t="e">
        <f t="shared" si="24"/>
        <v>#REF!</v>
      </c>
      <c r="AF128" s="78" t="e">
        <f t="shared" si="25"/>
        <v>#REF!</v>
      </c>
      <c r="AG128" s="78" t="e">
        <f t="shared" si="26"/>
        <v>#REF!</v>
      </c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  <c r="CR128" s="78"/>
      <c r="CS128" s="78"/>
      <c r="CT128" s="78"/>
      <c r="CU128" s="78"/>
      <c r="CV128" s="78"/>
      <c r="CW128" s="78"/>
      <c r="CX128" s="78"/>
      <c r="CY128" s="78"/>
      <c r="CZ128" s="78"/>
      <c r="DC128" s="78" t="e">
        <f>SUMIF(#REF!,DC$2,#REF!)</f>
        <v>#REF!</v>
      </c>
      <c r="DD128" s="78" t="e">
        <f>SUMIF(#REF!,DD$2,#REF!)</f>
        <v>#REF!</v>
      </c>
      <c r="DE128" s="78" t="e">
        <f>SUMIF(#REF!,DE$2,#REF!)</f>
        <v>#REF!</v>
      </c>
      <c r="DF128" s="78" t="e">
        <f>SUMIF(#REF!,DF$2,#REF!)</f>
        <v>#REF!</v>
      </c>
      <c r="DG128" s="78" t="e">
        <f>SUMIF(#REF!,DG$2,#REF!)</f>
        <v>#REF!</v>
      </c>
      <c r="DH128" s="78" t="e">
        <f>SUMIF(#REF!,DH$2,#REF!)</f>
        <v>#REF!</v>
      </c>
      <c r="DI128" s="78" t="e">
        <f>SUMIF(#REF!,DI$2,#REF!)</f>
        <v>#REF!</v>
      </c>
      <c r="DJ128" s="78" t="e">
        <f>SUMIF(#REF!,DJ$2,#REF!)</f>
        <v>#REF!</v>
      </c>
      <c r="DK128" s="78" t="e">
        <f>SUMIF(#REF!,DK$2,#REF!)</f>
        <v>#REF!</v>
      </c>
      <c r="DL128" s="78" t="e">
        <f>SUMIF(#REF!,DL$2,#REF!)</f>
        <v>#REF!</v>
      </c>
      <c r="DM128" s="78" t="e">
        <f>SUMIF(#REF!,DM$2,#REF!)</f>
        <v>#REF!</v>
      </c>
      <c r="DN128" s="78" t="e">
        <f>SUMIF(#REF!,DN$2,#REF!)</f>
        <v>#REF!</v>
      </c>
      <c r="DO128" s="78" t="e">
        <f>SUMIF(#REF!,DO$2,#REF!)</f>
        <v>#REF!</v>
      </c>
      <c r="DP128" s="78" t="e">
        <f>SUMIF(#REF!,DP$2,#REF!)</f>
        <v>#REF!</v>
      </c>
      <c r="DQ128" s="78" t="e">
        <f>SUMIF(#REF!,DQ$2,#REF!)</f>
        <v>#REF!</v>
      </c>
      <c r="DR128" s="78" t="e">
        <f>SUMIF(#REF!,DR$2,#REF!)</f>
        <v>#REF!</v>
      </c>
      <c r="DS128" s="78" t="e">
        <f>SUMIF(#REF!,DS$2,#REF!)</f>
        <v>#REF!</v>
      </c>
      <c r="DT128" s="78" t="e">
        <f>SUMIF(#REF!,DT$2,#REF!)</f>
        <v>#REF!</v>
      </c>
      <c r="DU128" s="78" t="e">
        <f>SUMIF(#REF!,DU$2,#REF!)</f>
        <v>#REF!</v>
      </c>
      <c r="DV128" s="78" t="e">
        <f>SUMIF(#REF!,DV$2,#REF!)</f>
        <v>#REF!</v>
      </c>
    </row>
    <row r="129" spans="3:126" s="73" customFormat="1" ht="12.75" customHeight="1">
      <c r="C129" s="76">
        <v>126</v>
      </c>
      <c r="D129" s="100" t="e">
        <f>#REF!</f>
        <v>#REF!</v>
      </c>
      <c r="E129" s="77"/>
      <c r="F129" s="78" t="e">
        <f>#REF!</f>
        <v>#REF!</v>
      </c>
      <c r="G129" s="78" t="e">
        <f>#REF!</f>
        <v>#REF!</v>
      </c>
      <c r="H129" s="78" t="e">
        <f>#REF!</f>
        <v>#REF!</v>
      </c>
      <c r="I129" s="78" t="e">
        <f>#REF!</f>
        <v>#REF!</v>
      </c>
      <c r="J129" s="78" t="e">
        <f>#REF!</f>
        <v>#REF!</v>
      </c>
      <c r="K129" s="78" t="e">
        <f>#REF!</f>
        <v>#REF!</v>
      </c>
      <c r="L129" s="78" t="e">
        <f>#REF!</f>
        <v>#REF!</v>
      </c>
      <c r="M129" s="78" t="e">
        <f>#REF!</f>
        <v>#REF!</v>
      </c>
      <c r="N129" s="78" t="e">
        <f>#REF!</f>
        <v>#REF!</v>
      </c>
      <c r="O129" s="78" t="e">
        <f>#REF!</f>
        <v>#REF!</v>
      </c>
      <c r="P129" s="78" t="e">
        <f>#REF!</f>
        <v>#REF!</v>
      </c>
      <c r="Q129" s="78" t="e">
        <f>#REF!</f>
        <v>#REF!</v>
      </c>
      <c r="R129" s="78" t="e">
        <f>#REF!</f>
        <v>#REF!</v>
      </c>
      <c r="S129" s="78" t="e">
        <f>#REF!</f>
        <v>#REF!</v>
      </c>
      <c r="T129" s="78" t="e">
        <f>#REF!</f>
        <v>#REF!</v>
      </c>
      <c r="U129" s="78" t="e">
        <f>#REF!</f>
        <v>#REF!</v>
      </c>
      <c r="V129" s="78" t="e">
        <f>#REF!</f>
        <v>#REF!</v>
      </c>
      <c r="W129" s="78" t="e">
        <f>#REF!</f>
        <v>#REF!</v>
      </c>
      <c r="X129" s="78" t="e">
        <f>#REF!</f>
        <v>#REF!</v>
      </c>
      <c r="Y129" s="78" t="e">
        <f>#REF!</f>
        <v>#REF!</v>
      </c>
      <c r="Z129" s="78" t="e">
        <f>#REF!</f>
        <v>#REF!</v>
      </c>
      <c r="AA129" s="78" t="e">
        <f>#REF!</f>
        <v>#REF!</v>
      </c>
      <c r="AB129" s="78" t="e">
        <f>#REF!</f>
        <v>#REF!</v>
      </c>
      <c r="AC129" s="78" t="e">
        <f>#REF!</f>
        <v>#REF!</v>
      </c>
      <c r="AD129" s="78"/>
      <c r="AE129" s="78" t="e">
        <f t="shared" si="24"/>
        <v>#REF!</v>
      </c>
      <c r="AF129" s="78" t="e">
        <f t="shared" si="25"/>
        <v>#REF!</v>
      </c>
      <c r="AG129" s="78" t="e">
        <f t="shared" si="26"/>
        <v>#REF!</v>
      </c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C129" s="78"/>
      <c r="DD129" s="78"/>
      <c r="DE129" s="78"/>
      <c r="DF129" s="78"/>
      <c r="DG129" s="78"/>
      <c r="DH129" s="78"/>
      <c r="DI129" s="78"/>
      <c r="DJ129" s="78"/>
      <c r="DK129" s="78"/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</row>
    <row r="130" spans="3:126" s="73" customFormat="1" ht="12.75" customHeight="1">
      <c r="C130" s="76">
        <v>127</v>
      </c>
      <c r="D130" s="100" t="e">
        <f>#REF!</f>
        <v>#REF!</v>
      </c>
      <c r="E130" s="77"/>
      <c r="F130" s="78" t="e">
        <f>#REF!</f>
        <v>#REF!</v>
      </c>
      <c r="G130" s="78" t="e">
        <f>#REF!</f>
        <v>#REF!</v>
      </c>
      <c r="H130" s="78" t="e">
        <f>#REF!</f>
        <v>#REF!</v>
      </c>
      <c r="I130" s="78" t="e">
        <f>#REF!</f>
        <v>#REF!</v>
      </c>
      <c r="J130" s="78" t="e">
        <f>#REF!</f>
        <v>#REF!</v>
      </c>
      <c r="K130" s="78" t="e">
        <f>#REF!</f>
        <v>#REF!</v>
      </c>
      <c r="L130" s="78" t="e">
        <f>#REF!</f>
        <v>#REF!</v>
      </c>
      <c r="M130" s="78" t="e">
        <f>#REF!</f>
        <v>#REF!</v>
      </c>
      <c r="N130" s="78" t="e">
        <f>#REF!</f>
        <v>#REF!</v>
      </c>
      <c r="O130" s="78" t="e">
        <f>#REF!</f>
        <v>#REF!</v>
      </c>
      <c r="P130" s="78" t="e">
        <f>#REF!</f>
        <v>#REF!</v>
      </c>
      <c r="Q130" s="78" t="e">
        <f>#REF!</f>
        <v>#REF!</v>
      </c>
      <c r="R130" s="78" t="e">
        <f>#REF!</f>
        <v>#REF!</v>
      </c>
      <c r="S130" s="78" t="e">
        <f>#REF!</f>
        <v>#REF!</v>
      </c>
      <c r="T130" s="78" t="e">
        <f>#REF!</f>
        <v>#REF!</v>
      </c>
      <c r="U130" s="78" t="e">
        <f>#REF!</f>
        <v>#REF!</v>
      </c>
      <c r="V130" s="78" t="e">
        <f>#REF!</f>
        <v>#REF!</v>
      </c>
      <c r="W130" s="78" t="e">
        <f>#REF!</f>
        <v>#REF!</v>
      </c>
      <c r="X130" s="78" t="e">
        <f>#REF!</f>
        <v>#REF!</v>
      </c>
      <c r="Y130" s="78" t="e">
        <f>#REF!</f>
        <v>#REF!</v>
      </c>
      <c r="Z130" s="78" t="e">
        <f>#REF!</f>
        <v>#REF!</v>
      </c>
      <c r="AA130" s="78" t="e">
        <f>#REF!</f>
        <v>#REF!</v>
      </c>
      <c r="AB130" s="78" t="e">
        <f>#REF!</f>
        <v>#REF!</v>
      </c>
      <c r="AC130" s="78" t="e">
        <f>#REF!</f>
        <v>#REF!</v>
      </c>
      <c r="AD130" s="78"/>
      <c r="AE130" s="78" t="e">
        <f t="shared" si="24"/>
        <v>#REF!</v>
      </c>
      <c r="AF130" s="78" t="e">
        <f t="shared" si="25"/>
        <v>#REF!</v>
      </c>
      <c r="AG130" s="78" t="e">
        <f t="shared" si="26"/>
        <v>#REF!</v>
      </c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  <c r="CR130" s="78"/>
      <c r="CS130" s="78"/>
      <c r="CT130" s="78"/>
      <c r="CU130" s="78"/>
      <c r="CV130" s="78"/>
      <c r="CW130" s="78"/>
      <c r="CX130" s="78"/>
      <c r="CY130" s="78"/>
      <c r="CZ130" s="78"/>
      <c r="DC130" s="78"/>
      <c r="DD130" s="78"/>
      <c r="DE130" s="78"/>
      <c r="DF130" s="78"/>
      <c r="DG130" s="78"/>
      <c r="DH130" s="78"/>
      <c r="DI130" s="78"/>
      <c r="DJ130" s="78"/>
      <c r="DK130" s="78"/>
      <c r="DL130" s="78"/>
      <c r="DM130" s="78"/>
      <c r="DN130" s="78"/>
      <c r="DO130" s="78"/>
      <c r="DP130" s="78"/>
      <c r="DQ130" s="78"/>
      <c r="DR130" s="78"/>
      <c r="DS130" s="78"/>
      <c r="DT130" s="78"/>
      <c r="DU130" s="78"/>
      <c r="DV130" s="78"/>
    </row>
    <row r="131" spans="3:126" s="73" customFormat="1" ht="12.75" customHeight="1">
      <c r="C131" s="76">
        <v>128</v>
      </c>
      <c r="D131" s="100" t="e">
        <f>#REF!</f>
        <v>#REF!</v>
      </c>
      <c r="E131" s="77"/>
      <c r="F131" s="78" t="e">
        <f>#REF!</f>
        <v>#REF!</v>
      </c>
      <c r="G131" s="78" t="e">
        <f>#REF!</f>
        <v>#REF!</v>
      </c>
      <c r="H131" s="78" t="e">
        <f>#REF!</f>
        <v>#REF!</v>
      </c>
      <c r="I131" s="78" t="e">
        <f>#REF!</f>
        <v>#REF!</v>
      </c>
      <c r="J131" s="78" t="e">
        <f>#REF!</f>
        <v>#REF!</v>
      </c>
      <c r="K131" s="78" t="e">
        <f>#REF!</f>
        <v>#REF!</v>
      </c>
      <c r="L131" s="78" t="e">
        <f>#REF!</f>
        <v>#REF!</v>
      </c>
      <c r="M131" s="78" t="e">
        <f>#REF!</f>
        <v>#REF!</v>
      </c>
      <c r="N131" s="78" t="e">
        <f>#REF!</f>
        <v>#REF!</v>
      </c>
      <c r="O131" s="78" t="e">
        <f>#REF!</f>
        <v>#REF!</v>
      </c>
      <c r="P131" s="78" t="e">
        <f>#REF!</f>
        <v>#REF!</v>
      </c>
      <c r="Q131" s="78" t="e">
        <f>#REF!</f>
        <v>#REF!</v>
      </c>
      <c r="R131" s="78" t="e">
        <f>#REF!</f>
        <v>#REF!</v>
      </c>
      <c r="S131" s="78" t="e">
        <f>#REF!</f>
        <v>#REF!</v>
      </c>
      <c r="T131" s="78" t="e">
        <f>#REF!</f>
        <v>#REF!</v>
      </c>
      <c r="U131" s="78" t="e">
        <f>#REF!</f>
        <v>#REF!</v>
      </c>
      <c r="V131" s="78" t="e">
        <f>#REF!</f>
        <v>#REF!</v>
      </c>
      <c r="W131" s="78" t="e">
        <f>#REF!</f>
        <v>#REF!</v>
      </c>
      <c r="X131" s="78" t="e">
        <f>#REF!</f>
        <v>#REF!</v>
      </c>
      <c r="Y131" s="78" t="e">
        <f>#REF!</f>
        <v>#REF!</v>
      </c>
      <c r="Z131" s="78" t="e">
        <f>#REF!</f>
        <v>#REF!</v>
      </c>
      <c r="AA131" s="78" t="e">
        <f>#REF!</f>
        <v>#REF!</v>
      </c>
      <c r="AB131" s="78" t="e">
        <f>#REF!</f>
        <v>#REF!</v>
      </c>
      <c r="AC131" s="78" t="e">
        <f>#REF!</f>
        <v>#REF!</v>
      </c>
      <c r="AD131" s="78"/>
      <c r="AE131" s="78" t="e">
        <f t="shared" si="24"/>
        <v>#REF!</v>
      </c>
      <c r="AF131" s="78" t="e">
        <f t="shared" si="25"/>
        <v>#REF!</v>
      </c>
      <c r="AG131" s="78" t="e">
        <f t="shared" si="26"/>
        <v>#REF!</v>
      </c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C131" s="78"/>
      <c r="DD131" s="78"/>
      <c r="DE131" s="78"/>
      <c r="DF131" s="78"/>
      <c r="DG131" s="78"/>
      <c r="DH131" s="78"/>
      <c r="DI131" s="78"/>
      <c r="DJ131" s="78"/>
      <c r="DK131" s="78"/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</row>
    <row r="132" spans="3:126" s="73" customFormat="1" ht="12.75" customHeight="1">
      <c r="C132" s="76">
        <v>130</v>
      </c>
      <c r="D132" s="100" t="e">
        <f>#REF!</f>
        <v>#REF!</v>
      </c>
      <c r="E132" s="77"/>
      <c r="F132" s="78" t="e">
        <f>#REF!</f>
        <v>#REF!</v>
      </c>
      <c r="G132" s="78" t="e">
        <f>#REF!</f>
        <v>#REF!</v>
      </c>
      <c r="H132" s="78" t="e">
        <f>#REF!</f>
        <v>#REF!</v>
      </c>
      <c r="I132" s="78" t="e">
        <f>#REF!</f>
        <v>#REF!</v>
      </c>
      <c r="J132" s="78" t="e">
        <f>#REF!</f>
        <v>#REF!</v>
      </c>
      <c r="K132" s="78" t="e">
        <f>#REF!</f>
        <v>#REF!</v>
      </c>
      <c r="L132" s="78" t="e">
        <f>#REF!</f>
        <v>#REF!</v>
      </c>
      <c r="M132" s="78" t="e">
        <f>#REF!</f>
        <v>#REF!</v>
      </c>
      <c r="N132" s="78" t="e">
        <f>#REF!</f>
        <v>#REF!</v>
      </c>
      <c r="O132" s="78" t="e">
        <f>#REF!</f>
        <v>#REF!</v>
      </c>
      <c r="P132" s="78" t="e">
        <f>#REF!</f>
        <v>#REF!</v>
      </c>
      <c r="Q132" s="78" t="e">
        <f>#REF!</f>
        <v>#REF!</v>
      </c>
      <c r="R132" s="78" t="e">
        <f>#REF!</f>
        <v>#REF!</v>
      </c>
      <c r="S132" s="78" t="e">
        <f>#REF!</f>
        <v>#REF!</v>
      </c>
      <c r="T132" s="78" t="e">
        <f>#REF!</f>
        <v>#REF!</v>
      </c>
      <c r="U132" s="78" t="e">
        <f>#REF!</f>
        <v>#REF!</v>
      </c>
      <c r="V132" s="78" t="e">
        <f>#REF!</f>
        <v>#REF!</v>
      </c>
      <c r="W132" s="78" t="e">
        <f>#REF!</f>
        <v>#REF!</v>
      </c>
      <c r="X132" s="78" t="e">
        <f>#REF!</f>
        <v>#REF!</v>
      </c>
      <c r="Y132" s="78" t="e">
        <f>#REF!</f>
        <v>#REF!</v>
      </c>
      <c r="Z132" s="78" t="e">
        <f>#REF!</f>
        <v>#REF!</v>
      </c>
      <c r="AA132" s="78" t="e">
        <f>#REF!</f>
        <v>#REF!</v>
      </c>
      <c r="AB132" s="78" t="e">
        <f>#REF!</f>
        <v>#REF!</v>
      </c>
      <c r="AC132" s="78" t="e">
        <f>#REF!</f>
        <v>#REF!</v>
      </c>
      <c r="AD132" s="78"/>
      <c r="AE132" s="78" t="e">
        <f t="shared" si="24"/>
        <v>#REF!</v>
      </c>
      <c r="AF132" s="78" t="e">
        <f t="shared" si="25"/>
        <v>#REF!</v>
      </c>
      <c r="AG132" s="78" t="e">
        <f t="shared" si="26"/>
        <v>#REF!</v>
      </c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  <c r="CR132" s="78"/>
      <c r="CS132" s="78"/>
      <c r="CT132" s="78"/>
      <c r="CU132" s="78"/>
      <c r="CV132" s="78"/>
      <c r="CW132" s="78"/>
      <c r="CX132" s="78"/>
      <c r="CY132" s="78"/>
      <c r="CZ132" s="78"/>
      <c r="DC132" s="78"/>
      <c r="DD132" s="78"/>
      <c r="DE132" s="78"/>
      <c r="DF132" s="78"/>
      <c r="DG132" s="78"/>
      <c r="DH132" s="78"/>
      <c r="DI132" s="78"/>
      <c r="DJ132" s="78"/>
      <c r="DK132" s="78"/>
      <c r="DL132" s="78"/>
      <c r="DM132" s="78"/>
      <c r="DN132" s="78"/>
      <c r="DO132" s="78"/>
      <c r="DP132" s="78"/>
      <c r="DQ132" s="78"/>
      <c r="DR132" s="78"/>
      <c r="DS132" s="78"/>
      <c r="DT132" s="78"/>
      <c r="DU132" s="78"/>
      <c r="DV132" s="78"/>
    </row>
    <row r="133" spans="3:126" s="73" customFormat="1" ht="12.75" customHeight="1">
      <c r="C133" s="76">
        <v>129</v>
      </c>
      <c r="D133" s="100" t="e">
        <f>#REF!</f>
        <v>#REF!</v>
      </c>
      <c r="E133" s="77"/>
      <c r="F133" s="78" t="e">
        <f>#REF!</f>
        <v>#REF!</v>
      </c>
      <c r="G133" s="78" t="e">
        <f>#REF!</f>
        <v>#REF!</v>
      </c>
      <c r="H133" s="78" t="e">
        <f>#REF!</f>
        <v>#REF!</v>
      </c>
      <c r="I133" s="78" t="e">
        <f>#REF!</f>
        <v>#REF!</v>
      </c>
      <c r="J133" s="78" t="e">
        <f>#REF!</f>
        <v>#REF!</v>
      </c>
      <c r="K133" s="78" t="e">
        <f>#REF!</f>
        <v>#REF!</v>
      </c>
      <c r="L133" s="78" t="e">
        <f>#REF!</f>
        <v>#REF!</v>
      </c>
      <c r="M133" s="78" t="e">
        <f>#REF!</f>
        <v>#REF!</v>
      </c>
      <c r="N133" s="78" t="e">
        <f>#REF!</f>
        <v>#REF!</v>
      </c>
      <c r="O133" s="78" t="e">
        <f>#REF!</f>
        <v>#REF!</v>
      </c>
      <c r="P133" s="78" t="e">
        <f>#REF!</f>
        <v>#REF!</v>
      </c>
      <c r="Q133" s="78" t="e">
        <f>#REF!</f>
        <v>#REF!</v>
      </c>
      <c r="R133" s="78" t="e">
        <f>#REF!</f>
        <v>#REF!</v>
      </c>
      <c r="S133" s="78" t="e">
        <f>#REF!</f>
        <v>#REF!</v>
      </c>
      <c r="T133" s="78" t="e">
        <f>#REF!</f>
        <v>#REF!</v>
      </c>
      <c r="U133" s="78" t="e">
        <f>#REF!</f>
        <v>#REF!</v>
      </c>
      <c r="V133" s="78" t="e">
        <f>#REF!</f>
        <v>#REF!</v>
      </c>
      <c r="W133" s="78" t="e">
        <f>#REF!</f>
        <v>#REF!</v>
      </c>
      <c r="X133" s="78" t="e">
        <f>#REF!</f>
        <v>#REF!</v>
      </c>
      <c r="Y133" s="78" t="e">
        <f>#REF!</f>
        <v>#REF!</v>
      </c>
      <c r="Z133" s="78" t="e">
        <f>#REF!</f>
        <v>#REF!</v>
      </c>
      <c r="AA133" s="78" t="e">
        <f>#REF!</f>
        <v>#REF!</v>
      </c>
      <c r="AB133" s="78" t="e">
        <f>#REF!</f>
        <v>#REF!</v>
      </c>
      <c r="AC133" s="78" t="e">
        <f>#REF!</f>
        <v>#REF!</v>
      </c>
      <c r="AD133" s="78"/>
      <c r="AE133" s="78" t="e">
        <f>SUM(R133:AC133)</f>
        <v>#REF!</v>
      </c>
      <c r="AF133" s="78" t="e">
        <f t="shared" si="25"/>
        <v>#REF!</v>
      </c>
      <c r="AG133" s="78" t="e">
        <f t="shared" si="26"/>
        <v>#REF!</v>
      </c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C133" s="78"/>
      <c r="DD133" s="78"/>
      <c r="DE133" s="78"/>
      <c r="DF133" s="78"/>
      <c r="DG133" s="78"/>
      <c r="DH133" s="78"/>
      <c r="DI133" s="78"/>
      <c r="DJ133" s="78"/>
      <c r="DK133" s="78"/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</row>
    <row r="134" spans="3:126" s="73" customFormat="1" ht="12.75" customHeight="1">
      <c r="C134" s="76">
        <v>130</v>
      </c>
      <c r="D134" s="100" t="e">
        <f>#REF!</f>
        <v>#REF!</v>
      </c>
      <c r="E134" s="77"/>
      <c r="F134" s="78" t="e">
        <f>#REF!</f>
        <v>#REF!</v>
      </c>
      <c r="G134" s="78" t="e">
        <f>#REF!</f>
        <v>#REF!</v>
      </c>
      <c r="H134" s="78" t="e">
        <f>#REF!</f>
        <v>#REF!</v>
      </c>
      <c r="I134" s="78" t="e">
        <f>#REF!</f>
        <v>#REF!</v>
      </c>
      <c r="J134" s="78" t="e">
        <f>#REF!</f>
        <v>#REF!</v>
      </c>
      <c r="K134" s="78" t="e">
        <f>#REF!</f>
        <v>#REF!</v>
      </c>
      <c r="L134" s="78" t="e">
        <f>#REF!</f>
        <v>#REF!</v>
      </c>
      <c r="M134" s="78" t="e">
        <f>#REF!</f>
        <v>#REF!</v>
      </c>
      <c r="N134" s="78" t="e">
        <f>#REF!</f>
        <v>#REF!</v>
      </c>
      <c r="O134" s="78" t="e">
        <f>#REF!</f>
        <v>#REF!</v>
      </c>
      <c r="P134" s="78" t="e">
        <f>#REF!</f>
        <v>#REF!</v>
      </c>
      <c r="Q134" s="78" t="e">
        <f>#REF!</f>
        <v>#REF!</v>
      </c>
      <c r="R134" s="78" t="e">
        <f>#REF!</f>
        <v>#REF!</v>
      </c>
      <c r="S134" s="78" t="e">
        <f>#REF!</f>
        <v>#REF!</v>
      </c>
      <c r="T134" s="78" t="e">
        <f>#REF!</f>
        <v>#REF!</v>
      </c>
      <c r="U134" s="78" t="e">
        <f>#REF!</f>
        <v>#REF!</v>
      </c>
      <c r="V134" s="78" t="e">
        <f>#REF!</f>
        <v>#REF!</v>
      </c>
      <c r="W134" s="78" t="e">
        <f>#REF!</f>
        <v>#REF!</v>
      </c>
      <c r="X134" s="78" t="e">
        <f>#REF!</f>
        <v>#REF!</v>
      </c>
      <c r="Y134" s="78" t="e">
        <f>#REF!</f>
        <v>#REF!</v>
      </c>
      <c r="Z134" s="78" t="e">
        <f>#REF!</f>
        <v>#REF!</v>
      </c>
      <c r="AA134" s="78" t="e">
        <f>#REF!</f>
        <v>#REF!</v>
      </c>
      <c r="AB134" s="78" t="e">
        <f>#REF!</f>
        <v>#REF!</v>
      </c>
      <c r="AC134" s="78" t="e">
        <f>#REF!</f>
        <v>#REF!</v>
      </c>
      <c r="AD134" s="78"/>
      <c r="AE134" s="78" t="e">
        <f t="shared" ref="AE134:AE136" si="27">SUM(R134:AC134)</f>
        <v>#REF!</v>
      </c>
      <c r="AF134" s="78" t="e">
        <f t="shared" ref="AF134:AF136" si="28">SUM(F134:Q134)</f>
        <v>#REF!</v>
      </c>
      <c r="AG134" s="78" t="e">
        <f t="shared" si="26"/>
        <v>#REF!</v>
      </c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  <c r="CR134" s="78"/>
      <c r="CS134" s="78"/>
      <c r="CT134" s="78"/>
      <c r="CU134" s="78"/>
      <c r="CV134" s="78"/>
      <c r="CW134" s="78"/>
      <c r="CX134" s="78"/>
      <c r="CY134" s="78"/>
      <c r="CZ134" s="78"/>
      <c r="DC134" s="78"/>
      <c r="DD134" s="78"/>
      <c r="DE134" s="78"/>
      <c r="DF134" s="78"/>
      <c r="DG134" s="78"/>
      <c r="DH134" s="78"/>
      <c r="DI134" s="78"/>
      <c r="DJ134" s="78"/>
      <c r="DK134" s="78"/>
      <c r="DL134" s="78"/>
      <c r="DM134" s="78"/>
      <c r="DN134" s="78"/>
      <c r="DO134" s="78"/>
      <c r="DP134" s="78"/>
      <c r="DQ134" s="78"/>
      <c r="DR134" s="78"/>
      <c r="DS134" s="78"/>
      <c r="DT134" s="78"/>
      <c r="DU134" s="78"/>
      <c r="DV134" s="78"/>
    </row>
    <row r="135" spans="3:126" s="73" customFormat="1" ht="12.75" customHeight="1">
      <c r="C135" s="76">
        <v>130</v>
      </c>
      <c r="D135" s="100" t="e">
        <f>#REF!</f>
        <v>#REF!</v>
      </c>
      <c r="E135" s="77"/>
      <c r="F135" s="78" t="e">
        <f>#REF!</f>
        <v>#REF!</v>
      </c>
      <c r="G135" s="78" t="e">
        <f>#REF!</f>
        <v>#REF!</v>
      </c>
      <c r="H135" s="78" t="e">
        <f>#REF!</f>
        <v>#REF!</v>
      </c>
      <c r="I135" s="78" t="e">
        <f>#REF!</f>
        <v>#REF!</v>
      </c>
      <c r="J135" s="78" t="e">
        <f>#REF!</f>
        <v>#REF!</v>
      </c>
      <c r="K135" s="78" t="e">
        <f>#REF!</f>
        <v>#REF!</v>
      </c>
      <c r="L135" s="78" t="e">
        <f>#REF!</f>
        <v>#REF!</v>
      </c>
      <c r="M135" s="78" t="e">
        <f>#REF!</f>
        <v>#REF!</v>
      </c>
      <c r="N135" s="78" t="e">
        <f>#REF!</f>
        <v>#REF!</v>
      </c>
      <c r="O135" s="78" t="e">
        <f>#REF!</f>
        <v>#REF!</v>
      </c>
      <c r="P135" s="78" t="e">
        <f>#REF!</f>
        <v>#REF!</v>
      </c>
      <c r="Q135" s="78" t="e">
        <f>#REF!</f>
        <v>#REF!</v>
      </c>
      <c r="R135" s="78" t="e">
        <f>#REF!</f>
        <v>#REF!</v>
      </c>
      <c r="S135" s="78" t="e">
        <f>#REF!</f>
        <v>#REF!</v>
      </c>
      <c r="T135" s="78" t="e">
        <f>#REF!</f>
        <v>#REF!</v>
      </c>
      <c r="U135" s="78" t="e">
        <f>#REF!</f>
        <v>#REF!</v>
      </c>
      <c r="V135" s="78" t="e">
        <f>#REF!</f>
        <v>#REF!</v>
      </c>
      <c r="W135" s="78" t="e">
        <f>#REF!</f>
        <v>#REF!</v>
      </c>
      <c r="X135" s="78" t="e">
        <f>#REF!</f>
        <v>#REF!</v>
      </c>
      <c r="Y135" s="78" t="e">
        <f>#REF!</f>
        <v>#REF!</v>
      </c>
      <c r="Z135" s="78" t="e">
        <f>#REF!</f>
        <v>#REF!</v>
      </c>
      <c r="AA135" s="78" t="e">
        <f>#REF!</f>
        <v>#REF!</v>
      </c>
      <c r="AB135" s="78" t="e">
        <f>#REF!</f>
        <v>#REF!</v>
      </c>
      <c r="AC135" s="78" t="e">
        <f>#REF!</f>
        <v>#REF!</v>
      </c>
      <c r="AD135" s="78"/>
      <c r="AE135" s="78" t="e">
        <f t="shared" si="27"/>
        <v>#REF!</v>
      </c>
      <c r="AF135" s="78" t="e">
        <f t="shared" si="28"/>
        <v>#REF!</v>
      </c>
      <c r="AG135" s="78" t="e">
        <f t="shared" si="26"/>
        <v>#REF!</v>
      </c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C135" s="78"/>
      <c r="DD135" s="78"/>
      <c r="DE135" s="78"/>
      <c r="DF135" s="78"/>
      <c r="DG135" s="78"/>
      <c r="DH135" s="78"/>
      <c r="DI135" s="78"/>
      <c r="DJ135" s="78"/>
      <c r="DK135" s="78"/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</row>
    <row r="136" spans="3:126" s="73" customFormat="1" ht="12.75" customHeight="1">
      <c r="C136" s="76">
        <v>130</v>
      </c>
      <c r="D136" s="100" t="e">
        <f>#REF!</f>
        <v>#REF!</v>
      </c>
      <c r="E136" s="77"/>
      <c r="F136" s="78" t="e">
        <f>#REF!</f>
        <v>#REF!</v>
      </c>
      <c r="G136" s="78" t="e">
        <f>#REF!</f>
        <v>#REF!</v>
      </c>
      <c r="H136" s="78" t="e">
        <f>#REF!</f>
        <v>#REF!</v>
      </c>
      <c r="I136" s="78" t="e">
        <f>#REF!</f>
        <v>#REF!</v>
      </c>
      <c r="J136" s="78" t="e">
        <f>#REF!</f>
        <v>#REF!</v>
      </c>
      <c r="K136" s="78" t="e">
        <f>#REF!</f>
        <v>#REF!</v>
      </c>
      <c r="L136" s="78" t="e">
        <f>#REF!</f>
        <v>#REF!</v>
      </c>
      <c r="M136" s="78" t="e">
        <f>#REF!</f>
        <v>#REF!</v>
      </c>
      <c r="N136" s="78" t="e">
        <f>#REF!</f>
        <v>#REF!</v>
      </c>
      <c r="O136" s="78" t="e">
        <f>#REF!</f>
        <v>#REF!</v>
      </c>
      <c r="P136" s="78" t="e">
        <f>#REF!</f>
        <v>#REF!</v>
      </c>
      <c r="Q136" s="78" t="e">
        <f>#REF!</f>
        <v>#REF!</v>
      </c>
      <c r="R136" s="78" t="e">
        <f>#REF!</f>
        <v>#REF!</v>
      </c>
      <c r="S136" s="78" t="e">
        <f>#REF!</f>
        <v>#REF!</v>
      </c>
      <c r="T136" s="78" t="e">
        <f>#REF!</f>
        <v>#REF!</v>
      </c>
      <c r="U136" s="78" t="e">
        <f>#REF!</f>
        <v>#REF!</v>
      </c>
      <c r="V136" s="78" t="e">
        <f>#REF!</f>
        <v>#REF!</v>
      </c>
      <c r="W136" s="78" t="e">
        <f>#REF!</f>
        <v>#REF!</v>
      </c>
      <c r="X136" s="78" t="e">
        <f>#REF!</f>
        <v>#REF!</v>
      </c>
      <c r="Y136" s="78" t="e">
        <f>#REF!</f>
        <v>#REF!</v>
      </c>
      <c r="Z136" s="78" t="e">
        <f>#REF!</f>
        <v>#REF!</v>
      </c>
      <c r="AA136" s="78" t="e">
        <f>#REF!</f>
        <v>#REF!</v>
      </c>
      <c r="AB136" s="78" t="e">
        <f>#REF!</f>
        <v>#REF!</v>
      </c>
      <c r="AC136" s="78" t="e">
        <f>#REF!</f>
        <v>#REF!</v>
      </c>
      <c r="AD136" s="78"/>
      <c r="AE136" s="78" t="e">
        <f t="shared" si="27"/>
        <v>#REF!</v>
      </c>
      <c r="AF136" s="78" t="e">
        <f t="shared" si="28"/>
        <v>#REF!</v>
      </c>
      <c r="AG136" s="78" t="e">
        <f t="shared" si="26"/>
        <v>#REF!</v>
      </c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  <c r="CR136" s="78"/>
      <c r="CS136" s="78"/>
      <c r="CT136" s="78"/>
      <c r="CU136" s="78"/>
      <c r="CV136" s="78"/>
      <c r="CW136" s="78"/>
      <c r="CX136" s="78"/>
      <c r="CY136" s="78"/>
      <c r="CZ136" s="78"/>
      <c r="DC136" s="78"/>
      <c r="DD136" s="78"/>
      <c r="DE136" s="78"/>
      <c r="DF136" s="78"/>
      <c r="DG136" s="78"/>
      <c r="DH136" s="78"/>
      <c r="DI136" s="78"/>
      <c r="DJ136" s="78"/>
      <c r="DK136" s="78"/>
      <c r="DL136" s="78"/>
      <c r="DM136" s="78"/>
      <c r="DN136" s="78"/>
      <c r="DO136" s="78"/>
      <c r="DP136" s="78"/>
      <c r="DQ136" s="78"/>
      <c r="DR136" s="78"/>
      <c r="DS136" s="78"/>
      <c r="DT136" s="78"/>
      <c r="DU136" s="78"/>
      <c r="DV136" s="78"/>
    </row>
    <row r="137" spans="3:126" s="73" customFormat="1" ht="12.75" customHeight="1">
      <c r="C137" s="76">
        <v>130</v>
      </c>
      <c r="D137" s="100" t="e">
        <f>#REF!</f>
        <v>#REF!</v>
      </c>
      <c r="E137" s="77"/>
      <c r="F137" s="78" t="e">
        <f>#REF!</f>
        <v>#REF!</v>
      </c>
      <c r="G137" s="78" t="e">
        <f>#REF!</f>
        <v>#REF!</v>
      </c>
      <c r="H137" s="78" t="e">
        <f>#REF!</f>
        <v>#REF!</v>
      </c>
      <c r="I137" s="78" t="e">
        <f>#REF!</f>
        <v>#REF!</v>
      </c>
      <c r="J137" s="78" t="e">
        <f>#REF!</f>
        <v>#REF!</v>
      </c>
      <c r="K137" s="78" t="e">
        <f>#REF!</f>
        <v>#REF!</v>
      </c>
      <c r="L137" s="78" t="e">
        <f>#REF!</f>
        <v>#REF!</v>
      </c>
      <c r="M137" s="78" t="e">
        <f>#REF!</f>
        <v>#REF!</v>
      </c>
      <c r="N137" s="78" t="e">
        <f>#REF!</f>
        <v>#REF!</v>
      </c>
      <c r="O137" s="78" t="e">
        <f>#REF!</f>
        <v>#REF!</v>
      </c>
      <c r="P137" s="78" t="e">
        <f>#REF!</f>
        <v>#REF!</v>
      </c>
      <c r="Q137" s="78" t="e">
        <f>#REF!</f>
        <v>#REF!</v>
      </c>
      <c r="R137" s="78" t="e">
        <f>#REF!</f>
        <v>#REF!</v>
      </c>
      <c r="S137" s="78" t="e">
        <f>#REF!</f>
        <v>#REF!</v>
      </c>
      <c r="T137" s="78" t="e">
        <f>#REF!</f>
        <v>#REF!</v>
      </c>
      <c r="U137" s="78" t="e">
        <f>#REF!</f>
        <v>#REF!</v>
      </c>
      <c r="V137" s="78" t="e">
        <f>#REF!</f>
        <v>#REF!</v>
      </c>
      <c r="W137" s="78" t="e">
        <f>#REF!</f>
        <v>#REF!</v>
      </c>
      <c r="X137" s="78" t="e">
        <f>#REF!</f>
        <v>#REF!</v>
      </c>
      <c r="Y137" s="78" t="e">
        <f>#REF!</f>
        <v>#REF!</v>
      </c>
      <c r="Z137" s="78" t="e">
        <f>#REF!</f>
        <v>#REF!</v>
      </c>
      <c r="AA137" s="78" t="e">
        <f>#REF!</f>
        <v>#REF!</v>
      </c>
      <c r="AB137" s="78" t="e">
        <f>#REF!</f>
        <v>#REF!</v>
      </c>
      <c r="AC137" s="78" t="e">
        <f>#REF!</f>
        <v>#REF!</v>
      </c>
      <c r="AD137" s="78"/>
      <c r="AE137" s="78" t="e">
        <f t="shared" ref="AE137" si="29">SUM(R137:AC137)</f>
        <v>#REF!</v>
      </c>
      <c r="AF137" s="78" t="e">
        <f t="shared" ref="AF137" si="30">SUM(F137:Q137)</f>
        <v>#REF!</v>
      </c>
      <c r="AG137" s="78" t="e">
        <f t="shared" si="26"/>
        <v>#REF!</v>
      </c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</row>
    <row r="138" spans="3:126" s="73" customFormat="1" ht="12.75" customHeight="1">
      <c r="C138" s="76"/>
      <c r="D138" s="100"/>
      <c r="E138" s="77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  <c r="CR138" s="78"/>
      <c r="CS138" s="78"/>
      <c r="CT138" s="78"/>
      <c r="CU138" s="78"/>
      <c r="CV138" s="78"/>
      <c r="CW138" s="78"/>
      <c r="CX138" s="78"/>
      <c r="CY138" s="78"/>
      <c r="CZ138" s="78"/>
      <c r="DC138" s="78"/>
      <c r="DD138" s="78"/>
      <c r="DE138" s="78"/>
      <c r="DF138" s="78"/>
      <c r="DG138" s="78"/>
      <c r="DH138" s="78"/>
      <c r="DI138" s="78"/>
      <c r="DJ138" s="78"/>
      <c r="DK138" s="78"/>
      <c r="DL138" s="78"/>
      <c r="DM138" s="78"/>
      <c r="DN138" s="78"/>
      <c r="DO138" s="78"/>
      <c r="DP138" s="78"/>
      <c r="DQ138" s="78"/>
      <c r="DR138" s="78"/>
      <c r="DS138" s="78"/>
      <c r="DT138" s="78"/>
      <c r="DU138" s="78"/>
      <c r="DV138" s="78"/>
    </row>
    <row r="139" spans="3:126" s="77" customFormat="1">
      <c r="D139" s="79" t="s">
        <v>80</v>
      </c>
      <c r="E139" s="80"/>
      <c r="F139" s="81" t="e">
        <f t="shared" ref="F139:AC139" si="31">SUM(F106:F130)</f>
        <v>#REF!</v>
      </c>
      <c r="G139" s="81" t="e">
        <f t="shared" si="31"/>
        <v>#REF!</v>
      </c>
      <c r="H139" s="81" t="e">
        <f t="shared" si="31"/>
        <v>#REF!</v>
      </c>
      <c r="I139" s="81" t="e">
        <f t="shared" si="31"/>
        <v>#REF!</v>
      </c>
      <c r="J139" s="81" t="e">
        <f t="shared" si="31"/>
        <v>#REF!</v>
      </c>
      <c r="K139" s="81" t="e">
        <f t="shared" si="31"/>
        <v>#REF!</v>
      </c>
      <c r="L139" s="81" t="e">
        <f t="shared" si="31"/>
        <v>#REF!</v>
      </c>
      <c r="M139" s="81" t="e">
        <f t="shared" si="31"/>
        <v>#REF!</v>
      </c>
      <c r="N139" s="81" t="e">
        <f t="shared" si="31"/>
        <v>#REF!</v>
      </c>
      <c r="O139" s="81" t="e">
        <f t="shared" si="31"/>
        <v>#REF!</v>
      </c>
      <c r="P139" s="81" t="e">
        <f t="shared" si="31"/>
        <v>#REF!</v>
      </c>
      <c r="Q139" s="81" t="e">
        <f t="shared" si="31"/>
        <v>#REF!</v>
      </c>
      <c r="R139" s="81" t="e">
        <f t="shared" si="31"/>
        <v>#REF!</v>
      </c>
      <c r="S139" s="81" t="e">
        <f t="shared" si="31"/>
        <v>#REF!</v>
      </c>
      <c r="T139" s="81" t="e">
        <f t="shared" si="31"/>
        <v>#REF!</v>
      </c>
      <c r="U139" s="81" t="e">
        <f t="shared" si="31"/>
        <v>#REF!</v>
      </c>
      <c r="V139" s="81" t="e">
        <f t="shared" si="31"/>
        <v>#REF!</v>
      </c>
      <c r="W139" s="81" t="e">
        <f t="shared" si="31"/>
        <v>#REF!</v>
      </c>
      <c r="X139" s="81" t="e">
        <f t="shared" si="31"/>
        <v>#REF!</v>
      </c>
      <c r="Y139" s="81" t="e">
        <f t="shared" si="31"/>
        <v>#REF!</v>
      </c>
      <c r="Z139" s="81" t="e">
        <f t="shared" si="31"/>
        <v>#REF!</v>
      </c>
      <c r="AA139" s="81" t="e">
        <f t="shared" si="31"/>
        <v>#REF!</v>
      </c>
      <c r="AB139" s="81" t="e">
        <f t="shared" si="31"/>
        <v>#REF!</v>
      </c>
      <c r="AC139" s="81" t="e">
        <f t="shared" si="31"/>
        <v>#REF!</v>
      </c>
      <c r="AD139" s="82"/>
      <c r="AE139" s="81" t="e">
        <f t="shared" si="24"/>
        <v>#REF!</v>
      </c>
      <c r="AF139" s="81" t="e">
        <f>SUM(F139:Q139)</f>
        <v>#REF!</v>
      </c>
      <c r="AG139" s="81" t="e">
        <f>AE139-AF139</f>
        <v>#REF!</v>
      </c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C139" s="81" t="e">
        <f>SUMIF(#REF!,DC$2,#REF!)</f>
        <v>#REF!</v>
      </c>
      <c r="DD139" s="81" t="e">
        <f>SUMIF(#REF!,DD$2,#REF!)</f>
        <v>#REF!</v>
      </c>
      <c r="DE139" s="81" t="e">
        <f>SUMIF(#REF!,DE$2,#REF!)</f>
        <v>#REF!</v>
      </c>
      <c r="DF139" s="81" t="e">
        <f>SUMIF(#REF!,DF$2,#REF!)</f>
        <v>#REF!</v>
      </c>
      <c r="DG139" s="81" t="e">
        <f>SUMIF(#REF!,DG$2,#REF!)</f>
        <v>#REF!</v>
      </c>
      <c r="DH139" s="81" t="e">
        <f>SUMIF(#REF!,DH$2,#REF!)</f>
        <v>#REF!</v>
      </c>
      <c r="DI139" s="81" t="e">
        <f>SUMIF(#REF!,DI$2,#REF!)</f>
        <v>#REF!</v>
      </c>
      <c r="DJ139" s="81" t="e">
        <f>SUMIF(#REF!,DJ$2,#REF!)</f>
        <v>#REF!</v>
      </c>
      <c r="DK139" s="81" t="e">
        <f>SUMIF(#REF!,DK$2,#REF!)</f>
        <v>#REF!</v>
      </c>
      <c r="DL139" s="81" t="e">
        <f>SUMIF(#REF!,DL$2,#REF!)</f>
        <v>#REF!</v>
      </c>
      <c r="DM139" s="81" t="e">
        <f>SUMIF(#REF!,DM$2,#REF!)</f>
        <v>#REF!</v>
      </c>
      <c r="DN139" s="81" t="e">
        <f>SUMIF(#REF!,DN$2,#REF!)</f>
        <v>#REF!</v>
      </c>
      <c r="DO139" s="81" t="e">
        <f>SUMIF(#REF!,DO$2,#REF!)</f>
        <v>#REF!</v>
      </c>
      <c r="DP139" s="81" t="e">
        <f>SUMIF(#REF!,DP$2,#REF!)</f>
        <v>#REF!</v>
      </c>
      <c r="DQ139" s="81" t="e">
        <f>SUMIF(#REF!,DQ$2,#REF!)</f>
        <v>#REF!</v>
      </c>
      <c r="DR139" s="81" t="e">
        <f>SUMIF(#REF!,DR$2,#REF!)</f>
        <v>#REF!</v>
      </c>
      <c r="DS139" s="81" t="e">
        <f>SUMIF(#REF!,DS$2,#REF!)</f>
        <v>#REF!</v>
      </c>
      <c r="DT139" s="81" t="e">
        <f>SUMIF(#REF!,DT$2,#REF!)</f>
        <v>#REF!</v>
      </c>
      <c r="DU139" s="81" t="e">
        <f>SUMIF(#REF!,DU$2,#REF!)</f>
        <v>#REF!</v>
      </c>
      <c r="DV139" s="81" t="e">
        <f>SUMIF(#REF!,DV$2,#REF!)</f>
        <v>#REF!</v>
      </c>
    </row>
    <row r="140" spans="3:126" collapsed="1">
      <c r="F140" s="26" t="e">
        <f t="shared" ref="F140:AC140" si="32">F139-F69</f>
        <v>#REF!</v>
      </c>
      <c r="G140" s="26" t="e">
        <f t="shared" si="32"/>
        <v>#REF!</v>
      </c>
      <c r="H140" s="26" t="e">
        <f t="shared" si="32"/>
        <v>#REF!</v>
      </c>
      <c r="I140" s="26" t="e">
        <f t="shared" si="32"/>
        <v>#REF!</v>
      </c>
      <c r="J140" s="26" t="e">
        <f t="shared" si="32"/>
        <v>#REF!</v>
      </c>
      <c r="K140" s="26" t="e">
        <f t="shared" si="32"/>
        <v>#REF!</v>
      </c>
      <c r="L140" s="26" t="e">
        <f t="shared" si="32"/>
        <v>#REF!</v>
      </c>
      <c r="M140" s="26" t="e">
        <f t="shared" si="32"/>
        <v>#REF!</v>
      </c>
      <c r="N140" s="26" t="e">
        <f t="shared" si="32"/>
        <v>#REF!</v>
      </c>
      <c r="O140" s="26" t="e">
        <f t="shared" si="32"/>
        <v>#REF!</v>
      </c>
      <c r="P140" s="26" t="e">
        <f t="shared" si="32"/>
        <v>#REF!</v>
      </c>
      <c r="Q140" s="26" t="e">
        <f t="shared" si="32"/>
        <v>#REF!</v>
      </c>
      <c r="R140" s="26" t="e">
        <f t="shared" si="32"/>
        <v>#REF!</v>
      </c>
      <c r="S140" s="26" t="e">
        <f t="shared" si="32"/>
        <v>#REF!</v>
      </c>
      <c r="T140" s="26" t="e">
        <f t="shared" si="32"/>
        <v>#REF!</v>
      </c>
      <c r="U140" s="26" t="e">
        <f t="shared" si="32"/>
        <v>#REF!</v>
      </c>
      <c r="V140" s="26" t="e">
        <f t="shared" si="32"/>
        <v>#REF!</v>
      </c>
      <c r="W140" s="26" t="e">
        <f t="shared" si="32"/>
        <v>#REF!</v>
      </c>
      <c r="X140" s="26" t="e">
        <f t="shared" si="32"/>
        <v>#REF!</v>
      </c>
      <c r="Y140" s="26" t="e">
        <f t="shared" si="32"/>
        <v>#REF!</v>
      </c>
      <c r="Z140" s="26" t="e">
        <f t="shared" si="32"/>
        <v>#REF!</v>
      </c>
      <c r="AA140" s="26" t="e">
        <f t="shared" si="32"/>
        <v>#REF!</v>
      </c>
      <c r="AB140" s="26" t="e">
        <f t="shared" si="32"/>
        <v>#REF!</v>
      </c>
      <c r="AC140" s="26" t="e">
        <f t="shared" si="32"/>
        <v>#REF!</v>
      </c>
      <c r="AE140" s="26"/>
      <c r="AF140" s="26"/>
      <c r="AG140" s="26"/>
    </row>
    <row r="157" spans="3:135" s="33" customFormat="1">
      <c r="C157" s="32"/>
      <c r="D157" s="32"/>
      <c r="E157" s="32"/>
      <c r="F157" s="31"/>
      <c r="G157" s="83"/>
      <c r="DA157" s="32"/>
      <c r="DB157" s="32"/>
      <c r="DW157" s="32"/>
      <c r="DX157" s="32"/>
      <c r="DY157" s="32"/>
      <c r="DZ157" s="32"/>
      <c r="EA157" s="32"/>
      <c r="EB157" s="32"/>
      <c r="EC157" s="32"/>
      <c r="ED157" s="32"/>
      <c r="EE157" s="32"/>
    </row>
    <row r="158" spans="3:135" s="33" customFormat="1">
      <c r="C158" s="32"/>
      <c r="D158" s="32"/>
      <c r="E158" s="32"/>
      <c r="F158" s="31"/>
      <c r="G158" s="83"/>
      <c r="DA158" s="32"/>
      <c r="DB158" s="32"/>
      <c r="DW158" s="32"/>
      <c r="DX158" s="32"/>
      <c r="DY158" s="32"/>
      <c r="DZ158" s="32"/>
      <c r="EA158" s="32"/>
      <c r="EB158" s="32"/>
      <c r="EC158" s="32"/>
      <c r="ED158" s="32"/>
      <c r="EE158" s="32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4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61846-AA26-4492-A0FE-73EAE6B8EDF8}">
  <sheetPr codeName="Sheet119">
    <tabColor theme="8" tint="-0.499984740745262"/>
    <pageSetUpPr fitToPage="1"/>
  </sheetPr>
  <dimension ref="C1:EF154"/>
  <sheetViews>
    <sheetView showGridLines="0" topLeftCell="A3" zoomScale="80" zoomScaleNormal="80" workbookViewId="0">
      <pane xSplit="5" ySplit="6" topLeftCell="R62" activePane="bottomRight" state="frozen"/>
      <selection activeCell="I14" sqref="I14"/>
      <selection pane="topRight" activeCell="I14" sqref="I14"/>
      <selection pane="bottomLeft" activeCell="I14" sqref="I14"/>
      <selection pane="bottomRight"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3" style="32" customWidth="1"/>
    <col min="6" max="17" width="11.1640625" style="33" hidden="1" customWidth="1" outlineLevel="1"/>
    <col min="18" max="18" width="11.1640625" style="33" customWidth="1" collapsed="1"/>
    <col min="19" max="29" width="11.1640625" style="33" customWidth="1"/>
    <col min="30" max="30" width="3.5" style="33" customWidth="1"/>
    <col min="31" max="93" width="11.1640625" style="33" customWidth="1"/>
    <col min="94" max="105" width="11.1640625" style="33" hidden="1" customWidth="1" outlineLevel="1"/>
    <col min="106" max="106" width="11.5" style="32" hidden="1" customWidth="1" outlineLevel="1"/>
    <col min="107" max="107" width="9.1640625" style="32" hidden="1" customWidth="1" outlineLevel="1" collapsed="1"/>
    <col min="108" max="127" width="11.1640625" style="33" hidden="1" customWidth="1" outlineLevel="1"/>
    <col min="128" max="128" width="9.1640625" style="32" collapsed="1"/>
    <col min="129" max="135" width="9.1640625" style="32"/>
    <col min="136" max="136" width="9.5" style="32" bestFit="1" customWidth="1"/>
    <col min="137" max="16384" width="9.1640625" style="32"/>
  </cols>
  <sheetData>
    <row r="1" spans="3:136" hidden="1" outlineLevel="1">
      <c r="DD1" s="33" t="s">
        <v>59</v>
      </c>
      <c r="DE1" s="33" t="s">
        <v>60</v>
      </c>
      <c r="DF1" s="33" t="s">
        <v>61</v>
      </c>
      <c r="DG1" s="33" t="s">
        <v>62</v>
      </c>
      <c r="DH1" s="33" t="s">
        <v>59</v>
      </c>
      <c r="DI1" s="33" t="s">
        <v>60</v>
      </c>
      <c r="DJ1" s="33" t="s">
        <v>61</v>
      </c>
      <c r="DK1" s="33" t="s">
        <v>62</v>
      </c>
      <c r="DL1" s="33" t="s">
        <v>59</v>
      </c>
      <c r="DM1" s="33" t="s">
        <v>60</v>
      </c>
      <c r="DN1" s="33" t="s">
        <v>61</v>
      </c>
      <c r="DO1" s="33" t="s">
        <v>62</v>
      </c>
      <c r="DP1" s="33" t="s">
        <v>59</v>
      </c>
      <c r="DQ1" s="33" t="s">
        <v>60</v>
      </c>
      <c r="DR1" s="33" t="s">
        <v>61</v>
      </c>
      <c r="DS1" s="33" t="s">
        <v>62</v>
      </c>
      <c r="DT1" s="33" t="s">
        <v>59</v>
      </c>
      <c r="DU1" s="33" t="s">
        <v>60</v>
      </c>
      <c r="DV1" s="33" t="s">
        <v>61</v>
      </c>
      <c r="DW1" s="33" t="s">
        <v>62</v>
      </c>
    </row>
    <row r="2" spans="3:136" hidden="1" outlineLevel="1">
      <c r="DD2" s="33" t="str">
        <f t="shared" ref="DD2:DW2" si="0">DD1&amp;DD5</f>
        <v>Q1FY19</v>
      </c>
      <c r="DE2" s="33" t="str">
        <f t="shared" si="0"/>
        <v>Q2FY19</v>
      </c>
      <c r="DF2" s="33" t="str">
        <f t="shared" si="0"/>
        <v>Q3FY19</v>
      </c>
      <c r="DG2" s="33" t="str">
        <f t="shared" si="0"/>
        <v>Q4FY19</v>
      </c>
      <c r="DH2" s="33" t="str">
        <f t="shared" si="0"/>
        <v>Q1FY20</v>
      </c>
      <c r="DI2" s="33" t="str">
        <f t="shared" si="0"/>
        <v>Q2FY20</v>
      </c>
      <c r="DJ2" s="33" t="str">
        <f t="shared" si="0"/>
        <v>Q3FY20</v>
      </c>
      <c r="DK2" s="33" t="str">
        <f t="shared" si="0"/>
        <v>Q4FY20</v>
      </c>
      <c r="DL2" s="33" t="str">
        <f t="shared" si="0"/>
        <v>Q1FY21</v>
      </c>
      <c r="DM2" s="33" t="str">
        <f t="shared" si="0"/>
        <v>Q2FY21</v>
      </c>
      <c r="DN2" s="33" t="str">
        <f t="shared" si="0"/>
        <v>Q3FY21</v>
      </c>
      <c r="DO2" s="33" t="str">
        <f t="shared" si="0"/>
        <v>Q4FY21</v>
      </c>
      <c r="DP2" s="33" t="str">
        <f t="shared" si="0"/>
        <v>Q1FY22</v>
      </c>
      <c r="DQ2" s="33" t="str">
        <f t="shared" si="0"/>
        <v>Q2FY22</v>
      </c>
      <c r="DR2" s="33" t="str">
        <f t="shared" si="0"/>
        <v>Q3FY22</v>
      </c>
      <c r="DS2" s="33" t="str">
        <f t="shared" si="0"/>
        <v>Q4FY22</v>
      </c>
      <c r="DT2" s="33" t="str">
        <f t="shared" si="0"/>
        <v>Q1FY23</v>
      </c>
      <c r="DU2" s="33" t="str">
        <f t="shared" si="0"/>
        <v>Q2FY23</v>
      </c>
      <c r="DV2" s="33" t="str">
        <f t="shared" si="0"/>
        <v>Q3FY23</v>
      </c>
      <c r="DW2" s="33" t="str">
        <f t="shared" si="0"/>
        <v>Q4FY23</v>
      </c>
    </row>
    <row r="3" spans="3:136" ht="16" collapsed="1">
      <c r="D3" s="34"/>
      <c r="E3" s="35"/>
    </row>
    <row r="4" spans="3:136" ht="19">
      <c r="D4" s="119" t="str" cm="1">
        <f t="array" aca="1" ref="D4" ca="1">RIGHT(CELL("filename",D4),LEN(CELL("filename",D4))-SEARCH("]",CELL("filename",D4)))</f>
        <v>FY25 Monthly P&amp;L</v>
      </c>
      <c r="E4" s="35"/>
    </row>
    <row r="5" spans="3:136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DD5" s="37" t="s">
        <v>2</v>
      </c>
      <c r="DE5" s="37" t="s">
        <v>2</v>
      </c>
      <c r="DF5" s="37" t="s">
        <v>2</v>
      </c>
      <c r="DG5" s="37" t="s">
        <v>2</v>
      </c>
      <c r="DH5" s="37" t="s">
        <v>3</v>
      </c>
      <c r="DI5" s="37" t="s">
        <v>3</v>
      </c>
      <c r="DJ5" s="37" t="s">
        <v>3</v>
      </c>
      <c r="DK5" s="37" t="s">
        <v>3</v>
      </c>
      <c r="DL5" s="37" t="s">
        <v>4</v>
      </c>
      <c r="DM5" s="37" t="s">
        <v>4</v>
      </c>
      <c r="DN5" s="37" t="s">
        <v>4</v>
      </c>
      <c r="DO5" s="37" t="s">
        <v>4</v>
      </c>
      <c r="DP5" s="37" t="s">
        <v>5</v>
      </c>
      <c r="DQ5" s="37" t="s">
        <v>5</v>
      </c>
      <c r="DR5" s="37" t="s">
        <v>5</v>
      </c>
      <c r="DS5" s="37" t="s">
        <v>5</v>
      </c>
      <c r="DT5" s="37" t="s">
        <v>7</v>
      </c>
      <c r="DU5" s="37" t="s">
        <v>7</v>
      </c>
      <c r="DV5" s="37" t="s">
        <v>7</v>
      </c>
      <c r="DW5" s="37" t="s">
        <v>7</v>
      </c>
    </row>
    <row r="6" spans="3:136" s="38" customFormat="1" ht="16">
      <c r="D6" s="1294" t="s">
        <v>648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</row>
    <row r="7" spans="3:136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</row>
    <row r="8" spans="3:136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276</v>
      </c>
      <c r="P8" s="19" t="s">
        <v>276</v>
      </c>
      <c r="Q8" s="19" t="s">
        <v>276</v>
      </c>
      <c r="R8" s="19" t="s">
        <v>147</v>
      </c>
      <c r="S8" s="19" t="s">
        <v>147</v>
      </c>
      <c r="T8" s="19" t="s">
        <v>147</v>
      </c>
      <c r="U8" s="19" t="s">
        <v>147</v>
      </c>
      <c r="V8" s="19" t="s">
        <v>147</v>
      </c>
      <c r="W8" s="19" t="s">
        <v>147</v>
      </c>
      <c r="X8" s="19" t="s">
        <v>147</v>
      </c>
      <c r="Y8" s="19" t="s">
        <v>147</v>
      </c>
      <c r="Z8" s="19" t="s">
        <v>147</v>
      </c>
      <c r="AA8" s="19" t="s">
        <v>147</v>
      </c>
      <c r="AB8" s="19" t="s">
        <v>147</v>
      </c>
      <c r="AC8" s="19" t="s">
        <v>147</v>
      </c>
      <c r="AD8" s="47"/>
      <c r="AE8" s="19" t="s">
        <v>147</v>
      </c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  <c r="DD8" s="19">
        <f t="shared" ref="DD8:DW8" si="1">COUNTIF(DD11:DD43,"&gt;0")</f>
        <v>0</v>
      </c>
      <c r="DE8" s="19">
        <f t="shared" si="1"/>
        <v>0</v>
      </c>
      <c r="DF8" s="19">
        <f t="shared" si="1"/>
        <v>0</v>
      </c>
      <c r="DG8" s="19">
        <f t="shared" si="1"/>
        <v>0</v>
      </c>
      <c r="DH8" s="19">
        <f t="shared" si="1"/>
        <v>0</v>
      </c>
      <c r="DI8" s="19">
        <f t="shared" si="1"/>
        <v>0</v>
      </c>
      <c r="DJ8" s="19">
        <f t="shared" si="1"/>
        <v>0</v>
      </c>
      <c r="DK8" s="19">
        <f t="shared" si="1"/>
        <v>0</v>
      </c>
      <c r="DL8" s="19">
        <f t="shared" si="1"/>
        <v>0</v>
      </c>
      <c r="DM8" s="19">
        <f t="shared" si="1"/>
        <v>0</v>
      </c>
      <c r="DN8" s="19">
        <f t="shared" si="1"/>
        <v>0</v>
      </c>
      <c r="DO8" s="19">
        <f t="shared" si="1"/>
        <v>0</v>
      </c>
      <c r="DP8" s="19">
        <f t="shared" si="1"/>
        <v>0</v>
      </c>
      <c r="DQ8" s="19">
        <f t="shared" si="1"/>
        <v>0</v>
      </c>
      <c r="DR8" s="19">
        <f t="shared" si="1"/>
        <v>0</v>
      </c>
      <c r="DS8" s="19">
        <f t="shared" si="1"/>
        <v>0</v>
      </c>
      <c r="DT8" s="19">
        <f t="shared" si="1"/>
        <v>0</v>
      </c>
      <c r="DU8" s="19">
        <f t="shared" si="1"/>
        <v>0</v>
      </c>
      <c r="DV8" s="19">
        <f t="shared" si="1"/>
        <v>0</v>
      </c>
      <c r="DW8" s="19">
        <f t="shared" si="1"/>
        <v>0</v>
      </c>
      <c r="DX8" s="48"/>
      <c r="DY8" s="48"/>
      <c r="DZ8" s="48"/>
      <c r="EA8" s="48"/>
      <c r="EB8" s="48"/>
      <c r="EC8" s="48"/>
      <c r="ED8" s="48"/>
      <c r="EE8" s="48"/>
      <c r="EF8" s="33"/>
    </row>
    <row r="9" spans="3:136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50"/>
      <c r="DC9" s="50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50"/>
      <c r="DY9" s="50"/>
      <c r="DZ9" s="50"/>
      <c r="EA9" s="50"/>
      <c r="EB9" s="50"/>
      <c r="EC9" s="50"/>
      <c r="ED9" s="50"/>
      <c r="EE9" s="50"/>
      <c r="EF9" s="50"/>
    </row>
    <row r="10" spans="3:136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 t="s">
        <v>90</v>
      </c>
      <c r="AF10" s="60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</row>
    <row r="11" spans="3:136" hidden="1" outlineLevel="1">
      <c r="C11" s="52">
        <v>101</v>
      </c>
      <c r="D11" s="123" t="e">
        <f>#REF!</f>
        <v>#REF!</v>
      </c>
      <c r="F11" s="24" t="e">
        <f>#REF!</f>
        <v>#REF!</v>
      </c>
      <c r="G11" s="24" t="e">
        <f>#REF!</f>
        <v>#REF!</v>
      </c>
      <c r="H11" s="24" t="e">
        <f>#REF!</f>
        <v>#REF!</v>
      </c>
      <c r="I11" s="24" t="e">
        <f>#REF!</f>
        <v>#REF!</v>
      </c>
      <c r="J11" s="24" t="e">
        <f>#REF!</f>
        <v>#REF!</v>
      </c>
      <c r="K11" s="24" t="e">
        <f>#REF!</f>
        <v>#REF!</v>
      </c>
      <c r="L11" s="24" t="e">
        <f>#REF!</f>
        <v>#REF!</v>
      </c>
      <c r="M11" s="24" t="e">
        <f>#REF!</f>
        <v>#REF!</v>
      </c>
      <c r="N11" s="24" t="e">
        <f>#REF!</f>
        <v>#REF!</v>
      </c>
      <c r="O11" s="24" t="e">
        <f>#REF!</f>
        <v>#REF!</v>
      </c>
      <c r="P11" s="24" t="e">
        <f>#REF!</f>
        <v>#REF!</v>
      </c>
      <c r="Q11" s="24" t="e">
        <f>#REF!</f>
        <v>#REF!</v>
      </c>
      <c r="R11" s="24" t="e">
        <f>#REF!</f>
        <v>#REF!</v>
      </c>
      <c r="S11" s="24" t="e">
        <f>#REF!</f>
        <v>#REF!</v>
      </c>
      <c r="T11" s="24" t="e">
        <f>#REF!</f>
        <v>#REF!</v>
      </c>
      <c r="U11" s="24" t="e">
        <f>#REF!</f>
        <v>#REF!</v>
      </c>
      <c r="V11" s="24" t="e">
        <f>#REF!</f>
        <v>#REF!</v>
      </c>
      <c r="W11" s="24" t="e">
        <f>#REF!</f>
        <v>#REF!</v>
      </c>
      <c r="X11" s="24" t="e">
        <f>#REF!</f>
        <v>#REF!</v>
      </c>
      <c r="Y11" s="24" t="e">
        <f>#REF!</f>
        <v>#REF!</v>
      </c>
      <c r="Z11" s="24" t="e">
        <f>#REF!</f>
        <v>#REF!</v>
      </c>
      <c r="AA11" s="24" t="e">
        <f>#REF!</f>
        <v>#REF!</v>
      </c>
      <c r="AB11" s="24" t="e">
        <f>#REF!</f>
        <v>#REF!</v>
      </c>
      <c r="AC11" s="24" t="e">
        <f>#REF!</f>
        <v>#REF!</v>
      </c>
      <c r="AD11" s="24"/>
      <c r="AE11" s="24"/>
      <c r="AF11" s="60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50"/>
      <c r="DC11" s="50"/>
      <c r="DD11" s="24" t="e">
        <f>SUMIF(#REF!,DD$2,#REF!)</f>
        <v>#REF!</v>
      </c>
      <c r="DE11" s="24" t="e">
        <f>SUMIF(#REF!,DE$2,#REF!)</f>
        <v>#REF!</v>
      </c>
      <c r="DF11" s="24" t="e">
        <f>SUMIF(#REF!,DF$2,#REF!)</f>
        <v>#REF!</v>
      </c>
      <c r="DG11" s="24" t="e">
        <f>SUMIF(#REF!,DG$2,#REF!)</f>
        <v>#REF!</v>
      </c>
      <c r="DH11" s="24" t="e">
        <f>SUMIF(#REF!,DH$2,#REF!)</f>
        <v>#REF!</v>
      </c>
      <c r="DI11" s="24" t="e">
        <f>SUMIF(#REF!,DI$2,#REF!)</f>
        <v>#REF!</v>
      </c>
      <c r="DJ11" s="24" t="e">
        <f>SUMIF(#REF!,DJ$2,#REF!)</f>
        <v>#REF!</v>
      </c>
      <c r="DK11" s="24" t="e">
        <f>SUMIF(#REF!,DK$2,#REF!)</f>
        <v>#REF!</v>
      </c>
      <c r="DL11" s="24" t="e">
        <f>SUMIF(#REF!,DL$2,#REF!)</f>
        <v>#REF!</v>
      </c>
      <c r="DM11" s="24" t="e">
        <f>SUMIF(#REF!,DM$2,#REF!)</f>
        <v>#REF!</v>
      </c>
      <c r="DN11" s="24" t="e">
        <f>SUMIF(#REF!,DN$2,#REF!)</f>
        <v>#REF!</v>
      </c>
      <c r="DO11" s="24" t="e">
        <f>SUMIF(#REF!,DO$2,#REF!)</f>
        <v>#REF!</v>
      </c>
      <c r="DP11" s="24" t="e">
        <f>SUMIF(#REF!,DP$2,#REF!)</f>
        <v>#REF!</v>
      </c>
      <c r="DQ11" s="24" t="e">
        <f>SUMIF(#REF!,DQ$2,#REF!)</f>
        <v>#REF!</v>
      </c>
      <c r="DR11" s="24" t="e">
        <f>SUMIF(#REF!,DR$2,#REF!)</f>
        <v>#REF!</v>
      </c>
      <c r="DS11" s="24" t="e">
        <f>SUMIF(#REF!,DS$2,#REF!)</f>
        <v>#REF!</v>
      </c>
      <c r="DT11" s="24" t="e">
        <f>SUMIF(#REF!,DT$2,#REF!)</f>
        <v>#REF!</v>
      </c>
      <c r="DU11" s="24" t="e">
        <f>SUMIF(#REF!,DU$2,#REF!)</f>
        <v>#REF!</v>
      </c>
      <c r="DV11" s="24" t="e">
        <f>SUMIF(#REF!,DV$2,#REF!)</f>
        <v>#REF!</v>
      </c>
      <c r="DW11" s="24" t="e">
        <f>SUMIF(#REF!,DW$2,#REF!)</f>
        <v>#REF!</v>
      </c>
      <c r="DX11" s="50"/>
      <c r="DY11" s="50"/>
      <c r="DZ11" s="50"/>
      <c r="EA11" s="50"/>
      <c r="EB11" s="50"/>
      <c r="EC11" s="50"/>
      <c r="ED11" s="50"/>
      <c r="EE11" s="50"/>
      <c r="EF11" s="50"/>
    </row>
    <row r="12" spans="3:136" hidden="1" outlineLevel="1">
      <c r="C12" s="52">
        <v>102</v>
      </c>
      <c r="D12" s="123" t="e">
        <f>#REF!</f>
        <v>#REF!</v>
      </c>
      <c r="F12" s="24" t="e">
        <f>#REF!</f>
        <v>#REF!</v>
      </c>
      <c r="G12" s="24" t="e">
        <f>#REF!</f>
        <v>#REF!</v>
      </c>
      <c r="H12" s="24" t="e">
        <f>#REF!</f>
        <v>#REF!</v>
      </c>
      <c r="I12" s="24" t="e">
        <f>#REF!</f>
        <v>#REF!</v>
      </c>
      <c r="J12" s="24" t="e">
        <f>#REF!</f>
        <v>#REF!</v>
      </c>
      <c r="K12" s="24" t="e">
        <f>#REF!</f>
        <v>#REF!</v>
      </c>
      <c r="L12" s="24" t="e">
        <f>#REF!</f>
        <v>#REF!</v>
      </c>
      <c r="M12" s="24" t="e">
        <f>#REF!</f>
        <v>#REF!</v>
      </c>
      <c r="N12" s="24" t="e">
        <f>#REF!</f>
        <v>#REF!</v>
      </c>
      <c r="O12" s="24" t="e">
        <f>#REF!</f>
        <v>#REF!</v>
      </c>
      <c r="P12" s="24" t="e">
        <f>#REF!</f>
        <v>#REF!</v>
      </c>
      <c r="Q12" s="24" t="e">
        <f>#REF!</f>
        <v>#REF!</v>
      </c>
      <c r="R12" s="24" t="e">
        <f>#REF!</f>
        <v>#REF!</v>
      </c>
      <c r="S12" s="24" t="e">
        <f>#REF!</f>
        <v>#REF!</v>
      </c>
      <c r="T12" s="24" t="e">
        <f>#REF!</f>
        <v>#REF!</v>
      </c>
      <c r="U12" s="24" t="e">
        <f>#REF!</f>
        <v>#REF!</v>
      </c>
      <c r="V12" s="24" t="e">
        <f>#REF!</f>
        <v>#REF!</v>
      </c>
      <c r="W12" s="24" t="e">
        <f>#REF!</f>
        <v>#REF!</v>
      </c>
      <c r="X12" s="24" t="e">
        <f>#REF!</f>
        <v>#REF!</v>
      </c>
      <c r="Y12" s="24" t="e">
        <f>#REF!</f>
        <v>#REF!</v>
      </c>
      <c r="Z12" s="24" t="e">
        <f>#REF!</f>
        <v>#REF!</v>
      </c>
      <c r="AA12" s="24" t="e">
        <f>#REF!</f>
        <v>#REF!</v>
      </c>
      <c r="AB12" s="24" t="e">
        <f>#REF!</f>
        <v>#REF!</v>
      </c>
      <c r="AC12" s="24" t="e">
        <f>#REF!</f>
        <v>#REF!</v>
      </c>
      <c r="AD12" s="24"/>
      <c r="AE12" s="24"/>
      <c r="AF12" s="60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50"/>
      <c r="DC12" s="50"/>
      <c r="DD12" s="24" t="e">
        <f>SUMIF(#REF!,DD$2,#REF!)</f>
        <v>#REF!</v>
      </c>
      <c r="DE12" s="24" t="e">
        <f>SUMIF(#REF!,DE$2,#REF!)</f>
        <v>#REF!</v>
      </c>
      <c r="DF12" s="24" t="e">
        <f>SUMIF(#REF!,DF$2,#REF!)</f>
        <v>#REF!</v>
      </c>
      <c r="DG12" s="24" t="e">
        <f>SUMIF(#REF!,DG$2,#REF!)</f>
        <v>#REF!</v>
      </c>
      <c r="DH12" s="24" t="e">
        <f>SUMIF(#REF!,DH$2,#REF!)</f>
        <v>#REF!</v>
      </c>
      <c r="DI12" s="24" t="e">
        <f>SUMIF(#REF!,DI$2,#REF!)</f>
        <v>#REF!</v>
      </c>
      <c r="DJ12" s="24" t="e">
        <f>SUMIF(#REF!,DJ$2,#REF!)</f>
        <v>#REF!</v>
      </c>
      <c r="DK12" s="24" t="e">
        <f>SUMIF(#REF!,DK$2,#REF!)</f>
        <v>#REF!</v>
      </c>
      <c r="DL12" s="24" t="e">
        <f>SUMIF(#REF!,DL$2,#REF!)</f>
        <v>#REF!</v>
      </c>
      <c r="DM12" s="24" t="e">
        <f>SUMIF(#REF!,DM$2,#REF!)</f>
        <v>#REF!</v>
      </c>
      <c r="DN12" s="24" t="e">
        <f>SUMIF(#REF!,DN$2,#REF!)</f>
        <v>#REF!</v>
      </c>
      <c r="DO12" s="24" t="e">
        <f>SUMIF(#REF!,DO$2,#REF!)</f>
        <v>#REF!</v>
      </c>
      <c r="DP12" s="24" t="e">
        <f>SUMIF(#REF!,DP$2,#REF!)</f>
        <v>#REF!</v>
      </c>
      <c r="DQ12" s="24" t="e">
        <f>SUMIF(#REF!,DQ$2,#REF!)</f>
        <v>#REF!</v>
      </c>
      <c r="DR12" s="24" t="e">
        <f>SUMIF(#REF!,DR$2,#REF!)</f>
        <v>#REF!</v>
      </c>
      <c r="DS12" s="24" t="e">
        <f>SUMIF(#REF!,DS$2,#REF!)</f>
        <v>#REF!</v>
      </c>
      <c r="DT12" s="24" t="e">
        <f>SUMIF(#REF!,DT$2,#REF!)</f>
        <v>#REF!</v>
      </c>
      <c r="DU12" s="24" t="e">
        <f>SUMIF(#REF!,DU$2,#REF!)</f>
        <v>#REF!</v>
      </c>
      <c r="DV12" s="24" t="e">
        <f>SUMIF(#REF!,DV$2,#REF!)</f>
        <v>#REF!</v>
      </c>
      <c r="DW12" s="24" t="e">
        <f>SUMIF(#REF!,DW$2,#REF!)</f>
        <v>#REF!</v>
      </c>
      <c r="DX12" s="50"/>
      <c r="DY12" s="50"/>
      <c r="DZ12" s="50"/>
      <c r="EA12" s="50"/>
      <c r="EB12" s="50"/>
      <c r="EC12" s="50"/>
      <c r="ED12" s="50"/>
      <c r="EE12" s="50"/>
      <c r="EF12" s="50"/>
    </row>
    <row r="13" spans="3:136" hidden="1" outlineLevel="1">
      <c r="C13" s="52">
        <v>103</v>
      </c>
      <c r="D13" s="123" t="e">
        <f>#REF!</f>
        <v>#REF!</v>
      </c>
      <c r="F13" s="24" t="e">
        <f>#REF!</f>
        <v>#REF!</v>
      </c>
      <c r="G13" s="24" t="e">
        <f>#REF!</f>
        <v>#REF!</v>
      </c>
      <c r="H13" s="24" t="e">
        <f>#REF!</f>
        <v>#REF!</v>
      </c>
      <c r="I13" s="24" t="e">
        <f>#REF!</f>
        <v>#REF!</v>
      </c>
      <c r="J13" s="24" t="e">
        <f>#REF!</f>
        <v>#REF!</v>
      </c>
      <c r="K13" s="24" t="e">
        <f>#REF!</f>
        <v>#REF!</v>
      </c>
      <c r="L13" s="24" t="e">
        <f>#REF!</f>
        <v>#REF!</v>
      </c>
      <c r="M13" s="24" t="e">
        <f>#REF!</f>
        <v>#REF!</v>
      </c>
      <c r="N13" s="24" t="e">
        <f>#REF!</f>
        <v>#REF!</v>
      </c>
      <c r="O13" s="24" t="e">
        <f>#REF!</f>
        <v>#REF!</v>
      </c>
      <c r="P13" s="24" t="e">
        <f>#REF!</f>
        <v>#REF!</v>
      </c>
      <c r="Q13" s="24" t="e">
        <f>#REF!</f>
        <v>#REF!</v>
      </c>
      <c r="R13" s="24" t="e">
        <f>#REF!</f>
        <v>#REF!</v>
      </c>
      <c r="S13" s="24" t="e">
        <f>#REF!</f>
        <v>#REF!</v>
      </c>
      <c r="T13" s="24" t="e">
        <f>#REF!</f>
        <v>#REF!</v>
      </c>
      <c r="U13" s="24" t="e">
        <f>#REF!</f>
        <v>#REF!</v>
      </c>
      <c r="V13" s="24" t="e">
        <f>#REF!</f>
        <v>#REF!</v>
      </c>
      <c r="W13" s="24" t="e">
        <f>#REF!</f>
        <v>#REF!</v>
      </c>
      <c r="X13" s="24" t="e">
        <f>#REF!</f>
        <v>#REF!</v>
      </c>
      <c r="Y13" s="24" t="e">
        <f>#REF!</f>
        <v>#REF!</v>
      </c>
      <c r="Z13" s="24" t="e">
        <f>#REF!</f>
        <v>#REF!</v>
      </c>
      <c r="AA13" s="24" t="e">
        <f>#REF!</f>
        <v>#REF!</v>
      </c>
      <c r="AB13" s="24" t="e">
        <f>#REF!</f>
        <v>#REF!</v>
      </c>
      <c r="AC13" s="24" t="e">
        <f>#REF!</f>
        <v>#REF!</v>
      </c>
      <c r="AD13" s="24"/>
      <c r="AE13" s="24"/>
      <c r="AF13" s="60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50"/>
      <c r="DC13" s="50"/>
      <c r="DD13" s="24" t="e">
        <f>SUMIF(#REF!,DD$2,#REF!)</f>
        <v>#REF!</v>
      </c>
      <c r="DE13" s="24" t="e">
        <f>SUMIF(#REF!,DE$2,#REF!)</f>
        <v>#REF!</v>
      </c>
      <c r="DF13" s="24" t="e">
        <f>SUMIF(#REF!,DF$2,#REF!)</f>
        <v>#REF!</v>
      </c>
      <c r="DG13" s="24" t="e">
        <f>SUMIF(#REF!,DG$2,#REF!)</f>
        <v>#REF!</v>
      </c>
      <c r="DH13" s="24" t="e">
        <f>SUMIF(#REF!,DH$2,#REF!)</f>
        <v>#REF!</v>
      </c>
      <c r="DI13" s="24" t="e">
        <f>SUMIF(#REF!,DI$2,#REF!)</f>
        <v>#REF!</v>
      </c>
      <c r="DJ13" s="24" t="e">
        <f>SUMIF(#REF!,DJ$2,#REF!)</f>
        <v>#REF!</v>
      </c>
      <c r="DK13" s="24" t="e">
        <f>SUMIF(#REF!,DK$2,#REF!)</f>
        <v>#REF!</v>
      </c>
      <c r="DL13" s="24" t="e">
        <f>SUMIF(#REF!,DL$2,#REF!)</f>
        <v>#REF!</v>
      </c>
      <c r="DM13" s="24" t="e">
        <f>SUMIF(#REF!,DM$2,#REF!)</f>
        <v>#REF!</v>
      </c>
      <c r="DN13" s="24" t="e">
        <f>SUMIF(#REF!,DN$2,#REF!)</f>
        <v>#REF!</v>
      </c>
      <c r="DO13" s="24" t="e">
        <f>SUMIF(#REF!,DO$2,#REF!)</f>
        <v>#REF!</v>
      </c>
      <c r="DP13" s="24" t="e">
        <f>SUMIF(#REF!,DP$2,#REF!)</f>
        <v>#REF!</v>
      </c>
      <c r="DQ13" s="24" t="e">
        <f>SUMIF(#REF!,DQ$2,#REF!)</f>
        <v>#REF!</v>
      </c>
      <c r="DR13" s="24" t="e">
        <f>SUMIF(#REF!,DR$2,#REF!)</f>
        <v>#REF!</v>
      </c>
      <c r="DS13" s="24" t="e">
        <f>SUMIF(#REF!,DS$2,#REF!)</f>
        <v>#REF!</v>
      </c>
      <c r="DT13" s="24" t="e">
        <f>SUMIF(#REF!,DT$2,#REF!)</f>
        <v>#REF!</v>
      </c>
      <c r="DU13" s="24" t="e">
        <f>SUMIF(#REF!,DU$2,#REF!)</f>
        <v>#REF!</v>
      </c>
      <c r="DV13" s="24" t="e">
        <f>SUMIF(#REF!,DV$2,#REF!)</f>
        <v>#REF!</v>
      </c>
      <c r="DW13" s="24" t="e">
        <f>SUMIF(#REF!,DW$2,#REF!)</f>
        <v>#REF!</v>
      </c>
      <c r="DX13" s="50"/>
      <c r="DY13" s="50"/>
      <c r="DZ13" s="50"/>
      <c r="EA13" s="50"/>
      <c r="EB13" s="50"/>
      <c r="EC13" s="50"/>
      <c r="ED13" s="50"/>
      <c r="EE13" s="50"/>
      <c r="EF13" s="50"/>
    </row>
    <row r="14" spans="3:136" hidden="1" outlineLevel="1">
      <c r="C14" s="52">
        <v>104</v>
      </c>
      <c r="D14" s="123" t="e">
        <f>#REF!</f>
        <v>#REF!</v>
      </c>
      <c r="F14" s="24" t="e">
        <f>#REF!</f>
        <v>#REF!</v>
      </c>
      <c r="G14" s="24" t="e">
        <f>#REF!</f>
        <v>#REF!</v>
      </c>
      <c r="H14" s="24" t="e">
        <f>#REF!</f>
        <v>#REF!</v>
      </c>
      <c r="I14" s="24" t="e">
        <f>#REF!</f>
        <v>#REF!</v>
      </c>
      <c r="J14" s="24" t="e">
        <f>#REF!</f>
        <v>#REF!</v>
      </c>
      <c r="K14" s="24" t="e">
        <f>#REF!</f>
        <v>#REF!</v>
      </c>
      <c r="L14" s="24" t="e">
        <f>#REF!</f>
        <v>#REF!</v>
      </c>
      <c r="M14" s="24" t="e">
        <f>#REF!</f>
        <v>#REF!</v>
      </c>
      <c r="N14" s="24" t="e">
        <f>#REF!</f>
        <v>#REF!</v>
      </c>
      <c r="O14" s="24" t="e">
        <f>#REF!</f>
        <v>#REF!</v>
      </c>
      <c r="P14" s="24" t="e">
        <f>#REF!</f>
        <v>#REF!</v>
      </c>
      <c r="Q14" s="24" t="e">
        <f>#REF!</f>
        <v>#REF!</v>
      </c>
      <c r="R14" s="24" t="e">
        <f>#REF!</f>
        <v>#REF!</v>
      </c>
      <c r="S14" s="24" t="e">
        <f>#REF!</f>
        <v>#REF!</v>
      </c>
      <c r="T14" s="24" t="e">
        <f>#REF!</f>
        <v>#REF!</v>
      </c>
      <c r="U14" s="24" t="e">
        <f>#REF!</f>
        <v>#REF!</v>
      </c>
      <c r="V14" s="24" t="e">
        <f>#REF!</f>
        <v>#REF!</v>
      </c>
      <c r="W14" s="24" t="e">
        <f>#REF!</f>
        <v>#REF!</v>
      </c>
      <c r="X14" s="24" t="e">
        <f>#REF!</f>
        <v>#REF!</v>
      </c>
      <c r="Y14" s="24" t="e">
        <f>#REF!</f>
        <v>#REF!</v>
      </c>
      <c r="Z14" s="24" t="e">
        <f>#REF!</f>
        <v>#REF!</v>
      </c>
      <c r="AA14" s="24" t="e">
        <f>#REF!</f>
        <v>#REF!</v>
      </c>
      <c r="AB14" s="24" t="e">
        <f>#REF!</f>
        <v>#REF!</v>
      </c>
      <c r="AC14" s="24" t="e">
        <f>#REF!</f>
        <v>#REF!</v>
      </c>
      <c r="AD14" s="24"/>
      <c r="AE14" s="24"/>
      <c r="AF14" s="60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50"/>
      <c r="DC14" s="50"/>
      <c r="DD14" s="24" t="e">
        <f>SUMIF(#REF!,DD$2,#REF!)</f>
        <v>#REF!</v>
      </c>
      <c r="DE14" s="24" t="e">
        <f>SUMIF(#REF!,DE$2,#REF!)</f>
        <v>#REF!</v>
      </c>
      <c r="DF14" s="24" t="e">
        <f>SUMIF(#REF!,DF$2,#REF!)</f>
        <v>#REF!</v>
      </c>
      <c r="DG14" s="24" t="e">
        <f>SUMIF(#REF!,DG$2,#REF!)</f>
        <v>#REF!</v>
      </c>
      <c r="DH14" s="24" t="e">
        <f>SUMIF(#REF!,DH$2,#REF!)</f>
        <v>#REF!</v>
      </c>
      <c r="DI14" s="24" t="e">
        <f>SUMIF(#REF!,DI$2,#REF!)</f>
        <v>#REF!</v>
      </c>
      <c r="DJ14" s="24" t="e">
        <f>SUMIF(#REF!,DJ$2,#REF!)</f>
        <v>#REF!</v>
      </c>
      <c r="DK14" s="24" t="e">
        <f>SUMIF(#REF!,DK$2,#REF!)</f>
        <v>#REF!</v>
      </c>
      <c r="DL14" s="24" t="e">
        <f>SUMIF(#REF!,DL$2,#REF!)</f>
        <v>#REF!</v>
      </c>
      <c r="DM14" s="24" t="e">
        <f>SUMIF(#REF!,DM$2,#REF!)</f>
        <v>#REF!</v>
      </c>
      <c r="DN14" s="24" t="e">
        <f>SUMIF(#REF!,DN$2,#REF!)</f>
        <v>#REF!</v>
      </c>
      <c r="DO14" s="24" t="e">
        <f>SUMIF(#REF!,DO$2,#REF!)</f>
        <v>#REF!</v>
      </c>
      <c r="DP14" s="24" t="e">
        <f>SUMIF(#REF!,DP$2,#REF!)</f>
        <v>#REF!</v>
      </c>
      <c r="DQ14" s="24" t="e">
        <f>SUMIF(#REF!,DQ$2,#REF!)</f>
        <v>#REF!</v>
      </c>
      <c r="DR14" s="24" t="e">
        <f>SUMIF(#REF!,DR$2,#REF!)</f>
        <v>#REF!</v>
      </c>
      <c r="DS14" s="24" t="e">
        <f>SUMIF(#REF!,DS$2,#REF!)</f>
        <v>#REF!</v>
      </c>
      <c r="DT14" s="24" t="e">
        <f>SUMIF(#REF!,DT$2,#REF!)</f>
        <v>#REF!</v>
      </c>
      <c r="DU14" s="24" t="e">
        <f>SUMIF(#REF!,DU$2,#REF!)</f>
        <v>#REF!</v>
      </c>
      <c r="DV14" s="24" t="e">
        <f>SUMIF(#REF!,DV$2,#REF!)</f>
        <v>#REF!</v>
      </c>
      <c r="DW14" s="24" t="e">
        <f>SUMIF(#REF!,DW$2,#REF!)</f>
        <v>#REF!</v>
      </c>
      <c r="DX14" s="50"/>
      <c r="DY14" s="50"/>
      <c r="DZ14" s="50"/>
      <c r="EA14" s="50"/>
      <c r="EB14" s="50"/>
      <c r="EC14" s="50"/>
      <c r="ED14" s="50"/>
      <c r="EE14" s="50"/>
      <c r="EF14" s="50"/>
    </row>
    <row r="15" spans="3:136" hidden="1" outlineLevel="1">
      <c r="C15" s="52">
        <v>105</v>
      </c>
      <c r="D15" s="123" t="e">
        <f>#REF!</f>
        <v>#REF!</v>
      </c>
      <c r="F15" s="24" t="e">
        <f>#REF!</f>
        <v>#REF!</v>
      </c>
      <c r="G15" s="24" t="e">
        <f>#REF!</f>
        <v>#REF!</v>
      </c>
      <c r="H15" s="24" t="e">
        <f>#REF!</f>
        <v>#REF!</v>
      </c>
      <c r="I15" s="24" t="e">
        <f>#REF!</f>
        <v>#REF!</v>
      </c>
      <c r="J15" s="24" t="e">
        <f>#REF!</f>
        <v>#REF!</v>
      </c>
      <c r="K15" s="24" t="e">
        <f>#REF!</f>
        <v>#REF!</v>
      </c>
      <c r="L15" s="24" t="e">
        <f>#REF!</f>
        <v>#REF!</v>
      </c>
      <c r="M15" s="24" t="e">
        <f>#REF!</f>
        <v>#REF!</v>
      </c>
      <c r="N15" s="24" t="e">
        <f>#REF!</f>
        <v>#REF!</v>
      </c>
      <c r="O15" s="24" t="e">
        <f>#REF!</f>
        <v>#REF!</v>
      </c>
      <c r="P15" s="24" t="e">
        <f>#REF!</f>
        <v>#REF!</v>
      </c>
      <c r="Q15" s="24" t="e">
        <f>#REF!</f>
        <v>#REF!</v>
      </c>
      <c r="R15" s="24" t="e">
        <f>#REF!</f>
        <v>#REF!</v>
      </c>
      <c r="S15" s="24" t="e">
        <f>#REF!</f>
        <v>#REF!</v>
      </c>
      <c r="T15" s="24" t="e">
        <f>#REF!</f>
        <v>#REF!</v>
      </c>
      <c r="U15" s="24" t="e">
        <f>#REF!</f>
        <v>#REF!</v>
      </c>
      <c r="V15" s="24" t="e">
        <f>#REF!</f>
        <v>#REF!</v>
      </c>
      <c r="W15" s="24" t="e">
        <f>#REF!</f>
        <v>#REF!</v>
      </c>
      <c r="X15" s="24" t="e">
        <f>#REF!</f>
        <v>#REF!</v>
      </c>
      <c r="Y15" s="24" t="e">
        <f>#REF!</f>
        <v>#REF!</v>
      </c>
      <c r="Z15" s="24" t="e">
        <f>#REF!</f>
        <v>#REF!</v>
      </c>
      <c r="AA15" s="24" t="e">
        <f>#REF!</f>
        <v>#REF!</v>
      </c>
      <c r="AB15" s="24" t="e">
        <f>#REF!</f>
        <v>#REF!</v>
      </c>
      <c r="AC15" s="24" t="e">
        <f>#REF!</f>
        <v>#REF!</v>
      </c>
      <c r="AD15" s="24"/>
      <c r="AE15" s="24"/>
      <c r="AF15" s="60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50"/>
      <c r="DC15" s="50"/>
      <c r="DD15" s="24" t="e">
        <f>SUMIF(#REF!,DD$2,#REF!)</f>
        <v>#REF!</v>
      </c>
      <c r="DE15" s="24" t="e">
        <f>SUMIF(#REF!,DE$2,#REF!)</f>
        <v>#REF!</v>
      </c>
      <c r="DF15" s="24" t="e">
        <f>SUMIF(#REF!,DF$2,#REF!)</f>
        <v>#REF!</v>
      </c>
      <c r="DG15" s="24" t="e">
        <f>SUMIF(#REF!,DG$2,#REF!)</f>
        <v>#REF!</v>
      </c>
      <c r="DH15" s="24" t="e">
        <f>SUMIF(#REF!,DH$2,#REF!)</f>
        <v>#REF!</v>
      </c>
      <c r="DI15" s="24" t="e">
        <f>SUMIF(#REF!,DI$2,#REF!)</f>
        <v>#REF!</v>
      </c>
      <c r="DJ15" s="24" t="e">
        <f>SUMIF(#REF!,DJ$2,#REF!)</f>
        <v>#REF!</v>
      </c>
      <c r="DK15" s="24" t="e">
        <f>SUMIF(#REF!,DK$2,#REF!)</f>
        <v>#REF!</v>
      </c>
      <c r="DL15" s="24" t="e">
        <f>SUMIF(#REF!,DL$2,#REF!)</f>
        <v>#REF!</v>
      </c>
      <c r="DM15" s="24" t="e">
        <f>SUMIF(#REF!,DM$2,#REF!)</f>
        <v>#REF!</v>
      </c>
      <c r="DN15" s="24" t="e">
        <f>SUMIF(#REF!,DN$2,#REF!)</f>
        <v>#REF!</v>
      </c>
      <c r="DO15" s="24" t="e">
        <f>SUMIF(#REF!,DO$2,#REF!)</f>
        <v>#REF!</v>
      </c>
      <c r="DP15" s="24" t="e">
        <f>SUMIF(#REF!,DP$2,#REF!)</f>
        <v>#REF!</v>
      </c>
      <c r="DQ15" s="24" t="e">
        <f>SUMIF(#REF!,DQ$2,#REF!)</f>
        <v>#REF!</v>
      </c>
      <c r="DR15" s="24" t="e">
        <f>SUMIF(#REF!,DR$2,#REF!)</f>
        <v>#REF!</v>
      </c>
      <c r="DS15" s="24" t="e">
        <f>SUMIF(#REF!,DS$2,#REF!)</f>
        <v>#REF!</v>
      </c>
      <c r="DT15" s="24" t="e">
        <f>SUMIF(#REF!,DT$2,#REF!)</f>
        <v>#REF!</v>
      </c>
      <c r="DU15" s="24" t="e">
        <f>SUMIF(#REF!,DU$2,#REF!)</f>
        <v>#REF!</v>
      </c>
      <c r="DV15" s="24" t="e">
        <f>SUMIF(#REF!,DV$2,#REF!)</f>
        <v>#REF!</v>
      </c>
      <c r="DW15" s="24" t="e">
        <f>SUMIF(#REF!,DW$2,#REF!)</f>
        <v>#REF!</v>
      </c>
      <c r="DX15" s="50"/>
      <c r="DY15" s="50"/>
      <c r="DZ15" s="50"/>
      <c r="EA15" s="50"/>
      <c r="EB15" s="50"/>
      <c r="EC15" s="50"/>
      <c r="ED15" s="50"/>
      <c r="EE15" s="50"/>
      <c r="EF15" s="50"/>
    </row>
    <row r="16" spans="3:136" hidden="1" outlineLevel="1">
      <c r="C16" s="52">
        <v>106</v>
      </c>
      <c r="D16" s="123" t="e">
        <f>#REF!</f>
        <v>#REF!</v>
      </c>
      <c r="F16" s="24" t="e">
        <f>#REF!</f>
        <v>#REF!</v>
      </c>
      <c r="G16" s="24" t="e">
        <f>#REF!</f>
        <v>#REF!</v>
      </c>
      <c r="H16" s="24" t="e">
        <f>#REF!</f>
        <v>#REF!</v>
      </c>
      <c r="I16" s="24" t="e">
        <f>#REF!</f>
        <v>#REF!</v>
      </c>
      <c r="J16" s="24" t="e">
        <f>#REF!</f>
        <v>#REF!</v>
      </c>
      <c r="K16" s="24" t="e">
        <f>#REF!</f>
        <v>#REF!</v>
      </c>
      <c r="L16" s="24" t="e">
        <f>#REF!</f>
        <v>#REF!</v>
      </c>
      <c r="M16" s="24" t="e">
        <f>#REF!</f>
        <v>#REF!</v>
      </c>
      <c r="N16" s="24" t="e">
        <f>#REF!</f>
        <v>#REF!</v>
      </c>
      <c r="O16" s="24" t="e">
        <f>#REF!</f>
        <v>#REF!</v>
      </c>
      <c r="P16" s="24" t="e">
        <f>#REF!</f>
        <v>#REF!</v>
      </c>
      <c r="Q16" s="24" t="e">
        <f>#REF!</f>
        <v>#REF!</v>
      </c>
      <c r="R16" s="24" t="e">
        <f>#REF!</f>
        <v>#REF!</v>
      </c>
      <c r="S16" s="24" t="e">
        <f>#REF!</f>
        <v>#REF!</v>
      </c>
      <c r="T16" s="24" t="e">
        <f>#REF!</f>
        <v>#REF!</v>
      </c>
      <c r="U16" s="24" t="e">
        <f>#REF!</f>
        <v>#REF!</v>
      </c>
      <c r="V16" s="24" t="e">
        <f>#REF!</f>
        <v>#REF!</v>
      </c>
      <c r="W16" s="24" t="e">
        <f>#REF!</f>
        <v>#REF!</v>
      </c>
      <c r="X16" s="24" t="e">
        <f>#REF!</f>
        <v>#REF!</v>
      </c>
      <c r="Y16" s="24" t="e">
        <f>#REF!</f>
        <v>#REF!</v>
      </c>
      <c r="Z16" s="24" t="e">
        <f>#REF!</f>
        <v>#REF!</v>
      </c>
      <c r="AA16" s="24" t="e">
        <f>#REF!</f>
        <v>#REF!</v>
      </c>
      <c r="AB16" s="24" t="e">
        <f>#REF!</f>
        <v>#REF!</v>
      </c>
      <c r="AC16" s="24" t="e">
        <f>#REF!</f>
        <v>#REF!</v>
      </c>
      <c r="AD16" s="24"/>
      <c r="AE16" s="24"/>
      <c r="AF16" s="60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50"/>
      <c r="DC16" s="50"/>
      <c r="DD16" s="24" t="e">
        <f>SUMIF(#REF!,DD$2,#REF!)</f>
        <v>#REF!</v>
      </c>
      <c r="DE16" s="24" t="e">
        <f>SUMIF(#REF!,DE$2,#REF!)</f>
        <v>#REF!</v>
      </c>
      <c r="DF16" s="24" t="e">
        <f>SUMIF(#REF!,DF$2,#REF!)</f>
        <v>#REF!</v>
      </c>
      <c r="DG16" s="24" t="e">
        <f>SUMIF(#REF!,DG$2,#REF!)</f>
        <v>#REF!</v>
      </c>
      <c r="DH16" s="24" t="e">
        <f>SUMIF(#REF!,DH$2,#REF!)</f>
        <v>#REF!</v>
      </c>
      <c r="DI16" s="24" t="e">
        <f>SUMIF(#REF!,DI$2,#REF!)</f>
        <v>#REF!</v>
      </c>
      <c r="DJ16" s="24" t="e">
        <f>SUMIF(#REF!,DJ$2,#REF!)</f>
        <v>#REF!</v>
      </c>
      <c r="DK16" s="24" t="e">
        <f>SUMIF(#REF!,DK$2,#REF!)</f>
        <v>#REF!</v>
      </c>
      <c r="DL16" s="24" t="e">
        <f>SUMIF(#REF!,DL$2,#REF!)</f>
        <v>#REF!</v>
      </c>
      <c r="DM16" s="24" t="e">
        <f>SUMIF(#REF!,DM$2,#REF!)</f>
        <v>#REF!</v>
      </c>
      <c r="DN16" s="24" t="e">
        <f>SUMIF(#REF!,DN$2,#REF!)</f>
        <v>#REF!</v>
      </c>
      <c r="DO16" s="24" t="e">
        <f>SUMIF(#REF!,DO$2,#REF!)</f>
        <v>#REF!</v>
      </c>
      <c r="DP16" s="24" t="e">
        <f>SUMIF(#REF!,DP$2,#REF!)</f>
        <v>#REF!</v>
      </c>
      <c r="DQ16" s="24" t="e">
        <f>SUMIF(#REF!,DQ$2,#REF!)</f>
        <v>#REF!</v>
      </c>
      <c r="DR16" s="24" t="e">
        <f>SUMIF(#REF!,DR$2,#REF!)</f>
        <v>#REF!</v>
      </c>
      <c r="DS16" s="24" t="e">
        <f>SUMIF(#REF!,DS$2,#REF!)</f>
        <v>#REF!</v>
      </c>
      <c r="DT16" s="24" t="e">
        <f>SUMIF(#REF!,DT$2,#REF!)</f>
        <v>#REF!</v>
      </c>
      <c r="DU16" s="24" t="e">
        <f>SUMIF(#REF!,DU$2,#REF!)</f>
        <v>#REF!</v>
      </c>
      <c r="DV16" s="24" t="e">
        <f>SUMIF(#REF!,DV$2,#REF!)</f>
        <v>#REF!</v>
      </c>
      <c r="DW16" s="24" t="e">
        <f>SUMIF(#REF!,DW$2,#REF!)</f>
        <v>#REF!</v>
      </c>
      <c r="DX16" s="50"/>
      <c r="DY16" s="50"/>
      <c r="DZ16" s="50"/>
      <c r="EA16" s="50"/>
      <c r="EB16" s="50"/>
      <c r="EC16" s="50"/>
      <c r="ED16" s="50"/>
      <c r="EE16" s="50"/>
      <c r="EF16" s="50"/>
    </row>
    <row r="17" spans="3:136" hidden="1" outlineLevel="1">
      <c r="C17" s="52">
        <v>107</v>
      </c>
      <c r="D17" s="123" t="e">
        <f>#REF!</f>
        <v>#REF!</v>
      </c>
      <c r="F17" s="24" t="e">
        <f>#REF!</f>
        <v>#REF!</v>
      </c>
      <c r="G17" s="24" t="e">
        <f>#REF!</f>
        <v>#REF!</v>
      </c>
      <c r="H17" s="24" t="e">
        <f>#REF!</f>
        <v>#REF!</v>
      </c>
      <c r="I17" s="24" t="e">
        <f>#REF!</f>
        <v>#REF!</v>
      </c>
      <c r="J17" s="24" t="e">
        <f>#REF!</f>
        <v>#REF!</v>
      </c>
      <c r="K17" s="24" t="e">
        <f>#REF!</f>
        <v>#REF!</v>
      </c>
      <c r="L17" s="24" t="e">
        <f>#REF!</f>
        <v>#REF!</v>
      </c>
      <c r="M17" s="24" t="e">
        <f>#REF!</f>
        <v>#REF!</v>
      </c>
      <c r="N17" s="24" t="e">
        <f>#REF!</f>
        <v>#REF!</v>
      </c>
      <c r="O17" s="24" t="e">
        <f>#REF!</f>
        <v>#REF!</v>
      </c>
      <c r="P17" s="24" t="e">
        <f>#REF!</f>
        <v>#REF!</v>
      </c>
      <c r="Q17" s="24" t="e">
        <f>#REF!</f>
        <v>#REF!</v>
      </c>
      <c r="R17" s="24" t="e">
        <f>#REF!</f>
        <v>#REF!</v>
      </c>
      <c r="S17" s="24" t="e">
        <f>#REF!</f>
        <v>#REF!</v>
      </c>
      <c r="T17" s="24" t="e">
        <f>#REF!</f>
        <v>#REF!</v>
      </c>
      <c r="U17" s="24" t="e">
        <f>#REF!</f>
        <v>#REF!</v>
      </c>
      <c r="V17" s="24" t="e">
        <f>#REF!</f>
        <v>#REF!</v>
      </c>
      <c r="W17" s="24" t="e">
        <f>#REF!</f>
        <v>#REF!</v>
      </c>
      <c r="X17" s="24" t="e">
        <f>#REF!</f>
        <v>#REF!</v>
      </c>
      <c r="Y17" s="24" t="e">
        <f>#REF!</f>
        <v>#REF!</v>
      </c>
      <c r="Z17" s="24" t="e">
        <f>#REF!</f>
        <v>#REF!</v>
      </c>
      <c r="AA17" s="24" t="e">
        <f>#REF!</f>
        <v>#REF!</v>
      </c>
      <c r="AB17" s="24" t="e">
        <f>#REF!</f>
        <v>#REF!</v>
      </c>
      <c r="AC17" s="24" t="e">
        <f>#REF!</f>
        <v>#REF!</v>
      </c>
      <c r="AD17" s="24"/>
      <c r="AE17" s="24"/>
      <c r="AF17" s="60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50"/>
      <c r="DC17" s="50"/>
      <c r="DD17" s="24" t="e">
        <f>SUMIF(#REF!,DD$2,#REF!)</f>
        <v>#REF!</v>
      </c>
      <c r="DE17" s="24" t="e">
        <f>SUMIF(#REF!,DE$2,#REF!)</f>
        <v>#REF!</v>
      </c>
      <c r="DF17" s="24" t="e">
        <f>SUMIF(#REF!,DF$2,#REF!)</f>
        <v>#REF!</v>
      </c>
      <c r="DG17" s="24" t="e">
        <f>SUMIF(#REF!,DG$2,#REF!)</f>
        <v>#REF!</v>
      </c>
      <c r="DH17" s="24" t="e">
        <f>SUMIF(#REF!,DH$2,#REF!)</f>
        <v>#REF!</v>
      </c>
      <c r="DI17" s="24" t="e">
        <f>SUMIF(#REF!,DI$2,#REF!)</f>
        <v>#REF!</v>
      </c>
      <c r="DJ17" s="24" t="e">
        <f>SUMIF(#REF!,DJ$2,#REF!)</f>
        <v>#REF!</v>
      </c>
      <c r="DK17" s="24" t="e">
        <f>SUMIF(#REF!,DK$2,#REF!)</f>
        <v>#REF!</v>
      </c>
      <c r="DL17" s="24" t="e">
        <f>SUMIF(#REF!,DL$2,#REF!)</f>
        <v>#REF!</v>
      </c>
      <c r="DM17" s="24" t="e">
        <f>SUMIF(#REF!,DM$2,#REF!)</f>
        <v>#REF!</v>
      </c>
      <c r="DN17" s="24" t="e">
        <f>SUMIF(#REF!,DN$2,#REF!)</f>
        <v>#REF!</v>
      </c>
      <c r="DO17" s="24" t="e">
        <f>SUMIF(#REF!,DO$2,#REF!)</f>
        <v>#REF!</v>
      </c>
      <c r="DP17" s="24" t="e">
        <f>SUMIF(#REF!,DP$2,#REF!)</f>
        <v>#REF!</v>
      </c>
      <c r="DQ17" s="24" t="e">
        <f>SUMIF(#REF!,DQ$2,#REF!)</f>
        <v>#REF!</v>
      </c>
      <c r="DR17" s="24" t="e">
        <f>SUMIF(#REF!,DR$2,#REF!)</f>
        <v>#REF!</v>
      </c>
      <c r="DS17" s="24" t="e">
        <f>SUMIF(#REF!,DS$2,#REF!)</f>
        <v>#REF!</v>
      </c>
      <c r="DT17" s="24" t="e">
        <f>SUMIF(#REF!,DT$2,#REF!)</f>
        <v>#REF!</v>
      </c>
      <c r="DU17" s="24" t="e">
        <f>SUMIF(#REF!,DU$2,#REF!)</f>
        <v>#REF!</v>
      </c>
      <c r="DV17" s="24" t="e">
        <f>SUMIF(#REF!,DV$2,#REF!)</f>
        <v>#REF!</v>
      </c>
      <c r="DW17" s="24" t="e">
        <f>SUMIF(#REF!,DW$2,#REF!)</f>
        <v>#REF!</v>
      </c>
      <c r="DX17" s="50"/>
      <c r="DY17" s="50"/>
      <c r="DZ17" s="50"/>
      <c r="EA17" s="50"/>
      <c r="EB17" s="50"/>
      <c r="EC17" s="50"/>
      <c r="ED17" s="50"/>
      <c r="EE17" s="50"/>
      <c r="EF17" s="50"/>
    </row>
    <row r="18" spans="3:136" hidden="1" outlineLevel="1">
      <c r="C18" s="52">
        <v>108</v>
      </c>
      <c r="D18" s="123" t="e">
        <f>#REF!</f>
        <v>#REF!</v>
      </c>
      <c r="F18" s="24" t="e">
        <f>#REF!</f>
        <v>#REF!</v>
      </c>
      <c r="G18" s="24" t="e">
        <f>#REF!</f>
        <v>#REF!</v>
      </c>
      <c r="H18" s="24" t="e">
        <f>#REF!</f>
        <v>#REF!</v>
      </c>
      <c r="I18" s="24" t="e">
        <f>#REF!</f>
        <v>#REF!</v>
      </c>
      <c r="J18" s="24" t="e">
        <f>#REF!</f>
        <v>#REF!</v>
      </c>
      <c r="K18" s="24" t="e">
        <f>#REF!</f>
        <v>#REF!</v>
      </c>
      <c r="L18" s="24" t="e">
        <f>#REF!</f>
        <v>#REF!</v>
      </c>
      <c r="M18" s="24" t="e">
        <f>#REF!</f>
        <v>#REF!</v>
      </c>
      <c r="N18" s="24" t="e">
        <f>#REF!</f>
        <v>#REF!</v>
      </c>
      <c r="O18" s="24" t="e">
        <f>#REF!</f>
        <v>#REF!</v>
      </c>
      <c r="P18" s="24" t="e">
        <f>#REF!</f>
        <v>#REF!</v>
      </c>
      <c r="Q18" s="24" t="e">
        <f>#REF!</f>
        <v>#REF!</v>
      </c>
      <c r="R18" s="24" t="e">
        <f>#REF!</f>
        <v>#REF!</v>
      </c>
      <c r="S18" s="24" t="e">
        <f>#REF!</f>
        <v>#REF!</v>
      </c>
      <c r="T18" s="24" t="e">
        <f>#REF!</f>
        <v>#REF!</v>
      </c>
      <c r="U18" s="24" t="e">
        <f>#REF!</f>
        <v>#REF!</v>
      </c>
      <c r="V18" s="24" t="e">
        <f>#REF!</f>
        <v>#REF!</v>
      </c>
      <c r="W18" s="24" t="e">
        <f>#REF!</f>
        <v>#REF!</v>
      </c>
      <c r="X18" s="24" t="e">
        <f>#REF!</f>
        <v>#REF!</v>
      </c>
      <c r="Y18" s="24" t="e">
        <f>#REF!</f>
        <v>#REF!</v>
      </c>
      <c r="Z18" s="24" t="e">
        <f>#REF!</f>
        <v>#REF!</v>
      </c>
      <c r="AA18" s="24" t="e">
        <f>#REF!</f>
        <v>#REF!</v>
      </c>
      <c r="AB18" s="24" t="e">
        <f>#REF!</f>
        <v>#REF!</v>
      </c>
      <c r="AC18" s="24" t="e">
        <f>#REF!</f>
        <v>#REF!</v>
      </c>
      <c r="AD18" s="24"/>
      <c r="AE18" s="24"/>
      <c r="AF18" s="60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50"/>
      <c r="DC18" s="50"/>
      <c r="DD18" s="24" t="e">
        <f>SUMIF(#REF!,DD$2,#REF!)</f>
        <v>#REF!</v>
      </c>
      <c r="DE18" s="24" t="e">
        <f>SUMIF(#REF!,DE$2,#REF!)</f>
        <v>#REF!</v>
      </c>
      <c r="DF18" s="24" t="e">
        <f>SUMIF(#REF!,DF$2,#REF!)</f>
        <v>#REF!</v>
      </c>
      <c r="DG18" s="24" t="e">
        <f>SUMIF(#REF!,DG$2,#REF!)</f>
        <v>#REF!</v>
      </c>
      <c r="DH18" s="24" t="e">
        <f>SUMIF(#REF!,DH$2,#REF!)</f>
        <v>#REF!</v>
      </c>
      <c r="DI18" s="24" t="e">
        <f>SUMIF(#REF!,DI$2,#REF!)</f>
        <v>#REF!</v>
      </c>
      <c r="DJ18" s="24" t="e">
        <f>SUMIF(#REF!,DJ$2,#REF!)</f>
        <v>#REF!</v>
      </c>
      <c r="DK18" s="24" t="e">
        <f>SUMIF(#REF!,DK$2,#REF!)</f>
        <v>#REF!</v>
      </c>
      <c r="DL18" s="24" t="e">
        <f>SUMIF(#REF!,DL$2,#REF!)</f>
        <v>#REF!</v>
      </c>
      <c r="DM18" s="24" t="e">
        <f>SUMIF(#REF!,DM$2,#REF!)</f>
        <v>#REF!</v>
      </c>
      <c r="DN18" s="24" t="e">
        <f>SUMIF(#REF!,DN$2,#REF!)</f>
        <v>#REF!</v>
      </c>
      <c r="DO18" s="24" t="e">
        <f>SUMIF(#REF!,DO$2,#REF!)</f>
        <v>#REF!</v>
      </c>
      <c r="DP18" s="24" t="e">
        <f>SUMIF(#REF!,DP$2,#REF!)</f>
        <v>#REF!</v>
      </c>
      <c r="DQ18" s="24" t="e">
        <f>SUMIF(#REF!,DQ$2,#REF!)</f>
        <v>#REF!</v>
      </c>
      <c r="DR18" s="24" t="e">
        <f>SUMIF(#REF!,DR$2,#REF!)</f>
        <v>#REF!</v>
      </c>
      <c r="DS18" s="24" t="e">
        <f>SUMIF(#REF!,DS$2,#REF!)</f>
        <v>#REF!</v>
      </c>
      <c r="DT18" s="24" t="e">
        <f>SUMIF(#REF!,DT$2,#REF!)</f>
        <v>#REF!</v>
      </c>
      <c r="DU18" s="24" t="e">
        <f>SUMIF(#REF!,DU$2,#REF!)</f>
        <v>#REF!</v>
      </c>
      <c r="DV18" s="24" t="e">
        <f>SUMIF(#REF!,DV$2,#REF!)</f>
        <v>#REF!</v>
      </c>
      <c r="DW18" s="24" t="e">
        <f>SUMIF(#REF!,DW$2,#REF!)</f>
        <v>#REF!</v>
      </c>
      <c r="DX18" s="50"/>
      <c r="DY18" s="50"/>
      <c r="DZ18" s="50"/>
      <c r="EA18" s="50"/>
      <c r="EB18" s="50"/>
      <c r="EC18" s="50"/>
      <c r="ED18" s="50"/>
      <c r="EE18" s="50"/>
      <c r="EF18" s="50"/>
    </row>
    <row r="19" spans="3:136" hidden="1" outlineLevel="1">
      <c r="C19" s="52">
        <v>109</v>
      </c>
      <c r="D19" s="123" t="e">
        <f>#REF!</f>
        <v>#REF!</v>
      </c>
      <c r="F19" s="24" t="e">
        <f>#REF!</f>
        <v>#REF!</v>
      </c>
      <c r="G19" s="24" t="e">
        <f>#REF!</f>
        <v>#REF!</v>
      </c>
      <c r="H19" s="24" t="e">
        <f>#REF!</f>
        <v>#REF!</v>
      </c>
      <c r="I19" s="24" t="e">
        <f>#REF!</f>
        <v>#REF!</v>
      </c>
      <c r="J19" s="24" t="e">
        <f>#REF!</f>
        <v>#REF!</v>
      </c>
      <c r="K19" s="24" t="e">
        <f>#REF!</f>
        <v>#REF!</v>
      </c>
      <c r="L19" s="24" t="e">
        <f>#REF!</f>
        <v>#REF!</v>
      </c>
      <c r="M19" s="24" t="e">
        <f>#REF!</f>
        <v>#REF!</v>
      </c>
      <c r="N19" s="24" t="e">
        <f>#REF!</f>
        <v>#REF!</v>
      </c>
      <c r="O19" s="24" t="e">
        <f>#REF!</f>
        <v>#REF!</v>
      </c>
      <c r="P19" s="24" t="e">
        <f>#REF!</f>
        <v>#REF!</v>
      </c>
      <c r="Q19" s="24" t="e">
        <f>#REF!</f>
        <v>#REF!</v>
      </c>
      <c r="R19" s="24" t="e">
        <f>#REF!</f>
        <v>#REF!</v>
      </c>
      <c r="S19" s="24" t="e">
        <f>#REF!</f>
        <v>#REF!</v>
      </c>
      <c r="T19" s="24" t="e">
        <f>#REF!</f>
        <v>#REF!</v>
      </c>
      <c r="U19" s="24" t="e">
        <f>#REF!</f>
        <v>#REF!</v>
      </c>
      <c r="V19" s="24" t="e">
        <f>#REF!</f>
        <v>#REF!</v>
      </c>
      <c r="W19" s="24" t="e">
        <f>#REF!</f>
        <v>#REF!</v>
      </c>
      <c r="X19" s="24" t="e">
        <f>#REF!</f>
        <v>#REF!</v>
      </c>
      <c r="Y19" s="24" t="e">
        <f>#REF!</f>
        <v>#REF!</v>
      </c>
      <c r="Z19" s="24" t="e">
        <f>#REF!</f>
        <v>#REF!</v>
      </c>
      <c r="AA19" s="24" t="e">
        <f>#REF!</f>
        <v>#REF!</v>
      </c>
      <c r="AB19" s="24" t="e">
        <f>#REF!</f>
        <v>#REF!</v>
      </c>
      <c r="AC19" s="24" t="e">
        <f>#REF!</f>
        <v>#REF!</v>
      </c>
      <c r="AD19" s="24"/>
      <c r="AE19" s="24"/>
      <c r="AF19" s="60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50"/>
      <c r="DC19" s="50"/>
      <c r="DD19" s="24" t="e">
        <f>SUMIF(#REF!,DD$2,#REF!)</f>
        <v>#REF!</v>
      </c>
      <c r="DE19" s="24" t="e">
        <f>SUMIF(#REF!,DE$2,#REF!)</f>
        <v>#REF!</v>
      </c>
      <c r="DF19" s="24" t="e">
        <f>SUMIF(#REF!,DF$2,#REF!)</f>
        <v>#REF!</v>
      </c>
      <c r="DG19" s="24" t="e">
        <f>SUMIF(#REF!,DG$2,#REF!)</f>
        <v>#REF!</v>
      </c>
      <c r="DH19" s="24" t="e">
        <f>SUMIF(#REF!,DH$2,#REF!)</f>
        <v>#REF!</v>
      </c>
      <c r="DI19" s="24" t="e">
        <f>SUMIF(#REF!,DI$2,#REF!)</f>
        <v>#REF!</v>
      </c>
      <c r="DJ19" s="24" t="e">
        <f>SUMIF(#REF!,DJ$2,#REF!)</f>
        <v>#REF!</v>
      </c>
      <c r="DK19" s="24" t="e">
        <f>SUMIF(#REF!,DK$2,#REF!)</f>
        <v>#REF!</v>
      </c>
      <c r="DL19" s="24" t="e">
        <f>SUMIF(#REF!,DL$2,#REF!)</f>
        <v>#REF!</v>
      </c>
      <c r="DM19" s="24" t="e">
        <f>SUMIF(#REF!,DM$2,#REF!)</f>
        <v>#REF!</v>
      </c>
      <c r="DN19" s="24" t="e">
        <f>SUMIF(#REF!,DN$2,#REF!)</f>
        <v>#REF!</v>
      </c>
      <c r="DO19" s="24" t="e">
        <f>SUMIF(#REF!,DO$2,#REF!)</f>
        <v>#REF!</v>
      </c>
      <c r="DP19" s="24" t="e">
        <f>SUMIF(#REF!,DP$2,#REF!)</f>
        <v>#REF!</v>
      </c>
      <c r="DQ19" s="24" t="e">
        <f>SUMIF(#REF!,DQ$2,#REF!)</f>
        <v>#REF!</v>
      </c>
      <c r="DR19" s="24" t="e">
        <f>SUMIF(#REF!,DR$2,#REF!)</f>
        <v>#REF!</v>
      </c>
      <c r="DS19" s="24" t="e">
        <f>SUMIF(#REF!,DS$2,#REF!)</f>
        <v>#REF!</v>
      </c>
      <c r="DT19" s="24" t="e">
        <f>SUMIF(#REF!,DT$2,#REF!)</f>
        <v>#REF!</v>
      </c>
      <c r="DU19" s="24" t="e">
        <f>SUMIF(#REF!,DU$2,#REF!)</f>
        <v>#REF!</v>
      </c>
      <c r="DV19" s="24" t="e">
        <f>SUMIF(#REF!,DV$2,#REF!)</f>
        <v>#REF!</v>
      </c>
      <c r="DW19" s="24" t="e">
        <f>SUMIF(#REF!,DW$2,#REF!)</f>
        <v>#REF!</v>
      </c>
      <c r="DX19" s="50"/>
      <c r="DY19" s="50"/>
      <c r="DZ19" s="50"/>
      <c r="EA19" s="50"/>
      <c r="EB19" s="50"/>
      <c r="EC19" s="50"/>
      <c r="ED19" s="50"/>
      <c r="EE19" s="50"/>
      <c r="EF19" s="50"/>
    </row>
    <row r="20" spans="3:136" hidden="1" outlineLevel="1">
      <c r="C20" s="52">
        <v>110</v>
      </c>
      <c r="D20" s="123" t="e">
        <f>#REF!</f>
        <v>#REF!</v>
      </c>
      <c r="F20" s="24" t="e">
        <f>#REF!</f>
        <v>#REF!</v>
      </c>
      <c r="G20" s="24" t="e">
        <f>#REF!</f>
        <v>#REF!</v>
      </c>
      <c r="H20" s="24" t="e">
        <f>#REF!</f>
        <v>#REF!</v>
      </c>
      <c r="I20" s="24" t="e">
        <f>#REF!</f>
        <v>#REF!</v>
      </c>
      <c r="J20" s="24" t="e">
        <f>#REF!</f>
        <v>#REF!</v>
      </c>
      <c r="K20" s="24" t="e">
        <f>#REF!</f>
        <v>#REF!</v>
      </c>
      <c r="L20" s="24" t="e">
        <f>#REF!</f>
        <v>#REF!</v>
      </c>
      <c r="M20" s="24" t="e">
        <f>#REF!</f>
        <v>#REF!</v>
      </c>
      <c r="N20" s="24" t="e">
        <f>#REF!</f>
        <v>#REF!</v>
      </c>
      <c r="O20" s="24" t="e">
        <f>#REF!</f>
        <v>#REF!</v>
      </c>
      <c r="P20" s="24" t="e">
        <f>#REF!</f>
        <v>#REF!</v>
      </c>
      <c r="Q20" s="24" t="e">
        <f>#REF!</f>
        <v>#REF!</v>
      </c>
      <c r="R20" s="24" t="e">
        <f>#REF!</f>
        <v>#REF!</v>
      </c>
      <c r="S20" s="24" t="e">
        <f>#REF!</f>
        <v>#REF!</v>
      </c>
      <c r="T20" s="24" t="e">
        <f>#REF!</f>
        <v>#REF!</v>
      </c>
      <c r="U20" s="24" t="e">
        <f>#REF!</f>
        <v>#REF!</v>
      </c>
      <c r="V20" s="24" t="e">
        <f>#REF!</f>
        <v>#REF!</v>
      </c>
      <c r="W20" s="24" t="e">
        <f>#REF!</f>
        <v>#REF!</v>
      </c>
      <c r="X20" s="24" t="e">
        <f>#REF!</f>
        <v>#REF!</v>
      </c>
      <c r="Y20" s="24" t="e">
        <f>#REF!</f>
        <v>#REF!</v>
      </c>
      <c r="Z20" s="24" t="e">
        <f>#REF!</f>
        <v>#REF!</v>
      </c>
      <c r="AA20" s="24" t="e">
        <f>#REF!</f>
        <v>#REF!</v>
      </c>
      <c r="AB20" s="24" t="e">
        <f>#REF!</f>
        <v>#REF!</v>
      </c>
      <c r="AC20" s="24" t="e">
        <f>#REF!</f>
        <v>#REF!</v>
      </c>
      <c r="AD20" s="24"/>
      <c r="AE20" s="24"/>
      <c r="AF20" s="60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50"/>
      <c r="DC20" s="50"/>
      <c r="DD20" s="24" t="e">
        <f>SUMIF(#REF!,DD$2,#REF!)</f>
        <v>#REF!</v>
      </c>
      <c r="DE20" s="24" t="e">
        <f>SUMIF(#REF!,DE$2,#REF!)</f>
        <v>#REF!</v>
      </c>
      <c r="DF20" s="24" t="e">
        <f>SUMIF(#REF!,DF$2,#REF!)</f>
        <v>#REF!</v>
      </c>
      <c r="DG20" s="24" t="e">
        <f>SUMIF(#REF!,DG$2,#REF!)</f>
        <v>#REF!</v>
      </c>
      <c r="DH20" s="24" t="e">
        <f>SUMIF(#REF!,DH$2,#REF!)</f>
        <v>#REF!</v>
      </c>
      <c r="DI20" s="24" t="e">
        <f>SUMIF(#REF!,DI$2,#REF!)</f>
        <v>#REF!</v>
      </c>
      <c r="DJ20" s="24" t="e">
        <f>SUMIF(#REF!,DJ$2,#REF!)</f>
        <v>#REF!</v>
      </c>
      <c r="DK20" s="24" t="e">
        <f>SUMIF(#REF!,DK$2,#REF!)</f>
        <v>#REF!</v>
      </c>
      <c r="DL20" s="24" t="e">
        <f>SUMIF(#REF!,DL$2,#REF!)</f>
        <v>#REF!</v>
      </c>
      <c r="DM20" s="24" t="e">
        <f>SUMIF(#REF!,DM$2,#REF!)</f>
        <v>#REF!</v>
      </c>
      <c r="DN20" s="24" t="e">
        <f>SUMIF(#REF!,DN$2,#REF!)</f>
        <v>#REF!</v>
      </c>
      <c r="DO20" s="24" t="e">
        <f>SUMIF(#REF!,DO$2,#REF!)</f>
        <v>#REF!</v>
      </c>
      <c r="DP20" s="24" t="e">
        <f>SUMIF(#REF!,DP$2,#REF!)</f>
        <v>#REF!</v>
      </c>
      <c r="DQ20" s="24" t="e">
        <f>SUMIF(#REF!,DQ$2,#REF!)</f>
        <v>#REF!</v>
      </c>
      <c r="DR20" s="24" t="e">
        <f>SUMIF(#REF!,DR$2,#REF!)</f>
        <v>#REF!</v>
      </c>
      <c r="DS20" s="24" t="e">
        <f>SUMIF(#REF!,DS$2,#REF!)</f>
        <v>#REF!</v>
      </c>
      <c r="DT20" s="24" t="e">
        <f>SUMIF(#REF!,DT$2,#REF!)</f>
        <v>#REF!</v>
      </c>
      <c r="DU20" s="24" t="e">
        <f>SUMIF(#REF!,DU$2,#REF!)</f>
        <v>#REF!</v>
      </c>
      <c r="DV20" s="24" t="e">
        <f>SUMIF(#REF!,DV$2,#REF!)</f>
        <v>#REF!</v>
      </c>
      <c r="DW20" s="24" t="e">
        <f>SUMIF(#REF!,DW$2,#REF!)</f>
        <v>#REF!</v>
      </c>
      <c r="DX20" s="50"/>
      <c r="DY20" s="50"/>
      <c r="DZ20" s="50"/>
      <c r="EA20" s="50"/>
      <c r="EB20" s="50"/>
      <c r="EC20" s="50"/>
      <c r="ED20" s="50"/>
      <c r="EE20" s="50"/>
      <c r="EF20" s="50"/>
    </row>
    <row r="21" spans="3:136" hidden="1" outlineLevel="1">
      <c r="C21" s="52">
        <v>111</v>
      </c>
      <c r="D21" s="123" t="e">
        <f>#REF!</f>
        <v>#REF!</v>
      </c>
      <c r="F21" s="24" t="e">
        <f>#REF!</f>
        <v>#REF!</v>
      </c>
      <c r="G21" s="24" t="e">
        <f>#REF!</f>
        <v>#REF!</v>
      </c>
      <c r="H21" s="24" t="e">
        <f>#REF!</f>
        <v>#REF!</v>
      </c>
      <c r="I21" s="24" t="e">
        <f>#REF!</f>
        <v>#REF!</v>
      </c>
      <c r="J21" s="24" t="e">
        <f>#REF!</f>
        <v>#REF!</v>
      </c>
      <c r="K21" s="24" t="e">
        <f>#REF!</f>
        <v>#REF!</v>
      </c>
      <c r="L21" s="24" t="e">
        <f>#REF!</f>
        <v>#REF!</v>
      </c>
      <c r="M21" s="24" t="e">
        <f>#REF!</f>
        <v>#REF!</v>
      </c>
      <c r="N21" s="24" t="e">
        <f>#REF!</f>
        <v>#REF!</v>
      </c>
      <c r="O21" s="24" t="e">
        <f>#REF!</f>
        <v>#REF!</v>
      </c>
      <c r="P21" s="24" t="e">
        <f>#REF!</f>
        <v>#REF!</v>
      </c>
      <c r="Q21" s="24" t="e">
        <f>#REF!</f>
        <v>#REF!</v>
      </c>
      <c r="R21" s="24" t="e">
        <f>#REF!</f>
        <v>#REF!</v>
      </c>
      <c r="S21" s="24" t="e">
        <f>#REF!</f>
        <v>#REF!</v>
      </c>
      <c r="T21" s="24" t="e">
        <f>#REF!</f>
        <v>#REF!</v>
      </c>
      <c r="U21" s="24" t="e">
        <f>#REF!</f>
        <v>#REF!</v>
      </c>
      <c r="V21" s="24" t="e">
        <f>#REF!</f>
        <v>#REF!</v>
      </c>
      <c r="W21" s="24" t="e">
        <f>#REF!</f>
        <v>#REF!</v>
      </c>
      <c r="X21" s="24" t="e">
        <f>#REF!</f>
        <v>#REF!</v>
      </c>
      <c r="Y21" s="24" t="e">
        <f>#REF!</f>
        <v>#REF!</v>
      </c>
      <c r="Z21" s="24" t="e">
        <f>#REF!</f>
        <v>#REF!</v>
      </c>
      <c r="AA21" s="24" t="e">
        <f>#REF!</f>
        <v>#REF!</v>
      </c>
      <c r="AB21" s="24" t="e">
        <f>#REF!</f>
        <v>#REF!</v>
      </c>
      <c r="AC21" s="24" t="e">
        <f>#REF!</f>
        <v>#REF!</v>
      </c>
      <c r="AD21" s="24"/>
      <c r="AE21" s="24"/>
      <c r="AF21" s="60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50"/>
      <c r="DC21" s="50"/>
      <c r="DD21" s="24" t="e">
        <f>SUMIF(#REF!,DD$2,#REF!)</f>
        <v>#REF!</v>
      </c>
      <c r="DE21" s="24" t="e">
        <f>SUMIF(#REF!,DE$2,#REF!)</f>
        <v>#REF!</v>
      </c>
      <c r="DF21" s="24" t="e">
        <f>SUMIF(#REF!,DF$2,#REF!)</f>
        <v>#REF!</v>
      </c>
      <c r="DG21" s="24" t="e">
        <f>SUMIF(#REF!,DG$2,#REF!)</f>
        <v>#REF!</v>
      </c>
      <c r="DH21" s="24" t="e">
        <f>SUMIF(#REF!,DH$2,#REF!)</f>
        <v>#REF!</v>
      </c>
      <c r="DI21" s="24" t="e">
        <f>SUMIF(#REF!,DI$2,#REF!)</f>
        <v>#REF!</v>
      </c>
      <c r="DJ21" s="24">
        <v>0</v>
      </c>
      <c r="DK21" s="24">
        <v>0</v>
      </c>
      <c r="DL21" s="24" t="e">
        <f>SUMIF(#REF!,DL$2,#REF!)</f>
        <v>#REF!</v>
      </c>
      <c r="DM21" s="24" t="e">
        <f>SUMIF(#REF!,DM$2,#REF!)</f>
        <v>#REF!</v>
      </c>
      <c r="DN21" s="24" t="e">
        <f>SUMIF(#REF!,DN$2,#REF!)</f>
        <v>#REF!</v>
      </c>
      <c r="DO21" s="24" t="e">
        <f>SUMIF(#REF!,DO$2,#REF!)</f>
        <v>#REF!</v>
      </c>
      <c r="DP21" s="24" t="e">
        <f>SUMIF(#REF!,DP$2,#REF!)</f>
        <v>#REF!</v>
      </c>
      <c r="DQ21" s="24" t="e">
        <f>SUMIF(#REF!,DQ$2,#REF!)</f>
        <v>#REF!</v>
      </c>
      <c r="DR21" s="24" t="e">
        <f>SUMIF(#REF!,DR$2,#REF!)</f>
        <v>#REF!</v>
      </c>
      <c r="DS21" s="24" t="e">
        <f>SUMIF(#REF!,DS$2,#REF!)</f>
        <v>#REF!</v>
      </c>
      <c r="DT21" s="24" t="e">
        <f>SUMIF(#REF!,DT$2,#REF!)</f>
        <v>#REF!</v>
      </c>
      <c r="DU21" s="24" t="e">
        <f>SUMIF(#REF!,DU$2,#REF!)</f>
        <v>#REF!</v>
      </c>
      <c r="DV21" s="24" t="e">
        <f>SUMIF(#REF!,DV$2,#REF!)</f>
        <v>#REF!</v>
      </c>
      <c r="DW21" s="24" t="e">
        <f>SUMIF(#REF!,DW$2,#REF!)</f>
        <v>#REF!</v>
      </c>
      <c r="DX21" s="50"/>
      <c r="DY21" s="50"/>
      <c r="DZ21" s="50"/>
      <c r="EA21" s="50"/>
      <c r="EB21" s="50"/>
      <c r="EC21" s="50"/>
      <c r="ED21" s="50"/>
      <c r="EE21" s="50"/>
      <c r="EF21" s="50"/>
    </row>
    <row r="22" spans="3:136" hidden="1" outlineLevel="1">
      <c r="C22" s="52">
        <v>112</v>
      </c>
      <c r="D22" s="123" t="e">
        <f>#REF!</f>
        <v>#REF!</v>
      </c>
      <c r="F22" s="24" t="e">
        <f>#REF!</f>
        <v>#REF!</v>
      </c>
      <c r="G22" s="24" t="e">
        <f>#REF!</f>
        <v>#REF!</v>
      </c>
      <c r="H22" s="24" t="e">
        <f>#REF!</f>
        <v>#REF!</v>
      </c>
      <c r="I22" s="24" t="e">
        <f>#REF!</f>
        <v>#REF!</v>
      </c>
      <c r="J22" s="24" t="e">
        <f>#REF!</f>
        <v>#REF!</v>
      </c>
      <c r="K22" s="24" t="e">
        <f>#REF!</f>
        <v>#REF!</v>
      </c>
      <c r="L22" s="24" t="e">
        <f>#REF!</f>
        <v>#REF!</v>
      </c>
      <c r="M22" s="24" t="e">
        <f>#REF!</f>
        <v>#REF!</v>
      </c>
      <c r="N22" s="24" t="e">
        <f>#REF!</f>
        <v>#REF!</v>
      </c>
      <c r="O22" s="24" t="e">
        <f>#REF!</f>
        <v>#REF!</v>
      </c>
      <c r="P22" s="24" t="e">
        <f>#REF!</f>
        <v>#REF!</v>
      </c>
      <c r="Q22" s="24" t="e">
        <f>#REF!</f>
        <v>#REF!</v>
      </c>
      <c r="R22" s="24" t="e">
        <f>#REF!</f>
        <v>#REF!</v>
      </c>
      <c r="S22" s="24" t="e">
        <f>#REF!</f>
        <v>#REF!</v>
      </c>
      <c r="T22" s="24" t="e">
        <f>#REF!</f>
        <v>#REF!</v>
      </c>
      <c r="U22" s="24" t="e">
        <f>#REF!</f>
        <v>#REF!</v>
      </c>
      <c r="V22" s="24" t="e">
        <f>#REF!</f>
        <v>#REF!</v>
      </c>
      <c r="W22" s="24" t="e">
        <f>#REF!</f>
        <v>#REF!</v>
      </c>
      <c r="X22" s="24" t="e">
        <f>#REF!</f>
        <v>#REF!</v>
      </c>
      <c r="Y22" s="24" t="e">
        <f>#REF!</f>
        <v>#REF!</v>
      </c>
      <c r="Z22" s="24" t="e">
        <f>#REF!</f>
        <v>#REF!</v>
      </c>
      <c r="AA22" s="24" t="e">
        <f>#REF!</f>
        <v>#REF!</v>
      </c>
      <c r="AB22" s="24" t="e">
        <f>#REF!</f>
        <v>#REF!</v>
      </c>
      <c r="AC22" s="24" t="e">
        <f>#REF!</f>
        <v>#REF!</v>
      </c>
      <c r="AD22" s="24"/>
      <c r="AE22" s="24"/>
      <c r="AF22" s="60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50"/>
      <c r="DC22" s="50"/>
      <c r="DD22" s="24" t="e">
        <f>SUMIF(#REF!,DD$2,#REF!)</f>
        <v>#REF!</v>
      </c>
      <c r="DE22" s="24" t="e">
        <f>SUMIF(#REF!,DE$2,#REF!)</f>
        <v>#REF!</v>
      </c>
      <c r="DF22" s="24" t="e">
        <f>SUMIF(#REF!,DF$2,#REF!)</f>
        <v>#REF!</v>
      </c>
      <c r="DG22" s="24" t="e">
        <f>SUMIF(#REF!,DG$2,#REF!)</f>
        <v>#REF!</v>
      </c>
      <c r="DH22" s="24" t="e">
        <f>SUMIF(#REF!,DH$2,#REF!)</f>
        <v>#REF!</v>
      </c>
      <c r="DI22" s="24" t="e">
        <f>SUMIF(#REF!,DI$2,#REF!)</f>
        <v>#REF!</v>
      </c>
      <c r="DJ22" s="24" t="e">
        <f>SUMIF(#REF!,DJ$2,#REF!)</f>
        <v>#REF!</v>
      </c>
      <c r="DK22" s="24" t="e">
        <f>SUMIF(#REF!,DK$2,#REF!)</f>
        <v>#REF!</v>
      </c>
      <c r="DL22" s="24" t="e">
        <f>SUMIF(#REF!,DL$2,#REF!)</f>
        <v>#REF!</v>
      </c>
      <c r="DM22" s="24" t="e">
        <f>SUMIF(#REF!,DM$2,#REF!)</f>
        <v>#REF!</v>
      </c>
      <c r="DN22" s="24" t="e">
        <f>SUMIF(#REF!,DN$2,#REF!)</f>
        <v>#REF!</v>
      </c>
      <c r="DO22" s="24" t="e">
        <f>SUMIF(#REF!,DO$2,#REF!)</f>
        <v>#REF!</v>
      </c>
      <c r="DP22" s="24" t="e">
        <f>SUMIF(#REF!,DP$2,#REF!)</f>
        <v>#REF!</v>
      </c>
      <c r="DQ22" s="24" t="e">
        <f>SUMIF(#REF!,DQ$2,#REF!)</f>
        <v>#REF!</v>
      </c>
      <c r="DR22" s="24" t="e">
        <f>SUMIF(#REF!,DR$2,#REF!)</f>
        <v>#REF!</v>
      </c>
      <c r="DS22" s="24" t="e">
        <f>SUMIF(#REF!,DS$2,#REF!)</f>
        <v>#REF!</v>
      </c>
      <c r="DT22" s="24" t="e">
        <f>SUMIF(#REF!,DT$2,#REF!)</f>
        <v>#REF!</v>
      </c>
      <c r="DU22" s="24" t="e">
        <f>SUMIF(#REF!,DU$2,#REF!)</f>
        <v>#REF!</v>
      </c>
      <c r="DV22" s="24" t="e">
        <f>SUMIF(#REF!,DV$2,#REF!)</f>
        <v>#REF!</v>
      </c>
      <c r="DW22" s="24" t="e">
        <f>SUMIF(#REF!,DW$2,#REF!)</f>
        <v>#REF!</v>
      </c>
      <c r="DX22" s="50"/>
      <c r="DY22" s="50"/>
      <c r="DZ22" s="50"/>
      <c r="EA22" s="50"/>
      <c r="EB22" s="50"/>
      <c r="EC22" s="50"/>
      <c r="ED22" s="50"/>
      <c r="EE22" s="50"/>
      <c r="EF22" s="50"/>
    </row>
    <row r="23" spans="3:136" hidden="1" outlineLevel="1">
      <c r="C23" s="52">
        <v>113</v>
      </c>
      <c r="D23" s="123" t="e">
        <f>#REF!</f>
        <v>#REF!</v>
      </c>
      <c r="F23" s="24" t="e">
        <f>#REF!</f>
        <v>#REF!</v>
      </c>
      <c r="G23" s="24" t="e">
        <f>#REF!</f>
        <v>#REF!</v>
      </c>
      <c r="H23" s="24" t="e">
        <f>#REF!</f>
        <v>#REF!</v>
      </c>
      <c r="I23" s="24" t="e">
        <f>#REF!</f>
        <v>#REF!</v>
      </c>
      <c r="J23" s="24" t="e">
        <f>#REF!</f>
        <v>#REF!</v>
      </c>
      <c r="K23" s="24" t="e">
        <f>#REF!</f>
        <v>#REF!</v>
      </c>
      <c r="L23" s="24" t="e">
        <f>#REF!</f>
        <v>#REF!</v>
      </c>
      <c r="M23" s="24" t="e">
        <f>#REF!</f>
        <v>#REF!</v>
      </c>
      <c r="N23" s="24" t="e">
        <f>#REF!</f>
        <v>#REF!</v>
      </c>
      <c r="O23" s="24" t="e">
        <f>#REF!</f>
        <v>#REF!</v>
      </c>
      <c r="P23" s="24" t="e">
        <f>#REF!</f>
        <v>#REF!</v>
      </c>
      <c r="Q23" s="24" t="e">
        <f>#REF!</f>
        <v>#REF!</v>
      </c>
      <c r="R23" s="24" t="e">
        <f>#REF!</f>
        <v>#REF!</v>
      </c>
      <c r="S23" s="24" t="e">
        <f>#REF!</f>
        <v>#REF!</v>
      </c>
      <c r="T23" s="24" t="e">
        <f>#REF!</f>
        <v>#REF!</v>
      </c>
      <c r="U23" s="24" t="e">
        <f>#REF!</f>
        <v>#REF!</v>
      </c>
      <c r="V23" s="24" t="e">
        <f>#REF!</f>
        <v>#REF!</v>
      </c>
      <c r="W23" s="24" t="e">
        <f>#REF!</f>
        <v>#REF!</v>
      </c>
      <c r="X23" s="24" t="e">
        <f>#REF!</f>
        <v>#REF!</v>
      </c>
      <c r="Y23" s="24" t="e">
        <f>#REF!</f>
        <v>#REF!</v>
      </c>
      <c r="Z23" s="24" t="e">
        <f>#REF!</f>
        <v>#REF!</v>
      </c>
      <c r="AA23" s="24" t="e">
        <f>#REF!</f>
        <v>#REF!</v>
      </c>
      <c r="AB23" s="24" t="e">
        <f>#REF!</f>
        <v>#REF!</v>
      </c>
      <c r="AC23" s="24" t="e">
        <f>#REF!</f>
        <v>#REF!</v>
      </c>
      <c r="AD23" s="24"/>
      <c r="AE23" s="24"/>
      <c r="AF23" s="60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50"/>
      <c r="DC23" s="50"/>
      <c r="DD23" s="24" t="e">
        <f>SUMIF(#REF!,DD$2,#REF!)</f>
        <v>#REF!</v>
      </c>
      <c r="DE23" s="24" t="e">
        <f>SUMIF(#REF!,DE$2,#REF!)</f>
        <v>#REF!</v>
      </c>
      <c r="DF23" s="24" t="e">
        <f>SUMIF(#REF!,DF$2,#REF!)</f>
        <v>#REF!</v>
      </c>
      <c r="DG23" s="24" t="e">
        <f>SUMIF(#REF!,DG$2,#REF!)</f>
        <v>#REF!</v>
      </c>
      <c r="DH23" s="24" t="e">
        <f>SUMIF(#REF!,DH$2,#REF!)</f>
        <v>#REF!</v>
      </c>
      <c r="DI23" s="24" t="e">
        <f>SUMIF(#REF!,DI$2,#REF!)</f>
        <v>#REF!</v>
      </c>
      <c r="DJ23" s="24" t="e">
        <f>SUMIF(#REF!,DJ$2,#REF!)</f>
        <v>#REF!</v>
      </c>
      <c r="DK23" s="24" t="e">
        <f>SUMIF(#REF!,DK$2,#REF!)</f>
        <v>#REF!</v>
      </c>
      <c r="DL23" s="24" t="e">
        <f>SUMIF(#REF!,DL$2,#REF!)</f>
        <v>#REF!</v>
      </c>
      <c r="DM23" s="24" t="e">
        <f>SUMIF(#REF!,DM$2,#REF!)</f>
        <v>#REF!</v>
      </c>
      <c r="DN23" s="24" t="e">
        <f>SUMIF(#REF!,DN$2,#REF!)</f>
        <v>#REF!</v>
      </c>
      <c r="DO23" s="24" t="e">
        <f>SUMIF(#REF!,DO$2,#REF!)</f>
        <v>#REF!</v>
      </c>
      <c r="DP23" s="24" t="e">
        <f>SUMIF(#REF!,DP$2,#REF!)</f>
        <v>#REF!</v>
      </c>
      <c r="DQ23" s="24" t="e">
        <f>SUMIF(#REF!,DQ$2,#REF!)</f>
        <v>#REF!</v>
      </c>
      <c r="DR23" s="24" t="e">
        <f>SUMIF(#REF!,DR$2,#REF!)</f>
        <v>#REF!</v>
      </c>
      <c r="DS23" s="24" t="e">
        <f>SUMIF(#REF!,DS$2,#REF!)</f>
        <v>#REF!</v>
      </c>
      <c r="DT23" s="24" t="e">
        <f>SUMIF(#REF!,DT$2,#REF!)</f>
        <v>#REF!</v>
      </c>
      <c r="DU23" s="24" t="e">
        <f>SUMIF(#REF!,DU$2,#REF!)</f>
        <v>#REF!</v>
      </c>
      <c r="DV23" s="24" t="e">
        <f>SUMIF(#REF!,DV$2,#REF!)</f>
        <v>#REF!</v>
      </c>
      <c r="DW23" s="24" t="e">
        <f>SUMIF(#REF!,DW$2,#REF!)</f>
        <v>#REF!</v>
      </c>
      <c r="DX23" s="50"/>
      <c r="DY23" s="50"/>
      <c r="DZ23" s="50"/>
      <c r="EA23" s="50"/>
      <c r="EB23" s="50"/>
      <c r="EC23" s="50"/>
      <c r="ED23" s="50"/>
      <c r="EE23" s="50"/>
      <c r="EF23" s="50"/>
    </row>
    <row r="24" spans="3:136" hidden="1" outlineLevel="1">
      <c r="C24" s="52">
        <v>115</v>
      </c>
      <c r="D24" s="123" t="e">
        <f>#REF!</f>
        <v>#REF!</v>
      </c>
      <c r="F24" s="24" t="e">
        <f>#REF!</f>
        <v>#REF!</v>
      </c>
      <c r="G24" s="24" t="e">
        <f>#REF!</f>
        <v>#REF!</v>
      </c>
      <c r="H24" s="24" t="e">
        <f>#REF!</f>
        <v>#REF!</v>
      </c>
      <c r="I24" s="24" t="e">
        <f>#REF!</f>
        <v>#REF!</v>
      </c>
      <c r="J24" s="24" t="e">
        <f>#REF!</f>
        <v>#REF!</v>
      </c>
      <c r="K24" s="24" t="e">
        <f>#REF!</f>
        <v>#REF!</v>
      </c>
      <c r="L24" s="24" t="e">
        <f>#REF!</f>
        <v>#REF!</v>
      </c>
      <c r="M24" s="24" t="e">
        <f>#REF!</f>
        <v>#REF!</v>
      </c>
      <c r="N24" s="24" t="e">
        <f>#REF!</f>
        <v>#REF!</v>
      </c>
      <c r="O24" s="24" t="e">
        <f>#REF!</f>
        <v>#REF!</v>
      </c>
      <c r="P24" s="24" t="e">
        <f>#REF!</f>
        <v>#REF!</v>
      </c>
      <c r="Q24" s="24" t="e">
        <f>#REF!</f>
        <v>#REF!</v>
      </c>
      <c r="R24" s="24" t="e">
        <f>#REF!</f>
        <v>#REF!</v>
      </c>
      <c r="S24" s="24" t="e">
        <f>#REF!</f>
        <v>#REF!</v>
      </c>
      <c r="T24" s="24" t="e">
        <f>#REF!</f>
        <v>#REF!</v>
      </c>
      <c r="U24" s="24" t="e">
        <f>#REF!</f>
        <v>#REF!</v>
      </c>
      <c r="V24" s="24" t="e">
        <f>#REF!</f>
        <v>#REF!</v>
      </c>
      <c r="W24" s="24" t="e">
        <f>#REF!</f>
        <v>#REF!</v>
      </c>
      <c r="X24" s="24" t="e">
        <f>#REF!</f>
        <v>#REF!</v>
      </c>
      <c r="Y24" s="24" t="e">
        <f>#REF!</f>
        <v>#REF!</v>
      </c>
      <c r="Z24" s="24" t="e">
        <f>#REF!</f>
        <v>#REF!</v>
      </c>
      <c r="AA24" s="24" t="e">
        <f>#REF!</f>
        <v>#REF!</v>
      </c>
      <c r="AB24" s="24" t="e">
        <f>#REF!</f>
        <v>#REF!</v>
      </c>
      <c r="AC24" s="24" t="e">
        <f>#REF!</f>
        <v>#REF!</v>
      </c>
      <c r="AD24" s="24"/>
      <c r="AE24" s="24"/>
      <c r="AF24" s="60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50"/>
      <c r="DC24" s="50"/>
      <c r="DD24" s="24" t="e">
        <f>SUMIF(#REF!,DD$2,#REF!)</f>
        <v>#REF!</v>
      </c>
      <c r="DE24" s="24" t="e">
        <f>SUMIF(#REF!,DE$2,#REF!)</f>
        <v>#REF!</v>
      </c>
      <c r="DF24" s="24" t="e">
        <f>SUMIF(#REF!,DF$2,#REF!)</f>
        <v>#REF!</v>
      </c>
      <c r="DG24" s="24" t="e">
        <f>SUMIF(#REF!,DG$2,#REF!)</f>
        <v>#REF!</v>
      </c>
      <c r="DH24" s="24" t="e">
        <f>SUMIF(#REF!,DH$2,#REF!)</f>
        <v>#REF!</v>
      </c>
      <c r="DI24" s="24" t="e">
        <f>SUMIF(#REF!,DI$2,#REF!)</f>
        <v>#REF!</v>
      </c>
      <c r="DJ24" s="24" t="e">
        <f>SUMIF(#REF!,DJ$2,#REF!)</f>
        <v>#REF!</v>
      </c>
      <c r="DK24" s="24" t="e">
        <f>SUMIF(#REF!,DK$2,#REF!)</f>
        <v>#REF!</v>
      </c>
      <c r="DL24" s="24" t="e">
        <f>SUMIF(#REF!,DL$2,#REF!)</f>
        <v>#REF!</v>
      </c>
      <c r="DM24" s="24" t="e">
        <f>SUMIF(#REF!,DM$2,#REF!)</f>
        <v>#REF!</v>
      </c>
      <c r="DN24" s="24" t="e">
        <f>SUMIF(#REF!,DN$2,#REF!)</f>
        <v>#REF!</v>
      </c>
      <c r="DO24" s="24" t="e">
        <f>SUMIF(#REF!,DO$2,#REF!)</f>
        <v>#REF!</v>
      </c>
      <c r="DP24" s="24" t="e">
        <f>SUMIF(#REF!,DP$2,#REF!)</f>
        <v>#REF!</v>
      </c>
      <c r="DQ24" s="24" t="e">
        <f>SUMIF(#REF!,DQ$2,#REF!)</f>
        <v>#REF!</v>
      </c>
      <c r="DR24" s="24" t="e">
        <f>SUMIF(#REF!,DR$2,#REF!)</f>
        <v>#REF!</v>
      </c>
      <c r="DS24" s="24" t="e">
        <f>SUMIF(#REF!,DS$2,#REF!)</f>
        <v>#REF!</v>
      </c>
      <c r="DT24" s="24" t="e">
        <f>SUMIF(#REF!,DT$2,#REF!)</f>
        <v>#REF!</v>
      </c>
      <c r="DU24" s="24" t="e">
        <f>SUMIF(#REF!,DU$2,#REF!)</f>
        <v>#REF!</v>
      </c>
      <c r="DV24" s="24" t="e">
        <f>SUMIF(#REF!,DV$2,#REF!)</f>
        <v>#REF!</v>
      </c>
      <c r="DW24" s="24" t="e">
        <f>SUMIF(#REF!,DW$2,#REF!)</f>
        <v>#REF!</v>
      </c>
      <c r="DX24" s="50"/>
      <c r="DY24" s="50"/>
      <c r="DZ24" s="50"/>
      <c r="EA24" s="50"/>
      <c r="EB24" s="50"/>
      <c r="EC24" s="50"/>
      <c r="ED24" s="50"/>
      <c r="EE24" s="50"/>
      <c r="EF24" s="50"/>
    </row>
    <row r="25" spans="3:136" ht="12.75" hidden="1" customHeight="1" outlineLevel="1">
      <c r="C25" s="52">
        <v>116</v>
      </c>
      <c r="D25" s="123" t="e">
        <f>#REF!</f>
        <v>#REF!</v>
      </c>
      <c r="F25" s="24" t="e">
        <f>#REF!</f>
        <v>#REF!</v>
      </c>
      <c r="G25" s="24" t="e">
        <f>#REF!</f>
        <v>#REF!</v>
      </c>
      <c r="H25" s="24" t="e">
        <f>#REF!</f>
        <v>#REF!</v>
      </c>
      <c r="I25" s="24" t="e">
        <f>#REF!</f>
        <v>#REF!</v>
      </c>
      <c r="J25" s="24" t="e">
        <f>#REF!</f>
        <v>#REF!</v>
      </c>
      <c r="K25" s="24" t="e">
        <f>#REF!</f>
        <v>#REF!</v>
      </c>
      <c r="L25" s="24" t="e">
        <f>#REF!</f>
        <v>#REF!</v>
      </c>
      <c r="M25" s="24" t="e">
        <f>#REF!</f>
        <v>#REF!</v>
      </c>
      <c r="N25" s="24" t="e">
        <f>#REF!</f>
        <v>#REF!</v>
      </c>
      <c r="O25" s="24" t="e">
        <f>#REF!</f>
        <v>#REF!</v>
      </c>
      <c r="P25" s="24" t="e">
        <f>#REF!</f>
        <v>#REF!</v>
      </c>
      <c r="Q25" s="24" t="e">
        <f>#REF!</f>
        <v>#REF!</v>
      </c>
      <c r="R25" s="24" t="e">
        <f>#REF!</f>
        <v>#REF!</v>
      </c>
      <c r="S25" s="24" t="e">
        <f>#REF!</f>
        <v>#REF!</v>
      </c>
      <c r="T25" s="24" t="e">
        <f>#REF!</f>
        <v>#REF!</v>
      </c>
      <c r="U25" s="24" t="e">
        <f>#REF!</f>
        <v>#REF!</v>
      </c>
      <c r="V25" s="24" t="e">
        <f>#REF!</f>
        <v>#REF!</v>
      </c>
      <c r="W25" s="24" t="e">
        <f>#REF!</f>
        <v>#REF!</v>
      </c>
      <c r="X25" s="24" t="e">
        <f>#REF!</f>
        <v>#REF!</v>
      </c>
      <c r="Y25" s="24" t="e">
        <f>#REF!</f>
        <v>#REF!</v>
      </c>
      <c r="Z25" s="24" t="e">
        <f>#REF!</f>
        <v>#REF!</v>
      </c>
      <c r="AA25" s="24" t="e">
        <f>#REF!</f>
        <v>#REF!</v>
      </c>
      <c r="AB25" s="24" t="e">
        <f>#REF!</f>
        <v>#REF!</v>
      </c>
      <c r="AC25" s="24" t="e">
        <f>#REF!</f>
        <v>#REF!</v>
      </c>
      <c r="AD25" s="24"/>
      <c r="AE25" s="24"/>
      <c r="AF25" s="60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50"/>
      <c r="DC25" s="50"/>
      <c r="DD25" s="24" t="e">
        <f>SUMIF(#REF!,DD$2,#REF!)</f>
        <v>#REF!</v>
      </c>
      <c r="DE25" s="24" t="e">
        <f>SUMIF(#REF!,DE$2,#REF!)</f>
        <v>#REF!</v>
      </c>
      <c r="DF25" s="24" t="e">
        <f>SUMIF(#REF!,DF$2,#REF!)</f>
        <v>#REF!</v>
      </c>
      <c r="DG25" s="24" t="e">
        <f>SUMIF(#REF!,DG$2,#REF!)</f>
        <v>#REF!</v>
      </c>
      <c r="DH25" s="24" t="e">
        <f>SUMIF(#REF!,DH$2,#REF!)</f>
        <v>#REF!</v>
      </c>
      <c r="DI25" s="24" t="e">
        <f>SUMIF(#REF!,DI$2,#REF!)</f>
        <v>#REF!</v>
      </c>
      <c r="DJ25" s="24" t="e">
        <f>SUMIF(#REF!,DJ$2,#REF!)</f>
        <v>#REF!</v>
      </c>
      <c r="DK25" s="24" t="e">
        <f>SUMIF(#REF!,DK$2,#REF!)</f>
        <v>#REF!</v>
      </c>
      <c r="DL25" s="24" t="e">
        <f>SUMIF(#REF!,DL$2,#REF!)</f>
        <v>#REF!</v>
      </c>
      <c r="DM25" s="24" t="e">
        <f>SUMIF(#REF!,DM$2,#REF!)</f>
        <v>#REF!</v>
      </c>
      <c r="DN25" s="24" t="e">
        <f>SUMIF(#REF!,DN$2,#REF!)</f>
        <v>#REF!</v>
      </c>
      <c r="DO25" s="24" t="e">
        <f>SUMIF(#REF!,DO$2,#REF!)</f>
        <v>#REF!</v>
      </c>
      <c r="DP25" s="24" t="e">
        <f>SUMIF(#REF!,DP$2,#REF!)</f>
        <v>#REF!</v>
      </c>
      <c r="DQ25" s="24" t="e">
        <f>SUMIF(#REF!,DQ$2,#REF!)</f>
        <v>#REF!</v>
      </c>
      <c r="DR25" s="24" t="e">
        <f>SUMIF(#REF!,DR$2,#REF!)</f>
        <v>#REF!</v>
      </c>
      <c r="DS25" s="24" t="e">
        <f>SUMIF(#REF!,DS$2,#REF!)</f>
        <v>#REF!</v>
      </c>
      <c r="DT25" s="24" t="e">
        <f>SUMIF(#REF!,DT$2,#REF!)</f>
        <v>#REF!</v>
      </c>
      <c r="DU25" s="24" t="e">
        <f>SUMIF(#REF!,DU$2,#REF!)</f>
        <v>#REF!</v>
      </c>
      <c r="DV25" s="24" t="e">
        <f>SUMIF(#REF!,DV$2,#REF!)</f>
        <v>#REF!</v>
      </c>
      <c r="DW25" s="24" t="e">
        <f>SUMIF(#REF!,DW$2,#REF!)</f>
        <v>#REF!</v>
      </c>
      <c r="DX25" s="50"/>
      <c r="DY25" s="50"/>
      <c r="DZ25" s="50"/>
      <c r="EA25" s="50"/>
      <c r="EB25" s="50"/>
      <c r="EC25" s="50"/>
      <c r="ED25" s="50"/>
      <c r="EE25" s="50"/>
      <c r="EF25" s="50"/>
    </row>
    <row r="26" spans="3:136" ht="12.75" hidden="1" customHeight="1" outlineLevel="1">
      <c r="C26" s="52">
        <v>117</v>
      </c>
      <c r="D26" s="123" t="e">
        <f>#REF!</f>
        <v>#REF!</v>
      </c>
      <c r="F26" s="24" t="e">
        <f>#REF!</f>
        <v>#REF!</v>
      </c>
      <c r="G26" s="24" t="e">
        <f>#REF!</f>
        <v>#REF!</v>
      </c>
      <c r="H26" s="24" t="e">
        <f>#REF!</f>
        <v>#REF!</v>
      </c>
      <c r="I26" s="24" t="e">
        <f>#REF!</f>
        <v>#REF!</v>
      </c>
      <c r="J26" s="24" t="e">
        <f>#REF!</f>
        <v>#REF!</v>
      </c>
      <c r="K26" s="24" t="e">
        <f>#REF!</f>
        <v>#REF!</v>
      </c>
      <c r="L26" s="24" t="e">
        <f>#REF!</f>
        <v>#REF!</v>
      </c>
      <c r="M26" s="24" t="e">
        <f>#REF!</f>
        <v>#REF!</v>
      </c>
      <c r="N26" s="24" t="e">
        <f>#REF!</f>
        <v>#REF!</v>
      </c>
      <c r="O26" s="24" t="e">
        <f>#REF!</f>
        <v>#REF!</v>
      </c>
      <c r="P26" s="24" t="e">
        <f>#REF!</f>
        <v>#REF!</v>
      </c>
      <c r="Q26" s="24" t="e">
        <f>#REF!</f>
        <v>#REF!</v>
      </c>
      <c r="R26" s="24" t="e">
        <f>#REF!</f>
        <v>#REF!</v>
      </c>
      <c r="S26" s="24" t="e">
        <f>#REF!</f>
        <v>#REF!</v>
      </c>
      <c r="T26" s="24" t="e">
        <f>#REF!</f>
        <v>#REF!</v>
      </c>
      <c r="U26" s="24" t="e">
        <f>#REF!</f>
        <v>#REF!</v>
      </c>
      <c r="V26" s="24" t="e">
        <f>#REF!</f>
        <v>#REF!</v>
      </c>
      <c r="W26" s="24" t="e">
        <f>#REF!</f>
        <v>#REF!</v>
      </c>
      <c r="X26" s="24" t="e">
        <f>#REF!</f>
        <v>#REF!</v>
      </c>
      <c r="Y26" s="24" t="e">
        <f>#REF!</f>
        <v>#REF!</v>
      </c>
      <c r="Z26" s="24" t="e">
        <f>#REF!</f>
        <v>#REF!</v>
      </c>
      <c r="AA26" s="24" t="e">
        <f>#REF!</f>
        <v>#REF!</v>
      </c>
      <c r="AB26" s="24" t="e">
        <f>#REF!</f>
        <v>#REF!</v>
      </c>
      <c r="AC26" s="24" t="e">
        <f>#REF!</f>
        <v>#REF!</v>
      </c>
      <c r="AD26" s="24"/>
      <c r="AE26" s="24"/>
      <c r="AF26" s="60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50"/>
      <c r="DC26" s="50"/>
      <c r="DD26" s="24" t="e">
        <f>SUMIF(#REF!,DD$2,#REF!)</f>
        <v>#REF!</v>
      </c>
      <c r="DE26" s="24" t="e">
        <f>SUMIF(#REF!,DE$2,#REF!)</f>
        <v>#REF!</v>
      </c>
      <c r="DF26" s="24" t="e">
        <f>SUMIF(#REF!,DF$2,#REF!)</f>
        <v>#REF!</v>
      </c>
      <c r="DG26" s="24" t="e">
        <f>SUMIF(#REF!,DG$2,#REF!)</f>
        <v>#REF!</v>
      </c>
      <c r="DH26" s="24" t="e">
        <f>SUMIF(#REF!,DH$2,#REF!)</f>
        <v>#REF!</v>
      </c>
      <c r="DI26" s="24" t="e">
        <f>SUMIF(#REF!,DI$2,#REF!)</f>
        <v>#REF!</v>
      </c>
      <c r="DJ26" s="24" t="e">
        <f>SUMIF(#REF!,DJ$2,#REF!)</f>
        <v>#REF!</v>
      </c>
      <c r="DK26" s="24" t="e">
        <f>SUMIF(#REF!,DK$2,#REF!)</f>
        <v>#REF!</v>
      </c>
      <c r="DL26" s="24" t="e">
        <f>SUMIF(#REF!,DL$2,#REF!)</f>
        <v>#REF!</v>
      </c>
      <c r="DM26" s="24" t="e">
        <f>SUMIF(#REF!,DM$2,#REF!)</f>
        <v>#REF!</v>
      </c>
      <c r="DN26" s="24" t="e">
        <f>SUMIF(#REF!,DN$2,#REF!)</f>
        <v>#REF!</v>
      </c>
      <c r="DO26" s="24" t="e">
        <f>SUMIF(#REF!,DO$2,#REF!)</f>
        <v>#REF!</v>
      </c>
      <c r="DP26" s="24" t="e">
        <f>SUMIF(#REF!,DP$2,#REF!)</f>
        <v>#REF!</v>
      </c>
      <c r="DQ26" s="24" t="e">
        <f>SUMIF(#REF!,DQ$2,#REF!)</f>
        <v>#REF!</v>
      </c>
      <c r="DR26" s="24" t="e">
        <f>SUMIF(#REF!,DR$2,#REF!)</f>
        <v>#REF!</v>
      </c>
      <c r="DS26" s="24" t="e">
        <f>SUMIF(#REF!,DS$2,#REF!)</f>
        <v>#REF!</v>
      </c>
      <c r="DT26" s="24" t="e">
        <f>SUMIF(#REF!,DT$2,#REF!)</f>
        <v>#REF!</v>
      </c>
      <c r="DU26" s="24" t="e">
        <f>SUMIF(#REF!,DU$2,#REF!)</f>
        <v>#REF!</v>
      </c>
      <c r="DV26" s="24" t="e">
        <f>SUMIF(#REF!,DV$2,#REF!)</f>
        <v>#REF!</v>
      </c>
      <c r="DW26" s="24" t="e">
        <f>SUMIF(#REF!,DW$2,#REF!)</f>
        <v>#REF!</v>
      </c>
      <c r="DX26" s="50"/>
      <c r="DY26" s="50"/>
      <c r="DZ26" s="50"/>
      <c r="EA26" s="50"/>
      <c r="EB26" s="50"/>
      <c r="EC26" s="50"/>
      <c r="ED26" s="50"/>
      <c r="EE26" s="50"/>
      <c r="EF26" s="50"/>
    </row>
    <row r="27" spans="3:136" ht="12.75" hidden="1" customHeight="1" outlineLevel="1">
      <c r="C27" s="52">
        <v>120</v>
      </c>
      <c r="D27" s="123" t="e">
        <f>#REF!</f>
        <v>#REF!</v>
      </c>
      <c r="F27" s="24" t="e">
        <f>#REF!</f>
        <v>#REF!</v>
      </c>
      <c r="G27" s="24" t="e">
        <f>#REF!</f>
        <v>#REF!</v>
      </c>
      <c r="H27" s="24" t="e">
        <f>#REF!</f>
        <v>#REF!</v>
      </c>
      <c r="I27" s="24" t="e">
        <f>#REF!</f>
        <v>#REF!</v>
      </c>
      <c r="J27" s="24" t="e">
        <f>#REF!</f>
        <v>#REF!</v>
      </c>
      <c r="K27" s="24" t="e">
        <f>#REF!</f>
        <v>#REF!</v>
      </c>
      <c r="L27" s="24" t="e">
        <f>#REF!</f>
        <v>#REF!</v>
      </c>
      <c r="M27" s="24" t="e">
        <f>#REF!</f>
        <v>#REF!</v>
      </c>
      <c r="N27" s="24" t="e">
        <f>#REF!</f>
        <v>#REF!</v>
      </c>
      <c r="O27" s="24" t="e">
        <f>#REF!</f>
        <v>#REF!</v>
      </c>
      <c r="P27" s="24" t="e">
        <f>#REF!</f>
        <v>#REF!</v>
      </c>
      <c r="Q27" s="24" t="e">
        <f>#REF!</f>
        <v>#REF!</v>
      </c>
      <c r="R27" s="24" t="e">
        <f>#REF!</f>
        <v>#REF!</v>
      </c>
      <c r="S27" s="24" t="e">
        <f>#REF!</f>
        <v>#REF!</v>
      </c>
      <c r="T27" s="24" t="e">
        <f>#REF!</f>
        <v>#REF!</v>
      </c>
      <c r="U27" s="24" t="e">
        <f>#REF!</f>
        <v>#REF!</v>
      </c>
      <c r="V27" s="24" t="e">
        <f>#REF!</f>
        <v>#REF!</v>
      </c>
      <c r="W27" s="24" t="e">
        <f>#REF!</f>
        <v>#REF!</v>
      </c>
      <c r="X27" s="24" t="e">
        <f>#REF!</f>
        <v>#REF!</v>
      </c>
      <c r="Y27" s="24" t="e">
        <f>#REF!</f>
        <v>#REF!</v>
      </c>
      <c r="Z27" s="24" t="e">
        <f>#REF!</f>
        <v>#REF!</v>
      </c>
      <c r="AA27" s="24" t="e">
        <f>#REF!</f>
        <v>#REF!</v>
      </c>
      <c r="AB27" s="24" t="e">
        <f>#REF!</f>
        <v>#REF!</v>
      </c>
      <c r="AC27" s="24" t="e">
        <f>#REF!</f>
        <v>#REF!</v>
      </c>
      <c r="AD27" s="24"/>
      <c r="AE27" s="24"/>
      <c r="AF27" s="60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50"/>
      <c r="DC27" s="50"/>
      <c r="DD27" s="24" t="e">
        <f>SUMIF(#REF!,DD$2,#REF!)</f>
        <v>#REF!</v>
      </c>
      <c r="DE27" s="24" t="e">
        <f>SUMIF(#REF!,DE$2,#REF!)</f>
        <v>#REF!</v>
      </c>
      <c r="DF27" s="24" t="e">
        <f>SUMIF(#REF!,DF$2,#REF!)</f>
        <v>#REF!</v>
      </c>
      <c r="DG27" s="24" t="e">
        <f>SUMIF(#REF!,DG$2,#REF!)</f>
        <v>#REF!</v>
      </c>
      <c r="DH27" s="24" t="e">
        <f>SUMIF(#REF!,DH$2,#REF!)</f>
        <v>#REF!</v>
      </c>
      <c r="DI27" s="24" t="e">
        <f>SUMIF(#REF!,DI$2,#REF!)</f>
        <v>#REF!</v>
      </c>
      <c r="DJ27" s="24" t="e">
        <f>SUMIF(#REF!,DJ$2,#REF!)</f>
        <v>#REF!</v>
      </c>
      <c r="DK27" s="24" t="e">
        <f>SUMIF(#REF!,DK$2,#REF!)</f>
        <v>#REF!</v>
      </c>
      <c r="DL27" s="24" t="e">
        <f>SUMIF(#REF!,DL$2,#REF!)</f>
        <v>#REF!</v>
      </c>
      <c r="DM27" s="24" t="e">
        <f>SUMIF(#REF!,DM$2,#REF!)</f>
        <v>#REF!</v>
      </c>
      <c r="DN27" s="24" t="e">
        <f>SUMIF(#REF!,DN$2,#REF!)</f>
        <v>#REF!</v>
      </c>
      <c r="DO27" s="24" t="e">
        <f>SUMIF(#REF!,DO$2,#REF!)</f>
        <v>#REF!</v>
      </c>
      <c r="DP27" s="24" t="e">
        <f>SUMIF(#REF!,DP$2,#REF!)</f>
        <v>#REF!</v>
      </c>
      <c r="DQ27" s="24" t="e">
        <f>SUMIF(#REF!,DQ$2,#REF!)</f>
        <v>#REF!</v>
      </c>
      <c r="DR27" s="24" t="e">
        <f>SUMIF(#REF!,DR$2,#REF!)</f>
        <v>#REF!</v>
      </c>
      <c r="DS27" s="24" t="e">
        <f>SUMIF(#REF!,DS$2,#REF!)</f>
        <v>#REF!</v>
      </c>
      <c r="DT27" s="24" t="e">
        <f>SUMIF(#REF!,DT$2,#REF!)</f>
        <v>#REF!</v>
      </c>
      <c r="DU27" s="24" t="e">
        <f>SUMIF(#REF!,DU$2,#REF!)</f>
        <v>#REF!</v>
      </c>
      <c r="DV27" s="24" t="e">
        <f>SUMIF(#REF!,DV$2,#REF!)</f>
        <v>#REF!</v>
      </c>
      <c r="DW27" s="24" t="e">
        <f>SUMIF(#REF!,DW$2,#REF!)</f>
        <v>#REF!</v>
      </c>
      <c r="DX27" s="50"/>
      <c r="DY27" s="50"/>
      <c r="DZ27" s="50"/>
      <c r="EA27" s="50"/>
      <c r="EB27" s="50"/>
      <c r="EC27" s="50"/>
      <c r="ED27" s="50"/>
      <c r="EE27" s="50"/>
      <c r="EF27" s="50"/>
    </row>
    <row r="28" spans="3:136" ht="12.75" hidden="1" customHeight="1" outlineLevel="1">
      <c r="C28" s="52">
        <v>121</v>
      </c>
      <c r="D28" s="123" t="e">
        <f>#REF!</f>
        <v>#REF!</v>
      </c>
      <c r="F28" s="24" t="e">
        <f>#REF!</f>
        <v>#REF!</v>
      </c>
      <c r="G28" s="24" t="e">
        <f>#REF!</f>
        <v>#REF!</v>
      </c>
      <c r="H28" s="24" t="e">
        <f>#REF!</f>
        <v>#REF!</v>
      </c>
      <c r="I28" s="24" t="e">
        <f>#REF!</f>
        <v>#REF!</v>
      </c>
      <c r="J28" s="24" t="e">
        <f>#REF!</f>
        <v>#REF!</v>
      </c>
      <c r="K28" s="24" t="e">
        <f>#REF!</f>
        <v>#REF!</v>
      </c>
      <c r="L28" s="24" t="e">
        <f>#REF!</f>
        <v>#REF!</v>
      </c>
      <c r="M28" s="24" t="e">
        <f>#REF!</f>
        <v>#REF!</v>
      </c>
      <c r="N28" s="24" t="e">
        <f>#REF!</f>
        <v>#REF!</v>
      </c>
      <c r="O28" s="24" t="e">
        <f>#REF!</f>
        <v>#REF!</v>
      </c>
      <c r="P28" s="24" t="e">
        <f>#REF!</f>
        <v>#REF!</v>
      </c>
      <c r="Q28" s="24" t="e">
        <f>#REF!</f>
        <v>#REF!</v>
      </c>
      <c r="R28" s="24" t="e">
        <f>#REF!</f>
        <v>#REF!</v>
      </c>
      <c r="S28" s="24" t="e">
        <f>#REF!</f>
        <v>#REF!</v>
      </c>
      <c r="T28" s="24" t="e">
        <f>#REF!</f>
        <v>#REF!</v>
      </c>
      <c r="U28" s="24" t="e">
        <f>#REF!</f>
        <v>#REF!</v>
      </c>
      <c r="V28" s="24" t="e">
        <f>#REF!</f>
        <v>#REF!</v>
      </c>
      <c r="W28" s="24" t="e">
        <f>#REF!</f>
        <v>#REF!</v>
      </c>
      <c r="X28" s="24" t="e">
        <f>#REF!</f>
        <v>#REF!</v>
      </c>
      <c r="Y28" s="24" t="e">
        <f>#REF!</f>
        <v>#REF!</v>
      </c>
      <c r="Z28" s="24" t="e">
        <f>#REF!</f>
        <v>#REF!</v>
      </c>
      <c r="AA28" s="24" t="e">
        <f>#REF!</f>
        <v>#REF!</v>
      </c>
      <c r="AB28" s="24" t="e">
        <f>#REF!</f>
        <v>#REF!</v>
      </c>
      <c r="AC28" s="24" t="e">
        <f>#REF!</f>
        <v>#REF!</v>
      </c>
      <c r="AD28" s="24"/>
      <c r="AE28" s="24"/>
      <c r="AF28" s="60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50"/>
      <c r="DC28" s="50"/>
      <c r="DD28" s="24" t="e">
        <f>SUMIF(#REF!,DD$2,#REF!)</f>
        <v>#REF!</v>
      </c>
      <c r="DE28" s="24" t="e">
        <f>SUMIF(#REF!,DE$2,#REF!)</f>
        <v>#REF!</v>
      </c>
      <c r="DF28" s="24" t="e">
        <f>SUMIF(#REF!,DF$2,#REF!)</f>
        <v>#REF!</v>
      </c>
      <c r="DG28" s="24" t="e">
        <f>SUMIF(#REF!,DG$2,#REF!)</f>
        <v>#REF!</v>
      </c>
      <c r="DH28" s="24" t="e">
        <f>SUMIF(#REF!,DH$2,#REF!)</f>
        <v>#REF!</v>
      </c>
      <c r="DI28" s="24" t="e">
        <f>SUMIF(#REF!,DI$2,#REF!)</f>
        <v>#REF!</v>
      </c>
      <c r="DJ28" s="24" t="e">
        <f>SUMIF(#REF!,DJ$2,#REF!)</f>
        <v>#REF!</v>
      </c>
      <c r="DK28" s="24" t="e">
        <f>SUMIF(#REF!,DK$2,#REF!)</f>
        <v>#REF!</v>
      </c>
      <c r="DL28" s="24" t="e">
        <f>SUMIF(#REF!,DL$2,#REF!)</f>
        <v>#REF!</v>
      </c>
      <c r="DM28" s="24" t="e">
        <f>SUMIF(#REF!,DM$2,#REF!)</f>
        <v>#REF!</v>
      </c>
      <c r="DN28" s="24" t="e">
        <f>SUMIF(#REF!,DN$2,#REF!)</f>
        <v>#REF!</v>
      </c>
      <c r="DO28" s="24" t="e">
        <f>SUMIF(#REF!,DO$2,#REF!)</f>
        <v>#REF!</v>
      </c>
      <c r="DP28" s="24" t="e">
        <f>SUMIF(#REF!,DP$2,#REF!)</f>
        <v>#REF!</v>
      </c>
      <c r="DQ28" s="24" t="e">
        <f>SUMIF(#REF!,DQ$2,#REF!)</f>
        <v>#REF!</v>
      </c>
      <c r="DR28" s="24" t="e">
        <f>SUMIF(#REF!,DR$2,#REF!)</f>
        <v>#REF!</v>
      </c>
      <c r="DS28" s="24" t="e">
        <f>SUMIF(#REF!,DS$2,#REF!)</f>
        <v>#REF!</v>
      </c>
      <c r="DT28" s="24" t="e">
        <f>SUMIF(#REF!,DT$2,#REF!)</f>
        <v>#REF!</v>
      </c>
      <c r="DU28" s="24" t="e">
        <f>SUMIF(#REF!,DU$2,#REF!)</f>
        <v>#REF!</v>
      </c>
      <c r="DV28" s="24" t="e">
        <f>SUMIF(#REF!,DV$2,#REF!)</f>
        <v>#REF!</v>
      </c>
      <c r="DW28" s="24" t="e">
        <f>SUMIF(#REF!,DW$2,#REF!)</f>
        <v>#REF!</v>
      </c>
      <c r="DX28" s="50"/>
      <c r="DY28" s="50"/>
      <c r="DZ28" s="50"/>
      <c r="EA28" s="50"/>
      <c r="EB28" s="50"/>
      <c r="EC28" s="50"/>
      <c r="ED28" s="50"/>
      <c r="EE28" s="50"/>
      <c r="EF28" s="50"/>
    </row>
    <row r="29" spans="3:136" ht="12.75" hidden="1" customHeight="1" outlineLevel="1">
      <c r="C29" s="52">
        <v>122</v>
      </c>
      <c r="D29" s="123" t="e">
        <f>#REF!</f>
        <v>#REF!</v>
      </c>
      <c r="F29" s="24" t="e">
        <f>#REF!</f>
        <v>#REF!</v>
      </c>
      <c r="G29" s="24" t="e">
        <f>#REF!</f>
        <v>#REF!</v>
      </c>
      <c r="H29" s="24" t="e">
        <f>#REF!</f>
        <v>#REF!</v>
      </c>
      <c r="I29" s="24" t="e">
        <f>#REF!</f>
        <v>#REF!</v>
      </c>
      <c r="J29" s="24" t="e">
        <f>#REF!</f>
        <v>#REF!</v>
      </c>
      <c r="K29" s="24" t="e">
        <f>#REF!</f>
        <v>#REF!</v>
      </c>
      <c r="L29" s="24" t="e">
        <f>#REF!</f>
        <v>#REF!</v>
      </c>
      <c r="M29" s="24" t="e">
        <f>#REF!</f>
        <v>#REF!</v>
      </c>
      <c r="N29" s="24" t="e">
        <f>#REF!</f>
        <v>#REF!</v>
      </c>
      <c r="O29" s="24" t="e">
        <f>#REF!</f>
        <v>#REF!</v>
      </c>
      <c r="P29" s="24" t="e">
        <f>#REF!</f>
        <v>#REF!</v>
      </c>
      <c r="Q29" s="24" t="e">
        <f>#REF!</f>
        <v>#REF!</v>
      </c>
      <c r="R29" s="24" t="e">
        <f>#REF!</f>
        <v>#REF!</v>
      </c>
      <c r="S29" s="24" t="e">
        <f>#REF!</f>
        <v>#REF!</v>
      </c>
      <c r="T29" s="24" t="e">
        <f>#REF!</f>
        <v>#REF!</v>
      </c>
      <c r="U29" s="24" t="e">
        <f>#REF!</f>
        <v>#REF!</v>
      </c>
      <c r="V29" s="24" t="e">
        <f>#REF!</f>
        <v>#REF!</v>
      </c>
      <c r="W29" s="24" t="e">
        <f>#REF!</f>
        <v>#REF!</v>
      </c>
      <c r="X29" s="24" t="e">
        <f>#REF!</f>
        <v>#REF!</v>
      </c>
      <c r="Y29" s="24" t="e">
        <f>#REF!</f>
        <v>#REF!</v>
      </c>
      <c r="Z29" s="24" t="e">
        <f>#REF!</f>
        <v>#REF!</v>
      </c>
      <c r="AA29" s="24" t="e">
        <f>#REF!</f>
        <v>#REF!</v>
      </c>
      <c r="AB29" s="24" t="e">
        <f>#REF!</f>
        <v>#REF!</v>
      </c>
      <c r="AC29" s="24" t="e">
        <f>#REF!</f>
        <v>#REF!</v>
      </c>
      <c r="AD29" s="24"/>
      <c r="AE29" s="24"/>
      <c r="AF29" s="60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50"/>
      <c r="DC29" s="50"/>
      <c r="DD29" s="24" t="e">
        <f>SUMIF(#REF!,DD$2,#REF!)</f>
        <v>#REF!</v>
      </c>
      <c r="DE29" s="24" t="e">
        <f>SUMIF(#REF!,DE$2,#REF!)</f>
        <v>#REF!</v>
      </c>
      <c r="DF29" s="24" t="e">
        <f>SUMIF(#REF!,DF$2,#REF!)</f>
        <v>#REF!</v>
      </c>
      <c r="DG29" s="24" t="e">
        <f>SUMIF(#REF!,DG$2,#REF!)</f>
        <v>#REF!</v>
      </c>
      <c r="DH29" s="24" t="e">
        <f>SUMIF(#REF!,DH$2,#REF!)</f>
        <v>#REF!</v>
      </c>
      <c r="DI29" s="24" t="e">
        <f>SUMIF(#REF!,DI$2,#REF!)</f>
        <v>#REF!</v>
      </c>
      <c r="DJ29" s="24" t="e">
        <f>SUMIF(#REF!,DJ$2,#REF!)</f>
        <v>#REF!</v>
      </c>
      <c r="DK29" s="24" t="e">
        <f>SUMIF(#REF!,DK$2,#REF!)</f>
        <v>#REF!</v>
      </c>
      <c r="DL29" s="24" t="e">
        <f>SUMIF(#REF!,DL$2,#REF!)</f>
        <v>#REF!</v>
      </c>
      <c r="DM29" s="24" t="e">
        <f>SUMIF(#REF!,DM$2,#REF!)</f>
        <v>#REF!</v>
      </c>
      <c r="DN29" s="24" t="e">
        <f>SUMIF(#REF!,DN$2,#REF!)</f>
        <v>#REF!</v>
      </c>
      <c r="DO29" s="24" t="e">
        <f>SUMIF(#REF!,DO$2,#REF!)</f>
        <v>#REF!</v>
      </c>
      <c r="DP29" s="24" t="e">
        <f>SUMIF(#REF!,DP$2,#REF!)</f>
        <v>#REF!</v>
      </c>
      <c r="DQ29" s="24" t="e">
        <f>SUMIF(#REF!,DQ$2,#REF!)</f>
        <v>#REF!</v>
      </c>
      <c r="DR29" s="24" t="e">
        <f>SUMIF(#REF!,DR$2,#REF!)</f>
        <v>#REF!</v>
      </c>
      <c r="DS29" s="24" t="e">
        <f>SUMIF(#REF!,DS$2,#REF!)</f>
        <v>#REF!</v>
      </c>
      <c r="DT29" s="24" t="e">
        <f>SUMIF(#REF!,DT$2,#REF!)</f>
        <v>#REF!</v>
      </c>
      <c r="DU29" s="24" t="e">
        <f>SUMIF(#REF!,DU$2,#REF!)</f>
        <v>#REF!</v>
      </c>
      <c r="DV29" s="24" t="e">
        <f>SUMIF(#REF!,DV$2,#REF!)</f>
        <v>#REF!</v>
      </c>
      <c r="DW29" s="24" t="e">
        <f>SUMIF(#REF!,DW$2,#REF!)</f>
        <v>#REF!</v>
      </c>
      <c r="DX29" s="50"/>
      <c r="DY29" s="50"/>
      <c r="DZ29" s="50"/>
      <c r="EA29" s="50"/>
      <c r="EB29" s="50"/>
      <c r="EC29" s="50"/>
      <c r="ED29" s="50"/>
      <c r="EE29" s="50"/>
      <c r="EF29" s="50"/>
    </row>
    <row r="30" spans="3:136" ht="12.75" hidden="1" customHeight="1" outlineLevel="1">
      <c r="C30" s="52">
        <v>123</v>
      </c>
      <c r="D30" s="123" t="e">
        <f>#REF!</f>
        <v>#REF!</v>
      </c>
      <c r="F30" s="24" t="e">
        <f>#REF!</f>
        <v>#REF!</v>
      </c>
      <c r="G30" s="24" t="e">
        <f>#REF!</f>
        <v>#REF!</v>
      </c>
      <c r="H30" s="24" t="e">
        <f>#REF!</f>
        <v>#REF!</v>
      </c>
      <c r="I30" s="24" t="e">
        <f>#REF!</f>
        <v>#REF!</v>
      </c>
      <c r="J30" s="24" t="e">
        <f>#REF!</f>
        <v>#REF!</v>
      </c>
      <c r="K30" s="24" t="e">
        <f>#REF!</f>
        <v>#REF!</v>
      </c>
      <c r="L30" s="24" t="e">
        <f>#REF!</f>
        <v>#REF!</v>
      </c>
      <c r="M30" s="24" t="e">
        <f>#REF!</f>
        <v>#REF!</v>
      </c>
      <c r="N30" s="24" t="e">
        <f>#REF!</f>
        <v>#REF!</v>
      </c>
      <c r="O30" s="24" t="e">
        <f>#REF!</f>
        <v>#REF!</v>
      </c>
      <c r="P30" s="24" t="e">
        <f>#REF!</f>
        <v>#REF!</v>
      </c>
      <c r="Q30" s="24" t="e">
        <f>#REF!</f>
        <v>#REF!</v>
      </c>
      <c r="R30" s="24" t="e">
        <f>#REF!</f>
        <v>#REF!</v>
      </c>
      <c r="S30" s="24" t="e">
        <f>#REF!</f>
        <v>#REF!</v>
      </c>
      <c r="T30" s="24" t="e">
        <f>#REF!</f>
        <v>#REF!</v>
      </c>
      <c r="U30" s="24" t="e">
        <f>#REF!</f>
        <v>#REF!</v>
      </c>
      <c r="V30" s="24" t="e">
        <f>#REF!</f>
        <v>#REF!</v>
      </c>
      <c r="W30" s="24" t="e">
        <f>#REF!</f>
        <v>#REF!</v>
      </c>
      <c r="X30" s="24" t="e">
        <f>#REF!</f>
        <v>#REF!</v>
      </c>
      <c r="Y30" s="24" t="e">
        <f>#REF!</f>
        <v>#REF!</v>
      </c>
      <c r="Z30" s="24" t="e">
        <f>#REF!</f>
        <v>#REF!</v>
      </c>
      <c r="AA30" s="24" t="e">
        <f>#REF!</f>
        <v>#REF!</v>
      </c>
      <c r="AB30" s="24" t="e">
        <f>#REF!</f>
        <v>#REF!</v>
      </c>
      <c r="AC30" s="24" t="e">
        <f>#REF!</f>
        <v>#REF!</v>
      </c>
      <c r="AD30" s="24"/>
      <c r="AE30" s="24"/>
      <c r="AF30" s="60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50"/>
      <c r="DC30" s="50"/>
      <c r="DD30" s="24" t="e">
        <f>SUMIF(#REF!,DD$2,#REF!)</f>
        <v>#REF!</v>
      </c>
      <c r="DE30" s="24" t="e">
        <f>SUMIF(#REF!,DE$2,#REF!)</f>
        <v>#REF!</v>
      </c>
      <c r="DF30" s="24" t="e">
        <f>SUMIF(#REF!,DF$2,#REF!)</f>
        <v>#REF!</v>
      </c>
      <c r="DG30" s="24" t="e">
        <f>SUMIF(#REF!,DG$2,#REF!)</f>
        <v>#REF!</v>
      </c>
      <c r="DH30" s="24" t="e">
        <f>SUMIF(#REF!,DH$2,#REF!)</f>
        <v>#REF!</v>
      </c>
      <c r="DI30" s="24" t="e">
        <f>SUMIF(#REF!,DI$2,#REF!)</f>
        <v>#REF!</v>
      </c>
      <c r="DJ30" s="24" t="e">
        <f>SUMIF(#REF!,DJ$2,#REF!)</f>
        <v>#REF!</v>
      </c>
      <c r="DK30" s="24" t="e">
        <f>SUMIF(#REF!,DK$2,#REF!)</f>
        <v>#REF!</v>
      </c>
      <c r="DL30" s="24" t="e">
        <f>SUMIF(#REF!,DL$2,#REF!)</f>
        <v>#REF!</v>
      </c>
      <c r="DM30" s="24" t="e">
        <f>SUMIF(#REF!,DM$2,#REF!)</f>
        <v>#REF!</v>
      </c>
      <c r="DN30" s="24" t="e">
        <f>SUMIF(#REF!,DN$2,#REF!)</f>
        <v>#REF!</v>
      </c>
      <c r="DO30" s="24" t="e">
        <f>SUMIF(#REF!,DO$2,#REF!)</f>
        <v>#REF!</v>
      </c>
      <c r="DP30" s="24" t="e">
        <f>SUMIF(#REF!,DP$2,#REF!)</f>
        <v>#REF!</v>
      </c>
      <c r="DQ30" s="24" t="e">
        <f>SUMIF(#REF!,DQ$2,#REF!)</f>
        <v>#REF!</v>
      </c>
      <c r="DR30" s="24" t="e">
        <f>SUMIF(#REF!,DR$2,#REF!)</f>
        <v>#REF!</v>
      </c>
      <c r="DS30" s="24" t="e">
        <f>SUMIF(#REF!,DS$2,#REF!)</f>
        <v>#REF!</v>
      </c>
      <c r="DT30" s="24" t="e">
        <f>SUMIF(#REF!,DT$2,#REF!)</f>
        <v>#REF!</v>
      </c>
      <c r="DU30" s="24" t="e">
        <f>SUMIF(#REF!,DU$2,#REF!)</f>
        <v>#REF!</v>
      </c>
      <c r="DV30" s="24" t="e">
        <f>SUMIF(#REF!,DV$2,#REF!)</f>
        <v>#REF!</v>
      </c>
      <c r="DW30" s="24" t="e">
        <f>SUMIF(#REF!,DW$2,#REF!)</f>
        <v>#REF!</v>
      </c>
      <c r="DX30" s="50"/>
      <c r="DY30" s="50"/>
      <c r="DZ30" s="50"/>
      <c r="EA30" s="50"/>
      <c r="EB30" s="50"/>
      <c r="EC30" s="50"/>
      <c r="ED30" s="50"/>
      <c r="EE30" s="50"/>
      <c r="EF30" s="50"/>
    </row>
    <row r="31" spans="3:136" ht="12.75" hidden="1" customHeight="1" outlineLevel="1">
      <c r="C31" s="52">
        <v>114</v>
      </c>
      <c r="D31" s="123" t="e">
        <f>#REF!</f>
        <v>#REF!</v>
      </c>
      <c r="F31" s="24" t="e">
        <f>#REF!</f>
        <v>#REF!</v>
      </c>
      <c r="G31" s="24" t="e">
        <f>#REF!</f>
        <v>#REF!</v>
      </c>
      <c r="H31" s="24" t="e">
        <f>#REF!</f>
        <v>#REF!</v>
      </c>
      <c r="I31" s="24" t="e">
        <f>#REF!</f>
        <v>#REF!</v>
      </c>
      <c r="J31" s="24" t="e">
        <f>#REF!</f>
        <v>#REF!</v>
      </c>
      <c r="K31" s="24" t="e">
        <f>#REF!</f>
        <v>#REF!</v>
      </c>
      <c r="L31" s="24" t="e">
        <f>#REF!</f>
        <v>#REF!</v>
      </c>
      <c r="M31" s="24" t="e">
        <f>#REF!</f>
        <v>#REF!</v>
      </c>
      <c r="N31" s="24" t="e">
        <f>#REF!</f>
        <v>#REF!</v>
      </c>
      <c r="O31" s="24" t="e">
        <f>#REF!</f>
        <v>#REF!</v>
      </c>
      <c r="P31" s="24" t="e">
        <f>#REF!</f>
        <v>#REF!</v>
      </c>
      <c r="Q31" s="24" t="e">
        <f>#REF!</f>
        <v>#REF!</v>
      </c>
      <c r="R31" s="24" t="e">
        <f>#REF!</f>
        <v>#REF!</v>
      </c>
      <c r="S31" s="24" t="e">
        <f>#REF!</f>
        <v>#REF!</v>
      </c>
      <c r="T31" s="24" t="e">
        <f>#REF!</f>
        <v>#REF!</v>
      </c>
      <c r="U31" s="24" t="e">
        <f>#REF!</f>
        <v>#REF!</v>
      </c>
      <c r="V31" s="24" t="e">
        <f>#REF!</f>
        <v>#REF!</v>
      </c>
      <c r="W31" s="24" t="e">
        <f>#REF!</f>
        <v>#REF!</v>
      </c>
      <c r="X31" s="24" t="e">
        <f>#REF!</f>
        <v>#REF!</v>
      </c>
      <c r="Y31" s="24" t="e">
        <f>#REF!</f>
        <v>#REF!</v>
      </c>
      <c r="Z31" s="24" t="e">
        <f>#REF!</f>
        <v>#REF!</v>
      </c>
      <c r="AA31" s="24" t="e">
        <f>#REF!</f>
        <v>#REF!</v>
      </c>
      <c r="AB31" s="24" t="e">
        <f>#REF!</f>
        <v>#REF!</v>
      </c>
      <c r="AC31" s="24" t="e">
        <f>#REF!</f>
        <v>#REF!</v>
      </c>
      <c r="AD31" s="24"/>
      <c r="AE31" s="24"/>
      <c r="AF31" s="60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50"/>
      <c r="DC31" s="50"/>
      <c r="DD31" s="24" t="e">
        <f>SUMIF(#REF!,DD$2,#REF!)</f>
        <v>#REF!</v>
      </c>
      <c r="DE31" s="24" t="e">
        <f>SUMIF(#REF!,DE$2,#REF!)</f>
        <v>#REF!</v>
      </c>
      <c r="DF31" s="24" t="e">
        <f>SUMIF(#REF!,DF$2,#REF!)</f>
        <v>#REF!</v>
      </c>
      <c r="DG31" s="24" t="e">
        <f>SUMIF(#REF!,DG$2,#REF!)</f>
        <v>#REF!</v>
      </c>
      <c r="DH31" s="24" t="e">
        <f>SUMIF(#REF!,DH$2,#REF!)</f>
        <v>#REF!</v>
      </c>
      <c r="DI31" s="24" t="e">
        <f>SUMIF(#REF!,DI$2,#REF!)</f>
        <v>#REF!</v>
      </c>
      <c r="DJ31" s="24" t="e">
        <f>SUMIF(#REF!,DJ$2,#REF!)</f>
        <v>#REF!</v>
      </c>
      <c r="DK31" s="24" t="e">
        <f>SUMIF(#REF!,DK$2,#REF!)</f>
        <v>#REF!</v>
      </c>
      <c r="DL31" s="24" t="e">
        <f>SUMIF(#REF!,DL$2,#REF!)</f>
        <v>#REF!</v>
      </c>
      <c r="DM31" s="24" t="e">
        <f>SUMIF(#REF!,DM$2,#REF!)</f>
        <v>#REF!</v>
      </c>
      <c r="DN31" s="24" t="e">
        <f>SUMIF(#REF!,DN$2,#REF!)</f>
        <v>#REF!</v>
      </c>
      <c r="DO31" s="24" t="e">
        <f>SUMIF(#REF!,DO$2,#REF!)</f>
        <v>#REF!</v>
      </c>
      <c r="DP31" s="24" t="e">
        <f>SUMIF(#REF!,DP$2,#REF!)</f>
        <v>#REF!</v>
      </c>
      <c r="DQ31" s="24" t="e">
        <f>SUMIF(#REF!,DQ$2,#REF!)</f>
        <v>#REF!</v>
      </c>
      <c r="DR31" s="24" t="e">
        <f>SUMIF(#REF!,DR$2,#REF!)</f>
        <v>#REF!</v>
      </c>
      <c r="DS31" s="24" t="e">
        <f>SUMIF(#REF!,DS$2,#REF!)</f>
        <v>#REF!</v>
      </c>
      <c r="DT31" s="24" t="e">
        <f>SUMIF(#REF!,DT$2,#REF!)</f>
        <v>#REF!</v>
      </c>
      <c r="DU31" s="24" t="e">
        <f>SUMIF(#REF!,DU$2,#REF!)</f>
        <v>#REF!</v>
      </c>
      <c r="DV31" s="24" t="e">
        <f>SUMIF(#REF!,DV$2,#REF!)</f>
        <v>#REF!</v>
      </c>
      <c r="DW31" s="24" t="e">
        <f>SUMIF(#REF!,DW$2,#REF!)</f>
        <v>#REF!</v>
      </c>
      <c r="DX31" s="50"/>
      <c r="DY31" s="50"/>
      <c r="DZ31" s="50"/>
      <c r="EA31" s="50"/>
      <c r="EB31" s="50"/>
      <c r="EC31" s="50"/>
      <c r="ED31" s="50"/>
      <c r="EE31" s="50"/>
      <c r="EF31" s="50"/>
    </row>
    <row r="32" spans="3:136" ht="12.75" hidden="1" customHeight="1" outlineLevel="1">
      <c r="C32" s="52">
        <v>126</v>
      </c>
      <c r="D32" s="123" t="e">
        <f>#REF!</f>
        <v>#REF!</v>
      </c>
      <c r="F32" s="24" t="e">
        <f>#REF!</f>
        <v>#REF!</v>
      </c>
      <c r="G32" s="24" t="e">
        <f>#REF!</f>
        <v>#REF!</v>
      </c>
      <c r="H32" s="24" t="e">
        <f>#REF!</f>
        <v>#REF!</v>
      </c>
      <c r="I32" s="24" t="e">
        <f>#REF!</f>
        <v>#REF!</v>
      </c>
      <c r="J32" s="24" t="e">
        <f>#REF!</f>
        <v>#REF!</v>
      </c>
      <c r="K32" s="24" t="e">
        <f>#REF!</f>
        <v>#REF!</v>
      </c>
      <c r="L32" s="24" t="e">
        <f>#REF!</f>
        <v>#REF!</v>
      </c>
      <c r="M32" s="24" t="e">
        <f>#REF!</f>
        <v>#REF!</v>
      </c>
      <c r="N32" s="24" t="e">
        <f>#REF!</f>
        <v>#REF!</v>
      </c>
      <c r="O32" s="24" t="e">
        <f>#REF!</f>
        <v>#REF!</v>
      </c>
      <c r="P32" s="24" t="e">
        <f>#REF!</f>
        <v>#REF!</v>
      </c>
      <c r="Q32" s="24" t="e">
        <f>#REF!</f>
        <v>#REF!</v>
      </c>
      <c r="R32" s="24" t="e">
        <f>#REF!</f>
        <v>#REF!</v>
      </c>
      <c r="S32" s="24" t="e">
        <f>#REF!</f>
        <v>#REF!</v>
      </c>
      <c r="T32" s="24" t="e">
        <f>#REF!</f>
        <v>#REF!</v>
      </c>
      <c r="U32" s="24" t="e">
        <f>#REF!</f>
        <v>#REF!</v>
      </c>
      <c r="V32" s="24" t="e">
        <f>#REF!</f>
        <v>#REF!</v>
      </c>
      <c r="W32" s="24" t="e">
        <f>#REF!</f>
        <v>#REF!</v>
      </c>
      <c r="X32" s="24" t="e">
        <f>#REF!</f>
        <v>#REF!</v>
      </c>
      <c r="Y32" s="24" t="e">
        <f>#REF!</f>
        <v>#REF!</v>
      </c>
      <c r="Z32" s="24" t="e">
        <f>#REF!</f>
        <v>#REF!</v>
      </c>
      <c r="AA32" s="24" t="e">
        <f>#REF!</f>
        <v>#REF!</v>
      </c>
      <c r="AB32" s="24" t="e">
        <f>#REF!</f>
        <v>#REF!</v>
      </c>
      <c r="AC32" s="24" t="e">
        <f>#REF!</f>
        <v>#REF!</v>
      </c>
      <c r="AD32" s="24"/>
      <c r="AE32" s="24"/>
      <c r="AF32" s="60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50"/>
      <c r="DC32" s="50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50"/>
      <c r="DY32" s="50"/>
      <c r="DZ32" s="50"/>
      <c r="EA32" s="50"/>
      <c r="EB32" s="50"/>
      <c r="EC32" s="50"/>
      <c r="ED32" s="50"/>
      <c r="EE32" s="50"/>
      <c r="EF32" s="50"/>
    </row>
    <row r="33" spans="3:136" ht="12.75" hidden="1" customHeight="1" outlineLevel="1">
      <c r="C33" s="52">
        <v>127</v>
      </c>
      <c r="D33" s="123" t="e">
        <f>#REF!</f>
        <v>#REF!</v>
      </c>
      <c r="F33" s="24" t="e">
        <f>#REF!</f>
        <v>#REF!</v>
      </c>
      <c r="G33" s="24" t="e">
        <f>#REF!</f>
        <v>#REF!</v>
      </c>
      <c r="H33" s="24" t="e">
        <f>#REF!</f>
        <v>#REF!</v>
      </c>
      <c r="I33" s="24" t="e">
        <f>#REF!</f>
        <v>#REF!</v>
      </c>
      <c r="J33" s="24" t="e">
        <f>#REF!</f>
        <v>#REF!</v>
      </c>
      <c r="K33" s="24" t="e">
        <f>#REF!</f>
        <v>#REF!</v>
      </c>
      <c r="L33" s="24" t="e">
        <f>#REF!</f>
        <v>#REF!</v>
      </c>
      <c r="M33" s="24" t="e">
        <f>#REF!</f>
        <v>#REF!</v>
      </c>
      <c r="N33" s="24" t="e">
        <f>#REF!</f>
        <v>#REF!</v>
      </c>
      <c r="O33" s="24" t="e">
        <f>#REF!</f>
        <v>#REF!</v>
      </c>
      <c r="P33" s="24" t="e">
        <f>#REF!</f>
        <v>#REF!</v>
      </c>
      <c r="Q33" s="24" t="e">
        <f>#REF!</f>
        <v>#REF!</v>
      </c>
      <c r="R33" s="24" t="e">
        <f>#REF!</f>
        <v>#REF!</v>
      </c>
      <c r="S33" s="24" t="e">
        <f>#REF!</f>
        <v>#REF!</v>
      </c>
      <c r="T33" s="24" t="e">
        <f>#REF!</f>
        <v>#REF!</v>
      </c>
      <c r="U33" s="24" t="e">
        <f>#REF!</f>
        <v>#REF!</v>
      </c>
      <c r="V33" s="24" t="e">
        <f>#REF!</f>
        <v>#REF!</v>
      </c>
      <c r="W33" s="24" t="e">
        <f>#REF!</f>
        <v>#REF!</v>
      </c>
      <c r="X33" s="24" t="e">
        <f>#REF!</f>
        <v>#REF!</v>
      </c>
      <c r="Y33" s="24" t="e">
        <f>#REF!</f>
        <v>#REF!</v>
      </c>
      <c r="Z33" s="24" t="e">
        <f>#REF!</f>
        <v>#REF!</v>
      </c>
      <c r="AA33" s="24" t="e">
        <f>#REF!</f>
        <v>#REF!</v>
      </c>
      <c r="AB33" s="24" t="e">
        <f>#REF!</f>
        <v>#REF!</v>
      </c>
      <c r="AC33" s="24" t="e">
        <f>#REF!</f>
        <v>#REF!</v>
      </c>
      <c r="AD33" s="24"/>
      <c r="AE33" s="24"/>
      <c r="AF33" s="60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50"/>
      <c r="DC33" s="50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50"/>
      <c r="DY33" s="50"/>
      <c r="DZ33" s="50"/>
      <c r="EA33" s="50"/>
      <c r="EB33" s="50"/>
      <c r="EC33" s="50"/>
      <c r="ED33" s="50"/>
      <c r="EE33" s="50"/>
      <c r="EF33" s="50"/>
    </row>
    <row r="34" spans="3:136" ht="12.75" hidden="1" customHeight="1" outlineLevel="1">
      <c r="C34" s="52">
        <v>128</v>
      </c>
      <c r="D34" s="123" t="e">
        <f>#REF!</f>
        <v>#REF!</v>
      </c>
      <c r="F34" s="24" t="e">
        <f>#REF!</f>
        <v>#REF!</v>
      </c>
      <c r="G34" s="24" t="e">
        <f>#REF!</f>
        <v>#REF!</v>
      </c>
      <c r="H34" s="24" t="e">
        <f>#REF!</f>
        <v>#REF!</v>
      </c>
      <c r="I34" s="24" t="e">
        <f>#REF!</f>
        <v>#REF!</v>
      </c>
      <c r="J34" s="24" t="e">
        <f>#REF!</f>
        <v>#REF!</v>
      </c>
      <c r="K34" s="24" t="e">
        <f>#REF!</f>
        <v>#REF!</v>
      </c>
      <c r="L34" s="24" t="e">
        <f>#REF!</f>
        <v>#REF!</v>
      </c>
      <c r="M34" s="24" t="e">
        <f>#REF!</f>
        <v>#REF!</v>
      </c>
      <c r="N34" s="24" t="e">
        <f>#REF!</f>
        <v>#REF!</v>
      </c>
      <c r="O34" s="24" t="e">
        <f>#REF!</f>
        <v>#REF!</v>
      </c>
      <c r="P34" s="24" t="e">
        <f>#REF!</f>
        <v>#REF!</v>
      </c>
      <c r="Q34" s="24" t="e">
        <f>#REF!</f>
        <v>#REF!</v>
      </c>
      <c r="R34" s="24" t="e">
        <f>#REF!</f>
        <v>#REF!</v>
      </c>
      <c r="S34" s="24" t="e">
        <f>#REF!</f>
        <v>#REF!</v>
      </c>
      <c r="T34" s="24" t="e">
        <f>#REF!</f>
        <v>#REF!</v>
      </c>
      <c r="U34" s="24" t="e">
        <f>#REF!</f>
        <v>#REF!</v>
      </c>
      <c r="V34" s="24" t="e">
        <f>#REF!</f>
        <v>#REF!</v>
      </c>
      <c r="W34" s="24" t="e">
        <f>#REF!</f>
        <v>#REF!</v>
      </c>
      <c r="X34" s="24" t="e">
        <f>#REF!</f>
        <v>#REF!</v>
      </c>
      <c r="Y34" s="24" t="e">
        <f>#REF!</f>
        <v>#REF!</v>
      </c>
      <c r="Z34" s="24" t="e">
        <f>#REF!</f>
        <v>#REF!</v>
      </c>
      <c r="AA34" s="24" t="e">
        <f>#REF!</f>
        <v>#REF!</v>
      </c>
      <c r="AB34" s="24" t="e">
        <f>#REF!</f>
        <v>#REF!</v>
      </c>
      <c r="AC34" s="24" t="e">
        <f>#REF!</f>
        <v>#REF!</v>
      </c>
      <c r="AD34" s="24"/>
      <c r="AE34" s="24"/>
      <c r="AF34" s="60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50"/>
      <c r="DC34" s="50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50"/>
      <c r="DY34" s="50"/>
      <c r="DZ34" s="50"/>
      <c r="EA34" s="50"/>
      <c r="EB34" s="50"/>
      <c r="EC34" s="50"/>
      <c r="ED34" s="50"/>
      <c r="EE34" s="50"/>
      <c r="EF34" s="50"/>
    </row>
    <row r="35" spans="3:136" ht="12.75" hidden="1" customHeight="1" outlineLevel="1">
      <c r="C35" s="52">
        <v>130</v>
      </c>
      <c r="D35" s="123" t="e">
        <f>#REF!</f>
        <v>#REF!</v>
      </c>
      <c r="F35" s="24" t="e">
        <f>#REF!</f>
        <v>#REF!</v>
      </c>
      <c r="G35" s="24" t="e">
        <f>#REF!</f>
        <v>#REF!</v>
      </c>
      <c r="H35" s="24" t="e">
        <f>#REF!</f>
        <v>#REF!</v>
      </c>
      <c r="I35" s="24" t="e">
        <f>#REF!</f>
        <v>#REF!</v>
      </c>
      <c r="J35" s="24" t="e">
        <f>#REF!</f>
        <v>#REF!</v>
      </c>
      <c r="K35" s="24" t="e">
        <f>#REF!</f>
        <v>#REF!</v>
      </c>
      <c r="L35" s="24" t="e">
        <f>#REF!</f>
        <v>#REF!</v>
      </c>
      <c r="M35" s="24" t="e">
        <f>#REF!</f>
        <v>#REF!</v>
      </c>
      <c r="N35" s="24" t="e">
        <f>#REF!</f>
        <v>#REF!</v>
      </c>
      <c r="O35" s="24" t="e">
        <f>#REF!</f>
        <v>#REF!</v>
      </c>
      <c r="P35" s="24" t="e">
        <f>#REF!</f>
        <v>#REF!</v>
      </c>
      <c r="Q35" s="24" t="e">
        <f>#REF!</f>
        <v>#REF!</v>
      </c>
      <c r="R35" s="24" t="e">
        <f>#REF!</f>
        <v>#REF!</v>
      </c>
      <c r="S35" s="24" t="e">
        <f>#REF!</f>
        <v>#REF!</v>
      </c>
      <c r="T35" s="24" t="e">
        <f>#REF!</f>
        <v>#REF!</v>
      </c>
      <c r="U35" s="24" t="e">
        <f>#REF!</f>
        <v>#REF!</v>
      </c>
      <c r="V35" s="24" t="e">
        <f>#REF!</f>
        <v>#REF!</v>
      </c>
      <c r="W35" s="24" t="e">
        <f>#REF!</f>
        <v>#REF!</v>
      </c>
      <c r="X35" s="24" t="e">
        <f>#REF!</f>
        <v>#REF!</v>
      </c>
      <c r="Y35" s="24" t="e">
        <f>#REF!</f>
        <v>#REF!</v>
      </c>
      <c r="Z35" s="24" t="e">
        <f>#REF!</f>
        <v>#REF!</v>
      </c>
      <c r="AA35" s="24" t="e">
        <f>#REF!</f>
        <v>#REF!</v>
      </c>
      <c r="AB35" s="24" t="e">
        <f>#REF!</f>
        <v>#REF!</v>
      </c>
      <c r="AC35" s="24" t="e">
        <f>#REF!</f>
        <v>#REF!</v>
      </c>
      <c r="AD35" s="24"/>
      <c r="AE35" s="24"/>
      <c r="AF35" s="60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50"/>
      <c r="DC35" s="50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50"/>
      <c r="DY35" s="50"/>
      <c r="DZ35" s="50"/>
      <c r="EA35" s="50"/>
      <c r="EB35" s="50"/>
      <c r="EC35" s="50"/>
      <c r="ED35" s="50"/>
      <c r="EE35" s="50"/>
      <c r="EF35" s="50"/>
    </row>
    <row r="36" spans="3:136" ht="12.75" hidden="1" customHeight="1" outlineLevel="1">
      <c r="C36" s="52">
        <v>129</v>
      </c>
      <c r="D36" s="123" t="e">
        <f>#REF!</f>
        <v>#REF!</v>
      </c>
      <c r="F36" s="24" t="e">
        <f>#REF!</f>
        <v>#REF!</v>
      </c>
      <c r="G36" s="24" t="e">
        <f>#REF!</f>
        <v>#REF!</v>
      </c>
      <c r="H36" s="24" t="e">
        <f>#REF!</f>
        <v>#REF!</v>
      </c>
      <c r="I36" s="24" t="e">
        <f>#REF!</f>
        <v>#REF!</v>
      </c>
      <c r="J36" s="24" t="e">
        <f>#REF!</f>
        <v>#REF!</v>
      </c>
      <c r="K36" s="24" t="e">
        <f>#REF!</f>
        <v>#REF!</v>
      </c>
      <c r="L36" s="24" t="e">
        <f>#REF!</f>
        <v>#REF!</v>
      </c>
      <c r="M36" s="24" t="e">
        <f>#REF!</f>
        <v>#REF!</v>
      </c>
      <c r="N36" s="24" t="e">
        <f>#REF!</f>
        <v>#REF!</v>
      </c>
      <c r="O36" s="24" t="e">
        <f>#REF!</f>
        <v>#REF!</v>
      </c>
      <c r="P36" s="24" t="e">
        <f>#REF!</f>
        <v>#REF!</v>
      </c>
      <c r="Q36" s="24" t="e">
        <f>#REF!</f>
        <v>#REF!</v>
      </c>
      <c r="R36" s="24" t="e">
        <f>#REF!</f>
        <v>#REF!</v>
      </c>
      <c r="S36" s="24" t="e">
        <f>#REF!</f>
        <v>#REF!</v>
      </c>
      <c r="T36" s="24" t="e">
        <f>#REF!</f>
        <v>#REF!</v>
      </c>
      <c r="U36" s="24" t="e">
        <f>#REF!</f>
        <v>#REF!</v>
      </c>
      <c r="V36" s="24" t="e">
        <f>#REF!</f>
        <v>#REF!</v>
      </c>
      <c r="W36" s="24" t="e">
        <f>#REF!</f>
        <v>#REF!</v>
      </c>
      <c r="X36" s="24" t="e">
        <f>#REF!</f>
        <v>#REF!</v>
      </c>
      <c r="Y36" s="24" t="e">
        <f>#REF!</f>
        <v>#REF!</v>
      </c>
      <c r="Z36" s="24" t="e">
        <f>#REF!</f>
        <v>#REF!</v>
      </c>
      <c r="AA36" s="24" t="e">
        <f>#REF!</f>
        <v>#REF!</v>
      </c>
      <c r="AB36" s="24" t="e">
        <f>#REF!</f>
        <v>#REF!</v>
      </c>
      <c r="AC36" s="24" t="e">
        <f>#REF!</f>
        <v>#REF!</v>
      </c>
      <c r="AD36" s="24"/>
      <c r="AE36" s="24"/>
      <c r="AF36" s="60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50"/>
      <c r="DC36" s="50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50"/>
      <c r="DY36" s="50"/>
      <c r="DZ36" s="50"/>
      <c r="EA36" s="50"/>
      <c r="EB36" s="50"/>
      <c r="EC36" s="50"/>
      <c r="ED36" s="50"/>
      <c r="EE36" s="50"/>
      <c r="EF36" s="50"/>
    </row>
    <row r="37" spans="3:136" ht="12.75" hidden="1" customHeight="1" outlineLevel="1">
      <c r="C37" s="52">
        <v>131</v>
      </c>
      <c r="D37" s="123" t="e">
        <f>#REF!</f>
        <v>#REF!</v>
      </c>
      <c r="F37" s="24" t="e">
        <f>#REF!</f>
        <v>#REF!</v>
      </c>
      <c r="G37" s="24" t="e">
        <f>#REF!</f>
        <v>#REF!</v>
      </c>
      <c r="H37" s="24" t="e">
        <f>#REF!</f>
        <v>#REF!</v>
      </c>
      <c r="I37" s="24" t="e">
        <f>#REF!</f>
        <v>#REF!</v>
      </c>
      <c r="J37" s="24" t="e">
        <f>#REF!</f>
        <v>#REF!</v>
      </c>
      <c r="K37" s="24" t="e">
        <f>#REF!</f>
        <v>#REF!</v>
      </c>
      <c r="L37" s="24" t="e">
        <f>#REF!</f>
        <v>#REF!</v>
      </c>
      <c r="M37" s="24" t="e">
        <f>#REF!</f>
        <v>#REF!</v>
      </c>
      <c r="N37" s="24" t="e">
        <f>#REF!</f>
        <v>#REF!</v>
      </c>
      <c r="O37" s="24" t="e">
        <f>#REF!</f>
        <v>#REF!</v>
      </c>
      <c r="P37" s="24" t="e">
        <f>#REF!</f>
        <v>#REF!</v>
      </c>
      <c r="Q37" s="24" t="e">
        <f>#REF!</f>
        <v>#REF!</v>
      </c>
      <c r="R37" s="24" t="e">
        <f>#REF!</f>
        <v>#REF!</v>
      </c>
      <c r="S37" s="24" t="e">
        <f>#REF!</f>
        <v>#REF!</v>
      </c>
      <c r="T37" s="24" t="e">
        <f>#REF!</f>
        <v>#REF!</v>
      </c>
      <c r="U37" s="24" t="e">
        <f>#REF!</f>
        <v>#REF!</v>
      </c>
      <c r="V37" s="24" t="e">
        <f>#REF!</f>
        <v>#REF!</v>
      </c>
      <c r="W37" s="24" t="e">
        <f>#REF!</f>
        <v>#REF!</v>
      </c>
      <c r="X37" s="24" t="e">
        <f>#REF!</f>
        <v>#REF!</v>
      </c>
      <c r="Y37" s="24" t="e">
        <f>#REF!</f>
        <v>#REF!</v>
      </c>
      <c r="Z37" s="24" t="e">
        <f>#REF!</f>
        <v>#REF!</v>
      </c>
      <c r="AA37" s="24" t="e">
        <f>#REF!</f>
        <v>#REF!</v>
      </c>
      <c r="AB37" s="24" t="e">
        <f>#REF!</f>
        <v>#REF!</v>
      </c>
      <c r="AC37" s="24" t="e">
        <f>#REF!</f>
        <v>#REF!</v>
      </c>
      <c r="AD37" s="24"/>
      <c r="AE37" s="24"/>
      <c r="AF37" s="60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50"/>
      <c r="DC37" s="50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50"/>
      <c r="DY37" s="50"/>
      <c r="DZ37" s="50"/>
      <c r="EA37" s="50"/>
      <c r="EB37" s="50"/>
      <c r="EC37" s="50"/>
      <c r="ED37" s="50"/>
      <c r="EE37" s="50"/>
      <c r="EF37" s="50"/>
    </row>
    <row r="38" spans="3:136" ht="12.75" hidden="1" customHeight="1" outlineLevel="1">
      <c r="C38" s="52">
        <v>132</v>
      </c>
      <c r="D38" s="123" t="e">
        <f>#REF!</f>
        <v>#REF!</v>
      </c>
      <c r="F38" s="24" t="e">
        <f>#REF!</f>
        <v>#REF!</v>
      </c>
      <c r="G38" s="24" t="e">
        <f>#REF!</f>
        <v>#REF!</v>
      </c>
      <c r="H38" s="24" t="e">
        <f>#REF!</f>
        <v>#REF!</v>
      </c>
      <c r="I38" s="24" t="e">
        <f>#REF!</f>
        <v>#REF!</v>
      </c>
      <c r="J38" s="24" t="e">
        <f>#REF!</f>
        <v>#REF!</v>
      </c>
      <c r="K38" s="24" t="e">
        <f>#REF!</f>
        <v>#REF!</v>
      </c>
      <c r="L38" s="24" t="e">
        <f>#REF!</f>
        <v>#REF!</v>
      </c>
      <c r="M38" s="24" t="e">
        <f>#REF!</f>
        <v>#REF!</v>
      </c>
      <c r="N38" s="24" t="e">
        <f>#REF!</f>
        <v>#REF!</v>
      </c>
      <c r="O38" s="24" t="e">
        <f>#REF!</f>
        <v>#REF!</v>
      </c>
      <c r="P38" s="24" t="e">
        <f>#REF!</f>
        <v>#REF!</v>
      </c>
      <c r="Q38" s="24" t="e">
        <f>#REF!</f>
        <v>#REF!</v>
      </c>
      <c r="R38" s="24" t="e">
        <f>#REF!</f>
        <v>#REF!</v>
      </c>
      <c r="S38" s="24" t="e">
        <f>#REF!</f>
        <v>#REF!</v>
      </c>
      <c r="T38" s="24" t="e">
        <f>#REF!</f>
        <v>#REF!</v>
      </c>
      <c r="U38" s="24" t="e">
        <f>#REF!</f>
        <v>#REF!</v>
      </c>
      <c r="V38" s="24" t="e">
        <f>#REF!</f>
        <v>#REF!</v>
      </c>
      <c r="W38" s="24" t="e">
        <f>#REF!</f>
        <v>#REF!</v>
      </c>
      <c r="X38" s="24" t="e">
        <f>#REF!</f>
        <v>#REF!</v>
      </c>
      <c r="Y38" s="24" t="e">
        <f>#REF!</f>
        <v>#REF!</v>
      </c>
      <c r="Z38" s="24" t="e">
        <f>#REF!</f>
        <v>#REF!</v>
      </c>
      <c r="AA38" s="24" t="e">
        <f>#REF!</f>
        <v>#REF!</v>
      </c>
      <c r="AB38" s="24" t="e">
        <f>#REF!</f>
        <v>#REF!</v>
      </c>
      <c r="AC38" s="24" t="e">
        <f>#REF!</f>
        <v>#REF!</v>
      </c>
      <c r="AD38" s="24"/>
      <c r="AE38" s="24"/>
      <c r="AF38" s="60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50"/>
      <c r="DC38" s="50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50"/>
      <c r="DY38" s="50"/>
      <c r="DZ38" s="50"/>
      <c r="EA38" s="50"/>
      <c r="EB38" s="50"/>
      <c r="EC38" s="50"/>
      <c r="ED38" s="50"/>
      <c r="EE38" s="50"/>
      <c r="EF38" s="50"/>
    </row>
    <row r="39" spans="3:136" ht="12.75" hidden="1" customHeight="1" outlineLevel="1">
      <c r="C39" s="52">
        <v>133</v>
      </c>
      <c r="D39" s="123" t="e">
        <f>#REF!</f>
        <v>#REF!</v>
      </c>
      <c r="F39" s="24" t="e">
        <f>#REF!</f>
        <v>#REF!</v>
      </c>
      <c r="G39" s="24" t="e">
        <f>#REF!</f>
        <v>#REF!</v>
      </c>
      <c r="H39" s="24" t="e">
        <f>#REF!</f>
        <v>#REF!</v>
      </c>
      <c r="I39" s="24" t="e">
        <f>#REF!</f>
        <v>#REF!</v>
      </c>
      <c r="J39" s="24" t="e">
        <f>#REF!</f>
        <v>#REF!</v>
      </c>
      <c r="K39" s="24" t="e">
        <f>#REF!</f>
        <v>#REF!</v>
      </c>
      <c r="L39" s="24" t="e">
        <f>#REF!</f>
        <v>#REF!</v>
      </c>
      <c r="M39" s="24" t="e">
        <f>#REF!</f>
        <v>#REF!</v>
      </c>
      <c r="N39" s="24" t="e">
        <f>#REF!</f>
        <v>#REF!</v>
      </c>
      <c r="O39" s="24" t="e">
        <f>#REF!</f>
        <v>#REF!</v>
      </c>
      <c r="P39" s="24" t="e">
        <f>#REF!</f>
        <v>#REF!</v>
      </c>
      <c r="Q39" s="24" t="e">
        <f>#REF!</f>
        <v>#REF!</v>
      </c>
      <c r="R39" s="24" t="e">
        <f>#REF!</f>
        <v>#REF!</v>
      </c>
      <c r="S39" s="24" t="e">
        <f>#REF!</f>
        <v>#REF!</v>
      </c>
      <c r="T39" s="24" t="e">
        <f>#REF!</f>
        <v>#REF!</v>
      </c>
      <c r="U39" s="24" t="e">
        <f>#REF!</f>
        <v>#REF!</v>
      </c>
      <c r="V39" s="24" t="e">
        <f>#REF!</f>
        <v>#REF!</v>
      </c>
      <c r="W39" s="24" t="e">
        <f>#REF!</f>
        <v>#REF!</v>
      </c>
      <c r="X39" s="24" t="e">
        <f>#REF!</f>
        <v>#REF!</v>
      </c>
      <c r="Y39" s="24" t="e">
        <f>#REF!</f>
        <v>#REF!</v>
      </c>
      <c r="Z39" s="24" t="e">
        <f>#REF!</f>
        <v>#REF!</v>
      </c>
      <c r="AA39" s="24" t="e">
        <f>#REF!</f>
        <v>#REF!</v>
      </c>
      <c r="AB39" s="24" t="e">
        <f>#REF!</f>
        <v>#REF!</v>
      </c>
      <c r="AC39" s="24" t="e">
        <f>#REF!</f>
        <v>#REF!</v>
      </c>
      <c r="AD39" s="24"/>
      <c r="AE39" s="24"/>
      <c r="AF39" s="60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50"/>
      <c r="DC39" s="50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50"/>
      <c r="DY39" s="50"/>
      <c r="DZ39" s="50"/>
      <c r="EA39" s="50"/>
      <c r="EB39" s="50"/>
      <c r="EC39" s="50"/>
      <c r="ED39" s="50"/>
      <c r="EE39" s="50"/>
      <c r="EF39" s="50"/>
    </row>
    <row r="40" spans="3:136" ht="12.75" hidden="1" customHeight="1" outlineLevel="1">
      <c r="C40" s="52">
        <v>134</v>
      </c>
      <c r="D40" s="123" t="e">
        <f>#REF!</f>
        <v>#REF!</v>
      </c>
      <c r="F40" s="24" t="e">
        <f>#REF!</f>
        <v>#REF!</v>
      </c>
      <c r="G40" s="24" t="e">
        <f>#REF!</f>
        <v>#REF!</v>
      </c>
      <c r="H40" s="24" t="e">
        <f>#REF!</f>
        <v>#REF!</v>
      </c>
      <c r="I40" s="24" t="e">
        <f>#REF!</f>
        <v>#REF!</v>
      </c>
      <c r="J40" s="24" t="e">
        <f>#REF!</f>
        <v>#REF!</v>
      </c>
      <c r="K40" s="24" t="e">
        <f>#REF!</f>
        <v>#REF!</v>
      </c>
      <c r="L40" s="24" t="e">
        <f>#REF!</f>
        <v>#REF!</v>
      </c>
      <c r="M40" s="24" t="e">
        <f>#REF!</f>
        <v>#REF!</v>
      </c>
      <c r="N40" s="24" t="e">
        <f>#REF!</f>
        <v>#REF!</v>
      </c>
      <c r="O40" s="24" t="e">
        <f>#REF!</f>
        <v>#REF!</v>
      </c>
      <c r="P40" s="24" t="e">
        <f>#REF!</f>
        <v>#REF!</v>
      </c>
      <c r="Q40" s="24" t="e">
        <f>#REF!</f>
        <v>#REF!</v>
      </c>
      <c r="R40" s="24" t="e">
        <f>#REF!</f>
        <v>#REF!</v>
      </c>
      <c r="S40" s="24" t="e">
        <f>#REF!</f>
        <v>#REF!</v>
      </c>
      <c r="T40" s="24" t="e">
        <f>#REF!</f>
        <v>#REF!</v>
      </c>
      <c r="U40" s="24" t="e">
        <f>#REF!</f>
        <v>#REF!</v>
      </c>
      <c r="V40" s="24" t="e">
        <f>#REF!</f>
        <v>#REF!</v>
      </c>
      <c r="W40" s="24" t="e">
        <f>#REF!</f>
        <v>#REF!</v>
      </c>
      <c r="X40" s="24" t="e">
        <f>#REF!</f>
        <v>#REF!</v>
      </c>
      <c r="Y40" s="24" t="e">
        <f>#REF!</f>
        <v>#REF!</v>
      </c>
      <c r="Z40" s="24" t="e">
        <f>#REF!</f>
        <v>#REF!</v>
      </c>
      <c r="AA40" s="24" t="e">
        <f>#REF!</f>
        <v>#REF!</v>
      </c>
      <c r="AB40" s="24" t="e">
        <f>#REF!</f>
        <v>#REF!</v>
      </c>
      <c r="AC40" s="24" t="e">
        <f>#REF!</f>
        <v>#REF!</v>
      </c>
      <c r="AD40" s="24"/>
      <c r="AE40" s="24"/>
      <c r="AF40" s="60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50"/>
      <c r="DC40" s="50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50"/>
      <c r="DY40" s="50"/>
      <c r="DZ40" s="50"/>
      <c r="EA40" s="50"/>
      <c r="EB40" s="50"/>
      <c r="EC40" s="50"/>
      <c r="ED40" s="50"/>
      <c r="EE40" s="50"/>
      <c r="EF40" s="50"/>
    </row>
    <row r="41" spans="3:136" ht="12.75" hidden="1" customHeight="1" outlineLevel="1">
      <c r="C41" s="52">
        <v>135</v>
      </c>
      <c r="D41" s="123" t="e">
        <f>#REF!</f>
        <v>#REF!</v>
      </c>
      <c r="F41" s="24" t="e">
        <f>#REF!</f>
        <v>#REF!</v>
      </c>
      <c r="G41" s="24" t="e">
        <f>#REF!</f>
        <v>#REF!</v>
      </c>
      <c r="H41" s="24" t="e">
        <f>#REF!</f>
        <v>#REF!</v>
      </c>
      <c r="I41" s="24" t="e">
        <f>#REF!</f>
        <v>#REF!</v>
      </c>
      <c r="J41" s="24" t="e">
        <f>#REF!</f>
        <v>#REF!</v>
      </c>
      <c r="K41" s="24" t="e">
        <f>#REF!</f>
        <v>#REF!</v>
      </c>
      <c r="L41" s="24" t="e">
        <f>#REF!</f>
        <v>#REF!</v>
      </c>
      <c r="M41" s="24" t="e">
        <f>#REF!</f>
        <v>#REF!</v>
      </c>
      <c r="N41" s="24" t="e">
        <f>#REF!</f>
        <v>#REF!</v>
      </c>
      <c r="O41" s="24" t="e">
        <f>#REF!</f>
        <v>#REF!</v>
      </c>
      <c r="P41" s="24" t="e">
        <f>#REF!</f>
        <v>#REF!</v>
      </c>
      <c r="Q41" s="24" t="e">
        <f>#REF!</f>
        <v>#REF!</v>
      </c>
      <c r="R41" s="24" t="e">
        <f>#REF!</f>
        <v>#REF!</v>
      </c>
      <c r="S41" s="24" t="e">
        <f>#REF!</f>
        <v>#REF!</v>
      </c>
      <c r="T41" s="24" t="e">
        <f>#REF!</f>
        <v>#REF!</v>
      </c>
      <c r="U41" s="24" t="e">
        <f>#REF!</f>
        <v>#REF!</v>
      </c>
      <c r="V41" s="24" t="e">
        <f>#REF!</f>
        <v>#REF!</v>
      </c>
      <c r="W41" s="24" t="e">
        <f>#REF!</f>
        <v>#REF!</v>
      </c>
      <c r="X41" s="24" t="e">
        <f>#REF!</f>
        <v>#REF!</v>
      </c>
      <c r="Y41" s="24" t="e">
        <f>#REF!</f>
        <v>#REF!</v>
      </c>
      <c r="Z41" s="24" t="e">
        <f>#REF!</f>
        <v>#REF!</v>
      </c>
      <c r="AA41" s="24" t="e">
        <f>#REF!</f>
        <v>#REF!</v>
      </c>
      <c r="AB41" s="24" t="e">
        <f>#REF!</f>
        <v>#REF!</v>
      </c>
      <c r="AC41" s="24" t="e">
        <f>#REF!</f>
        <v>#REF!</v>
      </c>
      <c r="AD41" s="24"/>
      <c r="AE41" s="24"/>
      <c r="AF41" s="60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50"/>
      <c r="DC41" s="50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50"/>
      <c r="DY41" s="50"/>
      <c r="DZ41" s="50"/>
      <c r="EA41" s="50"/>
      <c r="EB41" s="50"/>
      <c r="EC41" s="50"/>
      <c r="ED41" s="50"/>
      <c r="EE41" s="50"/>
      <c r="EF41" s="50"/>
    </row>
    <row r="42" spans="3:136" ht="12.75" hidden="1" customHeight="1" outlineLevel="1">
      <c r="C42" s="52">
        <v>136</v>
      </c>
      <c r="D42" s="123" t="e">
        <f>#REF!</f>
        <v>#REF!</v>
      </c>
      <c r="F42" s="24" t="e">
        <f>#REF!</f>
        <v>#REF!</v>
      </c>
      <c r="G42" s="24" t="e">
        <f>#REF!</f>
        <v>#REF!</v>
      </c>
      <c r="H42" s="24" t="e">
        <f>#REF!</f>
        <v>#REF!</v>
      </c>
      <c r="I42" s="24" t="e">
        <f>#REF!</f>
        <v>#REF!</v>
      </c>
      <c r="J42" s="24" t="e">
        <f>#REF!</f>
        <v>#REF!</v>
      </c>
      <c r="K42" s="24" t="e">
        <f>#REF!</f>
        <v>#REF!</v>
      </c>
      <c r="L42" s="24" t="e">
        <f>#REF!</f>
        <v>#REF!</v>
      </c>
      <c r="M42" s="24" t="e">
        <f>#REF!</f>
        <v>#REF!</v>
      </c>
      <c r="N42" s="24" t="e">
        <f>#REF!</f>
        <v>#REF!</v>
      </c>
      <c r="O42" s="24" t="e">
        <f>#REF!</f>
        <v>#REF!</v>
      </c>
      <c r="P42" s="24" t="e">
        <f>#REF!</f>
        <v>#REF!</v>
      </c>
      <c r="Q42" s="24" t="e">
        <f>#REF!</f>
        <v>#REF!</v>
      </c>
      <c r="R42" s="24" t="e">
        <f>#REF!</f>
        <v>#REF!</v>
      </c>
      <c r="S42" s="24" t="e">
        <f>#REF!</f>
        <v>#REF!</v>
      </c>
      <c r="T42" s="24" t="e">
        <f>#REF!</f>
        <v>#REF!</v>
      </c>
      <c r="U42" s="24" t="e">
        <f>#REF!</f>
        <v>#REF!</v>
      </c>
      <c r="V42" s="24" t="e">
        <f>#REF!</f>
        <v>#REF!</v>
      </c>
      <c r="W42" s="24" t="e">
        <f>#REF!</f>
        <v>#REF!</v>
      </c>
      <c r="X42" s="24" t="e">
        <f>#REF!</f>
        <v>#REF!</v>
      </c>
      <c r="Y42" s="24" t="e">
        <f>#REF!</f>
        <v>#REF!</v>
      </c>
      <c r="Z42" s="24" t="e">
        <f>#REF!</f>
        <v>#REF!</v>
      </c>
      <c r="AA42" s="24" t="e">
        <f>#REF!</f>
        <v>#REF!</v>
      </c>
      <c r="AB42" s="24" t="e">
        <f>#REF!</f>
        <v>#REF!</v>
      </c>
      <c r="AC42" s="24" t="e">
        <f>#REF!</f>
        <v>#REF!</v>
      </c>
      <c r="AD42" s="24"/>
      <c r="AE42" s="24"/>
      <c r="AF42" s="60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50"/>
      <c r="DC42" s="50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50"/>
      <c r="DY42" s="50"/>
      <c r="DZ42" s="50"/>
      <c r="EA42" s="50"/>
      <c r="EB42" s="50"/>
      <c r="EC42" s="50"/>
      <c r="ED42" s="50"/>
      <c r="EE42" s="50"/>
      <c r="EF42" s="50"/>
    </row>
    <row r="43" spans="3:136" ht="12.75" hidden="1" customHeight="1" outlineLevel="1">
      <c r="C43" s="52">
        <v>137</v>
      </c>
      <c r="D43" s="123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60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50"/>
      <c r="DC43" s="50"/>
      <c r="DD43" s="24" t="e">
        <f>SUMIF(#REF!,DD$2,#REF!)</f>
        <v>#REF!</v>
      </c>
      <c r="DE43" s="24" t="e">
        <f>SUMIF(#REF!,DE$2,#REF!)</f>
        <v>#REF!</v>
      </c>
      <c r="DF43" s="24" t="e">
        <f>SUMIF(#REF!,DF$2,#REF!)</f>
        <v>#REF!</v>
      </c>
      <c r="DG43" s="24" t="e">
        <f>SUMIF(#REF!,DG$2,#REF!)</f>
        <v>#REF!</v>
      </c>
      <c r="DH43" s="24" t="e">
        <f>SUMIF(#REF!,DH$2,#REF!)</f>
        <v>#REF!</v>
      </c>
      <c r="DI43" s="24" t="e">
        <f>SUMIF(#REF!,DI$2,#REF!)</f>
        <v>#REF!</v>
      </c>
      <c r="DJ43" s="24" t="e">
        <f>SUMIF(#REF!,DJ$2,#REF!)</f>
        <v>#REF!</v>
      </c>
      <c r="DK43" s="24" t="e">
        <f>SUMIF(#REF!,DK$2,#REF!)</f>
        <v>#REF!</v>
      </c>
      <c r="DL43" s="24" t="e">
        <f>SUMIF(#REF!,DL$2,#REF!)</f>
        <v>#REF!</v>
      </c>
      <c r="DM43" s="24" t="e">
        <f>SUMIF(#REF!,DM$2,#REF!)</f>
        <v>#REF!</v>
      </c>
      <c r="DN43" s="24" t="e">
        <f>SUMIF(#REF!,DN$2,#REF!)</f>
        <v>#REF!</v>
      </c>
      <c r="DO43" s="24" t="e">
        <f>SUMIF(#REF!,DO$2,#REF!)</f>
        <v>#REF!</v>
      </c>
      <c r="DP43" s="24" t="e">
        <f>SUMIF(#REF!,DP$2,#REF!)</f>
        <v>#REF!</v>
      </c>
      <c r="DQ43" s="24" t="e">
        <f>SUMIF(#REF!,DQ$2,#REF!)</f>
        <v>#REF!</v>
      </c>
      <c r="DR43" s="24" t="e">
        <f>SUMIF(#REF!,DR$2,#REF!)</f>
        <v>#REF!</v>
      </c>
      <c r="DS43" s="24" t="e">
        <f>SUMIF(#REF!,DS$2,#REF!)</f>
        <v>#REF!</v>
      </c>
      <c r="DT43" s="24" t="e">
        <f>SUMIF(#REF!,DT$2,#REF!)</f>
        <v>#REF!</v>
      </c>
      <c r="DU43" s="24" t="e">
        <f>SUMIF(#REF!,DU$2,#REF!)</f>
        <v>#REF!</v>
      </c>
      <c r="DV43" s="24" t="e">
        <f>SUMIF(#REF!,DV$2,#REF!)</f>
        <v>#REF!</v>
      </c>
      <c r="DW43" s="24" t="e">
        <f>SUMIF(#REF!,DW$2,#REF!)</f>
        <v>#REF!</v>
      </c>
      <c r="DX43" s="50"/>
      <c r="DY43" s="50"/>
      <c r="DZ43" s="50"/>
      <c r="EA43" s="50"/>
      <c r="EB43" s="50"/>
      <c r="EC43" s="50"/>
      <c r="ED43" s="50"/>
      <c r="EE43" s="50"/>
      <c r="EF43" s="50"/>
    </row>
    <row r="44" spans="3:136" ht="12.75" hidden="1" customHeight="1" outlineLevel="1">
      <c r="C44" s="52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60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50"/>
      <c r="DC44" s="50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50"/>
      <c r="DY44" s="50"/>
      <c r="DZ44" s="50"/>
      <c r="EA44" s="50"/>
      <c r="EB44" s="50"/>
      <c r="EC44" s="50"/>
      <c r="ED44" s="50"/>
      <c r="EE44" s="50"/>
      <c r="EF44" s="50"/>
    </row>
    <row r="45" spans="3:136" ht="12.75" hidden="1" customHeight="1" outlineLevel="1">
      <c r="C45" s="52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60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50"/>
      <c r="DC45" s="50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50"/>
      <c r="DY45" s="50"/>
      <c r="DZ45" s="50"/>
      <c r="EA45" s="50"/>
      <c r="EB45" s="50"/>
      <c r="EC45" s="50"/>
      <c r="ED45" s="50"/>
      <c r="EE45" s="50"/>
      <c r="EF45" s="50"/>
    </row>
    <row r="46" spans="3:136" ht="12.75" hidden="1" customHeight="1" outlineLevel="1">
      <c r="C46" s="52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60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50"/>
      <c r="DC46" s="50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50"/>
      <c r="DY46" s="50"/>
      <c r="DZ46" s="50"/>
      <c r="EA46" s="50"/>
      <c r="EB46" s="50"/>
      <c r="EC46" s="50"/>
      <c r="ED46" s="50"/>
      <c r="EE46" s="50"/>
      <c r="EF46" s="50"/>
    </row>
    <row r="47" spans="3:136" ht="12.75" hidden="1" customHeight="1" outlineLevel="1">
      <c r="C47" s="52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60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50"/>
      <c r="DC47" s="50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50"/>
      <c r="DY47" s="50"/>
      <c r="DZ47" s="50"/>
      <c r="EA47" s="50"/>
      <c r="EB47" s="50"/>
      <c r="EC47" s="50"/>
      <c r="ED47" s="50"/>
      <c r="EE47" s="50"/>
      <c r="EF47" s="50"/>
    </row>
    <row r="48" spans="3:136" ht="12.75" hidden="1" customHeight="1" outlineLevel="1">
      <c r="C48" s="52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60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50"/>
      <c r="DC48" s="50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50"/>
      <c r="DY48" s="50"/>
      <c r="DZ48" s="50"/>
      <c r="EA48" s="50"/>
      <c r="EB48" s="50"/>
      <c r="EC48" s="50"/>
      <c r="ED48" s="50"/>
      <c r="EE48" s="50"/>
      <c r="EF48" s="50"/>
    </row>
    <row r="49" spans="3:136" ht="12.75" hidden="1" customHeight="1" outlineLevel="1">
      <c r="C49" s="52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60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50"/>
      <c r="DC49" s="50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50"/>
      <c r="DY49" s="50"/>
      <c r="DZ49" s="50"/>
      <c r="EA49" s="50"/>
      <c r="EB49" s="50"/>
      <c r="EC49" s="50"/>
      <c r="ED49" s="50"/>
      <c r="EE49" s="50"/>
      <c r="EF49" s="50"/>
    </row>
    <row r="50" spans="3:136" ht="12.75" hidden="1" customHeight="1" outlineLevel="1">
      <c r="C50" s="52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60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50"/>
      <c r="DC50" s="50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50"/>
      <c r="DY50" s="50"/>
      <c r="DZ50" s="50"/>
      <c r="EA50" s="50"/>
      <c r="EB50" s="50"/>
      <c r="EC50" s="50"/>
      <c r="ED50" s="50"/>
      <c r="EE50" s="50"/>
      <c r="EF50" s="50"/>
    </row>
    <row r="51" spans="3:136" ht="12.75" hidden="1" customHeight="1" outlineLevel="1">
      <c r="C51" s="52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60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50"/>
      <c r="DC51" s="50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50"/>
      <c r="DY51" s="50"/>
      <c r="DZ51" s="50"/>
      <c r="EA51" s="50"/>
      <c r="EB51" s="50"/>
      <c r="EC51" s="50"/>
      <c r="ED51" s="50"/>
      <c r="EE51" s="50"/>
      <c r="EF51" s="50"/>
    </row>
    <row r="52" spans="3:136" ht="12.75" hidden="1" customHeight="1" outlineLevel="1">
      <c r="C52" s="52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60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50"/>
      <c r="DC52" s="50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50"/>
      <c r="DY52" s="50"/>
      <c r="DZ52" s="50"/>
      <c r="EA52" s="50"/>
      <c r="EB52" s="50"/>
      <c r="EC52" s="50"/>
      <c r="ED52" s="50"/>
      <c r="EE52" s="50"/>
      <c r="EF52" s="50"/>
    </row>
    <row r="53" spans="3:136" ht="12.75" hidden="1" customHeight="1" outlineLevel="1">
      <c r="C53" s="52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60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50"/>
      <c r="DC53" s="50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50"/>
      <c r="DY53" s="50"/>
      <c r="DZ53" s="50"/>
      <c r="EA53" s="50"/>
      <c r="EB53" s="50"/>
      <c r="EC53" s="50"/>
      <c r="ED53" s="50"/>
      <c r="EE53" s="50"/>
      <c r="EF53" s="50"/>
    </row>
    <row r="54" spans="3:136" ht="12.75" hidden="1" customHeight="1" outlineLevel="1">
      <c r="C54" s="52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60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50"/>
      <c r="DC54" s="50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50"/>
      <c r="DY54" s="50"/>
      <c r="DZ54" s="50"/>
      <c r="EA54" s="50"/>
      <c r="EB54" s="50"/>
      <c r="EC54" s="50"/>
      <c r="ED54" s="50"/>
      <c r="EE54" s="50"/>
      <c r="EF54" s="50"/>
    </row>
    <row r="55" spans="3:136" ht="12.75" hidden="1" customHeight="1" outlineLevel="1">
      <c r="C55" s="52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60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50"/>
      <c r="DC55" s="50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50"/>
      <c r="DY55" s="50"/>
      <c r="DZ55" s="50"/>
      <c r="EA55" s="50"/>
      <c r="EB55" s="50"/>
      <c r="EC55" s="50"/>
      <c r="ED55" s="50"/>
      <c r="EE55" s="50"/>
      <c r="EF55" s="50"/>
    </row>
    <row r="56" spans="3:136" ht="12.75" hidden="1" customHeight="1" outlineLevel="1">
      <c r="C56" s="52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60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50"/>
      <c r="DC56" s="50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50"/>
      <c r="DY56" s="50"/>
      <c r="DZ56" s="50"/>
      <c r="EA56" s="50"/>
      <c r="EB56" s="50"/>
      <c r="EC56" s="50"/>
      <c r="ED56" s="50"/>
      <c r="EE56" s="50"/>
      <c r="EF56" s="50"/>
    </row>
    <row r="57" spans="3:136" ht="12.75" hidden="1" customHeight="1" outlineLevel="1">
      <c r="C57" s="52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60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50"/>
      <c r="DC57" s="50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50"/>
      <c r="DY57" s="50"/>
      <c r="DZ57" s="50"/>
      <c r="EA57" s="50"/>
      <c r="EB57" s="50"/>
      <c r="EC57" s="50"/>
      <c r="ED57" s="50"/>
      <c r="EE57" s="50"/>
      <c r="EF57" s="50"/>
    </row>
    <row r="58" spans="3:136" ht="12.75" hidden="1" customHeight="1" outlineLevel="1">
      <c r="C58" s="52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60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50"/>
      <c r="DC58" s="50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50"/>
      <c r="DY58" s="50"/>
      <c r="DZ58" s="50"/>
      <c r="EA58" s="50"/>
      <c r="EB58" s="50"/>
      <c r="EC58" s="50"/>
      <c r="ED58" s="50"/>
      <c r="EE58" s="50"/>
      <c r="EF58" s="50"/>
    </row>
    <row r="59" spans="3:136" ht="12.75" hidden="1" customHeight="1" outlineLevel="1">
      <c r="C59" s="52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24"/>
      <c r="AE59" s="53"/>
      <c r="AF59" s="60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50"/>
      <c r="DC59" s="50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50"/>
      <c r="DY59" s="50"/>
      <c r="DZ59" s="50"/>
      <c r="EA59" s="50"/>
      <c r="EB59" s="50"/>
      <c r="EC59" s="50"/>
      <c r="ED59" s="50"/>
      <c r="EE59" s="50"/>
      <c r="EF59" s="50"/>
    </row>
    <row r="60" spans="3:136" s="54" customFormat="1" ht="21" customHeight="1" collapsed="1">
      <c r="D60" s="55" t="s">
        <v>57</v>
      </c>
      <c r="F60" s="56" t="e">
        <f>#REF!</f>
        <v>#REF!</v>
      </c>
      <c r="G60" s="56" t="e">
        <f>#REF!</f>
        <v>#REF!</v>
      </c>
      <c r="H60" s="56" t="e">
        <f>#REF!</f>
        <v>#REF!</v>
      </c>
      <c r="I60" s="56" t="e">
        <f>#REF!</f>
        <v>#REF!</v>
      </c>
      <c r="J60" s="56" t="e">
        <f>#REF!</f>
        <v>#REF!</v>
      </c>
      <c r="K60" s="56" t="e">
        <f>#REF!</f>
        <v>#REF!</v>
      </c>
      <c r="L60" s="56" t="e">
        <f>#REF!</f>
        <v>#REF!</v>
      </c>
      <c r="M60" s="56" t="e">
        <f>#REF!</f>
        <v>#REF!</v>
      </c>
      <c r="N60" s="56" t="e">
        <f>#REF!</f>
        <v>#REF!</v>
      </c>
      <c r="O60" s="56" t="e">
        <f>#REF!</f>
        <v>#REF!</v>
      </c>
      <c r="P60" s="56" t="e">
        <f>#REF!</f>
        <v>#REF!</v>
      </c>
      <c r="Q60" s="56" t="e">
        <f>#REF!</f>
        <v>#REF!</v>
      </c>
      <c r="R60" s="56" t="e">
        <f>#REF!</f>
        <v>#REF!</v>
      </c>
      <c r="S60" s="56" t="e">
        <f>#REF!</f>
        <v>#REF!</v>
      </c>
      <c r="T60" s="56" t="e">
        <f>#REF!</f>
        <v>#REF!</v>
      </c>
      <c r="U60" s="56" t="e">
        <f>#REF!</f>
        <v>#REF!</v>
      </c>
      <c r="V60" s="56" t="e">
        <f>#REF!</f>
        <v>#REF!</v>
      </c>
      <c r="W60" s="56" t="e">
        <f>#REF!</f>
        <v>#REF!</v>
      </c>
      <c r="X60" s="56" t="e">
        <f>#REF!</f>
        <v>#REF!</v>
      </c>
      <c r="Y60" s="56" t="e">
        <f>#REF!</f>
        <v>#REF!</v>
      </c>
      <c r="Z60" s="56" t="e">
        <f>#REF!</f>
        <v>#REF!</v>
      </c>
      <c r="AA60" s="56" t="e">
        <f>#REF!</f>
        <v>#REF!</v>
      </c>
      <c r="AB60" s="56" t="e">
        <f>#REF!</f>
        <v>#REF!</v>
      </c>
      <c r="AC60" s="56" t="e">
        <f>#REF!</f>
        <v>#REF!</v>
      </c>
      <c r="AD60" s="25"/>
      <c r="AE60" s="56" t="e">
        <f>SUM(R60:AC60)</f>
        <v>#REF!</v>
      </c>
      <c r="AF60" s="60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57"/>
      <c r="DC60" s="58"/>
      <c r="DD60" s="56" t="e">
        <f>SUMIF(#REF!,DD$2,#REF!)</f>
        <v>#REF!</v>
      </c>
      <c r="DE60" s="56" t="e">
        <f>SUMIF(#REF!,DE$2,#REF!)</f>
        <v>#REF!</v>
      </c>
      <c r="DF60" s="56" t="e">
        <f>SUMIF(#REF!,DF$2,#REF!)</f>
        <v>#REF!</v>
      </c>
      <c r="DG60" s="56" t="e">
        <f>SUMIF(#REF!,DG$2,#REF!)</f>
        <v>#REF!</v>
      </c>
      <c r="DH60" s="56" t="e">
        <f>SUMIF(#REF!,DH$2,#REF!)</f>
        <v>#REF!</v>
      </c>
      <c r="DI60" s="56" t="e">
        <f>SUMIF(#REF!,DI$2,#REF!)</f>
        <v>#REF!</v>
      </c>
      <c r="DJ60" s="56" t="e">
        <f>SUMIF(#REF!,DJ$2,#REF!)</f>
        <v>#REF!</v>
      </c>
      <c r="DK60" s="56" t="e">
        <f>SUMIF(#REF!,DK$2,#REF!)</f>
        <v>#REF!</v>
      </c>
      <c r="DL60" s="56" t="e">
        <f>SUMIF(#REF!,DL$2,#REF!)</f>
        <v>#REF!</v>
      </c>
      <c r="DM60" s="56" t="e">
        <f>SUMIF(#REF!,DM$2,#REF!)</f>
        <v>#REF!</v>
      </c>
      <c r="DN60" s="56" t="e">
        <f>SUMIF(#REF!,DN$2,#REF!)</f>
        <v>#REF!</v>
      </c>
      <c r="DO60" s="56" t="e">
        <f>SUMIF(#REF!,DO$2,#REF!)</f>
        <v>#REF!</v>
      </c>
      <c r="DP60" s="56" t="e">
        <f>SUMIF(#REF!,DP$2,#REF!)</f>
        <v>#REF!</v>
      </c>
      <c r="DQ60" s="56" t="e">
        <f>SUMIF(#REF!,DQ$2,#REF!)</f>
        <v>#REF!</v>
      </c>
      <c r="DR60" s="56" t="e">
        <f>SUMIF(#REF!,DR$2,#REF!)</f>
        <v>#REF!</v>
      </c>
      <c r="DS60" s="56" t="e">
        <f>SUMIF(#REF!,DS$2,#REF!)</f>
        <v>#REF!</v>
      </c>
      <c r="DT60" s="56" t="e">
        <f>SUMIF(#REF!,DT$2,#REF!)</f>
        <v>#REF!</v>
      </c>
      <c r="DU60" s="56" t="e">
        <f>SUMIF(#REF!,DU$2,#REF!)</f>
        <v>#REF!</v>
      </c>
      <c r="DV60" s="56" t="e">
        <f>SUMIF(#REF!,DV$2,#REF!)</f>
        <v>#REF!</v>
      </c>
      <c r="DW60" s="56" t="e">
        <f>SUMIF(#REF!,DW$2,#REF!)</f>
        <v>#REF!</v>
      </c>
      <c r="DX60" s="58"/>
      <c r="DY60" s="58"/>
      <c r="DZ60" s="58"/>
      <c r="EA60" s="58"/>
      <c r="EB60" s="58"/>
      <c r="EC60" s="58"/>
      <c r="ED60" s="58"/>
      <c r="EE60" s="58"/>
      <c r="EF60" s="58"/>
    </row>
    <row r="61" spans="3:136" s="61" customFormat="1">
      <c r="D61" s="59"/>
      <c r="E61" s="59"/>
      <c r="F61" s="97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C61" s="57"/>
      <c r="DD61" s="60" t="e">
        <f>SUMIF(#REF!,DD$2,#REF!)</f>
        <v>#REF!</v>
      </c>
      <c r="DE61" s="60" t="e">
        <f>SUMIF(#REF!,DE$2,#REF!)</f>
        <v>#REF!</v>
      </c>
      <c r="DF61" s="60" t="e">
        <f>SUMIF(#REF!,DF$2,#REF!)</f>
        <v>#REF!</v>
      </c>
      <c r="DG61" s="60" t="e">
        <f>SUMIF(#REF!,DG$2,#REF!)</f>
        <v>#REF!</v>
      </c>
      <c r="DH61" s="60" t="e">
        <f>SUMIF(#REF!,DH$2,#REF!)</f>
        <v>#REF!</v>
      </c>
      <c r="DI61" s="60" t="e">
        <f>SUMIF(#REF!,DI$2,#REF!)</f>
        <v>#REF!</v>
      </c>
      <c r="DJ61" s="60" t="e">
        <f>SUMIF(#REF!,DJ$2,#REF!)</f>
        <v>#REF!</v>
      </c>
      <c r="DK61" s="60" t="e">
        <f>SUMIF(#REF!,DK$2,#REF!)</f>
        <v>#REF!</v>
      </c>
      <c r="DL61" s="60" t="e">
        <f>SUMIF(#REF!,DL$2,#REF!)</f>
        <v>#REF!</v>
      </c>
      <c r="DM61" s="60" t="e">
        <f>SUMIF(#REF!,DM$2,#REF!)</f>
        <v>#REF!</v>
      </c>
      <c r="DN61" s="60" t="e">
        <f>SUMIF(#REF!,DN$2,#REF!)</f>
        <v>#REF!</v>
      </c>
      <c r="DO61" s="60" t="e">
        <f>SUMIF(#REF!,DO$2,#REF!)</f>
        <v>#REF!</v>
      </c>
      <c r="DP61" s="60" t="e">
        <f>SUMIF(#REF!,DP$2,#REF!)</f>
        <v>#REF!</v>
      </c>
      <c r="DQ61" s="60" t="e">
        <f>SUMIF(#REF!,DQ$2,#REF!)</f>
        <v>#REF!</v>
      </c>
      <c r="DR61" s="60" t="e">
        <f>SUMIF(#REF!,DR$2,#REF!)</f>
        <v>#REF!</v>
      </c>
      <c r="DS61" s="60" t="e">
        <f>SUMIF(#REF!,DS$2,#REF!)</f>
        <v>#REF!</v>
      </c>
      <c r="DT61" s="60" t="e">
        <f>SUMIF(#REF!,DT$2,#REF!)</f>
        <v>#REF!</v>
      </c>
      <c r="DU61" s="60" t="e">
        <f>SUMIF(#REF!,DU$2,#REF!)</f>
        <v>#REF!</v>
      </c>
      <c r="DV61" s="60" t="e">
        <f>SUMIF(#REF!,DV$2,#REF!)</f>
        <v>#REF!</v>
      </c>
      <c r="DW61" s="60" t="e">
        <f>SUMIF(#REF!,DW$2,#REF!)</f>
        <v>#REF!</v>
      </c>
      <c r="DX61" s="57"/>
      <c r="DY61" s="57"/>
      <c r="DZ61" s="57"/>
      <c r="EA61" s="57"/>
      <c r="EB61" s="57"/>
      <c r="EC61" s="57"/>
      <c r="ED61" s="57"/>
      <c r="EE61" s="57"/>
      <c r="EF61" s="57"/>
    </row>
    <row r="62" spans="3:136" s="54" customFormat="1" ht="20.25" customHeight="1">
      <c r="D62" s="62" t="s">
        <v>1</v>
      </c>
      <c r="F62" s="63" t="e">
        <f>F60-#REF!</f>
        <v>#REF!</v>
      </c>
      <c r="G62" s="63" t="e">
        <f>G60-#REF!</f>
        <v>#REF!</v>
      </c>
      <c r="H62" s="63" t="e">
        <f>H60-#REF!</f>
        <v>#REF!</v>
      </c>
      <c r="I62" s="63" t="e">
        <f>I60-#REF!</f>
        <v>#REF!</v>
      </c>
      <c r="J62" s="63" t="e">
        <f>J60-#REF!</f>
        <v>#REF!</v>
      </c>
      <c r="K62" s="63" t="e">
        <f>K60-#REF!</f>
        <v>#REF!</v>
      </c>
      <c r="L62" s="63" t="e">
        <f>L60-#REF!</f>
        <v>#REF!</v>
      </c>
      <c r="M62" s="63" t="e">
        <f>M60-#REF!</f>
        <v>#REF!</v>
      </c>
      <c r="N62" s="63" t="e">
        <f>N60-#REF!</f>
        <v>#REF!</v>
      </c>
      <c r="O62" s="63" t="e">
        <f>O60-#REF!</f>
        <v>#REF!</v>
      </c>
      <c r="P62" s="63" t="e">
        <f>P60-#REF!</f>
        <v>#REF!</v>
      </c>
      <c r="Q62" s="63" t="e">
        <f>Q60-#REF!</f>
        <v>#REF!</v>
      </c>
      <c r="R62" s="63" t="e">
        <f>R60-#REF!</f>
        <v>#REF!</v>
      </c>
      <c r="S62" s="63" t="e">
        <f>S60-#REF!</f>
        <v>#REF!</v>
      </c>
      <c r="T62" s="63" t="e">
        <f>T60-#REF!</f>
        <v>#REF!</v>
      </c>
      <c r="U62" s="63" t="e">
        <f>U60-#REF!</f>
        <v>#REF!</v>
      </c>
      <c r="V62" s="63" t="e">
        <f>V60-#REF!</f>
        <v>#REF!</v>
      </c>
      <c r="W62" s="63" t="e">
        <f>W60-#REF!</f>
        <v>#REF!</v>
      </c>
      <c r="X62" s="63" t="e">
        <f>X60-#REF!</f>
        <v>#REF!</v>
      </c>
      <c r="Y62" s="63" t="e">
        <f>Y60-#REF!</f>
        <v>#REF!</v>
      </c>
      <c r="Z62" s="63" t="e">
        <f>Z60-#REF!</f>
        <v>#REF!</v>
      </c>
      <c r="AA62" s="63" t="e">
        <f>AA60-#REF!</f>
        <v>#REF!</v>
      </c>
      <c r="AB62" s="63" t="e">
        <f>AB60-#REF!</f>
        <v>#REF!</v>
      </c>
      <c r="AC62" s="63" t="e">
        <f>AC60-#REF!</f>
        <v>#REF!</v>
      </c>
      <c r="AD62" s="25"/>
      <c r="AE62" s="63" t="e">
        <f>SUM(R62:AC62)</f>
        <v>#REF!</v>
      </c>
      <c r="AF62" s="60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58"/>
      <c r="DC62" s="58"/>
      <c r="DD62" s="63" t="e">
        <f>SUMIF(#REF!,DD$2,#REF!)</f>
        <v>#REF!</v>
      </c>
      <c r="DE62" s="63" t="e">
        <f>SUMIF(#REF!,DE$2,#REF!)</f>
        <v>#REF!</v>
      </c>
      <c r="DF62" s="63" t="e">
        <f>SUMIF(#REF!,DF$2,#REF!)</f>
        <v>#REF!</v>
      </c>
      <c r="DG62" s="63" t="e">
        <f>SUMIF(#REF!,DG$2,#REF!)</f>
        <v>#REF!</v>
      </c>
      <c r="DH62" s="63" t="e">
        <f>SUMIF(#REF!,DH$2,#REF!)</f>
        <v>#REF!</v>
      </c>
      <c r="DI62" s="63" t="e">
        <f>SUMIF(#REF!,DI$2,#REF!)</f>
        <v>#REF!</v>
      </c>
      <c r="DJ62" s="63" t="e">
        <f>SUMIF(#REF!,DJ$2,#REF!)</f>
        <v>#REF!</v>
      </c>
      <c r="DK62" s="63" t="e">
        <f>SUMIF(#REF!,DK$2,#REF!)</f>
        <v>#REF!</v>
      </c>
      <c r="DL62" s="63" t="e">
        <f>SUMIF(#REF!,DL$2,#REF!)</f>
        <v>#REF!</v>
      </c>
      <c r="DM62" s="63" t="e">
        <f>SUMIF(#REF!,DM$2,#REF!)</f>
        <v>#REF!</v>
      </c>
      <c r="DN62" s="63" t="e">
        <f>SUMIF(#REF!,DN$2,#REF!)</f>
        <v>#REF!</v>
      </c>
      <c r="DO62" s="63" t="e">
        <f>SUMIF(#REF!,DO$2,#REF!)</f>
        <v>#REF!</v>
      </c>
      <c r="DP62" s="63" t="e">
        <f>SUMIF(#REF!,DP$2,#REF!)</f>
        <v>#REF!</v>
      </c>
      <c r="DQ62" s="63" t="e">
        <f>SUMIF(#REF!,DQ$2,#REF!)</f>
        <v>#REF!</v>
      </c>
      <c r="DR62" s="63" t="e">
        <f>SUMIF(#REF!,DR$2,#REF!)</f>
        <v>#REF!</v>
      </c>
      <c r="DS62" s="63" t="e">
        <f>SUMIF(#REF!,DS$2,#REF!)</f>
        <v>#REF!</v>
      </c>
      <c r="DT62" s="63" t="e">
        <f>SUMIF(#REF!,DT$2,#REF!)</f>
        <v>#REF!</v>
      </c>
      <c r="DU62" s="63" t="e">
        <f>SUMIF(#REF!,DU$2,#REF!)</f>
        <v>#REF!</v>
      </c>
      <c r="DV62" s="63" t="e">
        <f>SUMIF(#REF!,DV$2,#REF!)</f>
        <v>#REF!</v>
      </c>
      <c r="DW62" s="63" t="e">
        <f>SUMIF(#REF!,DW$2,#REF!)</f>
        <v>#REF!</v>
      </c>
      <c r="DX62" s="58"/>
      <c r="DY62" s="58"/>
      <c r="DZ62" s="58"/>
      <c r="EA62" s="58"/>
      <c r="EB62" s="58"/>
      <c r="EC62" s="58"/>
      <c r="ED62" s="58"/>
      <c r="EE62" s="58"/>
      <c r="EF62" s="58"/>
    </row>
    <row r="63" spans="3:136" s="68" customFormat="1" ht="20.25" customHeight="1">
      <c r="D63" s="64" t="s">
        <v>35</v>
      </c>
      <c r="E63" s="106"/>
      <c r="F63" s="66" t="e">
        <f t="shared" ref="F63:AE63" si="2">(F62/F60)</f>
        <v>#REF!</v>
      </c>
      <c r="G63" s="66" t="e">
        <f t="shared" si="2"/>
        <v>#REF!</v>
      </c>
      <c r="H63" s="66" t="e">
        <f t="shared" si="2"/>
        <v>#REF!</v>
      </c>
      <c r="I63" s="66" t="e">
        <f t="shared" si="2"/>
        <v>#REF!</v>
      </c>
      <c r="J63" s="66" t="e">
        <f t="shared" si="2"/>
        <v>#REF!</v>
      </c>
      <c r="K63" s="66" t="e">
        <f t="shared" si="2"/>
        <v>#REF!</v>
      </c>
      <c r="L63" s="66" t="e">
        <f t="shared" si="2"/>
        <v>#REF!</v>
      </c>
      <c r="M63" s="66" t="e">
        <f t="shared" si="2"/>
        <v>#REF!</v>
      </c>
      <c r="N63" s="66" t="e">
        <f t="shared" si="2"/>
        <v>#REF!</v>
      </c>
      <c r="O63" s="66" t="e">
        <f t="shared" si="2"/>
        <v>#REF!</v>
      </c>
      <c r="P63" s="66" t="e">
        <f t="shared" si="2"/>
        <v>#REF!</v>
      </c>
      <c r="Q63" s="66" t="e">
        <f t="shared" si="2"/>
        <v>#REF!</v>
      </c>
      <c r="R63" s="66" t="e">
        <f t="shared" si="2"/>
        <v>#REF!</v>
      </c>
      <c r="S63" s="66" t="e">
        <f t="shared" si="2"/>
        <v>#REF!</v>
      </c>
      <c r="T63" s="66" t="e">
        <f t="shared" si="2"/>
        <v>#REF!</v>
      </c>
      <c r="U63" s="66" t="e">
        <f t="shared" si="2"/>
        <v>#REF!</v>
      </c>
      <c r="V63" s="66" t="e">
        <f t="shared" si="2"/>
        <v>#REF!</v>
      </c>
      <c r="W63" s="66" t="e">
        <f t="shared" si="2"/>
        <v>#REF!</v>
      </c>
      <c r="X63" s="66" t="e">
        <f t="shared" si="2"/>
        <v>#REF!</v>
      </c>
      <c r="Y63" s="66" t="e">
        <f t="shared" si="2"/>
        <v>#REF!</v>
      </c>
      <c r="Z63" s="66" t="e">
        <f t="shared" si="2"/>
        <v>#REF!</v>
      </c>
      <c r="AA63" s="66" t="e">
        <f t="shared" si="2"/>
        <v>#REF!</v>
      </c>
      <c r="AB63" s="66" t="e">
        <f t="shared" si="2"/>
        <v>#REF!</v>
      </c>
      <c r="AC63" s="66" t="e">
        <f t="shared" si="2"/>
        <v>#REF!</v>
      </c>
      <c r="AD63" s="67"/>
      <c r="AE63" s="66" t="e">
        <f t="shared" si="2"/>
        <v>#REF!</v>
      </c>
      <c r="AF63" s="60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D63" s="66" t="e">
        <f>SUMIF(#REF!,DD$2,#REF!)</f>
        <v>#REF!</v>
      </c>
      <c r="DE63" s="66" t="e">
        <f>SUMIF(#REF!,DE$2,#REF!)</f>
        <v>#REF!</v>
      </c>
      <c r="DF63" s="66" t="e">
        <f>SUMIF(#REF!,DF$2,#REF!)</f>
        <v>#REF!</v>
      </c>
      <c r="DG63" s="66" t="e">
        <f>SUMIF(#REF!,DG$2,#REF!)</f>
        <v>#REF!</v>
      </c>
      <c r="DH63" s="66" t="e">
        <f>SUMIF(#REF!,DH$2,#REF!)</f>
        <v>#REF!</v>
      </c>
      <c r="DI63" s="66" t="e">
        <f>SUMIF(#REF!,DI$2,#REF!)</f>
        <v>#REF!</v>
      </c>
      <c r="DJ63" s="66" t="e">
        <f>SUMIF(#REF!,DJ$2,#REF!)</f>
        <v>#REF!</v>
      </c>
      <c r="DK63" s="66" t="e">
        <f>SUMIF(#REF!,DK$2,#REF!)</f>
        <v>#REF!</v>
      </c>
      <c r="DL63" s="66" t="e">
        <f>SUMIF(#REF!,DL$2,#REF!)</f>
        <v>#REF!</v>
      </c>
      <c r="DM63" s="66" t="e">
        <f>SUMIF(#REF!,DM$2,#REF!)</f>
        <v>#REF!</v>
      </c>
      <c r="DN63" s="66" t="e">
        <f>SUMIF(#REF!,DN$2,#REF!)</f>
        <v>#REF!</v>
      </c>
      <c r="DO63" s="66" t="e">
        <f>SUMIF(#REF!,DO$2,#REF!)</f>
        <v>#REF!</v>
      </c>
      <c r="DP63" s="66" t="e">
        <f>SUMIF(#REF!,DP$2,#REF!)</f>
        <v>#REF!</v>
      </c>
      <c r="DQ63" s="66" t="e">
        <f>SUMIF(#REF!,DQ$2,#REF!)</f>
        <v>#REF!</v>
      </c>
      <c r="DR63" s="66" t="e">
        <f>SUMIF(#REF!,DR$2,#REF!)</f>
        <v>#REF!</v>
      </c>
      <c r="DS63" s="66" t="e">
        <f>SUMIF(#REF!,DS$2,#REF!)</f>
        <v>#REF!</v>
      </c>
      <c r="DT63" s="66" t="e">
        <f>SUMIF(#REF!,DT$2,#REF!)</f>
        <v>#REF!</v>
      </c>
      <c r="DU63" s="66" t="e">
        <f>SUMIF(#REF!,DU$2,#REF!)</f>
        <v>#REF!</v>
      </c>
      <c r="DV63" s="66" t="e">
        <f>SUMIF(#REF!,DV$2,#REF!)</f>
        <v>#REF!</v>
      </c>
      <c r="DW63" s="66" t="e">
        <f>SUMIF(#REF!,DW$2,#REF!)</f>
        <v>#REF!</v>
      </c>
    </row>
    <row r="64" spans="3:136" s="68" customFormat="1">
      <c r="D64" s="65"/>
      <c r="E64" s="106"/>
      <c r="F64" s="67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0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D64" s="69" t="e">
        <f>SUMIF(#REF!,DD$2,#REF!)</f>
        <v>#REF!</v>
      </c>
      <c r="DE64" s="69" t="e">
        <f>SUMIF(#REF!,DE$2,#REF!)</f>
        <v>#REF!</v>
      </c>
      <c r="DF64" s="69" t="e">
        <f>SUMIF(#REF!,DF$2,#REF!)</f>
        <v>#REF!</v>
      </c>
      <c r="DG64" s="69" t="e">
        <f>SUMIF(#REF!,DG$2,#REF!)</f>
        <v>#REF!</v>
      </c>
      <c r="DH64" s="69" t="e">
        <f>SUMIF(#REF!,DH$2,#REF!)</f>
        <v>#REF!</v>
      </c>
      <c r="DI64" s="69" t="e">
        <f>SUMIF(#REF!,DI$2,#REF!)</f>
        <v>#REF!</v>
      </c>
      <c r="DJ64" s="69" t="e">
        <f>SUMIF(#REF!,DJ$2,#REF!)</f>
        <v>#REF!</v>
      </c>
      <c r="DK64" s="69" t="e">
        <f>SUMIF(#REF!,DK$2,#REF!)</f>
        <v>#REF!</v>
      </c>
      <c r="DL64" s="69" t="e">
        <f>SUMIF(#REF!,DL$2,#REF!)</f>
        <v>#REF!</v>
      </c>
      <c r="DM64" s="69" t="e">
        <f>SUMIF(#REF!,DM$2,#REF!)</f>
        <v>#REF!</v>
      </c>
      <c r="DN64" s="69" t="e">
        <f>SUMIF(#REF!,DN$2,#REF!)</f>
        <v>#REF!</v>
      </c>
      <c r="DO64" s="69" t="e">
        <f>SUMIF(#REF!,DO$2,#REF!)</f>
        <v>#REF!</v>
      </c>
      <c r="DP64" s="69" t="e">
        <f>SUMIF(#REF!,DP$2,#REF!)</f>
        <v>#REF!</v>
      </c>
      <c r="DQ64" s="69" t="e">
        <f>SUMIF(#REF!,DQ$2,#REF!)</f>
        <v>#REF!</v>
      </c>
      <c r="DR64" s="69" t="e">
        <f>SUMIF(#REF!,DR$2,#REF!)</f>
        <v>#REF!</v>
      </c>
      <c r="DS64" s="69" t="e">
        <f>SUMIF(#REF!,DS$2,#REF!)</f>
        <v>#REF!</v>
      </c>
      <c r="DT64" s="69" t="e">
        <f>SUMIF(#REF!,DT$2,#REF!)</f>
        <v>#REF!</v>
      </c>
      <c r="DU64" s="69" t="e">
        <f>SUMIF(#REF!,DU$2,#REF!)</f>
        <v>#REF!</v>
      </c>
      <c r="DV64" s="69" t="e">
        <f>SUMIF(#REF!,DV$2,#REF!)</f>
        <v>#REF!</v>
      </c>
      <c r="DW64" s="69" t="e">
        <f>SUMIF(#REF!,DW$2,#REF!)</f>
        <v>#REF!</v>
      </c>
    </row>
    <row r="65" spans="4:136" ht="23.25" customHeight="1">
      <c r="D65" s="32" t="s">
        <v>36</v>
      </c>
      <c r="F65" s="24" t="e">
        <f>#REF!</f>
        <v>#REF!</v>
      </c>
      <c r="G65" s="24" t="e">
        <f>#REF!</f>
        <v>#REF!</v>
      </c>
      <c r="H65" s="24" t="e">
        <f>#REF!</f>
        <v>#REF!</v>
      </c>
      <c r="I65" s="24" t="e">
        <f>#REF!</f>
        <v>#REF!</v>
      </c>
      <c r="J65" s="24" t="e">
        <f>#REF!</f>
        <v>#REF!</v>
      </c>
      <c r="K65" s="24" t="e">
        <f>#REF!</f>
        <v>#REF!</v>
      </c>
      <c r="L65" s="24" t="e">
        <f>#REF!</f>
        <v>#REF!</v>
      </c>
      <c r="M65" s="24" t="e">
        <f>#REF!</f>
        <v>#REF!</v>
      </c>
      <c r="N65" s="24" t="e">
        <f>#REF!</f>
        <v>#REF!</v>
      </c>
      <c r="O65" s="24" t="e">
        <f>#REF!</f>
        <v>#REF!</v>
      </c>
      <c r="P65" s="24" t="e">
        <f>#REF!</f>
        <v>#REF!</v>
      </c>
      <c r="Q65" s="24" t="e">
        <f>#REF!</f>
        <v>#REF!</v>
      </c>
      <c r="R65" s="24" t="e">
        <f>#REF!</f>
        <v>#REF!</v>
      </c>
      <c r="S65" s="24" t="e">
        <f>#REF!</f>
        <v>#REF!</v>
      </c>
      <c r="T65" s="24" t="e">
        <f>#REF!</f>
        <v>#REF!</v>
      </c>
      <c r="U65" s="24" t="e">
        <f>#REF!</f>
        <v>#REF!</v>
      </c>
      <c r="V65" s="24" t="e">
        <f>#REF!</f>
        <v>#REF!</v>
      </c>
      <c r="W65" s="24" t="e">
        <f>#REF!</f>
        <v>#REF!</v>
      </c>
      <c r="X65" s="24" t="e">
        <f>#REF!</f>
        <v>#REF!</v>
      </c>
      <c r="Y65" s="24" t="e">
        <f>#REF!</f>
        <v>#REF!</v>
      </c>
      <c r="Z65" s="24" t="e">
        <f>#REF!</f>
        <v>#REF!</v>
      </c>
      <c r="AA65" s="24" t="e">
        <f>#REF!</f>
        <v>#REF!</v>
      </c>
      <c r="AB65" s="24" t="e">
        <f>#REF!</f>
        <v>#REF!</v>
      </c>
      <c r="AC65" s="24" t="e">
        <f>#REF!</f>
        <v>#REF!</v>
      </c>
      <c r="AD65" s="24"/>
      <c r="AE65" s="24" t="e">
        <f>SUM(R65:AC65)</f>
        <v>#REF!</v>
      </c>
      <c r="AF65" s="60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D65" s="24" t="e">
        <f>SUMIF(#REF!,DD$2,#REF!)</f>
        <v>#REF!</v>
      </c>
      <c r="DE65" s="24" t="e">
        <f>SUMIF(#REF!,DE$2,#REF!)</f>
        <v>#REF!</v>
      </c>
      <c r="DF65" s="24" t="e">
        <f>SUMIF(#REF!,DF$2,#REF!)</f>
        <v>#REF!</v>
      </c>
      <c r="DG65" s="24" t="e">
        <f>SUMIF(#REF!,DG$2,#REF!)</f>
        <v>#REF!</v>
      </c>
      <c r="DH65" s="24" t="e">
        <f>SUMIF(#REF!,DH$2,#REF!)</f>
        <v>#REF!</v>
      </c>
      <c r="DI65" s="24" t="e">
        <f>SUMIF(#REF!,DI$2,#REF!)</f>
        <v>#REF!</v>
      </c>
      <c r="DJ65" s="24" t="e">
        <f>SUMIF(#REF!,DJ$2,#REF!)</f>
        <v>#REF!</v>
      </c>
      <c r="DK65" s="24" t="e">
        <f>SUMIF(#REF!,DK$2,#REF!)</f>
        <v>#REF!</v>
      </c>
      <c r="DL65" s="24" t="e">
        <f>SUMIF(#REF!,DL$2,#REF!)</f>
        <v>#REF!</v>
      </c>
      <c r="DM65" s="24" t="e">
        <f>SUMIF(#REF!,DM$2,#REF!)</f>
        <v>#REF!</v>
      </c>
      <c r="DN65" s="24" t="e">
        <f>SUMIF(#REF!,DN$2,#REF!)</f>
        <v>#REF!</v>
      </c>
      <c r="DO65" s="24" t="e">
        <f>SUMIF(#REF!,DO$2,#REF!)</f>
        <v>#REF!</v>
      </c>
      <c r="DP65" s="24" t="e">
        <f>SUMIF(#REF!,DP$2,#REF!)</f>
        <v>#REF!</v>
      </c>
      <c r="DQ65" s="24" t="e">
        <f>SUMIF(#REF!,DQ$2,#REF!)</f>
        <v>#REF!</v>
      </c>
      <c r="DR65" s="24" t="e">
        <f>SUMIF(#REF!,DR$2,#REF!)</f>
        <v>#REF!</v>
      </c>
      <c r="DS65" s="24" t="e">
        <f>SUMIF(#REF!,DS$2,#REF!)</f>
        <v>#REF!</v>
      </c>
      <c r="DT65" s="24" t="e">
        <f>SUMIF(#REF!,DT$2,#REF!)</f>
        <v>#REF!</v>
      </c>
      <c r="DU65" s="24" t="e">
        <f>SUMIF(#REF!,DU$2,#REF!)</f>
        <v>#REF!</v>
      </c>
      <c r="DV65" s="24" t="e">
        <f>SUMIF(#REF!,DV$2,#REF!)</f>
        <v>#REF!</v>
      </c>
      <c r="DW65" s="24" t="e">
        <f>SUMIF(#REF!,DW$2,#REF!)</f>
        <v>#REF!</v>
      </c>
    </row>
    <row r="66" spans="4:136" s="68" customFormat="1" ht="23.25" customHeight="1">
      <c r="D66" s="65" t="s">
        <v>35</v>
      </c>
      <c r="E66" s="106"/>
      <c r="F66" s="22" t="e">
        <f t="shared" ref="F66:AE66" si="3">(F65/F60)</f>
        <v>#REF!</v>
      </c>
      <c r="G66" s="21" t="e">
        <f t="shared" si="3"/>
        <v>#REF!</v>
      </c>
      <c r="H66" s="21" t="e">
        <f t="shared" si="3"/>
        <v>#REF!</v>
      </c>
      <c r="I66" s="21" t="e">
        <f t="shared" si="3"/>
        <v>#REF!</v>
      </c>
      <c r="J66" s="21" t="e">
        <f t="shared" si="3"/>
        <v>#REF!</v>
      </c>
      <c r="K66" s="21" t="e">
        <f t="shared" si="3"/>
        <v>#REF!</v>
      </c>
      <c r="L66" s="21" t="e">
        <f t="shared" si="3"/>
        <v>#REF!</v>
      </c>
      <c r="M66" s="21" t="e">
        <f t="shared" si="3"/>
        <v>#REF!</v>
      </c>
      <c r="N66" s="21" t="e">
        <f t="shared" si="3"/>
        <v>#REF!</v>
      </c>
      <c r="O66" s="21" t="e">
        <f t="shared" si="3"/>
        <v>#REF!</v>
      </c>
      <c r="P66" s="21" t="e">
        <f t="shared" si="3"/>
        <v>#REF!</v>
      </c>
      <c r="Q66" s="21" t="e">
        <f t="shared" si="3"/>
        <v>#REF!</v>
      </c>
      <c r="R66" s="21" t="e">
        <f t="shared" si="3"/>
        <v>#REF!</v>
      </c>
      <c r="S66" s="21" t="e">
        <f t="shared" si="3"/>
        <v>#REF!</v>
      </c>
      <c r="T66" s="21" t="e">
        <f t="shared" si="3"/>
        <v>#REF!</v>
      </c>
      <c r="U66" s="21" t="e">
        <f t="shared" si="3"/>
        <v>#REF!</v>
      </c>
      <c r="V66" s="21" t="e">
        <f t="shared" si="3"/>
        <v>#REF!</v>
      </c>
      <c r="W66" s="21" t="e">
        <f t="shared" si="3"/>
        <v>#REF!</v>
      </c>
      <c r="X66" s="21" t="e">
        <f t="shared" si="3"/>
        <v>#REF!</v>
      </c>
      <c r="Y66" s="21" t="e">
        <f t="shared" si="3"/>
        <v>#REF!</v>
      </c>
      <c r="Z66" s="21" t="e">
        <f t="shared" si="3"/>
        <v>#REF!</v>
      </c>
      <c r="AA66" s="21" t="e">
        <f t="shared" si="3"/>
        <v>#REF!</v>
      </c>
      <c r="AB66" s="21" t="e">
        <f t="shared" si="3"/>
        <v>#REF!</v>
      </c>
      <c r="AC66" s="21" t="e">
        <f t="shared" si="3"/>
        <v>#REF!</v>
      </c>
      <c r="AD66" s="21"/>
      <c r="AE66" s="21" t="e">
        <f t="shared" si="3"/>
        <v>#REF!</v>
      </c>
      <c r="AF66" s="60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D66" s="21" t="e">
        <f>SUMIF(#REF!,DD$2,#REF!)</f>
        <v>#REF!</v>
      </c>
      <c r="DE66" s="21" t="e">
        <f>SUMIF(#REF!,DE$2,#REF!)</f>
        <v>#REF!</v>
      </c>
      <c r="DF66" s="21" t="e">
        <f>SUMIF(#REF!,DF$2,#REF!)</f>
        <v>#REF!</v>
      </c>
      <c r="DG66" s="21" t="e">
        <f>SUMIF(#REF!,DG$2,#REF!)</f>
        <v>#REF!</v>
      </c>
      <c r="DH66" s="21" t="e">
        <f>SUMIF(#REF!,DH$2,#REF!)</f>
        <v>#REF!</v>
      </c>
      <c r="DI66" s="21" t="e">
        <f>SUMIF(#REF!,DI$2,#REF!)</f>
        <v>#REF!</v>
      </c>
      <c r="DJ66" s="21" t="e">
        <f>SUMIF(#REF!,DJ$2,#REF!)</f>
        <v>#REF!</v>
      </c>
      <c r="DK66" s="21" t="e">
        <f>SUMIF(#REF!,DK$2,#REF!)</f>
        <v>#REF!</v>
      </c>
      <c r="DL66" s="21" t="e">
        <f>SUMIF(#REF!,DL$2,#REF!)</f>
        <v>#REF!</v>
      </c>
      <c r="DM66" s="21" t="e">
        <f>SUMIF(#REF!,DM$2,#REF!)</f>
        <v>#REF!</v>
      </c>
      <c r="DN66" s="21" t="e">
        <f>SUMIF(#REF!,DN$2,#REF!)</f>
        <v>#REF!</v>
      </c>
      <c r="DO66" s="21" t="e">
        <f>SUMIF(#REF!,DO$2,#REF!)</f>
        <v>#REF!</v>
      </c>
      <c r="DP66" s="21" t="e">
        <f>SUMIF(#REF!,DP$2,#REF!)</f>
        <v>#REF!</v>
      </c>
      <c r="DQ66" s="21" t="e">
        <f>SUMIF(#REF!,DQ$2,#REF!)</f>
        <v>#REF!</v>
      </c>
      <c r="DR66" s="21" t="e">
        <f>SUMIF(#REF!,DR$2,#REF!)</f>
        <v>#REF!</v>
      </c>
      <c r="DS66" s="21" t="e">
        <f>SUMIF(#REF!,DS$2,#REF!)</f>
        <v>#REF!</v>
      </c>
      <c r="DT66" s="21" t="e">
        <f>SUMIF(#REF!,DT$2,#REF!)</f>
        <v>#REF!</v>
      </c>
      <c r="DU66" s="21" t="e">
        <f>SUMIF(#REF!,DU$2,#REF!)</f>
        <v>#REF!</v>
      </c>
      <c r="DV66" s="21" t="e">
        <f>SUMIF(#REF!,DV$2,#REF!)</f>
        <v>#REF!</v>
      </c>
      <c r="DW66" s="21" t="e">
        <f>SUMIF(#REF!,DW$2,#REF!)</f>
        <v>#REF!</v>
      </c>
    </row>
    <row r="67" spans="4:136" ht="23.25" customHeight="1">
      <c r="D67" s="32" t="s">
        <v>40</v>
      </c>
      <c r="F67" s="24" t="e">
        <f>#REF!</f>
        <v>#REF!</v>
      </c>
      <c r="G67" s="24" t="e">
        <f>#REF!</f>
        <v>#REF!</v>
      </c>
      <c r="H67" s="24" t="e">
        <f>#REF!</f>
        <v>#REF!</v>
      </c>
      <c r="I67" s="24" t="e">
        <f>#REF!</f>
        <v>#REF!</v>
      </c>
      <c r="J67" s="24" t="e">
        <f>#REF!</f>
        <v>#REF!</v>
      </c>
      <c r="K67" s="24" t="e">
        <f>#REF!</f>
        <v>#REF!</v>
      </c>
      <c r="L67" s="24" t="e">
        <f>#REF!</f>
        <v>#REF!</v>
      </c>
      <c r="M67" s="24" t="e">
        <f>#REF!</f>
        <v>#REF!</v>
      </c>
      <c r="N67" s="24" t="e">
        <f>#REF!</f>
        <v>#REF!</v>
      </c>
      <c r="O67" s="24" t="e">
        <f>#REF!</f>
        <v>#REF!</v>
      </c>
      <c r="P67" s="24" t="e">
        <f>#REF!</f>
        <v>#REF!</v>
      </c>
      <c r="Q67" s="24" t="e">
        <f>#REF!</f>
        <v>#REF!</v>
      </c>
      <c r="R67" s="24" t="e">
        <f>#REF!</f>
        <v>#REF!</v>
      </c>
      <c r="S67" s="24" t="e">
        <f>#REF!</f>
        <v>#REF!</v>
      </c>
      <c r="T67" s="24" t="e">
        <f>#REF!</f>
        <v>#REF!</v>
      </c>
      <c r="U67" s="24" t="e">
        <f>#REF!</f>
        <v>#REF!</v>
      </c>
      <c r="V67" s="24" t="e">
        <f>#REF!</f>
        <v>#REF!</v>
      </c>
      <c r="W67" s="24" t="e">
        <f>#REF!</f>
        <v>#REF!</v>
      </c>
      <c r="X67" s="24" t="e">
        <f>#REF!</f>
        <v>#REF!</v>
      </c>
      <c r="Y67" s="24" t="e">
        <f>#REF!</f>
        <v>#REF!</v>
      </c>
      <c r="Z67" s="24" t="e">
        <f>#REF!</f>
        <v>#REF!</v>
      </c>
      <c r="AA67" s="24" t="e">
        <f>#REF!</f>
        <v>#REF!</v>
      </c>
      <c r="AB67" s="24" t="e">
        <f>#REF!</f>
        <v>#REF!</v>
      </c>
      <c r="AC67" s="24" t="e">
        <f>#REF!</f>
        <v>#REF!</v>
      </c>
      <c r="AD67" s="24"/>
      <c r="AE67" s="24" t="e">
        <f>SUM(R67:AC67)</f>
        <v>#REF!</v>
      </c>
      <c r="AF67" s="60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50"/>
      <c r="DC67" s="50"/>
      <c r="DD67" s="24" t="e">
        <f>SUMIF(#REF!,DD$2,#REF!)</f>
        <v>#REF!</v>
      </c>
      <c r="DE67" s="24" t="e">
        <f>SUMIF(#REF!,DE$2,#REF!)</f>
        <v>#REF!</v>
      </c>
      <c r="DF67" s="24" t="e">
        <f>SUMIF(#REF!,DF$2,#REF!)</f>
        <v>#REF!</v>
      </c>
      <c r="DG67" s="24" t="e">
        <f>SUMIF(#REF!,DG$2,#REF!)</f>
        <v>#REF!</v>
      </c>
      <c r="DH67" s="24" t="e">
        <f>SUMIF(#REF!,DH$2,#REF!)</f>
        <v>#REF!</v>
      </c>
      <c r="DI67" s="24" t="e">
        <f>SUMIF(#REF!,DI$2,#REF!)</f>
        <v>#REF!</v>
      </c>
      <c r="DJ67" s="24" t="e">
        <f>SUMIF(#REF!,DJ$2,#REF!)</f>
        <v>#REF!</v>
      </c>
      <c r="DK67" s="24" t="e">
        <f>SUMIF(#REF!,DK$2,#REF!)</f>
        <v>#REF!</v>
      </c>
      <c r="DL67" s="24" t="e">
        <f>SUMIF(#REF!,DL$2,#REF!)</f>
        <v>#REF!</v>
      </c>
      <c r="DM67" s="24" t="e">
        <f>SUMIF(#REF!,DM$2,#REF!)</f>
        <v>#REF!</v>
      </c>
      <c r="DN67" s="24" t="e">
        <f>SUMIF(#REF!,DN$2,#REF!)</f>
        <v>#REF!</v>
      </c>
      <c r="DO67" s="24" t="e">
        <f>SUMIF(#REF!,DO$2,#REF!)</f>
        <v>#REF!</v>
      </c>
      <c r="DP67" s="24" t="e">
        <f>SUMIF(#REF!,DP$2,#REF!)</f>
        <v>#REF!</v>
      </c>
      <c r="DQ67" s="24" t="e">
        <f>SUMIF(#REF!,DQ$2,#REF!)</f>
        <v>#REF!</v>
      </c>
      <c r="DR67" s="24" t="e">
        <f>SUMIF(#REF!,DR$2,#REF!)</f>
        <v>#REF!</v>
      </c>
      <c r="DS67" s="24" t="e">
        <f>SUMIF(#REF!,DS$2,#REF!)</f>
        <v>#REF!</v>
      </c>
      <c r="DT67" s="24" t="e">
        <f>SUMIF(#REF!,DT$2,#REF!)</f>
        <v>#REF!</v>
      </c>
      <c r="DU67" s="24" t="e">
        <f>SUMIF(#REF!,DU$2,#REF!)</f>
        <v>#REF!</v>
      </c>
      <c r="DV67" s="24" t="e">
        <f>SUMIF(#REF!,DV$2,#REF!)</f>
        <v>#REF!</v>
      </c>
      <c r="DW67" s="24" t="e">
        <f>SUMIF(#REF!,DW$2,#REF!)</f>
        <v>#REF!</v>
      </c>
      <c r="DX67" s="50"/>
      <c r="DY67" s="50"/>
      <c r="DZ67" s="50"/>
      <c r="EA67" s="50"/>
      <c r="EB67" s="50"/>
      <c r="EC67" s="50"/>
      <c r="ED67" s="50"/>
      <c r="EE67" s="50"/>
    </row>
    <row r="68" spans="4:136" s="68" customFormat="1" ht="23.25" customHeight="1">
      <c r="D68" s="65" t="s">
        <v>35</v>
      </c>
      <c r="E68" s="106"/>
      <c r="F68" s="67" t="e">
        <f t="shared" ref="F68:AC68" si="4">F67/F$60</f>
        <v>#REF!</v>
      </c>
      <c r="G68" s="69" t="e">
        <f t="shared" si="4"/>
        <v>#REF!</v>
      </c>
      <c r="H68" s="69" t="e">
        <f t="shared" si="4"/>
        <v>#REF!</v>
      </c>
      <c r="I68" s="69" t="e">
        <f t="shared" si="4"/>
        <v>#REF!</v>
      </c>
      <c r="J68" s="69" t="e">
        <f t="shared" si="4"/>
        <v>#REF!</v>
      </c>
      <c r="K68" s="69" t="e">
        <f t="shared" si="4"/>
        <v>#REF!</v>
      </c>
      <c r="L68" s="69" t="e">
        <f t="shared" si="4"/>
        <v>#REF!</v>
      </c>
      <c r="M68" s="69" t="e">
        <f t="shared" si="4"/>
        <v>#REF!</v>
      </c>
      <c r="N68" s="69" t="e">
        <f t="shared" si="4"/>
        <v>#REF!</v>
      </c>
      <c r="O68" s="69" t="e">
        <f t="shared" si="4"/>
        <v>#REF!</v>
      </c>
      <c r="P68" s="69" t="e">
        <f t="shared" si="4"/>
        <v>#REF!</v>
      </c>
      <c r="Q68" s="69" t="e">
        <f t="shared" si="4"/>
        <v>#REF!</v>
      </c>
      <c r="R68" s="69" t="e">
        <f t="shared" si="4"/>
        <v>#REF!</v>
      </c>
      <c r="S68" s="69" t="e">
        <f t="shared" si="4"/>
        <v>#REF!</v>
      </c>
      <c r="T68" s="69" t="e">
        <f t="shared" si="4"/>
        <v>#REF!</v>
      </c>
      <c r="U68" s="69" t="e">
        <f t="shared" si="4"/>
        <v>#REF!</v>
      </c>
      <c r="V68" s="69" t="e">
        <f t="shared" si="4"/>
        <v>#REF!</v>
      </c>
      <c r="W68" s="69" t="e">
        <f t="shared" si="4"/>
        <v>#REF!</v>
      </c>
      <c r="X68" s="69" t="e">
        <f t="shared" si="4"/>
        <v>#REF!</v>
      </c>
      <c r="Y68" s="69" t="e">
        <f t="shared" si="4"/>
        <v>#REF!</v>
      </c>
      <c r="Z68" s="69" t="e">
        <f t="shared" si="4"/>
        <v>#REF!</v>
      </c>
      <c r="AA68" s="69" t="e">
        <f t="shared" si="4"/>
        <v>#REF!</v>
      </c>
      <c r="AB68" s="69" t="e">
        <f t="shared" si="4"/>
        <v>#REF!</v>
      </c>
      <c r="AC68" s="69" t="e">
        <f t="shared" si="4"/>
        <v>#REF!</v>
      </c>
      <c r="AD68" s="69"/>
      <c r="AE68" s="69" t="e">
        <f>AE67/AE$60</f>
        <v>#REF!</v>
      </c>
      <c r="AF68" s="60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D68" s="69" t="e">
        <f>SUMIF(#REF!,DD$2,#REF!)</f>
        <v>#REF!</v>
      </c>
      <c r="DE68" s="69" t="e">
        <f>SUMIF(#REF!,DE$2,#REF!)</f>
        <v>#REF!</v>
      </c>
      <c r="DF68" s="69" t="e">
        <f>SUMIF(#REF!,DF$2,#REF!)</f>
        <v>#REF!</v>
      </c>
      <c r="DG68" s="69" t="e">
        <f>SUMIF(#REF!,DG$2,#REF!)</f>
        <v>#REF!</v>
      </c>
      <c r="DH68" s="69" t="e">
        <f>SUMIF(#REF!,DH$2,#REF!)</f>
        <v>#REF!</v>
      </c>
      <c r="DI68" s="69" t="e">
        <f>SUMIF(#REF!,DI$2,#REF!)</f>
        <v>#REF!</v>
      </c>
      <c r="DJ68" s="69" t="e">
        <f>SUMIF(#REF!,DJ$2,#REF!)</f>
        <v>#REF!</v>
      </c>
      <c r="DK68" s="69" t="e">
        <f>SUMIF(#REF!,DK$2,#REF!)</f>
        <v>#REF!</v>
      </c>
      <c r="DL68" s="69" t="e">
        <f>SUMIF(#REF!,DL$2,#REF!)</f>
        <v>#REF!</v>
      </c>
      <c r="DM68" s="69" t="e">
        <f>SUMIF(#REF!,DM$2,#REF!)</f>
        <v>#REF!</v>
      </c>
      <c r="DN68" s="69" t="e">
        <f>SUMIF(#REF!,DN$2,#REF!)</f>
        <v>#REF!</v>
      </c>
      <c r="DO68" s="69" t="e">
        <f>SUMIF(#REF!,DO$2,#REF!)</f>
        <v>#REF!</v>
      </c>
      <c r="DP68" s="69" t="e">
        <f>SUMIF(#REF!,DP$2,#REF!)</f>
        <v>#REF!</v>
      </c>
      <c r="DQ68" s="69" t="e">
        <f>SUMIF(#REF!,DQ$2,#REF!)</f>
        <v>#REF!</v>
      </c>
      <c r="DR68" s="69" t="e">
        <f>SUMIF(#REF!,DR$2,#REF!)</f>
        <v>#REF!</v>
      </c>
      <c r="DS68" s="69" t="e">
        <f>SUMIF(#REF!,DS$2,#REF!)</f>
        <v>#REF!</v>
      </c>
      <c r="DT68" s="69" t="e">
        <f>SUMIF(#REF!,DT$2,#REF!)</f>
        <v>#REF!</v>
      </c>
      <c r="DU68" s="69" t="e">
        <f>SUMIF(#REF!,DU$2,#REF!)</f>
        <v>#REF!</v>
      </c>
      <c r="DV68" s="69" t="e">
        <f>SUMIF(#REF!,DV$2,#REF!)</f>
        <v>#REF!</v>
      </c>
      <c r="DW68" s="69" t="e">
        <f>SUMIF(#REF!,DW$2,#REF!)</f>
        <v>#REF!</v>
      </c>
    </row>
    <row r="69" spans="4:136" ht="23.25" customHeight="1">
      <c r="D69" s="32" t="s">
        <v>79</v>
      </c>
      <c r="F69" s="24" t="e">
        <f>#REF!</f>
        <v>#REF!</v>
      </c>
      <c r="G69" s="24" t="e">
        <f>#REF!</f>
        <v>#REF!</v>
      </c>
      <c r="H69" s="24" t="e">
        <f>#REF!</f>
        <v>#REF!</v>
      </c>
      <c r="I69" s="24" t="e">
        <f>#REF!</f>
        <v>#REF!</v>
      </c>
      <c r="J69" s="24" t="e">
        <f>#REF!</f>
        <v>#REF!</v>
      </c>
      <c r="K69" s="24" t="e">
        <f>#REF!</f>
        <v>#REF!</v>
      </c>
      <c r="L69" s="24" t="e">
        <f>#REF!</f>
        <v>#REF!</v>
      </c>
      <c r="M69" s="24" t="e">
        <f>#REF!</f>
        <v>#REF!</v>
      </c>
      <c r="N69" s="24" t="e">
        <f>#REF!</f>
        <v>#REF!</v>
      </c>
      <c r="O69" s="24" t="e">
        <f>#REF!</f>
        <v>#REF!</v>
      </c>
      <c r="P69" s="24" t="e">
        <f>#REF!</f>
        <v>#REF!</v>
      </c>
      <c r="Q69" s="24" t="e">
        <f>#REF!</f>
        <v>#REF!</v>
      </c>
      <c r="R69" s="24" t="e">
        <f>#REF!</f>
        <v>#REF!</v>
      </c>
      <c r="S69" s="24" t="e">
        <f>#REF!</f>
        <v>#REF!</v>
      </c>
      <c r="T69" s="24" t="e">
        <f>#REF!</f>
        <v>#REF!</v>
      </c>
      <c r="U69" s="24" t="e">
        <f>#REF!</f>
        <v>#REF!</v>
      </c>
      <c r="V69" s="24" t="e">
        <f>#REF!</f>
        <v>#REF!</v>
      </c>
      <c r="W69" s="24" t="e">
        <f>#REF!</f>
        <v>#REF!</v>
      </c>
      <c r="X69" s="24" t="e">
        <f>#REF!</f>
        <v>#REF!</v>
      </c>
      <c r="Y69" s="24" t="e">
        <f>#REF!</f>
        <v>#REF!</v>
      </c>
      <c r="Z69" s="24" t="e">
        <f>#REF!</f>
        <v>#REF!</v>
      </c>
      <c r="AA69" s="24" t="e">
        <f>#REF!</f>
        <v>#REF!</v>
      </c>
      <c r="AB69" s="24" t="e">
        <f>#REF!</f>
        <v>#REF!</v>
      </c>
      <c r="AC69" s="24" t="e">
        <f>#REF!</f>
        <v>#REF!</v>
      </c>
      <c r="AD69" s="24"/>
      <c r="AE69" s="24" t="e">
        <f>SUM(R69:AC69)</f>
        <v>#REF!</v>
      </c>
      <c r="AF69" s="60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50"/>
      <c r="DC69" s="50"/>
      <c r="DD69" s="24" t="e">
        <f>SUMIF(#REF!,DD$2,#REF!)</f>
        <v>#REF!</v>
      </c>
      <c r="DE69" s="24" t="e">
        <f>SUMIF(#REF!,DE$2,#REF!)</f>
        <v>#REF!</v>
      </c>
      <c r="DF69" s="24" t="e">
        <f>SUMIF(#REF!,DF$2,#REF!)</f>
        <v>#REF!</v>
      </c>
      <c r="DG69" s="24" t="e">
        <f>SUMIF(#REF!,DG$2,#REF!)</f>
        <v>#REF!</v>
      </c>
      <c r="DH69" s="24" t="e">
        <f>SUMIF(#REF!,DH$2,#REF!)</f>
        <v>#REF!</v>
      </c>
      <c r="DI69" s="24" t="e">
        <f>SUMIF(#REF!,DI$2,#REF!)</f>
        <v>#REF!</v>
      </c>
      <c r="DJ69" s="24" t="e">
        <f>SUMIF(#REF!,DJ$2,#REF!)</f>
        <v>#REF!</v>
      </c>
      <c r="DK69" s="24" t="e">
        <f>SUMIF(#REF!,DK$2,#REF!)</f>
        <v>#REF!</v>
      </c>
      <c r="DL69" s="24" t="e">
        <f>SUMIF(#REF!,DL$2,#REF!)</f>
        <v>#REF!</v>
      </c>
      <c r="DM69" s="24" t="e">
        <f>SUMIF(#REF!,DM$2,#REF!)</f>
        <v>#REF!</v>
      </c>
      <c r="DN69" s="24" t="e">
        <f>SUMIF(#REF!,DN$2,#REF!)</f>
        <v>#REF!</v>
      </c>
      <c r="DO69" s="24" t="e">
        <f>SUMIF(#REF!,DO$2,#REF!)</f>
        <v>#REF!</v>
      </c>
      <c r="DP69" s="24" t="e">
        <f>SUMIF(#REF!,DP$2,#REF!)</f>
        <v>#REF!</v>
      </c>
      <c r="DQ69" s="24" t="e">
        <f>SUMIF(#REF!,DQ$2,#REF!)</f>
        <v>#REF!</v>
      </c>
      <c r="DR69" s="24" t="e">
        <f>SUMIF(#REF!,DR$2,#REF!)</f>
        <v>#REF!</v>
      </c>
      <c r="DS69" s="24" t="e">
        <f>SUMIF(#REF!,DS$2,#REF!)</f>
        <v>#REF!</v>
      </c>
      <c r="DT69" s="24" t="e">
        <f>SUMIF(#REF!,DT$2,#REF!)</f>
        <v>#REF!</v>
      </c>
      <c r="DU69" s="24" t="e">
        <f>SUMIF(#REF!,DU$2,#REF!)</f>
        <v>#REF!</v>
      </c>
      <c r="DV69" s="24" t="e">
        <f>SUMIF(#REF!,DV$2,#REF!)</f>
        <v>#REF!</v>
      </c>
      <c r="DW69" s="24" t="e">
        <f>SUMIF(#REF!,DW$2,#REF!)</f>
        <v>#REF!</v>
      </c>
      <c r="DX69" s="50"/>
      <c r="DY69" s="50"/>
      <c r="DZ69" s="50"/>
      <c r="EA69" s="50"/>
      <c r="EB69" s="50"/>
      <c r="EC69" s="50"/>
      <c r="ED69" s="50"/>
      <c r="EE69" s="50"/>
    </row>
    <row r="70" spans="4:136" s="68" customFormat="1" ht="23.25" customHeight="1">
      <c r="D70" s="65" t="s">
        <v>35</v>
      </c>
      <c r="E70" s="106"/>
      <c r="F70" s="67" t="e">
        <f t="shared" ref="F70:AC70" si="5">F69/F60</f>
        <v>#REF!</v>
      </c>
      <c r="G70" s="69" t="e">
        <f t="shared" si="5"/>
        <v>#REF!</v>
      </c>
      <c r="H70" s="69" t="e">
        <f t="shared" si="5"/>
        <v>#REF!</v>
      </c>
      <c r="I70" s="69" t="e">
        <f t="shared" si="5"/>
        <v>#REF!</v>
      </c>
      <c r="J70" s="69" t="e">
        <f t="shared" si="5"/>
        <v>#REF!</v>
      </c>
      <c r="K70" s="69" t="e">
        <f t="shared" si="5"/>
        <v>#REF!</v>
      </c>
      <c r="L70" s="69" t="e">
        <f t="shared" si="5"/>
        <v>#REF!</v>
      </c>
      <c r="M70" s="69" t="e">
        <f t="shared" si="5"/>
        <v>#REF!</v>
      </c>
      <c r="N70" s="69" t="e">
        <f t="shared" si="5"/>
        <v>#REF!</v>
      </c>
      <c r="O70" s="69" t="e">
        <f t="shared" si="5"/>
        <v>#REF!</v>
      </c>
      <c r="P70" s="69" t="e">
        <f t="shared" si="5"/>
        <v>#REF!</v>
      </c>
      <c r="Q70" s="69" t="e">
        <f t="shared" si="5"/>
        <v>#REF!</v>
      </c>
      <c r="R70" s="69" t="e">
        <f t="shared" si="5"/>
        <v>#REF!</v>
      </c>
      <c r="S70" s="69" t="e">
        <f t="shared" si="5"/>
        <v>#REF!</v>
      </c>
      <c r="T70" s="69" t="e">
        <f t="shared" si="5"/>
        <v>#REF!</v>
      </c>
      <c r="U70" s="69" t="e">
        <f t="shared" si="5"/>
        <v>#REF!</v>
      </c>
      <c r="V70" s="69" t="e">
        <f t="shared" si="5"/>
        <v>#REF!</v>
      </c>
      <c r="W70" s="69" t="e">
        <f t="shared" si="5"/>
        <v>#REF!</v>
      </c>
      <c r="X70" s="69" t="e">
        <f t="shared" si="5"/>
        <v>#REF!</v>
      </c>
      <c r="Y70" s="69" t="e">
        <f t="shared" si="5"/>
        <v>#REF!</v>
      </c>
      <c r="Z70" s="69" t="e">
        <f t="shared" si="5"/>
        <v>#REF!</v>
      </c>
      <c r="AA70" s="69" t="e">
        <f t="shared" si="5"/>
        <v>#REF!</v>
      </c>
      <c r="AB70" s="69" t="e">
        <f t="shared" si="5"/>
        <v>#REF!</v>
      </c>
      <c r="AC70" s="69" t="e">
        <f t="shared" si="5"/>
        <v>#REF!</v>
      </c>
      <c r="AD70" s="69"/>
      <c r="AE70" s="69" t="e">
        <f>AE69/AE60</f>
        <v>#REF!</v>
      </c>
      <c r="AF70" s="60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D70" s="69" t="e">
        <f>SUMIF(#REF!,DD$2,#REF!)</f>
        <v>#REF!</v>
      </c>
      <c r="DE70" s="69" t="e">
        <f>SUMIF(#REF!,DE$2,#REF!)</f>
        <v>#REF!</v>
      </c>
      <c r="DF70" s="69" t="e">
        <f>SUMIF(#REF!,DF$2,#REF!)</f>
        <v>#REF!</v>
      </c>
      <c r="DG70" s="69" t="e">
        <f>SUMIF(#REF!,DG$2,#REF!)</f>
        <v>#REF!</v>
      </c>
      <c r="DH70" s="69" t="e">
        <f>SUMIF(#REF!,DH$2,#REF!)</f>
        <v>#REF!</v>
      </c>
      <c r="DI70" s="69" t="e">
        <f>SUMIF(#REF!,DI$2,#REF!)</f>
        <v>#REF!</v>
      </c>
      <c r="DJ70" s="69" t="e">
        <f>SUMIF(#REF!,DJ$2,#REF!)</f>
        <v>#REF!</v>
      </c>
      <c r="DK70" s="69" t="e">
        <f>SUMIF(#REF!,DK$2,#REF!)</f>
        <v>#REF!</v>
      </c>
      <c r="DL70" s="69" t="e">
        <f>SUMIF(#REF!,DL$2,#REF!)</f>
        <v>#REF!</v>
      </c>
      <c r="DM70" s="69" t="e">
        <f>SUMIF(#REF!,DM$2,#REF!)</f>
        <v>#REF!</v>
      </c>
      <c r="DN70" s="69" t="e">
        <f>SUMIF(#REF!,DN$2,#REF!)</f>
        <v>#REF!</v>
      </c>
      <c r="DO70" s="69" t="e">
        <f>SUMIF(#REF!,DO$2,#REF!)</f>
        <v>#REF!</v>
      </c>
      <c r="DP70" s="69" t="e">
        <f>SUMIF(#REF!,DP$2,#REF!)</f>
        <v>#REF!</v>
      </c>
      <c r="DQ70" s="69" t="e">
        <f>SUMIF(#REF!,DQ$2,#REF!)</f>
        <v>#REF!</v>
      </c>
      <c r="DR70" s="69" t="e">
        <f>SUMIF(#REF!,DR$2,#REF!)</f>
        <v>#REF!</v>
      </c>
      <c r="DS70" s="69" t="e">
        <f>SUMIF(#REF!,DS$2,#REF!)</f>
        <v>#REF!</v>
      </c>
      <c r="DT70" s="69" t="e">
        <f>SUMIF(#REF!,DT$2,#REF!)</f>
        <v>#REF!</v>
      </c>
      <c r="DU70" s="69" t="e">
        <f>SUMIF(#REF!,DU$2,#REF!)</f>
        <v>#REF!</v>
      </c>
      <c r="DV70" s="69" t="e">
        <f>SUMIF(#REF!,DV$2,#REF!)</f>
        <v>#REF!</v>
      </c>
      <c r="DW70" s="69" t="e">
        <f>SUMIF(#REF!,DW$2,#REF!)</f>
        <v>#REF!</v>
      </c>
    </row>
    <row r="71" spans="4:136" s="68" customFormat="1">
      <c r="D71" s="65"/>
      <c r="E71" s="10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7"/>
      <c r="AE71" s="66"/>
      <c r="AF71" s="60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D71" s="66" t="e">
        <f>SUMIF(#REF!,DD$2,#REF!)</f>
        <v>#REF!</v>
      </c>
      <c r="DE71" s="66" t="e">
        <f>SUMIF(#REF!,DE$2,#REF!)</f>
        <v>#REF!</v>
      </c>
      <c r="DF71" s="66" t="e">
        <f>SUMIF(#REF!,DF$2,#REF!)</f>
        <v>#REF!</v>
      </c>
      <c r="DG71" s="66" t="e">
        <f>SUMIF(#REF!,DG$2,#REF!)</f>
        <v>#REF!</v>
      </c>
      <c r="DH71" s="66" t="e">
        <f>SUMIF(#REF!,DH$2,#REF!)</f>
        <v>#REF!</v>
      </c>
      <c r="DI71" s="66" t="e">
        <f>SUMIF(#REF!,DI$2,#REF!)</f>
        <v>#REF!</v>
      </c>
      <c r="DJ71" s="66" t="e">
        <f>SUMIF(#REF!,DJ$2,#REF!)</f>
        <v>#REF!</v>
      </c>
      <c r="DK71" s="66" t="e">
        <f>SUMIF(#REF!,DK$2,#REF!)</f>
        <v>#REF!</v>
      </c>
      <c r="DL71" s="66" t="e">
        <f>SUMIF(#REF!,DL$2,#REF!)</f>
        <v>#REF!</v>
      </c>
      <c r="DM71" s="66" t="e">
        <f>SUMIF(#REF!,DM$2,#REF!)</f>
        <v>#REF!</v>
      </c>
      <c r="DN71" s="66" t="e">
        <f>SUMIF(#REF!,DN$2,#REF!)</f>
        <v>#REF!</v>
      </c>
      <c r="DO71" s="66" t="e">
        <f>SUMIF(#REF!,DO$2,#REF!)</f>
        <v>#REF!</v>
      </c>
      <c r="DP71" s="66" t="e">
        <f>SUMIF(#REF!,DP$2,#REF!)</f>
        <v>#REF!</v>
      </c>
      <c r="DQ71" s="66" t="e">
        <f>SUMIF(#REF!,DQ$2,#REF!)</f>
        <v>#REF!</v>
      </c>
      <c r="DR71" s="66" t="e">
        <f>SUMIF(#REF!,DR$2,#REF!)</f>
        <v>#REF!</v>
      </c>
      <c r="DS71" s="66" t="e">
        <f>SUMIF(#REF!,DS$2,#REF!)</f>
        <v>#REF!</v>
      </c>
      <c r="DT71" s="66" t="e">
        <f>SUMIF(#REF!,DT$2,#REF!)</f>
        <v>#REF!</v>
      </c>
      <c r="DU71" s="66" t="e">
        <f>SUMIF(#REF!,DU$2,#REF!)</f>
        <v>#REF!</v>
      </c>
      <c r="DV71" s="66" t="e">
        <f>SUMIF(#REF!,DV$2,#REF!)</f>
        <v>#REF!</v>
      </c>
      <c r="DW71" s="66" t="e">
        <f>SUMIF(#REF!,DW$2,#REF!)</f>
        <v>#REF!</v>
      </c>
    </row>
    <row r="72" spans="4:136" s="54" customFormat="1" ht="21" customHeight="1">
      <c r="D72" s="62" t="s">
        <v>94</v>
      </c>
      <c r="F72" s="63" t="e">
        <f t="shared" ref="F72:AC72" si="6">F62-F65-F67-F69</f>
        <v>#REF!</v>
      </c>
      <c r="G72" s="63" t="e">
        <f t="shared" si="6"/>
        <v>#REF!</v>
      </c>
      <c r="H72" s="63" t="e">
        <f t="shared" si="6"/>
        <v>#REF!</v>
      </c>
      <c r="I72" s="63" t="e">
        <f t="shared" si="6"/>
        <v>#REF!</v>
      </c>
      <c r="J72" s="63" t="e">
        <f t="shared" si="6"/>
        <v>#REF!</v>
      </c>
      <c r="K72" s="63" t="e">
        <f t="shared" si="6"/>
        <v>#REF!</v>
      </c>
      <c r="L72" s="63" t="e">
        <f t="shared" si="6"/>
        <v>#REF!</v>
      </c>
      <c r="M72" s="63" t="e">
        <f t="shared" si="6"/>
        <v>#REF!</v>
      </c>
      <c r="N72" s="63" t="e">
        <f t="shared" si="6"/>
        <v>#REF!</v>
      </c>
      <c r="O72" s="63" t="e">
        <f t="shared" si="6"/>
        <v>#REF!</v>
      </c>
      <c r="P72" s="63" t="e">
        <f t="shared" si="6"/>
        <v>#REF!</v>
      </c>
      <c r="Q72" s="63" t="e">
        <f t="shared" si="6"/>
        <v>#REF!</v>
      </c>
      <c r="R72" s="63" t="e">
        <f t="shared" si="6"/>
        <v>#REF!</v>
      </c>
      <c r="S72" s="63" t="e">
        <f t="shared" si="6"/>
        <v>#REF!</v>
      </c>
      <c r="T72" s="63" t="e">
        <f t="shared" si="6"/>
        <v>#REF!</v>
      </c>
      <c r="U72" s="63" t="e">
        <f t="shared" si="6"/>
        <v>#REF!</v>
      </c>
      <c r="V72" s="63" t="e">
        <f t="shared" si="6"/>
        <v>#REF!</v>
      </c>
      <c r="W72" s="63" t="e">
        <f t="shared" si="6"/>
        <v>#REF!</v>
      </c>
      <c r="X72" s="63" t="e">
        <f t="shared" si="6"/>
        <v>#REF!</v>
      </c>
      <c r="Y72" s="63" t="e">
        <f t="shared" si="6"/>
        <v>#REF!</v>
      </c>
      <c r="Z72" s="63" t="e">
        <f t="shared" si="6"/>
        <v>#REF!</v>
      </c>
      <c r="AA72" s="63" t="e">
        <f t="shared" si="6"/>
        <v>#REF!</v>
      </c>
      <c r="AB72" s="63" t="e">
        <f t="shared" si="6"/>
        <v>#REF!</v>
      </c>
      <c r="AC72" s="63" t="e">
        <f t="shared" si="6"/>
        <v>#REF!</v>
      </c>
      <c r="AD72" s="25"/>
      <c r="AE72" s="63" t="e">
        <f>SUM(R72:AC72)</f>
        <v>#REF!</v>
      </c>
      <c r="AF72" s="60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58"/>
      <c r="DC72" s="58"/>
      <c r="DD72" s="63" t="e">
        <f>SUMIF(#REF!,DD$2,#REF!)</f>
        <v>#REF!</v>
      </c>
      <c r="DE72" s="63" t="e">
        <f>SUMIF(#REF!,DE$2,#REF!)</f>
        <v>#REF!</v>
      </c>
      <c r="DF72" s="63" t="e">
        <f>SUMIF(#REF!,DF$2,#REF!)</f>
        <v>#REF!</v>
      </c>
      <c r="DG72" s="63" t="e">
        <f>SUMIF(#REF!,DG$2,#REF!)</f>
        <v>#REF!</v>
      </c>
      <c r="DH72" s="63" t="e">
        <f>SUMIF(#REF!,DH$2,#REF!)</f>
        <v>#REF!</v>
      </c>
      <c r="DI72" s="63" t="e">
        <f>SUMIF(#REF!,DI$2,#REF!)</f>
        <v>#REF!</v>
      </c>
      <c r="DJ72" s="63" t="e">
        <f>SUMIF(#REF!,DJ$2,#REF!)</f>
        <v>#REF!</v>
      </c>
      <c r="DK72" s="63" t="e">
        <f>SUMIF(#REF!,DK$2,#REF!)</f>
        <v>#REF!</v>
      </c>
      <c r="DL72" s="63" t="e">
        <f>SUMIF(#REF!,DL$2,#REF!)</f>
        <v>#REF!</v>
      </c>
      <c r="DM72" s="63" t="e">
        <f>SUMIF(#REF!,DM$2,#REF!)</f>
        <v>#REF!</v>
      </c>
      <c r="DN72" s="63" t="e">
        <f>SUMIF(#REF!,DN$2,#REF!)</f>
        <v>#REF!</v>
      </c>
      <c r="DO72" s="63" t="e">
        <f>SUMIF(#REF!,DO$2,#REF!)</f>
        <v>#REF!</v>
      </c>
      <c r="DP72" s="63" t="e">
        <f>SUMIF(#REF!,DP$2,#REF!)</f>
        <v>#REF!</v>
      </c>
      <c r="DQ72" s="63" t="e">
        <f>SUMIF(#REF!,DQ$2,#REF!)</f>
        <v>#REF!</v>
      </c>
      <c r="DR72" s="63" t="e">
        <f>SUMIF(#REF!,DR$2,#REF!)</f>
        <v>#REF!</v>
      </c>
      <c r="DS72" s="63" t="e">
        <f>SUMIF(#REF!,DS$2,#REF!)</f>
        <v>#REF!</v>
      </c>
      <c r="DT72" s="63" t="e">
        <f>SUMIF(#REF!,DT$2,#REF!)</f>
        <v>#REF!</v>
      </c>
      <c r="DU72" s="63" t="e">
        <f>SUMIF(#REF!,DU$2,#REF!)</f>
        <v>#REF!</v>
      </c>
      <c r="DV72" s="63" t="e">
        <f>SUMIF(#REF!,DV$2,#REF!)</f>
        <v>#REF!</v>
      </c>
      <c r="DW72" s="63" t="e">
        <f>SUMIF(#REF!,DW$2,#REF!)</f>
        <v>#REF!</v>
      </c>
      <c r="DX72" s="58"/>
      <c r="DY72" s="58"/>
      <c r="DZ72" s="58"/>
      <c r="EA72" s="58"/>
      <c r="EB72" s="58"/>
      <c r="EC72" s="58"/>
      <c r="ED72" s="58"/>
      <c r="EE72" s="58"/>
      <c r="EF72" s="58"/>
    </row>
    <row r="73" spans="4:136" s="68" customFormat="1" ht="21" customHeight="1">
      <c r="D73" s="64" t="s">
        <v>35</v>
      </c>
      <c r="E73" s="106"/>
      <c r="F73" s="30" t="e">
        <f t="shared" ref="F73:AE73" si="7">F72/F$60</f>
        <v>#REF!</v>
      </c>
      <c r="G73" s="66" t="e">
        <f t="shared" si="7"/>
        <v>#REF!</v>
      </c>
      <c r="H73" s="66" t="e">
        <f t="shared" si="7"/>
        <v>#REF!</v>
      </c>
      <c r="I73" s="66" t="e">
        <f t="shared" si="7"/>
        <v>#REF!</v>
      </c>
      <c r="J73" s="66" t="e">
        <f t="shared" si="7"/>
        <v>#REF!</v>
      </c>
      <c r="K73" s="66" t="e">
        <f t="shared" si="7"/>
        <v>#REF!</v>
      </c>
      <c r="L73" s="66" t="e">
        <f t="shared" si="7"/>
        <v>#REF!</v>
      </c>
      <c r="M73" s="66" t="e">
        <f t="shared" si="7"/>
        <v>#REF!</v>
      </c>
      <c r="N73" s="66" t="e">
        <f t="shared" si="7"/>
        <v>#REF!</v>
      </c>
      <c r="O73" s="66" t="e">
        <f t="shared" si="7"/>
        <v>#REF!</v>
      </c>
      <c r="P73" s="66" t="e">
        <f t="shared" si="7"/>
        <v>#REF!</v>
      </c>
      <c r="Q73" s="30" t="e">
        <f t="shared" si="7"/>
        <v>#REF!</v>
      </c>
      <c r="R73" s="30" t="e">
        <f t="shared" si="7"/>
        <v>#REF!</v>
      </c>
      <c r="S73" s="30" t="e">
        <f t="shared" si="7"/>
        <v>#REF!</v>
      </c>
      <c r="T73" s="30" t="e">
        <f t="shared" si="7"/>
        <v>#REF!</v>
      </c>
      <c r="U73" s="30" t="e">
        <f t="shared" si="7"/>
        <v>#REF!</v>
      </c>
      <c r="V73" s="30" t="e">
        <f t="shared" si="7"/>
        <v>#REF!</v>
      </c>
      <c r="W73" s="30" t="e">
        <f t="shared" si="7"/>
        <v>#REF!</v>
      </c>
      <c r="X73" s="30" t="e">
        <f t="shared" si="7"/>
        <v>#REF!</v>
      </c>
      <c r="Y73" s="30" t="e">
        <f t="shared" si="7"/>
        <v>#REF!</v>
      </c>
      <c r="Z73" s="30" t="e">
        <f t="shared" si="7"/>
        <v>#REF!</v>
      </c>
      <c r="AA73" s="30" t="e">
        <f t="shared" si="7"/>
        <v>#REF!</v>
      </c>
      <c r="AB73" s="30" t="e">
        <f t="shared" si="7"/>
        <v>#REF!</v>
      </c>
      <c r="AC73" s="30" t="e">
        <f t="shared" si="7"/>
        <v>#REF!</v>
      </c>
      <c r="AD73" s="67"/>
      <c r="AE73" s="30" t="e">
        <f t="shared" si="7"/>
        <v>#REF!</v>
      </c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D73" s="66" t="e">
        <f>SUMIF(#REF!,DD$2,#REF!)</f>
        <v>#REF!</v>
      </c>
      <c r="DE73" s="66" t="e">
        <f>SUMIF(#REF!,DE$2,#REF!)</f>
        <v>#REF!</v>
      </c>
      <c r="DF73" s="66" t="e">
        <f>SUMIF(#REF!,DF$2,#REF!)</f>
        <v>#REF!</v>
      </c>
      <c r="DG73" s="66" t="e">
        <f>SUMIF(#REF!,DG$2,#REF!)</f>
        <v>#REF!</v>
      </c>
      <c r="DH73" s="66" t="e">
        <f>SUMIF(#REF!,DH$2,#REF!)</f>
        <v>#REF!</v>
      </c>
      <c r="DI73" s="66" t="e">
        <f>SUMIF(#REF!,DI$2,#REF!)</f>
        <v>#REF!</v>
      </c>
      <c r="DJ73" s="66" t="e">
        <f>SUMIF(#REF!,DJ$2,#REF!)</f>
        <v>#REF!</v>
      </c>
      <c r="DK73" s="66" t="e">
        <f>SUMIF(#REF!,DK$2,#REF!)</f>
        <v>#REF!</v>
      </c>
      <c r="DL73" s="66" t="e">
        <f>SUMIF(#REF!,DL$2,#REF!)</f>
        <v>#REF!</v>
      </c>
      <c r="DM73" s="66" t="e">
        <f>SUMIF(#REF!,DM$2,#REF!)</f>
        <v>#REF!</v>
      </c>
      <c r="DN73" s="66" t="e">
        <f>SUMIF(#REF!,DN$2,#REF!)</f>
        <v>#REF!</v>
      </c>
      <c r="DO73" s="66" t="e">
        <f>SUMIF(#REF!,DO$2,#REF!)</f>
        <v>#REF!</v>
      </c>
      <c r="DP73" s="66" t="e">
        <f>SUMIF(#REF!,DP$2,#REF!)</f>
        <v>#REF!</v>
      </c>
      <c r="DQ73" s="66" t="e">
        <f>SUMIF(#REF!,DQ$2,#REF!)</f>
        <v>#REF!</v>
      </c>
      <c r="DR73" s="66" t="e">
        <f>SUMIF(#REF!,DR$2,#REF!)</f>
        <v>#REF!</v>
      </c>
      <c r="DS73" s="66" t="e">
        <f>SUMIF(#REF!,DS$2,#REF!)</f>
        <v>#REF!</v>
      </c>
      <c r="DT73" s="66" t="e">
        <f>SUMIF(#REF!,DT$2,#REF!)</f>
        <v>#REF!</v>
      </c>
      <c r="DU73" s="66" t="e">
        <f>SUMIF(#REF!,DU$2,#REF!)</f>
        <v>#REF!</v>
      </c>
      <c r="DV73" s="66" t="e">
        <f>SUMIF(#REF!,DV$2,#REF!)</f>
        <v>#REF!</v>
      </c>
      <c r="DW73" s="66" t="e">
        <f>SUMIF(#REF!,DW$2,#REF!)</f>
        <v>#REF!</v>
      </c>
    </row>
    <row r="74" spans="4:136" ht="5.25" customHeight="1">
      <c r="D74" s="59"/>
      <c r="E74" s="59"/>
      <c r="F74" s="97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D74" s="60" t="e">
        <f>SUMIF(#REF!,DD$2,#REF!)</f>
        <v>#REF!</v>
      </c>
      <c r="DE74" s="60" t="e">
        <f>SUMIF(#REF!,DE$2,#REF!)</f>
        <v>#REF!</v>
      </c>
      <c r="DF74" s="60" t="e">
        <f>SUMIF(#REF!,DF$2,#REF!)</f>
        <v>#REF!</v>
      </c>
      <c r="DG74" s="60" t="e">
        <f>SUMIF(#REF!,DG$2,#REF!)</f>
        <v>#REF!</v>
      </c>
      <c r="DH74" s="60" t="e">
        <f>SUMIF(#REF!,DH$2,#REF!)</f>
        <v>#REF!</v>
      </c>
      <c r="DI74" s="60" t="e">
        <f>SUMIF(#REF!,DI$2,#REF!)</f>
        <v>#REF!</v>
      </c>
      <c r="DJ74" s="60" t="e">
        <f>SUMIF(#REF!,DJ$2,#REF!)</f>
        <v>#REF!</v>
      </c>
      <c r="DK74" s="60" t="e">
        <f>SUMIF(#REF!,DK$2,#REF!)</f>
        <v>#REF!</v>
      </c>
      <c r="DL74" s="60" t="e">
        <f>SUMIF(#REF!,DL$2,#REF!)</f>
        <v>#REF!</v>
      </c>
      <c r="DM74" s="60" t="e">
        <f>SUMIF(#REF!,DM$2,#REF!)</f>
        <v>#REF!</v>
      </c>
      <c r="DN74" s="60" t="e">
        <f>SUMIF(#REF!,DN$2,#REF!)</f>
        <v>#REF!</v>
      </c>
      <c r="DO74" s="60" t="e">
        <f>SUMIF(#REF!,DO$2,#REF!)</f>
        <v>#REF!</v>
      </c>
      <c r="DP74" s="60" t="e">
        <f>SUMIF(#REF!,DP$2,#REF!)</f>
        <v>#REF!</v>
      </c>
      <c r="DQ74" s="60" t="e">
        <f>SUMIF(#REF!,DQ$2,#REF!)</f>
        <v>#REF!</v>
      </c>
      <c r="DR74" s="60" t="e">
        <f>SUMIF(#REF!,DR$2,#REF!)</f>
        <v>#REF!</v>
      </c>
      <c r="DS74" s="60" t="e">
        <f>SUMIF(#REF!,DS$2,#REF!)</f>
        <v>#REF!</v>
      </c>
      <c r="DT74" s="60" t="e">
        <f>SUMIF(#REF!,DT$2,#REF!)</f>
        <v>#REF!</v>
      </c>
      <c r="DU74" s="60" t="e">
        <f>SUMIF(#REF!,DU$2,#REF!)</f>
        <v>#REF!</v>
      </c>
      <c r="DV74" s="60" t="e">
        <f>SUMIF(#REF!,DV$2,#REF!)</f>
        <v>#REF!</v>
      </c>
      <c r="DW74" s="60" t="e">
        <f>SUMIF(#REF!,DW$2,#REF!)</f>
        <v>#REF!</v>
      </c>
    </row>
    <row r="75" spans="4:136" s="54" customFormat="1" ht="17.25" customHeight="1">
      <c r="D75" s="7" t="s">
        <v>81</v>
      </c>
      <c r="F75" s="24" t="e">
        <f>#REF!-#REF!-#REF!-F82-F83</f>
        <v>#REF!</v>
      </c>
      <c r="G75" s="24" t="e">
        <f>#REF!-#REF!-#REF!-G82-G83</f>
        <v>#REF!</v>
      </c>
      <c r="H75" s="24" t="e">
        <f>#REF!-#REF!-#REF!-H82-H83</f>
        <v>#REF!</v>
      </c>
      <c r="I75" s="24" t="e">
        <f>#REF!-#REF!-#REF!-I82-I83</f>
        <v>#REF!</v>
      </c>
      <c r="J75" s="24" t="e">
        <f>#REF!-#REF!-#REF!-J82-J83</f>
        <v>#REF!</v>
      </c>
      <c r="K75" s="24" t="e">
        <f>#REF!-#REF!-#REF!-K82-K83</f>
        <v>#REF!</v>
      </c>
      <c r="L75" s="24" t="e">
        <f>#REF!-#REF!-#REF!-L82-L83</f>
        <v>#REF!</v>
      </c>
      <c r="M75" s="24" t="e">
        <f>#REF!-#REF!-#REF!-M82-M83</f>
        <v>#REF!</v>
      </c>
      <c r="N75" s="24" t="e">
        <f>#REF!-#REF!-#REF!-N82-N83</f>
        <v>#REF!</v>
      </c>
      <c r="O75" s="24" t="e">
        <f>#REF!-#REF!-#REF!-O82-O83</f>
        <v>#REF!</v>
      </c>
      <c r="P75" s="24" t="e">
        <f>#REF!-#REF!-#REF!-P82-P83</f>
        <v>#REF!</v>
      </c>
      <c r="Q75" s="24" t="e">
        <f>#REF!-#REF!-#REF!-Q82-Q83</f>
        <v>#REF!</v>
      </c>
      <c r="R75" s="24" t="e">
        <f>#REF!-#REF!-#REF!-R82-R83</f>
        <v>#REF!</v>
      </c>
      <c r="S75" s="24" t="e">
        <f>#REF!-#REF!-#REF!-S82-S83</f>
        <v>#REF!</v>
      </c>
      <c r="T75" s="24" t="e">
        <f>#REF!-#REF!-#REF!-T82-T83</f>
        <v>#REF!</v>
      </c>
      <c r="U75" s="24" t="e">
        <f>#REF!-#REF!-#REF!-U82-U83</f>
        <v>#REF!</v>
      </c>
      <c r="V75" s="24" t="e">
        <f>#REF!-#REF!-#REF!-V82-V83</f>
        <v>#REF!</v>
      </c>
      <c r="W75" s="24" t="e">
        <f>#REF!-#REF!-#REF!-W82-W83</f>
        <v>#REF!</v>
      </c>
      <c r="X75" s="24" t="e">
        <f>#REF!-#REF!-#REF!-X82-X83</f>
        <v>#REF!</v>
      </c>
      <c r="Y75" s="24" t="e">
        <f>#REF!-#REF!-#REF!-Y82-Y83</f>
        <v>#REF!</v>
      </c>
      <c r="Z75" s="24" t="e">
        <f>#REF!-#REF!-#REF!-Z82-Z83</f>
        <v>#REF!</v>
      </c>
      <c r="AA75" s="24" t="e">
        <f>#REF!-#REF!-#REF!-AA82-AA83</f>
        <v>#REF!</v>
      </c>
      <c r="AB75" s="24" t="e">
        <f>#REF!-#REF!-#REF!-AB82-AB83</f>
        <v>#REF!</v>
      </c>
      <c r="AC75" s="24" t="e">
        <f>#REF!-#REF!-#REF!-AC82-AC83</f>
        <v>#REF!</v>
      </c>
      <c r="AD75" s="24"/>
      <c r="AE75" s="24" t="e">
        <f>SUM(R75:AC75)</f>
        <v>#REF!</v>
      </c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58"/>
      <c r="DC75" s="58"/>
      <c r="DD75" s="24" t="e">
        <f>SUMIF(#REF!,DD$2,#REF!)</f>
        <v>#REF!</v>
      </c>
      <c r="DE75" s="24" t="e">
        <f>SUMIF(#REF!,DE$2,#REF!)</f>
        <v>#REF!</v>
      </c>
      <c r="DF75" s="24" t="e">
        <f>SUMIF(#REF!,DF$2,#REF!)</f>
        <v>#REF!</v>
      </c>
      <c r="DG75" s="24" t="e">
        <f>SUMIF(#REF!,DG$2,#REF!)</f>
        <v>#REF!</v>
      </c>
      <c r="DH75" s="24" t="e">
        <f>SUMIF(#REF!,DH$2,#REF!)</f>
        <v>#REF!</v>
      </c>
      <c r="DI75" s="24" t="e">
        <f>SUMIF(#REF!,DI$2,#REF!)</f>
        <v>#REF!</v>
      </c>
      <c r="DJ75" s="24" t="e">
        <f>SUMIF(#REF!,DJ$2,#REF!)</f>
        <v>#REF!</v>
      </c>
      <c r="DK75" s="24" t="e">
        <f>SUMIF(#REF!,DK$2,#REF!)</f>
        <v>#REF!</v>
      </c>
      <c r="DL75" s="24" t="e">
        <f>SUMIF(#REF!,DL$2,#REF!)</f>
        <v>#REF!</v>
      </c>
      <c r="DM75" s="24" t="e">
        <f>SUMIF(#REF!,DM$2,#REF!)</f>
        <v>#REF!</v>
      </c>
      <c r="DN75" s="24" t="e">
        <f>SUMIF(#REF!,DN$2,#REF!)</f>
        <v>#REF!</v>
      </c>
      <c r="DO75" s="24" t="e">
        <f>SUMIF(#REF!,DO$2,#REF!)</f>
        <v>#REF!</v>
      </c>
      <c r="DP75" s="24" t="e">
        <f>SUMIF(#REF!,DP$2,#REF!)</f>
        <v>#REF!</v>
      </c>
      <c r="DQ75" s="24" t="e">
        <f>SUMIF(#REF!,DQ$2,#REF!)</f>
        <v>#REF!</v>
      </c>
      <c r="DR75" s="24" t="e">
        <f>SUMIF(#REF!,DR$2,#REF!)</f>
        <v>#REF!</v>
      </c>
      <c r="DS75" s="24" t="e">
        <f>SUMIF(#REF!,DS$2,#REF!)</f>
        <v>#REF!</v>
      </c>
      <c r="DT75" s="24" t="e">
        <f>SUMIF(#REF!,DT$2,#REF!)</f>
        <v>#REF!</v>
      </c>
      <c r="DU75" s="24" t="e">
        <f>SUMIF(#REF!,DU$2,#REF!)</f>
        <v>#REF!</v>
      </c>
      <c r="DV75" s="24" t="e">
        <f>SUMIF(#REF!,DV$2,#REF!)</f>
        <v>#REF!</v>
      </c>
      <c r="DW75" s="24" t="e">
        <f>SUMIF(#REF!,DW$2,#REF!)</f>
        <v>#REF!</v>
      </c>
      <c r="DX75" s="58"/>
      <c r="DY75" s="58"/>
      <c r="DZ75" s="58"/>
      <c r="EA75" s="58"/>
      <c r="EB75" s="58"/>
      <c r="EC75" s="58"/>
      <c r="ED75" s="58"/>
      <c r="EE75" s="58"/>
      <c r="EF75" s="58"/>
    </row>
    <row r="76" spans="4:136" s="68" customFormat="1" ht="17.25" customHeight="1">
      <c r="D76" s="70" t="s">
        <v>35</v>
      </c>
      <c r="E76" s="106"/>
      <c r="F76" s="22" t="e">
        <f t="shared" ref="F76:AE76" si="8">F75/F$60</f>
        <v>#REF!</v>
      </c>
      <c r="G76" s="69" t="e">
        <f t="shared" si="8"/>
        <v>#REF!</v>
      </c>
      <c r="H76" s="69" t="e">
        <f t="shared" si="8"/>
        <v>#REF!</v>
      </c>
      <c r="I76" s="69" t="e">
        <f t="shared" si="8"/>
        <v>#REF!</v>
      </c>
      <c r="J76" s="69" t="e">
        <f t="shared" si="8"/>
        <v>#REF!</v>
      </c>
      <c r="K76" s="69" t="e">
        <f t="shared" si="8"/>
        <v>#REF!</v>
      </c>
      <c r="L76" s="69" t="e">
        <f t="shared" si="8"/>
        <v>#REF!</v>
      </c>
      <c r="M76" s="69" t="e">
        <f t="shared" si="8"/>
        <v>#REF!</v>
      </c>
      <c r="N76" s="69" t="e">
        <f t="shared" si="8"/>
        <v>#REF!</v>
      </c>
      <c r="O76" s="69" t="e">
        <f t="shared" si="8"/>
        <v>#REF!</v>
      </c>
      <c r="P76" s="69" t="e">
        <f t="shared" si="8"/>
        <v>#REF!</v>
      </c>
      <c r="Q76" s="21" t="e">
        <f t="shared" si="8"/>
        <v>#REF!</v>
      </c>
      <c r="R76" s="21" t="e">
        <f t="shared" si="8"/>
        <v>#REF!</v>
      </c>
      <c r="S76" s="21" t="e">
        <f t="shared" si="8"/>
        <v>#REF!</v>
      </c>
      <c r="T76" s="21" t="e">
        <f t="shared" si="8"/>
        <v>#REF!</v>
      </c>
      <c r="U76" s="21" t="e">
        <f t="shared" si="8"/>
        <v>#REF!</v>
      </c>
      <c r="V76" s="21" t="e">
        <f t="shared" si="8"/>
        <v>#REF!</v>
      </c>
      <c r="W76" s="21" t="e">
        <f t="shared" si="8"/>
        <v>#REF!</v>
      </c>
      <c r="X76" s="21" t="e">
        <f t="shared" si="8"/>
        <v>#REF!</v>
      </c>
      <c r="Y76" s="21" t="e">
        <f t="shared" si="8"/>
        <v>#REF!</v>
      </c>
      <c r="Z76" s="21" t="e">
        <f t="shared" si="8"/>
        <v>#REF!</v>
      </c>
      <c r="AA76" s="21" t="e">
        <f t="shared" si="8"/>
        <v>#REF!</v>
      </c>
      <c r="AB76" s="21" t="e">
        <f t="shared" si="8"/>
        <v>#REF!</v>
      </c>
      <c r="AC76" s="21" t="e">
        <f t="shared" si="8"/>
        <v>#REF!</v>
      </c>
      <c r="AD76" s="69"/>
      <c r="AE76" s="21" t="e">
        <f t="shared" si="8"/>
        <v>#REF!</v>
      </c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D76" s="69" t="e">
        <f>SUMIF(#REF!,DD$2,#REF!)</f>
        <v>#REF!</v>
      </c>
      <c r="DE76" s="69" t="e">
        <f>SUMIF(#REF!,DE$2,#REF!)</f>
        <v>#REF!</v>
      </c>
      <c r="DF76" s="69" t="e">
        <f>SUMIF(#REF!,DF$2,#REF!)</f>
        <v>#REF!</v>
      </c>
      <c r="DG76" s="69" t="e">
        <f>SUMIF(#REF!,DG$2,#REF!)</f>
        <v>#REF!</v>
      </c>
      <c r="DH76" s="69" t="e">
        <f>SUMIF(#REF!,DH$2,#REF!)</f>
        <v>#REF!</v>
      </c>
      <c r="DI76" s="69" t="e">
        <f>SUMIF(#REF!,DI$2,#REF!)</f>
        <v>#REF!</v>
      </c>
      <c r="DJ76" s="69" t="e">
        <f>SUMIF(#REF!,DJ$2,#REF!)</f>
        <v>#REF!</v>
      </c>
      <c r="DK76" s="69" t="e">
        <f>SUMIF(#REF!,DK$2,#REF!)</f>
        <v>#REF!</v>
      </c>
      <c r="DL76" s="69" t="e">
        <f>SUMIF(#REF!,DL$2,#REF!)</f>
        <v>#REF!</v>
      </c>
      <c r="DM76" s="69" t="e">
        <f>SUMIF(#REF!,DM$2,#REF!)</f>
        <v>#REF!</v>
      </c>
      <c r="DN76" s="69" t="e">
        <f>SUMIF(#REF!,DN$2,#REF!)</f>
        <v>#REF!</v>
      </c>
      <c r="DO76" s="69" t="e">
        <f>SUMIF(#REF!,DO$2,#REF!)</f>
        <v>#REF!</v>
      </c>
      <c r="DP76" s="69" t="e">
        <f>SUMIF(#REF!,DP$2,#REF!)</f>
        <v>#REF!</v>
      </c>
      <c r="DQ76" s="69" t="e">
        <f>SUMIF(#REF!,DQ$2,#REF!)</f>
        <v>#REF!</v>
      </c>
      <c r="DR76" s="69" t="e">
        <f>SUMIF(#REF!,DR$2,#REF!)</f>
        <v>#REF!</v>
      </c>
      <c r="DS76" s="69" t="e">
        <f>SUMIF(#REF!,DS$2,#REF!)</f>
        <v>#REF!</v>
      </c>
      <c r="DT76" s="69" t="e">
        <f>SUMIF(#REF!,DT$2,#REF!)</f>
        <v>#REF!</v>
      </c>
      <c r="DU76" s="69" t="e">
        <f>SUMIF(#REF!,DU$2,#REF!)</f>
        <v>#REF!</v>
      </c>
      <c r="DV76" s="69" t="e">
        <f>SUMIF(#REF!,DV$2,#REF!)</f>
        <v>#REF!</v>
      </c>
      <c r="DW76" s="69" t="e">
        <f>SUMIF(#REF!,DW$2,#REF!)</f>
        <v>#REF!</v>
      </c>
    </row>
    <row r="77" spans="4:136" ht="5.25" customHeight="1">
      <c r="D77" s="59"/>
      <c r="E77" s="59"/>
      <c r="F77" s="97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D77" s="60" t="e">
        <f>SUMIF(#REF!,DD$2,#REF!)</f>
        <v>#REF!</v>
      </c>
      <c r="DE77" s="60" t="e">
        <f>SUMIF(#REF!,DE$2,#REF!)</f>
        <v>#REF!</v>
      </c>
      <c r="DF77" s="60" t="e">
        <f>SUMIF(#REF!,DF$2,#REF!)</f>
        <v>#REF!</v>
      </c>
      <c r="DG77" s="60" t="e">
        <f>SUMIF(#REF!,DG$2,#REF!)</f>
        <v>#REF!</v>
      </c>
      <c r="DH77" s="60" t="e">
        <f>SUMIF(#REF!,DH$2,#REF!)</f>
        <v>#REF!</v>
      </c>
      <c r="DI77" s="60" t="e">
        <f>SUMIF(#REF!,DI$2,#REF!)</f>
        <v>#REF!</v>
      </c>
      <c r="DJ77" s="60" t="e">
        <f>SUMIF(#REF!,DJ$2,#REF!)</f>
        <v>#REF!</v>
      </c>
      <c r="DK77" s="60" t="e">
        <f>SUMIF(#REF!,DK$2,#REF!)</f>
        <v>#REF!</v>
      </c>
      <c r="DL77" s="60" t="e">
        <f>SUMIF(#REF!,DL$2,#REF!)</f>
        <v>#REF!</v>
      </c>
      <c r="DM77" s="60" t="e">
        <f>SUMIF(#REF!,DM$2,#REF!)</f>
        <v>#REF!</v>
      </c>
      <c r="DN77" s="60" t="e">
        <f>SUMIF(#REF!,DN$2,#REF!)</f>
        <v>#REF!</v>
      </c>
      <c r="DO77" s="60" t="e">
        <f>SUMIF(#REF!,DO$2,#REF!)</f>
        <v>#REF!</v>
      </c>
      <c r="DP77" s="60" t="e">
        <f>SUMIF(#REF!,DP$2,#REF!)</f>
        <v>#REF!</v>
      </c>
      <c r="DQ77" s="60" t="e">
        <f>SUMIF(#REF!,DQ$2,#REF!)</f>
        <v>#REF!</v>
      </c>
      <c r="DR77" s="60" t="e">
        <f>SUMIF(#REF!,DR$2,#REF!)</f>
        <v>#REF!</v>
      </c>
      <c r="DS77" s="60" t="e">
        <f>SUMIF(#REF!,DS$2,#REF!)</f>
        <v>#REF!</v>
      </c>
      <c r="DT77" s="60" t="e">
        <f>SUMIF(#REF!,DT$2,#REF!)</f>
        <v>#REF!</v>
      </c>
      <c r="DU77" s="60" t="e">
        <f>SUMIF(#REF!,DU$2,#REF!)</f>
        <v>#REF!</v>
      </c>
      <c r="DV77" s="60" t="e">
        <f>SUMIF(#REF!,DV$2,#REF!)</f>
        <v>#REF!</v>
      </c>
      <c r="DW77" s="60" t="e">
        <f>SUMIF(#REF!,DW$2,#REF!)</f>
        <v>#REF!</v>
      </c>
    </row>
    <row r="78" spans="4:136" ht="21" customHeight="1">
      <c r="D78" s="11" t="s">
        <v>95</v>
      </c>
      <c r="E78" s="59"/>
      <c r="F78" s="63" t="e">
        <f t="shared" ref="F78:AC78" si="9">F72-F75</f>
        <v>#REF!</v>
      </c>
      <c r="G78" s="63" t="e">
        <f t="shared" si="9"/>
        <v>#REF!</v>
      </c>
      <c r="H78" s="63" t="e">
        <f t="shared" si="9"/>
        <v>#REF!</v>
      </c>
      <c r="I78" s="63" t="e">
        <f t="shared" si="9"/>
        <v>#REF!</v>
      </c>
      <c r="J78" s="63" t="e">
        <f t="shared" si="9"/>
        <v>#REF!</v>
      </c>
      <c r="K78" s="63" t="e">
        <f t="shared" si="9"/>
        <v>#REF!</v>
      </c>
      <c r="L78" s="63" t="e">
        <f t="shared" si="9"/>
        <v>#REF!</v>
      </c>
      <c r="M78" s="63" t="e">
        <f t="shared" si="9"/>
        <v>#REF!</v>
      </c>
      <c r="N78" s="63" t="e">
        <f t="shared" si="9"/>
        <v>#REF!</v>
      </c>
      <c r="O78" s="63" t="e">
        <f t="shared" si="9"/>
        <v>#REF!</v>
      </c>
      <c r="P78" s="63" t="e">
        <f t="shared" si="9"/>
        <v>#REF!</v>
      </c>
      <c r="Q78" s="63" t="e">
        <f t="shared" si="9"/>
        <v>#REF!</v>
      </c>
      <c r="R78" s="63" t="e">
        <f t="shared" si="9"/>
        <v>#REF!</v>
      </c>
      <c r="S78" s="63" t="e">
        <f t="shared" si="9"/>
        <v>#REF!</v>
      </c>
      <c r="T78" s="63" t="e">
        <f t="shared" si="9"/>
        <v>#REF!</v>
      </c>
      <c r="U78" s="63" t="e">
        <f t="shared" si="9"/>
        <v>#REF!</v>
      </c>
      <c r="V78" s="63" t="e">
        <f t="shared" si="9"/>
        <v>#REF!</v>
      </c>
      <c r="W78" s="63" t="e">
        <f t="shared" si="9"/>
        <v>#REF!</v>
      </c>
      <c r="X78" s="63" t="e">
        <f t="shared" si="9"/>
        <v>#REF!</v>
      </c>
      <c r="Y78" s="63" t="e">
        <f t="shared" si="9"/>
        <v>#REF!</v>
      </c>
      <c r="Z78" s="63" t="e">
        <f t="shared" si="9"/>
        <v>#REF!</v>
      </c>
      <c r="AA78" s="63" t="e">
        <f t="shared" si="9"/>
        <v>#REF!</v>
      </c>
      <c r="AB78" s="63" t="e">
        <f t="shared" si="9"/>
        <v>#REF!</v>
      </c>
      <c r="AC78" s="63" t="e">
        <f t="shared" si="9"/>
        <v>#REF!</v>
      </c>
      <c r="AD78" s="25"/>
      <c r="AE78" s="63" t="e">
        <f>SUM(R78:AC78)</f>
        <v>#REF!</v>
      </c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D78" s="63" t="e">
        <f>SUMIF(#REF!,DD$2,#REF!)</f>
        <v>#REF!</v>
      </c>
      <c r="DE78" s="63" t="e">
        <f>SUMIF(#REF!,DE$2,#REF!)</f>
        <v>#REF!</v>
      </c>
      <c r="DF78" s="63" t="e">
        <f>SUMIF(#REF!,DF$2,#REF!)</f>
        <v>#REF!</v>
      </c>
      <c r="DG78" s="63" t="e">
        <f>SUMIF(#REF!,DG$2,#REF!)</f>
        <v>#REF!</v>
      </c>
      <c r="DH78" s="63" t="e">
        <f>SUMIF(#REF!,DH$2,#REF!)</f>
        <v>#REF!</v>
      </c>
      <c r="DI78" s="63" t="e">
        <f>SUMIF(#REF!,DI$2,#REF!)</f>
        <v>#REF!</v>
      </c>
      <c r="DJ78" s="63" t="e">
        <f>SUMIF(#REF!,DJ$2,#REF!)</f>
        <v>#REF!</v>
      </c>
      <c r="DK78" s="63" t="e">
        <f>SUMIF(#REF!,DK$2,#REF!)</f>
        <v>#REF!</v>
      </c>
      <c r="DL78" s="63" t="e">
        <f>SUMIF(#REF!,DL$2,#REF!)</f>
        <v>#REF!</v>
      </c>
      <c r="DM78" s="63" t="e">
        <f>SUMIF(#REF!,DM$2,#REF!)</f>
        <v>#REF!</v>
      </c>
      <c r="DN78" s="63" t="e">
        <f>SUMIF(#REF!,DN$2,#REF!)</f>
        <v>#REF!</v>
      </c>
      <c r="DO78" s="63" t="e">
        <f>SUMIF(#REF!,DO$2,#REF!)</f>
        <v>#REF!</v>
      </c>
      <c r="DP78" s="63" t="e">
        <f>SUMIF(#REF!,DP$2,#REF!)</f>
        <v>#REF!</v>
      </c>
      <c r="DQ78" s="63" t="e">
        <f>SUMIF(#REF!,DQ$2,#REF!)</f>
        <v>#REF!</v>
      </c>
      <c r="DR78" s="63" t="e">
        <f>SUMIF(#REF!,DR$2,#REF!)</f>
        <v>#REF!</v>
      </c>
      <c r="DS78" s="63" t="e">
        <f>SUMIF(#REF!,DS$2,#REF!)</f>
        <v>#REF!</v>
      </c>
      <c r="DT78" s="63" t="e">
        <f>SUMIF(#REF!,DT$2,#REF!)</f>
        <v>#REF!</v>
      </c>
      <c r="DU78" s="63" t="e">
        <f>SUMIF(#REF!,DU$2,#REF!)</f>
        <v>#REF!</v>
      </c>
      <c r="DV78" s="63" t="e">
        <f>SUMIF(#REF!,DV$2,#REF!)</f>
        <v>#REF!</v>
      </c>
      <c r="DW78" s="63" t="e">
        <f>SUMIF(#REF!,DW$2,#REF!)</f>
        <v>#REF!</v>
      </c>
    </row>
    <row r="79" spans="4:136" s="54" customFormat="1" ht="21" customHeight="1">
      <c r="D79" s="71" t="s">
        <v>35</v>
      </c>
      <c r="F79" s="30" t="e">
        <f t="shared" ref="F79:AE79" si="10">F78/F$60</f>
        <v>#REF!</v>
      </c>
      <c r="G79" s="66" t="e">
        <f t="shared" si="10"/>
        <v>#REF!</v>
      </c>
      <c r="H79" s="66" t="e">
        <f t="shared" si="10"/>
        <v>#REF!</v>
      </c>
      <c r="I79" s="66" t="e">
        <f t="shared" si="10"/>
        <v>#REF!</v>
      </c>
      <c r="J79" s="66" t="e">
        <f t="shared" si="10"/>
        <v>#REF!</v>
      </c>
      <c r="K79" s="66" t="e">
        <f t="shared" si="10"/>
        <v>#REF!</v>
      </c>
      <c r="L79" s="66" t="e">
        <f t="shared" si="10"/>
        <v>#REF!</v>
      </c>
      <c r="M79" s="66" t="e">
        <f t="shared" si="10"/>
        <v>#REF!</v>
      </c>
      <c r="N79" s="66" t="e">
        <f t="shared" si="10"/>
        <v>#REF!</v>
      </c>
      <c r="O79" s="66" t="e">
        <f t="shared" si="10"/>
        <v>#REF!</v>
      </c>
      <c r="P79" s="66" t="e">
        <f t="shared" si="10"/>
        <v>#REF!</v>
      </c>
      <c r="Q79" s="30" t="e">
        <f t="shared" si="10"/>
        <v>#REF!</v>
      </c>
      <c r="R79" s="30" t="e">
        <f t="shared" si="10"/>
        <v>#REF!</v>
      </c>
      <c r="S79" s="30" t="e">
        <f t="shared" si="10"/>
        <v>#REF!</v>
      </c>
      <c r="T79" s="30" t="e">
        <f t="shared" si="10"/>
        <v>#REF!</v>
      </c>
      <c r="U79" s="30" t="e">
        <f t="shared" si="10"/>
        <v>#REF!</v>
      </c>
      <c r="V79" s="30" t="e">
        <f t="shared" si="10"/>
        <v>#REF!</v>
      </c>
      <c r="W79" s="30" t="e">
        <f t="shared" si="10"/>
        <v>#REF!</v>
      </c>
      <c r="X79" s="30" t="e">
        <f t="shared" si="10"/>
        <v>#REF!</v>
      </c>
      <c r="Y79" s="30" t="e">
        <f t="shared" si="10"/>
        <v>#REF!</v>
      </c>
      <c r="Z79" s="30" t="e">
        <f t="shared" si="10"/>
        <v>#REF!</v>
      </c>
      <c r="AA79" s="30" t="e">
        <f t="shared" si="10"/>
        <v>#REF!</v>
      </c>
      <c r="AB79" s="30" t="e">
        <f t="shared" si="10"/>
        <v>#REF!</v>
      </c>
      <c r="AC79" s="30" t="e">
        <f t="shared" si="10"/>
        <v>#REF!</v>
      </c>
      <c r="AD79" s="67"/>
      <c r="AE79" s="30" t="e">
        <f t="shared" si="10"/>
        <v>#REF!</v>
      </c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58"/>
      <c r="DC79" s="58"/>
      <c r="DD79" s="66" t="e">
        <f>SUMIF(#REF!,DD$2,#REF!)</f>
        <v>#REF!</v>
      </c>
      <c r="DE79" s="66" t="e">
        <f>SUMIF(#REF!,DE$2,#REF!)</f>
        <v>#REF!</v>
      </c>
      <c r="DF79" s="66" t="e">
        <f>SUMIF(#REF!,DF$2,#REF!)</f>
        <v>#REF!</v>
      </c>
      <c r="DG79" s="66" t="e">
        <f>SUMIF(#REF!,DG$2,#REF!)</f>
        <v>#REF!</v>
      </c>
      <c r="DH79" s="66" t="e">
        <f>SUMIF(#REF!,DH$2,#REF!)</f>
        <v>#REF!</v>
      </c>
      <c r="DI79" s="66" t="e">
        <f>SUMIF(#REF!,DI$2,#REF!)</f>
        <v>#REF!</v>
      </c>
      <c r="DJ79" s="66" t="e">
        <f>SUMIF(#REF!,DJ$2,#REF!)</f>
        <v>#REF!</v>
      </c>
      <c r="DK79" s="66" t="e">
        <f>SUMIF(#REF!,DK$2,#REF!)</f>
        <v>#REF!</v>
      </c>
      <c r="DL79" s="66" t="e">
        <f>SUMIF(#REF!,DL$2,#REF!)</f>
        <v>#REF!</v>
      </c>
      <c r="DM79" s="66" t="e">
        <f>SUMIF(#REF!,DM$2,#REF!)</f>
        <v>#REF!</v>
      </c>
      <c r="DN79" s="66" t="e">
        <f>SUMIF(#REF!,DN$2,#REF!)</f>
        <v>#REF!</v>
      </c>
      <c r="DO79" s="66" t="e">
        <f>SUMIF(#REF!,DO$2,#REF!)</f>
        <v>#REF!</v>
      </c>
      <c r="DP79" s="66" t="e">
        <f>SUMIF(#REF!,DP$2,#REF!)</f>
        <v>#REF!</v>
      </c>
      <c r="DQ79" s="66" t="e">
        <f>SUMIF(#REF!,DQ$2,#REF!)</f>
        <v>#REF!</v>
      </c>
      <c r="DR79" s="66" t="e">
        <f>SUMIF(#REF!,DR$2,#REF!)</f>
        <v>#REF!</v>
      </c>
      <c r="DS79" s="66" t="e">
        <f>SUMIF(#REF!,DS$2,#REF!)</f>
        <v>#REF!</v>
      </c>
      <c r="DT79" s="66" t="e">
        <f>SUMIF(#REF!,DT$2,#REF!)</f>
        <v>#REF!</v>
      </c>
      <c r="DU79" s="66" t="e">
        <f>SUMIF(#REF!,DU$2,#REF!)</f>
        <v>#REF!</v>
      </c>
      <c r="DV79" s="66" t="e">
        <f>SUMIF(#REF!,DV$2,#REF!)</f>
        <v>#REF!</v>
      </c>
      <c r="DW79" s="66" t="e">
        <f>SUMIF(#REF!,DW$2,#REF!)</f>
        <v>#REF!</v>
      </c>
      <c r="DX79" s="58"/>
      <c r="DY79" s="58"/>
      <c r="DZ79" s="58"/>
      <c r="EA79" s="58"/>
      <c r="EB79" s="58"/>
      <c r="EC79" s="58"/>
      <c r="ED79" s="58"/>
      <c r="EE79" s="58"/>
      <c r="EF79" s="58"/>
    </row>
    <row r="80" spans="4:136" ht="5.25" customHeight="1">
      <c r="D80" s="59"/>
      <c r="E80" s="59"/>
      <c r="F80" s="97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D80" s="60" t="e">
        <f>SUMIF(#REF!,DD$2,#REF!)</f>
        <v>#REF!</v>
      </c>
      <c r="DE80" s="60" t="e">
        <f>SUMIF(#REF!,DE$2,#REF!)</f>
        <v>#REF!</v>
      </c>
      <c r="DF80" s="60" t="e">
        <f>SUMIF(#REF!,DF$2,#REF!)</f>
        <v>#REF!</v>
      </c>
      <c r="DG80" s="60" t="e">
        <f>SUMIF(#REF!,DG$2,#REF!)</f>
        <v>#REF!</v>
      </c>
      <c r="DH80" s="60" t="e">
        <f>SUMIF(#REF!,DH$2,#REF!)</f>
        <v>#REF!</v>
      </c>
      <c r="DI80" s="60" t="e">
        <f>SUMIF(#REF!,DI$2,#REF!)</f>
        <v>#REF!</v>
      </c>
      <c r="DJ80" s="60" t="e">
        <f>SUMIF(#REF!,DJ$2,#REF!)</f>
        <v>#REF!</v>
      </c>
      <c r="DK80" s="60" t="e">
        <f>SUMIF(#REF!,DK$2,#REF!)</f>
        <v>#REF!</v>
      </c>
      <c r="DL80" s="60" t="e">
        <f>SUMIF(#REF!,DL$2,#REF!)</f>
        <v>#REF!</v>
      </c>
      <c r="DM80" s="60" t="e">
        <f>SUMIF(#REF!,DM$2,#REF!)</f>
        <v>#REF!</v>
      </c>
      <c r="DN80" s="60" t="e">
        <f>SUMIF(#REF!,DN$2,#REF!)</f>
        <v>#REF!</v>
      </c>
      <c r="DO80" s="60" t="e">
        <f>SUMIF(#REF!,DO$2,#REF!)</f>
        <v>#REF!</v>
      </c>
      <c r="DP80" s="60" t="e">
        <f>SUMIF(#REF!,DP$2,#REF!)</f>
        <v>#REF!</v>
      </c>
      <c r="DQ80" s="60" t="e">
        <f>SUMIF(#REF!,DQ$2,#REF!)</f>
        <v>#REF!</v>
      </c>
      <c r="DR80" s="60" t="e">
        <f>SUMIF(#REF!,DR$2,#REF!)</f>
        <v>#REF!</v>
      </c>
      <c r="DS80" s="60" t="e">
        <f>SUMIF(#REF!,DS$2,#REF!)</f>
        <v>#REF!</v>
      </c>
      <c r="DT80" s="60" t="e">
        <f>SUMIF(#REF!,DT$2,#REF!)</f>
        <v>#REF!</v>
      </c>
      <c r="DU80" s="60" t="e">
        <f>SUMIF(#REF!,DU$2,#REF!)</f>
        <v>#REF!</v>
      </c>
      <c r="DV80" s="60" t="e">
        <f>SUMIF(#REF!,DV$2,#REF!)</f>
        <v>#REF!</v>
      </c>
      <c r="DW80" s="60" t="e">
        <f>SUMIF(#REF!,DW$2,#REF!)</f>
        <v>#REF!</v>
      </c>
    </row>
    <row r="81" spans="4:136" ht="17.25" customHeight="1">
      <c r="D81" s="7" t="s">
        <v>82</v>
      </c>
      <c r="F81" s="24" t="e">
        <f>#REF!</f>
        <v>#REF!</v>
      </c>
      <c r="G81" s="24" t="e">
        <f>#REF!</f>
        <v>#REF!</v>
      </c>
      <c r="H81" s="24" t="e">
        <f>#REF!</f>
        <v>#REF!</v>
      </c>
      <c r="I81" s="24" t="e">
        <f>#REF!</f>
        <v>#REF!</v>
      </c>
      <c r="J81" s="24" t="e">
        <f>#REF!</f>
        <v>#REF!</v>
      </c>
      <c r="K81" s="24" t="e">
        <f>#REF!</f>
        <v>#REF!</v>
      </c>
      <c r="L81" s="24" t="e">
        <f>#REF!</f>
        <v>#REF!</v>
      </c>
      <c r="M81" s="24" t="e">
        <f>#REF!</f>
        <v>#REF!</v>
      </c>
      <c r="N81" s="24" t="e">
        <f>#REF!</f>
        <v>#REF!</v>
      </c>
      <c r="O81" s="24" t="e">
        <f>#REF!</f>
        <v>#REF!</v>
      </c>
      <c r="P81" s="24" t="e">
        <f>#REF!</f>
        <v>#REF!</v>
      </c>
      <c r="Q81" s="24" t="e">
        <f>#REF!</f>
        <v>#REF!</v>
      </c>
      <c r="R81" s="24" t="e">
        <f>#REF!</f>
        <v>#REF!</v>
      </c>
      <c r="S81" s="24" t="e">
        <f>#REF!</f>
        <v>#REF!</v>
      </c>
      <c r="T81" s="24" t="e">
        <f>#REF!</f>
        <v>#REF!</v>
      </c>
      <c r="U81" s="24" t="e">
        <f>#REF!</f>
        <v>#REF!</v>
      </c>
      <c r="V81" s="24" t="e">
        <f>#REF!</f>
        <v>#REF!</v>
      </c>
      <c r="W81" s="24" t="e">
        <f>#REF!</f>
        <v>#REF!</v>
      </c>
      <c r="X81" s="24" t="e">
        <f>#REF!</f>
        <v>#REF!</v>
      </c>
      <c r="Y81" s="24" t="e">
        <f>#REF!</f>
        <v>#REF!</v>
      </c>
      <c r="Z81" s="24" t="e">
        <f>#REF!</f>
        <v>#REF!</v>
      </c>
      <c r="AA81" s="24" t="e">
        <f>#REF!</f>
        <v>#REF!</v>
      </c>
      <c r="AB81" s="24" t="e">
        <f>#REF!</f>
        <v>#REF!</v>
      </c>
      <c r="AC81" s="24" t="e">
        <f>#REF!</f>
        <v>#REF!</v>
      </c>
      <c r="AD81" s="24"/>
      <c r="AE81" s="24" t="e">
        <f>SUM(R81:AC81)</f>
        <v>#REF!</v>
      </c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D81" s="24" t="e">
        <f>SUMIF(#REF!,DD$2,#REF!)</f>
        <v>#REF!</v>
      </c>
      <c r="DE81" s="24" t="e">
        <f>SUMIF(#REF!,DE$2,#REF!)</f>
        <v>#REF!</v>
      </c>
      <c r="DF81" s="24" t="e">
        <f>SUMIF(#REF!,DF$2,#REF!)</f>
        <v>#REF!</v>
      </c>
      <c r="DG81" s="24" t="e">
        <f>SUMIF(#REF!,DG$2,#REF!)</f>
        <v>#REF!</v>
      </c>
      <c r="DH81" s="24" t="e">
        <f>SUMIF(#REF!,DH$2,#REF!)</f>
        <v>#REF!</v>
      </c>
      <c r="DI81" s="24" t="e">
        <f>SUMIF(#REF!,DI$2,#REF!)</f>
        <v>#REF!</v>
      </c>
      <c r="DJ81" s="24" t="e">
        <f>SUMIF(#REF!,DJ$2,#REF!)</f>
        <v>#REF!</v>
      </c>
      <c r="DK81" s="24" t="e">
        <f>SUMIF(#REF!,DK$2,#REF!)</f>
        <v>#REF!</v>
      </c>
      <c r="DL81" s="24" t="e">
        <f>SUMIF(#REF!,DL$2,#REF!)</f>
        <v>#REF!</v>
      </c>
      <c r="DM81" s="24" t="e">
        <f>SUMIF(#REF!,DM$2,#REF!)</f>
        <v>#REF!</v>
      </c>
      <c r="DN81" s="24" t="e">
        <f>SUMIF(#REF!,DN$2,#REF!)</f>
        <v>#REF!</v>
      </c>
      <c r="DO81" s="24" t="e">
        <f>SUMIF(#REF!,DO$2,#REF!)</f>
        <v>#REF!</v>
      </c>
      <c r="DP81" s="24" t="e">
        <f>SUMIF(#REF!,DP$2,#REF!)</f>
        <v>#REF!</v>
      </c>
      <c r="DQ81" s="24" t="e">
        <f>SUMIF(#REF!,DQ$2,#REF!)</f>
        <v>#REF!</v>
      </c>
      <c r="DR81" s="24" t="e">
        <f>SUMIF(#REF!,DR$2,#REF!)</f>
        <v>#REF!</v>
      </c>
      <c r="DS81" s="24" t="e">
        <f>SUMIF(#REF!,DS$2,#REF!)</f>
        <v>#REF!</v>
      </c>
      <c r="DT81" s="24" t="e">
        <f>SUMIF(#REF!,DT$2,#REF!)</f>
        <v>#REF!</v>
      </c>
      <c r="DU81" s="24" t="e">
        <f>SUMIF(#REF!,DU$2,#REF!)</f>
        <v>#REF!</v>
      </c>
      <c r="DV81" s="24" t="e">
        <f>SUMIF(#REF!,DV$2,#REF!)</f>
        <v>#REF!</v>
      </c>
      <c r="DW81" s="24" t="e">
        <f>SUMIF(#REF!,DW$2,#REF!)</f>
        <v>#REF!</v>
      </c>
    </row>
    <row r="82" spans="4:136" ht="17.25" customHeight="1">
      <c r="D82" s="32" t="s">
        <v>83</v>
      </c>
      <c r="F82" s="24">
        <f>'Profit &amp; Loss'!R82</f>
        <v>12424.333333333299</v>
      </c>
      <c r="G82" s="24">
        <f>'Profit &amp; Loss'!S82</f>
        <v>41715.7633333333</v>
      </c>
      <c r="H82" s="24">
        <f>'Profit &amp; Loss'!T82</f>
        <v>12424.333333333299</v>
      </c>
      <c r="I82" s="24">
        <f>'Profit &amp; Loss'!U82</f>
        <v>14172.28</v>
      </c>
      <c r="J82" s="24">
        <f>'Profit &amp; Loss'!V82</f>
        <v>29564.490000000107</v>
      </c>
      <c r="K82" s="24">
        <f>'Profit &amp; Loss'!W82</f>
        <v>13438.799999999996</v>
      </c>
      <c r="L82" s="24">
        <f>'Profit &amp; Loss'!X82</f>
        <v>13438.800000000003</v>
      </c>
      <c r="M82" s="24">
        <f>'Profit &amp; Loss'!Y82</f>
        <v>19160.400000000001</v>
      </c>
      <c r="N82" s="24">
        <f>'Profit &amp; Loss'!Z82</f>
        <v>13438.8</v>
      </c>
      <c r="O82" s="24">
        <f>'Profit &amp; Loss'!AA82</f>
        <v>48242.400000000001</v>
      </c>
      <c r="P82" s="24">
        <f>'Profit &amp; Loss'!AB82</f>
        <v>-6381.7000000000044</v>
      </c>
      <c r="Q82" s="24">
        <f>'Profit &amp; Loss'!AC82</f>
        <v>15464.849999999999</v>
      </c>
      <c r="R82" s="24">
        <f>Q82</f>
        <v>15464.849999999999</v>
      </c>
      <c r="S82" s="24">
        <f t="shared" ref="S82:AC82" si="11">R82</f>
        <v>15464.849999999999</v>
      </c>
      <c r="T82" s="24">
        <f t="shared" si="11"/>
        <v>15464.849999999999</v>
      </c>
      <c r="U82" s="24">
        <f t="shared" si="11"/>
        <v>15464.849999999999</v>
      </c>
      <c r="V82" s="24">
        <f t="shared" si="11"/>
        <v>15464.849999999999</v>
      </c>
      <c r="W82" s="24">
        <f t="shared" si="11"/>
        <v>15464.849999999999</v>
      </c>
      <c r="X82" s="24">
        <f t="shared" si="11"/>
        <v>15464.849999999999</v>
      </c>
      <c r="Y82" s="24">
        <f t="shared" si="11"/>
        <v>15464.849999999999</v>
      </c>
      <c r="Z82" s="24">
        <f t="shared" si="11"/>
        <v>15464.849999999999</v>
      </c>
      <c r="AA82" s="24">
        <f t="shared" si="11"/>
        <v>15464.849999999999</v>
      </c>
      <c r="AB82" s="24">
        <f t="shared" si="11"/>
        <v>15464.849999999999</v>
      </c>
      <c r="AC82" s="24">
        <f t="shared" si="11"/>
        <v>15464.849999999999</v>
      </c>
      <c r="AD82" s="24"/>
      <c r="AE82" s="24">
        <f>SUM(R82:AC82)</f>
        <v>185578.20000000004</v>
      </c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D82" s="24" t="e">
        <f>SUMIF(#REF!,DD$2,#REF!)</f>
        <v>#REF!</v>
      </c>
      <c r="DE82" s="24" t="e">
        <f>SUMIF(#REF!,DE$2,#REF!)</f>
        <v>#REF!</v>
      </c>
      <c r="DF82" s="24" t="e">
        <f>SUMIF(#REF!,DF$2,#REF!)</f>
        <v>#REF!</v>
      </c>
      <c r="DG82" s="24" t="e">
        <f>SUMIF(#REF!,DG$2,#REF!)</f>
        <v>#REF!</v>
      </c>
      <c r="DH82" s="24" t="e">
        <f>SUMIF(#REF!,DH$2,#REF!)</f>
        <v>#REF!</v>
      </c>
      <c r="DI82" s="24" t="e">
        <f>SUMIF(#REF!,DI$2,#REF!)</f>
        <v>#REF!</v>
      </c>
      <c r="DJ82" s="24" t="e">
        <f>SUMIF(#REF!,DJ$2,#REF!)</f>
        <v>#REF!</v>
      </c>
      <c r="DK82" s="24" t="e">
        <f>SUMIF(#REF!,DK$2,#REF!)</f>
        <v>#REF!</v>
      </c>
      <c r="DL82" s="24" t="e">
        <f>SUMIF(#REF!,DL$2,#REF!)</f>
        <v>#REF!</v>
      </c>
      <c r="DM82" s="24" t="e">
        <f>SUMIF(#REF!,DM$2,#REF!)</f>
        <v>#REF!</v>
      </c>
      <c r="DN82" s="24" t="e">
        <f>SUMIF(#REF!,DN$2,#REF!)</f>
        <v>#REF!</v>
      </c>
      <c r="DO82" s="24" t="e">
        <f>SUMIF(#REF!,DO$2,#REF!)</f>
        <v>#REF!</v>
      </c>
      <c r="DP82" s="24" t="e">
        <f>SUMIF(#REF!,DP$2,#REF!)</f>
        <v>#REF!</v>
      </c>
      <c r="DQ82" s="24" t="e">
        <f>SUMIF(#REF!,DQ$2,#REF!)</f>
        <v>#REF!</v>
      </c>
      <c r="DR82" s="24" t="e">
        <f>SUMIF(#REF!,DR$2,#REF!)</f>
        <v>#REF!</v>
      </c>
      <c r="DS82" s="24" t="e">
        <f>SUMIF(#REF!,DS$2,#REF!)</f>
        <v>#REF!</v>
      </c>
      <c r="DT82" s="24" t="e">
        <f>SUMIF(#REF!,DT$2,#REF!)</f>
        <v>#REF!</v>
      </c>
      <c r="DU82" s="24" t="e">
        <f>SUMIF(#REF!,DU$2,#REF!)</f>
        <v>#REF!</v>
      </c>
      <c r="DV82" s="24" t="e">
        <f>SUMIF(#REF!,DV$2,#REF!)</f>
        <v>#REF!</v>
      </c>
      <c r="DW82" s="24" t="e">
        <f>SUMIF(#REF!,DW$2,#REF!)</f>
        <v>#REF!</v>
      </c>
    </row>
    <row r="83" spans="4:136" ht="17.25" customHeight="1">
      <c r="D83" s="32" t="s">
        <v>84</v>
      </c>
      <c r="F83" s="24" t="e">
        <f>-#REF!</f>
        <v>#REF!</v>
      </c>
      <c r="G83" s="24" t="e">
        <f>-#REF!</f>
        <v>#REF!</v>
      </c>
      <c r="H83" s="24" t="e">
        <f>-#REF!</f>
        <v>#REF!</v>
      </c>
      <c r="I83" s="24" t="e">
        <f>-#REF!</f>
        <v>#REF!</v>
      </c>
      <c r="J83" s="24" t="e">
        <f>-#REF!</f>
        <v>#REF!</v>
      </c>
      <c r="K83" s="24" t="e">
        <f>-#REF!</f>
        <v>#REF!</v>
      </c>
      <c r="L83" s="24" t="e">
        <f>-#REF!</f>
        <v>#REF!</v>
      </c>
      <c r="M83" s="24" t="e">
        <f>-#REF!</f>
        <v>#REF!</v>
      </c>
      <c r="N83" s="24" t="e">
        <f>-#REF!</f>
        <v>#REF!</v>
      </c>
      <c r="O83" s="24" t="e">
        <f>-#REF!</f>
        <v>#REF!</v>
      </c>
      <c r="P83" s="24" t="e">
        <f>-#REF!</f>
        <v>#REF!</v>
      </c>
      <c r="Q83" s="24" t="e">
        <f>-#REF!</f>
        <v>#REF!</v>
      </c>
      <c r="R83" s="24" t="e">
        <f>-#REF!</f>
        <v>#REF!</v>
      </c>
      <c r="S83" s="24" t="e">
        <f>-#REF!</f>
        <v>#REF!</v>
      </c>
      <c r="T83" s="24" t="e">
        <f>-#REF!</f>
        <v>#REF!</v>
      </c>
      <c r="U83" s="24" t="e">
        <f>-#REF!</f>
        <v>#REF!</v>
      </c>
      <c r="V83" s="24" t="e">
        <f>-#REF!</f>
        <v>#REF!</v>
      </c>
      <c r="W83" s="24" t="e">
        <f>-#REF!</f>
        <v>#REF!</v>
      </c>
      <c r="X83" s="24" t="e">
        <f>-#REF!</f>
        <v>#REF!</v>
      </c>
      <c r="Y83" s="24" t="e">
        <f>-#REF!</f>
        <v>#REF!</v>
      </c>
      <c r="Z83" s="24" t="e">
        <f>-#REF!</f>
        <v>#REF!</v>
      </c>
      <c r="AA83" s="24" t="e">
        <f>-#REF!</f>
        <v>#REF!</v>
      </c>
      <c r="AB83" s="24" t="e">
        <f>-#REF!</f>
        <v>#REF!</v>
      </c>
      <c r="AC83" s="24" t="e">
        <f>-#REF!</f>
        <v>#REF!</v>
      </c>
      <c r="AD83" s="24"/>
      <c r="AE83" s="24" t="e">
        <f>SUM(R83:AC83)</f>
        <v>#REF!</v>
      </c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D83" s="24" t="e">
        <f>SUMIF(#REF!,DD$2,#REF!)</f>
        <v>#REF!</v>
      </c>
      <c r="DE83" s="24" t="e">
        <f>SUMIF(#REF!,DE$2,#REF!)</f>
        <v>#REF!</v>
      </c>
      <c r="DF83" s="24" t="e">
        <f>SUMIF(#REF!,DF$2,#REF!)</f>
        <v>#REF!</v>
      </c>
      <c r="DG83" s="24" t="e">
        <f>SUMIF(#REF!,DG$2,#REF!)</f>
        <v>#REF!</v>
      </c>
      <c r="DH83" s="24" t="e">
        <f>SUMIF(#REF!,DH$2,#REF!)</f>
        <v>#REF!</v>
      </c>
      <c r="DI83" s="24" t="e">
        <f>SUMIF(#REF!,DI$2,#REF!)</f>
        <v>#REF!</v>
      </c>
      <c r="DJ83" s="24" t="e">
        <f>SUMIF(#REF!,DJ$2,#REF!)</f>
        <v>#REF!</v>
      </c>
      <c r="DK83" s="24" t="e">
        <f>SUMIF(#REF!,DK$2,#REF!)</f>
        <v>#REF!</v>
      </c>
      <c r="DL83" s="24" t="e">
        <f>SUMIF(#REF!,DL$2,#REF!)</f>
        <v>#REF!</v>
      </c>
      <c r="DM83" s="24" t="e">
        <f>SUMIF(#REF!,DM$2,#REF!)</f>
        <v>#REF!</v>
      </c>
      <c r="DN83" s="24" t="e">
        <f>SUMIF(#REF!,DN$2,#REF!)</f>
        <v>#REF!</v>
      </c>
      <c r="DO83" s="24" t="e">
        <f>SUMIF(#REF!,DO$2,#REF!)</f>
        <v>#REF!</v>
      </c>
      <c r="DP83" s="24" t="e">
        <f>SUMIF(#REF!,DP$2,#REF!)</f>
        <v>#REF!</v>
      </c>
      <c r="DQ83" s="24" t="e">
        <f>SUMIF(#REF!,DQ$2,#REF!)</f>
        <v>#REF!</v>
      </c>
      <c r="DR83" s="24" t="e">
        <f>SUMIF(#REF!,DR$2,#REF!)</f>
        <v>#REF!</v>
      </c>
      <c r="DS83" s="24" t="e">
        <f>SUMIF(#REF!,DS$2,#REF!)</f>
        <v>#REF!</v>
      </c>
      <c r="DT83" s="24" t="e">
        <f>SUMIF(#REF!,DT$2,#REF!)</f>
        <v>#REF!</v>
      </c>
      <c r="DU83" s="24" t="e">
        <f>SUMIF(#REF!,DU$2,#REF!)</f>
        <v>#REF!</v>
      </c>
      <c r="DV83" s="24" t="e">
        <f>SUMIF(#REF!,DV$2,#REF!)</f>
        <v>#REF!</v>
      </c>
      <c r="DW83" s="24" t="e">
        <f>SUMIF(#REF!,DW$2,#REF!)</f>
        <v>#REF!</v>
      </c>
    </row>
    <row r="84" spans="4:136" ht="5.5" customHeight="1">
      <c r="D84" s="20"/>
      <c r="E84" s="61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7"/>
      <c r="AE84" s="66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D84" s="66" t="e">
        <f>SUMIF(#REF!,DD$2,#REF!)</f>
        <v>#REF!</v>
      </c>
      <c r="DE84" s="66" t="e">
        <f>SUMIF(#REF!,DE$2,#REF!)</f>
        <v>#REF!</v>
      </c>
      <c r="DF84" s="66" t="e">
        <f>SUMIF(#REF!,DF$2,#REF!)</f>
        <v>#REF!</v>
      </c>
      <c r="DG84" s="66" t="e">
        <f>SUMIF(#REF!,DG$2,#REF!)</f>
        <v>#REF!</v>
      </c>
      <c r="DH84" s="66" t="e">
        <f>SUMIF(#REF!,DH$2,#REF!)</f>
        <v>#REF!</v>
      </c>
      <c r="DI84" s="66" t="e">
        <f>SUMIF(#REF!,DI$2,#REF!)</f>
        <v>#REF!</v>
      </c>
      <c r="DJ84" s="66" t="e">
        <f>SUMIF(#REF!,DJ$2,#REF!)</f>
        <v>#REF!</v>
      </c>
      <c r="DK84" s="66" t="e">
        <f>SUMIF(#REF!,DK$2,#REF!)</f>
        <v>#REF!</v>
      </c>
      <c r="DL84" s="66" t="e">
        <f>SUMIF(#REF!,DL$2,#REF!)</f>
        <v>#REF!</v>
      </c>
      <c r="DM84" s="66" t="e">
        <f>SUMIF(#REF!,DM$2,#REF!)</f>
        <v>#REF!</v>
      </c>
      <c r="DN84" s="66" t="e">
        <f>SUMIF(#REF!,DN$2,#REF!)</f>
        <v>#REF!</v>
      </c>
      <c r="DO84" s="66" t="e">
        <f>SUMIF(#REF!,DO$2,#REF!)</f>
        <v>#REF!</v>
      </c>
      <c r="DP84" s="66" t="e">
        <f>SUMIF(#REF!,DP$2,#REF!)</f>
        <v>#REF!</v>
      </c>
      <c r="DQ84" s="66" t="e">
        <f>SUMIF(#REF!,DQ$2,#REF!)</f>
        <v>#REF!</v>
      </c>
      <c r="DR84" s="66" t="e">
        <f>SUMIF(#REF!,DR$2,#REF!)</f>
        <v>#REF!</v>
      </c>
      <c r="DS84" s="66" t="e">
        <f>SUMIF(#REF!,DS$2,#REF!)</f>
        <v>#REF!</v>
      </c>
      <c r="DT84" s="66" t="e">
        <f>SUMIF(#REF!,DT$2,#REF!)</f>
        <v>#REF!</v>
      </c>
      <c r="DU84" s="66" t="e">
        <f>SUMIF(#REF!,DU$2,#REF!)</f>
        <v>#REF!</v>
      </c>
      <c r="DV84" s="66" t="e">
        <f>SUMIF(#REF!,DV$2,#REF!)</f>
        <v>#REF!</v>
      </c>
      <c r="DW84" s="66" t="e">
        <f>SUMIF(#REF!,DW$2,#REF!)</f>
        <v>#REF!</v>
      </c>
    </row>
    <row r="85" spans="4:136" ht="22.5" customHeight="1">
      <c r="D85" s="11" t="s">
        <v>85</v>
      </c>
      <c r="E85" s="61"/>
      <c r="F85" s="63" t="e">
        <f>F78-F81-F82-F83</f>
        <v>#REF!</v>
      </c>
      <c r="G85" s="63" t="e">
        <f>G78-G81-G82-G83</f>
        <v>#REF!</v>
      </c>
      <c r="H85" s="63" t="e">
        <f>H78-H81-H82-H83</f>
        <v>#REF!</v>
      </c>
      <c r="I85" s="63" t="e">
        <f>I78-I81-I82-I83</f>
        <v>#REF!</v>
      </c>
      <c r="J85" s="63" t="e">
        <f>J78-J81-J82-J83</f>
        <v>#REF!</v>
      </c>
      <c r="K85" s="63" t="e">
        <f t="shared" ref="K85:AC85" si="12">K78-K81-K82-K83</f>
        <v>#REF!</v>
      </c>
      <c r="L85" s="63" t="e">
        <f t="shared" si="12"/>
        <v>#REF!</v>
      </c>
      <c r="M85" s="63" t="e">
        <f t="shared" si="12"/>
        <v>#REF!</v>
      </c>
      <c r="N85" s="63" t="e">
        <f t="shared" si="12"/>
        <v>#REF!</v>
      </c>
      <c r="O85" s="63" t="e">
        <f t="shared" si="12"/>
        <v>#REF!</v>
      </c>
      <c r="P85" s="63" t="e">
        <f t="shared" si="12"/>
        <v>#REF!</v>
      </c>
      <c r="Q85" s="63" t="e">
        <f t="shared" si="12"/>
        <v>#REF!</v>
      </c>
      <c r="R85" s="63" t="e">
        <f t="shared" si="12"/>
        <v>#REF!</v>
      </c>
      <c r="S85" s="63" t="e">
        <f t="shared" si="12"/>
        <v>#REF!</v>
      </c>
      <c r="T85" s="63" t="e">
        <f t="shared" si="12"/>
        <v>#REF!</v>
      </c>
      <c r="U85" s="63" t="e">
        <f t="shared" si="12"/>
        <v>#REF!</v>
      </c>
      <c r="V85" s="63" t="e">
        <f t="shared" si="12"/>
        <v>#REF!</v>
      </c>
      <c r="W85" s="63" t="e">
        <f t="shared" si="12"/>
        <v>#REF!</v>
      </c>
      <c r="X85" s="63" t="e">
        <f t="shared" si="12"/>
        <v>#REF!</v>
      </c>
      <c r="Y85" s="63" t="e">
        <f t="shared" si="12"/>
        <v>#REF!</v>
      </c>
      <c r="Z85" s="63" t="e">
        <f t="shared" si="12"/>
        <v>#REF!</v>
      </c>
      <c r="AA85" s="63" t="e">
        <f t="shared" si="12"/>
        <v>#REF!</v>
      </c>
      <c r="AB85" s="63" t="e">
        <f t="shared" si="12"/>
        <v>#REF!</v>
      </c>
      <c r="AC85" s="63" t="e">
        <f t="shared" si="12"/>
        <v>#REF!</v>
      </c>
      <c r="AD85" s="25"/>
      <c r="AE85" s="63" t="e">
        <f>SUM(R85:AC85)</f>
        <v>#REF!</v>
      </c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D85" s="63" t="e">
        <f>SUMIF(#REF!,DD$2,#REF!)</f>
        <v>#REF!</v>
      </c>
      <c r="DE85" s="63" t="e">
        <f>SUMIF(#REF!,DE$2,#REF!)</f>
        <v>#REF!</v>
      </c>
      <c r="DF85" s="63" t="e">
        <f>SUMIF(#REF!,DF$2,#REF!)</f>
        <v>#REF!</v>
      </c>
      <c r="DG85" s="63" t="e">
        <f>SUMIF(#REF!,DG$2,#REF!)</f>
        <v>#REF!</v>
      </c>
      <c r="DH85" s="63" t="e">
        <f>SUMIF(#REF!,DH$2,#REF!)</f>
        <v>#REF!</v>
      </c>
      <c r="DI85" s="63" t="e">
        <f>SUMIF(#REF!,DI$2,#REF!)</f>
        <v>#REF!</v>
      </c>
      <c r="DJ85" s="63" t="e">
        <f>SUMIF(#REF!,DJ$2,#REF!)</f>
        <v>#REF!</v>
      </c>
      <c r="DK85" s="63" t="e">
        <f>SUMIF(#REF!,DK$2,#REF!)</f>
        <v>#REF!</v>
      </c>
      <c r="DL85" s="63" t="e">
        <f>SUMIF(#REF!,DL$2,#REF!)</f>
        <v>#REF!</v>
      </c>
      <c r="DM85" s="63" t="e">
        <f>SUMIF(#REF!,DM$2,#REF!)</f>
        <v>#REF!</v>
      </c>
      <c r="DN85" s="63" t="e">
        <f>SUMIF(#REF!,DN$2,#REF!)</f>
        <v>#REF!</v>
      </c>
      <c r="DO85" s="63" t="e">
        <f>SUMIF(#REF!,DO$2,#REF!)</f>
        <v>#REF!</v>
      </c>
      <c r="DP85" s="63" t="e">
        <f>SUMIF(#REF!,DP$2,#REF!)</f>
        <v>#REF!</v>
      </c>
      <c r="DQ85" s="63" t="e">
        <f>SUMIF(#REF!,DQ$2,#REF!)</f>
        <v>#REF!</v>
      </c>
      <c r="DR85" s="63" t="e">
        <f>SUMIF(#REF!,DR$2,#REF!)</f>
        <v>#REF!</v>
      </c>
      <c r="DS85" s="63" t="e">
        <f>SUMIF(#REF!,DS$2,#REF!)</f>
        <v>#REF!</v>
      </c>
      <c r="DT85" s="63" t="e">
        <f>SUMIF(#REF!,DT$2,#REF!)</f>
        <v>#REF!</v>
      </c>
      <c r="DU85" s="63" t="e">
        <f>SUMIF(#REF!,DU$2,#REF!)</f>
        <v>#REF!</v>
      </c>
      <c r="DV85" s="63" t="e">
        <f>SUMIF(#REF!,DV$2,#REF!)</f>
        <v>#REF!</v>
      </c>
      <c r="DW85" s="63" t="e">
        <f>SUMIF(#REF!,DW$2,#REF!)</f>
        <v>#REF!</v>
      </c>
    </row>
    <row r="86" spans="4:136" ht="22.5" customHeight="1">
      <c r="D86" s="71" t="s">
        <v>35</v>
      </c>
      <c r="E86" s="61"/>
      <c r="F86" s="30" t="e">
        <f t="shared" ref="F86:AE86" si="13">F85/F$60</f>
        <v>#REF!</v>
      </c>
      <c r="G86" s="66" t="e">
        <f t="shared" si="13"/>
        <v>#REF!</v>
      </c>
      <c r="H86" s="66" t="e">
        <f t="shared" si="13"/>
        <v>#REF!</v>
      </c>
      <c r="I86" s="66" t="e">
        <f t="shared" si="13"/>
        <v>#REF!</v>
      </c>
      <c r="J86" s="66" t="e">
        <f t="shared" si="13"/>
        <v>#REF!</v>
      </c>
      <c r="K86" s="66" t="e">
        <f t="shared" si="13"/>
        <v>#REF!</v>
      </c>
      <c r="L86" s="66" t="e">
        <f t="shared" si="13"/>
        <v>#REF!</v>
      </c>
      <c r="M86" s="66" t="e">
        <f t="shared" si="13"/>
        <v>#REF!</v>
      </c>
      <c r="N86" s="66" t="e">
        <f t="shared" si="13"/>
        <v>#REF!</v>
      </c>
      <c r="O86" s="66" t="e">
        <f t="shared" si="13"/>
        <v>#REF!</v>
      </c>
      <c r="P86" s="66" t="e">
        <f t="shared" si="13"/>
        <v>#REF!</v>
      </c>
      <c r="Q86" s="30" t="e">
        <f t="shared" si="13"/>
        <v>#REF!</v>
      </c>
      <c r="R86" s="30" t="e">
        <f t="shared" si="13"/>
        <v>#REF!</v>
      </c>
      <c r="S86" s="30" t="e">
        <f t="shared" si="13"/>
        <v>#REF!</v>
      </c>
      <c r="T86" s="30" t="e">
        <f t="shared" si="13"/>
        <v>#REF!</v>
      </c>
      <c r="U86" s="30" t="e">
        <f t="shared" si="13"/>
        <v>#REF!</v>
      </c>
      <c r="V86" s="30" t="e">
        <f t="shared" si="13"/>
        <v>#REF!</v>
      </c>
      <c r="W86" s="30" t="e">
        <f t="shared" si="13"/>
        <v>#REF!</v>
      </c>
      <c r="X86" s="30" t="e">
        <f t="shared" si="13"/>
        <v>#REF!</v>
      </c>
      <c r="Y86" s="30" t="e">
        <f t="shared" si="13"/>
        <v>#REF!</v>
      </c>
      <c r="Z86" s="30" t="e">
        <f t="shared" si="13"/>
        <v>#REF!</v>
      </c>
      <c r="AA86" s="30" t="e">
        <f t="shared" si="13"/>
        <v>#REF!</v>
      </c>
      <c r="AB86" s="30" t="e">
        <f t="shared" si="13"/>
        <v>#REF!</v>
      </c>
      <c r="AC86" s="30" t="e">
        <f t="shared" si="13"/>
        <v>#REF!</v>
      </c>
      <c r="AD86" s="67"/>
      <c r="AE86" s="30" t="e">
        <f t="shared" si="13"/>
        <v>#REF!</v>
      </c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D86" s="66" t="e">
        <f>SUMIF(#REF!,DD$2,#REF!)</f>
        <v>#REF!</v>
      </c>
      <c r="DE86" s="66" t="e">
        <f>SUMIF(#REF!,DE$2,#REF!)</f>
        <v>#REF!</v>
      </c>
      <c r="DF86" s="66" t="e">
        <f>SUMIF(#REF!,DF$2,#REF!)</f>
        <v>#REF!</v>
      </c>
      <c r="DG86" s="66" t="e">
        <f>SUMIF(#REF!,DG$2,#REF!)</f>
        <v>#REF!</v>
      </c>
      <c r="DH86" s="66" t="e">
        <f>SUMIF(#REF!,DH$2,#REF!)</f>
        <v>#REF!</v>
      </c>
      <c r="DI86" s="66" t="e">
        <f>SUMIF(#REF!,DI$2,#REF!)</f>
        <v>#REF!</v>
      </c>
      <c r="DJ86" s="66" t="e">
        <f>SUMIF(#REF!,DJ$2,#REF!)</f>
        <v>#REF!</v>
      </c>
      <c r="DK86" s="66" t="e">
        <f>SUMIF(#REF!,DK$2,#REF!)</f>
        <v>#REF!</v>
      </c>
      <c r="DL86" s="66" t="e">
        <f>SUMIF(#REF!,DL$2,#REF!)</f>
        <v>#REF!</v>
      </c>
      <c r="DM86" s="66" t="e">
        <f>SUMIF(#REF!,DM$2,#REF!)</f>
        <v>#REF!</v>
      </c>
      <c r="DN86" s="66" t="e">
        <f>SUMIF(#REF!,DN$2,#REF!)</f>
        <v>#REF!</v>
      </c>
      <c r="DO86" s="66" t="e">
        <f>SUMIF(#REF!,DO$2,#REF!)</f>
        <v>#REF!</v>
      </c>
      <c r="DP86" s="66" t="e">
        <f>SUMIF(#REF!,DP$2,#REF!)</f>
        <v>#REF!</v>
      </c>
      <c r="DQ86" s="66" t="e">
        <f>SUMIF(#REF!,DQ$2,#REF!)</f>
        <v>#REF!</v>
      </c>
      <c r="DR86" s="66" t="e">
        <f>SUMIF(#REF!,DR$2,#REF!)</f>
        <v>#REF!</v>
      </c>
      <c r="DS86" s="66" t="e">
        <f>SUMIF(#REF!,DS$2,#REF!)</f>
        <v>#REF!</v>
      </c>
      <c r="DT86" s="66" t="e">
        <f>SUMIF(#REF!,DT$2,#REF!)</f>
        <v>#REF!</v>
      </c>
      <c r="DU86" s="66" t="e">
        <f>SUMIF(#REF!,DU$2,#REF!)</f>
        <v>#REF!</v>
      </c>
      <c r="DV86" s="66" t="e">
        <f>SUMIF(#REF!,DV$2,#REF!)</f>
        <v>#REF!</v>
      </c>
      <c r="DW86" s="66" t="e">
        <f>SUMIF(#REF!,DW$2,#REF!)</f>
        <v>#REF!</v>
      </c>
    </row>
    <row r="87" spans="4:136" ht="12.75" customHeight="1">
      <c r="D87" s="72"/>
      <c r="E87" s="61"/>
      <c r="F87" s="67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D87" s="69" t="e">
        <f>SUMIF(#REF!,DD$2,#REF!)</f>
        <v>#REF!</v>
      </c>
      <c r="DE87" s="69" t="e">
        <f>SUMIF(#REF!,DE$2,#REF!)</f>
        <v>#REF!</v>
      </c>
      <c r="DF87" s="69" t="e">
        <f>SUMIF(#REF!,DF$2,#REF!)</f>
        <v>#REF!</v>
      </c>
      <c r="DG87" s="69" t="e">
        <f>SUMIF(#REF!,DG$2,#REF!)</f>
        <v>#REF!</v>
      </c>
      <c r="DH87" s="69" t="e">
        <f>SUMIF(#REF!,DH$2,#REF!)</f>
        <v>#REF!</v>
      </c>
      <c r="DI87" s="69" t="e">
        <f>SUMIF(#REF!,DI$2,#REF!)</f>
        <v>#REF!</v>
      </c>
      <c r="DJ87" s="69" t="e">
        <f>SUMIF(#REF!,DJ$2,#REF!)</f>
        <v>#REF!</v>
      </c>
      <c r="DK87" s="69" t="e">
        <f>SUMIF(#REF!,DK$2,#REF!)</f>
        <v>#REF!</v>
      </c>
      <c r="DL87" s="69" t="e">
        <f>SUMIF(#REF!,DL$2,#REF!)</f>
        <v>#REF!</v>
      </c>
      <c r="DM87" s="69" t="e">
        <f>SUMIF(#REF!,DM$2,#REF!)</f>
        <v>#REF!</v>
      </c>
      <c r="DN87" s="69" t="e">
        <f>SUMIF(#REF!,DN$2,#REF!)</f>
        <v>#REF!</v>
      </c>
      <c r="DO87" s="69" t="e">
        <f>SUMIF(#REF!,DO$2,#REF!)</f>
        <v>#REF!</v>
      </c>
      <c r="DP87" s="69" t="e">
        <f>SUMIF(#REF!,DP$2,#REF!)</f>
        <v>#REF!</v>
      </c>
      <c r="DQ87" s="69" t="e">
        <f>SUMIF(#REF!,DQ$2,#REF!)</f>
        <v>#REF!</v>
      </c>
      <c r="DR87" s="69" t="e">
        <f>SUMIF(#REF!,DR$2,#REF!)</f>
        <v>#REF!</v>
      </c>
      <c r="DS87" s="69" t="e">
        <f>SUMIF(#REF!,DS$2,#REF!)</f>
        <v>#REF!</v>
      </c>
      <c r="DT87" s="69" t="e">
        <f>SUMIF(#REF!,DT$2,#REF!)</f>
        <v>#REF!</v>
      </c>
      <c r="DU87" s="69" t="e">
        <f>SUMIF(#REF!,DU$2,#REF!)</f>
        <v>#REF!</v>
      </c>
      <c r="DV87" s="69" t="e">
        <f>SUMIF(#REF!,DV$2,#REF!)</f>
        <v>#REF!</v>
      </c>
      <c r="DW87" s="69" t="e">
        <f>SUMIF(#REF!,DW$2,#REF!)</f>
        <v>#REF!</v>
      </c>
    </row>
    <row r="88" spans="4:136" s="54" customFormat="1" ht="12.75" customHeight="1">
      <c r="D88" s="7" t="s">
        <v>228</v>
      </c>
      <c r="F88" s="24" t="e">
        <f>-#REF!</f>
        <v>#REF!</v>
      </c>
      <c r="G88" s="24" t="e">
        <f>-#REF!</f>
        <v>#REF!</v>
      </c>
      <c r="H88" s="24" t="e">
        <f>-#REF!</f>
        <v>#REF!</v>
      </c>
      <c r="I88" s="24" t="e">
        <f>-#REF!</f>
        <v>#REF!</v>
      </c>
      <c r="J88" s="24" t="e">
        <f>-#REF!</f>
        <v>#REF!</v>
      </c>
      <c r="K88" s="24" t="e">
        <f>-#REF!</f>
        <v>#REF!</v>
      </c>
      <c r="L88" s="24" t="e">
        <f>-#REF!</f>
        <v>#REF!</v>
      </c>
      <c r="M88" s="24" t="e">
        <f>-#REF!</f>
        <v>#REF!</v>
      </c>
      <c r="N88" s="24" t="e">
        <f>-#REF!</f>
        <v>#REF!</v>
      </c>
      <c r="O88" s="24" t="e">
        <f>-#REF!</f>
        <v>#REF!</v>
      </c>
      <c r="P88" s="24" t="e">
        <f>-#REF!</f>
        <v>#REF!</v>
      </c>
      <c r="Q88" s="24" t="e">
        <f>-#REF!</f>
        <v>#REF!</v>
      </c>
      <c r="R88" s="24" t="e">
        <f>-#REF!</f>
        <v>#REF!</v>
      </c>
      <c r="S88" s="24" t="e">
        <f>-#REF!</f>
        <v>#REF!</v>
      </c>
      <c r="T88" s="24" t="e">
        <f>-#REF!</f>
        <v>#REF!</v>
      </c>
      <c r="U88" s="24" t="e">
        <f>-#REF!</f>
        <v>#REF!</v>
      </c>
      <c r="V88" s="24" t="e">
        <f>-#REF!</f>
        <v>#REF!</v>
      </c>
      <c r="W88" s="24" t="e">
        <f>-#REF!</f>
        <v>#REF!</v>
      </c>
      <c r="X88" s="24" t="e">
        <f>-#REF!</f>
        <v>#REF!</v>
      </c>
      <c r="Y88" s="24" t="e">
        <f>-#REF!</f>
        <v>#REF!</v>
      </c>
      <c r="Z88" s="24" t="e">
        <f>-#REF!</f>
        <v>#REF!</v>
      </c>
      <c r="AA88" s="24" t="e">
        <f>-#REF!</f>
        <v>#REF!</v>
      </c>
      <c r="AB88" s="24" t="e">
        <f>-#REF!</f>
        <v>#REF!</v>
      </c>
      <c r="AC88" s="24" t="e">
        <f>-#REF!</f>
        <v>#REF!</v>
      </c>
      <c r="AD88" s="24"/>
      <c r="AE88" s="24" t="e">
        <f>SUM(R88:AC88)</f>
        <v>#REF!</v>
      </c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58"/>
      <c r="DC88" s="58"/>
      <c r="DD88" s="24" t="e">
        <f>SUMIF(#REF!,DD$2,#REF!)</f>
        <v>#REF!</v>
      </c>
      <c r="DE88" s="24" t="e">
        <f>SUMIF(#REF!,DE$2,#REF!)</f>
        <v>#REF!</v>
      </c>
      <c r="DF88" s="24" t="e">
        <f>SUMIF(#REF!,DF$2,#REF!)</f>
        <v>#REF!</v>
      </c>
      <c r="DG88" s="24" t="e">
        <f>SUMIF(#REF!,DG$2,#REF!)</f>
        <v>#REF!</v>
      </c>
      <c r="DH88" s="24" t="e">
        <f>SUMIF(#REF!,DH$2,#REF!)</f>
        <v>#REF!</v>
      </c>
      <c r="DI88" s="24" t="e">
        <f>SUMIF(#REF!,DI$2,#REF!)</f>
        <v>#REF!</v>
      </c>
      <c r="DJ88" s="24" t="e">
        <f>SUMIF(#REF!,DJ$2,#REF!)</f>
        <v>#REF!</v>
      </c>
      <c r="DK88" s="24" t="e">
        <f>SUMIF(#REF!,DK$2,#REF!)</f>
        <v>#REF!</v>
      </c>
      <c r="DL88" s="24" t="e">
        <f>SUMIF(#REF!,DL$2,#REF!)</f>
        <v>#REF!</v>
      </c>
      <c r="DM88" s="24" t="e">
        <f>SUMIF(#REF!,DM$2,#REF!)</f>
        <v>#REF!</v>
      </c>
      <c r="DN88" s="24" t="e">
        <f>SUMIF(#REF!,DN$2,#REF!)</f>
        <v>#REF!</v>
      </c>
      <c r="DO88" s="24" t="e">
        <f>SUMIF(#REF!,DO$2,#REF!)</f>
        <v>#REF!</v>
      </c>
      <c r="DP88" s="24" t="e">
        <f>SUMIF(#REF!,DP$2,#REF!)</f>
        <v>#REF!</v>
      </c>
      <c r="DQ88" s="24" t="e">
        <f>SUMIF(#REF!,DQ$2,#REF!)</f>
        <v>#REF!</v>
      </c>
      <c r="DR88" s="24" t="e">
        <f>SUMIF(#REF!,DR$2,#REF!)</f>
        <v>#REF!</v>
      </c>
      <c r="DS88" s="24" t="e">
        <f>SUMIF(#REF!,DS$2,#REF!)</f>
        <v>#REF!</v>
      </c>
      <c r="DT88" s="24" t="e">
        <f>SUMIF(#REF!,DT$2,#REF!)</f>
        <v>#REF!</v>
      </c>
      <c r="DU88" s="24" t="e">
        <f>SUMIF(#REF!,DU$2,#REF!)</f>
        <v>#REF!</v>
      </c>
      <c r="DV88" s="24" t="e">
        <f>SUMIF(#REF!,DV$2,#REF!)</f>
        <v>#REF!</v>
      </c>
      <c r="DW88" s="24" t="e">
        <f>SUMIF(#REF!,DW$2,#REF!)</f>
        <v>#REF!</v>
      </c>
      <c r="DX88" s="58"/>
      <c r="DY88" s="58"/>
      <c r="DZ88" s="58"/>
      <c r="EA88" s="58"/>
      <c r="EB88" s="58"/>
      <c r="EC88" s="58"/>
      <c r="ED88" s="58"/>
      <c r="EE88" s="58"/>
      <c r="EF88" s="58"/>
    </row>
    <row r="89" spans="4:136" s="54" customFormat="1" ht="12.75" customHeight="1">
      <c r="D89" s="7" t="s">
        <v>229</v>
      </c>
      <c r="F89" s="24" t="e">
        <f>-#REF!</f>
        <v>#REF!</v>
      </c>
      <c r="G89" s="24" t="e">
        <f>-#REF!</f>
        <v>#REF!</v>
      </c>
      <c r="H89" s="24" t="e">
        <f>-#REF!</f>
        <v>#REF!</v>
      </c>
      <c r="I89" s="24" t="e">
        <f>-#REF!</f>
        <v>#REF!</v>
      </c>
      <c r="J89" s="24" t="e">
        <f>-#REF!</f>
        <v>#REF!</v>
      </c>
      <c r="K89" s="24" t="e">
        <f>-#REF!</f>
        <v>#REF!</v>
      </c>
      <c r="L89" s="24" t="e">
        <f>-#REF!</f>
        <v>#REF!</v>
      </c>
      <c r="M89" s="24" t="e">
        <f>-#REF!</f>
        <v>#REF!</v>
      </c>
      <c r="N89" s="24" t="e">
        <f>-#REF!</f>
        <v>#REF!</v>
      </c>
      <c r="O89" s="24" t="e">
        <f>-#REF!</f>
        <v>#REF!</v>
      </c>
      <c r="P89" s="24" t="e">
        <f>-#REF!</f>
        <v>#REF!</v>
      </c>
      <c r="Q89" s="24" t="e">
        <f>-#REF!</f>
        <v>#REF!</v>
      </c>
      <c r="R89" s="24" t="e">
        <f>-#REF!</f>
        <v>#REF!</v>
      </c>
      <c r="S89" s="24" t="e">
        <f>-#REF!</f>
        <v>#REF!</v>
      </c>
      <c r="T89" s="24" t="e">
        <f>-#REF!</f>
        <v>#REF!</v>
      </c>
      <c r="U89" s="24" t="e">
        <f>-#REF!</f>
        <v>#REF!</v>
      </c>
      <c r="V89" s="24" t="e">
        <f>-#REF!</f>
        <v>#REF!</v>
      </c>
      <c r="W89" s="24" t="e">
        <f>-#REF!</f>
        <v>#REF!</v>
      </c>
      <c r="X89" s="24" t="e">
        <f>-#REF!</f>
        <v>#REF!</v>
      </c>
      <c r="Y89" s="24" t="e">
        <f>-#REF!</f>
        <v>#REF!</v>
      </c>
      <c r="Z89" s="24" t="e">
        <f>-#REF!</f>
        <v>#REF!</v>
      </c>
      <c r="AA89" s="24" t="e">
        <f>-#REF!</f>
        <v>#REF!</v>
      </c>
      <c r="AB89" s="24" t="e">
        <f>-#REF!</f>
        <v>#REF!</v>
      </c>
      <c r="AC89" s="24" t="e">
        <f>-#REF!</f>
        <v>#REF!</v>
      </c>
      <c r="AD89" s="24"/>
      <c r="AE89" s="24" t="e">
        <f>SUM(R89:AC89)</f>
        <v>#REF!</v>
      </c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58"/>
      <c r="DC89" s="58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58"/>
      <c r="DY89" s="58"/>
      <c r="DZ89" s="58"/>
      <c r="EA89" s="58"/>
      <c r="EB89" s="58"/>
      <c r="EC89" s="58"/>
      <c r="ED89" s="58"/>
      <c r="EE89" s="58"/>
      <c r="EF89" s="58"/>
    </row>
    <row r="90" spans="4:136" s="54" customFormat="1" ht="12.75" customHeight="1">
      <c r="D90" s="7" t="s">
        <v>230</v>
      </c>
      <c r="F90" s="24" t="e">
        <f>-#REF!</f>
        <v>#REF!</v>
      </c>
      <c r="G90" s="24" t="e">
        <f>-#REF!</f>
        <v>#REF!</v>
      </c>
      <c r="H90" s="24" t="e">
        <f>-#REF!</f>
        <v>#REF!</v>
      </c>
      <c r="I90" s="24" t="e">
        <f>-#REF!</f>
        <v>#REF!</v>
      </c>
      <c r="J90" s="24" t="e">
        <f>-#REF!</f>
        <v>#REF!</v>
      </c>
      <c r="K90" s="24" t="e">
        <f>-#REF!</f>
        <v>#REF!</v>
      </c>
      <c r="L90" s="24" t="e">
        <f>-#REF!</f>
        <v>#REF!</v>
      </c>
      <c r="M90" s="24" t="e">
        <f>-#REF!</f>
        <v>#REF!</v>
      </c>
      <c r="N90" s="24" t="e">
        <f>-#REF!</f>
        <v>#REF!</v>
      </c>
      <c r="O90" s="24" t="e">
        <f>-#REF!</f>
        <v>#REF!</v>
      </c>
      <c r="P90" s="24" t="e">
        <f>-#REF!</f>
        <v>#REF!</v>
      </c>
      <c r="Q90" s="24" t="e">
        <f>-#REF!</f>
        <v>#REF!</v>
      </c>
      <c r="R90" s="24" t="e">
        <f>-#REF!</f>
        <v>#REF!</v>
      </c>
      <c r="S90" s="24" t="e">
        <f>-#REF!</f>
        <v>#REF!</v>
      </c>
      <c r="T90" s="24" t="e">
        <f>-#REF!</f>
        <v>#REF!</v>
      </c>
      <c r="U90" s="24" t="e">
        <f>-#REF!</f>
        <v>#REF!</v>
      </c>
      <c r="V90" s="24" t="e">
        <f>-#REF!</f>
        <v>#REF!</v>
      </c>
      <c r="W90" s="24" t="e">
        <f>-#REF!</f>
        <v>#REF!</v>
      </c>
      <c r="X90" s="24" t="e">
        <f>-#REF!</f>
        <v>#REF!</v>
      </c>
      <c r="Y90" s="24" t="e">
        <f>-#REF!</f>
        <v>#REF!</v>
      </c>
      <c r="Z90" s="24" t="e">
        <f>-#REF!</f>
        <v>#REF!</v>
      </c>
      <c r="AA90" s="24" t="e">
        <f>-#REF!</f>
        <v>#REF!</v>
      </c>
      <c r="AB90" s="24" t="e">
        <f>-#REF!</f>
        <v>#REF!</v>
      </c>
      <c r="AC90" s="24" t="e">
        <f>-#REF!</f>
        <v>#REF!</v>
      </c>
      <c r="AD90" s="24"/>
      <c r="AE90" s="24" t="e">
        <f>SUM(R90:AC90)</f>
        <v>#REF!</v>
      </c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58"/>
      <c r="DC90" s="58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58"/>
      <c r="DY90" s="58"/>
      <c r="DZ90" s="58"/>
      <c r="EA90" s="58"/>
      <c r="EB90" s="58"/>
      <c r="EC90" s="58"/>
      <c r="ED90" s="58"/>
      <c r="EE90" s="58"/>
      <c r="EF90" s="58"/>
    </row>
    <row r="91" spans="4:136" s="54" customFormat="1" ht="12.75" customHeight="1">
      <c r="D91" s="7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58"/>
      <c r="DC91" s="58"/>
      <c r="DD91" s="24" t="e">
        <f>SUMIF(#REF!,DD$2,#REF!)</f>
        <v>#REF!</v>
      </c>
      <c r="DE91" s="24" t="e">
        <f>SUMIF(#REF!,DE$2,#REF!)</f>
        <v>#REF!</v>
      </c>
      <c r="DF91" s="24" t="e">
        <f>SUMIF(#REF!,DF$2,#REF!)</f>
        <v>#REF!</v>
      </c>
      <c r="DG91" s="24" t="e">
        <f>SUMIF(#REF!,DG$2,#REF!)</f>
        <v>#REF!</v>
      </c>
      <c r="DH91" s="24" t="e">
        <f>SUMIF(#REF!,DH$2,#REF!)</f>
        <v>#REF!</v>
      </c>
      <c r="DI91" s="24" t="e">
        <f>SUMIF(#REF!,DI$2,#REF!)</f>
        <v>#REF!</v>
      </c>
      <c r="DJ91" s="24" t="e">
        <f>SUMIF(#REF!,DJ$2,#REF!)</f>
        <v>#REF!</v>
      </c>
      <c r="DK91" s="24" t="e">
        <f>SUMIF(#REF!,DK$2,#REF!)</f>
        <v>#REF!</v>
      </c>
      <c r="DL91" s="24" t="e">
        <f>SUMIF(#REF!,DL$2,#REF!)</f>
        <v>#REF!</v>
      </c>
      <c r="DM91" s="24" t="e">
        <f>SUMIF(#REF!,DM$2,#REF!)</f>
        <v>#REF!</v>
      </c>
      <c r="DN91" s="24" t="e">
        <f>SUMIF(#REF!,DN$2,#REF!)</f>
        <v>#REF!</v>
      </c>
      <c r="DO91" s="24" t="e">
        <f>SUMIF(#REF!,DO$2,#REF!)</f>
        <v>#REF!</v>
      </c>
      <c r="DP91" s="24" t="e">
        <f>SUMIF(#REF!,DP$2,#REF!)</f>
        <v>#REF!</v>
      </c>
      <c r="DQ91" s="24" t="e">
        <f>SUMIF(#REF!,DQ$2,#REF!)</f>
        <v>#REF!</v>
      </c>
      <c r="DR91" s="24" t="e">
        <f>SUMIF(#REF!,DR$2,#REF!)</f>
        <v>#REF!</v>
      </c>
      <c r="DS91" s="24" t="e">
        <f>SUMIF(#REF!,DS$2,#REF!)</f>
        <v>#REF!</v>
      </c>
      <c r="DT91" s="24" t="e">
        <f>SUMIF(#REF!,DT$2,#REF!)</f>
        <v>#REF!</v>
      </c>
      <c r="DU91" s="24" t="e">
        <f>SUMIF(#REF!,DU$2,#REF!)</f>
        <v>#REF!</v>
      </c>
      <c r="DV91" s="24" t="e">
        <f>SUMIF(#REF!,DV$2,#REF!)</f>
        <v>#REF!</v>
      </c>
      <c r="DW91" s="24" t="e">
        <f>SUMIF(#REF!,DW$2,#REF!)</f>
        <v>#REF!</v>
      </c>
      <c r="DX91" s="58"/>
      <c r="DY91" s="58"/>
      <c r="DZ91" s="58"/>
      <c r="EA91" s="58"/>
      <c r="EB91" s="58"/>
      <c r="EC91" s="58"/>
      <c r="ED91" s="58"/>
      <c r="EE91" s="58"/>
      <c r="EF91" s="58"/>
    </row>
    <row r="92" spans="4:136" s="54" customFormat="1" ht="12.75" customHeight="1">
      <c r="D92" s="55" t="s">
        <v>97</v>
      </c>
      <c r="F92" s="56" t="e">
        <f>F85-F88-F89-F90</f>
        <v>#REF!</v>
      </c>
      <c r="G92" s="56" t="e">
        <f t="shared" ref="G92:AC92" si="14">G85-G88-G89-G90</f>
        <v>#REF!</v>
      </c>
      <c r="H92" s="56" t="e">
        <f t="shared" si="14"/>
        <v>#REF!</v>
      </c>
      <c r="I92" s="56" t="e">
        <f t="shared" si="14"/>
        <v>#REF!</v>
      </c>
      <c r="J92" s="56" t="e">
        <f t="shared" si="14"/>
        <v>#REF!</v>
      </c>
      <c r="K92" s="56" t="e">
        <f t="shared" si="14"/>
        <v>#REF!</v>
      </c>
      <c r="L92" s="56" t="e">
        <f t="shared" si="14"/>
        <v>#REF!</v>
      </c>
      <c r="M92" s="56" t="e">
        <f t="shared" si="14"/>
        <v>#REF!</v>
      </c>
      <c r="N92" s="56" t="e">
        <f t="shared" si="14"/>
        <v>#REF!</v>
      </c>
      <c r="O92" s="56" t="e">
        <f t="shared" si="14"/>
        <v>#REF!</v>
      </c>
      <c r="P92" s="56" t="e">
        <f t="shared" si="14"/>
        <v>#REF!</v>
      </c>
      <c r="Q92" s="56" t="e">
        <f t="shared" si="14"/>
        <v>#REF!</v>
      </c>
      <c r="R92" s="56" t="e">
        <f t="shared" si="14"/>
        <v>#REF!</v>
      </c>
      <c r="S92" s="56" t="e">
        <f t="shared" si="14"/>
        <v>#REF!</v>
      </c>
      <c r="T92" s="56" t="e">
        <f t="shared" si="14"/>
        <v>#REF!</v>
      </c>
      <c r="U92" s="56" t="e">
        <f t="shared" si="14"/>
        <v>#REF!</v>
      </c>
      <c r="V92" s="56" t="e">
        <f t="shared" si="14"/>
        <v>#REF!</v>
      </c>
      <c r="W92" s="56" t="e">
        <f t="shared" si="14"/>
        <v>#REF!</v>
      </c>
      <c r="X92" s="56" t="e">
        <f t="shared" si="14"/>
        <v>#REF!</v>
      </c>
      <c r="Y92" s="56" t="e">
        <f t="shared" si="14"/>
        <v>#REF!</v>
      </c>
      <c r="Z92" s="56" t="e">
        <f t="shared" si="14"/>
        <v>#REF!</v>
      </c>
      <c r="AA92" s="56" t="e">
        <f t="shared" si="14"/>
        <v>#REF!</v>
      </c>
      <c r="AB92" s="56" t="e">
        <f t="shared" si="14"/>
        <v>#REF!</v>
      </c>
      <c r="AC92" s="56" t="e">
        <f t="shared" si="14"/>
        <v>#REF!</v>
      </c>
      <c r="AD92" s="25"/>
      <c r="AE92" s="56" t="e">
        <f>SUM(R92:AC92)</f>
        <v>#REF!</v>
      </c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58"/>
      <c r="DC92" s="58"/>
      <c r="DD92" s="56" t="e">
        <f>SUMIF(#REF!,DD$2,#REF!)</f>
        <v>#REF!</v>
      </c>
      <c r="DE92" s="56" t="e">
        <f>SUMIF(#REF!,DE$2,#REF!)</f>
        <v>#REF!</v>
      </c>
      <c r="DF92" s="56" t="e">
        <f>SUMIF(#REF!,DF$2,#REF!)</f>
        <v>#REF!</v>
      </c>
      <c r="DG92" s="56" t="e">
        <f>SUMIF(#REF!,DG$2,#REF!)</f>
        <v>#REF!</v>
      </c>
      <c r="DH92" s="56" t="e">
        <f>SUMIF(#REF!,DH$2,#REF!)</f>
        <v>#REF!</v>
      </c>
      <c r="DI92" s="56" t="e">
        <f>SUMIF(#REF!,DI$2,#REF!)</f>
        <v>#REF!</v>
      </c>
      <c r="DJ92" s="56" t="e">
        <f>SUMIF(#REF!,DJ$2,#REF!)</f>
        <v>#REF!</v>
      </c>
      <c r="DK92" s="56" t="e">
        <f>SUMIF(#REF!,DK$2,#REF!)</f>
        <v>#REF!</v>
      </c>
      <c r="DL92" s="56" t="e">
        <f>SUMIF(#REF!,DL$2,#REF!)</f>
        <v>#REF!</v>
      </c>
      <c r="DM92" s="56" t="e">
        <f>SUMIF(#REF!,DM$2,#REF!)</f>
        <v>#REF!</v>
      </c>
      <c r="DN92" s="56" t="e">
        <f>SUMIF(#REF!,DN$2,#REF!)</f>
        <v>#REF!</v>
      </c>
      <c r="DO92" s="56" t="e">
        <f>SUMIF(#REF!,DO$2,#REF!)</f>
        <v>#REF!</v>
      </c>
      <c r="DP92" s="56" t="e">
        <f>SUMIF(#REF!,DP$2,#REF!)</f>
        <v>#REF!</v>
      </c>
      <c r="DQ92" s="56" t="e">
        <f>SUMIF(#REF!,DQ$2,#REF!)</f>
        <v>#REF!</v>
      </c>
      <c r="DR92" s="56" t="e">
        <f>SUMIF(#REF!,DR$2,#REF!)</f>
        <v>#REF!</v>
      </c>
      <c r="DS92" s="56" t="e">
        <f>SUMIF(#REF!,DS$2,#REF!)</f>
        <v>#REF!</v>
      </c>
      <c r="DT92" s="56" t="e">
        <f>SUMIF(#REF!,DT$2,#REF!)</f>
        <v>#REF!</v>
      </c>
      <c r="DU92" s="56" t="e">
        <f>SUMIF(#REF!,DU$2,#REF!)</f>
        <v>#REF!</v>
      </c>
      <c r="DV92" s="56" t="e">
        <f>SUMIF(#REF!,DV$2,#REF!)</f>
        <v>#REF!</v>
      </c>
      <c r="DW92" s="56" t="e">
        <f>SUMIF(#REF!,DW$2,#REF!)</f>
        <v>#REF!</v>
      </c>
      <c r="DX92" s="58"/>
      <c r="DY92" s="58"/>
      <c r="DZ92" s="58"/>
      <c r="EA92" s="58"/>
      <c r="EB92" s="58"/>
      <c r="EC92" s="58"/>
      <c r="ED92" s="58"/>
      <c r="EE92" s="58"/>
      <c r="EF92" s="58"/>
    </row>
    <row r="93" spans="4:136" s="54" customFormat="1" ht="12.75" customHeight="1">
      <c r="D93" s="7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58"/>
      <c r="DC93" s="58"/>
      <c r="DD93" s="24" t="e">
        <f>SUMIF(#REF!,DD$2,#REF!)</f>
        <v>#REF!</v>
      </c>
      <c r="DE93" s="24" t="e">
        <f>SUMIF(#REF!,DE$2,#REF!)</f>
        <v>#REF!</v>
      </c>
      <c r="DF93" s="24" t="e">
        <f>SUMIF(#REF!,DF$2,#REF!)</f>
        <v>#REF!</v>
      </c>
      <c r="DG93" s="24" t="e">
        <f>SUMIF(#REF!,DG$2,#REF!)</f>
        <v>#REF!</v>
      </c>
      <c r="DH93" s="24" t="e">
        <f>SUMIF(#REF!,DH$2,#REF!)</f>
        <v>#REF!</v>
      </c>
      <c r="DI93" s="24" t="e">
        <f>SUMIF(#REF!,DI$2,#REF!)</f>
        <v>#REF!</v>
      </c>
      <c r="DJ93" s="24" t="e">
        <f>SUMIF(#REF!,DJ$2,#REF!)</f>
        <v>#REF!</v>
      </c>
      <c r="DK93" s="24" t="e">
        <f>SUMIF(#REF!,DK$2,#REF!)</f>
        <v>#REF!</v>
      </c>
      <c r="DL93" s="24" t="e">
        <f>SUMIF(#REF!,DL$2,#REF!)</f>
        <v>#REF!</v>
      </c>
      <c r="DM93" s="24" t="e">
        <f>SUMIF(#REF!,DM$2,#REF!)</f>
        <v>#REF!</v>
      </c>
      <c r="DN93" s="24" t="e">
        <f>SUMIF(#REF!,DN$2,#REF!)</f>
        <v>#REF!</v>
      </c>
      <c r="DO93" s="24" t="e">
        <f>SUMIF(#REF!,DO$2,#REF!)</f>
        <v>#REF!</v>
      </c>
      <c r="DP93" s="24" t="e">
        <f>SUMIF(#REF!,DP$2,#REF!)</f>
        <v>#REF!</v>
      </c>
      <c r="DQ93" s="24" t="e">
        <f>SUMIF(#REF!,DQ$2,#REF!)</f>
        <v>#REF!</v>
      </c>
      <c r="DR93" s="24" t="e">
        <f>SUMIF(#REF!,DR$2,#REF!)</f>
        <v>#REF!</v>
      </c>
      <c r="DS93" s="24" t="e">
        <f>SUMIF(#REF!,DS$2,#REF!)</f>
        <v>#REF!</v>
      </c>
      <c r="DT93" s="24" t="e">
        <f>SUMIF(#REF!,DT$2,#REF!)</f>
        <v>#REF!</v>
      </c>
      <c r="DU93" s="24" t="e">
        <f>SUMIF(#REF!,DU$2,#REF!)</f>
        <v>#REF!</v>
      </c>
      <c r="DV93" s="24" t="e">
        <f>SUMIF(#REF!,DV$2,#REF!)</f>
        <v>#REF!</v>
      </c>
      <c r="DW93" s="24" t="e">
        <f>SUMIF(#REF!,DW$2,#REF!)</f>
        <v>#REF!</v>
      </c>
      <c r="DX93" s="58"/>
      <c r="DY93" s="58"/>
      <c r="DZ93" s="58"/>
      <c r="EA93" s="58"/>
      <c r="EB93" s="58"/>
      <c r="EC93" s="58"/>
      <c r="ED93" s="58"/>
      <c r="EE93" s="58"/>
      <c r="EF93" s="58"/>
    </row>
    <row r="94" spans="4:136" s="54" customFormat="1" ht="12.75" customHeight="1">
      <c r="D94" s="7" t="s">
        <v>148</v>
      </c>
      <c r="F94" s="24" t="e">
        <f>-#REF!</f>
        <v>#REF!</v>
      </c>
      <c r="G94" s="24" t="e">
        <f>-#REF!</f>
        <v>#REF!</v>
      </c>
      <c r="H94" s="24" t="e">
        <f>-#REF!</f>
        <v>#REF!</v>
      </c>
      <c r="I94" s="24" t="e">
        <f>-#REF!</f>
        <v>#REF!</v>
      </c>
      <c r="J94" s="24" t="e">
        <f>-#REF!</f>
        <v>#REF!</v>
      </c>
      <c r="K94" s="24" t="e">
        <f>-#REF!</f>
        <v>#REF!</v>
      </c>
      <c r="L94" s="24" t="e">
        <f>-#REF!</f>
        <v>#REF!</v>
      </c>
      <c r="M94" s="24" t="e">
        <f>-#REF!</f>
        <v>#REF!</v>
      </c>
      <c r="N94" s="24" t="e">
        <f>-#REF!</f>
        <v>#REF!</v>
      </c>
      <c r="O94" s="24" t="e">
        <f>-#REF!</f>
        <v>#REF!</v>
      </c>
      <c r="P94" s="24" t="e">
        <f>-#REF!</f>
        <v>#REF!</v>
      </c>
      <c r="Q94" s="24" t="e">
        <f>-#REF!</f>
        <v>#REF!</v>
      </c>
      <c r="R94" s="24" t="e">
        <f>-#REF!</f>
        <v>#REF!</v>
      </c>
      <c r="S94" s="24" t="e">
        <f>-#REF!</f>
        <v>#REF!</v>
      </c>
      <c r="T94" s="24" t="e">
        <f>-#REF!</f>
        <v>#REF!</v>
      </c>
      <c r="U94" s="24" t="e">
        <f>-#REF!</f>
        <v>#REF!</v>
      </c>
      <c r="V94" s="24" t="e">
        <f>-#REF!</f>
        <v>#REF!</v>
      </c>
      <c r="W94" s="24" t="e">
        <f>-#REF!</f>
        <v>#REF!</v>
      </c>
      <c r="X94" s="24" t="e">
        <f>-#REF!</f>
        <v>#REF!</v>
      </c>
      <c r="Y94" s="24" t="e">
        <f>-#REF!</f>
        <v>#REF!</v>
      </c>
      <c r="Z94" s="24" t="e">
        <f>-#REF!</f>
        <v>#REF!</v>
      </c>
      <c r="AA94" s="24" t="e">
        <f>-#REF!</f>
        <v>#REF!</v>
      </c>
      <c r="AB94" s="24" t="e">
        <f>-#REF!</f>
        <v>#REF!</v>
      </c>
      <c r="AC94" s="24" t="e">
        <f>-#REF!</f>
        <v>#REF!</v>
      </c>
      <c r="AD94" s="24"/>
      <c r="AE94" s="24" t="e">
        <f t="shared" ref="AE94:AE99" si="15">SUM(R94:AC94)</f>
        <v>#REF!</v>
      </c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58"/>
      <c r="DC94" s="58"/>
      <c r="DD94" s="24" t="e">
        <f>SUMIF(#REF!,DD$2,#REF!)</f>
        <v>#REF!</v>
      </c>
      <c r="DE94" s="24" t="e">
        <f>SUMIF(#REF!,DE$2,#REF!)</f>
        <v>#REF!</v>
      </c>
      <c r="DF94" s="24" t="e">
        <f>SUMIF(#REF!,DF$2,#REF!)</f>
        <v>#REF!</v>
      </c>
      <c r="DG94" s="24" t="e">
        <f>SUMIF(#REF!,DG$2,#REF!)</f>
        <v>#REF!</v>
      </c>
      <c r="DH94" s="24" t="e">
        <f>SUMIF(#REF!,DH$2,#REF!)</f>
        <v>#REF!</v>
      </c>
      <c r="DI94" s="24" t="e">
        <f>SUMIF(#REF!,DI$2,#REF!)</f>
        <v>#REF!</v>
      </c>
      <c r="DJ94" s="24" t="e">
        <f>SUMIF(#REF!,DJ$2,#REF!)</f>
        <v>#REF!</v>
      </c>
      <c r="DK94" s="24" t="e">
        <f>SUMIF(#REF!,DK$2,#REF!)</f>
        <v>#REF!</v>
      </c>
      <c r="DL94" s="24" t="e">
        <f>SUMIF(#REF!,DL$2,#REF!)</f>
        <v>#REF!</v>
      </c>
      <c r="DM94" s="24" t="e">
        <f>SUMIF(#REF!,DM$2,#REF!)</f>
        <v>#REF!</v>
      </c>
      <c r="DN94" s="24" t="e">
        <f>SUMIF(#REF!,DN$2,#REF!)</f>
        <v>#REF!</v>
      </c>
      <c r="DO94" s="24" t="e">
        <f>SUMIF(#REF!,DO$2,#REF!)</f>
        <v>#REF!</v>
      </c>
      <c r="DP94" s="24" t="e">
        <f>SUMIF(#REF!,DP$2,#REF!)</f>
        <v>#REF!</v>
      </c>
      <c r="DQ94" s="24" t="e">
        <f>SUMIF(#REF!,DQ$2,#REF!)</f>
        <v>#REF!</v>
      </c>
      <c r="DR94" s="24" t="e">
        <f>SUMIF(#REF!,DR$2,#REF!)</f>
        <v>#REF!</v>
      </c>
      <c r="DS94" s="24" t="e">
        <f>SUMIF(#REF!,DS$2,#REF!)</f>
        <v>#REF!</v>
      </c>
      <c r="DT94" s="24" t="e">
        <f>SUMIF(#REF!,DT$2,#REF!)</f>
        <v>#REF!</v>
      </c>
      <c r="DU94" s="24" t="e">
        <f>SUMIF(#REF!,DU$2,#REF!)</f>
        <v>#REF!</v>
      </c>
      <c r="DV94" s="24" t="e">
        <f>SUMIF(#REF!,DV$2,#REF!)</f>
        <v>#REF!</v>
      </c>
      <c r="DW94" s="24" t="e">
        <f>SUMIF(#REF!,DW$2,#REF!)</f>
        <v>#REF!</v>
      </c>
      <c r="DX94" s="58"/>
      <c r="DY94" s="58"/>
      <c r="DZ94" s="58"/>
      <c r="EA94" s="58"/>
      <c r="EB94" s="58"/>
      <c r="EC94" s="58"/>
      <c r="ED94" s="58"/>
      <c r="EE94" s="58"/>
      <c r="EF94" s="58"/>
    </row>
    <row r="95" spans="4:136" s="54" customFormat="1" ht="12.75" customHeight="1">
      <c r="D95" s="6" t="s">
        <v>212</v>
      </c>
      <c r="F95" s="24" t="e">
        <f>-#REF!</f>
        <v>#REF!</v>
      </c>
      <c r="G95" s="24" t="e">
        <f>-#REF!</f>
        <v>#REF!</v>
      </c>
      <c r="H95" s="24" t="e">
        <f>-#REF!</f>
        <v>#REF!</v>
      </c>
      <c r="I95" s="24" t="e">
        <f>-#REF!</f>
        <v>#REF!</v>
      </c>
      <c r="J95" s="24" t="e">
        <f>-#REF!</f>
        <v>#REF!</v>
      </c>
      <c r="K95" s="24" t="e">
        <f>-#REF!</f>
        <v>#REF!</v>
      </c>
      <c r="L95" s="24" t="e">
        <f>-#REF!</f>
        <v>#REF!</v>
      </c>
      <c r="M95" s="24" t="e">
        <f>-#REF!</f>
        <v>#REF!</v>
      </c>
      <c r="N95" s="24" t="e">
        <f>-#REF!</f>
        <v>#REF!</v>
      </c>
      <c r="O95" s="24" t="e">
        <f>-#REF!</f>
        <v>#REF!</v>
      </c>
      <c r="P95" s="24" t="e">
        <f>-#REF!</f>
        <v>#REF!</v>
      </c>
      <c r="Q95" s="24" t="e">
        <f>-#REF!</f>
        <v>#REF!</v>
      </c>
      <c r="R95" s="24" t="e">
        <f>-#REF!</f>
        <v>#REF!</v>
      </c>
      <c r="S95" s="24" t="e">
        <f>-#REF!</f>
        <v>#REF!</v>
      </c>
      <c r="T95" s="24" t="e">
        <f>-#REF!</f>
        <v>#REF!</v>
      </c>
      <c r="U95" s="24" t="e">
        <f>-#REF!</f>
        <v>#REF!</v>
      </c>
      <c r="V95" s="24" t="e">
        <f>-#REF!</f>
        <v>#REF!</v>
      </c>
      <c r="W95" s="24" t="e">
        <f>-#REF!</f>
        <v>#REF!</v>
      </c>
      <c r="X95" s="24" t="e">
        <f>-#REF!</f>
        <v>#REF!</v>
      </c>
      <c r="Y95" s="24" t="e">
        <f>-#REF!</f>
        <v>#REF!</v>
      </c>
      <c r="Z95" s="24" t="e">
        <f>-#REF!</f>
        <v>#REF!</v>
      </c>
      <c r="AA95" s="24" t="e">
        <f>-#REF!</f>
        <v>#REF!</v>
      </c>
      <c r="AB95" s="24" t="e">
        <f>-#REF!</f>
        <v>#REF!</v>
      </c>
      <c r="AC95" s="24" t="e">
        <f>-#REF!</f>
        <v>#REF!</v>
      </c>
      <c r="AD95" s="24"/>
      <c r="AE95" s="24" t="e">
        <f t="shared" si="15"/>
        <v>#REF!</v>
      </c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58"/>
      <c r="DC95" s="58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58"/>
      <c r="DY95" s="58"/>
      <c r="DZ95" s="58"/>
      <c r="EA95" s="58"/>
      <c r="EB95" s="58"/>
      <c r="EC95" s="58"/>
      <c r="ED95" s="58"/>
      <c r="EE95" s="58"/>
      <c r="EF95" s="58"/>
    </row>
    <row r="96" spans="4:136" s="54" customFormat="1" ht="12.75" customHeight="1">
      <c r="D96" s="7" t="s">
        <v>209</v>
      </c>
      <c r="F96" s="24" t="e">
        <f>-#REF!</f>
        <v>#REF!</v>
      </c>
      <c r="G96" s="24" t="e">
        <f>-#REF!</f>
        <v>#REF!</v>
      </c>
      <c r="H96" s="24" t="e">
        <f>-#REF!</f>
        <v>#REF!</v>
      </c>
      <c r="I96" s="24" t="e">
        <f>-#REF!</f>
        <v>#REF!</v>
      </c>
      <c r="J96" s="24" t="e">
        <f>-#REF!</f>
        <v>#REF!</v>
      </c>
      <c r="K96" s="24" t="e">
        <f>-#REF!</f>
        <v>#REF!</v>
      </c>
      <c r="L96" s="24" t="e">
        <f>-#REF!</f>
        <v>#REF!</v>
      </c>
      <c r="M96" s="24" t="e">
        <f>-#REF!</f>
        <v>#REF!</v>
      </c>
      <c r="N96" s="24" t="e">
        <f>-#REF!</f>
        <v>#REF!</v>
      </c>
      <c r="O96" s="24" t="e">
        <f>-#REF!</f>
        <v>#REF!</v>
      </c>
      <c r="P96" s="24" t="e">
        <f>-#REF!</f>
        <v>#REF!</v>
      </c>
      <c r="Q96" s="24" t="e">
        <f>-#REF!</f>
        <v>#REF!</v>
      </c>
      <c r="R96" s="24" t="e">
        <f>-#REF!</f>
        <v>#REF!</v>
      </c>
      <c r="S96" s="24" t="e">
        <f>-#REF!</f>
        <v>#REF!</v>
      </c>
      <c r="T96" s="24" t="e">
        <f>-#REF!</f>
        <v>#REF!</v>
      </c>
      <c r="U96" s="24" t="e">
        <f>-#REF!</f>
        <v>#REF!</v>
      </c>
      <c r="V96" s="24" t="e">
        <f>-#REF!</f>
        <v>#REF!</v>
      </c>
      <c r="W96" s="24" t="e">
        <f>-#REF!</f>
        <v>#REF!</v>
      </c>
      <c r="X96" s="24" t="e">
        <f>-#REF!</f>
        <v>#REF!</v>
      </c>
      <c r="Y96" s="24" t="e">
        <f>-#REF!</f>
        <v>#REF!</v>
      </c>
      <c r="Z96" s="24" t="e">
        <f>-#REF!</f>
        <v>#REF!</v>
      </c>
      <c r="AA96" s="24" t="e">
        <f>-#REF!</f>
        <v>#REF!</v>
      </c>
      <c r="AB96" s="24" t="e">
        <f>-#REF!</f>
        <v>#REF!</v>
      </c>
      <c r="AC96" s="24" t="e">
        <f>-#REF!</f>
        <v>#REF!</v>
      </c>
      <c r="AD96" s="24"/>
      <c r="AE96" s="24" t="e">
        <f t="shared" si="15"/>
        <v>#REF!</v>
      </c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58"/>
      <c r="DC96" s="58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58"/>
      <c r="DY96" s="58"/>
      <c r="DZ96" s="58"/>
      <c r="EA96" s="58"/>
      <c r="EB96" s="58"/>
      <c r="EC96" s="58"/>
      <c r="ED96" s="58"/>
      <c r="EE96" s="58"/>
      <c r="EF96" s="58"/>
    </row>
    <row r="97" spans="3:136" s="54" customFormat="1" ht="12.75" customHeight="1">
      <c r="D97" s="7" t="s">
        <v>149</v>
      </c>
      <c r="F97" s="24" t="e">
        <f>-#REF!</f>
        <v>#REF!</v>
      </c>
      <c r="G97" s="24" t="e">
        <f>-#REF!</f>
        <v>#REF!</v>
      </c>
      <c r="H97" s="24" t="e">
        <f>-#REF!</f>
        <v>#REF!</v>
      </c>
      <c r="I97" s="24" t="e">
        <f>-#REF!</f>
        <v>#REF!</v>
      </c>
      <c r="J97" s="24" t="e">
        <f>-#REF!</f>
        <v>#REF!</v>
      </c>
      <c r="K97" s="24" t="e">
        <f>-#REF!</f>
        <v>#REF!</v>
      </c>
      <c r="L97" s="24" t="e">
        <f>-#REF!</f>
        <v>#REF!</v>
      </c>
      <c r="M97" s="24" t="e">
        <f>-#REF!</f>
        <v>#REF!</v>
      </c>
      <c r="N97" s="24" t="e">
        <f>-#REF!</f>
        <v>#REF!</v>
      </c>
      <c r="O97" s="24" t="e">
        <f>-#REF!</f>
        <v>#REF!</v>
      </c>
      <c r="P97" s="24" t="e">
        <f>-#REF!</f>
        <v>#REF!</v>
      </c>
      <c r="Q97" s="24" t="e">
        <f>-#REF!</f>
        <v>#REF!</v>
      </c>
      <c r="R97" s="24" t="e">
        <f>-#REF!</f>
        <v>#REF!</v>
      </c>
      <c r="S97" s="24" t="e">
        <f>-#REF!</f>
        <v>#REF!</v>
      </c>
      <c r="T97" s="24" t="e">
        <f>-#REF!</f>
        <v>#REF!</v>
      </c>
      <c r="U97" s="24" t="e">
        <f>-#REF!</f>
        <v>#REF!</v>
      </c>
      <c r="V97" s="24" t="e">
        <f>-#REF!</f>
        <v>#REF!</v>
      </c>
      <c r="W97" s="24" t="e">
        <f>-#REF!</f>
        <v>#REF!</v>
      </c>
      <c r="X97" s="24" t="e">
        <f>-#REF!</f>
        <v>#REF!</v>
      </c>
      <c r="Y97" s="24" t="e">
        <f>-#REF!</f>
        <v>#REF!</v>
      </c>
      <c r="Z97" s="24" t="e">
        <f>-#REF!</f>
        <v>#REF!</v>
      </c>
      <c r="AA97" s="24" t="e">
        <f>-#REF!</f>
        <v>#REF!</v>
      </c>
      <c r="AB97" s="24" t="e">
        <f>-#REF!</f>
        <v>#REF!</v>
      </c>
      <c r="AC97" s="24" t="e">
        <f>-#REF!</f>
        <v>#REF!</v>
      </c>
      <c r="AD97" s="24"/>
      <c r="AE97" s="24" t="e">
        <f t="shared" si="15"/>
        <v>#REF!</v>
      </c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58"/>
      <c r="DC97" s="58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58"/>
      <c r="DY97" s="58"/>
      <c r="DZ97" s="58"/>
      <c r="EA97" s="58"/>
      <c r="EB97" s="58"/>
      <c r="EC97" s="58"/>
      <c r="ED97" s="58"/>
      <c r="EE97" s="58"/>
      <c r="EF97" s="58"/>
    </row>
    <row r="98" spans="3:136" s="54" customFormat="1" ht="12.75" customHeight="1">
      <c r="D98" s="7" t="s">
        <v>208</v>
      </c>
      <c r="F98" s="24" t="e">
        <f>-#REF!</f>
        <v>#REF!</v>
      </c>
      <c r="G98" s="24" t="e">
        <f>-#REF!</f>
        <v>#REF!</v>
      </c>
      <c r="H98" s="24" t="e">
        <f>-#REF!</f>
        <v>#REF!</v>
      </c>
      <c r="I98" s="24" t="e">
        <f>-#REF!</f>
        <v>#REF!</v>
      </c>
      <c r="J98" s="24" t="e">
        <f>-#REF!</f>
        <v>#REF!</v>
      </c>
      <c r="K98" s="24" t="e">
        <f>-#REF!</f>
        <v>#REF!</v>
      </c>
      <c r="L98" s="24" t="e">
        <f>-#REF!</f>
        <v>#REF!</v>
      </c>
      <c r="M98" s="24" t="e">
        <f>-#REF!</f>
        <v>#REF!</v>
      </c>
      <c r="N98" s="24" t="e">
        <f>-#REF!</f>
        <v>#REF!</v>
      </c>
      <c r="O98" s="24" t="e">
        <f>-#REF!</f>
        <v>#REF!</v>
      </c>
      <c r="P98" s="24" t="e">
        <f>-#REF!</f>
        <v>#REF!</v>
      </c>
      <c r="Q98" s="24" t="e">
        <f>-#REF!</f>
        <v>#REF!</v>
      </c>
      <c r="R98" s="24" t="e">
        <f>-#REF!</f>
        <v>#REF!</v>
      </c>
      <c r="S98" s="24" t="e">
        <f>-#REF!</f>
        <v>#REF!</v>
      </c>
      <c r="T98" s="24" t="e">
        <f>-#REF!</f>
        <v>#REF!</v>
      </c>
      <c r="U98" s="24" t="e">
        <f>-#REF!</f>
        <v>#REF!</v>
      </c>
      <c r="V98" s="24" t="e">
        <f>-#REF!</f>
        <v>#REF!</v>
      </c>
      <c r="W98" s="24" t="e">
        <f>-#REF!</f>
        <v>#REF!</v>
      </c>
      <c r="X98" s="24" t="e">
        <f>-#REF!</f>
        <v>#REF!</v>
      </c>
      <c r="Y98" s="24" t="e">
        <f>-#REF!</f>
        <v>#REF!</v>
      </c>
      <c r="Z98" s="24" t="e">
        <f>-#REF!</f>
        <v>#REF!</v>
      </c>
      <c r="AA98" s="24" t="e">
        <f>-#REF!</f>
        <v>#REF!</v>
      </c>
      <c r="AB98" s="24" t="e">
        <f>-#REF!</f>
        <v>#REF!</v>
      </c>
      <c r="AC98" s="24" t="e">
        <f>-#REF!</f>
        <v>#REF!</v>
      </c>
      <c r="AD98" s="24"/>
      <c r="AE98" s="24" t="e">
        <f t="shared" si="15"/>
        <v>#REF!</v>
      </c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58"/>
      <c r="DC98" s="58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58"/>
      <c r="DY98" s="58"/>
      <c r="DZ98" s="58"/>
      <c r="EA98" s="58"/>
      <c r="EB98" s="58"/>
      <c r="EC98" s="58"/>
      <c r="ED98" s="58"/>
      <c r="EE98" s="58"/>
      <c r="EF98" s="58"/>
    </row>
    <row r="99" spans="3:136" s="54" customFormat="1" ht="12.75" customHeight="1">
      <c r="D99" s="7" t="s">
        <v>158</v>
      </c>
      <c r="F99" s="24" t="e">
        <f>-#REF!</f>
        <v>#REF!</v>
      </c>
      <c r="G99" s="24" t="e">
        <f>-#REF!</f>
        <v>#REF!</v>
      </c>
      <c r="H99" s="24" t="e">
        <f>-#REF!</f>
        <v>#REF!</v>
      </c>
      <c r="I99" s="24" t="e">
        <f>-#REF!</f>
        <v>#REF!</v>
      </c>
      <c r="J99" s="24" t="e">
        <f>-#REF!</f>
        <v>#REF!</v>
      </c>
      <c r="K99" s="24" t="e">
        <f>-#REF!</f>
        <v>#REF!</v>
      </c>
      <c r="L99" s="24" t="e">
        <f>-#REF!</f>
        <v>#REF!</v>
      </c>
      <c r="M99" s="24" t="e">
        <f>-#REF!</f>
        <v>#REF!</v>
      </c>
      <c r="N99" s="24" t="e">
        <f>-#REF!</f>
        <v>#REF!</v>
      </c>
      <c r="O99" s="24" t="e">
        <f>-#REF!</f>
        <v>#REF!</v>
      </c>
      <c r="P99" s="24" t="e">
        <f>-#REF!</f>
        <v>#REF!</v>
      </c>
      <c r="Q99" s="24" t="e">
        <f>-#REF!</f>
        <v>#REF!</v>
      </c>
      <c r="R99" s="24" t="e">
        <f>-#REF!</f>
        <v>#REF!</v>
      </c>
      <c r="S99" s="24" t="e">
        <f>-#REF!</f>
        <v>#REF!</v>
      </c>
      <c r="T99" s="24" t="e">
        <f>-#REF!</f>
        <v>#REF!</v>
      </c>
      <c r="U99" s="24" t="e">
        <f>-#REF!</f>
        <v>#REF!</v>
      </c>
      <c r="V99" s="24" t="e">
        <f>-#REF!</f>
        <v>#REF!</v>
      </c>
      <c r="W99" s="24" t="e">
        <f>-#REF!</f>
        <v>#REF!</v>
      </c>
      <c r="X99" s="24" t="e">
        <f>-#REF!</f>
        <v>#REF!</v>
      </c>
      <c r="Y99" s="24" t="e">
        <f>-#REF!</f>
        <v>#REF!</v>
      </c>
      <c r="Z99" s="24" t="e">
        <f>-#REF!</f>
        <v>#REF!</v>
      </c>
      <c r="AA99" s="24" t="e">
        <f>-#REF!</f>
        <v>#REF!</v>
      </c>
      <c r="AB99" s="24" t="e">
        <f>-#REF!</f>
        <v>#REF!</v>
      </c>
      <c r="AC99" s="24" t="e">
        <f>-#REF!</f>
        <v>#REF!</v>
      </c>
      <c r="AD99" s="24"/>
      <c r="AE99" s="24" t="e">
        <f t="shared" si="15"/>
        <v>#REF!</v>
      </c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58"/>
      <c r="DC99" s="58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58"/>
      <c r="DY99" s="58"/>
      <c r="DZ99" s="58"/>
      <c r="EA99" s="58"/>
      <c r="EB99" s="58"/>
      <c r="EC99" s="58"/>
      <c r="ED99" s="58"/>
      <c r="EE99" s="58"/>
      <c r="EF99" s="58"/>
    </row>
    <row r="100" spans="3:136" s="54" customFormat="1" ht="12.75" customHeight="1">
      <c r="D100" s="7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58"/>
      <c r="DC100" s="58"/>
      <c r="DD100" s="24" t="e">
        <f>SUMIF(#REF!,DD$2,#REF!)</f>
        <v>#REF!</v>
      </c>
      <c r="DE100" s="24" t="e">
        <f>SUMIF(#REF!,DE$2,#REF!)</f>
        <v>#REF!</v>
      </c>
      <c r="DF100" s="24" t="e">
        <f>SUMIF(#REF!,DF$2,#REF!)</f>
        <v>#REF!</v>
      </c>
      <c r="DG100" s="24" t="e">
        <f>SUMIF(#REF!,DG$2,#REF!)</f>
        <v>#REF!</v>
      </c>
      <c r="DH100" s="24" t="e">
        <f>SUMIF(#REF!,DH$2,#REF!)</f>
        <v>#REF!</v>
      </c>
      <c r="DI100" s="24" t="e">
        <f>SUMIF(#REF!,DI$2,#REF!)</f>
        <v>#REF!</v>
      </c>
      <c r="DJ100" s="24" t="e">
        <f>SUMIF(#REF!,DJ$2,#REF!)</f>
        <v>#REF!</v>
      </c>
      <c r="DK100" s="24" t="e">
        <f>SUMIF(#REF!,DK$2,#REF!)</f>
        <v>#REF!</v>
      </c>
      <c r="DL100" s="24" t="e">
        <f>SUMIF(#REF!,DL$2,#REF!)</f>
        <v>#REF!</v>
      </c>
      <c r="DM100" s="24" t="e">
        <f>SUMIF(#REF!,DM$2,#REF!)</f>
        <v>#REF!</v>
      </c>
      <c r="DN100" s="24" t="e">
        <f>SUMIF(#REF!,DN$2,#REF!)</f>
        <v>#REF!</v>
      </c>
      <c r="DO100" s="24" t="e">
        <f>SUMIF(#REF!,DO$2,#REF!)</f>
        <v>#REF!</v>
      </c>
      <c r="DP100" s="24" t="e">
        <f>SUMIF(#REF!,DP$2,#REF!)</f>
        <v>#REF!</v>
      </c>
      <c r="DQ100" s="24" t="e">
        <f>SUMIF(#REF!,DQ$2,#REF!)</f>
        <v>#REF!</v>
      </c>
      <c r="DR100" s="24" t="e">
        <f>SUMIF(#REF!,DR$2,#REF!)</f>
        <v>#REF!</v>
      </c>
      <c r="DS100" s="24" t="e">
        <f>SUMIF(#REF!,DS$2,#REF!)</f>
        <v>#REF!</v>
      </c>
      <c r="DT100" s="24" t="e">
        <f>SUMIF(#REF!,DT$2,#REF!)</f>
        <v>#REF!</v>
      </c>
      <c r="DU100" s="24" t="e">
        <f>SUMIF(#REF!,DU$2,#REF!)</f>
        <v>#REF!</v>
      </c>
      <c r="DV100" s="24" t="e">
        <f>SUMIF(#REF!,DV$2,#REF!)</f>
        <v>#REF!</v>
      </c>
      <c r="DW100" s="24" t="e">
        <f>SUMIF(#REF!,DW$2,#REF!)</f>
        <v>#REF!</v>
      </c>
      <c r="DX100" s="58"/>
      <c r="DY100" s="58"/>
      <c r="DZ100" s="58"/>
      <c r="EA100" s="58"/>
      <c r="EB100" s="58"/>
      <c r="EC100" s="58"/>
      <c r="ED100" s="58"/>
      <c r="EE100" s="58"/>
      <c r="EF100" s="58"/>
    </row>
    <row r="101" spans="3:136" s="54" customFormat="1" ht="12.75" customHeight="1">
      <c r="D101" s="55" t="s">
        <v>98</v>
      </c>
      <c r="F101" s="56" t="e">
        <f>F92-SUM(F94:F99)</f>
        <v>#REF!</v>
      </c>
      <c r="G101" s="56" t="e">
        <f t="shared" ref="G101:Q101" si="16">G92-SUM(G94:G99)</f>
        <v>#REF!</v>
      </c>
      <c r="H101" s="56" t="e">
        <f t="shared" si="16"/>
        <v>#REF!</v>
      </c>
      <c r="I101" s="56" t="e">
        <f t="shared" si="16"/>
        <v>#REF!</v>
      </c>
      <c r="J101" s="56" t="e">
        <f t="shared" si="16"/>
        <v>#REF!</v>
      </c>
      <c r="K101" s="56" t="e">
        <f t="shared" si="16"/>
        <v>#REF!</v>
      </c>
      <c r="L101" s="56" t="e">
        <f t="shared" si="16"/>
        <v>#REF!</v>
      </c>
      <c r="M101" s="56" t="e">
        <f t="shared" si="16"/>
        <v>#REF!</v>
      </c>
      <c r="N101" s="56" t="e">
        <f t="shared" si="16"/>
        <v>#REF!</v>
      </c>
      <c r="O101" s="56" t="e">
        <f t="shared" si="16"/>
        <v>#REF!</v>
      </c>
      <c r="P101" s="56" t="e">
        <f t="shared" si="16"/>
        <v>#REF!</v>
      </c>
      <c r="Q101" s="56" t="e">
        <f t="shared" si="16"/>
        <v>#REF!</v>
      </c>
      <c r="R101" s="56" t="e">
        <f t="shared" ref="R101:AC101" si="17">R92-SUM(R94:R99)</f>
        <v>#REF!</v>
      </c>
      <c r="S101" s="56" t="e">
        <f t="shared" si="17"/>
        <v>#REF!</v>
      </c>
      <c r="T101" s="56" t="e">
        <f t="shared" si="17"/>
        <v>#REF!</v>
      </c>
      <c r="U101" s="56" t="e">
        <f t="shared" si="17"/>
        <v>#REF!</v>
      </c>
      <c r="V101" s="56" t="e">
        <f t="shared" si="17"/>
        <v>#REF!</v>
      </c>
      <c r="W101" s="56" t="e">
        <f t="shared" si="17"/>
        <v>#REF!</v>
      </c>
      <c r="X101" s="56" t="e">
        <f t="shared" si="17"/>
        <v>#REF!</v>
      </c>
      <c r="Y101" s="56" t="e">
        <f t="shared" si="17"/>
        <v>#REF!</v>
      </c>
      <c r="Z101" s="56" t="e">
        <f t="shared" si="17"/>
        <v>#REF!</v>
      </c>
      <c r="AA101" s="56" t="e">
        <f t="shared" si="17"/>
        <v>#REF!</v>
      </c>
      <c r="AB101" s="56" t="e">
        <f t="shared" si="17"/>
        <v>#REF!</v>
      </c>
      <c r="AC101" s="56" t="e">
        <f t="shared" si="17"/>
        <v>#REF!</v>
      </c>
      <c r="AD101" s="25"/>
      <c r="AE101" s="56" t="e">
        <f>SUM(R101:AC101)</f>
        <v>#REF!</v>
      </c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58"/>
      <c r="DC101" s="58"/>
      <c r="DD101" s="56" t="e">
        <f>SUMIF(#REF!,DD$2,#REF!)</f>
        <v>#REF!</v>
      </c>
      <c r="DE101" s="56" t="e">
        <f>SUMIF(#REF!,DE$2,#REF!)</f>
        <v>#REF!</v>
      </c>
      <c r="DF101" s="56" t="e">
        <f>SUMIF(#REF!,DF$2,#REF!)</f>
        <v>#REF!</v>
      </c>
      <c r="DG101" s="56" t="e">
        <f>SUMIF(#REF!,DG$2,#REF!)</f>
        <v>#REF!</v>
      </c>
      <c r="DH101" s="56" t="e">
        <f>SUMIF(#REF!,DH$2,#REF!)</f>
        <v>#REF!</v>
      </c>
      <c r="DI101" s="56" t="e">
        <f>SUMIF(#REF!,DI$2,#REF!)</f>
        <v>#REF!</v>
      </c>
      <c r="DJ101" s="56" t="e">
        <f>SUMIF(#REF!,DJ$2,#REF!)</f>
        <v>#REF!</v>
      </c>
      <c r="DK101" s="56" t="e">
        <f>SUMIF(#REF!,DK$2,#REF!)</f>
        <v>#REF!</v>
      </c>
      <c r="DL101" s="56" t="e">
        <f>SUMIF(#REF!,DL$2,#REF!)</f>
        <v>#REF!</v>
      </c>
      <c r="DM101" s="56" t="e">
        <f>SUMIF(#REF!,DM$2,#REF!)</f>
        <v>#REF!</v>
      </c>
      <c r="DN101" s="56" t="e">
        <f>SUMIF(#REF!,DN$2,#REF!)</f>
        <v>#REF!</v>
      </c>
      <c r="DO101" s="56" t="e">
        <f>SUMIF(#REF!,DO$2,#REF!)</f>
        <v>#REF!</v>
      </c>
      <c r="DP101" s="56" t="e">
        <f>SUMIF(#REF!,DP$2,#REF!)</f>
        <v>#REF!</v>
      </c>
      <c r="DQ101" s="56" t="e">
        <f>SUMIF(#REF!,DQ$2,#REF!)</f>
        <v>#REF!</v>
      </c>
      <c r="DR101" s="56" t="e">
        <f>SUMIF(#REF!,DR$2,#REF!)</f>
        <v>#REF!</v>
      </c>
      <c r="DS101" s="56" t="e">
        <f>SUMIF(#REF!,DS$2,#REF!)</f>
        <v>#REF!</v>
      </c>
      <c r="DT101" s="56" t="e">
        <f>SUMIF(#REF!,DT$2,#REF!)</f>
        <v>#REF!</v>
      </c>
      <c r="DU101" s="56" t="e">
        <f>SUMIF(#REF!,DU$2,#REF!)</f>
        <v>#REF!</v>
      </c>
      <c r="DV101" s="56" t="e">
        <f>SUMIF(#REF!,DV$2,#REF!)</f>
        <v>#REF!</v>
      </c>
      <c r="DW101" s="56" t="e">
        <f>SUMIF(#REF!,DW$2,#REF!)</f>
        <v>#REF!</v>
      </c>
      <c r="DX101" s="58"/>
      <c r="DY101" s="58"/>
      <c r="DZ101" s="58"/>
      <c r="EA101" s="58"/>
      <c r="EB101" s="58"/>
      <c r="EC101" s="58"/>
      <c r="ED101" s="58"/>
      <c r="EE101" s="58"/>
      <c r="EF101" s="58"/>
    </row>
    <row r="102" spans="3:136" s="54" customFormat="1" ht="12.75" customHeight="1">
      <c r="D102" s="7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58"/>
      <c r="DC102" s="58"/>
      <c r="DD102" s="24" t="e">
        <f>SUMIF(#REF!,DD$2,#REF!)</f>
        <v>#REF!</v>
      </c>
      <c r="DE102" s="24" t="e">
        <f>SUMIF(#REF!,DE$2,#REF!)</f>
        <v>#REF!</v>
      </c>
      <c r="DF102" s="24" t="e">
        <f>SUMIF(#REF!,DF$2,#REF!)</f>
        <v>#REF!</v>
      </c>
      <c r="DG102" s="24" t="e">
        <f>SUMIF(#REF!,DG$2,#REF!)</f>
        <v>#REF!</v>
      </c>
      <c r="DH102" s="24" t="e">
        <f>SUMIF(#REF!,DH$2,#REF!)</f>
        <v>#REF!</v>
      </c>
      <c r="DI102" s="24" t="e">
        <f>SUMIF(#REF!,DI$2,#REF!)</f>
        <v>#REF!</v>
      </c>
      <c r="DJ102" s="24" t="e">
        <f>SUMIF(#REF!,DJ$2,#REF!)</f>
        <v>#REF!</v>
      </c>
      <c r="DK102" s="24" t="e">
        <f>SUMIF(#REF!,DK$2,#REF!)</f>
        <v>#REF!</v>
      </c>
      <c r="DL102" s="24" t="e">
        <f>SUMIF(#REF!,DL$2,#REF!)</f>
        <v>#REF!</v>
      </c>
      <c r="DM102" s="24" t="e">
        <f>SUMIF(#REF!,DM$2,#REF!)</f>
        <v>#REF!</v>
      </c>
      <c r="DN102" s="24" t="e">
        <f>SUMIF(#REF!,DN$2,#REF!)</f>
        <v>#REF!</v>
      </c>
      <c r="DO102" s="24" t="e">
        <f>SUMIF(#REF!,DO$2,#REF!)</f>
        <v>#REF!</v>
      </c>
      <c r="DP102" s="24" t="e">
        <f>SUMIF(#REF!,DP$2,#REF!)</f>
        <v>#REF!</v>
      </c>
      <c r="DQ102" s="24" t="e">
        <f>SUMIF(#REF!,DQ$2,#REF!)</f>
        <v>#REF!</v>
      </c>
      <c r="DR102" s="24" t="e">
        <f>SUMIF(#REF!,DR$2,#REF!)</f>
        <v>#REF!</v>
      </c>
      <c r="DS102" s="24" t="e">
        <f>SUMIF(#REF!,DS$2,#REF!)</f>
        <v>#REF!</v>
      </c>
      <c r="DT102" s="24" t="e">
        <f>SUMIF(#REF!,DT$2,#REF!)</f>
        <v>#REF!</v>
      </c>
      <c r="DU102" s="24" t="e">
        <f>SUMIF(#REF!,DU$2,#REF!)</f>
        <v>#REF!</v>
      </c>
      <c r="DV102" s="24" t="e">
        <f>SUMIF(#REF!,DV$2,#REF!)</f>
        <v>#REF!</v>
      </c>
      <c r="DW102" s="24" t="e">
        <f>SUMIF(#REF!,DW$2,#REF!)</f>
        <v>#REF!</v>
      </c>
      <c r="DX102" s="58"/>
      <c r="DY102" s="58"/>
      <c r="DZ102" s="58"/>
      <c r="EA102" s="58"/>
      <c r="EB102" s="58"/>
      <c r="EC102" s="58"/>
      <c r="ED102" s="58"/>
      <c r="EE102" s="58"/>
      <c r="EF102" s="58"/>
    </row>
    <row r="103" spans="3:136" s="54" customFormat="1" ht="12.75" customHeight="1">
      <c r="D103" s="7" t="s">
        <v>99</v>
      </c>
      <c r="F103" s="24" t="e">
        <f>-#REF!</f>
        <v>#REF!</v>
      </c>
      <c r="G103" s="24" t="e">
        <f>-#REF!</f>
        <v>#REF!</v>
      </c>
      <c r="H103" s="24" t="e">
        <f>-#REF!</f>
        <v>#REF!</v>
      </c>
      <c r="I103" s="24" t="e">
        <f>-#REF!</f>
        <v>#REF!</v>
      </c>
      <c r="J103" s="24" t="e">
        <f>-#REF!</f>
        <v>#REF!</v>
      </c>
      <c r="K103" s="24" t="e">
        <f>-#REF!</f>
        <v>#REF!</v>
      </c>
      <c r="L103" s="24" t="e">
        <f>-#REF!</f>
        <v>#REF!</v>
      </c>
      <c r="M103" s="24" t="e">
        <f>-#REF!</f>
        <v>#REF!</v>
      </c>
      <c r="N103" s="24" t="e">
        <f>-#REF!</f>
        <v>#REF!</v>
      </c>
      <c r="O103" s="24" t="e">
        <f>-#REF!</f>
        <v>#REF!</v>
      </c>
      <c r="P103" s="24" t="e">
        <f>-#REF!</f>
        <v>#REF!</v>
      </c>
      <c r="Q103" s="24" t="e">
        <f>-#REF!</f>
        <v>#REF!</v>
      </c>
      <c r="R103" s="24" t="e">
        <f>-#REF!</f>
        <v>#REF!</v>
      </c>
      <c r="S103" s="24" t="e">
        <f>-#REF!</f>
        <v>#REF!</v>
      </c>
      <c r="T103" s="24" t="e">
        <f>-#REF!</f>
        <v>#REF!</v>
      </c>
      <c r="U103" s="24" t="e">
        <f>-#REF!</f>
        <v>#REF!</v>
      </c>
      <c r="V103" s="24" t="e">
        <f>-#REF!</f>
        <v>#REF!</v>
      </c>
      <c r="W103" s="24" t="e">
        <f>-#REF!</f>
        <v>#REF!</v>
      </c>
      <c r="X103" s="24" t="e">
        <f>-#REF!</f>
        <v>#REF!</v>
      </c>
      <c r="Y103" s="24" t="e">
        <f>-#REF!</f>
        <v>#REF!</v>
      </c>
      <c r="Z103" s="24" t="e">
        <f>-#REF!</f>
        <v>#REF!</v>
      </c>
      <c r="AA103" s="24" t="e">
        <f>-#REF!</f>
        <v>#REF!</v>
      </c>
      <c r="AB103" s="24" t="e">
        <f>-#REF!</f>
        <v>#REF!</v>
      </c>
      <c r="AC103" s="24" t="e">
        <f>-#REF!</f>
        <v>#REF!</v>
      </c>
      <c r="AD103" s="24"/>
      <c r="AE103" s="24" t="e">
        <f>SUM(R103:AC103)</f>
        <v>#REF!</v>
      </c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58"/>
      <c r="DC103" s="58"/>
      <c r="DD103" s="24" t="e">
        <f>SUMIF(#REF!,DD$2,#REF!)</f>
        <v>#REF!</v>
      </c>
      <c r="DE103" s="24" t="e">
        <f>SUMIF(#REF!,DE$2,#REF!)</f>
        <v>#REF!</v>
      </c>
      <c r="DF103" s="24" t="e">
        <f>SUMIF(#REF!,DF$2,#REF!)</f>
        <v>#REF!</v>
      </c>
      <c r="DG103" s="24" t="e">
        <f>SUMIF(#REF!,DG$2,#REF!)</f>
        <v>#REF!</v>
      </c>
      <c r="DH103" s="24" t="e">
        <f>SUMIF(#REF!,DH$2,#REF!)</f>
        <v>#REF!</v>
      </c>
      <c r="DI103" s="24" t="e">
        <f>SUMIF(#REF!,DI$2,#REF!)</f>
        <v>#REF!</v>
      </c>
      <c r="DJ103" s="24" t="e">
        <f>SUMIF(#REF!,DJ$2,#REF!)</f>
        <v>#REF!</v>
      </c>
      <c r="DK103" s="24" t="e">
        <f>SUMIF(#REF!,DK$2,#REF!)</f>
        <v>#REF!</v>
      </c>
      <c r="DL103" s="24" t="e">
        <f>SUMIF(#REF!,DL$2,#REF!)</f>
        <v>#REF!</v>
      </c>
      <c r="DM103" s="24" t="e">
        <f>SUMIF(#REF!,DM$2,#REF!)</f>
        <v>#REF!</v>
      </c>
      <c r="DN103" s="24" t="e">
        <f>SUMIF(#REF!,DN$2,#REF!)</f>
        <v>#REF!</v>
      </c>
      <c r="DO103" s="24" t="e">
        <f>SUMIF(#REF!,DO$2,#REF!)</f>
        <v>#REF!</v>
      </c>
      <c r="DP103" s="24" t="e">
        <f>SUMIF(#REF!,DP$2,#REF!)</f>
        <v>#REF!</v>
      </c>
      <c r="DQ103" s="24" t="e">
        <f>SUMIF(#REF!,DQ$2,#REF!)</f>
        <v>#REF!</v>
      </c>
      <c r="DR103" s="24" t="e">
        <f>SUMIF(#REF!,DR$2,#REF!)</f>
        <v>#REF!</v>
      </c>
      <c r="DS103" s="24" t="e">
        <f>SUMIF(#REF!,DS$2,#REF!)</f>
        <v>#REF!</v>
      </c>
      <c r="DT103" s="24" t="e">
        <f>SUMIF(#REF!,DT$2,#REF!)</f>
        <v>#REF!</v>
      </c>
      <c r="DU103" s="24" t="e">
        <f>SUMIF(#REF!,DU$2,#REF!)</f>
        <v>#REF!</v>
      </c>
      <c r="DV103" s="24" t="e">
        <f>SUMIF(#REF!,DV$2,#REF!)</f>
        <v>#REF!</v>
      </c>
      <c r="DW103" s="24" t="e">
        <f>SUMIF(#REF!,DW$2,#REF!)</f>
        <v>#REF!</v>
      </c>
      <c r="DX103" s="58"/>
      <c r="DY103" s="58"/>
      <c r="DZ103" s="58"/>
      <c r="EA103" s="58"/>
      <c r="EB103" s="58"/>
      <c r="EC103" s="58"/>
      <c r="ED103" s="58"/>
      <c r="EE103" s="58"/>
      <c r="EF103" s="58"/>
    </row>
    <row r="104" spans="3:136" s="54" customFormat="1" ht="12.75" customHeight="1">
      <c r="D104" s="7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58"/>
      <c r="DC104" s="58"/>
      <c r="DD104" s="24" t="e">
        <f>SUMIF(#REF!,DD$2,#REF!)</f>
        <v>#REF!</v>
      </c>
      <c r="DE104" s="24" t="e">
        <f>SUMIF(#REF!,DE$2,#REF!)</f>
        <v>#REF!</v>
      </c>
      <c r="DF104" s="24" t="e">
        <f>SUMIF(#REF!,DF$2,#REF!)</f>
        <v>#REF!</v>
      </c>
      <c r="DG104" s="24" t="e">
        <f>SUMIF(#REF!,DG$2,#REF!)</f>
        <v>#REF!</v>
      </c>
      <c r="DH104" s="24" t="e">
        <f>SUMIF(#REF!,DH$2,#REF!)</f>
        <v>#REF!</v>
      </c>
      <c r="DI104" s="24" t="e">
        <f>SUMIF(#REF!,DI$2,#REF!)</f>
        <v>#REF!</v>
      </c>
      <c r="DJ104" s="24" t="e">
        <f>SUMIF(#REF!,DJ$2,#REF!)</f>
        <v>#REF!</v>
      </c>
      <c r="DK104" s="24" t="e">
        <f>SUMIF(#REF!,DK$2,#REF!)</f>
        <v>#REF!</v>
      </c>
      <c r="DL104" s="24" t="e">
        <f>SUMIF(#REF!,DL$2,#REF!)</f>
        <v>#REF!</v>
      </c>
      <c r="DM104" s="24" t="e">
        <f>SUMIF(#REF!,DM$2,#REF!)</f>
        <v>#REF!</v>
      </c>
      <c r="DN104" s="24" t="e">
        <f>SUMIF(#REF!,DN$2,#REF!)</f>
        <v>#REF!</v>
      </c>
      <c r="DO104" s="24" t="e">
        <f>SUMIF(#REF!,DO$2,#REF!)</f>
        <v>#REF!</v>
      </c>
      <c r="DP104" s="24" t="e">
        <f>SUMIF(#REF!,DP$2,#REF!)</f>
        <v>#REF!</v>
      </c>
      <c r="DQ104" s="24" t="e">
        <f>SUMIF(#REF!,DQ$2,#REF!)</f>
        <v>#REF!</v>
      </c>
      <c r="DR104" s="24" t="e">
        <f>SUMIF(#REF!,DR$2,#REF!)</f>
        <v>#REF!</v>
      </c>
      <c r="DS104" s="24" t="e">
        <f>SUMIF(#REF!,DS$2,#REF!)</f>
        <v>#REF!</v>
      </c>
      <c r="DT104" s="24" t="e">
        <f>SUMIF(#REF!,DT$2,#REF!)</f>
        <v>#REF!</v>
      </c>
      <c r="DU104" s="24" t="e">
        <f>SUMIF(#REF!,DU$2,#REF!)</f>
        <v>#REF!</v>
      </c>
      <c r="DV104" s="24" t="e">
        <f>SUMIF(#REF!,DV$2,#REF!)</f>
        <v>#REF!</v>
      </c>
      <c r="DW104" s="24" t="e">
        <f>SUMIF(#REF!,DW$2,#REF!)</f>
        <v>#REF!</v>
      </c>
      <c r="DX104" s="58"/>
      <c r="DY104" s="58"/>
      <c r="DZ104" s="58"/>
      <c r="EA104" s="58"/>
      <c r="EB104" s="58"/>
      <c r="EC104" s="58"/>
      <c r="ED104" s="58"/>
      <c r="EE104" s="58"/>
      <c r="EF104" s="58"/>
    </row>
    <row r="105" spans="3:136" s="54" customFormat="1" ht="12.75" customHeight="1">
      <c r="D105" s="55" t="s">
        <v>100</v>
      </c>
      <c r="F105" s="56" t="e">
        <f>F101-F103</f>
        <v>#REF!</v>
      </c>
      <c r="G105" s="56" t="e">
        <f>G101-G103</f>
        <v>#REF!</v>
      </c>
      <c r="H105" s="56" t="e">
        <f>H101-H103</f>
        <v>#REF!</v>
      </c>
      <c r="I105" s="56" t="e">
        <f>I101-I103</f>
        <v>#REF!</v>
      </c>
      <c r="J105" s="56" t="e">
        <f>J101-J103</f>
        <v>#REF!</v>
      </c>
      <c r="K105" s="56" t="e">
        <f t="shared" ref="K105:AC105" si="18">K101-K103</f>
        <v>#REF!</v>
      </c>
      <c r="L105" s="56" t="e">
        <f t="shared" si="18"/>
        <v>#REF!</v>
      </c>
      <c r="M105" s="56" t="e">
        <f t="shared" si="18"/>
        <v>#REF!</v>
      </c>
      <c r="N105" s="56" t="e">
        <f t="shared" si="18"/>
        <v>#REF!</v>
      </c>
      <c r="O105" s="56" t="e">
        <f t="shared" si="18"/>
        <v>#REF!</v>
      </c>
      <c r="P105" s="56" t="e">
        <f t="shared" si="18"/>
        <v>#REF!</v>
      </c>
      <c r="Q105" s="56" t="e">
        <f t="shared" si="18"/>
        <v>#REF!</v>
      </c>
      <c r="R105" s="56" t="e">
        <f t="shared" si="18"/>
        <v>#REF!</v>
      </c>
      <c r="S105" s="56" t="e">
        <f t="shared" si="18"/>
        <v>#REF!</v>
      </c>
      <c r="T105" s="56" t="e">
        <f t="shared" si="18"/>
        <v>#REF!</v>
      </c>
      <c r="U105" s="56" t="e">
        <f t="shared" si="18"/>
        <v>#REF!</v>
      </c>
      <c r="V105" s="56" t="e">
        <f t="shared" si="18"/>
        <v>#REF!</v>
      </c>
      <c r="W105" s="56" t="e">
        <f t="shared" si="18"/>
        <v>#REF!</v>
      </c>
      <c r="X105" s="56" t="e">
        <f t="shared" si="18"/>
        <v>#REF!</v>
      </c>
      <c r="Y105" s="56" t="e">
        <f t="shared" si="18"/>
        <v>#REF!</v>
      </c>
      <c r="Z105" s="56" t="e">
        <f t="shared" si="18"/>
        <v>#REF!</v>
      </c>
      <c r="AA105" s="56" t="e">
        <f t="shared" si="18"/>
        <v>#REF!</v>
      </c>
      <c r="AB105" s="56" t="e">
        <f t="shared" si="18"/>
        <v>#REF!</v>
      </c>
      <c r="AC105" s="56" t="e">
        <f t="shared" si="18"/>
        <v>#REF!</v>
      </c>
      <c r="AD105" s="25"/>
      <c r="AE105" s="56" t="e">
        <f>SUM(R105:AC105)</f>
        <v>#REF!</v>
      </c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58"/>
      <c r="DC105" s="58"/>
      <c r="DD105" s="56" t="e">
        <f>SUMIF(#REF!,DD$2,#REF!)</f>
        <v>#REF!</v>
      </c>
      <c r="DE105" s="56" t="e">
        <f>SUMIF(#REF!,DE$2,#REF!)</f>
        <v>#REF!</v>
      </c>
      <c r="DF105" s="56" t="e">
        <f>SUMIF(#REF!,DF$2,#REF!)</f>
        <v>#REF!</v>
      </c>
      <c r="DG105" s="56" t="e">
        <f>SUMIF(#REF!,DG$2,#REF!)</f>
        <v>#REF!</v>
      </c>
      <c r="DH105" s="56" t="e">
        <f>SUMIF(#REF!,DH$2,#REF!)</f>
        <v>#REF!</v>
      </c>
      <c r="DI105" s="56" t="e">
        <f>SUMIF(#REF!,DI$2,#REF!)</f>
        <v>#REF!</v>
      </c>
      <c r="DJ105" s="56" t="e">
        <f>SUMIF(#REF!,DJ$2,#REF!)</f>
        <v>#REF!</v>
      </c>
      <c r="DK105" s="56" t="e">
        <f>SUMIF(#REF!,DK$2,#REF!)</f>
        <v>#REF!</v>
      </c>
      <c r="DL105" s="56" t="e">
        <f>SUMIF(#REF!,DL$2,#REF!)</f>
        <v>#REF!</v>
      </c>
      <c r="DM105" s="56" t="e">
        <f>SUMIF(#REF!,DM$2,#REF!)</f>
        <v>#REF!</v>
      </c>
      <c r="DN105" s="56" t="e">
        <f>SUMIF(#REF!,DN$2,#REF!)</f>
        <v>#REF!</v>
      </c>
      <c r="DO105" s="56" t="e">
        <f>SUMIF(#REF!,DO$2,#REF!)</f>
        <v>#REF!</v>
      </c>
      <c r="DP105" s="56" t="e">
        <f>SUMIF(#REF!,DP$2,#REF!)</f>
        <v>#REF!</v>
      </c>
      <c r="DQ105" s="56" t="e">
        <f>SUMIF(#REF!,DQ$2,#REF!)</f>
        <v>#REF!</v>
      </c>
      <c r="DR105" s="56" t="e">
        <f>SUMIF(#REF!,DR$2,#REF!)</f>
        <v>#REF!</v>
      </c>
      <c r="DS105" s="56" t="e">
        <f>SUMIF(#REF!,DS$2,#REF!)</f>
        <v>#REF!</v>
      </c>
      <c r="DT105" s="56" t="e">
        <f>SUMIF(#REF!,DT$2,#REF!)</f>
        <v>#REF!</v>
      </c>
      <c r="DU105" s="56" t="e">
        <f>SUMIF(#REF!,DU$2,#REF!)</f>
        <v>#REF!</v>
      </c>
      <c r="DV105" s="56" t="e">
        <f>SUMIF(#REF!,DV$2,#REF!)</f>
        <v>#REF!</v>
      </c>
      <c r="DW105" s="56" t="e">
        <f>SUMIF(#REF!,DW$2,#REF!)</f>
        <v>#REF!</v>
      </c>
      <c r="DX105" s="58"/>
      <c r="DY105" s="58"/>
      <c r="DZ105" s="58"/>
      <c r="EA105" s="58"/>
      <c r="EB105" s="58"/>
      <c r="EC105" s="58"/>
      <c r="ED105" s="58"/>
      <c r="EE105" s="58"/>
      <c r="EF105" s="58"/>
    </row>
    <row r="106" spans="3:136" ht="12.75" customHeight="1">
      <c r="D106" s="20"/>
      <c r="E106" s="61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D106" s="67" t="e">
        <f>SUMIF(#REF!,DD$2,#REF!)</f>
        <v>#REF!</v>
      </c>
      <c r="DE106" s="67" t="e">
        <f>SUMIF(#REF!,DE$2,#REF!)</f>
        <v>#REF!</v>
      </c>
      <c r="DF106" s="67" t="e">
        <f>SUMIF(#REF!,DF$2,#REF!)</f>
        <v>#REF!</v>
      </c>
      <c r="DG106" s="67" t="e">
        <f>SUMIF(#REF!,DG$2,#REF!)</f>
        <v>#REF!</v>
      </c>
      <c r="DH106" s="67" t="e">
        <f>SUMIF(#REF!,DH$2,#REF!)</f>
        <v>#REF!</v>
      </c>
      <c r="DI106" s="67" t="e">
        <f>SUMIF(#REF!,DI$2,#REF!)</f>
        <v>#REF!</v>
      </c>
      <c r="DJ106" s="67" t="e">
        <f>SUMIF(#REF!,DJ$2,#REF!)</f>
        <v>#REF!</v>
      </c>
      <c r="DK106" s="67" t="e">
        <f>SUMIF(#REF!,DK$2,#REF!)</f>
        <v>#REF!</v>
      </c>
      <c r="DL106" s="67" t="e">
        <f>SUMIF(#REF!,DL$2,#REF!)</f>
        <v>#REF!</v>
      </c>
      <c r="DM106" s="67" t="e">
        <f>SUMIF(#REF!,DM$2,#REF!)</f>
        <v>#REF!</v>
      </c>
      <c r="DN106" s="67" t="e">
        <f>SUMIF(#REF!,DN$2,#REF!)</f>
        <v>#REF!</v>
      </c>
      <c r="DO106" s="67" t="e">
        <f>SUMIF(#REF!,DO$2,#REF!)</f>
        <v>#REF!</v>
      </c>
      <c r="DP106" s="67" t="e">
        <f>SUMIF(#REF!,DP$2,#REF!)</f>
        <v>#REF!</v>
      </c>
      <c r="DQ106" s="67" t="e">
        <f>SUMIF(#REF!,DQ$2,#REF!)</f>
        <v>#REF!</v>
      </c>
      <c r="DR106" s="67" t="e">
        <f>SUMIF(#REF!,DR$2,#REF!)</f>
        <v>#REF!</v>
      </c>
      <c r="DS106" s="67" t="e">
        <f>SUMIF(#REF!,DS$2,#REF!)</f>
        <v>#REF!</v>
      </c>
      <c r="DT106" s="67" t="e">
        <f>SUMIF(#REF!,DT$2,#REF!)</f>
        <v>#REF!</v>
      </c>
      <c r="DU106" s="67" t="e">
        <f>SUMIF(#REF!,DU$2,#REF!)</f>
        <v>#REF!</v>
      </c>
      <c r="DV106" s="67" t="e">
        <f>SUMIF(#REF!,DV$2,#REF!)</f>
        <v>#REF!</v>
      </c>
      <c r="DW106" s="67" t="e">
        <f>SUMIF(#REF!,DW$2,#REF!)</f>
        <v>#REF!</v>
      </c>
    </row>
    <row r="107" spans="3:136">
      <c r="D107" s="61"/>
      <c r="E107" s="61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D107" s="98" t="e">
        <f>SUMIF(#REF!,DD$2,#REF!)</f>
        <v>#REF!</v>
      </c>
      <c r="DE107" s="98" t="e">
        <f>SUMIF(#REF!,DE$2,#REF!)</f>
        <v>#REF!</v>
      </c>
      <c r="DF107" s="98" t="e">
        <f>SUMIF(#REF!,DF$2,#REF!)</f>
        <v>#REF!</v>
      </c>
      <c r="DG107" s="98" t="e">
        <f>SUMIF(#REF!,DG$2,#REF!)</f>
        <v>#REF!</v>
      </c>
      <c r="DH107" s="98" t="e">
        <f>SUMIF(#REF!,DH$2,#REF!)</f>
        <v>#REF!</v>
      </c>
      <c r="DI107" s="98" t="e">
        <f>SUMIF(#REF!,DI$2,#REF!)</f>
        <v>#REF!</v>
      </c>
      <c r="DJ107" s="98" t="e">
        <f>SUMIF(#REF!,DJ$2,#REF!)</f>
        <v>#REF!</v>
      </c>
      <c r="DK107" s="98" t="e">
        <f>SUMIF(#REF!,DK$2,#REF!)</f>
        <v>#REF!</v>
      </c>
      <c r="DL107" s="98" t="e">
        <f>SUMIF(#REF!,DL$2,#REF!)</f>
        <v>#REF!</v>
      </c>
      <c r="DM107" s="98" t="e">
        <f>SUMIF(#REF!,DM$2,#REF!)</f>
        <v>#REF!</v>
      </c>
      <c r="DN107" s="98" t="e">
        <f>SUMIF(#REF!,DN$2,#REF!)</f>
        <v>#REF!</v>
      </c>
      <c r="DO107" s="98" t="e">
        <f>SUMIF(#REF!,DO$2,#REF!)</f>
        <v>#REF!</v>
      </c>
      <c r="DP107" s="98" t="e">
        <f>SUMIF(#REF!,DP$2,#REF!)</f>
        <v>#REF!</v>
      </c>
      <c r="DQ107" s="98" t="e">
        <f>SUMIF(#REF!,DQ$2,#REF!)</f>
        <v>#REF!</v>
      </c>
      <c r="DR107" s="98" t="e">
        <f>SUMIF(#REF!,DR$2,#REF!)</f>
        <v>#REF!</v>
      </c>
      <c r="DS107" s="98" t="e">
        <f>SUMIF(#REF!,DS$2,#REF!)</f>
        <v>#REF!</v>
      </c>
      <c r="DT107" s="98" t="e">
        <f>SUMIF(#REF!,DT$2,#REF!)</f>
        <v>#REF!</v>
      </c>
      <c r="DU107" s="98" t="e">
        <f>SUMIF(#REF!,DU$2,#REF!)</f>
        <v>#REF!</v>
      </c>
      <c r="DV107" s="98" t="e">
        <f>SUMIF(#REF!,DV$2,#REF!)</f>
        <v>#REF!</v>
      </c>
      <c r="DW107" s="98" t="e">
        <f>SUMIF(#REF!,DW$2,#REF!)</f>
        <v>#REF!</v>
      </c>
    </row>
    <row r="108" spans="3:136" s="73" customFormat="1">
      <c r="D108" s="74"/>
      <c r="E108" s="74"/>
      <c r="F108" s="99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D108" s="75" t="e">
        <f>SUMIF(#REF!,DD$2,#REF!)</f>
        <v>#REF!</v>
      </c>
      <c r="DE108" s="75" t="e">
        <f>SUMIF(#REF!,DE$2,#REF!)</f>
        <v>#REF!</v>
      </c>
      <c r="DF108" s="75" t="e">
        <f>SUMIF(#REF!,DF$2,#REF!)</f>
        <v>#REF!</v>
      </c>
      <c r="DG108" s="75" t="e">
        <f>SUMIF(#REF!,DG$2,#REF!)</f>
        <v>#REF!</v>
      </c>
      <c r="DH108" s="75" t="e">
        <f>SUMIF(#REF!,DH$2,#REF!)</f>
        <v>#REF!</v>
      </c>
      <c r="DI108" s="75" t="e">
        <f>SUMIF(#REF!,DI$2,#REF!)</f>
        <v>#REF!</v>
      </c>
      <c r="DJ108" s="75" t="e">
        <f>SUMIF(#REF!,DJ$2,#REF!)</f>
        <v>#REF!</v>
      </c>
      <c r="DK108" s="75" t="e">
        <f>SUMIF(#REF!,DK$2,#REF!)</f>
        <v>#REF!</v>
      </c>
      <c r="DL108" s="75" t="e">
        <f>SUMIF(#REF!,DL$2,#REF!)</f>
        <v>#REF!</v>
      </c>
      <c r="DM108" s="75" t="e">
        <f>SUMIF(#REF!,DM$2,#REF!)</f>
        <v>#REF!</v>
      </c>
      <c r="DN108" s="75" t="e">
        <f>SUMIF(#REF!,DN$2,#REF!)</f>
        <v>#REF!</v>
      </c>
      <c r="DO108" s="75" t="e">
        <f>SUMIF(#REF!,DO$2,#REF!)</f>
        <v>#REF!</v>
      </c>
      <c r="DP108" s="75" t="e">
        <f>SUMIF(#REF!,DP$2,#REF!)</f>
        <v>#REF!</v>
      </c>
      <c r="DQ108" s="75" t="e">
        <f>SUMIF(#REF!,DQ$2,#REF!)</f>
        <v>#REF!</v>
      </c>
      <c r="DR108" s="75" t="e">
        <f>SUMIF(#REF!,DR$2,#REF!)</f>
        <v>#REF!</v>
      </c>
      <c r="DS108" s="75" t="e">
        <f>SUMIF(#REF!,DS$2,#REF!)</f>
        <v>#REF!</v>
      </c>
      <c r="DT108" s="75" t="e">
        <f>SUMIF(#REF!,DT$2,#REF!)</f>
        <v>#REF!</v>
      </c>
      <c r="DU108" s="75" t="e">
        <f>SUMIF(#REF!,DU$2,#REF!)</f>
        <v>#REF!</v>
      </c>
      <c r="DV108" s="75" t="e">
        <f>SUMIF(#REF!,DV$2,#REF!)</f>
        <v>#REF!</v>
      </c>
      <c r="DW108" s="75" t="e">
        <f>SUMIF(#REF!,DW$2,#REF!)</f>
        <v>#REF!</v>
      </c>
    </row>
    <row r="109" spans="3:136" s="73" customFormat="1">
      <c r="C109" s="76">
        <v>101</v>
      </c>
      <c r="D109" s="100" t="e">
        <f>#REF!</f>
        <v>#REF!</v>
      </c>
      <c r="E109" s="77"/>
      <c r="F109" s="78" t="e">
        <f>#REF!</f>
        <v>#REF!</v>
      </c>
      <c r="G109" s="78" t="e">
        <f>#REF!</f>
        <v>#REF!</v>
      </c>
      <c r="H109" s="78" t="e">
        <f>#REF!</f>
        <v>#REF!</v>
      </c>
      <c r="I109" s="78" t="e">
        <f>#REF!</f>
        <v>#REF!</v>
      </c>
      <c r="J109" s="78" t="e">
        <f>#REF!</f>
        <v>#REF!</v>
      </c>
      <c r="K109" s="78" t="e">
        <f>#REF!</f>
        <v>#REF!</v>
      </c>
      <c r="L109" s="78" t="e">
        <f>#REF!</f>
        <v>#REF!</v>
      </c>
      <c r="M109" s="78" t="e">
        <f>#REF!</f>
        <v>#REF!</v>
      </c>
      <c r="N109" s="78" t="e">
        <f>#REF!</f>
        <v>#REF!</v>
      </c>
      <c r="O109" s="78" t="e">
        <f>#REF!</f>
        <v>#REF!</v>
      </c>
      <c r="P109" s="78" t="e">
        <f>#REF!</f>
        <v>#REF!</v>
      </c>
      <c r="Q109" s="78" t="e">
        <f>#REF!</f>
        <v>#REF!</v>
      </c>
      <c r="R109" s="78" t="e">
        <f>#REF!</f>
        <v>#REF!</v>
      </c>
      <c r="S109" s="78" t="e">
        <f>#REF!</f>
        <v>#REF!</v>
      </c>
      <c r="T109" s="78" t="e">
        <f>#REF!</f>
        <v>#REF!</v>
      </c>
      <c r="U109" s="78" t="e">
        <f>#REF!</f>
        <v>#REF!</v>
      </c>
      <c r="V109" s="78" t="e">
        <f>#REF!</f>
        <v>#REF!</v>
      </c>
      <c r="W109" s="78" t="e">
        <f>#REF!</f>
        <v>#REF!</v>
      </c>
      <c r="X109" s="78" t="e">
        <f>#REF!</f>
        <v>#REF!</v>
      </c>
      <c r="Y109" s="78" t="e">
        <f>#REF!</f>
        <v>#REF!</v>
      </c>
      <c r="Z109" s="78" t="e">
        <f>#REF!</f>
        <v>#REF!</v>
      </c>
      <c r="AA109" s="78" t="e">
        <f>#REF!</f>
        <v>#REF!</v>
      </c>
      <c r="AB109" s="78" t="e">
        <f>#REF!</f>
        <v>#REF!</v>
      </c>
      <c r="AC109" s="78" t="e">
        <f>#REF!</f>
        <v>#REF!</v>
      </c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/>
      <c r="DD109" s="78" t="e">
        <f>SUMIF(#REF!,DD$2,#REF!)</f>
        <v>#REF!</v>
      </c>
      <c r="DE109" s="78" t="e">
        <f>SUMIF(#REF!,DE$2,#REF!)</f>
        <v>#REF!</v>
      </c>
      <c r="DF109" s="78" t="e">
        <f>SUMIF(#REF!,DF$2,#REF!)</f>
        <v>#REF!</v>
      </c>
      <c r="DG109" s="78" t="e">
        <f>SUMIF(#REF!,DG$2,#REF!)</f>
        <v>#REF!</v>
      </c>
      <c r="DH109" s="78" t="e">
        <f>SUMIF(#REF!,DH$2,#REF!)</f>
        <v>#REF!</v>
      </c>
      <c r="DI109" s="78" t="e">
        <f>SUMIF(#REF!,DI$2,#REF!)</f>
        <v>#REF!</v>
      </c>
      <c r="DJ109" s="78" t="e">
        <f>SUMIF(#REF!,DJ$2,#REF!)</f>
        <v>#REF!</v>
      </c>
      <c r="DK109" s="78" t="e">
        <f>SUMIF(#REF!,DK$2,#REF!)</f>
        <v>#REF!</v>
      </c>
      <c r="DL109" s="78" t="e">
        <f>SUMIF(#REF!,DL$2,#REF!)</f>
        <v>#REF!</v>
      </c>
      <c r="DM109" s="78" t="e">
        <f>SUMIF(#REF!,DM$2,#REF!)</f>
        <v>#REF!</v>
      </c>
      <c r="DN109" s="78" t="e">
        <f>SUMIF(#REF!,DN$2,#REF!)</f>
        <v>#REF!</v>
      </c>
      <c r="DO109" s="78" t="e">
        <f>SUMIF(#REF!,DO$2,#REF!)</f>
        <v>#REF!</v>
      </c>
      <c r="DP109" s="78" t="e">
        <f>SUMIF(#REF!,DP$2,#REF!)</f>
        <v>#REF!</v>
      </c>
      <c r="DQ109" s="78" t="e">
        <f>SUMIF(#REF!,DQ$2,#REF!)</f>
        <v>#REF!</v>
      </c>
      <c r="DR109" s="78" t="e">
        <f>SUMIF(#REF!,DR$2,#REF!)</f>
        <v>#REF!</v>
      </c>
      <c r="DS109" s="78" t="e">
        <f>SUMIF(#REF!,DS$2,#REF!)</f>
        <v>#REF!</v>
      </c>
      <c r="DT109" s="78" t="e">
        <f>SUMIF(#REF!,DT$2,#REF!)</f>
        <v>#REF!</v>
      </c>
      <c r="DU109" s="78" t="e">
        <f>SUMIF(#REF!,DU$2,#REF!)</f>
        <v>#REF!</v>
      </c>
      <c r="DV109" s="78" t="e">
        <f>SUMIF(#REF!,DV$2,#REF!)</f>
        <v>#REF!</v>
      </c>
      <c r="DW109" s="78" t="e">
        <f>SUMIF(#REF!,DW$2,#REF!)</f>
        <v>#REF!</v>
      </c>
    </row>
    <row r="110" spans="3:136" s="73" customFormat="1">
      <c r="C110" s="76">
        <v>102</v>
      </c>
      <c r="D110" s="100" t="e">
        <f>#REF!</f>
        <v>#REF!</v>
      </c>
      <c r="E110" s="77"/>
      <c r="F110" s="78" t="e">
        <f>#REF!</f>
        <v>#REF!</v>
      </c>
      <c r="G110" s="78" t="e">
        <f>#REF!</f>
        <v>#REF!</v>
      </c>
      <c r="H110" s="78" t="e">
        <f>#REF!</f>
        <v>#REF!</v>
      </c>
      <c r="I110" s="78" t="e">
        <f>#REF!</f>
        <v>#REF!</v>
      </c>
      <c r="J110" s="78" t="e">
        <f>#REF!</f>
        <v>#REF!</v>
      </c>
      <c r="K110" s="78" t="e">
        <f>#REF!</f>
        <v>#REF!</v>
      </c>
      <c r="L110" s="78" t="e">
        <f>#REF!</f>
        <v>#REF!</v>
      </c>
      <c r="M110" s="78" t="e">
        <f>#REF!</f>
        <v>#REF!</v>
      </c>
      <c r="N110" s="78" t="e">
        <f>#REF!</f>
        <v>#REF!</v>
      </c>
      <c r="O110" s="78" t="e">
        <f>#REF!</f>
        <v>#REF!</v>
      </c>
      <c r="P110" s="78" t="e">
        <f>#REF!</f>
        <v>#REF!</v>
      </c>
      <c r="Q110" s="78" t="e">
        <f>#REF!</f>
        <v>#REF!</v>
      </c>
      <c r="R110" s="78" t="e">
        <f>#REF!</f>
        <v>#REF!</v>
      </c>
      <c r="S110" s="78" t="e">
        <f>#REF!</f>
        <v>#REF!</v>
      </c>
      <c r="T110" s="78" t="e">
        <f>#REF!</f>
        <v>#REF!</v>
      </c>
      <c r="U110" s="78" t="e">
        <f>#REF!</f>
        <v>#REF!</v>
      </c>
      <c r="V110" s="78" t="e">
        <f>#REF!</f>
        <v>#REF!</v>
      </c>
      <c r="W110" s="78" t="e">
        <f>#REF!</f>
        <v>#REF!</v>
      </c>
      <c r="X110" s="78" t="e">
        <f>#REF!</f>
        <v>#REF!</v>
      </c>
      <c r="Y110" s="78" t="e">
        <f>#REF!</f>
        <v>#REF!</v>
      </c>
      <c r="Z110" s="78" t="e">
        <f>#REF!</f>
        <v>#REF!</v>
      </c>
      <c r="AA110" s="78" t="e">
        <f>#REF!</f>
        <v>#REF!</v>
      </c>
      <c r="AB110" s="78" t="e">
        <f>#REF!</f>
        <v>#REF!</v>
      </c>
      <c r="AC110" s="78" t="e">
        <f>#REF!</f>
        <v>#REF!</v>
      </c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  <c r="CR110" s="78"/>
      <c r="CS110" s="78"/>
      <c r="CT110" s="78"/>
      <c r="CU110" s="78"/>
      <c r="CV110" s="78"/>
      <c r="CW110" s="78"/>
      <c r="CX110" s="78"/>
      <c r="CY110" s="78"/>
      <c r="CZ110" s="78"/>
      <c r="DA110" s="78"/>
      <c r="DD110" s="78" t="e">
        <f>SUMIF(#REF!,DD$2,#REF!)</f>
        <v>#REF!</v>
      </c>
      <c r="DE110" s="78" t="e">
        <f>SUMIF(#REF!,DE$2,#REF!)</f>
        <v>#REF!</v>
      </c>
      <c r="DF110" s="78" t="e">
        <f>SUMIF(#REF!,DF$2,#REF!)</f>
        <v>#REF!</v>
      </c>
      <c r="DG110" s="78" t="e">
        <f>SUMIF(#REF!,DG$2,#REF!)</f>
        <v>#REF!</v>
      </c>
      <c r="DH110" s="78" t="e">
        <f>SUMIF(#REF!,DH$2,#REF!)</f>
        <v>#REF!</v>
      </c>
      <c r="DI110" s="78" t="e">
        <f>SUMIF(#REF!,DI$2,#REF!)</f>
        <v>#REF!</v>
      </c>
      <c r="DJ110" s="78" t="e">
        <f>SUMIF(#REF!,DJ$2,#REF!)</f>
        <v>#REF!</v>
      </c>
      <c r="DK110" s="78" t="e">
        <f>SUMIF(#REF!,DK$2,#REF!)</f>
        <v>#REF!</v>
      </c>
      <c r="DL110" s="78" t="e">
        <f>SUMIF(#REF!,DL$2,#REF!)</f>
        <v>#REF!</v>
      </c>
      <c r="DM110" s="78" t="e">
        <f>SUMIF(#REF!,DM$2,#REF!)</f>
        <v>#REF!</v>
      </c>
      <c r="DN110" s="78" t="e">
        <f>SUMIF(#REF!,DN$2,#REF!)</f>
        <v>#REF!</v>
      </c>
      <c r="DO110" s="78" t="e">
        <f>SUMIF(#REF!,DO$2,#REF!)</f>
        <v>#REF!</v>
      </c>
      <c r="DP110" s="78" t="e">
        <f>SUMIF(#REF!,DP$2,#REF!)</f>
        <v>#REF!</v>
      </c>
      <c r="DQ110" s="78" t="e">
        <f>SUMIF(#REF!,DQ$2,#REF!)</f>
        <v>#REF!</v>
      </c>
      <c r="DR110" s="78" t="e">
        <f>SUMIF(#REF!,DR$2,#REF!)</f>
        <v>#REF!</v>
      </c>
      <c r="DS110" s="78" t="e">
        <f>SUMIF(#REF!,DS$2,#REF!)</f>
        <v>#REF!</v>
      </c>
      <c r="DT110" s="78" t="e">
        <f>SUMIF(#REF!,DT$2,#REF!)</f>
        <v>#REF!</v>
      </c>
      <c r="DU110" s="78" t="e">
        <f>SUMIF(#REF!,DU$2,#REF!)</f>
        <v>#REF!</v>
      </c>
      <c r="DV110" s="78" t="e">
        <f>SUMIF(#REF!,DV$2,#REF!)</f>
        <v>#REF!</v>
      </c>
      <c r="DW110" s="78" t="e">
        <f>SUMIF(#REF!,DW$2,#REF!)</f>
        <v>#REF!</v>
      </c>
    </row>
    <row r="111" spans="3:136" s="73" customFormat="1">
      <c r="C111" s="76">
        <v>103</v>
      </c>
      <c r="D111" s="100" t="e">
        <f>#REF!</f>
        <v>#REF!</v>
      </c>
      <c r="E111" s="77"/>
      <c r="F111" s="78" t="e">
        <f>#REF!</f>
        <v>#REF!</v>
      </c>
      <c r="G111" s="78" t="e">
        <f>#REF!</f>
        <v>#REF!</v>
      </c>
      <c r="H111" s="78" t="e">
        <f>#REF!</f>
        <v>#REF!</v>
      </c>
      <c r="I111" s="78" t="e">
        <f>#REF!</f>
        <v>#REF!</v>
      </c>
      <c r="J111" s="78" t="e">
        <f>#REF!</f>
        <v>#REF!</v>
      </c>
      <c r="K111" s="78" t="e">
        <f>#REF!</f>
        <v>#REF!</v>
      </c>
      <c r="L111" s="78" t="e">
        <f>#REF!</f>
        <v>#REF!</v>
      </c>
      <c r="M111" s="78" t="e">
        <f>#REF!</f>
        <v>#REF!</v>
      </c>
      <c r="N111" s="78" t="e">
        <f>#REF!</f>
        <v>#REF!</v>
      </c>
      <c r="O111" s="78" t="e">
        <f>#REF!</f>
        <v>#REF!</v>
      </c>
      <c r="P111" s="78" t="e">
        <f>#REF!</f>
        <v>#REF!</v>
      </c>
      <c r="Q111" s="78" t="e">
        <f>#REF!</f>
        <v>#REF!</v>
      </c>
      <c r="R111" s="78" t="e">
        <f>#REF!</f>
        <v>#REF!</v>
      </c>
      <c r="S111" s="78" t="e">
        <f>#REF!</f>
        <v>#REF!</v>
      </c>
      <c r="T111" s="78" t="e">
        <f>#REF!</f>
        <v>#REF!</v>
      </c>
      <c r="U111" s="78" t="e">
        <f>#REF!</f>
        <v>#REF!</v>
      </c>
      <c r="V111" s="78" t="e">
        <f>#REF!</f>
        <v>#REF!</v>
      </c>
      <c r="W111" s="78" t="e">
        <f>#REF!</f>
        <v>#REF!</v>
      </c>
      <c r="X111" s="78" t="e">
        <f>#REF!</f>
        <v>#REF!</v>
      </c>
      <c r="Y111" s="78" t="e">
        <f>#REF!</f>
        <v>#REF!</v>
      </c>
      <c r="Z111" s="78" t="e">
        <f>#REF!</f>
        <v>#REF!</v>
      </c>
      <c r="AA111" s="78" t="e">
        <f>#REF!</f>
        <v>#REF!</v>
      </c>
      <c r="AB111" s="78" t="e">
        <f>#REF!</f>
        <v>#REF!</v>
      </c>
      <c r="AC111" s="78" t="e">
        <f>#REF!</f>
        <v>#REF!</v>
      </c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/>
      <c r="DD111" s="78" t="e">
        <f>SUMIF(#REF!,DD$2,#REF!)</f>
        <v>#REF!</v>
      </c>
      <c r="DE111" s="78" t="e">
        <f>SUMIF(#REF!,DE$2,#REF!)</f>
        <v>#REF!</v>
      </c>
      <c r="DF111" s="78" t="e">
        <f>SUMIF(#REF!,DF$2,#REF!)</f>
        <v>#REF!</v>
      </c>
      <c r="DG111" s="78" t="e">
        <f>SUMIF(#REF!,DG$2,#REF!)</f>
        <v>#REF!</v>
      </c>
      <c r="DH111" s="78" t="e">
        <f>SUMIF(#REF!,DH$2,#REF!)</f>
        <v>#REF!</v>
      </c>
      <c r="DI111" s="78" t="e">
        <f>SUMIF(#REF!,DI$2,#REF!)</f>
        <v>#REF!</v>
      </c>
      <c r="DJ111" s="78" t="e">
        <f>SUMIF(#REF!,DJ$2,#REF!)</f>
        <v>#REF!</v>
      </c>
      <c r="DK111" s="78" t="e">
        <f>SUMIF(#REF!,DK$2,#REF!)</f>
        <v>#REF!</v>
      </c>
      <c r="DL111" s="78" t="e">
        <f>SUMIF(#REF!,DL$2,#REF!)</f>
        <v>#REF!</v>
      </c>
      <c r="DM111" s="78" t="e">
        <f>SUMIF(#REF!,DM$2,#REF!)</f>
        <v>#REF!</v>
      </c>
      <c r="DN111" s="78" t="e">
        <f>SUMIF(#REF!,DN$2,#REF!)</f>
        <v>#REF!</v>
      </c>
      <c r="DO111" s="78" t="e">
        <f>SUMIF(#REF!,DO$2,#REF!)</f>
        <v>#REF!</v>
      </c>
      <c r="DP111" s="78" t="e">
        <f>SUMIF(#REF!,DP$2,#REF!)</f>
        <v>#REF!</v>
      </c>
      <c r="DQ111" s="78" t="e">
        <f>SUMIF(#REF!,DQ$2,#REF!)</f>
        <v>#REF!</v>
      </c>
      <c r="DR111" s="78" t="e">
        <f>SUMIF(#REF!,DR$2,#REF!)</f>
        <v>#REF!</v>
      </c>
      <c r="DS111" s="78" t="e">
        <f>SUMIF(#REF!,DS$2,#REF!)</f>
        <v>#REF!</v>
      </c>
      <c r="DT111" s="78" t="e">
        <f>SUMIF(#REF!,DT$2,#REF!)</f>
        <v>#REF!</v>
      </c>
      <c r="DU111" s="78" t="e">
        <f>SUMIF(#REF!,DU$2,#REF!)</f>
        <v>#REF!</v>
      </c>
      <c r="DV111" s="78" t="e">
        <f>SUMIF(#REF!,DV$2,#REF!)</f>
        <v>#REF!</v>
      </c>
      <c r="DW111" s="78" t="e">
        <f>SUMIF(#REF!,DW$2,#REF!)</f>
        <v>#REF!</v>
      </c>
    </row>
    <row r="112" spans="3:136" s="73" customFormat="1">
      <c r="C112" s="76">
        <v>104</v>
      </c>
      <c r="D112" s="100" t="e">
        <f>#REF!</f>
        <v>#REF!</v>
      </c>
      <c r="E112" s="77"/>
      <c r="F112" s="78" t="e">
        <f>#REF!</f>
        <v>#REF!</v>
      </c>
      <c r="G112" s="78" t="e">
        <f>#REF!</f>
        <v>#REF!</v>
      </c>
      <c r="H112" s="78" t="e">
        <f>#REF!</f>
        <v>#REF!</v>
      </c>
      <c r="I112" s="78" t="e">
        <f>#REF!</f>
        <v>#REF!</v>
      </c>
      <c r="J112" s="78" t="e">
        <f>#REF!</f>
        <v>#REF!</v>
      </c>
      <c r="K112" s="78" t="e">
        <f>#REF!</f>
        <v>#REF!</v>
      </c>
      <c r="L112" s="78" t="e">
        <f>#REF!</f>
        <v>#REF!</v>
      </c>
      <c r="M112" s="78" t="e">
        <f>#REF!</f>
        <v>#REF!</v>
      </c>
      <c r="N112" s="78" t="e">
        <f>#REF!</f>
        <v>#REF!</v>
      </c>
      <c r="O112" s="78" t="e">
        <f>#REF!</f>
        <v>#REF!</v>
      </c>
      <c r="P112" s="78" t="e">
        <f>#REF!</f>
        <v>#REF!</v>
      </c>
      <c r="Q112" s="78" t="e">
        <f>#REF!</f>
        <v>#REF!</v>
      </c>
      <c r="R112" s="78" t="e">
        <f>#REF!</f>
        <v>#REF!</v>
      </c>
      <c r="S112" s="78" t="e">
        <f>#REF!</f>
        <v>#REF!</v>
      </c>
      <c r="T112" s="78" t="e">
        <f>#REF!</f>
        <v>#REF!</v>
      </c>
      <c r="U112" s="78" t="e">
        <f>#REF!</f>
        <v>#REF!</v>
      </c>
      <c r="V112" s="78" t="e">
        <f>#REF!</f>
        <v>#REF!</v>
      </c>
      <c r="W112" s="78" t="e">
        <f>#REF!</f>
        <v>#REF!</v>
      </c>
      <c r="X112" s="78" t="e">
        <f>#REF!</f>
        <v>#REF!</v>
      </c>
      <c r="Y112" s="78" t="e">
        <f>#REF!</f>
        <v>#REF!</v>
      </c>
      <c r="Z112" s="78" t="e">
        <f>#REF!</f>
        <v>#REF!</v>
      </c>
      <c r="AA112" s="78" t="e">
        <f>#REF!</f>
        <v>#REF!</v>
      </c>
      <c r="AB112" s="78" t="e">
        <f>#REF!</f>
        <v>#REF!</v>
      </c>
      <c r="AC112" s="78" t="e">
        <f>#REF!</f>
        <v>#REF!</v>
      </c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D112" s="78" t="e">
        <f>SUMIF(#REF!,DD$2,#REF!)</f>
        <v>#REF!</v>
      </c>
      <c r="DE112" s="78" t="e">
        <f>SUMIF(#REF!,DE$2,#REF!)</f>
        <v>#REF!</v>
      </c>
      <c r="DF112" s="78" t="e">
        <f>SUMIF(#REF!,DF$2,#REF!)</f>
        <v>#REF!</v>
      </c>
      <c r="DG112" s="78" t="e">
        <f>SUMIF(#REF!,DG$2,#REF!)</f>
        <v>#REF!</v>
      </c>
      <c r="DH112" s="78" t="e">
        <f>SUMIF(#REF!,DH$2,#REF!)</f>
        <v>#REF!</v>
      </c>
      <c r="DI112" s="78" t="e">
        <f>SUMIF(#REF!,DI$2,#REF!)</f>
        <v>#REF!</v>
      </c>
      <c r="DJ112" s="78" t="e">
        <f>SUMIF(#REF!,DJ$2,#REF!)</f>
        <v>#REF!</v>
      </c>
      <c r="DK112" s="78" t="e">
        <f>SUMIF(#REF!,DK$2,#REF!)</f>
        <v>#REF!</v>
      </c>
      <c r="DL112" s="78" t="e">
        <f>SUMIF(#REF!,DL$2,#REF!)</f>
        <v>#REF!</v>
      </c>
      <c r="DM112" s="78" t="e">
        <f>SUMIF(#REF!,DM$2,#REF!)</f>
        <v>#REF!</v>
      </c>
      <c r="DN112" s="78" t="e">
        <f>SUMIF(#REF!,DN$2,#REF!)</f>
        <v>#REF!</v>
      </c>
      <c r="DO112" s="78" t="e">
        <f>SUMIF(#REF!,DO$2,#REF!)</f>
        <v>#REF!</v>
      </c>
      <c r="DP112" s="78" t="e">
        <f>SUMIF(#REF!,DP$2,#REF!)</f>
        <v>#REF!</v>
      </c>
      <c r="DQ112" s="78" t="e">
        <f>SUMIF(#REF!,DQ$2,#REF!)</f>
        <v>#REF!</v>
      </c>
      <c r="DR112" s="78" t="e">
        <f>SUMIF(#REF!,DR$2,#REF!)</f>
        <v>#REF!</v>
      </c>
      <c r="DS112" s="78" t="e">
        <f>SUMIF(#REF!,DS$2,#REF!)</f>
        <v>#REF!</v>
      </c>
      <c r="DT112" s="78" t="e">
        <f>SUMIF(#REF!,DT$2,#REF!)</f>
        <v>#REF!</v>
      </c>
      <c r="DU112" s="78" t="e">
        <f>SUMIF(#REF!,DU$2,#REF!)</f>
        <v>#REF!</v>
      </c>
      <c r="DV112" s="78" t="e">
        <f>SUMIF(#REF!,DV$2,#REF!)</f>
        <v>#REF!</v>
      </c>
      <c r="DW112" s="78" t="e">
        <f>SUMIF(#REF!,DW$2,#REF!)</f>
        <v>#REF!</v>
      </c>
    </row>
    <row r="113" spans="3:127" s="73" customFormat="1">
      <c r="C113" s="76">
        <v>105</v>
      </c>
      <c r="D113" s="100" t="e">
        <f>#REF!</f>
        <v>#REF!</v>
      </c>
      <c r="E113" s="77"/>
      <c r="F113" s="78" t="e">
        <f>#REF!</f>
        <v>#REF!</v>
      </c>
      <c r="G113" s="78" t="e">
        <f>#REF!</f>
        <v>#REF!</v>
      </c>
      <c r="H113" s="78" t="e">
        <f>#REF!</f>
        <v>#REF!</v>
      </c>
      <c r="I113" s="78" t="e">
        <f>#REF!</f>
        <v>#REF!</v>
      </c>
      <c r="J113" s="78" t="e">
        <f>#REF!</f>
        <v>#REF!</v>
      </c>
      <c r="K113" s="78" t="e">
        <f>#REF!</f>
        <v>#REF!</v>
      </c>
      <c r="L113" s="78" t="e">
        <f>#REF!</f>
        <v>#REF!</v>
      </c>
      <c r="M113" s="78" t="e">
        <f>#REF!</f>
        <v>#REF!</v>
      </c>
      <c r="N113" s="78" t="e">
        <f>#REF!</f>
        <v>#REF!</v>
      </c>
      <c r="O113" s="78" t="e">
        <f>#REF!</f>
        <v>#REF!</v>
      </c>
      <c r="P113" s="78" t="e">
        <f>#REF!</f>
        <v>#REF!</v>
      </c>
      <c r="Q113" s="78" t="e">
        <f>#REF!</f>
        <v>#REF!</v>
      </c>
      <c r="R113" s="78" t="e">
        <f>#REF!</f>
        <v>#REF!</v>
      </c>
      <c r="S113" s="78" t="e">
        <f>#REF!</f>
        <v>#REF!</v>
      </c>
      <c r="T113" s="78" t="e">
        <f>#REF!</f>
        <v>#REF!</v>
      </c>
      <c r="U113" s="78" t="e">
        <f>#REF!</f>
        <v>#REF!</v>
      </c>
      <c r="V113" s="78" t="e">
        <f>#REF!</f>
        <v>#REF!</v>
      </c>
      <c r="W113" s="78" t="e">
        <f>#REF!</f>
        <v>#REF!</v>
      </c>
      <c r="X113" s="78" t="e">
        <f>#REF!</f>
        <v>#REF!</v>
      </c>
      <c r="Y113" s="78" t="e">
        <f>#REF!</f>
        <v>#REF!</v>
      </c>
      <c r="Z113" s="78" t="e">
        <f>#REF!</f>
        <v>#REF!</v>
      </c>
      <c r="AA113" s="78" t="e">
        <f>#REF!</f>
        <v>#REF!</v>
      </c>
      <c r="AB113" s="78" t="e">
        <f>#REF!</f>
        <v>#REF!</v>
      </c>
      <c r="AC113" s="78" t="e">
        <f>#REF!</f>
        <v>#REF!</v>
      </c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D113" s="78" t="e">
        <f>SUMIF(#REF!,DD$2,#REF!)</f>
        <v>#REF!</v>
      </c>
      <c r="DE113" s="78" t="e">
        <f>SUMIF(#REF!,DE$2,#REF!)</f>
        <v>#REF!</v>
      </c>
      <c r="DF113" s="78" t="e">
        <f>SUMIF(#REF!,DF$2,#REF!)</f>
        <v>#REF!</v>
      </c>
      <c r="DG113" s="78" t="e">
        <f>SUMIF(#REF!,DG$2,#REF!)</f>
        <v>#REF!</v>
      </c>
      <c r="DH113" s="78" t="e">
        <f>SUMIF(#REF!,DH$2,#REF!)</f>
        <v>#REF!</v>
      </c>
      <c r="DI113" s="78" t="e">
        <f>SUMIF(#REF!,DI$2,#REF!)</f>
        <v>#REF!</v>
      </c>
      <c r="DJ113" s="78" t="e">
        <f>SUMIF(#REF!,DJ$2,#REF!)</f>
        <v>#REF!</v>
      </c>
      <c r="DK113" s="78" t="e">
        <f>SUMIF(#REF!,DK$2,#REF!)</f>
        <v>#REF!</v>
      </c>
      <c r="DL113" s="78" t="e">
        <f>SUMIF(#REF!,DL$2,#REF!)</f>
        <v>#REF!</v>
      </c>
      <c r="DM113" s="78" t="e">
        <f>SUMIF(#REF!,DM$2,#REF!)</f>
        <v>#REF!</v>
      </c>
      <c r="DN113" s="78" t="e">
        <f>SUMIF(#REF!,DN$2,#REF!)</f>
        <v>#REF!</v>
      </c>
      <c r="DO113" s="78" t="e">
        <f>SUMIF(#REF!,DO$2,#REF!)</f>
        <v>#REF!</v>
      </c>
      <c r="DP113" s="78" t="e">
        <f>SUMIF(#REF!,DP$2,#REF!)</f>
        <v>#REF!</v>
      </c>
      <c r="DQ113" s="78" t="e">
        <f>SUMIF(#REF!,DQ$2,#REF!)</f>
        <v>#REF!</v>
      </c>
      <c r="DR113" s="78" t="e">
        <f>SUMIF(#REF!,DR$2,#REF!)</f>
        <v>#REF!</v>
      </c>
      <c r="DS113" s="78" t="e">
        <f>SUMIF(#REF!,DS$2,#REF!)</f>
        <v>#REF!</v>
      </c>
      <c r="DT113" s="78" t="e">
        <f>SUMIF(#REF!,DT$2,#REF!)</f>
        <v>#REF!</v>
      </c>
      <c r="DU113" s="78" t="e">
        <f>SUMIF(#REF!,DU$2,#REF!)</f>
        <v>#REF!</v>
      </c>
      <c r="DV113" s="78" t="e">
        <f>SUMIF(#REF!,DV$2,#REF!)</f>
        <v>#REF!</v>
      </c>
      <c r="DW113" s="78" t="e">
        <f>SUMIF(#REF!,DW$2,#REF!)</f>
        <v>#REF!</v>
      </c>
    </row>
    <row r="114" spans="3:127" s="73" customFormat="1">
      <c r="C114" s="76">
        <v>106</v>
      </c>
      <c r="D114" s="100" t="e">
        <f>#REF!</f>
        <v>#REF!</v>
      </c>
      <c r="E114" s="77"/>
      <c r="F114" s="78" t="e">
        <f>#REF!</f>
        <v>#REF!</v>
      </c>
      <c r="G114" s="78" t="e">
        <f>#REF!</f>
        <v>#REF!</v>
      </c>
      <c r="H114" s="78" t="e">
        <f>#REF!</f>
        <v>#REF!</v>
      </c>
      <c r="I114" s="78" t="e">
        <f>#REF!</f>
        <v>#REF!</v>
      </c>
      <c r="J114" s="78" t="e">
        <f>#REF!</f>
        <v>#REF!</v>
      </c>
      <c r="K114" s="78" t="e">
        <f>#REF!</f>
        <v>#REF!</v>
      </c>
      <c r="L114" s="78" t="e">
        <f>#REF!</f>
        <v>#REF!</v>
      </c>
      <c r="M114" s="78" t="e">
        <f>#REF!</f>
        <v>#REF!</v>
      </c>
      <c r="N114" s="78" t="e">
        <f>#REF!</f>
        <v>#REF!</v>
      </c>
      <c r="O114" s="78" t="e">
        <f>#REF!</f>
        <v>#REF!</v>
      </c>
      <c r="P114" s="78" t="e">
        <f>#REF!</f>
        <v>#REF!</v>
      </c>
      <c r="Q114" s="78" t="e">
        <f>#REF!</f>
        <v>#REF!</v>
      </c>
      <c r="R114" s="78" t="e">
        <f>#REF!</f>
        <v>#REF!</v>
      </c>
      <c r="S114" s="78" t="e">
        <f>#REF!</f>
        <v>#REF!</v>
      </c>
      <c r="T114" s="78" t="e">
        <f>#REF!</f>
        <v>#REF!</v>
      </c>
      <c r="U114" s="78" t="e">
        <f>#REF!</f>
        <v>#REF!</v>
      </c>
      <c r="V114" s="78" t="e">
        <f>#REF!</f>
        <v>#REF!</v>
      </c>
      <c r="W114" s="78" t="e">
        <f>#REF!</f>
        <v>#REF!</v>
      </c>
      <c r="X114" s="78" t="e">
        <f>#REF!</f>
        <v>#REF!</v>
      </c>
      <c r="Y114" s="78" t="e">
        <f>#REF!</f>
        <v>#REF!</v>
      </c>
      <c r="Z114" s="78" t="e">
        <f>#REF!</f>
        <v>#REF!</v>
      </c>
      <c r="AA114" s="78" t="e">
        <f>#REF!</f>
        <v>#REF!</v>
      </c>
      <c r="AB114" s="78" t="e">
        <f>#REF!</f>
        <v>#REF!</v>
      </c>
      <c r="AC114" s="78" t="e">
        <f>#REF!</f>
        <v>#REF!</v>
      </c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  <c r="CR114" s="78"/>
      <c r="CS114" s="78"/>
      <c r="CT114" s="78"/>
      <c r="CU114" s="78"/>
      <c r="CV114" s="78"/>
      <c r="CW114" s="78"/>
      <c r="CX114" s="78"/>
      <c r="CY114" s="78"/>
      <c r="CZ114" s="78"/>
      <c r="DA114" s="78"/>
      <c r="DD114" s="78" t="e">
        <f>SUMIF(#REF!,DD$2,#REF!)</f>
        <v>#REF!</v>
      </c>
      <c r="DE114" s="78" t="e">
        <f>SUMIF(#REF!,DE$2,#REF!)</f>
        <v>#REF!</v>
      </c>
      <c r="DF114" s="78" t="e">
        <f>SUMIF(#REF!,DF$2,#REF!)</f>
        <v>#REF!</v>
      </c>
      <c r="DG114" s="78" t="e">
        <f>SUMIF(#REF!,DG$2,#REF!)</f>
        <v>#REF!</v>
      </c>
      <c r="DH114" s="78" t="e">
        <f>SUMIF(#REF!,DH$2,#REF!)</f>
        <v>#REF!</v>
      </c>
      <c r="DI114" s="78" t="e">
        <f>SUMIF(#REF!,DI$2,#REF!)</f>
        <v>#REF!</v>
      </c>
      <c r="DJ114" s="78" t="e">
        <f>SUMIF(#REF!,DJ$2,#REF!)</f>
        <v>#REF!</v>
      </c>
      <c r="DK114" s="78" t="e">
        <f>SUMIF(#REF!,DK$2,#REF!)</f>
        <v>#REF!</v>
      </c>
      <c r="DL114" s="78" t="e">
        <f>SUMIF(#REF!,DL$2,#REF!)</f>
        <v>#REF!</v>
      </c>
      <c r="DM114" s="78" t="e">
        <f>SUMIF(#REF!,DM$2,#REF!)</f>
        <v>#REF!</v>
      </c>
      <c r="DN114" s="78" t="e">
        <f>SUMIF(#REF!,DN$2,#REF!)</f>
        <v>#REF!</v>
      </c>
      <c r="DO114" s="78" t="e">
        <f>SUMIF(#REF!,DO$2,#REF!)</f>
        <v>#REF!</v>
      </c>
      <c r="DP114" s="78" t="e">
        <f>SUMIF(#REF!,DP$2,#REF!)</f>
        <v>#REF!</v>
      </c>
      <c r="DQ114" s="78" t="e">
        <f>SUMIF(#REF!,DQ$2,#REF!)</f>
        <v>#REF!</v>
      </c>
      <c r="DR114" s="78" t="e">
        <f>SUMIF(#REF!,DR$2,#REF!)</f>
        <v>#REF!</v>
      </c>
      <c r="DS114" s="78" t="e">
        <f>SUMIF(#REF!,DS$2,#REF!)</f>
        <v>#REF!</v>
      </c>
      <c r="DT114" s="78" t="e">
        <f>SUMIF(#REF!,DT$2,#REF!)</f>
        <v>#REF!</v>
      </c>
      <c r="DU114" s="78" t="e">
        <f>SUMIF(#REF!,DU$2,#REF!)</f>
        <v>#REF!</v>
      </c>
      <c r="DV114" s="78" t="e">
        <f>SUMIF(#REF!,DV$2,#REF!)</f>
        <v>#REF!</v>
      </c>
      <c r="DW114" s="78" t="e">
        <f>SUMIF(#REF!,DW$2,#REF!)</f>
        <v>#REF!</v>
      </c>
    </row>
    <row r="115" spans="3:127" s="73" customFormat="1">
      <c r="C115" s="76">
        <v>107</v>
      </c>
      <c r="D115" s="100" t="e">
        <f>#REF!</f>
        <v>#REF!</v>
      </c>
      <c r="E115" s="77"/>
      <c r="F115" s="78" t="e">
        <f>#REF!</f>
        <v>#REF!</v>
      </c>
      <c r="G115" s="78" t="e">
        <f>#REF!</f>
        <v>#REF!</v>
      </c>
      <c r="H115" s="78" t="e">
        <f>#REF!</f>
        <v>#REF!</v>
      </c>
      <c r="I115" s="78" t="e">
        <f>#REF!</f>
        <v>#REF!</v>
      </c>
      <c r="J115" s="78" t="e">
        <f>#REF!</f>
        <v>#REF!</v>
      </c>
      <c r="K115" s="78" t="e">
        <f>#REF!</f>
        <v>#REF!</v>
      </c>
      <c r="L115" s="78" t="e">
        <f>#REF!</f>
        <v>#REF!</v>
      </c>
      <c r="M115" s="78" t="e">
        <f>#REF!</f>
        <v>#REF!</v>
      </c>
      <c r="N115" s="78" t="e">
        <f>#REF!</f>
        <v>#REF!</v>
      </c>
      <c r="O115" s="78" t="e">
        <f>#REF!</f>
        <v>#REF!</v>
      </c>
      <c r="P115" s="78" t="e">
        <f>#REF!</f>
        <v>#REF!</v>
      </c>
      <c r="Q115" s="78" t="e">
        <f>#REF!</f>
        <v>#REF!</v>
      </c>
      <c r="R115" s="78" t="e">
        <f>#REF!</f>
        <v>#REF!</v>
      </c>
      <c r="S115" s="78" t="e">
        <f>#REF!</f>
        <v>#REF!</v>
      </c>
      <c r="T115" s="78" t="e">
        <f>#REF!</f>
        <v>#REF!</v>
      </c>
      <c r="U115" s="78" t="e">
        <f>#REF!</f>
        <v>#REF!</v>
      </c>
      <c r="V115" s="78" t="e">
        <f>#REF!</f>
        <v>#REF!</v>
      </c>
      <c r="W115" s="78" t="e">
        <f>#REF!</f>
        <v>#REF!</v>
      </c>
      <c r="X115" s="78" t="e">
        <f>#REF!</f>
        <v>#REF!</v>
      </c>
      <c r="Y115" s="78" t="e">
        <f>#REF!</f>
        <v>#REF!</v>
      </c>
      <c r="Z115" s="78" t="e">
        <f>#REF!</f>
        <v>#REF!</v>
      </c>
      <c r="AA115" s="78" t="e">
        <f>#REF!</f>
        <v>#REF!</v>
      </c>
      <c r="AB115" s="78" t="e">
        <f>#REF!</f>
        <v>#REF!</v>
      </c>
      <c r="AC115" s="78" t="e">
        <f>#REF!</f>
        <v>#REF!</v>
      </c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/>
      <c r="DD115" s="78" t="e">
        <f>SUMIF(#REF!,DD$2,#REF!)</f>
        <v>#REF!</v>
      </c>
      <c r="DE115" s="78" t="e">
        <f>SUMIF(#REF!,DE$2,#REF!)</f>
        <v>#REF!</v>
      </c>
      <c r="DF115" s="78" t="e">
        <f>SUMIF(#REF!,DF$2,#REF!)</f>
        <v>#REF!</v>
      </c>
      <c r="DG115" s="78" t="e">
        <f>SUMIF(#REF!,DG$2,#REF!)</f>
        <v>#REF!</v>
      </c>
      <c r="DH115" s="78" t="e">
        <f>SUMIF(#REF!,DH$2,#REF!)</f>
        <v>#REF!</v>
      </c>
      <c r="DI115" s="78" t="e">
        <f>SUMIF(#REF!,DI$2,#REF!)</f>
        <v>#REF!</v>
      </c>
      <c r="DJ115" s="78" t="e">
        <f>SUMIF(#REF!,DJ$2,#REF!)</f>
        <v>#REF!</v>
      </c>
      <c r="DK115" s="78" t="e">
        <f>SUMIF(#REF!,DK$2,#REF!)</f>
        <v>#REF!</v>
      </c>
      <c r="DL115" s="78" t="e">
        <f>SUMIF(#REF!,DL$2,#REF!)</f>
        <v>#REF!</v>
      </c>
      <c r="DM115" s="78" t="e">
        <f>SUMIF(#REF!,DM$2,#REF!)</f>
        <v>#REF!</v>
      </c>
      <c r="DN115" s="78" t="e">
        <f>SUMIF(#REF!,DN$2,#REF!)</f>
        <v>#REF!</v>
      </c>
      <c r="DO115" s="78" t="e">
        <f>SUMIF(#REF!,DO$2,#REF!)</f>
        <v>#REF!</v>
      </c>
      <c r="DP115" s="78" t="e">
        <f>SUMIF(#REF!,DP$2,#REF!)</f>
        <v>#REF!</v>
      </c>
      <c r="DQ115" s="78" t="e">
        <f>SUMIF(#REF!,DQ$2,#REF!)</f>
        <v>#REF!</v>
      </c>
      <c r="DR115" s="78" t="e">
        <f>SUMIF(#REF!,DR$2,#REF!)</f>
        <v>#REF!</v>
      </c>
      <c r="DS115" s="78" t="e">
        <f>SUMIF(#REF!,DS$2,#REF!)</f>
        <v>#REF!</v>
      </c>
      <c r="DT115" s="78" t="e">
        <f>SUMIF(#REF!,DT$2,#REF!)</f>
        <v>#REF!</v>
      </c>
      <c r="DU115" s="78" t="e">
        <f>SUMIF(#REF!,DU$2,#REF!)</f>
        <v>#REF!</v>
      </c>
      <c r="DV115" s="78" t="e">
        <f>SUMIF(#REF!,DV$2,#REF!)</f>
        <v>#REF!</v>
      </c>
      <c r="DW115" s="78" t="e">
        <f>SUMIF(#REF!,DW$2,#REF!)</f>
        <v>#REF!</v>
      </c>
    </row>
    <row r="116" spans="3:127" s="73" customFormat="1">
      <c r="C116" s="76">
        <v>108</v>
      </c>
      <c r="D116" s="100" t="e">
        <f>#REF!</f>
        <v>#REF!</v>
      </c>
      <c r="E116" s="77"/>
      <c r="F116" s="78" t="e">
        <f>#REF!</f>
        <v>#REF!</v>
      </c>
      <c r="G116" s="78" t="e">
        <f>#REF!</f>
        <v>#REF!</v>
      </c>
      <c r="H116" s="78" t="e">
        <f>#REF!</f>
        <v>#REF!</v>
      </c>
      <c r="I116" s="78" t="e">
        <f>#REF!</f>
        <v>#REF!</v>
      </c>
      <c r="J116" s="78" t="e">
        <f>#REF!</f>
        <v>#REF!</v>
      </c>
      <c r="K116" s="78" t="e">
        <f>#REF!</f>
        <v>#REF!</v>
      </c>
      <c r="L116" s="78" t="e">
        <f>#REF!</f>
        <v>#REF!</v>
      </c>
      <c r="M116" s="78" t="e">
        <f>#REF!</f>
        <v>#REF!</v>
      </c>
      <c r="N116" s="78" t="e">
        <f>#REF!</f>
        <v>#REF!</v>
      </c>
      <c r="O116" s="78" t="e">
        <f>#REF!</f>
        <v>#REF!</v>
      </c>
      <c r="P116" s="78" t="e">
        <f>#REF!</f>
        <v>#REF!</v>
      </c>
      <c r="Q116" s="78" t="e">
        <f>#REF!</f>
        <v>#REF!</v>
      </c>
      <c r="R116" s="78" t="e">
        <f>#REF!</f>
        <v>#REF!</v>
      </c>
      <c r="S116" s="78" t="e">
        <f>#REF!</f>
        <v>#REF!</v>
      </c>
      <c r="T116" s="78" t="e">
        <f>#REF!</f>
        <v>#REF!</v>
      </c>
      <c r="U116" s="78" t="e">
        <f>#REF!</f>
        <v>#REF!</v>
      </c>
      <c r="V116" s="78" t="e">
        <f>#REF!</f>
        <v>#REF!</v>
      </c>
      <c r="W116" s="78" t="e">
        <f>#REF!</f>
        <v>#REF!</v>
      </c>
      <c r="X116" s="78" t="e">
        <f>#REF!</f>
        <v>#REF!</v>
      </c>
      <c r="Y116" s="78" t="e">
        <f>#REF!</f>
        <v>#REF!</v>
      </c>
      <c r="Z116" s="78" t="e">
        <f>#REF!</f>
        <v>#REF!</v>
      </c>
      <c r="AA116" s="78" t="e">
        <f>#REF!</f>
        <v>#REF!</v>
      </c>
      <c r="AB116" s="78" t="e">
        <f>#REF!</f>
        <v>#REF!</v>
      </c>
      <c r="AC116" s="78" t="e">
        <f>#REF!</f>
        <v>#REF!</v>
      </c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  <c r="CR116" s="78"/>
      <c r="CS116" s="78"/>
      <c r="CT116" s="78"/>
      <c r="CU116" s="78"/>
      <c r="CV116" s="78"/>
      <c r="CW116" s="78"/>
      <c r="CX116" s="78"/>
      <c r="CY116" s="78"/>
      <c r="CZ116" s="78"/>
      <c r="DA116" s="78"/>
      <c r="DD116" s="78" t="e">
        <f>SUMIF(#REF!,DD$2,#REF!)</f>
        <v>#REF!</v>
      </c>
      <c r="DE116" s="78" t="e">
        <f>SUMIF(#REF!,DE$2,#REF!)</f>
        <v>#REF!</v>
      </c>
      <c r="DF116" s="78" t="e">
        <f>SUMIF(#REF!,DF$2,#REF!)</f>
        <v>#REF!</v>
      </c>
      <c r="DG116" s="78" t="e">
        <f>SUMIF(#REF!,DG$2,#REF!)</f>
        <v>#REF!</v>
      </c>
      <c r="DH116" s="78" t="e">
        <f>SUMIF(#REF!,DH$2,#REF!)</f>
        <v>#REF!</v>
      </c>
      <c r="DI116" s="78" t="e">
        <f>SUMIF(#REF!,DI$2,#REF!)</f>
        <v>#REF!</v>
      </c>
      <c r="DJ116" s="78" t="e">
        <f>SUMIF(#REF!,DJ$2,#REF!)</f>
        <v>#REF!</v>
      </c>
      <c r="DK116" s="78" t="e">
        <f>SUMIF(#REF!,DK$2,#REF!)</f>
        <v>#REF!</v>
      </c>
      <c r="DL116" s="78" t="e">
        <f>SUMIF(#REF!,DL$2,#REF!)</f>
        <v>#REF!</v>
      </c>
      <c r="DM116" s="78" t="e">
        <f>SUMIF(#REF!,DM$2,#REF!)</f>
        <v>#REF!</v>
      </c>
      <c r="DN116" s="78" t="e">
        <f>SUMIF(#REF!,DN$2,#REF!)</f>
        <v>#REF!</v>
      </c>
      <c r="DO116" s="78" t="e">
        <f>SUMIF(#REF!,DO$2,#REF!)</f>
        <v>#REF!</v>
      </c>
      <c r="DP116" s="78" t="e">
        <f>SUMIF(#REF!,DP$2,#REF!)</f>
        <v>#REF!</v>
      </c>
      <c r="DQ116" s="78" t="e">
        <f>SUMIF(#REF!,DQ$2,#REF!)</f>
        <v>#REF!</v>
      </c>
      <c r="DR116" s="78" t="e">
        <f>SUMIF(#REF!,DR$2,#REF!)</f>
        <v>#REF!</v>
      </c>
      <c r="DS116" s="78" t="e">
        <f>SUMIF(#REF!,DS$2,#REF!)</f>
        <v>#REF!</v>
      </c>
      <c r="DT116" s="78" t="e">
        <f>SUMIF(#REF!,DT$2,#REF!)</f>
        <v>#REF!</v>
      </c>
      <c r="DU116" s="78" t="e">
        <f>SUMIF(#REF!,DU$2,#REF!)</f>
        <v>#REF!</v>
      </c>
      <c r="DV116" s="78" t="e">
        <f>SUMIF(#REF!,DV$2,#REF!)</f>
        <v>#REF!</v>
      </c>
      <c r="DW116" s="78" t="e">
        <f>SUMIF(#REF!,DW$2,#REF!)</f>
        <v>#REF!</v>
      </c>
    </row>
    <row r="117" spans="3:127" s="73" customFormat="1">
      <c r="C117" s="76">
        <v>109</v>
      </c>
      <c r="D117" s="100" t="e">
        <f>#REF!</f>
        <v>#REF!</v>
      </c>
      <c r="E117" s="77"/>
      <c r="F117" s="78" t="e">
        <f>#REF!</f>
        <v>#REF!</v>
      </c>
      <c r="G117" s="78" t="e">
        <f>#REF!</f>
        <v>#REF!</v>
      </c>
      <c r="H117" s="78" t="e">
        <f>#REF!</f>
        <v>#REF!</v>
      </c>
      <c r="I117" s="78" t="e">
        <f>#REF!</f>
        <v>#REF!</v>
      </c>
      <c r="J117" s="78" t="e">
        <f>#REF!</f>
        <v>#REF!</v>
      </c>
      <c r="K117" s="78" t="e">
        <f>#REF!</f>
        <v>#REF!</v>
      </c>
      <c r="L117" s="78" t="e">
        <f>#REF!</f>
        <v>#REF!</v>
      </c>
      <c r="M117" s="78" t="e">
        <f>#REF!</f>
        <v>#REF!</v>
      </c>
      <c r="N117" s="78" t="e">
        <f>#REF!</f>
        <v>#REF!</v>
      </c>
      <c r="O117" s="78" t="e">
        <f>#REF!</f>
        <v>#REF!</v>
      </c>
      <c r="P117" s="78" t="e">
        <f>#REF!</f>
        <v>#REF!</v>
      </c>
      <c r="Q117" s="78" t="e">
        <f>#REF!</f>
        <v>#REF!</v>
      </c>
      <c r="R117" s="78" t="e">
        <f>#REF!</f>
        <v>#REF!</v>
      </c>
      <c r="S117" s="78" t="e">
        <f>#REF!</f>
        <v>#REF!</v>
      </c>
      <c r="T117" s="78" t="e">
        <f>#REF!</f>
        <v>#REF!</v>
      </c>
      <c r="U117" s="78" t="e">
        <f>#REF!</f>
        <v>#REF!</v>
      </c>
      <c r="V117" s="78" t="e">
        <f>#REF!</f>
        <v>#REF!</v>
      </c>
      <c r="W117" s="78" t="e">
        <f>#REF!</f>
        <v>#REF!</v>
      </c>
      <c r="X117" s="78" t="e">
        <f>#REF!</f>
        <v>#REF!</v>
      </c>
      <c r="Y117" s="78" t="e">
        <f>#REF!</f>
        <v>#REF!</v>
      </c>
      <c r="Z117" s="78" t="e">
        <f>#REF!</f>
        <v>#REF!</v>
      </c>
      <c r="AA117" s="78" t="e">
        <f>#REF!</f>
        <v>#REF!</v>
      </c>
      <c r="AB117" s="78" t="e">
        <f>#REF!</f>
        <v>#REF!</v>
      </c>
      <c r="AC117" s="78" t="e">
        <f>#REF!</f>
        <v>#REF!</v>
      </c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/>
      <c r="CS117" s="78"/>
      <c r="CT117" s="78"/>
      <c r="CU117" s="78"/>
      <c r="CV117" s="78"/>
      <c r="CW117" s="78"/>
      <c r="CX117" s="78"/>
      <c r="CY117" s="78"/>
      <c r="CZ117" s="78"/>
      <c r="DA117" s="78"/>
      <c r="DD117" s="78" t="e">
        <f>SUMIF(#REF!,DD$2,#REF!)</f>
        <v>#REF!</v>
      </c>
      <c r="DE117" s="78" t="e">
        <f>SUMIF(#REF!,DE$2,#REF!)</f>
        <v>#REF!</v>
      </c>
      <c r="DF117" s="78" t="e">
        <f>SUMIF(#REF!,DF$2,#REF!)</f>
        <v>#REF!</v>
      </c>
      <c r="DG117" s="78" t="e">
        <f>SUMIF(#REF!,DG$2,#REF!)</f>
        <v>#REF!</v>
      </c>
      <c r="DH117" s="78" t="e">
        <f>SUMIF(#REF!,DH$2,#REF!)</f>
        <v>#REF!</v>
      </c>
      <c r="DI117" s="78" t="e">
        <f>SUMIF(#REF!,DI$2,#REF!)</f>
        <v>#REF!</v>
      </c>
      <c r="DJ117" s="78" t="e">
        <f>SUMIF(#REF!,DJ$2,#REF!)</f>
        <v>#REF!</v>
      </c>
      <c r="DK117" s="78" t="e">
        <f>SUMIF(#REF!,DK$2,#REF!)</f>
        <v>#REF!</v>
      </c>
      <c r="DL117" s="78" t="e">
        <f>SUMIF(#REF!,DL$2,#REF!)</f>
        <v>#REF!</v>
      </c>
      <c r="DM117" s="78" t="e">
        <f>SUMIF(#REF!,DM$2,#REF!)</f>
        <v>#REF!</v>
      </c>
      <c r="DN117" s="78" t="e">
        <f>SUMIF(#REF!,DN$2,#REF!)</f>
        <v>#REF!</v>
      </c>
      <c r="DO117" s="78" t="e">
        <f>SUMIF(#REF!,DO$2,#REF!)</f>
        <v>#REF!</v>
      </c>
      <c r="DP117" s="78" t="e">
        <f>SUMIF(#REF!,DP$2,#REF!)</f>
        <v>#REF!</v>
      </c>
      <c r="DQ117" s="78" t="e">
        <f>SUMIF(#REF!,DQ$2,#REF!)</f>
        <v>#REF!</v>
      </c>
      <c r="DR117" s="78" t="e">
        <f>SUMIF(#REF!,DR$2,#REF!)</f>
        <v>#REF!</v>
      </c>
      <c r="DS117" s="78" t="e">
        <f>SUMIF(#REF!,DS$2,#REF!)</f>
        <v>#REF!</v>
      </c>
      <c r="DT117" s="78" t="e">
        <f>SUMIF(#REF!,DT$2,#REF!)</f>
        <v>#REF!</v>
      </c>
      <c r="DU117" s="78" t="e">
        <f>SUMIF(#REF!,DU$2,#REF!)</f>
        <v>#REF!</v>
      </c>
      <c r="DV117" s="78" t="e">
        <f>SUMIF(#REF!,DV$2,#REF!)</f>
        <v>#REF!</v>
      </c>
      <c r="DW117" s="78" t="e">
        <f>SUMIF(#REF!,DW$2,#REF!)</f>
        <v>#REF!</v>
      </c>
    </row>
    <row r="118" spans="3:127" s="73" customFormat="1">
      <c r="C118" s="76">
        <v>110</v>
      </c>
      <c r="D118" s="100" t="e">
        <f>#REF!</f>
        <v>#REF!</v>
      </c>
      <c r="E118" s="77"/>
      <c r="F118" s="78" t="e">
        <f>#REF!</f>
        <v>#REF!</v>
      </c>
      <c r="G118" s="78" t="e">
        <f>#REF!</f>
        <v>#REF!</v>
      </c>
      <c r="H118" s="78" t="e">
        <f>#REF!</f>
        <v>#REF!</v>
      </c>
      <c r="I118" s="78" t="e">
        <f>#REF!</f>
        <v>#REF!</v>
      </c>
      <c r="J118" s="78" t="e">
        <f>#REF!</f>
        <v>#REF!</v>
      </c>
      <c r="K118" s="78" t="e">
        <f>#REF!</f>
        <v>#REF!</v>
      </c>
      <c r="L118" s="78" t="e">
        <f>#REF!</f>
        <v>#REF!</v>
      </c>
      <c r="M118" s="78" t="e">
        <f>#REF!</f>
        <v>#REF!</v>
      </c>
      <c r="N118" s="78" t="e">
        <f>#REF!</f>
        <v>#REF!</v>
      </c>
      <c r="O118" s="78" t="e">
        <f>#REF!</f>
        <v>#REF!</v>
      </c>
      <c r="P118" s="78" t="e">
        <f>#REF!</f>
        <v>#REF!</v>
      </c>
      <c r="Q118" s="78" t="e">
        <f>#REF!</f>
        <v>#REF!</v>
      </c>
      <c r="R118" s="78" t="e">
        <f>#REF!</f>
        <v>#REF!</v>
      </c>
      <c r="S118" s="78" t="e">
        <f>#REF!</f>
        <v>#REF!</v>
      </c>
      <c r="T118" s="78" t="e">
        <f>#REF!</f>
        <v>#REF!</v>
      </c>
      <c r="U118" s="78" t="e">
        <f>#REF!</f>
        <v>#REF!</v>
      </c>
      <c r="V118" s="78" t="e">
        <f>#REF!</f>
        <v>#REF!</v>
      </c>
      <c r="W118" s="78" t="e">
        <f>#REF!</f>
        <v>#REF!</v>
      </c>
      <c r="X118" s="78" t="e">
        <f>#REF!</f>
        <v>#REF!</v>
      </c>
      <c r="Y118" s="78" t="e">
        <f>#REF!</f>
        <v>#REF!</v>
      </c>
      <c r="Z118" s="78" t="e">
        <f>#REF!</f>
        <v>#REF!</v>
      </c>
      <c r="AA118" s="78" t="e">
        <f>#REF!</f>
        <v>#REF!</v>
      </c>
      <c r="AB118" s="78" t="e">
        <f>#REF!</f>
        <v>#REF!</v>
      </c>
      <c r="AC118" s="78" t="e">
        <f>#REF!</f>
        <v>#REF!</v>
      </c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  <c r="CR118" s="78"/>
      <c r="CS118" s="78"/>
      <c r="CT118" s="78"/>
      <c r="CU118" s="78"/>
      <c r="CV118" s="78"/>
      <c r="CW118" s="78"/>
      <c r="CX118" s="78"/>
      <c r="CY118" s="78"/>
      <c r="CZ118" s="78"/>
      <c r="DA118" s="78"/>
      <c r="DD118" s="78" t="e">
        <f>SUMIF(#REF!,DD$2,#REF!)</f>
        <v>#REF!</v>
      </c>
      <c r="DE118" s="78" t="e">
        <f>SUMIF(#REF!,DE$2,#REF!)</f>
        <v>#REF!</v>
      </c>
      <c r="DF118" s="78" t="e">
        <f>SUMIF(#REF!,DF$2,#REF!)</f>
        <v>#REF!</v>
      </c>
      <c r="DG118" s="78" t="e">
        <f>SUMIF(#REF!,DG$2,#REF!)</f>
        <v>#REF!</v>
      </c>
      <c r="DH118" s="78" t="e">
        <f>SUMIF(#REF!,DH$2,#REF!)</f>
        <v>#REF!</v>
      </c>
      <c r="DI118" s="78" t="e">
        <f>SUMIF(#REF!,DI$2,#REF!)</f>
        <v>#REF!</v>
      </c>
      <c r="DJ118" s="78" t="e">
        <f>SUMIF(#REF!,DJ$2,#REF!)</f>
        <v>#REF!</v>
      </c>
      <c r="DK118" s="78" t="e">
        <f>SUMIF(#REF!,DK$2,#REF!)</f>
        <v>#REF!</v>
      </c>
      <c r="DL118" s="78" t="e">
        <f>SUMIF(#REF!,DL$2,#REF!)</f>
        <v>#REF!</v>
      </c>
      <c r="DM118" s="78" t="e">
        <f>SUMIF(#REF!,DM$2,#REF!)</f>
        <v>#REF!</v>
      </c>
      <c r="DN118" s="78" t="e">
        <f>SUMIF(#REF!,DN$2,#REF!)</f>
        <v>#REF!</v>
      </c>
      <c r="DO118" s="78" t="e">
        <f>SUMIF(#REF!,DO$2,#REF!)</f>
        <v>#REF!</v>
      </c>
      <c r="DP118" s="78" t="e">
        <f>SUMIF(#REF!,DP$2,#REF!)</f>
        <v>#REF!</v>
      </c>
      <c r="DQ118" s="78" t="e">
        <f>SUMIF(#REF!,DQ$2,#REF!)</f>
        <v>#REF!</v>
      </c>
      <c r="DR118" s="78" t="e">
        <f>SUMIF(#REF!,DR$2,#REF!)</f>
        <v>#REF!</v>
      </c>
      <c r="DS118" s="78" t="e">
        <f>SUMIF(#REF!,DS$2,#REF!)</f>
        <v>#REF!</v>
      </c>
      <c r="DT118" s="78" t="e">
        <f>SUMIF(#REF!,DT$2,#REF!)</f>
        <v>#REF!</v>
      </c>
      <c r="DU118" s="78" t="e">
        <f>SUMIF(#REF!,DU$2,#REF!)</f>
        <v>#REF!</v>
      </c>
      <c r="DV118" s="78" t="e">
        <f>SUMIF(#REF!,DV$2,#REF!)</f>
        <v>#REF!</v>
      </c>
      <c r="DW118" s="78" t="e">
        <f>SUMIF(#REF!,DW$2,#REF!)</f>
        <v>#REF!</v>
      </c>
    </row>
    <row r="119" spans="3:127" s="73" customFormat="1">
      <c r="C119" s="76">
        <v>111</v>
      </c>
      <c r="D119" s="100" t="e">
        <f>#REF!</f>
        <v>#REF!</v>
      </c>
      <c r="E119" s="77"/>
      <c r="F119" s="78" t="e">
        <f>#REF!</f>
        <v>#REF!</v>
      </c>
      <c r="G119" s="78" t="e">
        <f>#REF!</f>
        <v>#REF!</v>
      </c>
      <c r="H119" s="78" t="e">
        <f>#REF!</f>
        <v>#REF!</v>
      </c>
      <c r="I119" s="78" t="e">
        <f>#REF!</f>
        <v>#REF!</v>
      </c>
      <c r="J119" s="78" t="e">
        <f>#REF!</f>
        <v>#REF!</v>
      </c>
      <c r="K119" s="78" t="e">
        <f>#REF!</f>
        <v>#REF!</v>
      </c>
      <c r="L119" s="78" t="e">
        <f>#REF!</f>
        <v>#REF!</v>
      </c>
      <c r="M119" s="78" t="e">
        <f>#REF!</f>
        <v>#REF!</v>
      </c>
      <c r="N119" s="78" t="e">
        <f>#REF!</f>
        <v>#REF!</v>
      </c>
      <c r="O119" s="78" t="e">
        <f>#REF!</f>
        <v>#REF!</v>
      </c>
      <c r="P119" s="78" t="e">
        <f>#REF!</f>
        <v>#REF!</v>
      </c>
      <c r="Q119" s="78" t="e">
        <f>#REF!</f>
        <v>#REF!</v>
      </c>
      <c r="R119" s="78" t="e">
        <f>#REF!</f>
        <v>#REF!</v>
      </c>
      <c r="S119" s="78" t="e">
        <f>#REF!</f>
        <v>#REF!</v>
      </c>
      <c r="T119" s="78" t="e">
        <f>#REF!</f>
        <v>#REF!</v>
      </c>
      <c r="U119" s="78" t="e">
        <f>#REF!</f>
        <v>#REF!</v>
      </c>
      <c r="V119" s="78" t="e">
        <f>#REF!</f>
        <v>#REF!</v>
      </c>
      <c r="W119" s="78" t="e">
        <f>#REF!</f>
        <v>#REF!</v>
      </c>
      <c r="X119" s="78" t="e">
        <f>#REF!</f>
        <v>#REF!</v>
      </c>
      <c r="Y119" s="78" t="e">
        <f>#REF!</f>
        <v>#REF!</v>
      </c>
      <c r="Z119" s="78" t="e">
        <f>#REF!</f>
        <v>#REF!</v>
      </c>
      <c r="AA119" s="78" t="e">
        <f>#REF!</f>
        <v>#REF!</v>
      </c>
      <c r="AB119" s="78" t="e">
        <f>#REF!</f>
        <v>#REF!</v>
      </c>
      <c r="AC119" s="78" t="e">
        <f>#REF!</f>
        <v>#REF!</v>
      </c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/>
      <c r="DD119" s="78" t="e">
        <f>SUMIF(#REF!,DD$2,#REF!)</f>
        <v>#REF!</v>
      </c>
      <c r="DE119" s="78" t="e">
        <f>SUMIF(#REF!,DE$2,#REF!)</f>
        <v>#REF!</v>
      </c>
      <c r="DF119" s="78" t="e">
        <f>SUMIF(#REF!,DF$2,#REF!)</f>
        <v>#REF!</v>
      </c>
      <c r="DG119" s="78" t="e">
        <f>SUMIF(#REF!,DG$2,#REF!)</f>
        <v>#REF!</v>
      </c>
      <c r="DH119" s="78" t="e">
        <f>SUMIF(#REF!,DH$2,#REF!)</f>
        <v>#REF!</v>
      </c>
      <c r="DI119" s="78" t="e">
        <f>SUMIF(#REF!,DI$2,#REF!)</f>
        <v>#REF!</v>
      </c>
      <c r="DJ119" s="78" t="e">
        <f>SUMIF(#REF!,DJ$2,#REF!)</f>
        <v>#REF!</v>
      </c>
      <c r="DK119" s="78" t="e">
        <f>SUMIF(#REF!,DK$2,#REF!)</f>
        <v>#REF!</v>
      </c>
      <c r="DL119" s="78" t="e">
        <f>SUMIF(#REF!,DL$2,#REF!)</f>
        <v>#REF!</v>
      </c>
      <c r="DM119" s="78" t="e">
        <f>SUMIF(#REF!,DM$2,#REF!)</f>
        <v>#REF!</v>
      </c>
      <c r="DN119" s="78" t="e">
        <f>SUMIF(#REF!,DN$2,#REF!)</f>
        <v>#REF!</v>
      </c>
      <c r="DO119" s="78" t="e">
        <f>SUMIF(#REF!,DO$2,#REF!)</f>
        <v>#REF!</v>
      </c>
      <c r="DP119" s="78" t="e">
        <f>SUMIF(#REF!,DP$2,#REF!)</f>
        <v>#REF!</v>
      </c>
      <c r="DQ119" s="78" t="e">
        <f>SUMIF(#REF!,DQ$2,#REF!)</f>
        <v>#REF!</v>
      </c>
      <c r="DR119" s="78" t="e">
        <f>SUMIF(#REF!,DR$2,#REF!)</f>
        <v>#REF!</v>
      </c>
      <c r="DS119" s="78" t="e">
        <f>SUMIF(#REF!,DS$2,#REF!)</f>
        <v>#REF!</v>
      </c>
      <c r="DT119" s="78" t="e">
        <f>SUMIF(#REF!,DT$2,#REF!)</f>
        <v>#REF!</v>
      </c>
      <c r="DU119" s="78" t="e">
        <f>SUMIF(#REF!,DU$2,#REF!)</f>
        <v>#REF!</v>
      </c>
      <c r="DV119" s="78" t="e">
        <f>SUMIF(#REF!,DV$2,#REF!)</f>
        <v>#REF!</v>
      </c>
      <c r="DW119" s="78" t="e">
        <f>SUMIF(#REF!,DW$2,#REF!)</f>
        <v>#REF!</v>
      </c>
    </row>
    <row r="120" spans="3:127" s="73" customFormat="1">
      <c r="C120" s="76">
        <v>112</v>
      </c>
      <c r="D120" s="100" t="e">
        <f>#REF!</f>
        <v>#REF!</v>
      </c>
      <c r="E120" s="77"/>
      <c r="F120" s="78" t="e">
        <f>#REF!</f>
        <v>#REF!</v>
      </c>
      <c r="G120" s="78" t="e">
        <f>#REF!</f>
        <v>#REF!</v>
      </c>
      <c r="H120" s="78" t="e">
        <f>#REF!</f>
        <v>#REF!</v>
      </c>
      <c r="I120" s="78" t="e">
        <f>#REF!</f>
        <v>#REF!</v>
      </c>
      <c r="J120" s="78" t="e">
        <f>#REF!</f>
        <v>#REF!</v>
      </c>
      <c r="K120" s="78" t="e">
        <f>#REF!</f>
        <v>#REF!</v>
      </c>
      <c r="L120" s="78" t="e">
        <f>#REF!</f>
        <v>#REF!</v>
      </c>
      <c r="M120" s="78" t="e">
        <f>#REF!</f>
        <v>#REF!</v>
      </c>
      <c r="N120" s="78" t="e">
        <f>#REF!</f>
        <v>#REF!</v>
      </c>
      <c r="O120" s="78" t="e">
        <f>#REF!</f>
        <v>#REF!</v>
      </c>
      <c r="P120" s="78" t="e">
        <f>#REF!</f>
        <v>#REF!</v>
      </c>
      <c r="Q120" s="78" t="e">
        <f>#REF!</f>
        <v>#REF!</v>
      </c>
      <c r="R120" s="78" t="e">
        <f>#REF!</f>
        <v>#REF!</v>
      </c>
      <c r="S120" s="78" t="e">
        <f>#REF!</f>
        <v>#REF!</v>
      </c>
      <c r="T120" s="78" t="e">
        <f>#REF!</f>
        <v>#REF!</v>
      </c>
      <c r="U120" s="78" t="e">
        <f>#REF!</f>
        <v>#REF!</v>
      </c>
      <c r="V120" s="78" t="e">
        <f>#REF!</f>
        <v>#REF!</v>
      </c>
      <c r="W120" s="78" t="e">
        <f>#REF!</f>
        <v>#REF!</v>
      </c>
      <c r="X120" s="78" t="e">
        <f>#REF!</f>
        <v>#REF!</v>
      </c>
      <c r="Y120" s="78" t="e">
        <f>#REF!</f>
        <v>#REF!</v>
      </c>
      <c r="Z120" s="78" t="e">
        <f>#REF!</f>
        <v>#REF!</v>
      </c>
      <c r="AA120" s="78" t="e">
        <f>#REF!</f>
        <v>#REF!</v>
      </c>
      <c r="AB120" s="78" t="e">
        <f>#REF!</f>
        <v>#REF!</v>
      </c>
      <c r="AC120" s="78" t="e">
        <f>#REF!</f>
        <v>#REF!</v>
      </c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  <c r="CR120" s="78"/>
      <c r="CS120" s="78"/>
      <c r="CT120" s="78"/>
      <c r="CU120" s="78"/>
      <c r="CV120" s="78"/>
      <c r="CW120" s="78"/>
      <c r="CX120" s="78"/>
      <c r="CY120" s="78"/>
      <c r="CZ120" s="78"/>
      <c r="DA120" s="78"/>
      <c r="DD120" s="78" t="e">
        <f>SUMIF(#REF!,DD$2,#REF!)</f>
        <v>#REF!</v>
      </c>
      <c r="DE120" s="78" t="e">
        <f>SUMIF(#REF!,DE$2,#REF!)</f>
        <v>#REF!</v>
      </c>
      <c r="DF120" s="78" t="e">
        <f>SUMIF(#REF!,DF$2,#REF!)</f>
        <v>#REF!</v>
      </c>
      <c r="DG120" s="78" t="e">
        <f>SUMIF(#REF!,DG$2,#REF!)</f>
        <v>#REF!</v>
      </c>
      <c r="DH120" s="78" t="e">
        <f>SUMIF(#REF!,DH$2,#REF!)</f>
        <v>#REF!</v>
      </c>
      <c r="DI120" s="78" t="e">
        <f>SUMIF(#REF!,DI$2,#REF!)</f>
        <v>#REF!</v>
      </c>
      <c r="DJ120" s="78" t="e">
        <f>SUMIF(#REF!,DJ$2,#REF!)</f>
        <v>#REF!</v>
      </c>
      <c r="DK120" s="78" t="e">
        <f>SUMIF(#REF!,DK$2,#REF!)</f>
        <v>#REF!</v>
      </c>
      <c r="DL120" s="78" t="e">
        <f>SUMIF(#REF!,DL$2,#REF!)</f>
        <v>#REF!</v>
      </c>
      <c r="DM120" s="78" t="e">
        <f>SUMIF(#REF!,DM$2,#REF!)</f>
        <v>#REF!</v>
      </c>
      <c r="DN120" s="78" t="e">
        <f>SUMIF(#REF!,DN$2,#REF!)</f>
        <v>#REF!</v>
      </c>
      <c r="DO120" s="78" t="e">
        <f>SUMIF(#REF!,DO$2,#REF!)</f>
        <v>#REF!</v>
      </c>
      <c r="DP120" s="78" t="e">
        <f>SUMIF(#REF!,DP$2,#REF!)</f>
        <v>#REF!</v>
      </c>
      <c r="DQ120" s="78" t="e">
        <f>SUMIF(#REF!,DQ$2,#REF!)</f>
        <v>#REF!</v>
      </c>
      <c r="DR120" s="78" t="e">
        <f>SUMIF(#REF!,DR$2,#REF!)</f>
        <v>#REF!</v>
      </c>
      <c r="DS120" s="78" t="e">
        <f>SUMIF(#REF!,DS$2,#REF!)</f>
        <v>#REF!</v>
      </c>
      <c r="DT120" s="78" t="e">
        <f>SUMIF(#REF!,DT$2,#REF!)</f>
        <v>#REF!</v>
      </c>
      <c r="DU120" s="78" t="e">
        <f>SUMIF(#REF!,DU$2,#REF!)</f>
        <v>#REF!</v>
      </c>
      <c r="DV120" s="78" t="e">
        <f>SUMIF(#REF!,DV$2,#REF!)</f>
        <v>#REF!</v>
      </c>
      <c r="DW120" s="78" t="e">
        <f>SUMIF(#REF!,DW$2,#REF!)</f>
        <v>#REF!</v>
      </c>
    </row>
    <row r="121" spans="3:127" s="73" customFormat="1">
      <c r="C121" s="76">
        <v>113</v>
      </c>
      <c r="D121" s="100" t="e">
        <f>#REF!</f>
        <v>#REF!</v>
      </c>
      <c r="E121" s="77"/>
      <c r="F121" s="78" t="e">
        <f>#REF!</f>
        <v>#REF!</v>
      </c>
      <c r="G121" s="78" t="e">
        <f>#REF!</f>
        <v>#REF!</v>
      </c>
      <c r="H121" s="78" t="e">
        <f>#REF!</f>
        <v>#REF!</v>
      </c>
      <c r="I121" s="78" t="e">
        <f>#REF!</f>
        <v>#REF!</v>
      </c>
      <c r="J121" s="78" t="e">
        <f>#REF!</f>
        <v>#REF!</v>
      </c>
      <c r="K121" s="78" t="e">
        <f>#REF!</f>
        <v>#REF!</v>
      </c>
      <c r="L121" s="78" t="e">
        <f>#REF!</f>
        <v>#REF!</v>
      </c>
      <c r="M121" s="78" t="e">
        <f>#REF!</f>
        <v>#REF!</v>
      </c>
      <c r="N121" s="78" t="e">
        <f>#REF!</f>
        <v>#REF!</v>
      </c>
      <c r="O121" s="78" t="e">
        <f>#REF!</f>
        <v>#REF!</v>
      </c>
      <c r="P121" s="78" t="e">
        <f>#REF!</f>
        <v>#REF!</v>
      </c>
      <c r="Q121" s="78" t="e">
        <f>#REF!</f>
        <v>#REF!</v>
      </c>
      <c r="R121" s="78" t="e">
        <f>#REF!</f>
        <v>#REF!</v>
      </c>
      <c r="S121" s="78" t="e">
        <f>#REF!</f>
        <v>#REF!</v>
      </c>
      <c r="T121" s="78" t="e">
        <f>#REF!</f>
        <v>#REF!</v>
      </c>
      <c r="U121" s="78" t="e">
        <f>#REF!</f>
        <v>#REF!</v>
      </c>
      <c r="V121" s="78" t="e">
        <f>#REF!</f>
        <v>#REF!</v>
      </c>
      <c r="W121" s="78" t="e">
        <f>#REF!</f>
        <v>#REF!</v>
      </c>
      <c r="X121" s="78" t="e">
        <f>#REF!</f>
        <v>#REF!</v>
      </c>
      <c r="Y121" s="78" t="e">
        <f>#REF!</f>
        <v>#REF!</v>
      </c>
      <c r="Z121" s="78" t="e">
        <f>#REF!</f>
        <v>#REF!</v>
      </c>
      <c r="AA121" s="78" t="e">
        <f>#REF!</f>
        <v>#REF!</v>
      </c>
      <c r="AB121" s="78" t="e">
        <f>#REF!</f>
        <v>#REF!</v>
      </c>
      <c r="AC121" s="78" t="e">
        <f>#REF!</f>
        <v>#REF!</v>
      </c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/>
      <c r="DD121" s="78"/>
      <c r="DE121" s="78"/>
      <c r="DF121" s="78"/>
      <c r="DG121" s="78"/>
      <c r="DH121" s="78"/>
      <c r="DI121" s="78"/>
      <c r="DJ121" s="78"/>
      <c r="DK121" s="78"/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</row>
    <row r="122" spans="3:127" s="73" customFormat="1">
      <c r="C122" s="76">
        <v>115</v>
      </c>
      <c r="D122" s="100" t="e">
        <f>#REF!</f>
        <v>#REF!</v>
      </c>
      <c r="E122" s="77"/>
      <c r="F122" s="78" t="e">
        <f>#REF!</f>
        <v>#REF!</v>
      </c>
      <c r="G122" s="78" t="e">
        <f>#REF!</f>
        <v>#REF!</v>
      </c>
      <c r="H122" s="78" t="e">
        <f>#REF!</f>
        <v>#REF!</v>
      </c>
      <c r="I122" s="78" t="e">
        <f>#REF!</f>
        <v>#REF!</v>
      </c>
      <c r="J122" s="78" t="e">
        <f>#REF!</f>
        <v>#REF!</v>
      </c>
      <c r="K122" s="78" t="e">
        <f>#REF!</f>
        <v>#REF!</v>
      </c>
      <c r="L122" s="78" t="e">
        <f>#REF!</f>
        <v>#REF!</v>
      </c>
      <c r="M122" s="78" t="e">
        <f>#REF!</f>
        <v>#REF!</v>
      </c>
      <c r="N122" s="78" t="e">
        <f>#REF!</f>
        <v>#REF!</v>
      </c>
      <c r="O122" s="78" t="e">
        <f>#REF!</f>
        <v>#REF!</v>
      </c>
      <c r="P122" s="78" t="e">
        <f>#REF!</f>
        <v>#REF!</v>
      </c>
      <c r="Q122" s="78" t="e">
        <f>#REF!</f>
        <v>#REF!</v>
      </c>
      <c r="R122" s="78" t="e">
        <f>#REF!</f>
        <v>#REF!</v>
      </c>
      <c r="S122" s="78" t="e">
        <f>#REF!</f>
        <v>#REF!</v>
      </c>
      <c r="T122" s="78" t="e">
        <f>#REF!</f>
        <v>#REF!</v>
      </c>
      <c r="U122" s="78" t="e">
        <f>#REF!</f>
        <v>#REF!</v>
      </c>
      <c r="V122" s="78" t="e">
        <f>#REF!</f>
        <v>#REF!</v>
      </c>
      <c r="W122" s="78" t="e">
        <f>#REF!</f>
        <v>#REF!</v>
      </c>
      <c r="X122" s="78" t="e">
        <f>#REF!</f>
        <v>#REF!</v>
      </c>
      <c r="Y122" s="78" t="e">
        <f>#REF!</f>
        <v>#REF!</v>
      </c>
      <c r="Z122" s="78" t="e">
        <f>#REF!</f>
        <v>#REF!</v>
      </c>
      <c r="AA122" s="78" t="e">
        <f>#REF!</f>
        <v>#REF!</v>
      </c>
      <c r="AB122" s="78" t="e">
        <f>#REF!</f>
        <v>#REF!</v>
      </c>
      <c r="AC122" s="78" t="e">
        <f>#REF!</f>
        <v>#REF!</v>
      </c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  <c r="CR122" s="78"/>
      <c r="CS122" s="78"/>
      <c r="CT122" s="78"/>
      <c r="CU122" s="78"/>
      <c r="CV122" s="78"/>
      <c r="CW122" s="78"/>
      <c r="CX122" s="78"/>
      <c r="CY122" s="78"/>
      <c r="CZ122" s="78"/>
      <c r="DA122" s="78"/>
      <c r="DD122" s="78" t="e">
        <f>SUMIF(#REF!,DD$2,#REF!)</f>
        <v>#REF!</v>
      </c>
      <c r="DE122" s="78" t="e">
        <f>SUMIF(#REF!,DE$2,#REF!)</f>
        <v>#REF!</v>
      </c>
      <c r="DF122" s="78" t="e">
        <f>SUMIF(#REF!,DF$2,#REF!)</f>
        <v>#REF!</v>
      </c>
      <c r="DG122" s="78" t="e">
        <f>SUMIF(#REF!,DG$2,#REF!)</f>
        <v>#REF!</v>
      </c>
      <c r="DH122" s="78" t="e">
        <f>SUMIF(#REF!,DH$2,#REF!)</f>
        <v>#REF!</v>
      </c>
      <c r="DI122" s="78" t="e">
        <f>SUMIF(#REF!,DI$2,#REF!)</f>
        <v>#REF!</v>
      </c>
      <c r="DJ122" s="78" t="e">
        <f>SUMIF(#REF!,DJ$2,#REF!)</f>
        <v>#REF!</v>
      </c>
      <c r="DK122" s="78" t="e">
        <f>SUMIF(#REF!,DK$2,#REF!)</f>
        <v>#REF!</v>
      </c>
      <c r="DL122" s="78" t="e">
        <f>SUMIF(#REF!,DL$2,#REF!)</f>
        <v>#REF!</v>
      </c>
      <c r="DM122" s="78" t="e">
        <f>SUMIF(#REF!,DM$2,#REF!)</f>
        <v>#REF!</v>
      </c>
      <c r="DN122" s="78" t="e">
        <f>SUMIF(#REF!,DN$2,#REF!)</f>
        <v>#REF!</v>
      </c>
      <c r="DO122" s="78" t="e">
        <f>SUMIF(#REF!,DO$2,#REF!)</f>
        <v>#REF!</v>
      </c>
      <c r="DP122" s="78" t="e">
        <f>SUMIF(#REF!,DP$2,#REF!)</f>
        <v>#REF!</v>
      </c>
      <c r="DQ122" s="78" t="e">
        <f>SUMIF(#REF!,DQ$2,#REF!)</f>
        <v>#REF!</v>
      </c>
      <c r="DR122" s="78" t="e">
        <f>SUMIF(#REF!,DR$2,#REF!)</f>
        <v>#REF!</v>
      </c>
      <c r="DS122" s="78" t="e">
        <f>SUMIF(#REF!,DS$2,#REF!)</f>
        <v>#REF!</v>
      </c>
      <c r="DT122" s="78" t="e">
        <f>SUMIF(#REF!,DT$2,#REF!)</f>
        <v>#REF!</v>
      </c>
      <c r="DU122" s="78" t="e">
        <f>SUMIF(#REF!,DU$2,#REF!)</f>
        <v>#REF!</v>
      </c>
      <c r="DV122" s="78" t="e">
        <f>SUMIF(#REF!,DV$2,#REF!)</f>
        <v>#REF!</v>
      </c>
      <c r="DW122" s="78" t="e">
        <f>SUMIF(#REF!,DW$2,#REF!)</f>
        <v>#REF!</v>
      </c>
    </row>
    <row r="123" spans="3:127">
      <c r="C123" s="76">
        <v>116</v>
      </c>
      <c r="D123" s="100" t="e">
        <f>#REF!</f>
        <v>#REF!</v>
      </c>
      <c r="F123" s="78" t="e">
        <f>#REF!</f>
        <v>#REF!</v>
      </c>
      <c r="G123" s="78" t="e">
        <f>#REF!</f>
        <v>#REF!</v>
      </c>
      <c r="H123" s="78" t="e">
        <f>#REF!</f>
        <v>#REF!</v>
      </c>
      <c r="I123" s="78" t="e">
        <f>#REF!</f>
        <v>#REF!</v>
      </c>
      <c r="J123" s="78" t="e">
        <f>#REF!</f>
        <v>#REF!</v>
      </c>
      <c r="K123" s="78" t="e">
        <f>#REF!</f>
        <v>#REF!</v>
      </c>
      <c r="L123" s="78" t="e">
        <f>#REF!</f>
        <v>#REF!</v>
      </c>
      <c r="M123" s="78" t="e">
        <f>#REF!</f>
        <v>#REF!</v>
      </c>
      <c r="N123" s="78" t="e">
        <f>#REF!</f>
        <v>#REF!</v>
      </c>
      <c r="O123" s="78" t="e">
        <f>#REF!</f>
        <v>#REF!</v>
      </c>
      <c r="P123" s="78" t="e">
        <f>#REF!</f>
        <v>#REF!</v>
      </c>
      <c r="Q123" s="78" t="e">
        <f>#REF!</f>
        <v>#REF!</v>
      </c>
      <c r="R123" s="78" t="e">
        <f>#REF!</f>
        <v>#REF!</v>
      </c>
      <c r="S123" s="78" t="e">
        <f>#REF!</f>
        <v>#REF!</v>
      </c>
      <c r="T123" s="78" t="e">
        <f>#REF!</f>
        <v>#REF!</v>
      </c>
      <c r="U123" s="78" t="e">
        <f>#REF!</f>
        <v>#REF!</v>
      </c>
      <c r="V123" s="78" t="e">
        <f>#REF!</f>
        <v>#REF!</v>
      </c>
      <c r="W123" s="78" t="e">
        <f>#REF!</f>
        <v>#REF!</v>
      </c>
      <c r="X123" s="78" t="e">
        <f>#REF!</f>
        <v>#REF!</v>
      </c>
      <c r="Y123" s="78" t="e">
        <f>#REF!</f>
        <v>#REF!</v>
      </c>
      <c r="Z123" s="78" t="e">
        <f>#REF!</f>
        <v>#REF!</v>
      </c>
      <c r="AA123" s="78" t="e">
        <f>#REF!</f>
        <v>#REF!</v>
      </c>
      <c r="AB123" s="78" t="e">
        <f>#REF!</f>
        <v>#REF!</v>
      </c>
      <c r="AC123" s="78" t="e">
        <f>#REF!</f>
        <v>#REF!</v>
      </c>
      <c r="AE123" s="78"/>
    </row>
    <row r="124" spans="3:127" s="73" customFormat="1">
      <c r="C124" s="76">
        <v>117</v>
      </c>
      <c r="D124" s="100" t="e">
        <f>#REF!</f>
        <v>#REF!</v>
      </c>
      <c r="E124" s="77"/>
      <c r="F124" s="78" t="e">
        <f>#REF!</f>
        <v>#REF!</v>
      </c>
      <c r="G124" s="78" t="e">
        <f>#REF!</f>
        <v>#REF!</v>
      </c>
      <c r="H124" s="78" t="e">
        <f>#REF!</f>
        <v>#REF!</v>
      </c>
      <c r="I124" s="78" t="e">
        <f>#REF!</f>
        <v>#REF!</v>
      </c>
      <c r="J124" s="78" t="e">
        <f>#REF!</f>
        <v>#REF!</v>
      </c>
      <c r="K124" s="78" t="e">
        <f>#REF!</f>
        <v>#REF!</v>
      </c>
      <c r="L124" s="78" t="e">
        <f>#REF!</f>
        <v>#REF!</v>
      </c>
      <c r="M124" s="78" t="e">
        <f>#REF!</f>
        <v>#REF!</v>
      </c>
      <c r="N124" s="78" t="e">
        <f>#REF!</f>
        <v>#REF!</v>
      </c>
      <c r="O124" s="78" t="e">
        <f>#REF!</f>
        <v>#REF!</v>
      </c>
      <c r="P124" s="78" t="e">
        <f>#REF!</f>
        <v>#REF!</v>
      </c>
      <c r="Q124" s="78" t="e">
        <f>#REF!</f>
        <v>#REF!</v>
      </c>
      <c r="R124" s="78" t="e">
        <f>#REF!</f>
        <v>#REF!</v>
      </c>
      <c r="S124" s="78" t="e">
        <f>#REF!</f>
        <v>#REF!</v>
      </c>
      <c r="T124" s="78" t="e">
        <f>#REF!</f>
        <v>#REF!</v>
      </c>
      <c r="U124" s="78" t="e">
        <f>#REF!</f>
        <v>#REF!</v>
      </c>
      <c r="V124" s="78" t="e">
        <f>#REF!</f>
        <v>#REF!</v>
      </c>
      <c r="W124" s="78" t="e">
        <f>#REF!</f>
        <v>#REF!</v>
      </c>
      <c r="X124" s="78" t="e">
        <f>#REF!</f>
        <v>#REF!</v>
      </c>
      <c r="Y124" s="78" t="e">
        <f>#REF!</f>
        <v>#REF!</v>
      </c>
      <c r="Z124" s="78" t="e">
        <f>#REF!</f>
        <v>#REF!</v>
      </c>
      <c r="AA124" s="78" t="e">
        <f>#REF!</f>
        <v>#REF!</v>
      </c>
      <c r="AB124" s="78" t="e">
        <f>#REF!</f>
        <v>#REF!</v>
      </c>
      <c r="AC124" s="78" t="e">
        <f>#REF!</f>
        <v>#REF!</v>
      </c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  <c r="CR124" s="78"/>
      <c r="CS124" s="78"/>
      <c r="CT124" s="78"/>
      <c r="CU124" s="78"/>
      <c r="CV124" s="78"/>
      <c r="CW124" s="78"/>
      <c r="CX124" s="78"/>
      <c r="CY124" s="78"/>
      <c r="CZ124" s="78"/>
      <c r="DA124" s="78"/>
      <c r="DD124" s="78" t="e">
        <f>SUMIF(#REF!,DD$2,#REF!)</f>
        <v>#REF!</v>
      </c>
      <c r="DE124" s="78" t="e">
        <f>SUMIF(#REF!,DE$2,#REF!)</f>
        <v>#REF!</v>
      </c>
      <c r="DF124" s="78" t="e">
        <f>SUMIF(#REF!,DF$2,#REF!)</f>
        <v>#REF!</v>
      </c>
      <c r="DG124" s="78" t="e">
        <f>SUMIF(#REF!,DG$2,#REF!)</f>
        <v>#REF!</v>
      </c>
      <c r="DH124" s="78" t="e">
        <f>SUMIF(#REF!,DH$2,#REF!)</f>
        <v>#REF!</v>
      </c>
      <c r="DI124" s="78" t="e">
        <f>SUMIF(#REF!,DI$2,#REF!)</f>
        <v>#REF!</v>
      </c>
      <c r="DJ124" s="78" t="e">
        <f>SUMIF(#REF!,DJ$2,#REF!)</f>
        <v>#REF!</v>
      </c>
      <c r="DK124" s="78" t="e">
        <f>SUMIF(#REF!,DK$2,#REF!)</f>
        <v>#REF!</v>
      </c>
      <c r="DL124" s="78" t="e">
        <f>SUMIF(#REF!,DL$2,#REF!)</f>
        <v>#REF!</v>
      </c>
      <c r="DM124" s="78" t="e">
        <f>SUMIF(#REF!,DM$2,#REF!)</f>
        <v>#REF!</v>
      </c>
      <c r="DN124" s="78" t="e">
        <f>SUMIF(#REF!,DN$2,#REF!)</f>
        <v>#REF!</v>
      </c>
      <c r="DO124" s="78" t="e">
        <f>SUMIF(#REF!,DO$2,#REF!)</f>
        <v>#REF!</v>
      </c>
      <c r="DP124" s="78" t="e">
        <f>SUMIF(#REF!,DP$2,#REF!)</f>
        <v>#REF!</v>
      </c>
      <c r="DQ124" s="78" t="e">
        <f>SUMIF(#REF!,DQ$2,#REF!)</f>
        <v>#REF!</v>
      </c>
      <c r="DR124" s="78" t="e">
        <f>SUMIF(#REF!,DR$2,#REF!)</f>
        <v>#REF!</v>
      </c>
      <c r="DS124" s="78" t="e">
        <f>SUMIF(#REF!,DS$2,#REF!)</f>
        <v>#REF!</v>
      </c>
      <c r="DT124" s="78" t="e">
        <f>SUMIF(#REF!,DT$2,#REF!)</f>
        <v>#REF!</v>
      </c>
      <c r="DU124" s="78" t="e">
        <f>SUMIF(#REF!,DU$2,#REF!)</f>
        <v>#REF!</v>
      </c>
      <c r="DV124" s="78" t="e">
        <f>SUMIF(#REF!,DV$2,#REF!)</f>
        <v>#REF!</v>
      </c>
      <c r="DW124" s="78" t="e">
        <f>SUMIF(#REF!,DW$2,#REF!)</f>
        <v>#REF!</v>
      </c>
    </row>
    <row r="125" spans="3:127" s="73" customFormat="1" ht="12.75" customHeight="1">
      <c r="C125" s="76">
        <v>120</v>
      </c>
      <c r="D125" s="100" t="e">
        <f>#REF!</f>
        <v>#REF!</v>
      </c>
      <c r="E125" s="77"/>
      <c r="F125" s="78" t="e">
        <f>#REF!</f>
        <v>#REF!</v>
      </c>
      <c r="G125" s="78" t="e">
        <f>#REF!</f>
        <v>#REF!</v>
      </c>
      <c r="H125" s="78" t="e">
        <f>#REF!</f>
        <v>#REF!</v>
      </c>
      <c r="I125" s="78" t="e">
        <f>#REF!</f>
        <v>#REF!</v>
      </c>
      <c r="J125" s="78" t="e">
        <f>#REF!</f>
        <v>#REF!</v>
      </c>
      <c r="K125" s="78" t="e">
        <f>#REF!</f>
        <v>#REF!</v>
      </c>
      <c r="L125" s="78" t="e">
        <f>#REF!</f>
        <v>#REF!</v>
      </c>
      <c r="M125" s="78" t="e">
        <f>#REF!</f>
        <v>#REF!</v>
      </c>
      <c r="N125" s="78" t="e">
        <f>#REF!</f>
        <v>#REF!</v>
      </c>
      <c r="O125" s="78" t="e">
        <f>#REF!</f>
        <v>#REF!</v>
      </c>
      <c r="P125" s="78" t="e">
        <f>#REF!</f>
        <v>#REF!</v>
      </c>
      <c r="Q125" s="78" t="e">
        <f>#REF!</f>
        <v>#REF!</v>
      </c>
      <c r="R125" s="78" t="e">
        <f>#REF!</f>
        <v>#REF!</v>
      </c>
      <c r="S125" s="78" t="e">
        <f>#REF!</f>
        <v>#REF!</v>
      </c>
      <c r="T125" s="78" t="e">
        <f>#REF!</f>
        <v>#REF!</v>
      </c>
      <c r="U125" s="78" t="e">
        <f>#REF!</f>
        <v>#REF!</v>
      </c>
      <c r="V125" s="78" t="e">
        <f>#REF!</f>
        <v>#REF!</v>
      </c>
      <c r="W125" s="78" t="e">
        <f>#REF!</f>
        <v>#REF!</v>
      </c>
      <c r="X125" s="78" t="e">
        <f>#REF!</f>
        <v>#REF!</v>
      </c>
      <c r="Y125" s="78" t="e">
        <f>#REF!</f>
        <v>#REF!</v>
      </c>
      <c r="Z125" s="78" t="e">
        <f>#REF!</f>
        <v>#REF!</v>
      </c>
      <c r="AA125" s="78" t="e">
        <f>#REF!</f>
        <v>#REF!</v>
      </c>
      <c r="AB125" s="78" t="e">
        <f>#REF!</f>
        <v>#REF!</v>
      </c>
      <c r="AC125" s="78" t="e">
        <f>#REF!</f>
        <v>#REF!</v>
      </c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/>
      <c r="DD125" s="78"/>
      <c r="DE125" s="78"/>
      <c r="DF125" s="78"/>
      <c r="DG125" s="78"/>
      <c r="DH125" s="78"/>
      <c r="DI125" s="78"/>
      <c r="DJ125" s="78"/>
      <c r="DK125" s="78"/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</row>
    <row r="126" spans="3:127" s="73" customFormat="1" ht="12.75" customHeight="1">
      <c r="C126" s="76">
        <v>121</v>
      </c>
      <c r="D126" s="100" t="e">
        <f>#REF!</f>
        <v>#REF!</v>
      </c>
      <c r="E126" s="77"/>
      <c r="F126" s="78" t="e">
        <f>#REF!</f>
        <v>#REF!</v>
      </c>
      <c r="G126" s="78" t="e">
        <f>#REF!</f>
        <v>#REF!</v>
      </c>
      <c r="H126" s="78" t="e">
        <f>#REF!</f>
        <v>#REF!</v>
      </c>
      <c r="I126" s="78" t="e">
        <f>#REF!</f>
        <v>#REF!</v>
      </c>
      <c r="J126" s="78" t="e">
        <f>#REF!</f>
        <v>#REF!</v>
      </c>
      <c r="K126" s="78" t="e">
        <f>#REF!</f>
        <v>#REF!</v>
      </c>
      <c r="L126" s="78" t="e">
        <f>#REF!</f>
        <v>#REF!</v>
      </c>
      <c r="M126" s="78" t="e">
        <f>#REF!</f>
        <v>#REF!</v>
      </c>
      <c r="N126" s="78" t="e">
        <f>#REF!</f>
        <v>#REF!</v>
      </c>
      <c r="O126" s="78" t="e">
        <f>#REF!</f>
        <v>#REF!</v>
      </c>
      <c r="P126" s="78" t="e">
        <f>#REF!</f>
        <v>#REF!</v>
      </c>
      <c r="Q126" s="78" t="e">
        <f>#REF!</f>
        <v>#REF!</v>
      </c>
      <c r="R126" s="78" t="e">
        <f>#REF!</f>
        <v>#REF!</v>
      </c>
      <c r="S126" s="78" t="e">
        <f>#REF!</f>
        <v>#REF!</v>
      </c>
      <c r="T126" s="78" t="e">
        <f>#REF!</f>
        <v>#REF!</v>
      </c>
      <c r="U126" s="78" t="e">
        <f>#REF!</f>
        <v>#REF!</v>
      </c>
      <c r="V126" s="78" t="e">
        <f>#REF!</f>
        <v>#REF!</v>
      </c>
      <c r="W126" s="78" t="e">
        <f>#REF!</f>
        <v>#REF!</v>
      </c>
      <c r="X126" s="78" t="e">
        <f>#REF!</f>
        <v>#REF!</v>
      </c>
      <c r="Y126" s="78" t="e">
        <f>#REF!</f>
        <v>#REF!</v>
      </c>
      <c r="Z126" s="78" t="e">
        <f>#REF!</f>
        <v>#REF!</v>
      </c>
      <c r="AA126" s="78" t="e">
        <f>#REF!</f>
        <v>#REF!</v>
      </c>
      <c r="AB126" s="78" t="e">
        <f>#REF!</f>
        <v>#REF!</v>
      </c>
      <c r="AC126" s="78" t="e">
        <f>#REF!</f>
        <v>#REF!</v>
      </c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  <c r="CR126" s="78"/>
      <c r="CS126" s="78"/>
      <c r="CT126" s="78"/>
      <c r="CU126" s="78"/>
      <c r="CV126" s="78"/>
      <c r="CW126" s="78"/>
      <c r="CX126" s="78"/>
      <c r="CY126" s="78"/>
      <c r="CZ126" s="78"/>
      <c r="DA126" s="78"/>
      <c r="DD126" s="78"/>
      <c r="DE126" s="78"/>
      <c r="DF126" s="78"/>
      <c r="DG126" s="78"/>
      <c r="DH126" s="78"/>
      <c r="DI126" s="78"/>
      <c r="DJ126" s="78"/>
      <c r="DK126" s="78"/>
      <c r="DL126" s="78"/>
      <c r="DM126" s="78"/>
      <c r="DN126" s="78"/>
      <c r="DO126" s="78"/>
      <c r="DP126" s="78"/>
      <c r="DQ126" s="78"/>
      <c r="DR126" s="78"/>
      <c r="DS126" s="78"/>
      <c r="DT126" s="78"/>
      <c r="DU126" s="78"/>
      <c r="DV126" s="78"/>
      <c r="DW126" s="78"/>
    </row>
    <row r="127" spans="3:127" s="73" customFormat="1" ht="12.75" customHeight="1">
      <c r="C127" s="76">
        <v>122</v>
      </c>
      <c r="D127" s="100" t="e">
        <f>#REF!</f>
        <v>#REF!</v>
      </c>
      <c r="E127" s="77"/>
      <c r="F127" s="78" t="e">
        <f>#REF!</f>
        <v>#REF!</v>
      </c>
      <c r="G127" s="78" t="e">
        <f>#REF!</f>
        <v>#REF!</v>
      </c>
      <c r="H127" s="78" t="e">
        <f>#REF!</f>
        <v>#REF!</v>
      </c>
      <c r="I127" s="78" t="e">
        <f>#REF!</f>
        <v>#REF!</v>
      </c>
      <c r="J127" s="78" t="e">
        <f>#REF!</f>
        <v>#REF!</v>
      </c>
      <c r="K127" s="78" t="e">
        <f>#REF!</f>
        <v>#REF!</v>
      </c>
      <c r="L127" s="78" t="e">
        <f>#REF!</f>
        <v>#REF!</v>
      </c>
      <c r="M127" s="78" t="e">
        <f>#REF!</f>
        <v>#REF!</v>
      </c>
      <c r="N127" s="78" t="e">
        <f>#REF!</f>
        <v>#REF!</v>
      </c>
      <c r="O127" s="78" t="e">
        <f>#REF!</f>
        <v>#REF!</v>
      </c>
      <c r="P127" s="78" t="e">
        <f>#REF!</f>
        <v>#REF!</v>
      </c>
      <c r="Q127" s="78" t="e">
        <f>#REF!</f>
        <v>#REF!</v>
      </c>
      <c r="R127" s="78" t="e">
        <f>#REF!</f>
        <v>#REF!</v>
      </c>
      <c r="S127" s="78" t="e">
        <f>#REF!</f>
        <v>#REF!</v>
      </c>
      <c r="T127" s="78" t="e">
        <f>#REF!</f>
        <v>#REF!</v>
      </c>
      <c r="U127" s="78" t="e">
        <f>#REF!</f>
        <v>#REF!</v>
      </c>
      <c r="V127" s="78" t="e">
        <f>#REF!</f>
        <v>#REF!</v>
      </c>
      <c r="W127" s="78" t="e">
        <f>#REF!</f>
        <v>#REF!</v>
      </c>
      <c r="X127" s="78" t="e">
        <f>#REF!</f>
        <v>#REF!</v>
      </c>
      <c r="Y127" s="78" t="e">
        <f>#REF!</f>
        <v>#REF!</v>
      </c>
      <c r="Z127" s="78" t="e">
        <f>#REF!</f>
        <v>#REF!</v>
      </c>
      <c r="AA127" s="78" t="e">
        <f>#REF!</f>
        <v>#REF!</v>
      </c>
      <c r="AB127" s="78" t="e">
        <f>#REF!</f>
        <v>#REF!</v>
      </c>
      <c r="AC127" s="78" t="e">
        <f>#REF!</f>
        <v>#REF!</v>
      </c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/>
      <c r="DD127" s="78"/>
      <c r="DE127" s="78"/>
      <c r="DF127" s="78"/>
      <c r="DG127" s="78"/>
      <c r="DH127" s="78"/>
      <c r="DI127" s="78"/>
      <c r="DJ127" s="78"/>
      <c r="DK127" s="78"/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</row>
    <row r="128" spans="3:127" s="73" customFormat="1" ht="12.75" customHeight="1">
      <c r="C128" s="76">
        <v>123</v>
      </c>
      <c r="D128" s="100" t="e">
        <f>#REF!</f>
        <v>#REF!</v>
      </c>
      <c r="E128" s="77"/>
      <c r="F128" s="78" t="e">
        <f>#REF!</f>
        <v>#REF!</v>
      </c>
      <c r="G128" s="78" t="e">
        <f>#REF!</f>
        <v>#REF!</v>
      </c>
      <c r="H128" s="78" t="e">
        <f>#REF!</f>
        <v>#REF!</v>
      </c>
      <c r="I128" s="78" t="e">
        <f>#REF!</f>
        <v>#REF!</v>
      </c>
      <c r="J128" s="78" t="e">
        <f>#REF!</f>
        <v>#REF!</v>
      </c>
      <c r="K128" s="78" t="e">
        <f>#REF!</f>
        <v>#REF!</v>
      </c>
      <c r="L128" s="78" t="e">
        <f>#REF!</f>
        <v>#REF!</v>
      </c>
      <c r="M128" s="78" t="e">
        <f>#REF!</f>
        <v>#REF!</v>
      </c>
      <c r="N128" s="78" t="e">
        <f>#REF!</f>
        <v>#REF!</v>
      </c>
      <c r="O128" s="78" t="e">
        <f>#REF!</f>
        <v>#REF!</v>
      </c>
      <c r="P128" s="78" t="e">
        <f>#REF!</f>
        <v>#REF!</v>
      </c>
      <c r="Q128" s="78" t="e">
        <f>#REF!</f>
        <v>#REF!</v>
      </c>
      <c r="R128" s="78" t="e">
        <f>#REF!</f>
        <v>#REF!</v>
      </c>
      <c r="S128" s="78" t="e">
        <f>#REF!</f>
        <v>#REF!</v>
      </c>
      <c r="T128" s="78" t="e">
        <f>#REF!</f>
        <v>#REF!</v>
      </c>
      <c r="U128" s="78" t="e">
        <f>#REF!</f>
        <v>#REF!</v>
      </c>
      <c r="V128" s="78" t="e">
        <f>#REF!</f>
        <v>#REF!</v>
      </c>
      <c r="W128" s="78" t="e">
        <f>#REF!</f>
        <v>#REF!</v>
      </c>
      <c r="X128" s="78" t="e">
        <f>#REF!</f>
        <v>#REF!</v>
      </c>
      <c r="Y128" s="78" t="e">
        <f>#REF!</f>
        <v>#REF!</v>
      </c>
      <c r="Z128" s="78" t="e">
        <f>#REF!</f>
        <v>#REF!</v>
      </c>
      <c r="AA128" s="78" t="e">
        <f>#REF!</f>
        <v>#REF!</v>
      </c>
      <c r="AB128" s="78" t="e">
        <f>#REF!</f>
        <v>#REF!</v>
      </c>
      <c r="AC128" s="78" t="e">
        <f>#REF!</f>
        <v>#REF!</v>
      </c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  <c r="CR128" s="78"/>
      <c r="CS128" s="78"/>
      <c r="CT128" s="78"/>
      <c r="CU128" s="78"/>
      <c r="CV128" s="78"/>
      <c r="CW128" s="78"/>
      <c r="CX128" s="78"/>
      <c r="CY128" s="78"/>
      <c r="CZ128" s="78"/>
      <c r="DA128" s="78"/>
      <c r="DD128" s="78"/>
      <c r="DE128" s="78"/>
      <c r="DF128" s="78"/>
      <c r="DG128" s="78"/>
      <c r="DH128" s="78"/>
      <c r="DI128" s="78"/>
      <c r="DJ128" s="78"/>
      <c r="DK128" s="78"/>
      <c r="DL128" s="78"/>
      <c r="DM128" s="78"/>
      <c r="DN128" s="78"/>
      <c r="DO128" s="78"/>
      <c r="DP128" s="78"/>
      <c r="DQ128" s="78"/>
      <c r="DR128" s="78"/>
      <c r="DS128" s="78"/>
      <c r="DT128" s="78"/>
      <c r="DU128" s="78"/>
      <c r="DV128" s="78"/>
      <c r="DW128" s="78"/>
    </row>
    <row r="129" spans="3:127" s="73" customFormat="1">
      <c r="C129" s="76">
        <v>114</v>
      </c>
      <c r="D129" s="100" t="e">
        <f>#REF!</f>
        <v>#REF!</v>
      </c>
      <c r="E129" s="77"/>
      <c r="F129" s="78" t="e">
        <f>#REF!</f>
        <v>#REF!</v>
      </c>
      <c r="G129" s="78" t="e">
        <f>#REF!</f>
        <v>#REF!</v>
      </c>
      <c r="H129" s="78" t="e">
        <f>#REF!</f>
        <v>#REF!</v>
      </c>
      <c r="I129" s="78" t="e">
        <f>#REF!</f>
        <v>#REF!</v>
      </c>
      <c r="J129" s="78" t="e">
        <f>#REF!</f>
        <v>#REF!</v>
      </c>
      <c r="K129" s="78" t="e">
        <f>#REF!</f>
        <v>#REF!</v>
      </c>
      <c r="L129" s="78" t="e">
        <f>#REF!</f>
        <v>#REF!</v>
      </c>
      <c r="M129" s="78" t="e">
        <f>#REF!</f>
        <v>#REF!</v>
      </c>
      <c r="N129" s="78" t="e">
        <f>#REF!</f>
        <v>#REF!</v>
      </c>
      <c r="O129" s="78" t="e">
        <f>#REF!</f>
        <v>#REF!</v>
      </c>
      <c r="P129" s="78" t="e">
        <f>#REF!</f>
        <v>#REF!</v>
      </c>
      <c r="Q129" s="78" t="e">
        <f>#REF!</f>
        <v>#REF!</v>
      </c>
      <c r="R129" s="78" t="e">
        <f>#REF!</f>
        <v>#REF!</v>
      </c>
      <c r="S129" s="78" t="e">
        <f>#REF!</f>
        <v>#REF!</v>
      </c>
      <c r="T129" s="78" t="e">
        <f>#REF!</f>
        <v>#REF!</v>
      </c>
      <c r="U129" s="78" t="e">
        <f>#REF!</f>
        <v>#REF!</v>
      </c>
      <c r="V129" s="78" t="e">
        <f>#REF!</f>
        <v>#REF!</v>
      </c>
      <c r="W129" s="78" t="e">
        <f>#REF!</f>
        <v>#REF!</v>
      </c>
      <c r="X129" s="78" t="e">
        <f>#REF!</f>
        <v>#REF!</v>
      </c>
      <c r="Y129" s="78" t="e">
        <f>#REF!</f>
        <v>#REF!</v>
      </c>
      <c r="Z129" s="78" t="e">
        <f>#REF!</f>
        <v>#REF!</v>
      </c>
      <c r="AA129" s="78" t="e">
        <f>#REF!</f>
        <v>#REF!</v>
      </c>
      <c r="AB129" s="78" t="e">
        <f>#REF!</f>
        <v>#REF!</v>
      </c>
      <c r="AC129" s="78" t="e">
        <f>#REF!</f>
        <v>#REF!</v>
      </c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/>
      <c r="DD129" s="78" t="e">
        <f>SUMIF(#REF!,DD$2,#REF!)</f>
        <v>#REF!</v>
      </c>
      <c r="DE129" s="78" t="e">
        <f>SUMIF(#REF!,DE$2,#REF!)</f>
        <v>#REF!</v>
      </c>
      <c r="DF129" s="78" t="e">
        <f>SUMIF(#REF!,DF$2,#REF!)</f>
        <v>#REF!</v>
      </c>
      <c r="DG129" s="78" t="e">
        <f>SUMIF(#REF!,DG$2,#REF!)</f>
        <v>#REF!</v>
      </c>
      <c r="DH129" s="78" t="e">
        <f>SUMIF(#REF!,DH$2,#REF!)</f>
        <v>#REF!</v>
      </c>
      <c r="DI129" s="78" t="e">
        <f>SUMIF(#REF!,DI$2,#REF!)</f>
        <v>#REF!</v>
      </c>
      <c r="DJ129" s="78" t="e">
        <f>SUMIF(#REF!,DJ$2,#REF!)</f>
        <v>#REF!</v>
      </c>
      <c r="DK129" s="78" t="e">
        <f>SUMIF(#REF!,DK$2,#REF!)</f>
        <v>#REF!</v>
      </c>
      <c r="DL129" s="78" t="e">
        <f>SUMIF(#REF!,DL$2,#REF!)</f>
        <v>#REF!</v>
      </c>
      <c r="DM129" s="78" t="e">
        <f>SUMIF(#REF!,DM$2,#REF!)</f>
        <v>#REF!</v>
      </c>
      <c r="DN129" s="78" t="e">
        <f>SUMIF(#REF!,DN$2,#REF!)</f>
        <v>#REF!</v>
      </c>
      <c r="DO129" s="78" t="e">
        <f>SUMIF(#REF!,DO$2,#REF!)</f>
        <v>#REF!</v>
      </c>
      <c r="DP129" s="78" t="e">
        <f>SUMIF(#REF!,DP$2,#REF!)</f>
        <v>#REF!</v>
      </c>
      <c r="DQ129" s="78" t="e">
        <f>SUMIF(#REF!,DQ$2,#REF!)</f>
        <v>#REF!</v>
      </c>
      <c r="DR129" s="78" t="e">
        <f>SUMIF(#REF!,DR$2,#REF!)</f>
        <v>#REF!</v>
      </c>
      <c r="DS129" s="78" t="e">
        <f>SUMIF(#REF!,DS$2,#REF!)</f>
        <v>#REF!</v>
      </c>
      <c r="DT129" s="78" t="e">
        <f>SUMIF(#REF!,DT$2,#REF!)</f>
        <v>#REF!</v>
      </c>
      <c r="DU129" s="78" t="e">
        <f>SUMIF(#REF!,DU$2,#REF!)</f>
        <v>#REF!</v>
      </c>
      <c r="DV129" s="78" t="e">
        <f>SUMIF(#REF!,DV$2,#REF!)</f>
        <v>#REF!</v>
      </c>
      <c r="DW129" s="78" t="e">
        <f>SUMIF(#REF!,DW$2,#REF!)</f>
        <v>#REF!</v>
      </c>
    </row>
    <row r="130" spans="3:127" s="73" customFormat="1" ht="12.75" customHeight="1">
      <c r="C130" s="76">
        <v>126</v>
      </c>
      <c r="D130" s="100" t="e">
        <f>#REF!</f>
        <v>#REF!</v>
      </c>
      <c r="E130" s="77"/>
      <c r="F130" s="78" t="e">
        <f>#REF!</f>
        <v>#REF!</v>
      </c>
      <c r="G130" s="78" t="e">
        <f>#REF!</f>
        <v>#REF!</v>
      </c>
      <c r="H130" s="78" t="e">
        <f>#REF!</f>
        <v>#REF!</v>
      </c>
      <c r="I130" s="78" t="e">
        <f>#REF!</f>
        <v>#REF!</v>
      </c>
      <c r="J130" s="78" t="e">
        <f>#REF!</f>
        <v>#REF!</v>
      </c>
      <c r="K130" s="78" t="e">
        <f>#REF!</f>
        <v>#REF!</v>
      </c>
      <c r="L130" s="78" t="e">
        <f>#REF!</f>
        <v>#REF!</v>
      </c>
      <c r="M130" s="78" t="e">
        <f>#REF!</f>
        <v>#REF!</v>
      </c>
      <c r="N130" s="78" t="e">
        <f>#REF!</f>
        <v>#REF!</v>
      </c>
      <c r="O130" s="78" t="e">
        <f>#REF!</f>
        <v>#REF!</v>
      </c>
      <c r="P130" s="78" t="e">
        <f>#REF!</f>
        <v>#REF!</v>
      </c>
      <c r="Q130" s="78" t="e">
        <f>#REF!</f>
        <v>#REF!</v>
      </c>
      <c r="R130" s="78" t="e">
        <f>#REF!</f>
        <v>#REF!</v>
      </c>
      <c r="S130" s="78" t="e">
        <f>#REF!</f>
        <v>#REF!</v>
      </c>
      <c r="T130" s="78" t="e">
        <f>#REF!</f>
        <v>#REF!</v>
      </c>
      <c r="U130" s="78" t="e">
        <f>#REF!</f>
        <v>#REF!</v>
      </c>
      <c r="V130" s="78" t="e">
        <f>#REF!</f>
        <v>#REF!</v>
      </c>
      <c r="W130" s="78" t="e">
        <f>#REF!</f>
        <v>#REF!</v>
      </c>
      <c r="X130" s="78" t="e">
        <f>#REF!</f>
        <v>#REF!</v>
      </c>
      <c r="Y130" s="78" t="e">
        <f>#REF!</f>
        <v>#REF!</v>
      </c>
      <c r="Z130" s="78" t="e">
        <f>#REF!</f>
        <v>#REF!</v>
      </c>
      <c r="AA130" s="78" t="e">
        <f>#REF!</f>
        <v>#REF!</v>
      </c>
      <c r="AB130" s="78" t="e">
        <f>#REF!</f>
        <v>#REF!</v>
      </c>
      <c r="AC130" s="78" t="e">
        <f>#REF!</f>
        <v>#REF!</v>
      </c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  <c r="CR130" s="78"/>
      <c r="CS130" s="78"/>
      <c r="CT130" s="78"/>
      <c r="CU130" s="78"/>
      <c r="CV130" s="78"/>
      <c r="CW130" s="78"/>
      <c r="CX130" s="78"/>
      <c r="CY130" s="78"/>
      <c r="CZ130" s="78"/>
      <c r="DA130" s="78"/>
      <c r="DD130" s="78"/>
      <c r="DE130" s="78"/>
      <c r="DF130" s="78"/>
      <c r="DG130" s="78"/>
      <c r="DH130" s="78"/>
      <c r="DI130" s="78"/>
      <c r="DJ130" s="78"/>
      <c r="DK130" s="78"/>
      <c r="DL130" s="78"/>
      <c r="DM130" s="78"/>
      <c r="DN130" s="78"/>
      <c r="DO130" s="78"/>
      <c r="DP130" s="78"/>
      <c r="DQ130" s="78"/>
      <c r="DR130" s="78"/>
      <c r="DS130" s="78"/>
      <c r="DT130" s="78"/>
      <c r="DU130" s="78"/>
      <c r="DV130" s="78"/>
      <c r="DW130" s="78"/>
    </row>
    <row r="131" spans="3:127" s="73" customFormat="1" ht="12.75" customHeight="1">
      <c r="C131" s="76">
        <v>127</v>
      </c>
      <c r="D131" s="100" t="e">
        <f>#REF!</f>
        <v>#REF!</v>
      </c>
      <c r="E131" s="77"/>
      <c r="F131" s="78" t="e">
        <f>#REF!</f>
        <v>#REF!</v>
      </c>
      <c r="G131" s="78" t="e">
        <f>#REF!</f>
        <v>#REF!</v>
      </c>
      <c r="H131" s="78" t="e">
        <f>#REF!</f>
        <v>#REF!</v>
      </c>
      <c r="I131" s="78" t="e">
        <f>#REF!</f>
        <v>#REF!</v>
      </c>
      <c r="J131" s="78" t="e">
        <f>#REF!</f>
        <v>#REF!</v>
      </c>
      <c r="K131" s="78" t="e">
        <f>#REF!</f>
        <v>#REF!</v>
      </c>
      <c r="L131" s="78" t="e">
        <f>#REF!</f>
        <v>#REF!</v>
      </c>
      <c r="M131" s="78" t="e">
        <f>#REF!</f>
        <v>#REF!</v>
      </c>
      <c r="N131" s="78" t="e">
        <f>#REF!</f>
        <v>#REF!</v>
      </c>
      <c r="O131" s="78" t="e">
        <f>#REF!</f>
        <v>#REF!</v>
      </c>
      <c r="P131" s="78" t="e">
        <f>#REF!</f>
        <v>#REF!</v>
      </c>
      <c r="Q131" s="78" t="e">
        <f>#REF!</f>
        <v>#REF!</v>
      </c>
      <c r="R131" s="78" t="e">
        <f>#REF!</f>
        <v>#REF!</v>
      </c>
      <c r="S131" s="78" t="e">
        <f>#REF!</f>
        <v>#REF!</v>
      </c>
      <c r="T131" s="78" t="e">
        <f>#REF!</f>
        <v>#REF!</v>
      </c>
      <c r="U131" s="78" t="e">
        <f>#REF!</f>
        <v>#REF!</v>
      </c>
      <c r="V131" s="78" t="e">
        <f>#REF!</f>
        <v>#REF!</v>
      </c>
      <c r="W131" s="78" t="e">
        <f>#REF!</f>
        <v>#REF!</v>
      </c>
      <c r="X131" s="78" t="e">
        <f>#REF!</f>
        <v>#REF!</v>
      </c>
      <c r="Y131" s="78" t="e">
        <f>#REF!</f>
        <v>#REF!</v>
      </c>
      <c r="Z131" s="78" t="e">
        <f>#REF!</f>
        <v>#REF!</v>
      </c>
      <c r="AA131" s="78" t="e">
        <f>#REF!</f>
        <v>#REF!</v>
      </c>
      <c r="AB131" s="78" t="e">
        <f>#REF!</f>
        <v>#REF!</v>
      </c>
      <c r="AC131" s="78" t="e">
        <f>#REF!</f>
        <v>#REF!</v>
      </c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/>
      <c r="DD131" s="78"/>
      <c r="DE131" s="78"/>
      <c r="DF131" s="78"/>
      <c r="DG131" s="78"/>
      <c r="DH131" s="78"/>
      <c r="DI131" s="78"/>
      <c r="DJ131" s="78"/>
      <c r="DK131" s="78"/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</row>
    <row r="132" spans="3:127" s="73" customFormat="1" ht="12.75" customHeight="1">
      <c r="C132" s="76">
        <v>128</v>
      </c>
      <c r="D132" s="100" t="e">
        <f>#REF!</f>
        <v>#REF!</v>
      </c>
      <c r="E132" s="77"/>
      <c r="F132" s="78" t="e">
        <f>#REF!</f>
        <v>#REF!</v>
      </c>
      <c r="G132" s="78" t="e">
        <f>#REF!</f>
        <v>#REF!</v>
      </c>
      <c r="H132" s="78" t="e">
        <f>#REF!</f>
        <v>#REF!</v>
      </c>
      <c r="I132" s="78" t="e">
        <f>#REF!</f>
        <v>#REF!</v>
      </c>
      <c r="J132" s="78" t="e">
        <f>#REF!</f>
        <v>#REF!</v>
      </c>
      <c r="K132" s="78" t="e">
        <f>#REF!</f>
        <v>#REF!</v>
      </c>
      <c r="L132" s="78" t="e">
        <f>#REF!</f>
        <v>#REF!</v>
      </c>
      <c r="M132" s="78" t="e">
        <f>#REF!</f>
        <v>#REF!</v>
      </c>
      <c r="N132" s="78" t="e">
        <f>#REF!</f>
        <v>#REF!</v>
      </c>
      <c r="O132" s="78" t="e">
        <f>#REF!</f>
        <v>#REF!</v>
      </c>
      <c r="P132" s="78" t="e">
        <f>#REF!</f>
        <v>#REF!</v>
      </c>
      <c r="Q132" s="78" t="e">
        <f>#REF!</f>
        <v>#REF!</v>
      </c>
      <c r="R132" s="78" t="e">
        <f>#REF!</f>
        <v>#REF!</v>
      </c>
      <c r="S132" s="78" t="e">
        <f>#REF!</f>
        <v>#REF!</v>
      </c>
      <c r="T132" s="78" t="e">
        <f>#REF!</f>
        <v>#REF!</v>
      </c>
      <c r="U132" s="78" t="e">
        <f>#REF!</f>
        <v>#REF!</v>
      </c>
      <c r="V132" s="78" t="e">
        <f>#REF!</f>
        <v>#REF!</v>
      </c>
      <c r="W132" s="78" t="e">
        <f>#REF!</f>
        <v>#REF!</v>
      </c>
      <c r="X132" s="78" t="e">
        <f>#REF!</f>
        <v>#REF!</v>
      </c>
      <c r="Y132" s="78" t="e">
        <f>#REF!</f>
        <v>#REF!</v>
      </c>
      <c r="Z132" s="78" t="e">
        <f>#REF!</f>
        <v>#REF!</v>
      </c>
      <c r="AA132" s="78" t="e">
        <f>#REF!</f>
        <v>#REF!</v>
      </c>
      <c r="AB132" s="78" t="e">
        <f>#REF!</f>
        <v>#REF!</v>
      </c>
      <c r="AC132" s="78" t="e">
        <f>#REF!</f>
        <v>#REF!</v>
      </c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  <c r="CR132" s="78"/>
      <c r="CS132" s="78"/>
      <c r="CT132" s="78"/>
      <c r="CU132" s="78"/>
      <c r="CV132" s="78"/>
      <c r="CW132" s="78"/>
      <c r="CX132" s="78"/>
      <c r="CY132" s="78"/>
      <c r="CZ132" s="78"/>
      <c r="DA132" s="78"/>
      <c r="DD132" s="78"/>
      <c r="DE132" s="78"/>
      <c r="DF132" s="78"/>
      <c r="DG132" s="78"/>
      <c r="DH132" s="78"/>
      <c r="DI132" s="78"/>
      <c r="DJ132" s="78"/>
      <c r="DK132" s="78"/>
      <c r="DL132" s="78"/>
      <c r="DM132" s="78"/>
      <c r="DN132" s="78"/>
      <c r="DO132" s="78"/>
      <c r="DP132" s="78"/>
      <c r="DQ132" s="78"/>
      <c r="DR132" s="78"/>
      <c r="DS132" s="78"/>
      <c r="DT132" s="78"/>
      <c r="DU132" s="78"/>
      <c r="DV132" s="78"/>
      <c r="DW132" s="78"/>
    </row>
    <row r="133" spans="3:127" s="73" customFormat="1" ht="12.75" customHeight="1">
      <c r="C133" s="76">
        <v>129</v>
      </c>
      <c r="D133" s="100" t="e">
        <f>#REF!</f>
        <v>#REF!</v>
      </c>
      <c r="E133" s="77"/>
      <c r="F133" s="78" t="e">
        <f>#REF!</f>
        <v>#REF!</v>
      </c>
      <c r="G133" s="78" t="e">
        <f>#REF!</f>
        <v>#REF!</v>
      </c>
      <c r="H133" s="78" t="e">
        <f>#REF!</f>
        <v>#REF!</v>
      </c>
      <c r="I133" s="78" t="e">
        <f>#REF!</f>
        <v>#REF!</v>
      </c>
      <c r="J133" s="78" t="e">
        <f>#REF!</f>
        <v>#REF!</v>
      </c>
      <c r="K133" s="78" t="e">
        <f>#REF!</f>
        <v>#REF!</v>
      </c>
      <c r="L133" s="78" t="e">
        <f>#REF!</f>
        <v>#REF!</v>
      </c>
      <c r="M133" s="78" t="e">
        <f>#REF!</f>
        <v>#REF!</v>
      </c>
      <c r="N133" s="78" t="e">
        <f>#REF!</f>
        <v>#REF!</v>
      </c>
      <c r="O133" s="78" t="e">
        <f>#REF!</f>
        <v>#REF!</v>
      </c>
      <c r="P133" s="78" t="e">
        <f>#REF!</f>
        <v>#REF!</v>
      </c>
      <c r="Q133" s="78" t="e">
        <f>#REF!</f>
        <v>#REF!</v>
      </c>
      <c r="R133" s="78" t="e">
        <f>#REF!</f>
        <v>#REF!</v>
      </c>
      <c r="S133" s="78" t="e">
        <f>#REF!</f>
        <v>#REF!</v>
      </c>
      <c r="T133" s="78" t="e">
        <f>#REF!</f>
        <v>#REF!</v>
      </c>
      <c r="U133" s="78" t="e">
        <f>#REF!</f>
        <v>#REF!</v>
      </c>
      <c r="V133" s="78" t="e">
        <f>#REF!</f>
        <v>#REF!</v>
      </c>
      <c r="W133" s="78" t="e">
        <f>#REF!</f>
        <v>#REF!</v>
      </c>
      <c r="X133" s="78" t="e">
        <f>#REF!</f>
        <v>#REF!</v>
      </c>
      <c r="Y133" s="78" t="e">
        <f>#REF!</f>
        <v>#REF!</v>
      </c>
      <c r="Z133" s="78" t="e">
        <f>#REF!</f>
        <v>#REF!</v>
      </c>
      <c r="AA133" s="78" t="e">
        <f>#REF!</f>
        <v>#REF!</v>
      </c>
      <c r="AB133" s="78" t="e">
        <f>#REF!</f>
        <v>#REF!</v>
      </c>
      <c r="AC133" s="78" t="e">
        <f>#REF!</f>
        <v>#REF!</v>
      </c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/>
      <c r="DD133" s="78"/>
      <c r="DE133" s="78"/>
      <c r="DF133" s="78"/>
      <c r="DG133" s="78"/>
      <c r="DH133" s="78"/>
      <c r="DI133" s="78"/>
      <c r="DJ133" s="78"/>
      <c r="DK133" s="78"/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</row>
    <row r="134" spans="3:127" s="73" customFormat="1" ht="12.75" customHeight="1">
      <c r="C134" s="76">
        <v>130</v>
      </c>
      <c r="D134" s="100" t="e">
        <f>#REF!</f>
        <v>#REF!</v>
      </c>
      <c r="E134" s="77"/>
      <c r="F134" s="78" t="e">
        <f>#REF!</f>
        <v>#REF!</v>
      </c>
      <c r="G134" s="78" t="e">
        <f>#REF!</f>
        <v>#REF!</v>
      </c>
      <c r="H134" s="78" t="e">
        <f>#REF!</f>
        <v>#REF!</v>
      </c>
      <c r="I134" s="78" t="e">
        <f>#REF!</f>
        <v>#REF!</v>
      </c>
      <c r="J134" s="78" t="e">
        <f>#REF!</f>
        <v>#REF!</v>
      </c>
      <c r="K134" s="78" t="e">
        <f>#REF!</f>
        <v>#REF!</v>
      </c>
      <c r="L134" s="78" t="e">
        <f>#REF!</f>
        <v>#REF!</v>
      </c>
      <c r="M134" s="78" t="e">
        <f>#REF!</f>
        <v>#REF!</v>
      </c>
      <c r="N134" s="78" t="e">
        <f>#REF!</f>
        <v>#REF!</v>
      </c>
      <c r="O134" s="78" t="e">
        <f>#REF!</f>
        <v>#REF!</v>
      </c>
      <c r="P134" s="78" t="e">
        <f>#REF!</f>
        <v>#REF!</v>
      </c>
      <c r="Q134" s="78" t="e">
        <f>#REF!</f>
        <v>#REF!</v>
      </c>
      <c r="R134" s="78" t="e">
        <f>#REF!</f>
        <v>#REF!</v>
      </c>
      <c r="S134" s="78" t="e">
        <f>#REF!</f>
        <v>#REF!</v>
      </c>
      <c r="T134" s="78" t="e">
        <f>#REF!</f>
        <v>#REF!</v>
      </c>
      <c r="U134" s="78" t="e">
        <f>#REF!</f>
        <v>#REF!</v>
      </c>
      <c r="V134" s="78" t="e">
        <f>#REF!</f>
        <v>#REF!</v>
      </c>
      <c r="W134" s="78" t="e">
        <f>#REF!</f>
        <v>#REF!</v>
      </c>
      <c r="X134" s="78" t="e">
        <f>#REF!</f>
        <v>#REF!</v>
      </c>
      <c r="Y134" s="78" t="e">
        <f>#REF!</f>
        <v>#REF!</v>
      </c>
      <c r="Z134" s="78" t="e">
        <f>#REF!</f>
        <v>#REF!</v>
      </c>
      <c r="AA134" s="78" t="e">
        <f>#REF!</f>
        <v>#REF!</v>
      </c>
      <c r="AB134" s="78" t="e">
        <f>#REF!</f>
        <v>#REF!</v>
      </c>
      <c r="AC134" s="78" t="e">
        <f>#REF!</f>
        <v>#REF!</v>
      </c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  <c r="CR134" s="78"/>
      <c r="CS134" s="78"/>
      <c r="CT134" s="78"/>
      <c r="CU134" s="78"/>
      <c r="CV134" s="78"/>
      <c r="CW134" s="78"/>
      <c r="CX134" s="78"/>
      <c r="CY134" s="78"/>
      <c r="CZ134" s="78"/>
      <c r="DA134" s="78"/>
      <c r="DD134" s="78"/>
      <c r="DE134" s="78"/>
      <c r="DF134" s="78"/>
      <c r="DG134" s="78"/>
      <c r="DH134" s="78"/>
      <c r="DI134" s="78"/>
      <c r="DJ134" s="78"/>
      <c r="DK134" s="78"/>
      <c r="DL134" s="78"/>
      <c r="DM134" s="78"/>
      <c r="DN134" s="78"/>
      <c r="DO134" s="78"/>
      <c r="DP134" s="78"/>
      <c r="DQ134" s="78"/>
      <c r="DR134" s="78"/>
      <c r="DS134" s="78"/>
      <c r="DT134" s="78"/>
      <c r="DU134" s="78"/>
      <c r="DV134" s="78"/>
      <c r="DW134" s="78"/>
    </row>
    <row r="135" spans="3:127" s="77" customFormat="1">
      <c r="D135" s="79" t="s">
        <v>80</v>
      </c>
      <c r="E135" s="80"/>
      <c r="F135" s="81" t="e">
        <f t="shared" ref="F135:Q135" si="19">SUM(F109:F134)</f>
        <v>#REF!</v>
      </c>
      <c r="G135" s="81" t="e">
        <f t="shared" si="19"/>
        <v>#REF!</v>
      </c>
      <c r="H135" s="81" t="e">
        <f t="shared" si="19"/>
        <v>#REF!</v>
      </c>
      <c r="I135" s="81" t="e">
        <f t="shared" si="19"/>
        <v>#REF!</v>
      </c>
      <c r="J135" s="81" t="e">
        <f t="shared" si="19"/>
        <v>#REF!</v>
      </c>
      <c r="K135" s="81" t="e">
        <f t="shared" si="19"/>
        <v>#REF!</v>
      </c>
      <c r="L135" s="81" t="e">
        <f t="shared" si="19"/>
        <v>#REF!</v>
      </c>
      <c r="M135" s="81" t="e">
        <f t="shared" si="19"/>
        <v>#REF!</v>
      </c>
      <c r="N135" s="81" t="e">
        <f t="shared" si="19"/>
        <v>#REF!</v>
      </c>
      <c r="O135" s="81" t="e">
        <f t="shared" si="19"/>
        <v>#REF!</v>
      </c>
      <c r="P135" s="81" t="e">
        <f t="shared" si="19"/>
        <v>#REF!</v>
      </c>
      <c r="Q135" s="81" t="e">
        <f t="shared" si="19"/>
        <v>#REF!</v>
      </c>
      <c r="R135" s="81" t="e">
        <f t="shared" ref="R135:AC135" si="20">SUM(R109:R134)</f>
        <v>#REF!</v>
      </c>
      <c r="S135" s="81" t="e">
        <f t="shared" si="20"/>
        <v>#REF!</v>
      </c>
      <c r="T135" s="81" t="e">
        <f t="shared" si="20"/>
        <v>#REF!</v>
      </c>
      <c r="U135" s="81" t="e">
        <f t="shared" si="20"/>
        <v>#REF!</v>
      </c>
      <c r="V135" s="81" t="e">
        <f t="shared" si="20"/>
        <v>#REF!</v>
      </c>
      <c r="W135" s="81" t="e">
        <f t="shared" si="20"/>
        <v>#REF!</v>
      </c>
      <c r="X135" s="81" t="e">
        <f t="shared" si="20"/>
        <v>#REF!</v>
      </c>
      <c r="Y135" s="81" t="e">
        <f t="shared" si="20"/>
        <v>#REF!</v>
      </c>
      <c r="Z135" s="81" t="e">
        <f t="shared" si="20"/>
        <v>#REF!</v>
      </c>
      <c r="AA135" s="81" t="e">
        <f t="shared" si="20"/>
        <v>#REF!</v>
      </c>
      <c r="AB135" s="81" t="e">
        <f t="shared" si="20"/>
        <v>#REF!</v>
      </c>
      <c r="AC135" s="81" t="e">
        <f t="shared" si="20"/>
        <v>#REF!</v>
      </c>
      <c r="AD135" s="82"/>
      <c r="AE135" s="81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  <c r="AQ135" s="82"/>
      <c r="AR135" s="82"/>
      <c r="AS135" s="82"/>
      <c r="AT135" s="82"/>
      <c r="AU135" s="82"/>
      <c r="AV135" s="82"/>
      <c r="AW135" s="82"/>
      <c r="AX135" s="82"/>
      <c r="AY135" s="82"/>
      <c r="AZ135" s="82"/>
      <c r="BA135" s="82"/>
      <c r="BB135" s="82"/>
      <c r="BC135" s="82"/>
      <c r="BD135" s="82"/>
      <c r="BE135" s="82"/>
      <c r="BF135" s="82"/>
      <c r="BG135" s="82"/>
      <c r="BH135" s="82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2"/>
      <c r="CE135" s="82"/>
      <c r="CF135" s="82"/>
      <c r="CG135" s="82"/>
      <c r="CH135" s="82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D135" s="81" t="e">
        <f>SUMIF(#REF!,DD$2,#REF!)</f>
        <v>#REF!</v>
      </c>
      <c r="DE135" s="81" t="e">
        <f>SUMIF(#REF!,DE$2,#REF!)</f>
        <v>#REF!</v>
      </c>
      <c r="DF135" s="81" t="e">
        <f>SUMIF(#REF!,DF$2,#REF!)</f>
        <v>#REF!</v>
      </c>
      <c r="DG135" s="81" t="e">
        <f>SUMIF(#REF!,DG$2,#REF!)</f>
        <v>#REF!</v>
      </c>
      <c r="DH135" s="81" t="e">
        <f>SUMIF(#REF!,DH$2,#REF!)</f>
        <v>#REF!</v>
      </c>
      <c r="DI135" s="81" t="e">
        <f>SUMIF(#REF!,DI$2,#REF!)</f>
        <v>#REF!</v>
      </c>
      <c r="DJ135" s="81" t="e">
        <f>SUMIF(#REF!,DJ$2,#REF!)</f>
        <v>#REF!</v>
      </c>
      <c r="DK135" s="81" t="e">
        <f>SUMIF(#REF!,DK$2,#REF!)</f>
        <v>#REF!</v>
      </c>
      <c r="DL135" s="81" t="e">
        <f>SUMIF(#REF!,DL$2,#REF!)</f>
        <v>#REF!</v>
      </c>
      <c r="DM135" s="81" t="e">
        <f>SUMIF(#REF!,DM$2,#REF!)</f>
        <v>#REF!</v>
      </c>
      <c r="DN135" s="81" t="e">
        <f>SUMIF(#REF!,DN$2,#REF!)</f>
        <v>#REF!</v>
      </c>
      <c r="DO135" s="81" t="e">
        <f>SUMIF(#REF!,DO$2,#REF!)</f>
        <v>#REF!</v>
      </c>
      <c r="DP135" s="81" t="e">
        <f>SUMIF(#REF!,DP$2,#REF!)</f>
        <v>#REF!</v>
      </c>
      <c r="DQ135" s="81" t="e">
        <f>SUMIF(#REF!,DQ$2,#REF!)</f>
        <v>#REF!</v>
      </c>
      <c r="DR135" s="81" t="e">
        <f>SUMIF(#REF!,DR$2,#REF!)</f>
        <v>#REF!</v>
      </c>
      <c r="DS135" s="81" t="e">
        <f>SUMIF(#REF!,DS$2,#REF!)</f>
        <v>#REF!</v>
      </c>
      <c r="DT135" s="81" t="e">
        <f>SUMIF(#REF!,DT$2,#REF!)</f>
        <v>#REF!</v>
      </c>
      <c r="DU135" s="81" t="e">
        <f>SUMIF(#REF!,DU$2,#REF!)</f>
        <v>#REF!</v>
      </c>
      <c r="DV135" s="81" t="e">
        <f>SUMIF(#REF!,DV$2,#REF!)</f>
        <v>#REF!</v>
      </c>
      <c r="DW135" s="81" t="e">
        <f>SUMIF(#REF!,DW$2,#REF!)</f>
        <v>#REF!</v>
      </c>
    </row>
    <row r="136" spans="3:127" collapsed="1">
      <c r="F136" s="26" t="e">
        <f t="shared" ref="F136:AC136" si="21">F135-F72</f>
        <v>#REF!</v>
      </c>
      <c r="G136" s="26" t="e">
        <f t="shared" si="21"/>
        <v>#REF!</v>
      </c>
      <c r="H136" s="26" t="e">
        <f t="shared" si="21"/>
        <v>#REF!</v>
      </c>
      <c r="I136" s="26" t="e">
        <f t="shared" si="21"/>
        <v>#REF!</v>
      </c>
      <c r="J136" s="26" t="e">
        <f t="shared" si="21"/>
        <v>#REF!</v>
      </c>
      <c r="K136" s="26" t="e">
        <f t="shared" si="21"/>
        <v>#REF!</v>
      </c>
      <c r="L136" s="26" t="e">
        <f t="shared" si="21"/>
        <v>#REF!</v>
      </c>
      <c r="M136" s="26" t="e">
        <f t="shared" si="21"/>
        <v>#REF!</v>
      </c>
      <c r="N136" s="26" t="e">
        <f t="shared" si="21"/>
        <v>#REF!</v>
      </c>
      <c r="O136" s="26" t="e">
        <f t="shared" si="21"/>
        <v>#REF!</v>
      </c>
      <c r="P136" s="26" t="e">
        <f t="shared" si="21"/>
        <v>#REF!</v>
      </c>
      <c r="Q136" s="26" t="e">
        <f t="shared" si="21"/>
        <v>#REF!</v>
      </c>
      <c r="R136" s="26" t="e">
        <f t="shared" si="21"/>
        <v>#REF!</v>
      </c>
      <c r="S136" s="26" t="e">
        <f t="shared" si="21"/>
        <v>#REF!</v>
      </c>
      <c r="T136" s="26" t="e">
        <f t="shared" si="21"/>
        <v>#REF!</v>
      </c>
      <c r="U136" s="26" t="e">
        <f t="shared" si="21"/>
        <v>#REF!</v>
      </c>
      <c r="V136" s="26" t="e">
        <f t="shared" si="21"/>
        <v>#REF!</v>
      </c>
      <c r="W136" s="26" t="e">
        <f t="shared" si="21"/>
        <v>#REF!</v>
      </c>
      <c r="X136" s="26" t="e">
        <f t="shared" si="21"/>
        <v>#REF!</v>
      </c>
      <c r="Y136" s="26" t="e">
        <f t="shared" si="21"/>
        <v>#REF!</v>
      </c>
      <c r="Z136" s="26" t="e">
        <f t="shared" si="21"/>
        <v>#REF!</v>
      </c>
      <c r="AA136" s="26" t="e">
        <f t="shared" si="21"/>
        <v>#REF!</v>
      </c>
      <c r="AB136" s="26" t="e">
        <f t="shared" si="21"/>
        <v>#REF!</v>
      </c>
      <c r="AC136" s="26" t="e">
        <f t="shared" si="21"/>
        <v>#REF!</v>
      </c>
      <c r="AE136" s="26"/>
    </row>
    <row r="141" spans="3:127">
      <c r="D141" s="32" t="s">
        <v>671</v>
      </c>
      <c r="F141" s="33" t="e">
        <f>F78</f>
        <v>#REF!</v>
      </c>
      <c r="G141" s="33" t="e">
        <f t="shared" ref="G141:AC141" si="22">G78</f>
        <v>#REF!</v>
      </c>
      <c r="H141" s="33" t="e">
        <f t="shared" si="22"/>
        <v>#REF!</v>
      </c>
      <c r="I141" s="33" t="e">
        <f t="shared" si="22"/>
        <v>#REF!</v>
      </c>
      <c r="J141" s="33" t="e">
        <f t="shared" si="22"/>
        <v>#REF!</v>
      </c>
      <c r="K141" s="33" t="e">
        <f t="shared" si="22"/>
        <v>#REF!</v>
      </c>
      <c r="L141" s="33" t="e">
        <f t="shared" si="22"/>
        <v>#REF!</v>
      </c>
      <c r="M141" s="33" t="e">
        <f t="shared" si="22"/>
        <v>#REF!</v>
      </c>
      <c r="N141" s="33" t="e">
        <f t="shared" si="22"/>
        <v>#REF!</v>
      </c>
      <c r="O141" s="33" t="e">
        <f t="shared" si="22"/>
        <v>#REF!</v>
      </c>
      <c r="P141" s="33" t="e">
        <f t="shared" si="22"/>
        <v>#REF!</v>
      </c>
      <c r="Q141" s="33" t="e">
        <f t="shared" si="22"/>
        <v>#REF!</v>
      </c>
      <c r="R141" s="33" t="e">
        <f t="shared" si="22"/>
        <v>#REF!</v>
      </c>
      <c r="S141" s="33" t="e">
        <f t="shared" si="22"/>
        <v>#REF!</v>
      </c>
      <c r="T141" s="33" t="e">
        <f t="shared" si="22"/>
        <v>#REF!</v>
      </c>
      <c r="U141" s="33" t="e">
        <f t="shared" si="22"/>
        <v>#REF!</v>
      </c>
      <c r="V141" s="33" t="e">
        <f t="shared" si="22"/>
        <v>#REF!</v>
      </c>
      <c r="W141" s="33" t="e">
        <f t="shared" si="22"/>
        <v>#REF!</v>
      </c>
      <c r="X141" s="33" t="e">
        <f t="shared" si="22"/>
        <v>#REF!</v>
      </c>
      <c r="Y141" s="33" t="e">
        <f t="shared" si="22"/>
        <v>#REF!</v>
      </c>
      <c r="Z141" s="33" t="e">
        <f t="shared" si="22"/>
        <v>#REF!</v>
      </c>
      <c r="AA141" s="33" t="e">
        <f t="shared" si="22"/>
        <v>#REF!</v>
      </c>
      <c r="AB141" s="33" t="e">
        <f t="shared" si="22"/>
        <v>#REF!</v>
      </c>
      <c r="AC141" s="33" t="e">
        <f t="shared" si="22"/>
        <v>#REF!</v>
      </c>
    </row>
    <row r="142" spans="3:127">
      <c r="D142" s="32" t="s">
        <v>670</v>
      </c>
      <c r="F142" s="33">
        <f>'Profit &amp; Loss'!AQ78</f>
        <v>433796.17660256452</v>
      </c>
      <c r="G142" s="33">
        <f>'Profit &amp; Loss'!AR78</f>
        <v>465215.19179487199</v>
      </c>
      <c r="H142" s="33">
        <f>'Profit &amp; Loss'!AS78</f>
        <v>409585.06306410284</v>
      </c>
      <c r="I142" s="33">
        <f>'Profit &amp; Loss'!AT78</f>
        <v>514625.88025641046</v>
      </c>
      <c r="J142" s="33">
        <f>'Profit &amp; Loss'!AU78</f>
        <v>1155504.8649871794</v>
      </c>
      <c r="K142" s="33">
        <f>'Profit &amp; Loss'!AV78</f>
        <v>210121.02225641022</v>
      </c>
      <c r="L142" s="33">
        <f>'Profit &amp; Loss'!AW78</f>
        <v>575196.74025641056</v>
      </c>
      <c r="M142" s="33">
        <f>'Profit &amp; Loss'!AX78</f>
        <v>777293.04648717958</v>
      </c>
      <c r="N142" s="33">
        <f>'Profit &amp; Loss'!AY78</f>
        <v>559338.11275641026</v>
      </c>
      <c r="O142" s="33">
        <f>'Profit &amp; Loss'!AZ78</f>
        <v>455889.24617948703</v>
      </c>
      <c r="P142" s="33">
        <f>'Profit &amp; Loss'!BA78</f>
        <v>731125.66829487123</v>
      </c>
      <c r="Q142" s="33">
        <f>'Profit &amp; Loss'!BB78</f>
        <v>550526.82548717933</v>
      </c>
      <c r="R142" s="33">
        <f>'Profit &amp; Loss'!BC78</f>
        <v>0</v>
      </c>
      <c r="S142" s="33" t="e">
        <f>'Profit &amp; Loss'!#REF!</f>
        <v>#REF!</v>
      </c>
      <c r="T142" s="33" t="e">
        <f>'Profit &amp; Loss'!#REF!</f>
        <v>#REF!</v>
      </c>
      <c r="U142" s="33">
        <f>'Profit &amp; Loss'!BD78</f>
        <v>0</v>
      </c>
      <c r="V142" s="33">
        <f>'Profit &amp; Loss'!BE78</f>
        <v>0</v>
      </c>
      <c r="W142" s="33">
        <f>'Profit &amp; Loss'!BF78</f>
        <v>0</v>
      </c>
      <c r="X142" s="33">
        <f>'Profit &amp; Loss'!BG78</f>
        <v>0</v>
      </c>
      <c r="Y142" s="33">
        <f>'Profit &amp; Loss'!BH78</f>
        <v>0</v>
      </c>
      <c r="Z142" s="33">
        <f>'Profit &amp; Loss'!BI78</f>
        <v>0</v>
      </c>
      <c r="AA142" s="33">
        <f>'Profit &amp; Loss'!BJ78</f>
        <v>0</v>
      </c>
      <c r="AB142" s="33">
        <f>'Profit &amp; Loss'!BK78</f>
        <v>0</v>
      </c>
      <c r="AC142" s="33">
        <f>'Profit &amp; Loss'!BL78</f>
        <v>0</v>
      </c>
    </row>
    <row r="143" spans="3:127">
      <c r="D143" s="32" t="s">
        <v>672</v>
      </c>
      <c r="F143" s="33" t="e">
        <f>F141-F142</f>
        <v>#REF!</v>
      </c>
      <c r="G143" s="33" t="e">
        <f t="shared" ref="G143:AC143" si="23">G141-G142</f>
        <v>#REF!</v>
      </c>
      <c r="H143" s="33" t="e">
        <f t="shared" si="23"/>
        <v>#REF!</v>
      </c>
      <c r="I143" s="33" t="e">
        <f t="shared" si="23"/>
        <v>#REF!</v>
      </c>
      <c r="J143" s="33" t="e">
        <f t="shared" si="23"/>
        <v>#REF!</v>
      </c>
      <c r="K143" s="33" t="e">
        <f t="shared" si="23"/>
        <v>#REF!</v>
      </c>
      <c r="L143" s="33" t="e">
        <f t="shared" si="23"/>
        <v>#REF!</v>
      </c>
      <c r="M143" s="33" t="e">
        <f t="shared" si="23"/>
        <v>#REF!</v>
      </c>
      <c r="N143" s="33" t="e">
        <f t="shared" si="23"/>
        <v>#REF!</v>
      </c>
      <c r="O143" s="33" t="e">
        <f t="shared" si="23"/>
        <v>#REF!</v>
      </c>
      <c r="P143" s="33" t="e">
        <f t="shared" si="23"/>
        <v>#REF!</v>
      </c>
      <c r="Q143" s="33" t="e">
        <f t="shared" si="23"/>
        <v>#REF!</v>
      </c>
      <c r="R143" s="33" t="e">
        <f t="shared" si="23"/>
        <v>#REF!</v>
      </c>
      <c r="S143" s="33" t="e">
        <f t="shared" si="23"/>
        <v>#REF!</v>
      </c>
      <c r="T143" s="33" t="e">
        <f t="shared" si="23"/>
        <v>#REF!</v>
      </c>
      <c r="U143" s="33" t="e">
        <f t="shared" si="23"/>
        <v>#REF!</v>
      </c>
      <c r="V143" s="33" t="e">
        <f t="shared" si="23"/>
        <v>#REF!</v>
      </c>
      <c r="W143" s="33" t="e">
        <f t="shared" si="23"/>
        <v>#REF!</v>
      </c>
      <c r="X143" s="33" t="e">
        <f t="shared" si="23"/>
        <v>#REF!</v>
      </c>
      <c r="Y143" s="33" t="e">
        <f t="shared" si="23"/>
        <v>#REF!</v>
      </c>
      <c r="Z143" s="33" t="e">
        <f t="shared" si="23"/>
        <v>#REF!</v>
      </c>
      <c r="AA143" s="33" t="e">
        <f t="shared" si="23"/>
        <v>#REF!</v>
      </c>
      <c r="AB143" s="33" t="e">
        <f t="shared" si="23"/>
        <v>#REF!</v>
      </c>
      <c r="AC143" s="33" t="e">
        <f t="shared" si="23"/>
        <v>#REF!</v>
      </c>
    </row>
    <row r="153" spans="3:136" s="33" customFormat="1">
      <c r="C153" s="32"/>
      <c r="D153" s="32"/>
      <c r="E153" s="32"/>
      <c r="F153" s="31"/>
      <c r="G153" s="83"/>
      <c r="DB153" s="32"/>
      <c r="DC153" s="32"/>
      <c r="DX153" s="32"/>
      <c r="DY153" s="32"/>
      <c r="DZ153" s="32"/>
      <c r="EA153" s="32"/>
      <c r="EB153" s="32"/>
      <c r="EC153" s="32"/>
      <c r="ED153" s="32"/>
      <c r="EE153" s="32"/>
      <c r="EF153" s="32"/>
    </row>
    <row r="154" spans="3:136" s="33" customFormat="1">
      <c r="C154" s="32"/>
      <c r="D154" s="32"/>
      <c r="E154" s="32"/>
      <c r="F154" s="31"/>
      <c r="G154" s="83"/>
      <c r="DB154" s="32"/>
      <c r="DC154" s="32"/>
      <c r="DX154" s="32"/>
      <c r="DY154" s="32"/>
      <c r="DZ154" s="32"/>
      <c r="EA154" s="32"/>
      <c r="EB154" s="32"/>
      <c r="EC154" s="32"/>
      <c r="ED154" s="32"/>
      <c r="EE154" s="32"/>
      <c r="EF154" s="32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4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2F21A-B003-472F-8D3A-891959C4B3B9}">
  <sheetPr codeName="Sheet120">
    <tabColor theme="8" tint="-0.499984740745262"/>
    <pageSetUpPr fitToPage="1"/>
  </sheetPr>
  <dimension ref="C1:DU81"/>
  <sheetViews>
    <sheetView showGridLines="0" topLeftCell="A3" zoomScale="85" zoomScaleNormal="85" workbookViewId="0">
      <pane xSplit="5" ySplit="6" topLeftCell="R9" activePane="bottomRight" state="frozen"/>
      <selection activeCell="I14" sqref="I14"/>
      <selection pane="topRight" activeCell="I14" sqref="I14"/>
      <selection pane="bottomLeft" activeCell="I14" sqref="I14"/>
      <selection pane="bottomRight"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20.1640625" style="32" customWidth="1" collapsed="1"/>
    <col min="5" max="5" width="3" style="32" customWidth="1"/>
    <col min="6" max="17" width="9.1640625" style="33" hidden="1" customWidth="1" outlineLevel="1"/>
    <col min="18" max="18" width="9.1640625" style="33" customWidth="1" collapsed="1"/>
    <col min="19" max="29" width="9.1640625" style="33" customWidth="1"/>
    <col min="30" max="30" width="3.5" style="33" customWidth="1"/>
    <col min="31" max="33" width="11.1640625" style="33" customWidth="1"/>
    <col min="34" max="34" width="11.1640625" style="1156" customWidth="1"/>
    <col min="35" max="82" width="11.1640625" style="33" customWidth="1"/>
    <col min="83" max="94" width="11.1640625" style="33" hidden="1" customWidth="1" outlineLevel="1"/>
    <col min="95" max="95" width="11.5" style="32" hidden="1" customWidth="1" outlineLevel="1"/>
    <col min="96" max="96" width="9.1640625" style="32" hidden="1" customWidth="1" outlineLevel="1" collapsed="1"/>
    <col min="97" max="116" width="11.1640625" style="33" hidden="1" customWidth="1" outlineLevel="1"/>
    <col min="117" max="117" width="9.1640625" style="32" collapsed="1"/>
    <col min="118" max="124" width="9.1640625" style="32"/>
    <col min="125" max="125" width="9.5" style="32" bestFit="1" customWidth="1"/>
    <col min="126" max="16384" width="9.1640625" style="32"/>
  </cols>
  <sheetData>
    <row r="1" spans="3:125" hidden="1" outlineLevel="1">
      <c r="CS1" s="33" t="s">
        <v>59</v>
      </c>
      <c r="CT1" s="33" t="s">
        <v>60</v>
      </c>
      <c r="CU1" s="33" t="s">
        <v>61</v>
      </c>
      <c r="CV1" s="33" t="s">
        <v>62</v>
      </c>
      <c r="CW1" s="33" t="s">
        <v>59</v>
      </c>
      <c r="CX1" s="33" t="s">
        <v>60</v>
      </c>
      <c r="CY1" s="33" t="s">
        <v>61</v>
      </c>
      <c r="CZ1" s="33" t="s">
        <v>62</v>
      </c>
      <c r="DA1" s="33" t="s">
        <v>59</v>
      </c>
      <c r="DB1" s="33" t="s">
        <v>60</v>
      </c>
      <c r="DC1" s="33" t="s">
        <v>61</v>
      </c>
      <c r="DD1" s="33" t="s">
        <v>62</v>
      </c>
      <c r="DE1" s="33" t="s">
        <v>59</v>
      </c>
      <c r="DF1" s="33" t="s">
        <v>60</v>
      </c>
      <c r="DG1" s="33" t="s">
        <v>61</v>
      </c>
      <c r="DH1" s="33" t="s">
        <v>62</v>
      </c>
      <c r="DI1" s="33" t="s">
        <v>59</v>
      </c>
      <c r="DJ1" s="33" t="s">
        <v>60</v>
      </c>
      <c r="DK1" s="33" t="s">
        <v>61</v>
      </c>
      <c r="DL1" s="33" t="s">
        <v>62</v>
      </c>
    </row>
    <row r="2" spans="3:125" hidden="1" outlineLevel="1">
      <c r="CS2" s="33" t="str">
        <f t="shared" ref="CS2:DL2" si="0">CS1&amp;CS5</f>
        <v>Q1FY19</v>
      </c>
      <c r="CT2" s="33" t="str">
        <f t="shared" si="0"/>
        <v>Q2FY19</v>
      </c>
      <c r="CU2" s="33" t="str">
        <f t="shared" si="0"/>
        <v>Q3FY19</v>
      </c>
      <c r="CV2" s="33" t="str">
        <f t="shared" si="0"/>
        <v>Q4FY19</v>
      </c>
      <c r="CW2" s="33" t="str">
        <f t="shared" si="0"/>
        <v>Q1FY20</v>
      </c>
      <c r="CX2" s="33" t="str">
        <f t="shared" si="0"/>
        <v>Q2FY20</v>
      </c>
      <c r="CY2" s="33" t="str">
        <f t="shared" si="0"/>
        <v>Q3FY20</v>
      </c>
      <c r="CZ2" s="33" t="str">
        <f t="shared" si="0"/>
        <v>Q4FY20</v>
      </c>
      <c r="DA2" s="33" t="str">
        <f t="shared" si="0"/>
        <v>Q1FY21</v>
      </c>
      <c r="DB2" s="33" t="str">
        <f t="shared" si="0"/>
        <v>Q2FY21</v>
      </c>
      <c r="DC2" s="33" t="str">
        <f t="shared" si="0"/>
        <v>Q3FY21</v>
      </c>
      <c r="DD2" s="33" t="str">
        <f t="shared" si="0"/>
        <v>Q4FY21</v>
      </c>
      <c r="DE2" s="33" t="str">
        <f t="shared" si="0"/>
        <v>Q1FY22</v>
      </c>
      <c r="DF2" s="33" t="str">
        <f t="shared" si="0"/>
        <v>Q2FY22</v>
      </c>
      <c r="DG2" s="33" t="str">
        <f t="shared" si="0"/>
        <v>Q3FY22</v>
      </c>
      <c r="DH2" s="33" t="str">
        <f t="shared" si="0"/>
        <v>Q4FY22</v>
      </c>
      <c r="DI2" s="33" t="str">
        <f t="shared" si="0"/>
        <v>Q1FY23</v>
      </c>
      <c r="DJ2" s="33" t="str">
        <f t="shared" si="0"/>
        <v>Q2FY23</v>
      </c>
      <c r="DK2" s="33" t="str">
        <f t="shared" si="0"/>
        <v>Q3FY23</v>
      </c>
      <c r="DL2" s="33" t="str">
        <f t="shared" si="0"/>
        <v>Q4FY23</v>
      </c>
    </row>
    <row r="3" spans="3:125" ht="16" collapsed="1">
      <c r="D3" s="34"/>
      <c r="E3" s="35"/>
    </row>
    <row r="4" spans="3:125" ht="19">
      <c r="D4" s="119" t="str" cm="1">
        <f t="array" aca="1" ref="D4" ca="1">RIGHT(CELL("filename",D4),LEN(CELL("filename",D4))-SEARCH("]",CELL("filename",D4)))</f>
        <v>FY25 Monthly Mature Sites</v>
      </c>
      <c r="E4" s="35"/>
    </row>
    <row r="5" spans="3:125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AG5" s="23"/>
      <c r="AH5" s="1157"/>
      <c r="CS5" s="37" t="s">
        <v>2</v>
      </c>
      <c r="CT5" s="37" t="s">
        <v>2</v>
      </c>
      <c r="CU5" s="37" t="s">
        <v>2</v>
      </c>
      <c r="CV5" s="37" t="s">
        <v>2</v>
      </c>
      <c r="CW5" s="37" t="s">
        <v>3</v>
      </c>
      <c r="CX5" s="37" t="s">
        <v>3</v>
      </c>
      <c r="CY5" s="37" t="s">
        <v>3</v>
      </c>
      <c r="CZ5" s="37" t="s">
        <v>3</v>
      </c>
      <c r="DA5" s="37" t="s">
        <v>4</v>
      </c>
      <c r="DB5" s="37" t="s">
        <v>4</v>
      </c>
      <c r="DC5" s="37" t="s">
        <v>4</v>
      </c>
      <c r="DD5" s="37" t="s">
        <v>4</v>
      </c>
      <c r="DE5" s="37" t="s">
        <v>5</v>
      </c>
      <c r="DF5" s="37" t="s">
        <v>5</v>
      </c>
      <c r="DG5" s="37" t="s">
        <v>5</v>
      </c>
      <c r="DH5" s="37" t="s">
        <v>5</v>
      </c>
      <c r="DI5" s="37" t="s">
        <v>7</v>
      </c>
      <c r="DJ5" s="37" t="s">
        <v>7</v>
      </c>
      <c r="DK5" s="37" t="s">
        <v>7</v>
      </c>
      <c r="DL5" s="37" t="s">
        <v>7</v>
      </c>
    </row>
    <row r="6" spans="3:125" s="38" customFormat="1" ht="16">
      <c r="D6" s="1294" t="s">
        <v>666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/>
      <c r="AG6" s="171"/>
      <c r="AH6" s="1158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</row>
    <row r="7" spans="3:125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8</v>
      </c>
      <c r="AG7" s="44" t="s">
        <v>287</v>
      </c>
      <c r="AH7" s="1159" t="s">
        <v>766</v>
      </c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</row>
    <row r="8" spans="3:125" ht="18.75" customHeight="1">
      <c r="D8" s="1296"/>
      <c r="E8" s="46"/>
      <c r="F8" s="19" t="str">
        <f>'FY25 Monthly P&amp;L'!F8</f>
        <v>Actual</v>
      </c>
      <c r="G8" s="19" t="str">
        <f>'FY25 Monthly P&amp;L'!G8</f>
        <v>Actual</v>
      </c>
      <c r="H8" s="19" t="str">
        <f>'FY25 Monthly P&amp;L'!H8</f>
        <v>Actual</v>
      </c>
      <c r="I8" s="19" t="str">
        <f>'FY25 Monthly P&amp;L'!I8</f>
        <v>Actual</v>
      </c>
      <c r="J8" s="19" t="str">
        <f>'FY25 Monthly P&amp;L'!J8</f>
        <v>Actual</v>
      </c>
      <c r="K8" s="19" t="str">
        <f>'FY25 Monthly P&amp;L'!K8</f>
        <v>Actual</v>
      </c>
      <c r="L8" s="19" t="str">
        <f>'FY25 Monthly P&amp;L'!L8</f>
        <v>Actual</v>
      </c>
      <c r="M8" s="19" t="str">
        <f>'FY25 Monthly P&amp;L'!M8</f>
        <v>Actual</v>
      </c>
      <c r="N8" s="19" t="str">
        <f>'FY25 Monthly P&amp;L'!N8</f>
        <v>Actual</v>
      </c>
      <c r="O8" s="19" t="str">
        <f>'FY25 Monthly P&amp;L'!O8</f>
        <v>Outlook</v>
      </c>
      <c r="P8" s="19" t="str">
        <f>'FY25 Monthly P&amp;L'!P8</f>
        <v>Outlook</v>
      </c>
      <c r="Q8" s="19" t="str">
        <f>'FY25 Monthly P&amp;L'!Q8</f>
        <v>Outlook</v>
      </c>
      <c r="R8" s="19" t="s">
        <v>147</v>
      </c>
      <c r="S8" s="19" t="s">
        <v>147</v>
      </c>
      <c r="T8" s="19" t="s">
        <v>147</v>
      </c>
      <c r="U8" s="19" t="s">
        <v>147</v>
      </c>
      <c r="V8" s="19" t="s">
        <v>147</v>
      </c>
      <c r="W8" s="19" t="s">
        <v>147</v>
      </c>
      <c r="X8" s="19" t="s">
        <v>147</v>
      </c>
      <c r="Y8" s="19" t="s">
        <v>147</v>
      </c>
      <c r="Z8" s="19" t="s">
        <v>147</v>
      </c>
      <c r="AA8" s="19" t="s">
        <v>147</v>
      </c>
      <c r="AB8" s="19" t="s">
        <v>147</v>
      </c>
      <c r="AC8" s="19" t="s">
        <v>147</v>
      </c>
      <c r="AD8" s="47"/>
      <c r="AE8" s="19" t="s">
        <v>147</v>
      </c>
      <c r="AF8" s="19" t="s">
        <v>289</v>
      </c>
      <c r="AG8" s="19"/>
      <c r="AH8" s="1160" t="s">
        <v>767</v>
      </c>
      <c r="AI8" s="47" t="s">
        <v>768</v>
      </c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8"/>
      <c r="CR8" s="48"/>
      <c r="CS8" s="19">
        <f t="shared" ref="CS8:DL8" si="1">COUNTIF(CS11:CS25,"&gt;0")</f>
        <v>0</v>
      </c>
      <c r="CT8" s="19">
        <f t="shared" si="1"/>
        <v>0</v>
      </c>
      <c r="CU8" s="19">
        <f t="shared" si="1"/>
        <v>0</v>
      </c>
      <c r="CV8" s="19">
        <f t="shared" si="1"/>
        <v>0</v>
      </c>
      <c r="CW8" s="19">
        <f t="shared" si="1"/>
        <v>0</v>
      </c>
      <c r="CX8" s="19">
        <f t="shared" si="1"/>
        <v>0</v>
      </c>
      <c r="CY8" s="19">
        <f t="shared" si="1"/>
        <v>0</v>
      </c>
      <c r="CZ8" s="19">
        <f t="shared" si="1"/>
        <v>0</v>
      </c>
      <c r="DA8" s="19">
        <f t="shared" si="1"/>
        <v>0</v>
      </c>
      <c r="DB8" s="19">
        <f t="shared" si="1"/>
        <v>0</v>
      </c>
      <c r="DC8" s="19">
        <f t="shared" si="1"/>
        <v>0</v>
      </c>
      <c r="DD8" s="19">
        <f t="shared" si="1"/>
        <v>0</v>
      </c>
      <c r="DE8" s="19">
        <f t="shared" si="1"/>
        <v>0</v>
      </c>
      <c r="DF8" s="19">
        <f t="shared" si="1"/>
        <v>0</v>
      </c>
      <c r="DG8" s="19">
        <f t="shared" si="1"/>
        <v>0</v>
      </c>
      <c r="DH8" s="19">
        <f t="shared" si="1"/>
        <v>0</v>
      </c>
      <c r="DI8" s="19">
        <f t="shared" si="1"/>
        <v>0</v>
      </c>
      <c r="DJ8" s="19">
        <f t="shared" si="1"/>
        <v>0</v>
      </c>
      <c r="DK8" s="19">
        <f t="shared" si="1"/>
        <v>0</v>
      </c>
      <c r="DL8" s="19">
        <f t="shared" si="1"/>
        <v>0</v>
      </c>
      <c r="DM8" s="48"/>
      <c r="DN8" s="48"/>
      <c r="DO8" s="48"/>
      <c r="DP8" s="48"/>
      <c r="DQ8" s="48"/>
      <c r="DR8" s="48"/>
      <c r="DS8" s="48"/>
      <c r="DT8" s="48"/>
      <c r="DU8" s="33"/>
    </row>
    <row r="9" spans="3:125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50"/>
      <c r="CR9" s="50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50"/>
      <c r="DN9" s="50"/>
      <c r="DO9" s="50"/>
      <c r="DP9" s="50"/>
      <c r="DQ9" s="50"/>
      <c r="DR9" s="50"/>
      <c r="DS9" s="50"/>
      <c r="DT9" s="50"/>
      <c r="DU9" s="50"/>
    </row>
    <row r="10" spans="3:125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 t="s">
        <v>90</v>
      </c>
      <c r="AF10" s="51" t="s">
        <v>90</v>
      </c>
      <c r="AG10" s="51" t="s">
        <v>90</v>
      </c>
      <c r="AH10" s="1161" t="s">
        <v>614</v>
      </c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</row>
    <row r="11" spans="3:125">
      <c r="C11" s="52">
        <v>101</v>
      </c>
      <c r="D11" s="123" t="e">
        <f>#REF!</f>
        <v>#REF!</v>
      </c>
      <c r="F11" s="24" t="e">
        <f>#REF!</f>
        <v>#REF!</v>
      </c>
      <c r="G11" s="24" t="e">
        <f>#REF!</f>
        <v>#REF!</v>
      </c>
      <c r="H11" s="24" t="e">
        <f>#REF!</f>
        <v>#REF!</v>
      </c>
      <c r="I11" s="24" t="e">
        <f>#REF!</f>
        <v>#REF!</v>
      </c>
      <c r="J11" s="24" t="e">
        <f>#REF!</f>
        <v>#REF!</v>
      </c>
      <c r="K11" s="24" t="e">
        <f>#REF!</f>
        <v>#REF!</v>
      </c>
      <c r="L11" s="24" t="e">
        <f>#REF!</f>
        <v>#REF!</v>
      </c>
      <c r="M11" s="24" t="e">
        <f>#REF!</f>
        <v>#REF!</v>
      </c>
      <c r="N11" s="24" t="e">
        <f>#REF!</f>
        <v>#REF!</v>
      </c>
      <c r="O11" s="24" t="e">
        <f>#REF!</f>
        <v>#REF!</v>
      </c>
      <c r="P11" s="24" t="e">
        <f>#REF!</f>
        <v>#REF!</v>
      </c>
      <c r="Q11" s="24" t="e">
        <f>#REF!</f>
        <v>#REF!</v>
      </c>
      <c r="R11" s="24" t="e">
        <f>#REF!</f>
        <v>#REF!</v>
      </c>
      <c r="S11" s="24" t="e">
        <f>#REF!</f>
        <v>#REF!</v>
      </c>
      <c r="T11" s="24" t="e">
        <f>#REF!</f>
        <v>#REF!</v>
      </c>
      <c r="U11" s="24" t="e">
        <f>#REF!</f>
        <v>#REF!</v>
      </c>
      <c r="V11" s="24" t="e">
        <f>#REF!</f>
        <v>#REF!</v>
      </c>
      <c r="W11" s="24" t="e">
        <f>#REF!</f>
        <v>#REF!</v>
      </c>
      <c r="X11" s="24" t="e">
        <f>#REF!</f>
        <v>#REF!</v>
      </c>
      <c r="Y11" s="24" t="e">
        <f>#REF!</f>
        <v>#REF!</v>
      </c>
      <c r="Z11" s="24" t="e">
        <f>#REF!</f>
        <v>#REF!</v>
      </c>
      <c r="AA11" s="24" t="e">
        <f>#REF!</f>
        <v>#REF!</v>
      </c>
      <c r="AB11" s="24" t="e">
        <f>#REF!</f>
        <v>#REF!</v>
      </c>
      <c r="AC11" s="24" t="e">
        <f>#REF!</f>
        <v>#REF!</v>
      </c>
      <c r="AD11" s="24"/>
      <c r="AE11" s="24" t="e">
        <f t="shared" ref="AE11:AE27" si="2">SUM(R11:AC11)</f>
        <v>#REF!</v>
      </c>
      <c r="AF11" s="24" t="e">
        <f t="shared" ref="AF11:AF27" si="3">SUM(F11:Q11)</f>
        <v>#REF!</v>
      </c>
      <c r="AG11" s="24" t="e">
        <f>AE11-AF11</f>
        <v>#REF!</v>
      </c>
      <c r="AH11" s="1156" t="e">
        <f t="shared" ref="AH11:AH27" si="4">(AE11-AF11)/AF11</f>
        <v>#REF!</v>
      </c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50"/>
      <c r="CR11" s="50"/>
      <c r="CS11" s="24" t="e">
        <f>SUMIF(#REF!,CS$2,#REF!)</f>
        <v>#REF!</v>
      </c>
      <c r="CT11" s="24" t="e">
        <f>SUMIF(#REF!,CT$2,#REF!)</f>
        <v>#REF!</v>
      </c>
      <c r="CU11" s="24" t="e">
        <f>SUMIF(#REF!,CU$2,#REF!)</f>
        <v>#REF!</v>
      </c>
      <c r="CV11" s="24" t="e">
        <f>SUMIF(#REF!,CV$2,#REF!)</f>
        <v>#REF!</v>
      </c>
      <c r="CW11" s="24" t="e">
        <f>SUMIF(#REF!,CW$2,#REF!)</f>
        <v>#REF!</v>
      </c>
      <c r="CX11" s="24" t="e">
        <f>SUMIF(#REF!,CX$2,#REF!)</f>
        <v>#REF!</v>
      </c>
      <c r="CY11" s="24" t="e">
        <f>SUMIF(#REF!,CY$2,#REF!)</f>
        <v>#REF!</v>
      </c>
      <c r="CZ11" s="24" t="e">
        <f>SUMIF(#REF!,CZ$2,#REF!)</f>
        <v>#REF!</v>
      </c>
      <c r="DA11" s="24" t="e">
        <f>SUMIF(#REF!,DA$2,#REF!)</f>
        <v>#REF!</v>
      </c>
      <c r="DB11" s="24" t="e">
        <f>SUMIF(#REF!,DB$2,#REF!)</f>
        <v>#REF!</v>
      </c>
      <c r="DC11" s="24" t="e">
        <f>SUMIF(#REF!,DC$2,#REF!)</f>
        <v>#REF!</v>
      </c>
      <c r="DD11" s="24" t="e">
        <f>SUMIF(#REF!,DD$2,#REF!)</f>
        <v>#REF!</v>
      </c>
      <c r="DE11" s="24" t="e">
        <f>SUMIF(#REF!,DE$2,#REF!)</f>
        <v>#REF!</v>
      </c>
      <c r="DF11" s="24" t="e">
        <f>SUMIF(#REF!,DF$2,#REF!)</f>
        <v>#REF!</v>
      </c>
      <c r="DG11" s="24" t="e">
        <f>SUMIF(#REF!,DG$2,#REF!)</f>
        <v>#REF!</v>
      </c>
      <c r="DH11" s="24" t="e">
        <f>SUMIF(#REF!,DH$2,#REF!)</f>
        <v>#REF!</v>
      </c>
      <c r="DI11" s="24" t="e">
        <f>SUMIF(#REF!,DI$2,#REF!)</f>
        <v>#REF!</v>
      </c>
      <c r="DJ11" s="24" t="e">
        <f>SUMIF(#REF!,DJ$2,#REF!)</f>
        <v>#REF!</v>
      </c>
      <c r="DK11" s="24" t="e">
        <f>SUMIF(#REF!,DK$2,#REF!)</f>
        <v>#REF!</v>
      </c>
      <c r="DL11" s="24" t="e">
        <f>SUMIF(#REF!,DL$2,#REF!)</f>
        <v>#REF!</v>
      </c>
      <c r="DM11" s="50"/>
      <c r="DN11" s="50"/>
      <c r="DO11" s="50"/>
      <c r="DP11" s="50"/>
      <c r="DQ11" s="50"/>
      <c r="DR11" s="50"/>
      <c r="DS11" s="50"/>
      <c r="DT11" s="50"/>
      <c r="DU11" s="50"/>
    </row>
    <row r="12" spans="3:125">
      <c r="C12" s="52">
        <v>102</v>
      </c>
      <c r="D12" s="123" t="e">
        <f>#REF!</f>
        <v>#REF!</v>
      </c>
      <c r="F12" s="24" t="e">
        <f>#REF!</f>
        <v>#REF!</v>
      </c>
      <c r="G12" s="24" t="e">
        <f>#REF!</f>
        <v>#REF!</v>
      </c>
      <c r="H12" s="24" t="e">
        <f>#REF!</f>
        <v>#REF!</v>
      </c>
      <c r="I12" s="24" t="e">
        <f>#REF!</f>
        <v>#REF!</v>
      </c>
      <c r="J12" s="24" t="e">
        <f>#REF!</f>
        <v>#REF!</v>
      </c>
      <c r="K12" s="24" t="e">
        <f>#REF!</f>
        <v>#REF!</v>
      </c>
      <c r="L12" s="24" t="e">
        <f>#REF!</f>
        <v>#REF!</v>
      </c>
      <c r="M12" s="24" t="e">
        <f>#REF!</f>
        <v>#REF!</v>
      </c>
      <c r="N12" s="24" t="e">
        <f>#REF!</f>
        <v>#REF!</v>
      </c>
      <c r="O12" s="24" t="e">
        <f>#REF!</f>
        <v>#REF!</v>
      </c>
      <c r="P12" s="24" t="e">
        <f>#REF!</f>
        <v>#REF!</v>
      </c>
      <c r="Q12" s="24" t="e">
        <f>#REF!</f>
        <v>#REF!</v>
      </c>
      <c r="R12" s="24" t="e">
        <f>#REF!</f>
        <v>#REF!</v>
      </c>
      <c r="S12" s="24" t="e">
        <f>#REF!</f>
        <v>#REF!</v>
      </c>
      <c r="T12" s="24" t="e">
        <f>#REF!</f>
        <v>#REF!</v>
      </c>
      <c r="U12" s="24" t="e">
        <f>#REF!</f>
        <v>#REF!</v>
      </c>
      <c r="V12" s="24" t="e">
        <f>#REF!</f>
        <v>#REF!</v>
      </c>
      <c r="W12" s="24" t="e">
        <f>#REF!</f>
        <v>#REF!</v>
      </c>
      <c r="X12" s="24" t="e">
        <f>#REF!</f>
        <v>#REF!</v>
      </c>
      <c r="Y12" s="24" t="e">
        <f>#REF!</f>
        <v>#REF!</v>
      </c>
      <c r="Z12" s="24" t="e">
        <f>#REF!</f>
        <v>#REF!</v>
      </c>
      <c r="AA12" s="24" t="e">
        <f>#REF!</f>
        <v>#REF!</v>
      </c>
      <c r="AB12" s="24" t="e">
        <f>#REF!</f>
        <v>#REF!</v>
      </c>
      <c r="AC12" s="24" t="e">
        <f>#REF!</f>
        <v>#REF!</v>
      </c>
      <c r="AD12" s="24"/>
      <c r="AE12" s="24" t="e">
        <f t="shared" si="2"/>
        <v>#REF!</v>
      </c>
      <c r="AF12" s="24" t="e">
        <f t="shared" si="3"/>
        <v>#REF!</v>
      </c>
      <c r="AG12" s="24" t="e">
        <f t="shared" ref="AG12:AG29" si="5">AE12-AF12</f>
        <v>#REF!</v>
      </c>
      <c r="AH12" s="1156" t="e">
        <f t="shared" si="4"/>
        <v>#REF!</v>
      </c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50"/>
      <c r="CR12" s="50"/>
      <c r="CS12" s="24" t="e">
        <f>SUMIF(#REF!,CS$2,#REF!)</f>
        <v>#REF!</v>
      </c>
      <c r="CT12" s="24" t="e">
        <f>SUMIF(#REF!,CT$2,#REF!)</f>
        <v>#REF!</v>
      </c>
      <c r="CU12" s="24" t="e">
        <f>SUMIF(#REF!,CU$2,#REF!)</f>
        <v>#REF!</v>
      </c>
      <c r="CV12" s="24" t="e">
        <f>SUMIF(#REF!,CV$2,#REF!)</f>
        <v>#REF!</v>
      </c>
      <c r="CW12" s="24" t="e">
        <f>SUMIF(#REF!,CW$2,#REF!)</f>
        <v>#REF!</v>
      </c>
      <c r="CX12" s="24" t="e">
        <f>SUMIF(#REF!,CX$2,#REF!)</f>
        <v>#REF!</v>
      </c>
      <c r="CY12" s="24" t="e">
        <f>SUMIF(#REF!,CY$2,#REF!)</f>
        <v>#REF!</v>
      </c>
      <c r="CZ12" s="24" t="e">
        <f>SUMIF(#REF!,CZ$2,#REF!)</f>
        <v>#REF!</v>
      </c>
      <c r="DA12" s="24" t="e">
        <f>SUMIF(#REF!,DA$2,#REF!)</f>
        <v>#REF!</v>
      </c>
      <c r="DB12" s="24" t="e">
        <f>SUMIF(#REF!,DB$2,#REF!)</f>
        <v>#REF!</v>
      </c>
      <c r="DC12" s="24" t="e">
        <f>SUMIF(#REF!,DC$2,#REF!)</f>
        <v>#REF!</v>
      </c>
      <c r="DD12" s="24" t="e">
        <f>SUMIF(#REF!,DD$2,#REF!)</f>
        <v>#REF!</v>
      </c>
      <c r="DE12" s="24" t="e">
        <f>SUMIF(#REF!,DE$2,#REF!)</f>
        <v>#REF!</v>
      </c>
      <c r="DF12" s="24" t="e">
        <f>SUMIF(#REF!,DF$2,#REF!)</f>
        <v>#REF!</v>
      </c>
      <c r="DG12" s="24" t="e">
        <f>SUMIF(#REF!,DG$2,#REF!)</f>
        <v>#REF!</v>
      </c>
      <c r="DH12" s="24" t="e">
        <f>SUMIF(#REF!,DH$2,#REF!)</f>
        <v>#REF!</v>
      </c>
      <c r="DI12" s="24" t="e">
        <f>SUMIF(#REF!,DI$2,#REF!)</f>
        <v>#REF!</v>
      </c>
      <c r="DJ12" s="24" t="e">
        <f>SUMIF(#REF!,DJ$2,#REF!)</f>
        <v>#REF!</v>
      </c>
      <c r="DK12" s="24" t="e">
        <f>SUMIF(#REF!,DK$2,#REF!)</f>
        <v>#REF!</v>
      </c>
      <c r="DL12" s="24" t="e">
        <f>SUMIF(#REF!,DL$2,#REF!)</f>
        <v>#REF!</v>
      </c>
      <c r="DM12" s="50"/>
      <c r="DN12" s="50"/>
      <c r="DO12" s="50"/>
      <c r="DP12" s="50"/>
      <c r="DQ12" s="50"/>
      <c r="DR12" s="50"/>
      <c r="DS12" s="50"/>
      <c r="DT12" s="50"/>
      <c r="DU12" s="50"/>
    </row>
    <row r="13" spans="3:125">
      <c r="C13" s="52">
        <v>103</v>
      </c>
      <c r="D13" s="123" t="e">
        <f>#REF!</f>
        <v>#REF!</v>
      </c>
      <c r="F13" s="24" t="e">
        <f>#REF!</f>
        <v>#REF!</v>
      </c>
      <c r="G13" s="24" t="e">
        <f>#REF!</f>
        <v>#REF!</v>
      </c>
      <c r="H13" s="24" t="e">
        <f>#REF!</f>
        <v>#REF!</v>
      </c>
      <c r="I13" s="24" t="e">
        <f>#REF!</f>
        <v>#REF!</v>
      </c>
      <c r="J13" s="24" t="e">
        <f>#REF!</f>
        <v>#REF!</v>
      </c>
      <c r="K13" s="24" t="e">
        <f>#REF!</f>
        <v>#REF!</v>
      </c>
      <c r="L13" s="24" t="e">
        <f>#REF!</f>
        <v>#REF!</v>
      </c>
      <c r="M13" s="24" t="e">
        <f>#REF!</f>
        <v>#REF!</v>
      </c>
      <c r="N13" s="24" t="e">
        <f>#REF!</f>
        <v>#REF!</v>
      </c>
      <c r="O13" s="24" t="e">
        <f>#REF!</f>
        <v>#REF!</v>
      </c>
      <c r="P13" s="24" t="e">
        <f>#REF!</f>
        <v>#REF!</v>
      </c>
      <c r="Q13" s="24" t="e">
        <f>#REF!</f>
        <v>#REF!</v>
      </c>
      <c r="R13" s="24" t="e">
        <f>#REF!</f>
        <v>#REF!</v>
      </c>
      <c r="S13" s="24" t="e">
        <f>#REF!</f>
        <v>#REF!</v>
      </c>
      <c r="T13" s="24" t="e">
        <f>#REF!</f>
        <v>#REF!</v>
      </c>
      <c r="U13" s="24" t="e">
        <f>#REF!</f>
        <v>#REF!</v>
      </c>
      <c r="V13" s="24" t="e">
        <f>#REF!</f>
        <v>#REF!</v>
      </c>
      <c r="W13" s="24" t="e">
        <f>#REF!</f>
        <v>#REF!</v>
      </c>
      <c r="X13" s="24" t="e">
        <f>#REF!</f>
        <v>#REF!</v>
      </c>
      <c r="Y13" s="24" t="e">
        <f>#REF!</f>
        <v>#REF!</v>
      </c>
      <c r="Z13" s="24" t="e">
        <f>#REF!</f>
        <v>#REF!</v>
      </c>
      <c r="AA13" s="24" t="e">
        <f>#REF!</f>
        <v>#REF!</v>
      </c>
      <c r="AB13" s="24" t="e">
        <f>#REF!</f>
        <v>#REF!</v>
      </c>
      <c r="AC13" s="24" t="e">
        <f>#REF!</f>
        <v>#REF!</v>
      </c>
      <c r="AD13" s="24"/>
      <c r="AE13" s="24" t="e">
        <f t="shared" si="2"/>
        <v>#REF!</v>
      </c>
      <c r="AF13" s="24" t="e">
        <f t="shared" si="3"/>
        <v>#REF!</v>
      </c>
      <c r="AG13" s="24" t="e">
        <f t="shared" si="5"/>
        <v>#REF!</v>
      </c>
      <c r="AH13" s="1156" t="e">
        <f t="shared" si="4"/>
        <v>#REF!</v>
      </c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50"/>
      <c r="CR13" s="50"/>
      <c r="CS13" s="24" t="e">
        <f>SUMIF(#REF!,CS$2,#REF!)</f>
        <v>#REF!</v>
      </c>
      <c r="CT13" s="24" t="e">
        <f>SUMIF(#REF!,CT$2,#REF!)</f>
        <v>#REF!</v>
      </c>
      <c r="CU13" s="24" t="e">
        <f>SUMIF(#REF!,CU$2,#REF!)</f>
        <v>#REF!</v>
      </c>
      <c r="CV13" s="24" t="e">
        <f>SUMIF(#REF!,CV$2,#REF!)</f>
        <v>#REF!</v>
      </c>
      <c r="CW13" s="24" t="e">
        <f>SUMIF(#REF!,CW$2,#REF!)</f>
        <v>#REF!</v>
      </c>
      <c r="CX13" s="24" t="e">
        <f>SUMIF(#REF!,CX$2,#REF!)</f>
        <v>#REF!</v>
      </c>
      <c r="CY13" s="24" t="e">
        <f>SUMIF(#REF!,CY$2,#REF!)</f>
        <v>#REF!</v>
      </c>
      <c r="CZ13" s="24" t="e">
        <f>SUMIF(#REF!,CZ$2,#REF!)</f>
        <v>#REF!</v>
      </c>
      <c r="DA13" s="24" t="e">
        <f>SUMIF(#REF!,DA$2,#REF!)</f>
        <v>#REF!</v>
      </c>
      <c r="DB13" s="24" t="e">
        <f>SUMIF(#REF!,DB$2,#REF!)</f>
        <v>#REF!</v>
      </c>
      <c r="DC13" s="24" t="e">
        <f>SUMIF(#REF!,DC$2,#REF!)</f>
        <v>#REF!</v>
      </c>
      <c r="DD13" s="24" t="e">
        <f>SUMIF(#REF!,DD$2,#REF!)</f>
        <v>#REF!</v>
      </c>
      <c r="DE13" s="24" t="e">
        <f>SUMIF(#REF!,DE$2,#REF!)</f>
        <v>#REF!</v>
      </c>
      <c r="DF13" s="24" t="e">
        <f>SUMIF(#REF!,DF$2,#REF!)</f>
        <v>#REF!</v>
      </c>
      <c r="DG13" s="24" t="e">
        <f>SUMIF(#REF!,DG$2,#REF!)</f>
        <v>#REF!</v>
      </c>
      <c r="DH13" s="24" t="e">
        <f>SUMIF(#REF!,DH$2,#REF!)</f>
        <v>#REF!</v>
      </c>
      <c r="DI13" s="24" t="e">
        <f>SUMIF(#REF!,DI$2,#REF!)</f>
        <v>#REF!</v>
      </c>
      <c r="DJ13" s="24" t="e">
        <f>SUMIF(#REF!,DJ$2,#REF!)</f>
        <v>#REF!</v>
      </c>
      <c r="DK13" s="24" t="e">
        <f>SUMIF(#REF!,DK$2,#REF!)</f>
        <v>#REF!</v>
      </c>
      <c r="DL13" s="24" t="e">
        <f>SUMIF(#REF!,DL$2,#REF!)</f>
        <v>#REF!</v>
      </c>
      <c r="DM13" s="50"/>
      <c r="DN13" s="50"/>
      <c r="DO13" s="50"/>
      <c r="DP13" s="50"/>
      <c r="DQ13" s="50"/>
      <c r="DR13" s="50"/>
      <c r="DS13" s="50"/>
      <c r="DT13" s="50"/>
      <c r="DU13" s="50"/>
    </row>
    <row r="14" spans="3:125">
      <c r="C14" s="52">
        <v>104</v>
      </c>
      <c r="D14" s="123" t="e">
        <f>#REF!</f>
        <v>#REF!</v>
      </c>
      <c r="F14" s="24" t="e">
        <f>#REF!</f>
        <v>#REF!</v>
      </c>
      <c r="G14" s="24" t="e">
        <f>#REF!</f>
        <v>#REF!</v>
      </c>
      <c r="H14" s="24" t="e">
        <f>#REF!</f>
        <v>#REF!</v>
      </c>
      <c r="I14" s="24" t="e">
        <f>#REF!</f>
        <v>#REF!</v>
      </c>
      <c r="J14" s="24" t="e">
        <f>#REF!</f>
        <v>#REF!</v>
      </c>
      <c r="K14" s="24" t="e">
        <f>#REF!</f>
        <v>#REF!</v>
      </c>
      <c r="L14" s="24" t="e">
        <f>#REF!</f>
        <v>#REF!</v>
      </c>
      <c r="M14" s="24" t="e">
        <f>#REF!</f>
        <v>#REF!</v>
      </c>
      <c r="N14" s="24" t="e">
        <f>#REF!</f>
        <v>#REF!</v>
      </c>
      <c r="O14" s="24" t="e">
        <f>#REF!</f>
        <v>#REF!</v>
      </c>
      <c r="P14" s="24" t="e">
        <f>#REF!</f>
        <v>#REF!</v>
      </c>
      <c r="Q14" s="24" t="e">
        <f>#REF!</f>
        <v>#REF!</v>
      </c>
      <c r="R14" s="24" t="e">
        <f>#REF!</f>
        <v>#REF!</v>
      </c>
      <c r="S14" s="24" t="e">
        <f>#REF!</f>
        <v>#REF!</v>
      </c>
      <c r="T14" s="24" t="e">
        <f>#REF!</f>
        <v>#REF!</v>
      </c>
      <c r="U14" s="24" t="e">
        <f>#REF!</f>
        <v>#REF!</v>
      </c>
      <c r="V14" s="24" t="e">
        <f>#REF!</f>
        <v>#REF!</v>
      </c>
      <c r="W14" s="24" t="e">
        <f>#REF!</f>
        <v>#REF!</v>
      </c>
      <c r="X14" s="24" t="e">
        <f>#REF!</f>
        <v>#REF!</v>
      </c>
      <c r="Y14" s="24" t="e">
        <f>#REF!</f>
        <v>#REF!</v>
      </c>
      <c r="Z14" s="24" t="e">
        <f>#REF!</f>
        <v>#REF!</v>
      </c>
      <c r="AA14" s="24" t="e">
        <f>#REF!</f>
        <v>#REF!</v>
      </c>
      <c r="AB14" s="24" t="e">
        <f>#REF!</f>
        <v>#REF!</v>
      </c>
      <c r="AC14" s="24" t="e">
        <f>#REF!</f>
        <v>#REF!</v>
      </c>
      <c r="AD14" s="24"/>
      <c r="AE14" s="24" t="e">
        <f t="shared" si="2"/>
        <v>#REF!</v>
      </c>
      <c r="AF14" s="24" t="e">
        <f t="shared" si="3"/>
        <v>#REF!</v>
      </c>
      <c r="AG14" s="24" t="e">
        <f t="shared" si="5"/>
        <v>#REF!</v>
      </c>
      <c r="AH14" s="1156" t="e">
        <f t="shared" si="4"/>
        <v>#REF!</v>
      </c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50"/>
      <c r="CR14" s="50"/>
      <c r="CS14" s="24" t="e">
        <f>SUMIF(#REF!,CS$2,#REF!)</f>
        <v>#REF!</v>
      </c>
      <c r="CT14" s="24" t="e">
        <f>SUMIF(#REF!,CT$2,#REF!)</f>
        <v>#REF!</v>
      </c>
      <c r="CU14" s="24" t="e">
        <f>SUMIF(#REF!,CU$2,#REF!)</f>
        <v>#REF!</v>
      </c>
      <c r="CV14" s="24" t="e">
        <f>SUMIF(#REF!,CV$2,#REF!)</f>
        <v>#REF!</v>
      </c>
      <c r="CW14" s="24" t="e">
        <f>SUMIF(#REF!,CW$2,#REF!)</f>
        <v>#REF!</v>
      </c>
      <c r="CX14" s="24" t="e">
        <f>SUMIF(#REF!,CX$2,#REF!)</f>
        <v>#REF!</v>
      </c>
      <c r="CY14" s="24" t="e">
        <f>SUMIF(#REF!,CY$2,#REF!)</f>
        <v>#REF!</v>
      </c>
      <c r="CZ14" s="24" t="e">
        <f>SUMIF(#REF!,CZ$2,#REF!)</f>
        <v>#REF!</v>
      </c>
      <c r="DA14" s="24" t="e">
        <f>SUMIF(#REF!,DA$2,#REF!)</f>
        <v>#REF!</v>
      </c>
      <c r="DB14" s="24" t="e">
        <f>SUMIF(#REF!,DB$2,#REF!)</f>
        <v>#REF!</v>
      </c>
      <c r="DC14" s="24" t="e">
        <f>SUMIF(#REF!,DC$2,#REF!)</f>
        <v>#REF!</v>
      </c>
      <c r="DD14" s="24" t="e">
        <f>SUMIF(#REF!,DD$2,#REF!)</f>
        <v>#REF!</v>
      </c>
      <c r="DE14" s="24" t="e">
        <f>SUMIF(#REF!,DE$2,#REF!)</f>
        <v>#REF!</v>
      </c>
      <c r="DF14" s="24" t="e">
        <f>SUMIF(#REF!,DF$2,#REF!)</f>
        <v>#REF!</v>
      </c>
      <c r="DG14" s="24" t="e">
        <f>SUMIF(#REF!,DG$2,#REF!)</f>
        <v>#REF!</v>
      </c>
      <c r="DH14" s="24" t="e">
        <f>SUMIF(#REF!,DH$2,#REF!)</f>
        <v>#REF!</v>
      </c>
      <c r="DI14" s="24" t="e">
        <f>SUMIF(#REF!,DI$2,#REF!)</f>
        <v>#REF!</v>
      </c>
      <c r="DJ14" s="24" t="e">
        <f>SUMIF(#REF!,DJ$2,#REF!)</f>
        <v>#REF!</v>
      </c>
      <c r="DK14" s="24" t="e">
        <f>SUMIF(#REF!,DK$2,#REF!)</f>
        <v>#REF!</v>
      </c>
      <c r="DL14" s="24" t="e">
        <f>SUMIF(#REF!,DL$2,#REF!)</f>
        <v>#REF!</v>
      </c>
      <c r="DM14" s="50"/>
      <c r="DN14" s="50"/>
      <c r="DO14" s="50"/>
      <c r="DP14" s="50"/>
      <c r="DQ14" s="50"/>
      <c r="DR14" s="50"/>
      <c r="DS14" s="50"/>
      <c r="DT14" s="50"/>
      <c r="DU14" s="50"/>
    </row>
    <row r="15" spans="3:125">
      <c r="C15" s="52">
        <v>105</v>
      </c>
      <c r="D15" s="123" t="e">
        <f>#REF!</f>
        <v>#REF!</v>
      </c>
      <c r="F15" s="24" t="e">
        <f>#REF!</f>
        <v>#REF!</v>
      </c>
      <c r="G15" s="24" t="e">
        <f>#REF!</f>
        <v>#REF!</v>
      </c>
      <c r="H15" s="24" t="e">
        <f>#REF!</f>
        <v>#REF!</v>
      </c>
      <c r="I15" s="24" t="e">
        <f>#REF!</f>
        <v>#REF!</v>
      </c>
      <c r="J15" s="24" t="e">
        <f>#REF!</f>
        <v>#REF!</v>
      </c>
      <c r="K15" s="24" t="e">
        <f>#REF!</f>
        <v>#REF!</v>
      </c>
      <c r="L15" s="24" t="e">
        <f>#REF!</f>
        <v>#REF!</v>
      </c>
      <c r="M15" s="24" t="e">
        <f>#REF!</f>
        <v>#REF!</v>
      </c>
      <c r="N15" s="24" t="e">
        <f>#REF!</f>
        <v>#REF!</v>
      </c>
      <c r="O15" s="24" t="e">
        <f>#REF!</f>
        <v>#REF!</v>
      </c>
      <c r="P15" s="24" t="e">
        <f>#REF!</f>
        <v>#REF!</v>
      </c>
      <c r="Q15" s="24" t="e">
        <f>#REF!</f>
        <v>#REF!</v>
      </c>
      <c r="R15" s="24" t="e">
        <f>#REF!</f>
        <v>#REF!</v>
      </c>
      <c r="S15" s="24" t="e">
        <f>#REF!</f>
        <v>#REF!</v>
      </c>
      <c r="T15" s="24" t="e">
        <f>#REF!</f>
        <v>#REF!</v>
      </c>
      <c r="U15" s="24" t="e">
        <f>#REF!</f>
        <v>#REF!</v>
      </c>
      <c r="V15" s="24" t="e">
        <f>#REF!</f>
        <v>#REF!</v>
      </c>
      <c r="W15" s="24" t="e">
        <f>#REF!</f>
        <v>#REF!</v>
      </c>
      <c r="X15" s="24" t="e">
        <f>#REF!</f>
        <v>#REF!</v>
      </c>
      <c r="Y15" s="24" t="e">
        <f>#REF!</f>
        <v>#REF!</v>
      </c>
      <c r="Z15" s="24" t="e">
        <f>#REF!</f>
        <v>#REF!</v>
      </c>
      <c r="AA15" s="24" t="e">
        <f>#REF!</f>
        <v>#REF!</v>
      </c>
      <c r="AB15" s="24" t="e">
        <f>#REF!</f>
        <v>#REF!</v>
      </c>
      <c r="AC15" s="24" t="e">
        <f>#REF!</f>
        <v>#REF!</v>
      </c>
      <c r="AD15" s="24"/>
      <c r="AE15" s="24" t="e">
        <f t="shared" si="2"/>
        <v>#REF!</v>
      </c>
      <c r="AF15" s="24" t="e">
        <f t="shared" si="3"/>
        <v>#REF!</v>
      </c>
      <c r="AG15" s="24" t="e">
        <f t="shared" si="5"/>
        <v>#REF!</v>
      </c>
      <c r="AH15" s="1156" t="e">
        <f t="shared" si="4"/>
        <v>#REF!</v>
      </c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50"/>
      <c r="CR15" s="50"/>
      <c r="CS15" s="24" t="e">
        <f>SUMIF(#REF!,CS$2,#REF!)</f>
        <v>#REF!</v>
      </c>
      <c r="CT15" s="24" t="e">
        <f>SUMIF(#REF!,CT$2,#REF!)</f>
        <v>#REF!</v>
      </c>
      <c r="CU15" s="24" t="e">
        <f>SUMIF(#REF!,CU$2,#REF!)</f>
        <v>#REF!</v>
      </c>
      <c r="CV15" s="24" t="e">
        <f>SUMIF(#REF!,CV$2,#REF!)</f>
        <v>#REF!</v>
      </c>
      <c r="CW15" s="24" t="e">
        <f>SUMIF(#REF!,CW$2,#REF!)</f>
        <v>#REF!</v>
      </c>
      <c r="CX15" s="24" t="e">
        <f>SUMIF(#REF!,CX$2,#REF!)</f>
        <v>#REF!</v>
      </c>
      <c r="CY15" s="24" t="e">
        <f>SUMIF(#REF!,CY$2,#REF!)</f>
        <v>#REF!</v>
      </c>
      <c r="CZ15" s="24" t="e">
        <f>SUMIF(#REF!,CZ$2,#REF!)</f>
        <v>#REF!</v>
      </c>
      <c r="DA15" s="24" t="e">
        <f>SUMIF(#REF!,DA$2,#REF!)</f>
        <v>#REF!</v>
      </c>
      <c r="DB15" s="24" t="e">
        <f>SUMIF(#REF!,DB$2,#REF!)</f>
        <v>#REF!</v>
      </c>
      <c r="DC15" s="24" t="e">
        <f>SUMIF(#REF!,DC$2,#REF!)</f>
        <v>#REF!</v>
      </c>
      <c r="DD15" s="24" t="e">
        <f>SUMIF(#REF!,DD$2,#REF!)</f>
        <v>#REF!</v>
      </c>
      <c r="DE15" s="24" t="e">
        <f>SUMIF(#REF!,DE$2,#REF!)</f>
        <v>#REF!</v>
      </c>
      <c r="DF15" s="24" t="e">
        <f>SUMIF(#REF!,DF$2,#REF!)</f>
        <v>#REF!</v>
      </c>
      <c r="DG15" s="24" t="e">
        <f>SUMIF(#REF!,DG$2,#REF!)</f>
        <v>#REF!</v>
      </c>
      <c r="DH15" s="24" t="e">
        <f>SUMIF(#REF!,DH$2,#REF!)</f>
        <v>#REF!</v>
      </c>
      <c r="DI15" s="24" t="e">
        <f>SUMIF(#REF!,DI$2,#REF!)</f>
        <v>#REF!</v>
      </c>
      <c r="DJ15" s="24" t="e">
        <f>SUMIF(#REF!,DJ$2,#REF!)</f>
        <v>#REF!</v>
      </c>
      <c r="DK15" s="24" t="e">
        <f>SUMIF(#REF!,DK$2,#REF!)</f>
        <v>#REF!</v>
      </c>
      <c r="DL15" s="24" t="e">
        <f>SUMIF(#REF!,DL$2,#REF!)</f>
        <v>#REF!</v>
      </c>
      <c r="DM15" s="50"/>
      <c r="DN15" s="50"/>
      <c r="DO15" s="50"/>
      <c r="DP15" s="50"/>
      <c r="DQ15" s="50"/>
      <c r="DR15" s="50"/>
      <c r="DS15" s="50"/>
      <c r="DT15" s="50"/>
      <c r="DU15" s="50"/>
    </row>
    <row r="16" spans="3:125">
      <c r="C16" s="52">
        <v>106</v>
      </c>
      <c r="D16" s="123" t="e">
        <f>#REF!</f>
        <v>#REF!</v>
      </c>
      <c r="F16" s="24" t="e">
        <f>#REF!</f>
        <v>#REF!</v>
      </c>
      <c r="G16" s="24" t="e">
        <f>#REF!</f>
        <v>#REF!</v>
      </c>
      <c r="H16" s="24" t="e">
        <f>#REF!</f>
        <v>#REF!</v>
      </c>
      <c r="I16" s="24" t="e">
        <f>#REF!</f>
        <v>#REF!</v>
      </c>
      <c r="J16" s="24" t="e">
        <f>#REF!</f>
        <v>#REF!</v>
      </c>
      <c r="K16" s="24" t="e">
        <f>#REF!</f>
        <v>#REF!</v>
      </c>
      <c r="L16" s="24" t="e">
        <f>#REF!</f>
        <v>#REF!</v>
      </c>
      <c r="M16" s="24" t="e">
        <f>#REF!</f>
        <v>#REF!</v>
      </c>
      <c r="N16" s="24" t="e">
        <f>#REF!</f>
        <v>#REF!</v>
      </c>
      <c r="O16" s="24" t="e">
        <f>#REF!</f>
        <v>#REF!</v>
      </c>
      <c r="P16" s="24" t="e">
        <f>#REF!</f>
        <v>#REF!</v>
      </c>
      <c r="Q16" s="24" t="e">
        <f>#REF!</f>
        <v>#REF!</v>
      </c>
      <c r="R16" s="24" t="e">
        <f>#REF!</f>
        <v>#REF!</v>
      </c>
      <c r="S16" s="24" t="e">
        <f>#REF!</f>
        <v>#REF!</v>
      </c>
      <c r="T16" s="24" t="e">
        <f>#REF!</f>
        <v>#REF!</v>
      </c>
      <c r="U16" s="24" t="e">
        <f>#REF!</f>
        <v>#REF!</v>
      </c>
      <c r="V16" s="24" t="e">
        <f>#REF!</f>
        <v>#REF!</v>
      </c>
      <c r="W16" s="24" t="e">
        <f>#REF!</f>
        <v>#REF!</v>
      </c>
      <c r="X16" s="24" t="e">
        <f>#REF!</f>
        <v>#REF!</v>
      </c>
      <c r="Y16" s="24" t="e">
        <f>#REF!</f>
        <v>#REF!</v>
      </c>
      <c r="Z16" s="24" t="e">
        <f>#REF!</f>
        <v>#REF!</v>
      </c>
      <c r="AA16" s="24" t="e">
        <f>#REF!</f>
        <v>#REF!</v>
      </c>
      <c r="AB16" s="24" t="e">
        <f>#REF!</f>
        <v>#REF!</v>
      </c>
      <c r="AC16" s="24" t="e">
        <f>#REF!</f>
        <v>#REF!</v>
      </c>
      <c r="AD16" s="24"/>
      <c r="AE16" s="24" t="e">
        <f t="shared" si="2"/>
        <v>#REF!</v>
      </c>
      <c r="AF16" s="24" t="e">
        <f t="shared" si="3"/>
        <v>#REF!</v>
      </c>
      <c r="AG16" s="24" t="e">
        <f t="shared" si="5"/>
        <v>#REF!</v>
      </c>
      <c r="AH16" s="1156" t="e">
        <f t="shared" si="4"/>
        <v>#REF!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50"/>
      <c r="CR16" s="50"/>
      <c r="CS16" s="24" t="e">
        <f>SUMIF(#REF!,CS$2,#REF!)</f>
        <v>#REF!</v>
      </c>
      <c r="CT16" s="24" t="e">
        <f>SUMIF(#REF!,CT$2,#REF!)</f>
        <v>#REF!</v>
      </c>
      <c r="CU16" s="24" t="e">
        <f>SUMIF(#REF!,CU$2,#REF!)</f>
        <v>#REF!</v>
      </c>
      <c r="CV16" s="24" t="e">
        <f>SUMIF(#REF!,CV$2,#REF!)</f>
        <v>#REF!</v>
      </c>
      <c r="CW16" s="24" t="e">
        <f>SUMIF(#REF!,CW$2,#REF!)</f>
        <v>#REF!</v>
      </c>
      <c r="CX16" s="24" t="e">
        <f>SUMIF(#REF!,CX$2,#REF!)</f>
        <v>#REF!</v>
      </c>
      <c r="CY16" s="24" t="e">
        <f>SUMIF(#REF!,CY$2,#REF!)</f>
        <v>#REF!</v>
      </c>
      <c r="CZ16" s="24" t="e">
        <f>SUMIF(#REF!,CZ$2,#REF!)</f>
        <v>#REF!</v>
      </c>
      <c r="DA16" s="24" t="e">
        <f>SUMIF(#REF!,DA$2,#REF!)</f>
        <v>#REF!</v>
      </c>
      <c r="DB16" s="24" t="e">
        <f>SUMIF(#REF!,DB$2,#REF!)</f>
        <v>#REF!</v>
      </c>
      <c r="DC16" s="24" t="e">
        <f>SUMIF(#REF!,DC$2,#REF!)</f>
        <v>#REF!</v>
      </c>
      <c r="DD16" s="24" t="e">
        <f>SUMIF(#REF!,DD$2,#REF!)</f>
        <v>#REF!</v>
      </c>
      <c r="DE16" s="24" t="e">
        <f>SUMIF(#REF!,DE$2,#REF!)</f>
        <v>#REF!</v>
      </c>
      <c r="DF16" s="24" t="e">
        <f>SUMIF(#REF!,DF$2,#REF!)</f>
        <v>#REF!</v>
      </c>
      <c r="DG16" s="24" t="e">
        <f>SUMIF(#REF!,DG$2,#REF!)</f>
        <v>#REF!</v>
      </c>
      <c r="DH16" s="24" t="e">
        <f>SUMIF(#REF!,DH$2,#REF!)</f>
        <v>#REF!</v>
      </c>
      <c r="DI16" s="24" t="e">
        <f>SUMIF(#REF!,DI$2,#REF!)</f>
        <v>#REF!</v>
      </c>
      <c r="DJ16" s="24" t="e">
        <f>SUMIF(#REF!,DJ$2,#REF!)</f>
        <v>#REF!</v>
      </c>
      <c r="DK16" s="24" t="e">
        <f>SUMIF(#REF!,DK$2,#REF!)</f>
        <v>#REF!</v>
      </c>
      <c r="DL16" s="24" t="e">
        <f>SUMIF(#REF!,DL$2,#REF!)</f>
        <v>#REF!</v>
      </c>
      <c r="DM16" s="50"/>
      <c r="DN16" s="50"/>
      <c r="DO16" s="50"/>
      <c r="DP16" s="50"/>
      <c r="DQ16" s="50"/>
      <c r="DR16" s="50"/>
      <c r="DS16" s="50"/>
      <c r="DT16" s="50"/>
      <c r="DU16" s="50"/>
    </row>
    <row r="17" spans="3:125">
      <c r="C17" s="52">
        <v>108</v>
      </c>
      <c r="D17" s="123" t="e">
        <f>#REF!</f>
        <v>#REF!</v>
      </c>
      <c r="F17" s="24" t="e">
        <f>#REF!</f>
        <v>#REF!</v>
      </c>
      <c r="G17" s="24" t="e">
        <f>#REF!</f>
        <v>#REF!</v>
      </c>
      <c r="H17" s="24" t="e">
        <f>#REF!</f>
        <v>#REF!</v>
      </c>
      <c r="I17" s="24" t="e">
        <f>#REF!</f>
        <v>#REF!</v>
      </c>
      <c r="J17" s="24" t="e">
        <f>#REF!</f>
        <v>#REF!</v>
      </c>
      <c r="K17" s="24" t="e">
        <f>#REF!</f>
        <v>#REF!</v>
      </c>
      <c r="L17" s="24" t="e">
        <f>#REF!</f>
        <v>#REF!</v>
      </c>
      <c r="M17" s="24" t="e">
        <f>#REF!</f>
        <v>#REF!</v>
      </c>
      <c r="N17" s="24" t="e">
        <f>#REF!</f>
        <v>#REF!</v>
      </c>
      <c r="O17" s="24" t="e">
        <f>#REF!</f>
        <v>#REF!</v>
      </c>
      <c r="P17" s="24" t="e">
        <f>#REF!</f>
        <v>#REF!</v>
      </c>
      <c r="Q17" s="24" t="e">
        <f>#REF!</f>
        <v>#REF!</v>
      </c>
      <c r="R17" s="24" t="e">
        <f>#REF!</f>
        <v>#REF!</v>
      </c>
      <c r="S17" s="24" t="e">
        <f>#REF!</f>
        <v>#REF!</v>
      </c>
      <c r="T17" s="24" t="e">
        <f>#REF!</f>
        <v>#REF!</v>
      </c>
      <c r="U17" s="24" t="e">
        <f>#REF!</f>
        <v>#REF!</v>
      </c>
      <c r="V17" s="24" t="e">
        <f>#REF!</f>
        <v>#REF!</v>
      </c>
      <c r="W17" s="24" t="e">
        <f>#REF!</f>
        <v>#REF!</v>
      </c>
      <c r="X17" s="24" t="e">
        <f>#REF!</f>
        <v>#REF!</v>
      </c>
      <c r="Y17" s="24" t="e">
        <f>#REF!</f>
        <v>#REF!</v>
      </c>
      <c r="Z17" s="24" t="e">
        <f>#REF!</f>
        <v>#REF!</v>
      </c>
      <c r="AA17" s="24" t="e">
        <f>#REF!</f>
        <v>#REF!</v>
      </c>
      <c r="AB17" s="24" t="e">
        <f>#REF!</f>
        <v>#REF!</v>
      </c>
      <c r="AC17" s="24" t="e">
        <f>#REF!</f>
        <v>#REF!</v>
      </c>
      <c r="AD17" s="24"/>
      <c r="AE17" s="24" t="e">
        <f t="shared" si="2"/>
        <v>#REF!</v>
      </c>
      <c r="AF17" s="24" t="e">
        <f t="shared" si="3"/>
        <v>#REF!</v>
      </c>
      <c r="AG17" s="24" t="e">
        <f t="shared" si="5"/>
        <v>#REF!</v>
      </c>
      <c r="AH17" s="1156" t="e">
        <f t="shared" si="4"/>
        <v>#REF!</v>
      </c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50"/>
      <c r="CR17" s="50"/>
      <c r="CS17" s="24" t="e">
        <f>SUMIF(#REF!,CS$2,#REF!)</f>
        <v>#REF!</v>
      </c>
      <c r="CT17" s="24" t="e">
        <f>SUMIF(#REF!,CT$2,#REF!)</f>
        <v>#REF!</v>
      </c>
      <c r="CU17" s="24" t="e">
        <f>SUMIF(#REF!,CU$2,#REF!)</f>
        <v>#REF!</v>
      </c>
      <c r="CV17" s="24" t="e">
        <f>SUMIF(#REF!,CV$2,#REF!)</f>
        <v>#REF!</v>
      </c>
      <c r="CW17" s="24" t="e">
        <f>SUMIF(#REF!,CW$2,#REF!)</f>
        <v>#REF!</v>
      </c>
      <c r="CX17" s="24" t="e">
        <f>SUMIF(#REF!,CX$2,#REF!)</f>
        <v>#REF!</v>
      </c>
      <c r="CY17" s="24" t="e">
        <f>SUMIF(#REF!,CY$2,#REF!)</f>
        <v>#REF!</v>
      </c>
      <c r="CZ17" s="24" t="e">
        <f>SUMIF(#REF!,CZ$2,#REF!)</f>
        <v>#REF!</v>
      </c>
      <c r="DA17" s="24" t="e">
        <f>SUMIF(#REF!,DA$2,#REF!)</f>
        <v>#REF!</v>
      </c>
      <c r="DB17" s="24" t="e">
        <f>SUMIF(#REF!,DB$2,#REF!)</f>
        <v>#REF!</v>
      </c>
      <c r="DC17" s="24" t="e">
        <f>SUMIF(#REF!,DC$2,#REF!)</f>
        <v>#REF!</v>
      </c>
      <c r="DD17" s="24" t="e">
        <f>SUMIF(#REF!,DD$2,#REF!)</f>
        <v>#REF!</v>
      </c>
      <c r="DE17" s="24" t="e">
        <f>SUMIF(#REF!,DE$2,#REF!)</f>
        <v>#REF!</v>
      </c>
      <c r="DF17" s="24" t="e">
        <f>SUMIF(#REF!,DF$2,#REF!)</f>
        <v>#REF!</v>
      </c>
      <c r="DG17" s="24" t="e">
        <f>SUMIF(#REF!,DG$2,#REF!)</f>
        <v>#REF!</v>
      </c>
      <c r="DH17" s="24" t="e">
        <f>SUMIF(#REF!,DH$2,#REF!)</f>
        <v>#REF!</v>
      </c>
      <c r="DI17" s="24" t="e">
        <f>SUMIF(#REF!,DI$2,#REF!)</f>
        <v>#REF!</v>
      </c>
      <c r="DJ17" s="24" t="e">
        <f>SUMIF(#REF!,DJ$2,#REF!)</f>
        <v>#REF!</v>
      </c>
      <c r="DK17" s="24" t="e">
        <f>SUMIF(#REF!,DK$2,#REF!)</f>
        <v>#REF!</v>
      </c>
      <c r="DL17" s="24" t="e">
        <f>SUMIF(#REF!,DL$2,#REF!)</f>
        <v>#REF!</v>
      </c>
      <c r="DM17" s="50"/>
      <c r="DN17" s="50"/>
      <c r="DO17" s="50"/>
      <c r="DP17" s="50"/>
      <c r="DQ17" s="50"/>
      <c r="DR17" s="50"/>
      <c r="DS17" s="50"/>
      <c r="DT17" s="50"/>
      <c r="DU17" s="50"/>
    </row>
    <row r="18" spans="3:125">
      <c r="C18" s="52">
        <v>109</v>
      </c>
      <c r="D18" s="123" t="e">
        <f>#REF!</f>
        <v>#REF!</v>
      </c>
      <c r="F18" s="24" t="e">
        <f>#REF!</f>
        <v>#REF!</v>
      </c>
      <c r="G18" s="24" t="e">
        <f>#REF!</f>
        <v>#REF!</v>
      </c>
      <c r="H18" s="24" t="e">
        <f>#REF!</f>
        <v>#REF!</v>
      </c>
      <c r="I18" s="24" t="e">
        <f>#REF!</f>
        <v>#REF!</v>
      </c>
      <c r="J18" s="24" t="e">
        <f>#REF!</f>
        <v>#REF!</v>
      </c>
      <c r="K18" s="24" t="e">
        <f>#REF!</f>
        <v>#REF!</v>
      </c>
      <c r="L18" s="24" t="e">
        <f>#REF!</f>
        <v>#REF!</v>
      </c>
      <c r="M18" s="24" t="e">
        <f>#REF!</f>
        <v>#REF!</v>
      </c>
      <c r="N18" s="24" t="e">
        <f>#REF!</f>
        <v>#REF!</v>
      </c>
      <c r="O18" s="24" t="e">
        <f>#REF!</f>
        <v>#REF!</v>
      </c>
      <c r="P18" s="24" t="e">
        <f>#REF!</f>
        <v>#REF!</v>
      </c>
      <c r="Q18" s="24" t="e">
        <f>#REF!</f>
        <v>#REF!</v>
      </c>
      <c r="R18" s="24" t="e">
        <f>#REF!</f>
        <v>#REF!</v>
      </c>
      <c r="S18" s="24" t="e">
        <f>#REF!</f>
        <v>#REF!</v>
      </c>
      <c r="T18" s="24" t="e">
        <f>#REF!</f>
        <v>#REF!</v>
      </c>
      <c r="U18" s="24" t="e">
        <f>#REF!</f>
        <v>#REF!</v>
      </c>
      <c r="V18" s="24" t="e">
        <f>#REF!</f>
        <v>#REF!</v>
      </c>
      <c r="W18" s="24" t="e">
        <f>#REF!</f>
        <v>#REF!</v>
      </c>
      <c r="X18" s="24" t="e">
        <f>#REF!</f>
        <v>#REF!</v>
      </c>
      <c r="Y18" s="24" t="e">
        <f>#REF!</f>
        <v>#REF!</v>
      </c>
      <c r="Z18" s="24" t="e">
        <f>#REF!</f>
        <v>#REF!</v>
      </c>
      <c r="AA18" s="24" t="e">
        <f>#REF!</f>
        <v>#REF!</v>
      </c>
      <c r="AB18" s="24" t="e">
        <f>#REF!</f>
        <v>#REF!</v>
      </c>
      <c r="AC18" s="24" t="e">
        <f>#REF!</f>
        <v>#REF!</v>
      </c>
      <c r="AD18" s="24"/>
      <c r="AE18" s="24" t="e">
        <f t="shared" si="2"/>
        <v>#REF!</v>
      </c>
      <c r="AF18" s="24" t="e">
        <f t="shared" si="3"/>
        <v>#REF!</v>
      </c>
      <c r="AG18" s="24" t="e">
        <f t="shared" si="5"/>
        <v>#REF!</v>
      </c>
      <c r="AH18" s="1156" t="e">
        <f t="shared" si="4"/>
        <v>#REF!</v>
      </c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50"/>
      <c r="CR18" s="50"/>
      <c r="CS18" s="24" t="e">
        <f>SUMIF(#REF!,CS$2,#REF!)</f>
        <v>#REF!</v>
      </c>
      <c r="CT18" s="24" t="e">
        <f>SUMIF(#REF!,CT$2,#REF!)</f>
        <v>#REF!</v>
      </c>
      <c r="CU18" s="24" t="e">
        <f>SUMIF(#REF!,CU$2,#REF!)</f>
        <v>#REF!</v>
      </c>
      <c r="CV18" s="24" t="e">
        <f>SUMIF(#REF!,CV$2,#REF!)</f>
        <v>#REF!</v>
      </c>
      <c r="CW18" s="24" t="e">
        <f>SUMIF(#REF!,CW$2,#REF!)</f>
        <v>#REF!</v>
      </c>
      <c r="CX18" s="24" t="e">
        <f>SUMIF(#REF!,CX$2,#REF!)</f>
        <v>#REF!</v>
      </c>
      <c r="CY18" s="24" t="e">
        <f>SUMIF(#REF!,CY$2,#REF!)</f>
        <v>#REF!</v>
      </c>
      <c r="CZ18" s="24" t="e">
        <f>SUMIF(#REF!,CZ$2,#REF!)</f>
        <v>#REF!</v>
      </c>
      <c r="DA18" s="24" t="e">
        <f>SUMIF(#REF!,DA$2,#REF!)</f>
        <v>#REF!</v>
      </c>
      <c r="DB18" s="24" t="e">
        <f>SUMIF(#REF!,DB$2,#REF!)</f>
        <v>#REF!</v>
      </c>
      <c r="DC18" s="24" t="e">
        <f>SUMIF(#REF!,DC$2,#REF!)</f>
        <v>#REF!</v>
      </c>
      <c r="DD18" s="24" t="e">
        <f>SUMIF(#REF!,DD$2,#REF!)</f>
        <v>#REF!</v>
      </c>
      <c r="DE18" s="24" t="e">
        <f>SUMIF(#REF!,DE$2,#REF!)</f>
        <v>#REF!</v>
      </c>
      <c r="DF18" s="24" t="e">
        <f>SUMIF(#REF!,DF$2,#REF!)</f>
        <v>#REF!</v>
      </c>
      <c r="DG18" s="24" t="e">
        <f>SUMIF(#REF!,DG$2,#REF!)</f>
        <v>#REF!</v>
      </c>
      <c r="DH18" s="24" t="e">
        <f>SUMIF(#REF!,DH$2,#REF!)</f>
        <v>#REF!</v>
      </c>
      <c r="DI18" s="24" t="e">
        <f>SUMIF(#REF!,DI$2,#REF!)</f>
        <v>#REF!</v>
      </c>
      <c r="DJ18" s="24" t="e">
        <f>SUMIF(#REF!,DJ$2,#REF!)</f>
        <v>#REF!</v>
      </c>
      <c r="DK18" s="24" t="e">
        <f>SUMIF(#REF!,DK$2,#REF!)</f>
        <v>#REF!</v>
      </c>
      <c r="DL18" s="24" t="e">
        <f>SUMIF(#REF!,DL$2,#REF!)</f>
        <v>#REF!</v>
      </c>
      <c r="DM18" s="50"/>
      <c r="DN18" s="50"/>
      <c r="DO18" s="50"/>
      <c r="DP18" s="50"/>
      <c r="DQ18" s="50"/>
      <c r="DR18" s="50"/>
      <c r="DS18" s="50"/>
      <c r="DT18" s="50"/>
      <c r="DU18" s="50"/>
    </row>
    <row r="19" spans="3:125">
      <c r="C19" s="52">
        <v>110</v>
      </c>
      <c r="D19" s="123" t="e">
        <f>#REF!</f>
        <v>#REF!</v>
      </c>
      <c r="F19" s="24" t="e">
        <f>#REF!</f>
        <v>#REF!</v>
      </c>
      <c r="G19" s="24" t="e">
        <f>#REF!</f>
        <v>#REF!</v>
      </c>
      <c r="H19" s="24" t="e">
        <f>#REF!</f>
        <v>#REF!</v>
      </c>
      <c r="I19" s="24" t="e">
        <f>#REF!</f>
        <v>#REF!</v>
      </c>
      <c r="J19" s="24" t="e">
        <f>#REF!</f>
        <v>#REF!</v>
      </c>
      <c r="K19" s="24" t="e">
        <f>#REF!</f>
        <v>#REF!</v>
      </c>
      <c r="L19" s="24" t="e">
        <f>#REF!</f>
        <v>#REF!</v>
      </c>
      <c r="M19" s="24" t="e">
        <f>#REF!</f>
        <v>#REF!</v>
      </c>
      <c r="N19" s="24" t="e">
        <f>#REF!</f>
        <v>#REF!</v>
      </c>
      <c r="O19" s="24" t="e">
        <f>#REF!</f>
        <v>#REF!</v>
      </c>
      <c r="P19" s="24" t="e">
        <f>#REF!</f>
        <v>#REF!</v>
      </c>
      <c r="Q19" s="24" t="e">
        <f>#REF!</f>
        <v>#REF!</v>
      </c>
      <c r="R19" s="24" t="e">
        <f>#REF!</f>
        <v>#REF!</v>
      </c>
      <c r="S19" s="24" t="e">
        <f>#REF!</f>
        <v>#REF!</v>
      </c>
      <c r="T19" s="24" t="e">
        <f>#REF!</f>
        <v>#REF!</v>
      </c>
      <c r="U19" s="24" t="e">
        <f>#REF!</f>
        <v>#REF!</v>
      </c>
      <c r="V19" s="24" t="e">
        <f>#REF!</f>
        <v>#REF!</v>
      </c>
      <c r="W19" s="24" t="e">
        <f>#REF!</f>
        <v>#REF!</v>
      </c>
      <c r="X19" s="24" t="e">
        <f>#REF!</f>
        <v>#REF!</v>
      </c>
      <c r="Y19" s="24" t="e">
        <f>#REF!</f>
        <v>#REF!</v>
      </c>
      <c r="Z19" s="24" t="e">
        <f>#REF!</f>
        <v>#REF!</v>
      </c>
      <c r="AA19" s="24" t="e">
        <f>#REF!</f>
        <v>#REF!</v>
      </c>
      <c r="AB19" s="24" t="e">
        <f>#REF!</f>
        <v>#REF!</v>
      </c>
      <c r="AC19" s="24" t="e">
        <f>#REF!</f>
        <v>#REF!</v>
      </c>
      <c r="AD19" s="24"/>
      <c r="AE19" s="24" t="e">
        <f t="shared" si="2"/>
        <v>#REF!</v>
      </c>
      <c r="AF19" s="24" t="e">
        <f t="shared" si="3"/>
        <v>#REF!</v>
      </c>
      <c r="AG19" s="24" t="e">
        <f t="shared" si="5"/>
        <v>#REF!</v>
      </c>
      <c r="AH19" s="1156" t="e">
        <f t="shared" si="4"/>
        <v>#REF!</v>
      </c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50"/>
      <c r="CR19" s="50"/>
      <c r="CS19" s="24" t="e">
        <f>SUMIF(#REF!,CS$2,#REF!)</f>
        <v>#REF!</v>
      </c>
      <c r="CT19" s="24" t="e">
        <f>SUMIF(#REF!,CT$2,#REF!)</f>
        <v>#REF!</v>
      </c>
      <c r="CU19" s="24" t="e">
        <f>SUMIF(#REF!,CU$2,#REF!)</f>
        <v>#REF!</v>
      </c>
      <c r="CV19" s="24" t="e">
        <f>SUMIF(#REF!,CV$2,#REF!)</f>
        <v>#REF!</v>
      </c>
      <c r="CW19" s="24" t="e">
        <f>SUMIF(#REF!,CW$2,#REF!)</f>
        <v>#REF!</v>
      </c>
      <c r="CX19" s="24" t="e">
        <f>SUMIF(#REF!,CX$2,#REF!)</f>
        <v>#REF!</v>
      </c>
      <c r="CY19" s="24" t="e">
        <f>SUMIF(#REF!,CY$2,#REF!)</f>
        <v>#REF!</v>
      </c>
      <c r="CZ19" s="24" t="e">
        <f>SUMIF(#REF!,CZ$2,#REF!)</f>
        <v>#REF!</v>
      </c>
      <c r="DA19" s="24" t="e">
        <f>SUMIF(#REF!,DA$2,#REF!)</f>
        <v>#REF!</v>
      </c>
      <c r="DB19" s="24" t="e">
        <f>SUMIF(#REF!,DB$2,#REF!)</f>
        <v>#REF!</v>
      </c>
      <c r="DC19" s="24" t="e">
        <f>SUMIF(#REF!,DC$2,#REF!)</f>
        <v>#REF!</v>
      </c>
      <c r="DD19" s="24" t="e">
        <f>SUMIF(#REF!,DD$2,#REF!)</f>
        <v>#REF!</v>
      </c>
      <c r="DE19" s="24" t="e">
        <f>SUMIF(#REF!,DE$2,#REF!)</f>
        <v>#REF!</v>
      </c>
      <c r="DF19" s="24" t="e">
        <f>SUMIF(#REF!,DF$2,#REF!)</f>
        <v>#REF!</v>
      </c>
      <c r="DG19" s="24" t="e">
        <f>SUMIF(#REF!,DG$2,#REF!)</f>
        <v>#REF!</v>
      </c>
      <c r="DH19" s="24" t="e">
        <f>SUMIF(#REF!,DH$2,#REF!)</f>
        <v>#REF!</v>
      </c>
      <c r="DI19" s="24" t="e">
        <f>SUMIF(#REF!,DI$2,#REF!)</f>
        <v>#REF!</v>
      </c>
      <c r="DJ19" s="24" t="e">
        <f>SUMIF(#REF!,DJ$2,#REF!)</f>
        <v>#REF!</v>
      </c>
      <c r="DK19" s="24" t="e">
        <f>SUMIF(#REF!,DK$2,#REF!)</f>
        <v>#REF!</v>
      </c>
      <c r="DL19" s="24" t="e">
        <f>SUMIF(#REF!,DL$2,#REF!)</f>
        <v>#REF!</v>
      </c>
      <c r="DM19" s="50"/>
      <c r="DN19" s="50"/>
      <c r="DO19" s="50"/>
      <c r="DP19" s="50"/>
      <c r="DQ19" s="50"/>
      <c r="DR19" s="50"/>
      <c r="DS19" s="50"/>
      <c r="DT19" s="50"/>
      <c r="DU19" s="50"/>
    </row>
    <row r="20" spans="3:125">
      <c r="C20" s="52">
        <v>111</v>
      </c>
      <c r="D20" s="123" t="e">
        <f>#REF!</f>
        <v>#REF!</v>
      </c>
      <c r="F20" s="24" t="e">
        <f>#REF!</f>
        <v>#REF!</v>
      </c>
      <c r="G20" s="24" t="e">
        <f>#REF!</f>
        <v>#REF!</v>
      </c>
      <c r="H20" s="24" t="e">
        <f>#REF!</f>
        <v>#REF!</v>
      </c>
      <c r="I20" s="24" t="e">
        <f>#REF!</f>
        <v>#REF!</v>
      </c>
      <c r="J20" s="24" t="e">
        <f>#REF!</f>
        <v>#REF!</v>
      </c>
      <c r="K20" s="24" t="e">
        <f>#REF!</f>
        <v>#REF!</v>
      </c>
      <c r="L20" s="24" t="e">
        <f>#REF!</f>
        <v>#REF!</v>
      </c>
      <c r="M20" s="24" t="e">
        <f>#REF!</f>
        <v>#REF!</v>
      </c>
      <c r="N20" s="24" t="e">
        <f>#REF!</f>
        <v>#REF!</v>
      </c>
      <c r="O20" s="24" t="e">
        <f>#REF!</f>
        <v>#REF!</v>
      </c>
      <c r="P20" s="24" t="e">
        <f>#REF!</f>
        <v>#REF!</v>
      </c>
      <c r="Q20" s="24" t="e">
        <f>#REF!</f>
        <v>#REF!</v>
      </c>
      <c r="R20" s="24" t="e">
        <f>#REF!</f>
        <v>#REF!</v>
      </c>
      <c r="S20" s="24" t="e">
        <f>#REF!</f>
        <v>#REF!</v>
      </c>
      <c r="T20" s="24" t="e">
        <f>#REF!</f>
        <v>#REF!</v>
      </c>
      <c r="U20" s="24" t="e">
        <f>#REF!</f>
        <v>#REF!</v>
      </c>
      <c r="V20" s="24" t="e">
        <f>#REF!</f>
        <v>#REF!</v>
      </c>
      <c r="W20" s="24" t="e">
        <f>#REF!</f>
        <v>#REF!</v>
      </c>
      <c r="X20" s="24" t="e">
        <f>#REF!</f>
        <v>#REF!</v>
      </c>
      <c r="Y20" s="24" t="e">
        <f>#REF!</f>
        <v>#REF!</v>
      </c>
      <c r="Z20" s="24" t="e">
        <f>#REF!</f>
        <v>#REF!</v>
      </c>
      <c r="AA20" s="24" t="e">
        <f>#REF!</f>
        <v>#REF!</v>
      </c>
      <c r="AB20" s="24" t="e">
        <f>#REF!</f>
        <v>#REF!</v>
      </c>
      <c r="AC20" s="24" t="e">
        <f>#REF!</f>
        <v>#REF!</v>
      </c>
      <c r="AD20" s="24"/>
      <c r="AE20" s="24" t="e">
        <f t="shared" si="2"/>
        <v>#REF!</v>
      </c>
      <c r="AF20" s="24" t="e">
        <f t="shared" si="3"/>
        <v>#REF!</v>
      </c>
      <c r="AG20" s="24" t="e">
        <f t="shared" si="5"/>
        <v>#REF!</v>
      </c>
      <c r="AH20" s="1156" t="e">
        <f t="shared" si="4"/>
        <v>#REF!</v>
      </c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50"/>
      <c r="CR20" s="50"/>
      <c r="CS20" s="24" t="e">
        <f>SUMIF(#REF!,CS$2,#REF!)</f>
        <v>#REF!</v>
      </c>
      <c r="CT20" s="24" t="e">
        <f>SUMIF(#REF!,CT$2,#REF!)</f>
        <v>#REF!</v>
      </c>
      <c r="CU20" s="24" t="e">
        <f>SUMIF(#REF!,CU$2,#REF!)</f>
        <v>#REF!</v>
      </c>
      <c r="CV20" s="24" t="e">
        <f>SUMIF(#REF!,CV$2,#REF!)</f>
        <v>#REF!</v>
      </c>
      <c r="CW20" s="24" t="e">
        <f>SUMIF(#REF!,CW$2,#REF!)</f>
        <v>#REF!</v>
      </c>
      <c r="CX20" s="24" t="e">
        <f>SUMIF(#REF!,CX$2,#REF!)</f>
        <v>#REF!</v>
      </c>
      <c r="CY20" s="24">
        <v>0</v>
      </c>
      <c r="CZ20" s="24">
        <v>0</v>
      </c>
      <c r="DA20" s="24" t="e">
        <f>SUMIF(#REF!,DA$2,#REF!)</f>
        <v>#REF!</v>
      </c>
      <c r="DB20" s="24" t="e">
        <f>SUMIF(#REF!,DB$2,#REF!)</f>
        <v>#REF!</v>
      </c>
      <c r="DC20" s="24" t="e">
        <f>SUMIF(#REF!,DC$2,#REF!)</f>
        <v>#REF!</v>
      </c>
      <c r="DD20" s="24" t="e">
        <f>SUMIF(#REF!,DD$2,#REF!)</f>
        <v>#REF!</v>
      </c>
      <c r="DE20" s="24" t="e">
        <f>SUMIF(#REF!,DE$2,#REF!)</f>
        <v>#REF!</v>
      </c>
      <c r="DF20" s="24" t="e">
        <f>SUMIF(#REF!,DF$2,#REF!)</f>
        <v>#REF!</v>
      </c>
      <c r="DG20" s="24" t="e">
        <f>SUMIF(#REF!,DG$2,#REF!)</f>
        <v>#REF!</v>
      </c>
      <c r="DH20" s="24" t="e">
        <f>SUMIF(#REF!,DH$2,#REF!)</f>
        <v>#REF!</v>
      </c>
      <c r="DI20" s="24" t="e">
        <f>SUMIF(#REF!,DI$2,#REF!)</f>
        <v>#REF!</v>
      </c>
      <c r="DJ20" s="24" t="e">
        <f>SUMIF(#REF!,DJ$2,#REF!)</f>
        <v>#REF!</v>
      </c>
      <c r="DK20" s="24" t="e">
        <f>SUMIF(#REF!,DK$2,#REF!)</f>
        <v>#REF!</v>
      </c>
      <c r="DL20" s="24" t="e">
        <f>SUMIF(#REF!,DL$2,#REF!)</f>
        <v>#REF!</v>
      </c>
      <c r="DM20" s="50"/>
      <c r="DN20" s="50"/>
      <c r="DO20" s="50"/>
      <c r="DP20" s="50"/>
      <c r="DQ20" s="50"/>
      <c r="DR20" s="50"/>
      <c r="DS20" s="50"/>
      <c r="DT20" s="50"/>
      <c r="DU20" s="50"/>
    </row>
    <row r="21" spans="3:125">
      <c r="C21" s="52">
        <v>112</v>
      </c>
      <c r="D21" s="123" t="e">
        <f>#REF!</f>
        <v>#REF!</v>
      </c>
      <c r="F21" s="24" t="e">
        <f>#REF!</f>
        <v>#REF!</v>
      </c>
      <c r="G21" s="24" t="e">
        <f>#REF!</f>
        <v>#REF!</v>
      </c>
      <c r="H21" s="24" t="e">
        <f>#REF!</f>
        <v>#REF!</v>
      </c>
      <c r="I21" s="24" t="e">
        <f>#REF!</f>
        <v>#REF!</v>
      </c>
      <c r="J21" s="24" t="e">
        <f>#REF!</f>
        <v>#REF!</v>
      </c>
      <c r="K21" s="24" t="e">
        <f>#REF!</f>
        <v>#REF!</v>
      </c>
      <c r="L21" s="24" t="e">
        <f>#REF!</f>
        <v>#REF!</v>
      </c>
      <c r="M21" s="24" t="e">
        <f>#REF!</f>
        <v>#REF!</v>
      </c>
      <c r="N21" s="24" t="e">
        <f>#REF!</f>
        <v>#REF!</v>
      </c>
      <c r="O21" s="24" t="e">
        <f>#REF!</f>
        <v>#REF!</v>
      </c>
      <c r="P21" s="24" t="e">
        <f>#REF!</f>
        <v>#REF!</v>
      </c>
      <c r="Q21" s="24" t="e">
        <f>#REF!</f>
        <v>#REF!</v>
      </c>
      <c r="R21" s="24" t="e">
        <f>#REF!</f>
        <v>#REF!</v>
      </c>
      <c r="S21" s="24" t="e">
        <f>#REF!</f>
        <v>#REF!</v>
      </c>
      <c r="T21" s="24" t="e">
        <f>#REF!</f>
        <v>#REF!</v>
      </c>
      <c r="U21" s="24" t="e">
        <f>#REF!</f>
        <v>#REF!</v>
      </c>
      <c r="V21" s="24" t="e">
        <f>#REF!</f>
        <v>#REF!</v>
      </c>
      <c r="W21" s="24" t="e">
        <f>#REF!</f>
        <v>#REF!</v>
      </c>
      <c r="X21" s="24" t="e">
        <f>#REF!</f>
        <v>#REF!</v>
      </c>
      <c r="Y21" s="24" t="e">
        <f>#REF!</f>
        <v>#REF!</v>
      </c>
      <c r="Z21" s="24" t="e">
        <f>#REF!</f>
        <v>#REF!</v>
      </c>
      <c r="AA21" s="24" t="e">
        <f>#REF!</f>
        <v>#REF!</v>
      </c>
      <c r="AB21" s="24" t="e">
        <f>#REF!</f>
        <v>#REF!</v>
      </c>
      <c r="AC21" s="24" t="e">
        <f>#REF!</f>
        <v>#REF!</v>
      </c>
      <c r="AD21" s="24"/>
      <c r="AE21" s="24" t="e">
        <f t="shared" si="2"/>
        <v>#REF!</v>
      </c>
      <c r="AF21" s="24" t="e">
        <f t="shared" si="3"/>
        <v>#REF!</v>
      </c>
      <c r="AG21" s="24" t="e">
        <f t="shared" si="5"/>
        <v>#REF!</v>
      </c>
      <c r="AH21" s="1156" t="e">
        <f t="shared" si="4"/>
        <v>#REF!</v>
      </c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50"/>
      <c r="CR21" s="50"/>
      <c r="CS21" s="24" t="e">
        <f>SUMIF(#REF!,CS$2,#REF!)</f>
        <v>#REF!</v>
      </c>
      <c r="CT21" s="24" t="e">
        <f>SUMIF(#REF!,CT$2,#REF!)</f>
        <v>#REF!</v>
      </c>
      <c r="CU21" s="24" t="e">
        <f>SUMIF(#REF!,CU$2,#REF!)</f>
        <v>#REF!</v>
      </c>
      <c r="CV21" s="24" t="e">
        <f>SUMIF(#REF!,CV$2,#REF!)</f>
        <v>#REF!</v>
      </c>
      <c r="CW21" s="24" t="e">
        <f>SUMIF(#REF!,CW$2,#REF!)</f>
        <v>#REF!</v>
      </c>
      <c r="CX21" s="24" t="e">
        <f>SUMIF(#REF!,CX$2,#REF!)</f>
        <v>#REF!</v>
      </c>
      <c r="CY21" s="24" t="e">
        <f>SUMIF(#REF!,CY$2,#REF!)</f>
        <v>#REF!</v>
      </c>
      <c r="CZ21" s="24" t="e">
        <f>SUMIF(#REF!,CZ$2,#REF!)</f>
        <v>#REF!</v>
      </c>
      <c r="DA21" s="24" t="e">
        <f>SUMIF(#REF!,DA$2,#REF!)</f>
        <v>#REF!</v>
      </c>
      <c r="DB21" s="24" t="e">
        <f>SUMIF(#REF!,DB$2,#REF!)</f>
        <v>#REF!</v>
      </c>
      <c r="DC21" s="24" t="e">
        <f>SUMIF(#REF!,DC$2,#REF!)</f>
        <v>#REF!</v>
      </c>
      <c r="DD21" s="24" t="e">
        <f>SUMIF(#REF!,DD$2,#REF!)</f>
        <v>#REF!</v>
      </c>
      <c r="DE21" s="24" t="e">
        <f>SUMIF(#REF!,DE$2,#REF!)</f>
        <v>#REF!</v>
      </c>
      <c r="DF21" s="24" t="e">
        <f>SUMIF(#REF!,DF$2,#REF!)</f>
        <v>#REF!</v>
      </c>
      <c r="DG21" s="24" t="e">
        <f>SUMIF(#REF!,DG$2,#REF!)</f>
        <v>#REF!</v>
      </c>
      <c r="DH21" s="24" t="e">
        <f>SUMIF(#REF!,DH$2,#REF!)</f>
        <v>#REF!</v>
      </c>
      <c r="DI21" s="24" t="e">
        <f>SUMIF(#REF!,DI$2,#REF!)</f>
        <v>#REF!</v>
      </c>
      <c r="DJ21" s="24" t="e">
        <f>SUMIF(#REF!,DJ$2,#REF!)</f>
        <v>#REF!</v>
      </c>
      <c r="DK21" s="24" t="e">
        <f>SUMIF(#REF!,DK$2,#REF!)</f>
        <v>#REF!</v>
      </c>
      <c r="DL21" s="24" t="e">
        <f>SUMIF(#REF!,DL$2,#REF!)</f>
        <v>#REF!</v>
      </c>
      <c r="DM21" s="50"/>
      <c r="DN21" s="50"/>
      <c r="DO21" s="50"/>
      <c r="DP21" s="50"/>
      <c r="DQ21" s="50"/>
      <c r="DR21" s="50"/>
      <c r="DS21" s="50"/>
      <c r="DT21" s="50"/>
      <c r="DU21" s="50"/>
    </row>
    <row r="22" spans="3:125">
      <c r="C22" s="52">
        <v>113</v>
      </c>
      <c r="D22" s="123" t="e">
        <f>#REF!</f>
        <v>#REF!</v>
      </c>
      <c r="F22" s="24" t="e">
        <f>#REF!</f>
        <v>#REF!</v>
      </c>
      <c r="G22" s="24" t="e">
        <f>#REF!</f>
        <v>#REF!</v>
      </c>
      <c r="H22" s="24" t="e">
        <f>#REF!</f>
        <v>#REF!</v>
      </c>
      <c r="I22" s="24" t="e">
        <f>#REF!</f>
        <v>#REF!</v>
      </c>
      <c r="J22" s="24" t="e">
        <f>#REF!</f>
        <v>#REF!</v>
      </c>
      <c r="K22" s="24" t="e">
        <f>#REF!</f>
        <v>#REF!</v>
      </c>
      <c r="L22" s="24" t="e">
        <f>#REF!</f>
        <v>#REF!</v>
      </c>
      <c r="M22" s="24" t="e">
        <f>#REF!</f>
        <v>#REF!</v>
      </c>
      <c r="N22" s="24" t="e">
        <f>#REF!</f>
        <v>#REF!</v>
      </c>
      <c r="O22" s="24" t="e">
        <f>#REF!</f>
        <v>#REF!</v>
      </c>
      <c r="P22" s="24" t="e">
        <f>#REF!</f>
        <v>#REF!</v>
      </c>
      <c r="Q22" s="24" t="e">
        <f>#REF!</f>
        <v>#REF!</v>
      </c>
      <c r="R22" s="24" t="e">
        <f>#REF!</f>
        <v>#REF!</v>
      </c>
      <c r="S22" s="24" t="e">
        <f>#REF!</f>
        <v>#REF!</v>
      </c>
      <c r="T22" s="24" t="e">
        <f>#REF!</f>
        <v>#REF!</v>
      </c>
      <c r="U22" s="24" t="e">
        <f>#REF!</f>
        <v>#REF!</v>
      </c>
      <c r="V22" s="24" t="e">
        <f>#REF!</f>
        <v>#REF!</v>
      </c>
      <c r="W22" s="24" t="e">
        <f>#REF!</f>
        <v>#REF!</v>
      </c>
      <c r="X22" s="24" t="e">
        <f>#REF!</f>
        <v>#REF!</v>
      </c>
      <c r="Y22" s="24" t="e">
        <f>#REF!</f>
        <v>#REF!</v>
      </c>
      <c r="Z22" s="24" t="e">
        <f>#REF!</f>
        <v>#REF!</v>
      </c>
      <c r="AA22" s="24" t="e">
        <f>#REF!</f>
        <v>#REF!</v>
      </c>
      <c r="AB22" s="24" t="e">
        <f>#REF!</f>
        <v>#REF!</v>
      </c>
      <c r="AC22" s="24" t="e">
        <f>#REF!</f>
        <v>#REF!</v>
      </c>
      <c r="AD22" s="24"/>
      <c r="AE22" s="24" t="e">
        <f t="shared" si="2"/>
        <v>#REF!</v>
      </c>
      <c r="AF22" s="24" t="e">
        <f t="shared" si="3"/>
        <v>#REF!</v>
      </c>
      <c r="AG22" s="24" t="e">
        <f t="shared" si="5"/>
        <v>#REF!</v>
      </c>
      <c r="AH22" s="1156" t="e">
        <f t="shared" si="4"/>
        <v>#REF!</v>
      </c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50"/>
      <c r="CR22" s="50"/>
      <c r="CS22" s="24" t="e">
        <f>SUMIF(#REF!,CS$2,#REF!)</f>
        <v>#REF!</v>
      </c>
      <c r="CT22" s="24" t="e">
        <f>SUMIF(#REF!,CT$2,#REF!)</f>
        <v>#REF!</v>
      </c>
      <c r="CU22" s="24" t="e">
        <f>SUMIF(#REF!,CU$2,#REF!)</f>
        <v>#REF!</v>
      </c>
      <c r="CV22" s="24" t="e">
        <f>SUMIF(#REF!,CV$2,#REF!)</f>
        <v>#REF!</v>
      </c>
      <c r="CW22" s="24" t="e">
        <f>SUMIF(#REF!,CW$2,#REF!)</f>
        <v>#REF!</v>
      </c>
      <c r="CX22" s="24" t="e">
        <f>SUMIF(#REF!,CX$2,#REF!)</f>
        <v>#REF!</v>
      </c>
      <c r="CY22" s="24" t="e">
        <f>SUMIF(#REF!,CY$2,#REF!)</f>
        <v>#REF!</v>
      </c>
      <c r="CZ22" s="24" t="e">
        <f>SUMIF(#REF!,CZ$2,#REF!)</f>
        <v>#REF!</v>
      </c>
      <c r="DA22" s="24" t="e">
        <f>SUMIF(#REF!,DA$2,#REF!)</f>
        <v>#REF!</v>
      </c>
      <c r="DB22" s="24" t="e">
        <f>SUMIF(#REF!,DB$2,#REF!)</f>
        <v>#REF!</v>
      </c>
      <c r="DC22" s="24" t="e">
        <f>SUMIF(#REF!,DC$2,#REF!)</f>
        <v>#REF!</v>
      </c>
      <c r="DD22" s="24" t="e">
        <f>SUMIF(#REF!,DD$2,#REF!)</f>
        <v>#REF!</v>
      </c>
      <c r="DE22" s="24" t="e">
        <f>SUMIF(#REF!,DE$2,#REF!)</f>
        <v>#REF!</v>
      </c>
      <c r="DF22" s="24" t="e">
        <f>SUMIF(#REF!,DF$2,#REF!)</f>
        <v>#REF!</v>
      </c>
      <c r="DG22" s="24" t="e">
        <f>SUMIF(#REF!,DG$2,#REF!)</f>
        <v>#REF!</v>
      </c>
      <c r="DH22" s="24" t="e">
        <f>SUMIF(#REF!,DH$2,#REF!)</f>
        <v>#REF!</v>
      </c>
      <c r="DI22" s="24" t="e">
        <f>SUMIF(#REF!,DI$2,#REF!)</f>
        <v>#REF!</v>
      </c>
      <c r="DJ22" s="24" t="e">
        <f>SUMIF(#REF!,DJ$2,#REF!)</f>
        <v>#REF!</v>
      </c>
      <c r="DK22" s="24" t="e">
        <f>SUMIF(#REF!,DK$2,#REF!)</f>
        <v>#REF!</v>
      </c>
      <c r="DL22" s="24" t="e">
        <f>SUMIF(#REF!,DL$2,#REF!)</f>
        <v>#REF!</v>
      </c>
      <c r="DM22" s="50"/>
      <c r="DN22" s="50"/>
      <c r="DO22" s="50"/>
      <c r="DP22" s="50"/>
      <c r="DQ22" s="50"/>
      <c r="DR22" s="50"/>
      <c r="DS22" s="50"/>
      <c r="DT22" s="50"/>
      <c r="DU22" s="50"/>
    </row>
    <row r="23" spans="3:125">
      <c r="C23" s="52">
        <v>115</v>
      </c>
      <c r="D23" s="123" t="e">
        <f>#REF!</f>
        <v>#REF!</v>
      </c>
      <c r="F23" s="24" t="e">
        <f>#REF!</f>
        <v>#REF!</v>
      </c>
      <c r="G23" s="24" t="e">
        <f>#REF!</f>
        <v>#REF!</v>
      </c>
      <c r="H23" s="24" t="e">
        <f>#REF!</f>
        <v>#REF!</v>
      </c>
      <c r="I23" s="24" t="e">
        <f>#REF!</f>
        <v>#REF!</v>
      </c>
      <c r="J23" s="24" t="e">
        <f>#REF!</f>
        <v>#REF!</v>
      </c>
      <c r="K23" s="24" t="e">
        <f>#REF!</f>
        <v>#REF!</v>
      </c>
      <c r="L23" s="24" t="e">
        <f>#REF!</f>
        <v>#REF!</v>
      </c>
      <c r="M23" s="24" t="e">
        <f>#REF!</f>
        <v>#REF!</v>
      </c>
      <c r="N23" s="24" t="e">
        <f>#REF!</f>
        <v>#REF!</v>
      </c>
      <c r="O23" s="24" t="e">
        <f>#REF!</f>
        <v>#REF!</v>
      </c>
      <c r="P23" s="24" t="e">
        <f>#REF!</f>
        <v>#REF!</v>
      </c>
      <c r="Q23" s="24" t="e">
        <f>#REF!</f>
        <v>#REF!</v>
      </c>
      <c r="R23" s="24" t="e">
        <f>#REF!</f>
        <v>#REF!</v>
      </c>
      <c r="S23" s="24" t="e">
        <f>#REF!</f>
        <v>#REF!</v>
      </c>
      <c r="T23" s="24" t="e">
        <f>#REF!</f>
        <v>#REF!</v>
      </c>
      <c r="U23" s="24" t="e">
        <f>#REF!</f>
        <v>#REF!</v>
      </c>
      <c r="V23" s="24" t="e">
        <f>#REF!</f>
        <v>#REF!</v>
      </c>
      <c r="W23" s="24" t="e">
        <f>#REF!</f>
        <v>#REF!</v>
      </c>
      <c r="X23" s="24" t="e">
        <f>#REF!</f>
        <v>#REF!</v>
      </c>
      <c r="Y23" s="24" t="e">
        <f>#REF!</f>
        <v>#REF!</v>
      </c>
      <c r="Z23" s="24" t="e">
        <f>#REF!</f>
        <v>#REF!</v>
      </c>
      <c r="AA23" s="24" t="e">
        <f>#REF!</f>
        <v>#REF!</v>
      </c>
      <c r="AB23" s="24" t="e">
        <f>#REF!</f>
        <v>#REF!</v>
      </c>
      <c r="AC23" s="24" t="e">
        <f>#REF!</f>
        <v>#REF!</v>
      </c>
      <c r="AD23" s="24"/>
      <c r="AE23" s="24" t="e">
        <f t="shared" si="2"/>
        <v>#REF!</v>
      </c>
      <c r="AF23" s="24" t="e">
        <f t="shared" si="3"/>
        <v>#REF!</v>
      </c>
      <c r="AG23" s="24" t="e">
        <f t="shared" si="5"/>
        <v>#REF!</v>
      </c>
      <c r="AH23" s="1156" t="e">
        <f t="shared" si="4"/>
        <v>#REF!</v>
      </c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50"/>
      <c r="CR23" s="50"/>
      <c r="CS23" s="24" t="e">
        <f>SUMIF(#REF!,CS$2,#REF!)</f>
        <v>#REF!</v>
      </c>
      <c r="CT23" s="24" t="e">
        <f>SUMIF(#REF!,CT$2,#REF!)</f>
        <v>#REF!</v>
      </c>
      <c r="CU23" s="24" t="e">
        <f>SUMIF(#REF!,CU$2,#REF!)</f>
        <v>#REF!</v>
      </c>
      <c r="CV23" s="24" t="e">
        <f>SUMIF(#REF!,CV$2,#REF!)</f>
        <v>#REF!</v>
      </c>
      <c r="CW23" s="24" t="e">
        <f>SUMIF(#REF!,CW$2,#REF!)</f>
        <v>#REF!</v>
      </c>
      <c r="CX23" s="24" t="e">
        <f>SUMIF(#REF!,CX$2,#REF!)</f>
        <v>#REF!</v>
      </c>
      <c r="CY23" s="24" t="e">
        <f>SUMIF(#REF!,CY$2,#REF!)</f>
        <v>#REF!</v>
      </c>
      <c r="CZ23" s="24" t="e">
        <f>SUMIF(#REF!,CZ$2,#REF!)</f>
        <v>#REF!</v>
      </c>
      <c r="DA23" s="24" t="e">
        <f>SUMIF(#REF!,DA$2,#REF!)</f>
        <v>#REF!</v>
      </c>
      <c r="DB23" s="24" t="e">
        <f>SUMIF(#REF!,DB$2,#REF!)</f>
        <v>#REF!</v>
      </c>
      <c r="DC23" s="24" t="e">
        <f>SUMIF(#REF!,DC$2,#REF!)</f>
        <v>#REF!</v>
      </c>
      <c r="DD23" s="24" t="e">
        <f>SUMIF(#REF!,DD$2,#REF!)</f>
        <v>#REF!</v>
      </c>
      <c r="DE23" s="24" t="e">
        <f>SUMIF(#REF!,DE$2,#REF!)</f>
        <v>#REF!</v>
      </c>
      <c r="DF23" s="24" t="e">
        <f>SUMIF(#REF!,DF$2,#REF!)</f>
        <v>#REF!</v>
      </c>
      <c r="DG23" s="24" t="e">
        <f>SUMIF(#REF!,DG$2,#REF!)</f>
        <v>#REF!</v>
      </c>
      <c r="DH23" s="24" t="e">
        <f>SUMIF(#REF!,DH$2,#REF!)</f>
        <v>#REF!</v>
      </c>
      <c r="DI23" s="24" t="e">
        <f>SUMIF(#REF!,DI$2,#REF!)</f>
        <v>#REF!</v>
      </c>
      <c r="DJ23" s="24" t="e">
        <f>SUMIF(#REF!,DJ$2,#REF!)</f>
        <v>#REF!</v>
      </c>
      <c r="DK23" s="24" t="e">
        <f>SUMIF(#REF!,DK$2,#REF!)</f>
        <v>#REF!</v>
      </c>
      <c r="DL23" s="24" t="e">
        <f>SUMIF(#REF!,DL$2,#REF!)</f>
        <v>#REF!</v>
      </c>
      <c r="DM23" s="50"/>
      <c r="DN23" s="50"/>
      <c r="DO23" s="50"/>
      <c r="DP23" s="50"/>
      <c r="DQ23" s="50"/>
      <c r="DR23" s="50"/>
      <c r="DS23" s="50"/>
      <c r="DT23" s="50"/>
      <c r="DU23" s="50"/>
    </row>
    <row r="24" spans="3:125" ht="12.75" customHeight="1">
      <c r="C24" s="52">
        <v>117</v>
      </c>
      <c r="D24" s="123" t="e">
        <f>#REF!</f>
        <v>#REF!</v>
      </c>
      <c r="F24" s="24" t="e">
        <f>#REF!</f>
        <v>#REF!</v>
      </c>
      <c r="G24" s="24" t="e">
        <f>#REF!</f>
        <v>#REF!</v>
      </c>
      <c r="H24" s="24" t="e">
        <f>#REF!</f>
        <v>#REF!</v>
      </c>
      <c r="I24" s="24" t="e">
        <f>#REF!</f>
        <v>#REF!</v>
      </c>
      <c r="J24" s="24" t="e">
        <f>#REF!</f>
        <v>#REF!</v>
      </c>
      <c r="K24" s="24" t="e">
        <f>#REF!</f>
        <v>#REF!</v>
      </c>
      <c r="L24" s="24" t="e">
        <f>#REF!</f>
        <v>#REF!</v>
      </c>
      <c r="M24" s="24" t="e">
        <f>#REF!</f>
        <v>#REF!</v>
      </c>
      <c r="N24" s="24" t="e">
        <f>#REF!</f>
        <v>#REF!</v>
      </c>
      <c r="O24" s="24" t="e">
        <f>#REF!</f>
        <v>#REF!</v>
      </c>
      <c r="P24" s="24" t="e">
        <f>#REF!</f>
        <v>#REF!</v>
      </c>
      <c r="Q24" s="24" t="e">
        <f>#REF!</f>
        <v>#REF!</v>
      </c>
      <c r="R24" s="24" t="e">
        <f>#REF!</f>
        <v>#REF!</v>
      </c>
      <c r="S24" s="24" t="e">
        <f>#REF!</f>
        <v>#REF!</v>
      </c>
      <c r="T24" s="24" t="e">
        <f>#REF!</f>
        <v>#REF!</v>
      </c>
      <c r="U24" s="24" t="e">
        <f>#REF!</f>
        <v>#REF!</v>
      </c>
      <c r="V24" s="24" t="e">
        <f>#REF!</f>
        <v>#REF!</v>
      </c>
      <c r="W24" s="24" t="e">
        <f>#REF!</f>
        <v>#REF!</v>
      </c>
      <c r="X24" s="24" t="e">
        <f>#REF!</f>
        <v>#REF!</v>
      </c>
      <c r="Y24" s="24" t="e">
        <f>#REF!</f>
        <v>#REF!</v>
      </c>
      <c r="Z24" s="24" t="e">
        <f>#REF!</f>
        <v>#REF!</v>
      </c>
      <c r="AA24" s="24" t="e">
        <f>#REF!</f>
        <v>#REF!</v>
      </c>
      <c r="AB24" s="24" t="e">
        <f>#REF!</f>
        <v>#REF!</v>
      </c>
      <c r="AC24" s="24" t="e">
        <f>#REF!</f>
        <v>#REF!</v>
      </c>
      <c r="AD24" s="24"/>
      <c r="AE24" s="24" t="e">
        <f t="shared" si="2"/>
        <v>#REF!</v>
      </c>
      <c r="AF24" s="24" t="e">
        <f t="shared" si="3"/>
        <v>#REF!</v>
      </c>
      <c r="AG24" s="24" t="e">
        <f t="shared" si="5"/>
        <v>#REF!</v>
      </c>
      <c r="AH24" s="1156" t="e">
        <f t="shared" si="4"/>
        <v>#REF!</v>
      </c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50"/>
      <c r="CR24" s="50"/>
      <c r="CS24" s="24" t="e">
        <f>SUMIF(#REF!,CS$2,#REF!)</f>
        <v>#REF!</v>
      </c>
      <c r="CT24" s="24" t="e">
        <f>SUMIF(#REF!,CT$2,#REF!)</f>
        <v>#REF!</v>
      </c>
      <c r="CU24" s="24" t="e">
        <f>SUMIF(#REF!,CU$2,#REF!)</f>
        <v>#REF!</v>
      </c>
      <c r="CV24" s="24" t="e">
        <f>SUMIF(#REF!,CV$2,#REF!)</f>
        <v>#REF!</v>
      </c>
      <c r="CW24" s="24" t="e">
        <f>SUMIF(#REF!,CW$2,#REF!)</f>
        <v>#REF!</v>
      </c>
      <c r="CX24" s="24" t="e">
        <f>SUMIF(#REF!,CX$2,#REF!)</f>
        <v>#REF!</v>
      </c>
      <c r="CY24" s="24" t="e">
        <f>SUMIF(#REF!,CY$2,#REF!)</f>
        <v>#REF!</v>
      </c>
      <c r="CZ24" s="24" t="e">
        <f>SUMIF(#REF!,CZ$2,#REF!)</f>
        <v>#REF!</v>
      </c>
      <c r="DA24" s="24" t="e">
        <f>SUMIF(#REF!,DA$2,#REF!)</f>
        <v>#REF!</v>
      </c>
      <c r="DB24" s="24" t="e">
        <f>SUMIF(#REF!,DB$2,#REF!)</f>
        <v>#REF!</v>
      </c>
      <c r="DC24" s="24" t="e">
        <f>SUMIF(#REF!,DC$2,#REF!)</f>
        <v>#REF!</v>
      </c>
      <c r="DD24" s="24" t="e">
        <f>SUMIF(#REF!,DD$2,#REF!)</f>
        <v>#REF!</v>
      </c>
      <c r="DE24" s="24" t="e">
        <f>SUMIF(#REF!,DE$2,#REF!)</f>
        <v>#REF!</v>
      </c>
      <c r="DF24" s="24" t="e">
        <f>SUMIF(#REF!,DF$2,#REF!)</f>
        <v>#REF!</v>
      </c>
      <c r="DG24" s="24" t="e">
        <f>SUMIF(#REF!,DG$2,#REF!)</f>
        <v>#REF!</v>
      </c>
      <c r="DH24" s="24" t="e">
        <f>SUMIF(#REF!,DH$2,#REF!)</f>
        <v>#REF!</v>
      </c>
      <c r="DI24" s="24" t="e">
        <f>SUMIF(#REF!,DI$2,#REF!)</f>
        <v>#REF!</v>
      </c>
      <c r="DJ24" s="24" t="e">
        <f>SUMIF(#REF!,DJ$2,#REF!)</f>
        <v>#REF!</v>
      </c>
      <c r="DK24" s="24" t="e">
        <f>SUMIF(#REF!,DK$2,#REF!)</f>
        <v>#REF!</v>
      </c>
      <c r="DL24" s="24" t="e">
        <f>SUMIF(#REF!,DL$2,#REF!)</f>
        <v>#REF!</v>
      </c>
      <c r="DM24" s="50"/>
      <c r="DN24" s="50"/>
      <c r="DO24" s="50"/>
      <c r="DP24" s="50"/>
      <c r="DQ24" s="50"/>
      <c r="DR24" s="50"/>
      <c r="DS24" s="50"/>
      <c r="DT24" s="50"/>
      <c r="DU24" s="50"/>
    </row>
    <row r="25" spans="3:125" ht="12.75" customHeight="1">
      <c r="C25" s="52">
        <v>121</v>
      </c>
      <c r="D25" s="123" t="e">
        <f>#REF!</f>
        <v>#REF!</v>
      </c>
      <c r="F25" s="24" t="e">
        <f>#REF!</f>
        <v>#REF!</v>
      </c>
      <c r="G25" s="24" t="e">
        <f>#REF!</f>
        <v>#REF!</v>
      </c>
      <c r="H25" s="24" t="e">
        <f>#REF!</f>
        <v>#REF!</v>
      </c>
      <c r="I25" s="24" t="e">
        <f>#REF!</f>
        <v>#REF!</v>
      </c>
      <c r="J25" s="24" t="e">
        <f>#REF!</f>
        <v>#REF!</v>
      </c>
      <c r="K25" s="24" t="e">
        <f>#REF!</f>
        <v>#REF!</v>
      </c>
      <c r="L25" s="24" t="e">
        <f>#REF!</f>
        <v>#REF!</v>
      </c>
      <c r="M25" s="24" t="e">
        <f>#REF!</f>
        <v>#REF!</v>
      </c>
      <c r="N25" s="24" t="e">
        <f>#REF!</f>
        <v>#REF!</v>
      </c>
      <c r="O25" s="24" t="e">
        <f>#REF!</f>
        <v>#REF!</v>
      </c>
      <c r="P25" s="24" t="e">
        <f>#REF!</f>
        <v>#REF!</v>
      </c>
      <c r="Q25" s="24" t="e">
        <f>#REF!</f>
        <v>#REF!</v>
      </c>
      <c r="R25" s="24" t="e">
        <f>#REF!</f>
        <v>#REF!</v>
      </c>
      <c r="S25" s="24" t="e">
        <f>#REF!</f>
        <v>#REF!</v>
      </c>
      <c r="T25" s="24" t="e">
        <f>#REF!</f>
        <v>#REF!</v>
      </c>
      <c r="U25" s="24" t="e">
        <f>#REF!</f>
        <v>#REF!</v>
      </c>
      <c r="V25" s="24" t="e">
        <f>#REF!</f>
        <v>#REF!</v>
      </c>
      <c r="W25" s="24" t="e">
        <f>#REF!</f>
        <v>#REF!</v>
      </c>
      <c r="X25" s="24" t="e">
        <f>#REF!</f>
        <v>#REF!</v>
      </c>
      <c r="Y25" s="24" t="e">
        <f>#REF!</f>
        <v>#REF!</v>
      </c>
      <c r="Z25" s="24" t="e">
        <f>#REF!</f>
        <v>#REF!</v>
      </c>
      <c r="AA25" s="24" t="e">
        <f>#REF!</f>
        <v>#REF!</v>
      </c>
      <c r="AB25" s="24" t="e">
        <f>#REF!</f>
        <v>#REF!</v>
      </c>
      <c r="AC25" s="24" t="e">
        <f>#REF!</f>
        <v>#REF!</v>
      </c>
      <c r="AD25" s="24"/>
      <c r="AE25" s="24" t="e">
        <f t="shared" si="2"/>
        <v>#REF!</v>
      </c>
      <c r="AF25" s="24" t="e">
        <f t="shared" si="3"/>
        <v>#REF!</v>
      </c>
      <c r="AG25" s="24" t="e">
        <f t="shared" si="5"/>
        <v>#REF!</v>
      </c>
      <c r="AH25" s="1156" t="e">
        <f t="shared" si="4"/>
        <v>#REF!</v>
      </c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50"/>
      <c r="CR25" s="50"/>
      <c r="CS25" s="24" t="e">
        <f>SUMIF(#REF!,CS$2,#REF!)</f>
        <v>#REF!</v>
      </c>
      <c r="CT25" s="24" t="e">
        <f>SUMIF(#REF!,CT$2,#REF!)</f>
        <v>#REF!</v>
      </c>
      <c r="CU25" s="24" t="e">
        <f>SUMIF(#REF!,CU$2,#REF!)</f>
        <v>#REF!</v>
      </c>
      <c r="CV25" s="24" t="e">
        <f>SUMIF(#REF!,CV$2,#REF!)</f>
        <v>#REF!</v>
      </c>
      <c r="CW25" s="24" t="e">
        <f>SUMIF(#REF!,CW$2,#REF!)</f>
        <v>#REF!</v>
      </c>
      <c r="CX25" s="24" t="e">
        <f>SUMIF(#REF!,CX$2,#REF!)</f>
        <v>#REF!</v>
      </c>
      <c r="CY25" s="24" t="e">
        <f>SUMIF(#REF!,CY$2,#REF!)</f>
        <v>#REF!</v>
      </c>
      <c r="CZ25" s="24" t="e">
        <f>SUMIF(#REF!,CZ$2,#REF!)</f>
        <v>#REF!</v>
      </c>
      <c r="DA25" s="24" t="e">
        <f>SUMIF(#REF!,DA$2,#REF!)</f>
        <v>#REF!</v>
      </c>
      <c r="DB25" s="24" t="e">
        <f>SUMIF(#REF!,DB$2,#REF!)</f>
        <v>#REF!</v>
      </c>
      <c r="DC25" s="24" t="e">
        <f>SUMIF(#REF!,DC$2,#REF!)</f>
        <v>#REF!</v>
      </c>
      <c r="DD25" s="24" t="e">
        <f>SUMIF(#REF!,DD$2,#REF!)</f>
        <v>#REF!</v>
      </c>
      <c r="DE25" s="24" t="e">
        <f>SUMIF(#REF!,DE$2,#REF!)</f>
        <v>#REF!</v>
      </c>
      <c r="DF25" s="24" t="e">
        <f>SUMIF(#REF!,DF$2,#REF!)</f>
        <v>#REF!</v>
      </c>
      <c r="DG25" s="24" t="e">
        <f>SUMIF(#REF!,DG$2,#REF!)</f>
        <v>#REF!</v>
      </c>
      <c r="DH25" s="24" t="e">
        <f>SUMIF(#REF!,DH$2,#REF!)</f>
        <v>#REF!</v>
      </c>
      <c r="DI25" s="24" t="e">
        <f>SUMIF(#REF!,DI$2,#REF!)</f>
        <v>#REF!</v>
      </c>
      <c r="DJ25" s="24" t="e">
        <f>SUMIF(#REF!,DJ$2,#REF!)</f>
        <v>#REF!</v>
      </c>
      <c r="DK25" s="24" t="e">
        <f>SUMIF(#REF!,DK$2,#REF!)</f>
        <v>#REF!</v>
      </c>
      <c r="DL25" s="24" t="e">
        <f>SUMIF(#REF!,DL$2,#REF!)</f>
        <v>#REF!</v>
      </c>
      <c r="DM25" s="50"/>
      <c r="DN25" s="50"/>
      <c r="DO25" s="50"/>
      <c r="DP25" s="50"/>
      <c r="DQ25" s="50"/>
      <c r="DR25" s="50"/>
      <c r="DS25" s="50"/>
      <c r="DT25" s="50"/>
      <c r="DU25" s="50"/>
    </row>
    <row r="26" spans="3:125" ht="12.75" customHeight="1">
      <c r="C26" s="52"/>
      <c r="D26" s="123" t="e">
        <f>#REF!</f>
        <v>#REF!</v>
      </c>
      <c r="F26" s="24" t="e">
        <f>#REF!</f>
        <v>#REF!</v>
      </c>
      <c r="G26" s="24" t="e">
        <f>#REF!</f>
        <v>#REF!</v>
      </c>
      <c r="H26" s="24" t="e">
        <f>#REF!</f>
        <v>#REF!</v>
      </c>
      <c r="I26" s="24" t="e">
        <f>#REF!</f>
        <v>#REF!</v>
      </c>
      <c r="J26" s="24" t="e">
        <f>#REF!</f>
        <v>#REF!</v>
      </c>
      <c r="K26" s="24" t="e">
        <f>#REF!</f>
        <v>#REF!</v>
      </c>
      <c r="L26" s="24" t="e">
        <f>#REF!</f>
        <v>#REF!</v>
      </c>
      <c r="M26" s="24" t="e">
        <f>#REF!</f>
        <v>#REF!</v>
      </c>
      <c r="N26" s="24" t="e">
        <f>#REF!</f>
        <v>#REF!</v>
      </c>
      <c r="O26" s="24" t="e">
        <f>#REF!</f>
        <v>#REF!</v>
      </c>
      <c r="P26" s="24" t="e">
        <f>#REF!</f>
        <v>#REF!</v>
      </c>
      <c r="Q26" s="24" t="e">
        <f>#REF!</f>
        <v>#REF!</v>
      </c>
      <c r="R26" s="24" t="e">
        <f>#REF!</f>
        <v>#REF!</v>
      </c>
      <c r="S26" s="24" t="e">
        <f>#REF!</f>
        <v>#REF!</v>
      </c>
      <c r="T26" s="24" t="e">
        <f>#REF!</f>
        <v>#REF!</v>
      </c>
      <c r="U26" s="24" t="e">
        <f>#REF!</f>
        <v>#REF!</v>
      </c>
      <c r="V26" s="24" t="e">
        <f>#REF!</f>
        <v>#REF!</v>
      </c>
      <c r="W26" s="24" t="e">
        <f>#REF!</f>
        <v>#REF!</v>
      </c>
      <c r="X26" s="24" t="e">
        <f>#REF!</f>
        <v>#REF!</v>
      </c>
      <c r="Y26" s="24" t="e">
        <f>#REF!</f>
        <v>#REF!</v>
      </c>
      <c r="Z26" s="24" t="e">
        <f>#REF!</f>
        <v>#REF!</v>
      </c>
      <c r="AA26" s="24" t="e">
        <f>#REF!</f>
        <v>#REF!</v>
      </c>
      <c r="AB26" s="24" t="e">
        <f>#REF!</f>
        <v>#REF!</v>
      </c>
      <c r="AC26" s="24" t="e">
        <f>#REF!</f>
        <v>#REF!</v>
      </c>
      <c r="AD26" s="24"/>
      <c r="AE26" s="24" t="e">
        <f t="shared" si="2"/>
        <v>#REF!</v>
      </c>
      <c r="AF26" s="24" t="e">
        <f t="shared" si="3"/>
        <v>#REF!</v>
      </c>
      <c r="AG26" s="24" t="e">
        <f t="shared" si="5"/>
        <v>#REF!</v>
      </c>
      <c r="AH26" s="1156" t="e">
        <f t="shared" si="4"/>
        <v>#REF!</v>
      </c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50"/>
      <c r="CR26" s="50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50"/>
      <c r="DN26" s="50"/>
      <c r="DO26" s="50"/>
      <c r="DP26" s="50"/>
      <c r="DQ26" s="50"/>
      <c r="DR26" s="50"/>
      <c r="DS26" s="50"/>
      <c r="DT26" s="50"/>
      <c r="DU26" s="50"/>
    </row>
    <row r="27" spans="3:125" ht="12.75" customHeight="1">
      <c r="C27" s="52"/>
      <c r="D27" s="123" t="e">
        <f>#REF!</f>
        <v>#REF!</v>
      </c>
      <c r="F27" s="24" t="e">
        <f>#REF!</f>
        <v>#REF!</v>
      </c>
      <c r="G27" s="24" t="e">
        <f>#REF!</f>
        <v>#REF!</v>
      </c>
      <c r="H27" s="24" t="e">
        <f>#REF!</f>
        <v>#REF!</v>
      </c>
      <c r="I27" s="24" t="e">
        <f>#REF!</f>
        <v>#REF!</v>
      </c>
      <c r="J27" s="24" t="e">
        <f>#REF!</f>
        <v>#REF!</v>
      </c>
      <c r="K27" s="24" t="e">
        <f>#REF!</f>
        <v>#REF!</v>
      </c>
      <c r="L27" s="24" t="e">
        <f>#REF!</f>
        <v>#REF!</v>
      </c>
      <c r="M27" s="24" t="e">
        <f>#REF!</f>
        <v>#REF!</v>
      </c>
      <c r="N27" s="24" t="e">
        <f>#REF!</f>
        <v>#REF!</v>
      </c>
      <c r="O27" s="24" t="e">
        <f>#REF!</f>
        <v>#REF!</v>
      </c>
      <c r="P27" s="24" t="e">
        <f>#REF!</f>
        <v>#REF!</v>
      </c>
      <c r="Q27" s="24" t="e">
        <f>#REF!</f>
        <v>#REF!</v>
      </c>
      <c r="R27" s="24" t="e">
        <f>#REF!</f>
        <v>#REF!</v>
      </c>
      <c r="S27" s="24" t="e">
        <f>#REF!</f>
        <v>#REF!</v>
      </c>
      <c r="T27" s="24" t="e">
        <f>#REF!</f>
        <v>#REF!</v>
      </c>
      <c r="U27" s="24" t="e">
        <f>#REF!</f>
        <v>#REF!</v>
      </c>
      <c r="V27" s="24" t="e">
        <f>#REF!</f>
        <v>#REF!</v>
      </c>
      <c r="W27" s="24" t="e">
        <f>#REF!</f>
        <v>#REF!</v>
      </c>
      <c r="X27" s="24" t="e">
        <f>#REF!</f>
        <v>#REF!</v>
      </c>
      <c r="Y27" s="24" t="e">
        <f>#REF!</f>
        <v>#REF!</v>
      </c>
      <c r="Z27" s="24" t="e">
        <f>#REF!</f>
        <v>#REF!</v>
      </c>
      <c r="AA27" s="24" t="e">
        <f>#REF!</f>
        <v>#REF!</v>
      </c>
      <c r="AB27" s="24" t="e">
        <f>#REF!</f>
        <v>#REF!</v>
      </c>
      <c r="AC27" s="24" t="e">
        <f>#REF!</f>
        <v>#REF!</v>
      </c>
      <c r="AD27" s="24"/>
      <c r="AE27" s="24" t="e">
        <f t="shared" si="2"/>
        <v>#REF!</v>
      </c>
      <c r="AF27" s="24" t="e">
        <f t="shared" si="3"/>
        <v>#REF!</v>
      </c>
      <c r="AG27" s="24" t="e">
        <f t="shared" si="5"/>
        <v>#REF!</v>
      </c>
      <c r="AH27" s="1156" t="e">
        <f t="shared" si="4"/>
        <v>#REF!</v>
      </c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50"/>
      <c r="CR27" s="50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50"/>
      <c r="DN27" s="50"/>
      <c r="DO27" s="50"/>
      <c r="DP27" s="50"/>
      <c r="DQ27" s="50"/>
      <c r="DR27" s="50"/>
      <c r="DS27" s="50"/>
      <c r="DT27" s="50"/>
      <c r="DU27" s="50"/>
    </row>
    <row r="28" spans="3:125" ht="12.75" customHeight="1">
      <c r="C28" s="52"/>
      <c r="D28" s="123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50"/>
      <c r="CR28" s="50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50"/>
      <c r="DN28" s="50"/>
      <c r="DO28" s="50"/>
      <c r="DP28" s="50"/>
      <c r="DQ28" s="50"/>
      <c r="DR28" s="50"/>
      <c r="DS28" s="50"/>
      <c r="DT28" s="50"/>
      <c r="DU28" s="50"/>
    </row>
    <row r="29" spans="3:125" s="54" customFormat="1" ht="21" customHeight="1">
      <c r="D29" s="55" t="s">
        <v>57</v>
      </c>
      <c r="F29" s="56" t="e">
        <f t="shared" ref="F29:AB29" si="6">SUM(F11:F27)</f>
        <v>#REF!</v>
      </c>
      <c r="G29" s="56" t="e">
        <f t="shared" si="6"/>
        <v>#REF!</v>
      </c>
      <c r="H29" s="56" t="e">
        <f t="shared" si="6"/>
        <v>#REF!</v>
      </c>
      <c r="I29" s="56" t="e">
        <f t="shared" si="6"/>
        <v>#REF!</v>
      </c>
      <c r="J29" s="56" t="e">
        <f t="shared" si="6"/>
        <v>#REF!</v>
      </c>
      <c r="K29" s="56" t="e">
        <f t="shared" si="6"/>
        <v>#REF!</v>
      </c>
      <c r="L29" s="56" t="e">
        <f t="shared" si="6"/>
        <v>#REF!</v>
      </c>
      <c r="M29" s="56" t="e">
        <f t="shared" si="6"/>
        <v>#REF!</v>
      </c>
      <c r="N29" s="56" t="e">
        <f t="shared" si="6"/>
        <v>#REF!</v>
      </c>
      <c r="O29" s="56" t="e">
        <f t="shared" si="6"/>
        <v>#REF!</v>
      </c>
      <c r="P29" s="56" t="e">
        <f t="shared" si="6"/>
        <v>#REF!</v>
      </c>
      <c r="Q29" s="56" t="e">
        <f t="shared" si="6"/>
        <v>#REF!</v>
      </c>
      <c r="R29" s="56" t="e">
        <f t="shared" si="6"/>
        <v>#REF!</v>
      </c>
      <c r="S29" s="56" t="e">
        <f t="shared" si="6"/>
        <v>#REF!</v>
      </c>
      <c r="T29" s="56" t="e">
        <f t="shared" si="6"/>
        <v>#REF!</v>
      </c>
      <c r="U29" s="56" t="e">
        <f t="shared" si="6"/>
        <v>#REF!</v>
      </c>
      <c r="V29" s="56" t="e">
        <f t="shared" si="6"/>
        <v>#REF!</v>
      </c>
      <c r="W29" s="56" t="e">
        <f t="shared" si="6"/>
        <v>#REF!</v>
      </c>
      <c r="X29" s="56" t="e">
        <f t="shared" si="6"/>
        <v>#REF!</v>
      </c>
      <c r="Y29" s="56" t="e">
        <f t="shared" si="6"/>
        <v>#REF!</v>
      </c>
      <c r="Z29" s="56" t="e">
        <f t="shared" si="6"/>
        <v>#REF!</v>
      </c>
      <c r="AA29" s="56" t="e">
        <f t="shared" si="6"/>
        <v>#REF!</v>
      </c>
      <c r="AB29" s="56" t="e">
        <f t="shared" si="6"/>
        <v>#REF!</v>
      </c>
      <c r="AC29" s="56" t="e">
        <f>SUM(AC11:AC27)</f>
        <v>#REF!</v>
      </c>
      <c r="AD29" s="25"/>
      <c r="AE29" s="56" t="e">
        <f>SUM(R29:AC29)</f>
        <v>#REF!</v>
      </c>
      <c r="AF29" s="56" t="e">
        <f>SUM(F29:Q29)</f>
        <v>#REF!</v>
      </c>
      <c r="AG29" s="56" t="e">
        <f t="shared" si="5"/>
        <v>#REF!</v>
      </c>
      <c r="AH29" s="1162" t="e">
        <f>(AE29-AF29)/AF29</f>
        <v>#REF!</v>
      </c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57"/>
      <c r="CR29" s="58"/>
      <c r="CS29" s="56" t="e">
        <f>SUMIF(#REF!,CS$2,#REF!)</f>
        <v>#REF!</v>
      </c>
      <c r="CT29" s="56" t="e">
        <f>SUMIF(#REF!,CT$2,#REF!)</f>
        <v>#REF!</v>
      </c>
      <c r="CU29" s="56" t="e">
        <f>SUMIF(#REF!,CU$2,#REF!)</f>
        <v>#REF!</v>
      </c>
      <c r="CV29" s="56" t="e">
        <f>SUMIF(#REF!,CV$2,#REF!)</f>
        <v>#REF!</v>
      </c>
      <c r="CW29" s="56" t="e">
        <f>SUMIF(#REF!,CW$2,#REF!)</f>
        <v>#REF!</v>
      </c>
      <c r="CX29" s="56" t="e">
        <f>SUMIF(#REF!,CX$2,#REF!)</f>
        <v>#REF!</v>
      </c>
      <c r="CY29" s="56" t="e">
        <f>SUMIF(#REF!,CY$2,#REF!)</f>
        <v>#REF!</v>
      </c>
      <c r="CZ29" s="56" t="e">
        <f>SUMIF(#REF!,CZ$2,#REF!)</f>
        <v>#REF!</v>
      </c>
      <c r="DA29" s="56" t="e">
        <f>SUMIF(#REF!,DA$2,#REF!)</f>
        <v>#REF!</v>
      </c>
      <c r="DB29" s="56" t="e">
        <f>SUMIF(#REF!,DB$2,#REF!)</f>
        <v>#REF!</v>
      </c>
      <c r="DC29" s="56" t="e">
        <f>SUMIF(#REF!,DC$2,#REF!)</f>
        <v>#REF!</v>
      </c>
      <c r="DD29" s="56" t="e">
        <f>SUMIF(#REF!,DD$2,#REF!)</f>
        <v>#REF!</v>
      </c>
      <c r="DE29" s="56" t="e">
        <f>SUMIF(#REF!,DE$2,#REF!)</f>
        <v>#REF!</v>
      </c>
      <c r="DF29" s="56" t="e">
        <f>SUMIF(#REF!,DF$2,#REF!)</f>
        <v>#REF!</v>
      </c>
      <c r="DG29" s="56" t="e">
        <f>SUMIF(#REF!,DG$2,#REF!)</f>
        <v>#REF!</v>
      </c>
      <c r="DH29" s="56" t="e">
        <f>SUMIF(#REF!,DH$2,#REF!)</f>
        <v>#REF!</v>
      </c>
      <c r="DI29" s="56" t="e">
        <f>SUMIF(#REF!,DI$2,#REF!)</f>
        <v>#REF!</v>
      </c>
      <c r="DJ29" s="56" t="e">
        <f>SUMIF(#REF!,DJ$2,#REF!)</f>
        <v>#REF!</v>
      </c>
      <c r="DK29" s="56" t="e">
        <f>SUMIF(#REF!,DK$2,#REF!)</f>
        <v>#REF!</v>
      </c>
      <c r="DL29" s="56" t="e">
        <f>SUMIF(#REF!,DL$2,#REF!)</f>
        <v>#REF!</v>
      </c>
      <c r="DM29" s="58"/>
      <c r="DN29" s="58"/>
      <c r="DO29" s="58"/>
      <c r="DP29" s="58"/>
      <c r="DQ29" s="58"/>
      <c r="DR29" s="58"/>
      <c r="DS29" s="58"/>
      <c r="DT29" s="58"/>
      <c r="DU29" s="58"/>
    </row>
    <row r="30" spans="3:125" s="499" customFormat="1" ht="21" hidden="1" customHeight="1" outlineLevel="1">
      <c r="D30" s="499" t="s">
        <v>708</v>
      </c>
      <c r="F30" s="498" t="e">
        <f>F29/4</f>
        <v>#REF!</v>
      </c>
      <c r="G30" s="498" t="e">
        <f>G29/5</f>
        <v>#REF!</v>
      </c>
      <c r="H30" s="498" t="e">
        <f>H29/4</f>
        <v>#REF!</v>
      </c>
      <c r="I30" s="498" t="e">
        <f>I29/4</f>
        <v>#REF!</v>
      </c>
      <c r="J30" s="498" t="e">
        <f>J29/5</f>
        <v>#REF!</v>
      </c>
      <c r="K30" s="498" t="e">
        <f>K29/4</f>
        <v>#REF!</v>
      </c>
      <c r="L30" s="498" t="e">
        <f>L29/4</f>
        <v>#REF!</v>
      </c>
      <c r="M30" s="498" t="e">
        <f>M29/5</f>
        <v>#REF!</v>
      </c>
      <c r="N30" s="498" t="e">
        <f>N29/4</f>
        <v>#REF!</v>
      </c>
      <c r="O30" s="498" t="e">
        <f>O29/4</f>
        <v>#REF!</v>
      </c>
      <c r="P30" s="498" t="e">
        <f>P29/5</f>
        <v>#REF!</v>
      </c>
      <c r="Q30" s="498" t="e">
        <f>Q29/4</f>
        <v>#REF!</v>
      </c>
      <c r="R30" s="498" t="e">
        <f t="shared" ref="R30:AC30" si="7">R29/4</f>
        <v>#REF!</v>
      </c>
      <c r="S30" s="498" t="e">
        <f t="shared" si="7"/>
        <v>#REF!</v>
      </c>
      <c r="T30" s="498" t="e">
        <f t="shared" si="7"/>
        <v>#REF!</v>
      </c>
      <c r="U30" s="498" t="e">
        <f t="shared" si="7"/>
        <v>#REF!</v>
      </c>
      <c r="V30" s="498" t="e">
        <f t="shared" si="7"/>
        <v>#REF!</v>
      </c>
      <c r="W30" s="498" t="e">
        <f t="shared" si="7"/>
        <v>#REF!</v>
      </c>
      <c r="X30" s="498" t="e">
        <f t="shared" si="7"/>
        <v>#REF!</v>
      </c>
      <c r="Y30" s="498" t="e">
        <f t="shared" si="7"/>
        <v>#REF!</v>
      </c>
      <c r="Z30" s="498" t="e">
        <f t="shared" si="7"/>
        <v>#REF!</v>
      </c>
      <c r="AA30" s="498" t="e">
        <f t="shared" si="7"/>
        <v>#REF!</v>
      </c>
      <c r="AB30" s="498" t="e">
        <f t="shared" si="7"/>
        <v>#REF!</v>
      </c>
      <c r="AC30" s="498" t="e">
        <f t="shared" si="7"/>
        <v>#REF!</v>
      </c>
      <c r="AD30" s="498"/>
      <c r="AE30" s="498"/>
      <c r="AF30" s="498"/>
      <c r="AG30" s="498"/>
      <c r="AH30" s="1163"/>
      <c r="AI30" s="498"/>
      <c r="AJ30" s="498"/>
      <c r="AK30" s="498"/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  <c r="BJ30" s="498"/>
      <c r="BK30" s="498"/>
      <c r="BL30" s="498"/>
      <c r="BM30" s="498"/>
      <c r="BN30" s="498"/>
      <c r="BO30" s="498"/>
      <c r="BP30" s="498"/>
      <c r="BQ30" s="498"/>
      <c r="BR30" s="498"/>
      <c r="BS30" s="498"/>
      <c r="BT30" s="498"/>
      <c r="BU30" s="498"/>
      <c r="BV30" s="498"/>
      <c r="BW30" s="498"/>
      <c r="BX30" s="498"/>
      <c r="BY30" s="498"/>
      <c r="BZ30" s="498"/>
      <c r="CA30" s="498"/>
      <c r="CB30" s="498"/>
      <c r="CC30" s="498"/>
      <c r="CD30" s="498"/>
      <c r="CE30" s="498"/>
      <c r="CF30" s="498"/>
      <c r="CG30" s="498"/>
      <c r="CH30" s="498"/>
      <c r="CI30" s="498"/>
      <c r="CJ30" s="498"/>
      <c r="CK30" s="498"/>
      <c r="CL30" s="498"/>
      <c r="CM30" s="498"/>
      <c r="CN30" s="498"/>
      <c r="CO30" s="498"/>
      <c r="CP30" s="498"/>
      <c r="CQ30" s="1019"/>
      <c r="CR30" s="1020"/>
      <c r="CS30" s="498"/>
      <c r="CT30" s="498"/>
      <c r="CU30" s="498"/>
      <c r="CV30" s="498"/>
      <c r="CW30" s="498"/>
      <c r="CX30" s="498"/>
      <c r="CY30" s="498"/>
      <c r="CZ30" s="498"/>
      <c r="DA30" s="498"/>
      <c r="DB30" s="498"/>
      <c r="DC30" s="498"/>
      <c r="DD30" s="498"/>
      <c r="DE30" s="498"/>
      <c r="DF30" s="498"/>
      <c r="DG30" s="498"/>
      <c r="DH30" s="498"/>
      <c r="DI30" s="498"/>
      <c r="DJ30" s="498"/>
      <c r="DK30" s="498"/>
      <c r="DL30" s="498"/>
      <c r="DM30" s="1020"/>
      <c r="DN30" s="1020"/>
      <c r="DO30" s="1020"/>
      <c r="DP30" s="1020"/>
      <c r="DQ30" s="1020"/>
      <c r="DR30" s="1020"/>
      <c r="DS30" s="1020"/>
      <c r="DT30" s="1020"/>
      <c r="DU30" s="1020"/>
    </row>
    <row r="31" spans="3:125" s="61" customFormat="1" collapsed="1">
      <c r="D31" s="59"/>
      <c r="E31" s="59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60"/>
      <c r="AE31" s="60"/>
      <c r="AF31" s="60"/>
      <c r="AG31" s="60"/>
      <c r="AH31" s="1156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R31" s="57"/>
      <c r="CS31" s="60" t="e">
        <f>SUMIF(#REF!,CS$2,#REF!)</f>
        <v>#REF!</v>
      </c>
      <c r="CT31" s="60" t="e">
        <f>SUMIF(#REF!,CT$2,#REF!)</f>
        <v>#REF!</v>
      </c>
      <c r="CU31" s="60" t="e">
        <f>SUMIF(#REF!,CU$2,#REF!)</f>
        <v>#REF!</v>
      </c>
      <c r="CV31" s="60" t="e">
        <f>SUMIF(#REF!,CV$2,#REF!)</f>
        <v>#REF!</v>
      </c>
      <c r="CW31" s="60" t="e">
        <f>SUMIF(#REF!,CW$2,#REF!)</f>
        <v>#REF!</v>
      </c>
      <c r="CX31" s="60" t="e">
        <f>SUMIF(#REF!,CX$2,#REF!)</f>
        <v>#REF!</v>
      </c>
      <c r="CY31" s="60" t="e">
        <f>SUMIF(#REF!,CY$2,#REF!)</f>
        <v>#REF!</v>
      </c>
      <c r="CZ31" s="60" t="e">
        <f>SUMIF(#REF!,CZ$2,#REF!)</f>
        <v>#REF!</v>
      </c>
      <c r="DA31" s="60" t="e">
        <f>SUMIF(#REF!,DA$2,#REF!)</f>
        <v>#REF!</v>
      </c>
      <c r="DB31" s="60" t="e">
        <f>SUMIF(#REF!,DB$2,#REF!)</f>
        <v>#REF!</v>
      </c>
      <c r="DC31" s="60" t="e">
        <f>SUMIF(#REF!,DC$2,#REF!)</f>
        <v>#REF!</v>
      </c>
      <c r="DD31" s="60" t="e">
        <f>SUMIF(#REF!,DD$2,#REF!)</f>
        <v>#REF!</v>
      </c>
      <c r="DE31" s="60" t="e">
        <f>SUMIF(#REF!,DE$2,#REF!)</f>
        <v>#REF!</v>
      </c>
      <c r="DF31" s="60" t="e">
        <f>SUMIF(#REF!,DF$2,#REF!)</f>
        <v>#REF!</v>
      </c>
      <c r="DG31" s="60" t="e">
        <f>SUMIF(#REF!,DG$2,#REF!)</f>
        <v>#REF!</v>
      </c>
      <c r="DH31" s="60" t="e">
        <f>SUMIF(#REF!,DH$2,#REF!)</f>
        <v>#REF!</v>
      </c>
      <c r="DI31" s="60" t="e">
        <f>SUMIF(#REF!,DI$2,#REF!)</f>
        <v>#REF!</v>
      </c>
      <c r="DJ31" s="60" t="e">
        <f>SUMIF(#REF!,DJ$2,#REF!)</f>
        <v>#REF!</v>
      </c>
      <c r="DK31" s="60" t="e">
        <f>SUMIF(#REF!,DK$2,#REF!)</f>
        <v>#REF!</v>
      </c>
      <c r="DL31" s="60" t="e">
        <f>SUMIF(#REF!,DL$2,#REF!)</f>
        <v>#REF!</v>
      </c>
      <c r="DM31" s="57"/>
      <c r="DN31" s="57"/>
      <c r="DO31" s="57"/>
      <c r="DP31" s="57"/>
      <c r="DQ31" s="57"/>
      <c r="DR31" s="57"/>
      <c r="DS31" s="57"/>
      <c r="DT31" s="57"/>
      <c r="DU31" s="57"/>
    </row>
    <row r="32" spans="3:125" s="54" customFormat="1" ht="20.25" customHeight="1">
      <c r="D32" s="62" t="s">
        <v>1</v>
      </c>
      <c r="F32" s="63" t="e">
        <f>'FY25 Restaurants'!M216</f>
        <v>#REF!</v>
      </c>
      <c r="G32" s="63" t="e">
        <f>'FY25 Restaurants'!N216</f>
        <v>#REF!</v>
      </c>
      <c r="H32" s="63" t="e">
        <f>'FY25 Restaurants'!O216</f>
        <v>#REF!</v>
      </c>
      <c r="I32" s="63" t="e">
        <f>'FY25 Restaurants'!P216</f>
        <v>#REF!</v>
      </c>
      <c r="J32" s="63" t="e">
        <f>'FY25 Restaurants'!Q216</f>
        <v>#REF!</v>
      </c>
      <c r="K32" s="63" t="e">
        <f>'FY25 Restaurants'!R216</f>
        <v>#REF!</v>
      </c>
      <c r="L32" s="63" t="e">
        <f>'FY25 Restaurants'!S216</f>
        <v>#REF!</v>
      </c>
      <c r="M32" s="63" t="e">
        <f>'FY25 Restaurants'!T216</f>
        <v>#REF!</v>
      </c>
      <c r="N32" s="63" t="e">
        <f>'FY25 Restaurants'!U216</f>
        <v>#REF!</v>
      </c>
      <c r="O32" s="63" t="e">
        <f>'FY25 Restaurants'!V216</f>
        <v>#REF!</v>
      </c>
      <c r="P32" s="63" t="e">
        <f>'FY25 Restaurants'!W216</f>
        <v>#REF!</v>
      </c>
      <c r="Q32" s="63" t="e">
        <f>'FY25 Restaurants'!X216</f>
        <v>#REF!</v>
      </c>
      <c r="R32" s="63" t="e">
        <f>'FY25 Restaurants'!Y216</f>
        <v>#REF!</v>
      </c>
      <c r="S32" s="63" t="e">
        <f>'FY25 Restaurants'!Z216</f>
        <v>#REF!</v>
      </c>
      <c r="T32" s="63" t="e">
        <f>'FY25 Restaurants'!AA216</f>
        <v>#REF!</v>
      </c>
      <c r="U32" s="63" t="e">
        <f>'FY25 Restaurants'!AB216</f>
        <v>#REF!</v>
      </c>
      <c r="V32" s="63" t="e">
        <f>'FY25 Restaurants'!AC216</f>
        <v>#REF!</v>
      </c>
      <c r="W32" s="63" t="e">
        <f>'FY25 Restaurants'!AD216</f>
        <v>#REF!</v>
      </c>
      <c r="X32" s="63" t="e">
        <f>'FY25 Restaurants'!AE216</f>
        <v>#REF!</v>
      </c>
      <c r="Y32" s="63" t="e">
        <f>'FY25 Restaurants'!AF216</f>
        <v>#REF!</v>
      </c>
      <c r="Z32" s="63" t="e">
        <f>'FY25 Restaurants'!AG216</f>
        <v>#REF!</v>
      </c>
      <c r="AA32" s="63" t="e">
        <f>'FY25 Restaurants'!AH216</f>
        <v>#REF!</v>
      </c>
      <c r="AB32" s="63" t="e">
        <f>'FY25 Restaurants'!AI216</f>
        <v>#REF!</v>
      </c>
      <c r="AC32" s="63" t="e">
        <f>'FY25 Restaurants'!AJ216</f>
        <v>#REF!</v>
      </c>
      <c r="AD32" s="25"/>
      <c r="AE32" s="63" t="e">
        <f>SUM(R32:AC32)</f>
        <v>#REF!</v>
      </c>
      <c r="AF32" s="63" t="e">
        <f>SUM(F32:Q32)</f>
        <v>#REF!</v>
      </c>
      <c r="AG32" s="63" t="e">
        <f t="shared" ref="AG32:AG33" si="8">AE32-AF32</f>
        <v>#REF!</v>
      </c>
      <c r="AH32" s="1164" t="e">
        <f>(AE32-AF32)/AF32</f>
        <v>#REF!</v>
      </c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58"/>
      <c r="CR32" s="58"/>
      <c r="CS32" s="63" t="e">
        <f>SUMIF(#REF!,CS$2,#REF!)</f>
        <v>#REF!</v>
      </c>
      <c r="CT32" s="63" t="e">
        <f>SUMIF(#REF!,CT$2,#REF!)</f>
        <v>#REF!</v>
      </c>
      <c r="CU32" s="63" t="e">
        <f>SUMIF(#REF!,CU$2,#REF!)</f>
        <v>#REF!</v>
      </c>
      <c r="CV32" s="63" t="e">
        <f>SUMIF(#REF!,CV$2,#REF!)</f>
        <v>#REF!</v>
      </c>
      <c r="CW32" s="63" t="e">
        <f>SUMIF(#REF!,CW$2,#REF!)</f>
        <v>#REF!</v>
      </c>
      <c r="CX32" s="63" t="e">
        <f>SUMIF(#REF!,CX$2,#REF!)</f>
        <v>#REF!</v>
      </c>
      <c r="CY32" s="63" t="e">
        <f>SUMIF(#REF!,CY$2,#REF!)</f>
        <v>#REF!</v>
      </c>
      <c r="CZ32" s="63" t="e">
        <f>SUMIF(#REF!,CZ$2,#REF!)</f>
        <v>#REF!</v>
      </c>
      <c r="DA32" s="63" t="e">
        <f>SUMIF(#REF!,DA$2,#REF!)</f>
        <v>#REF!</v>
      </c>
      <c r="DB32" s="63" t="e">
        <f>SUMIF(#REF!,DB$2,#REF!)</f>
        <v>#REF!</v>
      </c>
      <c r="DC32" s="63" t="e">
        <f>SUMIF(#REF!,DC$2,#REF!)</f>
        <v>#REF!</v>
      </c>
      <c r="DD32" s="63" t="e">
        <f>SUMIF(#REF!,DD$2,#REF!)</f>
        <v>#REF!</v>
      </c>
      <c r="DE32" s="63" t="e">
        <f>SUMIF(#REF!,DE$2,#REF!)</f>
        <v>#REF!</v>
      </c>
      <c r="DF32" s="63" t="e">
        <f>SUMIF(#REF!,DF$2,#REF!)</f>
        <v>#REF!</v>
      </c>
      <c r="DG32" s="63" t="e">
        <f>SUMIF(#REF!,DG$2,#REF!)</f>
        <v>#REF!</v>
      </c>
      <c r="DH32" s="63" t="e">
        <f>SUMIF(#REF!,DH$2,#REF!)</f>
        <v>#REF!</v>
      </c>
      <c r="DI32" s="63" t="e">
        <f>SUMIF(#REF!,DI$2,#REF!)</f>
        <v>#REF!</v>
      </c>
      <c r="DJ32" s="63" t="e">
        <f>SUMIF(#REF!,DJ$2,#REF!)</f>
        <v>#REF!</v>
      </c>
      <c r="DK32" s="63" t="e">
        <f>SUMIF(#REF!,DK$2,#REF!)</f>
        <v>#REF!</v>
      </c>
      <c r="DL32" s="63" t="e">
        <f>SUMIF(#REF!,DL$2,#REF!)</f>
        <v>#REF!</v>
      </c>
      <c r="DM32" s="58"/>
      <c r="DN32" s="58"/>
      <c r="DO32" s="58"/>
      <c r="DP32" s="58"/>
      <c r="DQ32" s="58"/>
      <c r="DR32" s="58"/>
      <c r="DS32" s="58"/>
      <c r="DT32" s="58"/>
      <c r="DU32" s="58"/>
    </row>
    <row r="33" spans="3:125" s="68" customFormat="1" ht="20.25" customHeight="1">
      <c r="D33" s="64" t="s">
        <v>35</v>
      </c>
      <c r="E33" s="106"/>
      <c r="F33" s="66" t="e">
        <f>(F32/F29)</f>
        <v>#REF!</v>
      </c>
      <c r="G33" s="66" t="e">
        <f t="shared" ref="G33:AC33" si="9">(G32/G29)</f>
        <v>#REF!</v>
      </c>
      <c r="H33" s="66" t="e">
        <f t="shared" si="9"/>
        <v>#REF!</v>
      </c>
      <c r="I33" s="66" t="e">
        <f t="shared" si="9"/>
        <v>#REF!</v>
      </c>
      <c r="J33" s="66" t="e">
        <f t="shared" si="9"/>
        <v>#REF!</v>
      </c>
      <c r="K33" s="66" t="e">
        <f t="shared" si="9"/>
        <v>#REF!</v>
      </c>
      <c r="L33" s="66" t="e">
        <f t="shared" si="9"/>
        <v>#REF!</v>
      </c>
      <c r="M33" s="66" t="e">
        <f t="shared" si="9"/>
        <v>#REF!</v>
      </c>
      <c r="N33" s="66" t="e">
        <f t="shared" si="9"/>
        <v>#REF!</v>
      </c>
      <c r="O33" s="66" t="e">
        <f t="shared" si="9"/>
        <v>#REF!</v>
      </c>
      <c r="P33" s="66" t="e">
        <f t="shared" si="9"/>
        <v>#REF!</v>
      </c>
      <c r="Q33" s="66" t="e">
        <f t="shared" si="9"/>
        <v>#REF!</v>
      </c>
      <c r="R33" s="66" t="e">
        <f t="shared" si="9"/>
        <v>#REF!</v>
      </c>
      <c r="S33" s="66" t="e">
        <f t="shared" si="9"/>
        <v>#REF!</v>
      </c>
      <c r="T33" s="66" t="e">
        <f t="shared" si="9"/>
        <v>#REF!</v>
      </c>
      <c r="U33" s="66" t="e">
        <f t="shared" si="9"/>
        <v>#REF!</v>
      </c>
      <c r="V33" s="66" t="e">
        <f t="shared" si="9"/>
        <v>#REF!</v>
      </c>
      <c r="W33" s="66" t="e">
        <f t="shared" si="9"/>
        <v>#REF!</v>
      </c>
      <c r="X33" s="66" t="e">
        <f t="shared" si="9"/>
        <v>#REF!</v>
      </c>
      <c r="Y33" s="66" t="e">
        <f t="shared" si="9"/>
        <v>#REF!</v>
      </c>
      <c r="Z33" s="66" t="e">
        <f t="shared" si="9"/>
        <v>#REF!</v>
      </c>
      <c r="AA33" s="66" t="e">
        <f t="shared" si="9"/>
        <v>#REF!</v>
      </c>
      <c r="AB33" s="66" t="e">
        <f t="shared" si="9"/>
        <v>#REF!</v>
      </c>
      <c r="AC33" s="66" t="e">
        <f t="shared" si="9"/>
        <v>#REF!</v>
      </c>
      <c r="AD33" s="67"/>
      <c r="AE33" s="66" t="e">
        <f>(AE32/AE29)</f>
        <v>#REF!</v>
      </c>
      <c r="AF33" s="66" t="e">
        <f>(AF32/AF29)</f>
        <v>#REF!</v>
      </c>
      <c r="AG33" s="66" t="e">
        <f t="shared" si="8"/>
        <v>#REF!</v>
      </c>
      <c r="AH33" s="66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S33" s="66" t="e">
        <f>SUMIF(#REF!,CS$2,#REF!)</f>
        <v>#REF!</v>
      </c>
      <c r="CT33" s="66" t="e">
        <f>SUMIF(#REF!,CT$2,#REF!)</f>
        <v>#REF!</v>
      </c>
      <c r="CU33" s="66" t="e">
        <f>SUMIF(#REF!,CU$2,#REF!)</f>
        <v>#REF!</v>
      </c>
      <c r="CV33" s="66" t="e">
        <f>SUMIF(#REF!,CV$2,#REF!)</f>
        <v>#REF!</v>
      </c>
      <c r="CW33" s="66" t="e">
        <f>SUMIF(#REF!,CW$2,#REF!)</f>
        <v>#REF!</v>
      </c>
      <c r="CX33" s="66" t="e">
        <f>SUMIF(#REF!,CX$2,#REF!)</f>
        <v>#REF!</v>
      </c>
      <c r="CY33" s="66" t="e">
        <f>SUMIF(#REF!,CY$2,#REF!)</f>
        <v>#REF!</v>
      </c>
      <c r="CZ33" s="66" t="e">
        <f>SUMIF(#REF!,CZ$2,#REF!)</f>
        <v>#REF!</v>
      </c>
      <c r="DA33" s="66" t="e">
        <f>SUMIF(#REF!,DA$2,#REF!)</f>
        <v>#REF!</v>
      </c>
      <c r="DB33" s="66" t="e">
        <f>SUMIF(#REF!,DB$2,#REF!)</f>
        <v>#REF!</v>
      </c>
      <c r="DC33" s="66" t="e">
        <f>SUMIF(#REF!,DC$2,#REF!)</f>
        <v>#REF!</v>
      </c>
      <c r="DD33" s="66" t="e">
        <f>SUMIF(#REF!,DD$2,#REF!)</f>
        <v>#REF!</v>
      </c>
      <c r="DE33" s="66" t="e">
        <f>SUMIF(#REF!,DE$2,#REF!)</f>
        <v>#REF!</v>
      </c>
      <c r="DF33" s="66" t="e">
        <f>SUMIF(#REF!,DF$2,#REF!)</f>
        <v>#REF!</v>
      </c>
      <c r="DG33" s="66" t="e">
        <f>SUMIF(#REF!,DG$2,#REF!)</f>
        <v>#REF!</v>
      </c>
      <c r="DH33" s="66" t="e">
        <f>SUMIF(#REF!,DH$2,#REF!)</f>
        <v>#REF!</v>
      </c>
      <c r="DI33" s="66" t="e">
        <f>SUMIF(#REF!,DI$2,#REF!)</f>
        <v>#REF!</v>
      </c>
      <c r="DJ33" s="66" t="e">
        <f>SUMIF(#REF!,DJ$2,#REF!)</f>
        <v>#REF!</v>
      </c>
      <c r="DK33" s="66" t="e">
        <f>SUMIF(#REF!,DK$2,#REF!)</f>
        <v>#REF!</v>
      </c>
      <c r="DL33" s="66" t="e">
        <f>SUMIF(#REF!,DL$2,#REF!)</f>
        <v>#REF!</v>
      </c>
    </row>
    <row r="34" spans="3:125" s="68" customFormat="1">
      <c r="D34" s="65"/>
      <c r="E34" s="106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9"/>
      <c r="AE34" s="69"/>
      <c r="AF34" s="69"/>
      <c r="AG34" s="69"/>
      <c r="AH34" s="1156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S34" s="69" t="e">
        <f>SUMIF(#REF!,CS$2,#REF!)</f>
        <v>#REF!</v>
      </c>
      <c r="CT34" s="69" t="e">
        <f>SUMIF(#REF!,CT$2,#REF!)</f>
        <v>#REF!</v>
      </c>
      <c r="CU34" s="69" t="e">
        <f>SUMIF(#REF!,CU$2,#REF!)</f>
        <v>#REF!</v>
      </c>
      <c r="CV34" s="69" t="e">
        <f>SUMIF(#REF!,CV$2,#REF!)</f>
        <v>#REF!</v>
      </c>
      <c r="CW34" s="69" t="e">
        <f>SUMIF(#REF!,CW$2,#REF!)</f>
        <v>#REF!</v>
      </c>
      <c r="CX34" s="69" t="e">
        <f>SUMIF(#REF!,CX$2,#REF!)</f>
        <v>#REF!</v>
      </c>
      <c r="CY34" s="69" t="e">
        <f>SUMIF(#REF!,CY$2,#REF!)</f>
        <v>#REF!</v>
      </c>
      <c r="CZ34" s="69" t="e">
        <f>SUMIF(#REF!,CZ$2,#REF!)</f>
        <v>#REF!</v>
      </c>
      <c r="DA34" s="69" t="e">
        <f>SUMIF(#REF!,DA$2,#REF!)</f>
        <v>#REF!</v>
      </c>
      <c r="DB34" s="69" t="e">
        <f>SUMIF(#REF!,DB$2,#REF!)</f>
        <v>#REF!</v>
      </c>
      <c r="DC34" s="69" t="e">
        <f>SUMIF(#REF!,DC$2,#REF!)</f>
        <v>#REF!</v>
      </c>
      <c r="DD34" s="69" t="e">
        <f>SUMIF(#REF!,DD$2,#REF!)</f>
        <v>#REF!</v>
      </c>
      <c r="DE34" s="69" t="e">
        <f>SUMIF(#REF!,DE$2,#REF!)</f>
        <v>#REF!</v>
      </c>
      <c r="DF34" s="69" t="e">
        <f>SUMIF(#REF!,DF$2,#REF!)</f>
        <v>#REF!</v>
      </c>
      <c r="DG34" s="69" t="e">
        <f>SUMIF(#REF!,DG$2,#REF!)</f>
        <v>#REF!</v>
      </c>
      <c r="DH34" s="69" t="e">
        <f>SUMIF(#REF!,DH$2,#REF!)</f>
        <v>#REF!</v>
      </c>
      <c r="DI34" s="69" t="e">
        <f>SUMIF(#REF!,DI$2,#REF!)</f>
        <v>#REF!</v>
      </c>
      <c r="DJ34" s="69" t="e">
        <f>SUMIF(#REF!,DJ$2,#REF!)</f>
        <v>#REF!</v>
      </c>
      <c r="DK34" s="69" t="e">
        <f>SUMIF(#REF!,DK$2,#REF!)</f>
        <v>#REF!</v>
      </c>
      <c r="DL34" s="69" t="e">
        <f>SUMIF(#REF!,DL$2,#REF!)</f>
        <v>#REF!</v>
      </c>
    </row>
    <row r="35" spans="3:125" ht="23.25" customHeight="1">
      <c r="D35" s="32" t="s">
        <v>36</v>
      </c>
      <c r="F35" s="24" t="e">
        <f>'FY25 Restaurants'!M217</f>
        <v>#REF!</v>
      </c>
      <c r="G35" s="24" t="e">
        <f>'FY25 Restaurants'!N217</f>
        <v>#REF!</v>
      </c>
      <c r="H35" s="24" t="e">
        <f>'FY25 Restaurants'!O217</f>
        <v>#REF!</v>
      </c>
      <c r="I35" s="24" t="e">
        <f>'FY25 Restaurants'!P217</f>
        <v>#REF!</v>
      </c>
      <c r="J35" s="24" t="e">
        <f>'FY25 Restaurants'!Q217</f>
        <v>#REF!</v>
      </c>
      <c r="K35" s="24" t="e">
        <f>'FY25 Restaurants'!R217</f>
        <v>#REF!</v>
      </c>
      <c r="L35" s="24" t="e">
        <f>'FY25 Restaurants'!S217</f>
        <v>#REF!</v>
      </c>
      <c r="M35" s="24" t="e">
        <f>'FY25 Restaurants'!T217</f>
        <v>#REF!</v>
      </c>
      <c r="N35" s="24" t="e">
        <f>'FY25 Restaurants'!U217</f>
        <v>#REF!</v>
      </c>
      <c r="O35" s="24" t="e">
        <f>'FY25 Restaurants'!V217</f>
        <v>#REF!</v>
      </c>
      <c r="P35" s="24" t="e">
        <f>'FY25 Restaurants'!W217</f>
        <v>#REF!</v>
      </c>
      <c r="Q35" s="24" t="e">
        <f>'FY25 Restaurants'!X217</f>
        <v>#REF!</v>
      </c>
      <c r="R35" s="24" t="e">
        <f>'FY25 Restaurants'!Y217</f>
        <v>#REF!</v>
      </c>
      <c r="S35" s="24" t="e">
        <f>'FY25 Restaurants'!Z217</f>
        <v>#REF!</v>
      </c>
      <c r="T35" s="24" t="e">
        <f>'FY25 Restaurants'!AA217</f>
        <v>#REF!</v>
      </c>
      <c r="U35" s="24" t="e">
        <f>'FY25 Restaurants'!AB217</f>
        <v>#REF!</v>
      </c>
      <c r="V35" s="24" t="e">
        <f>'FY25 Restaurants'!AC217</f>
        <v>#REF!</v>
      </c>
      <c r="W35" s="24" t="e">
        <f>'FY25 Restaurants'!AD217</f>
        <v>#REF!</v>
      </c>
      <c r="X35" s="24" t="e">
        <f>'FY25 Restaurants'!AE217</f>
        <v>#REF!</v>
      </c>
      <c r="Y35" s="24" t="e">
        <f>'FY25 Restaurants'!AF217</f>
        <v>#REF!</v>
      </c>
      <c r="Z35" s="24" t="e">
        <f>'FY25 Restaurants'!AG217</f>
        <v>#REF!</v>
      </c>
      <c r="AA35" s="24" t="e">
        <f>'FY25 Restaurants'!AH217</f>
        <v>#REF!</v>
      </c>
      <c r="AB35" s="24" t="e">
        <f>'FY25 Restaurants'!AI217</f>
        <v>#REF!</v>
      </c>
      <c r="AC35" s="24" t="e">
        <f>'FY25 Restaurants'!AJ217</f>
        <v>#REF!</v>
      </c>
      <c r="AD35" s="24"/>
      <c r="AE35" s="24" t="e">
        <f>SUM(R35:AC35)</f>
        <v>#REF!</v>
      </c>
      <c r="AF35" s="24" t="e">
        <f>SUM(F35:Q35)</f>
        <v>#REF!</v>
      </c>
      <c r="AG35" s="24" t="e">
        <f t="shared" ref="AG35:AG40" si="10">AF35-AE35</f>
        <v>#REF!</v>
      </c>
      <c r="AH35" s="1156" t="e">
        <f>(AE35-AF35)/AF35</f>
        <v>#REF!</v>
      </c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S35" s="24" t="e">
        <f>SUMIF(#REF!,CS$2,#REF!)</f>
        <v>#REF!</v>
      </c>
      <c r="CT35" s="24" t="e">
        <f>SUMIF(#REF!,CT$2,#REF!)</f>
        <v>#REF!</v>
      </c>
      <c r="CU35" s="24" t="e">
        <f>SUMIF(#REF!,CU$2,#REF!)</f>
        <v>#REF!</v>
      </c>
      <c r="CV35" s="24" t="e">
        <f>SUMIF(#REF!,CV$2,#REF!)</f>
        <v>#REF!</v>
      </c>
      <c r="CW35" s="24" t="e">
        <f>SUMIF(#REF!,CW$2,#REF!)</f>
        <v>#REF!</v>
      </c>
      <c r="CX35" s="24" t="e">
        <f>SUMIF(#REF!,CX$2,#REF!)</f>
        <v>#REF!</v>
      </c>
      <c r="CY35" s="24" t="e">
        <f>SUMIF(#REF!,CY$2,#REF!)</f>
        <v>#REF!</v>
      </c>
      <c r="CZ35" s="24" t="e">
        <f>SUMIF(#REF!,CZ$2,#REF!)</f>
        <v>#REF!</v>
      </c>
      <c r="DA35" s="24" t="e">
        <f>SUMIF(#REF!,DA$2,#REF!)</f>
        <v>#REF!</v>
      </c>
      <c r="DB35" s="24" t="e">
        <f>SUMIF(#REF!,DB$2,#REF!)</f>
        <v>#REF!</v>
      </c>
      <c r="DC35" s="24" t="e">
        <f>SUMIF(#REF!,DC$2,#REF!)</f>
        <v>#REF!</v>
      </c>
      <c r="DD35" s="24" t="e">
        <f>SUMIF(#REF!,DD$2,#REF!)</f>
        <v>#REF!</v>
      </c>
      <c r="DE35" s="24" t="e">
        <f>SUMIF(#REF!,DE$2,#REF!)</f>
        <v>#REF!</v>
      </c>
      <c r="DF35" s="24" t="e">
        <f>SUMIF(#REF!,DF$2,#REF!)</f>
        <v>#REF!</v>
      </c>
      <c r="DG35" s="24" t="e">
        <f>SUMIF(#REF!,DG$2,#REF!)</f>
        <v>#REF!</v>
      </c>
      <c r="DH35" s="24" t="e">
        <f>SUMIF(#REF!,DH$2,#REF!)</f>
        <v>#REF!</v>
      </c>
      <c r="DI35" s="24" t="e">
        <f>SUMIF(#REF!,DI$2,#REF!)</f>
        <v>#REF!</v>
      </c>
      <c r="DJ35" s="24" t="e">
        <f>SUMIF(#REF!,DJ$2,#REF!)</f>
        <v>#REF!</v>
      </c>
      <c r="DK35" s="24" t="e">
        <f>SUMIF(#REF!,DK$2,#REF!)</f>
        <v>#REF!</v>
      </c>
      <c r="DL35" s="24" t="e">
        <f>SUMIF(#REF!,DL$2,#REF!)</f>
        <v>#REF!</v>
      </c>
    </row>
    <row r="36" spans="3:125" s="68" customFormat="1" ht="23.25" customHeight="1">
      <c r="D36" s="65" t="s">
        <v>35</v>
      </c>
      <c r="E36" s="106"/>
      <c r="F36" s="22" t="e">
        <f>(F35/F29)</f>
        <v>#REF!</v>
      </c>
      <c r="G36" s="22" t="e">
        <f t="shared" ref="G36:AC36" si="11">(G35/G29)</f>
        <v>#REF!</v>
      </c>
      <c r="H36" s="22" t="e">
        <f t="shared" si="11"/>
        <v>#REF!</v>
      </c>
      <c r="I36" s="22" t="e">
        <f t="shared" si="11"/>
        <v>#REF!</v>
      </c>
      <c r="J36" s="22" t="e">
        <f t="shared" si="11"/>
        <v>#REF!</v>
      </c>
      <c r="K36" s="22" t="e">
        <f t="shared" si="11"/>
        <v>#REF!</v>
      </c>
      <c r="L36" s="22" t="e">
        <f t="shared" si="11"/>
        <v>#REF!</v>
      </c>
      <c r="M36" s="22" t="e">
        <f t="shared" si="11"/>
        <v>#REF!</v>
      </c>
      <c r="N36" s="22" t="e">
        <f t="shared" si="11"/>
        <v>#REF!</v>
      </c>
      <c r="O36" s="22" t="e">
        <f t="shared" si="11"/>
        <v>#REF!</v>
      </c>
      <c r="P36" s="22" t="e">
        <f t="shared" si="11"/>
        <v>#REF!</v>
      </c>
      <c r="Q36" s="22" t="e">
        <f t="shared" si="11"/>
        <v>#REF!</v>
      </c>
      <c r="R36" s="22" t="e">
        <f t="shared" si="11"/>
        <v>#REF!</v>
      </c>
      <c r="S36" s="22" t="e">
        <f t="shared" si="11"/>
        <v>#REF!</v>
      </c>
      <c r="T36" s="22" t="e">
        <f t="shared" si="11"/>
        <v>#REF!</v>
      </c>
      <c r="U36" s="22" t="e">
        <f t="shared" si="11"/>
        <v>#REF!</v>
      </c>
      <c r="V36" s="22" t="e">
        <f t="shared" si="11"/>
        <v>#REF!</v>
      </c>
      <c r="W36" s="22" t="e">
        <f t="shared" si="11"/>
        <v>#REF!</v>
      </c>
      <c r="X36" s="22" t="e">
        <f t="shared" si="11"/>
        <v>#REF!</v>
      </c>
      <c r="Y36" s="22" t="e">
        <f t="shared" si="11"/>
        <v>#REF!</v>
      </c>
      <c r="Z36" s="22" t="e">
        <f t="shared" si="11"/>
        <v>#REF!</v>
      </c>
      <c r="AA36" s="22" t="e">
        <f t="shared" si="11"/>
        <v>#REF!</v>
      </c>
      <c r="AB36" s="22" t="e">
        <f t="shared" si="11"/>
        <v>#REF!</v>
      </c>
      <c r="AC36" s="22" t="e">
        <f t="shared" si="11"/>
        <v>#REF!</v>
      </c>
      <c r="AD36" s="21"/>
      <c r="AE36" s="21" t="e">
        <f>(AE35/AE29)</f>
        <v>#REF!</v>
      </c>
      <c r="AF36" s="21" t="e">
        <f>(AF35/AF29)</f>
        <v>#REF!</v>
      </c>
      <c r="AG36" s="21" t="e">
        <f t="shared" si="10"/>
        <v>#REF!</v>
      </c>
      <c r="AH36" s="1156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S36" s="21" t="e">
        <f>SUMIF(#REF!,CS$2,#REF!)</f>
        <v>#REF!</v>
      </c>
      <c r="CT36" s="21" t="e">
        <f>SUMIF(#REF!,CT$2,#REF!)</f>
        <v>#REF!</v>
      </c>
      <c r="CU36" s="21" t="e">
        <f>SUMIF(#REF!,CU$2,#REF!)</f>
        <v>#REF!</v>
      </c>
      <c r="CV36" s="21" t="e">
        <f>SUMIF(#REF!,CV$2,#REF!)</f>
        <v>#REF!</v>
      </c>
      <c r="CW36" s="21" t="e">
        <f>SUMIF(#REF!,CW$2,#REF!)</f>
        <v>#REF!</v>
      </c>
      <c r="CX36" s="21" t="e">
        <f>SUMIF(#REF!,CX$2,#REF!)</f>
        <v>#REF!</v>
      </c>
      <c r="CY36" s="21" t="e">
        <f>SUMIF(#REF!,CY$2,#REF!)</f>
        <v>#REF!</v>
      </c>
      <c r="CZ36" s="21" t="e">
        <f>SUMIF(#REF!,CZ$2,#REF!)</f>
        <v>#REF!</v>
      </c>
      <c r="DA36" s="21" t="e">
        <f>SUMIF(#REF!,DA$2,#REF!)</f>
        <v>#REF!</v>
      </c>
      <c r="DB36" s="21" t="e">
        <f>SUMIF(#REF!,DB$2,#REF!)</f>
        <v>#REF!</v>
      </c>
      <c r="DC36" s="21" t="e">
        <f>SUMIF(#REF!,DC$2,#REF!)</f>
        <v>#REF!</v>
      </c>
      <c r="DD36" s="21" t="e">
        <f>SUMIF(#REF!,DD$2,#REF!)</f>
        <v>#REF!</v>
      </c>
      <c r="DE36" s="21" t="e">
        <f>SUMIF(#REF!,DE$2,#REF!)</f>
        <v>#REF!</v>
      </c>
      <c r="DF36" s="21" t="e">
        <f>SUMIF(#REF!,DF$2,#REF!)</f>
        <v>#REF!</v>
      </c>
      <c r="DG36" s="21" t="e">
        <f>SUMIF(#REF!,DG$2,#REF!)</f>
        <v>#REF!</v>
      </c>
      <c r="DH36" s="21" t="e">
        <f>SUMIF(#REF!,DH$2,#REF!)</f>
        <v>#REF!</v>
      </c>
      <c r="DI36" s="21" t="e">
        <f>SUMIF(#REF!,DI$2,#REF!)</f>
        <v>#REF!</v>
      </c>
      <c r="DJ36" s="21" t="e">
        <f>SUMIF(#REF!,DJ$2,#REF!)</f>
        <v>#REF!</v>
      </c>
      <c r="DK36" s="21" t="e">
        <f>SUMIF(#REF!,DK$2,#REF!)</f>
        <v>#REF!</v>
      </c>
      <c r="DL36" s="21" t="e">
        <f>SUMIF(#REF!,DL$2,#REF!)</f>
        <v>#REF!</v>
      </c>
    </row>
    <row r="37" spans="3:125" ht="23.25" customHeight="1">
      <c r="D37" s="32" t="s">
        <v>40</v>
      </c>
      <c r="F37" s="24" t="e">
        <f>'FY25 Restaurants'!M218</f>
        <v>#REF!</v>
      </c>
      <c r="G37" s="24" t="e">
        <f>'FY25 Restaurants'!N218</f>
        <v>#REF!</v>
      </c>
      <c r="H37" s="24" t="e">
        <f>'FY25 Restaurants'!O218</f>
        <v>#REF!</v>
      </c>
      <c r="I37" s="24" t="e">
        <f>'FY25 Restaurants'!P218</f>
        <v>#REF!</v>
      </c>
      <c r="J37" s="24" t="e">
        <f>'FY25 Restaurants'!Q218</f>
        <v>#REF!</v>
      </c>
      <c r="K37" s="24" t="e">
        <f>'FY25 Restaurants'!R218</f>
        <v>#REF!</v>
      </c>
      <c r="L37" s="24" t="e">
        <f>'FY25 Restaurants'!S218</f>
        <v>#REF!</v>
      </c>
      <c r="M37" s="24" t="e">
        <f>'FY25 Restaurants'!T218</f>
        <v>#REF!</v>
      </c>
      <c r="N37" s="24" t="e">
        <f>'FY25 Restaurants'!U218</f>
        <v>#REF!</v>
      </c>
      <c r="O37" s="24" t="e">
        <f>'FY25 Restaurants'!V218</f>
        <v>#REF!</v>
      </c>
      <c r="P37" s="24" t="e">
        <f>'FY25 Restaurants'!W218</f>
        <v>#REF!</v>
      </c>
      <c r="Q37" s="24" t="e">
        <f>'FY25 Restaurants'!X218</f>
        <v>#REF!</v>
      </c>
      <c r="R37" s="24" t="e">
        <f>'FY25 Restaurants'!Y218</f>
        <v>#REF!</v>
      </c>
      <c r="S37" s="24" t="e">
        <f>'FY25 Restaurants'!Z218</f>
        <v>#REF!</v>
      </c>
      <c r="T37" s="24" t="e">
        <f>'FY25 Restaurants'!AA218</f>
        <v>#REF!</v>
      </c>
      <c r="U37" s="24" t="e">
        <f>'FY25 Restaurants'!AB218</f>
        <v>#REF!</v>
      </c>
      <c r="V37" s="24" t="e">
        <f>'FY25 Restaurants'!AC218</f>
        <v>#REF!</v>
      </c>
      <c r="W37" s="24" t="e">
        <f>'FY25 Restaurants'!AD218</f>
        <v>#REF!</v>
      </c>
      <c r="X37" s="24" t="e">
        <f>'FY25 Restaurants'!AE218</f>
        <v>#REF!</v>
      </c>
      <c r="Y37" s="24" t="e">
        <f>'FY25 Restaurants'!AF218</f>
        <v>#REF!</v>
      </c>
      <c r="Z37" s="24" t="e">
        <f>'FY25 Restaurants'!AG218</f>
        <v>#REF!</v>
      </c>
      <c r="AA37" s="24" t="e">
        <f>'FY25 Restaurants'!AH218</f>
        <v>#REF!</v>
      </c>
      <c r="AB37" s="24" t="e">
        <f>'FY25 Restaurants'!AI218</f>
        <v>#REF!</v>
      </c>
      <c r="AC37" s="24" t="e">
        <f>'FY25 Restaurants'!AJ218</f>
        <v>#REF!</v>
      </c>
      <c r="AD37" s="24"/>
      <c r="AE37" s="24" t="e">
        <f>SUM(R37:AC37)</f>
        <v>#REF!</v>
      </c>
      <c r="AF37" s="24" t="e">
        <f>SUM(F37:Q37)</f>
        <v>#REF!</v>
      </c>
      <c r="AG37" s="24" t="e">
        <f t="shared" si="10"/>
        <v>#REF!</v>
      </c>
      <c r="AH37" s="1156" t="e">
        <f>(AE37-AF37)/AF37</f>
        <v>#REF!</v>
      </c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50"/>
      <c r="CR37" s="50"/>
      <c r="CS37" s="24" t="e">
        <f>SUMIF(#REF!,CS$2,#REF!)</f>
        <v>#REF!</v>
      </c>
      <c r="CT37" s="24" t="e">
        <f>SUMIF(#REF!,CT$2,#REF!)</f>
        <v>#REF!</v>
      </c>
      <c r="CU37" s="24" t="e">
        <f>SUMIF(#REF!,CU$2,#REF!)</f>
        <v>#REF!</v>
      </c>
      <c r="CV37" s="24" t="e">
        <f>SUMIF(#REF!,CV$2,#REF!)</f>
        <v>#REF!</v>
      </c>
      <c r="CW37" s="24" t="e">
        <f>SUMIF(#REF!,CW$2,#REF!)</f>
        <v>#REF!</v>
      </c>
      <c r="CX37" s="24" t="e">
        <f>SUMIF(#REF!,CX$2,#REF!)</f>
        <v>#REF!</v>
      </c>
      <c r="CY37" s="24" t="e">
        <f>SUMIF(#REF!,CY$2,#REF!)</f>
        <v>#REF!</v>
      </c>
      <c r="CZ37" s="24" t="e">
        <f>SUMIF(#REF!,CZ$2,#REF!)</f>
        <v>#REF!</v>
      </c>
      <c r="DA37" s="24" t="e">
        <f>SUMIF(#REF!,DA$2,#REF!)</f>
        <v>#REF!</v>
      </c>
      <c r="DB37" s="24" t="e">
        <f>SUMIF(#REF!,DB$2,#REF!)</f>
        <v>#REF!</v>
      </c>
      <c r="DC37" s="24" t="e">
        <f>SUMIF(#REF!,DC$2,#REF!)</f>
        <v>#REF!</v>
      </c>
      <c r="DD37" s="24" t="e">
        <f>SUMIF(#REF!,DD$2,#REF!)</f>
        <v>#REF!</v>
      </c>
      <c r="DE37" s="24" t="e">
        <f>SUMIF(#REF!,DE$2,#REF!)</f>
        <v>#REF!</v>
      </c>
      <c r="DF37" s="24" t="e">
        <f>SUMIF(#REF!,DF$2,#REF!)</f>
        <v>#REF!</v>
      </c>
      <c r="DG37" s="24" t="e">
        <f>SUMIF(#REF!,DG$2,#REF!)</f>
        <v>#REF!</v>
      </c>
      <c r="DH37" s="24" t="e">
        <f>SUMIF(#REF!,DH$2,#REF!)</f>
        <v>#REF!</v>
      </c>
      <c r="DI37" s="24" t="e">
        <f>SUMIF(#REF!,DI$2,#REF!)</f>
        <v>#REF!</v>
      </c>
      <c r="DJ37" s="24" t="e">
        <f>SUMIF(#REF!,DJ$2,#REF!)</f>
        <v>#REF!</v>
      </c>
      <c r="DK37" s="24" t="e">
        <f>SUMIF(#REF!,DK$2,#REF!)</f>
        <v>#REF!</v>
      </c>
      <c r="DL37" s="24" t="e">
        <f>SUMIF(#REF!,DL$2,#REF!)</f>
        <v>#REF!</v>
      </c>
      <c r="DM37" s="50"/>
      <c r="DN37" s="50"/>
      <c r="DO37" s="50"/>
      <c r="DP37" s="50"/>
      <c r="DQ37" s="50"/>
      <c r="DR37" s="50"/>
      <c r="DS37" s="50"/>
      <c r="DT37" s="50"/>
    </row>
    <row r="38" spans="3:125" s="68" customFormat="1" ht="23.25" customHeight="1">
      <c r="D38" s="65" t="s">
        <v>35</v>
      </c>
      <c r="E38" s="106"/>
      <c r="F38" s="67" t="e">
        <f>F37/F$29</f>
        <v>#REF!</v>
      </c>
      <c r="G38" s="67" t="e">
        <f t="shared" ref="G38:AC38" si="12">G37/G$29</f>
        <v>#REF!</v>
      </c>
      <c r="H38" s="67" t="e">
        <f t="shared" si="12"/>
        <v>#REF!</v>
      </c>
      <c r="I38" s="67" t="e">
        <f t="shared" si="12"/>
        <v>#REF!</v>
      </c>
      <c r="J38" s="67" t="e">
        <f t="shared" si="12"/>
        <v>#REF!</v>
      </c>
      <c r="K38" s="67" t="e">
        <f t="shared" si="12"/>
        <v>#REF!</v>
      </c>
      <c r="L38" s="67" t="e">
        <f t="shared" si="12"/>
        <v>#REF!</v>
      </c>
      <c r="M38" s="67" t="e">
        <f t="shared" si="12"/>
        <v>#REF!</v>
      </c>
      <c r="N38" s="67" t="e">
        <f t="shared" si="12"/>
        <v>#REF!</v>
      </c>
      <c r="O38" s="67" t="e">
        <f t="shared" si="12"/>
        <v>#REF!</v>
      </c>
      <c r="P38" s="67" t="e">
        <f t="shared" si="12"/>
        <v>#REF!</v>
      </c>
      <c r="Q38" s="67" t="e">
        <f t="shared" si="12"/>
        <v>#REF!</v>
      </c>
      <c r="R38" s="67" t="e">
        <f t="shared" si="12"/>
        <v>#REF!</v>
      </c>
      <c r="S38" s="67" t="e">
        <f t="shared" si="12"/>
        <v>#REF!</v>
      </c>
      <c r="T38" s="67" t="e">
        <f t="shared" si="12"/>
        <v>#REF!</v>
      </c>
      <c r="U38" s="67" t="e">
        <f t="shared" si="12"/>
        <v>#REF!</v>
      </c>
      <c r="V38" s="67" t="e">
        <f t="shared" si="12"/>
        <v>#REF!</v>
      </c>
      <c r="W38" s="67" t="e">
        <f t="shared" si="12"/>
        <v>#REF!</v>
      </c>
      <c r="X38" s="67" t="e">
        <f t="shared" si="12"/>
        <v>#REF!</v>
      </c>
      <c r="Y38" s="67" t="e">
        <f t="shared" si="12"/>
        <v>#REF!</v>
      </c>
      <c r="Z38" s="67" t="e">
        <f t="shared" si="12"/>
        <v>#REF!</v>
      </c>
      <c r="AA38" s="67" t="e">
        <f t="shared" si="12"/>
        <v>#REF!</v>
      </c>
      <c r="AB38" s="67" t="e">
        <f t="shared" si="12"/>
        <v>#REF!</v>
      </c>
      <c r="AC38" s="67" t="e">
        <f t="shared" si="12"/>
        <v>#REF!</v>
      </c>
      <c r="AD38" s="69"/>
      <c r="AE38" s="69" t="e">
        <f>AE37/AE$29</f>
        <v>#REF!</v>
      </c>
      <c r="AF38" s="69" t="e">
        <f>AF37/AF$29</f>
        <v>#REF!</v>
      </c>
      <c r="AG38" s="69" t="e">
        <f t="shared" si="10"/>
        <v>#REF!</v>
      </c>
      <c r="AH38" s="1156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S38" s="69" t="e">
        <f>SUMIF(#REF!,CS$2,#REF!)</f>
        <v>#REF!</v>
      </c>
      <c r="CT38" s="69" t="e">
        <f>SUMIF(#REF!,CT$2,#REF!)</f>
        <v>#REF!</v>
      </c>
      <c r="CU38" s="69" t="e">
        <f>SUMIF(#REF!,CU$2,#REF!)</f>
        <v>#REF!</v>
      </c>
      <c r="CV38" s="69" t="e">
        <f>SUMIF(#REF!,CV$2,#REF!)</f>
        <v>#REF!</v>
      </c>
      <c r="CW38" s="69" t="e">
        <f>SUMIF(#REF!,CW$2,#REF!)</f>
        <v>#REF!</v>
      </c>
      <c r="CX38" s="69" t="e">
        <f>SUMIF(#REF!,CX$2,#REF!)</f>
        <v>#REF!</v>
      </c>
      <c r="CY38" s="69" t="e">
        <f>SUMIF(#REF!,CY$2,#REF!)</f>
        <v>#REF!</v>
      </c>
      <c r="CZ38" s="69" t="e">
        <f>SUMIF(#REF!,CZ$2,#REF!)</f>
        <v>#REF!</v>
      </c>
      <c r="DA38" s="69" t="e">
        <f>SUMIF(#REF!,DA$2,#REF!)</f>
        <v>#REF!</v>
      </c>
      <c r="DB38" s="69" t="e">
        <f>SUMIF(#REF!,DB$2,#REF!)</f>
        <v>#REF!</v>
      </c>
      <c r="DC38" s="69" t="e">
        <f>SUMIF(#REF!,DC$2,#REF!)</f>
        <v>#REF!</v>
      </c>
      <c r="DD38" s="69" t="e">
        <f>SUMIF(#REF!,DD$2,#REF!)</f>
        <v>#REF!</v>
      </c>
      <c r="DE38" s="69" t="e">
        <f>SUMIF(#REF!,DE$2,#REF!)</f>
        <v>#REF!</v>
      </c>
      <c r="DF38" s="69" t="e">
        <f>SUMIF(#REF!,DF$2,#REF!)</f>
        <v>#REF!</v>
      </c>
      <c r="DG38" s="69" t="e">
        <f>SUMIF(#REF!,DG$2,#REF!)</f>
        <v>#REF!</v>
      </c>
      <c r="DH38" s="69" t="e">
        <f>SUMIF(#REF!,DH$2,#REF!)</f>
        <v>#REF!</v>
      </c>
      <c r="DI38" s="69" t="e">
        <f>SUMIF(#REF!,DI$2,#REF!)</f>
        <v>#REF!</v>
      </c>
      <c r="DJ38" s="69" t="e">
        <f>SUMIF(#REF!,DJ$2,#REF!)</f>
        <v>#REF!</v>
      </c>
      <c r="DK38" s="69" t="e">
        <f>SUMIF(#REF!,DK$2,#REF!)</f>
        <v>#REF!</v>
      </c>
      <c r="DL38" s="69" t="e">
        <f>SUMIF(#REF!,DL$2,#REF!)</f>
        <v>#REF!</v>
      </c>
    </row>
    <row r="39" spans="3:125" ht="23.25" customHeight="1">
      <c r="D39" s="32" t="s">
        <v>79</v>
      </c>
      <c r="F39" s="24" t="e">
        <f>'FY25 Restaurants'!M219</f>
        <v>#REF!</v>
      </c>
      <c r="G39" s="24" t="e">
        <f>'FY25 Restaurants'!N219</f>
        <v>#REF!</v>
      </c>
      <c r="H39" s="24" t="e">
        <f>'FY25 Restaurants'!O219</f>
        <v>#REF!</v>
      </c>
      <c r="I39" s="24" t="e">
        <f>'FY25 Restaurants'!P219</f>
        <v>#REF!</v>
      </c>
      <c r="J39" s="24" t="e">
        <f>'FY25 Restaurants'!Q219</f>
        <v>#REF!</v>
      </c>
      <c r="K39" s="24" t="e">
        <f>'FY25 Restaurants'!R219</f>
        <v>#REF!</v>
      </c>
      <c r="L39" s="24" t="e">
        <f>'FY25 Restaurants'!S219</f>
        <v>#REF!</v>
      </c>
      <c r="M39" s="24" t="e">
        <f>'FY25 Restaurants'!T219</f>
        <v>#REF!</v>
      </c>
      <c r="N39" s="24" t="e">
        <f>'FY25 Restaurants'!U219</f>
        <v>#REF!</v>
      </c>
      <c r="O39" s="24" t="e">
        <f>'FY25 Restaurants'!V219</f>
        <v>#REF!</v>
      </c>
      <c r="P39" s="24" t="e">
        <f>'FY25 Restaurants'!W219</f>
        <v>#REF!</v>
      </c>
      <c r="Q39" s="24" t="e">
        <f>'FY25 Restaurants'!X219</f>
        <v>#REF!</v>
      </c>
      <c r="R39" s="24" t="e">
        <f>'FY25 Restaurants'!Y219</f>
        <v>#REF!</v>
      </c>
      <c r="S39" s="24" t="e">
        <f>'FY25 Restaurants'!Z219</f>
        <v>#REF!</v>
      </c>
      <c r="T39" s="24" t="e">
        <f>'FY25 Restaurants'!AA219</f>
        <v>#REF!</v>
      </c>
      <c r="U39" s="24" t="e">
        <f>'FY25 Restaurants'!AB219</f>
        <v>#REF!</v>
      </c>
      <c r="V39" s="24" t="e">
        <f>'FY25 Restaurants'!AC219</f>
        <v>#REF!</v>
      </c>
      <c r="W39" s="24" t="e">
        <f>'FY25 Restaurants'!AD219</f>
        <v>#REF!</v>
      </c>
      <c r="X39" s="24" t="e">
        <f>'FY25 Restaurants'!AE219</f>
        <v>#REF!</v>
      </c>
      <c r="Y39" s="24" t="e">
        <f>'FY25 Restaurants'!AF219</f>
        <v>#REF!</v>
      </c>
      <c r="Z39" s="24" t="e">
        <f>'FY25 Restaurants'!AG219</f>
        <v>#REF!</v>
      </c>
      <c r="AA39" s="24" t="e">
        <f>'FY25 Restaurants'!AH219</f>
        <v>#REF!</v>
      </c>
      <c r="AB39" s="24" t="e">
        <f>'FY25 Restaurants'!AI219</f>
        <v>#REF!</v>
      </c>
      <c r="AC39" s="24" t="e">
        <f>'FY25 Restaurants'!AJ219</f>
        <v>#REF!</v>
      </c>
      <c r="AD39" s="24"/>
      <c r="AE39" s="24" t="e">
        <f>SUM(R39:AC39)</f>
        <v>#REF!</v>
      </c>
      <c r="AF39" s="24" t="e">
        <f>SUM(F39:Q39)</f>
        <v>#REF!</v>
      </c>
      <c r="AG39" s="24" t="e">
        <f t="shared" si="10"/>
        <v>#REF!</v>
      </c>
      <c r="AH39" s="1156" t="e">
        <f>(AE39-AF39)/AF39</f>
        <v>#REF!</v>
      </c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50"/>
      <c r="CR39" s="50"/>
      <c r="CS39" s="24" t="e">
        <f>SUMIF(#REF!,CS$2,#REF!)</f>
        <v>#REF!</v>
      </c>
      <c r="CT39" s="24" t="e">
        <f>SUMIF(#REF!,CT$2,#REF!)</f>
        <v>#REF!</v>
      </c>
      <c r="CU39" s="24" t="e">
        <f>SUMIF(#REF!,CU$2,#REF!)</f>
        <v>#REF!</v>
      </c>
      <c r="CV39" s="24" t="e">
        <f>SUMIF(#REF!,CV$2,#REF!)</f>
        <v>#REF!</v>
      </c>
      <c r="CW39" s="24" t="e">
        <f>SUMIF(#REF!,CW$2,#REF!)</f>
        <v>#REF!</v>
      </c>
      <c r="CX39" s="24" t="e">
        <f>SUMIF(#REF!,CX$2,#REF!)</f>
        <v>#REF!</v>
      </c>
      <c r="CY39" s="24" t="e">
        <f>SUMIF(#REF!,CY$2,#REF!)</f>
        <v>#REF!</v>
      </c>
      <c r="CZ39" s="24" t="e">
        <f>SUMIF(#REF!,CZ$2,#REF!)</f>
        <v>#REF!</v>
      </c>
      <c r="DA39" s="24" t="e">
        <f>SUMIF(#REF!,DA$2,#REF!)</f>
        <v>#REF!</v>
      </c>
      <c r="DB39" s="24" t="e">
        <f>SUMIF(#REF!,DB$2,#REF!)</f>
        <v>#REF!</v>
      </c>
      <c r="DC39" s="24" t="e">
        <f>SUMIF(#REF!,DC$2,#REF!)</f>
        <v>#REF!</v>
      </c>
      <c r="DD39" s="24" t="e">
        <f>SUMIF(#REF!,DD$2,#REF!)</f>
        <v>#REF!</v>
      </c>
      <c r="DE39" s="24" t="e">
        <f>SUMIF(#REF!,DE$2,#REF!)</f>
        <v>#REF!</v>
      </c>
      <c r="DF39" s="24" t="e">
        <f>SUMIF(#REF!,DF$2,#REF!)</f>
        <v>#REF!</v>
      </c>
      <c r="DG39" s="24" t="e">
        <f>SUMIF(#REF!,DG$2,#REF!)</f>
        <v>#REF!</v>
      </c>
      <c r="DH39" s="24" t="e">
        <f>SUMIF(#REF!,DH$2,#REF!)</f>
        <v>#REF!</v>
      </c>
      <c r="DI39" s="24" t="e">
        <f>SUMIF(#REF!,DI$2,#REF!)</f>
        <v>#REF!</v>
      </c>
      <c r="DJ39" s="24" t="e">
        <f>SUMIF(#REF!,DJ$2,#REF!)</f>
        <v>#REF!</v>
      </c>
      <c r="DK39" s="24" t="e">
        <f>SUMIF(#REF!,DK$2,#REF!)</f>
        <v>#REF!</v>
      </c>
      <c r="DL39" s="24" t="e">
        <f>SUMIF(#REF!,DL$2,#REF!)</f>
        <v>#REF!</v>
      </c>
      <c r="DM39" s="50"/>
      <c r="DN39" s="50"/>
      <c r="DO39" s="50"/>
      <c r="DP39" s="50"/>
      <c r="DQ39" s="50"/>
      <c r="DR39" s="50"/>
      <c r="DS39" s="50"/>
      <c r="DT39" s="50"/>
    </row>
    <row r="40" spans="3:125" s="68" customFormat="1" ht="23.25" customHeight="1">
      <c r="D40" s="65" t="s">
        <v>35</v>
      </c>
      <c r="E40" s="106"/>
      <c r="F40" s="67" t="e">
        <f>F39/F29</f>
        <v>#REF!</v>
      </c>
      <c r="G40" s="67" t="e">
        <f t="shared" ref="G40:AC40" si="13">G39/G29</f>
        <v>#REF!</v>
      </c>
      <c r="H40" s="67" t="e">
        <f t="shared" si="13"/>
        <v>#REF!</v>
      </c>
      <c r="I40" s="67" t="e">
        <f t="shared" si="13"/>
        <v>#REF!</v>
      </c>
      <c r="J40" s="67" t="e">
        <f t="shared" si="13"/>
        <v>#REF!</v>
      </c>
      <c r="K40" s="67" t="e">
        <f t="shared" si="13"/>
        <v>#REF!</v>
      </c>
      <c r="L40" s="67" t="e">
        <f t="shared" si="13"/>
        <v>#REF!</v>
      </c>
      <c r="M40" s="67" t="e">
        <f t="shared" si="13"/>
        <v>#REF!</v>
      </c>
      <c r="N40" s="67" t="e">
        <f t="shared" si="13"/>
        <v>#REF!</v>
      </c>
      <c r="O40" s="67" t="e">
        <f t="shared" si="13"/>
        <v>#REF!</v>
      </c>
      <c r="P40" s="67" t="e">
        <f t="shared" si="13"/>
        <v>#REF!</v>
      </c>
      <c r="Q40" s="67" t="e">
        <f t="shared" si="13"/>
        <v>#REF!</v>
      </c>
      <c r="R40" s="67" t="e">
        <f t="shared" si="13"/>
        <v>#REF!</v>
      </c>
      <c r="S40" s="67" t="e">
        <f t="shared" si="13"/>
        <v>#REF!</v>
      </c>
      <c r="T40" s="67" t="e">
        <f t="shared" si="13"/>
        <v>#REF!</v>
      </c>
      <c r="U40" s="67" t="e">
        <f t="shared" si="13"/>
        <v>#REF!</v>
      </c>
      <c r="V40" s="67" t="e">
        <f t="shared" si="13"/>
        <v>#REF!</v>
      </c>
      <c r="W40" s="67" t="e">
        <f t="shared" si="13"/>
        <v>#REF!</v>
      </c>
      <c r="X40" s="67" t="e">
        <f t="shared" si="13"/>
        <v>#REF!</v>
      </c>
      <c r="Y40" s="67" t="e">
        <f t="shared" si="13"/>
        <v>#REF!</v>
      </c>
      <c r="Z40" s="67" t="e">
        <f t="shared" si="13"/>
        <v>#REF!</v>
      </c>
      <c r="AA40" s="67" t="e">
        <f t="shared" si="13"/>
        <v>#REF!</v>
      </c>
      <c r="AB40" s="67" t="e">
        <f t="shared" si="13"/>
        <v>#REF!</v>
      </c>
      <c r="AC40" s="67" t="e">
        <f t="shared" si="13"/>
        <v>#REF!</v>
      </c>
      <c r="AD40" s="69"/>
      <c r="AE40" s="69" t="e">
        <f>AE39/AE29</f>
        <v>#REF!</v>
      </c>
      <c r="AF40" s="69" t="e">
        <f>AF39/AF29</f>
        <v>#REF!</v>
      </c>
      <c r="AG40" s="69" t="e">
        <f t="shared" si="10"/>
        <v>#REF!</v>
      </c>
      <c r="AH40" s="1156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S40" s="69" t="e">
        <f>SUMIF(#REF!,CS$2,#REF!)</f>
        <v>#REF!</v>
      </c>
      <c r="CT40" s="69" t="e">
        <f>SUMIF(#REF!,CT$2,#REF!)</f>
        <v>#REF!</v>
      </c>
      <c r="CU40" s="69" t="e">
        <f>SUMIF(#REF!,CU$2,#REF!)</f>
        <v>#REF!</v>
      </c>
      <c r="CV40" s="69" t="e">
        <f>SUMIF(#REF!,CV$2,#REF!)</f>
        <v>#REF!</v>
      </c>
      <c r="CW40" s="69" t="e">
        <f>SUMIF(#REF!,CW$2,#REF!)</f>
        <v>#REF!</v>
      </c>
      <c r="CX40" s="69" t="e">
        <f>SUMIF(#REF!,CX$2,#REF!)</f>
        <v>#REF!</v>
      </c>
      <c r="CY40" s="69" t="e">
        <f>SUMIF(#REF!,CY$2,#REF!)</f>
        <v>#REF!</v>
      </c>
      <c r="CZ40" s="69" t="e">
        <f>SUMIF(#REF!,CZ$2,#REF!)</f>
        <v>#REF!</v>
      </c>
      <c r="DA40" s="69" t="e">
        <f>SUMIF(#REF!,DA$2,#REF!)</f>
        <v>#REF!</v>
      </c>
      <c r="DB40" s="69" t="e">
        <f>SUMIF(#REF!,DB$2,#REF!)</f>
        <v>#REF!</v>
      </c>
      <c r="DC40" s="69" t="e">
        <f>SUMIF(#REF!,DC$2,#REF!)</f>
        <v>#REF!</v>
      </c>
      <c r="DD40" s="69" t="e">
        <f>SUMIF(#REF!,DD$2,#REF!)</f>
        <v>#REF!</v>
      </c>
      <c r="DE40" s="69" t="e">
        <f>SUMIF(#REF!,DE$2,#REF!)</f>
        <v>#REF!</v>
      </c>
      <c r="DF40" s="69" t="e">
        <f>SUMIF(#REF!,DF$2,#REF!)</f>
        <v>#REF!</v>
      </c>
      <c r="DG40" s="69" t="e">
        <f>SUMIF(#REF!,DG$2,#REF!)</f>
        <v>#REF!</v>
      </c>
      <c r="DH40" s="69" t="e">
        <f>SUMIF(#REF!,DH$2,#REF!)</f>
        <v>#REF!</v>
      </c>
      <c r="DI40" s="69" t="e">
        <f>SUMIF(#REF!,DI$2,#REF!)</f>
        <v>#REF!</v>
      </c>
      <c r="DJ40" s="69" t="e">
        <f>SUMIF(#REF!,DJ$2,#REF!)</f>
        <v>#REF!</v>
      </c>
      <c r="DK40" s="69" t="e">
        <f>SUMIF(#REF!,DK$2,#REF!)</f>
        <v>#REF!</v>
      </c>
      <c r="DL40" s="69" t="e">
        <f>SUMIF(#REF!,DL$2,#REF!)</f>
        <v>#REF!</v>
      </c>
    </row>
    <row r="41" spans="3:125" s="68" customFormat="1">
      <c r="D41" s="65"/>
      <c r="E41" s="10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7"/>
      <c r="AE41" s="66"/>
      <c r="AF41" s="66"/>
      <c r="AG41" s="66"/>
      <c r="AH41" s="1165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S41" s="66" t="e">
        <f>SUMIF(#REF!,CS$2,#REF!)</f>
        <v>#REF!</v>
      </c>
      <c r="CT41" s="66" t="e">
        <f>SUMIF(#REF!,CT$2,#REF!)</f>
        <v>#REF!</v>
      </c>
      <c r="CU41" s="66" t="e">
        <f>SUMIF(#REF!,CU$2,#REF!)</f>
        <v>#REF!</v>
      </c>
      <c r="CV41" s="66" t="e">
        <f>SUMIF(#REF!,CV$2,#REF!)</f>
        <v>#REF!</v>
      </c>
      <c r="CW41" s="66" t="e">
        <f>SUMIF(#REF!,CW$2,#REF!)</f>
        <v>#REF!</v>
      </c>
      <c r="CX41" s="66" t="e">
        <f>SUMIF(#REF!,CX$2,#REF!)</f>
        <v>#REF!</v>
      </c>
      <c r="CY41" s="66" t="e">
        <f>SUMIF(#REF!,CY$2,#REF!)</f>
        <v>#REF!</v>
      </c>
      <c r="CZ41" s="66" t="e">
        <f>SUMIF(#REF!,CZ$2,#REF!)</f>
        <v>#REF!</v>
      </c>
      <c r="DA41" s="66" t="e">
        <f>SUMIF(#REF!,DA$2,#REF!)</f>
        <v>#REF!</v>
      </c>
      <c r="DB41" s="66" t="e">
        <f>SUMIF(#REF!,DB$2,#REF!)</f>
        <v>#REF!</v>
      </c>
      <c r="DC41" s="66" t="e">
        <f>SUMIF(#REF!,DC$2,#REF!)</f>
        <v>#REF!</v>
      </c>
      <c r="DD41" s="66" t="e">
        <f>SUMIF(#REF!,DD$2,#REF!)</f>
        <v>#REF!</v>
      </c>
      <c r="DE41" s="66" t="e">
        <f>SUMIF(#REF!,DE$2,#REF!)</f>
        <v>#REF!</v>
      </c>
      <c r="DF41" s="66" t="e">
        <f>SUMIF(#REF!,DF$2,#REF!)</f>
        <v>#REF!</v>
      </c>
      <c r="DG41" s="66" t="e">
        <f>SUMIF(#REF!,DG$2,#REF!)</f>
        <v>#REF!</v>
      </c>
      <c r="DH41" s="66" t="e">
        <f>SUMIF(#REF!,DH$2,#REF!)</f>
        <v>#REF!</v>
      </c>
      <c r="DI41" s="66" t="e">
        <f>SUMIF(#REF!,DI$2,#REF!)</f>
        <v>#REF!</v>
      </c>
      <c r="DJ41" s="66" t="e">
        <f>SUMIF(#REF!,DJ$2,#REF!)</f>
        <v>#REF!</v>
      </c>
      <c r="DK41" s="66" t="e">
        <f>SUMIF(#REF!,DK$2,#REF!)</f>
        <v>#REF!</v>
      </c>
      <c r="DL41" s="66" t="e">
        <f>SUMIF(#REF!,DL$2,#REF!)</f>
        <v>#REF!</v>
      </c>
    </row>
    <row r="42" spans="3:125" s="54" customFormat="1" ht="21" customHeight="1">
      <c r="D42" s="62" t="s">
        <v>86</v>
      </c>
      <c r="F42" s="63" t="e">
        <f t="shared" ref="F42:AC42" si="14">F32-F35-F37-F39</f>
        <v>#REF!</v>
      </c>
      <c r="G42" s="63" t="e">
        <f t="shared" si="14"/>
        <v>#REF!</v>
      </c>
      <c r="H42" s="63" t="e">
        <f t="shared" si="14"/>
        <v>#REF!</v>
      </c>
      <c r="I42" s="63" t="e">
        <f t="shared" si="14"/>
        <v>#REF!</v>
      </c>
      <c r="J42" s="63" t="e">
        <f t="shared" si="14"/>
        <v>#REF!</v>
      </c>
      <c r="K42" s="63" t="e">
        <f t="shared" si="14"/>
        <v>#REF!</v>
      </c>
      <c r="L42" s="63" t="e">
        <f t="shared" si="14"/>
        <v>#REF!</v>
      </c>
      <c r="M42" s="63" t="e">
        <f t="shared" si="14"/>
        <v>#REF!</v>
      </c>
      <c r="N42" s="63" t="e">
        <f t="shared" si="14"/>
        <v>#REF!</v>
      </c>
      <c r="O42" s="63" t="e">
        <f t="shared" si="14"/>
        <v>#REF!</v>
      </c>
      <c r="P42" s="63" t="e">
        <f t="shared" si="14"/>
        <v>#REF!</v>
      </c>
      <c r="Q42" s="63" t="e">
        <f t="shared" si="14"/>
        <v>#REF!</v>
      </c>
      <c r="R42" s="63" t="e">
        <f t="shared" si="14"/>
        <v>#REF!</v>
      </c>
      <c r="S42" s="63" t="e">
        <f t="shared" si="14"/>
        <v>#REF!</v>
      </c>
      <c r="T42" s="63" t="e">
        <f t="shared" si="14"/>
        <v>#REF!</v>
      </c>
      <c r="U42" s="63" t="e">
        <f t="shared" si="14"/>
        <v>#REF!</v>
      </c>
      <c r="V42" s="63" t="e">
        <f t="shared" si="14"/>
        <v>#REF!</v>
      </c>
      <c r="W42" s="63" t="e">
        <f t="shared" si="14"/>
        <v>#REF!</v>
      </c>
      <c r="X42" s="63" t="e">
        <f t="shared" si="14"/>
        <v>#REF!</v>
      </c>
      <c r="Y42" s="63" t="e">
        <f t="shared" si="14"/>
        <v>#REF!</v>
      </c>
      <c r="Z42" s="63" t="e">
        <f t="shared" si="14"/>
        <v>#REF!</v>
      </c>
      <c r="AA42" s="63" t="e">
        <f t="shared" si="14"/>
        <v>#REF!</v>
      </c>
      <c r="AB42" s="63" t="e">
        <f t="shared" si="14"/>
        <v>#REF!</v>
      </c>
      <c r="AC42" s="63" t="e">
        <f t="shared" si="14"/>
        <v>#REF!</v>
      </c>
      <c r="AD42" s="25"/>
      <c r="AE42" s="63" t="e">
        <f t="shared" ref="AE42" si="15">AE32-AE35-AE37-AE39</f>
        <v>#REF!</v>
      </c>
      <c r="AF42" s="63" t="e">
        <f>AF32-AF35-AF37-AF39</f>
        <v>#REF!</v>
      </c>
      <c r="AG42" s="63" t="e">
        <f t="shared" ref="AG42:AG62" si="16">AE42-AF42</f>
        <v>#REF!</v>
      </c>
      <c r="AH42" s="1164" t="e">
        <f>(AE42-AF42)/AF42</f>
        <v>#REF!</v>
      </c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58"/>
      <c r="CR42" s="58"/>
      <c r="CS42" s="63" t="e">
        <f>SUMIF(#REF!,CS$2,#REF!)</f>
        <v>#REF!</v>
      </c>
      <c r="CT42" s="63" t="e">
        <f>SUMIF(#REF!,CT$2,#REF!)</f>
        <v>#REF!</v>
      </c>
      <c r="CU42" s="63" t="e">
        <f>SUMIF(#REF!,CU$2,#REF!)</f>
        <v>#REF!</v>
      </c>
      <c r="CV42" s="63" t="e">
        <f>SUMIF(#REF!,CV$2,#REF!)</f>
        <v>#REF!</v>
      </c>
      <c r="CW42" s="63" t="e">
        <f>SUMIF(#REF!,CW$2,#REF!)</f>
        <v>#REF!</v>
      </c>
      <c r="CX42" s="63" t="e">
        <f>SUMIF(#REF!,CX$2,#REF!)</f>
        <v>#REF!</v>
      </c>
      <c r="CY42" s="63" t="e">
        <f>SUMIF(#REF!,CY$2,#REF!)</f>
        <v>#REF!</v>
      </c>
      <c r="CZ42" s="63" t="e">
        <f>SUMIF(#REF!,CZ$2,#REF!)</f>
        <v>#REF!</v>
      </c>
      <c r="DA42" s="63" t="e">
        <f>SUMIF(#REF!,DA$2,#REF!)</f>
        <v>#REF!</v>
      </c>
      <c r="DB42" s="63" t="e">
        <f>SUMIF(#REF!,DB$2,#REF!)</f>
        <v>#REF!</v>
      </c>
      <c r="DC42" s="63" t="e">
        <f>SUMIF(#REF!,DC$2,#REF!)</f>
        <v>#REF!</v>
      </c>
      <c r="DD42" s="63" t="e">
        <f>SUMIF(#REF!,DD$2,#REF!)</f>
        <v>#REF!</v>
      </c>
      <c r="DE42" s="63" t="e">
        <f>SUMIF(#REF!,DE$2,#REF!)</f>
        <v>#REF!</v>
      </c>
      <c r="DF42" s="63" t="e">
        <f>SUMIF(#REF!,DF$2,#REF!)</f>
        <v>#REF!</v>
      </c>
      <c r="DG42" s="63" t="e">
        <f>SUMIF(#REF!,DG$2,#REF!)</f>
        <v>#REF!</v>
      </c>
      <c r="DH42" s="63" t="e">
        <f>SUMIF(#REF!,DH$2,#REF!)</f>
        <v>#REF!</v>
      </c>
      <c r="DI42" s="63" t="e">
        <f>SUMIF(#REF!,DI$2,#REF!)</f>
        <v>#REF!</v>
      </c>
      <c r="DJ42" s="63" t="e">
        <f>SUMIF(#REF!,DJ$2,#REF!)</f>
        <v>#REF!</v>
      </c>
      <c r="DK42" s="63" t="e">
        <f>SUMIF(#REF!,DK$2,#REF!)</f>
        <v>#REF!</v>
      </c>
      <c r="DL42" s="63" t="e">
        <f>SUMIF(#REF!,DL$2,#REF!)</f>
        <v>#REF!</v>
      </c>
      <c r="DM42" s="58"/>
      <c r="DN42" s="58"/>
      <c r="DO42" s="58"/>
      <c r="DP42" s="58"/>
      <c r="DQ42" s="58"/>
      <c r="DR42" s="58"/>
      <c r="DS42" s="58"/>
      <c r="DT42" s="58"/>
      <c r="DU42" s="58"/>
    </row>
    <row r="43" spans="3:125" s="68" customFormat="1" ht="21" customHeight="1">
      <c r="D43" s="64" t="s">
        <v>35</v>
      </c>
      <c r="E43" s="106"/>
      <c r="F43" s="30" t="e">
        <f t="shared" ref="F43:AC43" si="17">F42/F$29</f>
        <v>#REF!</v>
      </c>
      <c r="G43" s="66" t="e">
        <f t="shared" si="17"/>
        <v>#REF!</v>
      </c>
      <c r="H43" s="66" t="e">
        <f t="shared" si="17"/>
        <v>#REF!</v>
      </c>
      <c r="I43" s="66" t="e">
        <f t="shared" si="17"/>
        <v>#REF!</v>
      </c>
      <c r="J43" s="66" t="e">
        <f t="shared" si="17"/>
        <v>#REF!</v>
      </c>
      <c r="K43" s="66" t="e">
        <f t="shared" si="17"/>
        <v>#REF!</v>
      </c>
      <c r="L43" s="66" t="e">
        <f t="shared" si="17"/>
        <v>#REF!</v>
      </c>
      <c r="M43" s="66" t="e">
        <f t="shared" si="17"/>
        <v>#REF!</v>
      </c>
      <c r="N43" s="66" t="e">
        <f t="shared" si="17"/>
        <v>#REF!</v>
      </c>
      <c r="O43" s="66" t="e">
        <f t="shared" si="17"/>
        <v>#REF!</v>
      </c>
      <c r="P43" s="66" t="e">
        <f t="shared" si="17"/>
        <v>#REF!</v>
      </c>
      <c r="Q43" s="30" t="e">
        <f t="shared" si="17"/>
        <v>#REF!</v>
      </c>
      <c r="R43" s="30" t="e">
        <f t="shared" si="17"/>
        <v>#REF!</v>
      </c>
      <c r="S43" s="30" t="e">
        <f t="shared" si="17"/>
        <v>#REF!</v>
      </c>
      <c r="T43" s="30" t="e">
        <f t="shared" si="17"/>
        <v>#REF!</v>
      </c>
      <c r="U43" s="30" t="e">
        <f t="shared" si="17"/>
        <v>#REF!</v>
      </c>
      <c r="V43" s="30" t="e">
        <f t="shared" si="17"/>
        <v>#REF!</v>
      </c>
      <c r="W43" s="30" t="e">
        <f t="shared" si="17"/>
        <v>#REF!</v>
      </c>
      <c r="X43" s="30" t="e">
        <f t="shared" si="17"/>
        <v>#REF!</v>
      </c>
      <c r="Y43" s="30" t="e">
        <f t="shared" si="17"/>
        <v>#REF!</v>
      </c>
      <c r="Z43" s="30" t="e">
        <f t="shared" si="17"/>
        <v>#REF!</v>
      </c>
      <c r="AA43" s="30" t="e">
        <f t="shared" si="17"/>
        <v>#REF!</v>
      </c>
      <c r="AB43" s="30" t="e">
        <f t="shared" si="17"/>
        <v>#REF!</v>
      </c>
      <c r="AC43" s="30" t="e">
        <f t="shared" si="17"/>
        <v>#REF!</v>
      </c>
      <c r="AD43" s="67"/>
      <c r="AE43" s="30" t="e">
        <f>AE42/AE$29</f>
        <v>#REF!</v>
      </c>
      <c r="AF43" s="30" t="e">
        <f>AF42/AF$29</f>
        <v>#REF!</v>
      </c>
      <c r="AG43" s="30" t="e">
        <f t="shared" si="16"/>
        <v>#REF!</v>
      </c>
      <c r="AH43" s="1165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S43" s="66" t="e">
        <f>SUMIF(#REF!,CS$2,#REF!)</f>
        <v>#REF!</v>
      </c>
      <c r="CT43" s="66" t="e">
        <f>SUMIF(#REF!,CT$2,#REF!)</f>
        <v>#REF!</v>
      </c>
      <c r="CU43" s="66" t="e">
        <f>SUMIF(#REF!,CU$2,#REF!)</f>
        <v>#REF!</v>
      </c>
      <c r="CV43" s="66" t="e">
        <f>SUMIF(#REF!,CV$2,#REF!)</f>
        <v>#REF!</v>
      </c>
      <c r="CW43" s="66" t="e">
        <f>SUMIF(#REF!,CW$2,#REF!)</f>
        <v>#REF!</v>
      </c>
      <c r="CX43" s="66" t="e">
        <f>SUMIF(#REF!,CX$2,#REF!)</f>
        <v>#REF!</v>
      </c>
      <c r="CY43" s="66" t="e">
        <f>SUMIF(#REF!,CY$2,#REF!)</f>
        <v>#REF!</v>
      </c>
      <c r="CZ43" s="66" t="e">
        <f>SUMIF(#REF!,CZ$2,#REF!)</f>
        <v>#REF!</v>
      </c>
      <c r="DA43" s="66" t="e">
        <f>SUMIF(#REF!,DA$2,#REF!)</f>
        <v>#REF!</v>
      </c>
      <c r="DB43" s="66" t="e">
        <f>SUMIF(#REF!,DB$2,#REF!)</f>
        <v>#REF!</v>
      </c>
      <c r="DC43" s="66" t="e">
        <f>SUMIF(#REF!,DC$2,#REF!)</f>
        <v>#REF!</v>
      </c>
      <c r="DD43" s="66" t="e">
        <f>SUMIF(#REF!,DD$2,#REF!)</f>
        <v>#REF!</v>
      </c>
      <c r="DE43" s="66" t="e">
        <f>SUMIF(#REF!,DE$2,#REF!)</f>
        <v>#REF!</v>
      </c>
      <c r="DF43" s="66" t="e">
        <f>SUMIF(#REF!,DF$2,#REF!)</f>
        <v>#REF!</v>
      </c>
      <c r="DG43" s="66" t="e">
        <f>SUMIF(#REF!,DG$2,#REF!)</f>
        <v>#REF!</v>
      </c>
      <c r="DH43" s="66" t="e">
        <f>SUMIF(#REF!,DH$2,#REF!)</f>
        <v>#REF!</v>
      </c>
      <c r="DI43" s="66" t="e">
        <f>SUMIF(#REF!,DI$2,#REF!)</f>
        <v>#REF!</v>
      </c>
      <c r="DJ43" s="66" t="e">
        <f>SUMIF(#REF!,DJ$2,#REF!)</f>
        <v>#REF!</v>
      </c>
      <c r="DK43" s="66" t="e">
        <f>SUMIF(#REF!,DK$2,#REF!)</f>
        <v>#REF!</v>
      </c>
      <c r="DL43" s="66" t="e">
        <f>SUMIF(#REF!,DL$2,#REF!)</f>
        <v>#REF!</v>
      </c>
    </row>
    <row r="44" spans="3:125" ht="5.25" customHeight="1">
      <c r="D44" s="59"/>
      <c r="E44" s="59"/>
      <c r="F44" s="97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S44" s="60" t="e">
        <f>SUMIF(#REF!,CS$2,#REF!)</f>
        <v>#REF!</v>
      </c>
      <c r="CT44" s="60" t="e">
        <f>SUMIF(#REF!,CT$2,#REF!)</f>
        <v>#REF!</v>
      </c>
      <c r="CU44" s="60" t="e">
        <f>SUMIF(#REF!,CU$2,#REF!)</f>
        <v>#REF!</v>
      </c>
      <c r="CV44" s="60" t="e">
        <f>SUMIF(#REF!,CV$2,#REF!)</f>
        <v>#REF!</v>
      </c>
      <c r="CW44" s="60" t="e">
        <f>SUMIF(#REF!,CW$2,#REF!)</f>
        <v>#REF!</v>
      </c>
      <c r="CX44" s="60" t="e">
        <f>SUMIF(#REF!,CX$2,#REF!)</f>
        <v>#REF!</v>
      </c>
      <c r="CY44" s="60" t="e">
        <f>SUMIF(#REF!,CY$2,#REF!)</f>
        <v>#REF!</v>
      </c>
      <c r="CZ44" s="60" t="e">
        <f>SUMIF(#REF!,CZ$2,#REF!)</f>
        <v>#REF!</v>
      </c>
      <c r="DA44" s="60" t="e">
        <f>SUMIF(#REF!,DA$2,#REF!)</f>
        <v>#REF!</v>
      </c>
      <c r="DB44" s="60" t="e">
        <f>SUMIF(#REF!,DB$2,#REF!)</f>
        <v>#REF!</v>
      </c>
      <c r="DC44" s="60" t="e">
        <f>SUMIF(#REF!,DC$2,#REF!)</f>
        <v>#REF!</v>
      </c>
      <c r="DD44" s="60" t="e">
        <f>SUMIF(#REF!,DD$2,#REF!)</f>
        <v>#REF!</v>
      </c>
      <c r="DE44" s="60" t="e">
        <f>SUMIF(#REF!,DE$2,#REF!)</f>
        <v>#REF!</v>
      </c>
      <c r="DF44" s="60" t="e">
        <f>SUMIF(#REF!,DF$2,#REF!)</f>
        <v>#REF!</v>
      </c>
      <c r="DG44" s="60" t="e">
        <f>SUMIF(#REF!,DG$2,#REF!)</f>
        <v>#REF!</v>
      </c>
      <c r="DH44" s="60" t="e">
        <f>SUMIF(#REF!,DH$2,#REF!)</f>
        <v>#REF!</v>
      </c>
      <c r="DI44" s="60" t="e">
        <f>SUMIF(#REF!,DI$2,#REF!)</f>
        <v>#REF!</v>
      </c>
      <c r="DJ44" s="60" t="e">
        <f>SUMIF(#REF!,DJ$2,#REF!)</f>
        <v>#REF!</v>
      </c>
      <c r="DK44" s="60" t="e">
        <f>SUMIF(#REF!,DK$2,#REF!)</f>
        <v>#REF!</v>
      </c>
      <c r="DL44" s="60" t="e">
        <f>SUMIF(#REF!,DL$2,#REF!)</f>
        <v>#REF!</v>
      </c>
    </row>
    <row r="45" spans="3:125" s="73" customFormat="1">
      <c r="C45" s="76">
        <v>101</v>
      </c>
      <c r="D45" s="100" t="e">
        <f>#REF!</f>
        <v>#REF!</v>
      </c>
      <c r="E45" s="77"/>
      <c r="F45" s="78" t="e">
        <f>#REF!</f>
        <v>#REF!</v>
      </c>
      <c r="G45" s="78" t="e">
        <f>#REF!</f>
        <v>#REF!</v>
      </c>
      <c r="H45" s="78" t="e">
        <f>#REF!</f>
        <v>#REF!</v>
      </c>
      <c r="I45" s="78" t="e">
        <f>#REF!</f>
        <v>#REF!</v>
      </c>
      <c r="J45" s="78" t="e">
        <f>#REF!</f>
        <v>#REF!</v>
      </c>
      <c r="K45" s="78" t="e">
        <f>#REF!</f>
        <v>#REF!</v>
      </c>
      <c r="L45" s="78" t="e">
        <f>#REF!</f>
        <v>#REF!</v>
      </c>
      <c r="M45" s="78" t="e">
        <f>#REF!</f>
        <v>#REF!</v>
      </c>
      <c r="N45" s="78" t="e">
        <f>#REF!</f>
        <v>#REF!</v>
      </c>
      <c r="O45" s="78" t="e">
        <f>#REF!</f>
        <v>#REF!</v>
      </c>
      <c r="P45" s="78" t="e">
        <f>#REF!</f>
        <v>#REF!</v>
      </c>
      <c r="Q45" s="78" t="e">
        <f>#REF!</f>
        <v>#REF!</v>
      </c>
      <c r="R45" s="78" t="e">
        <f>#REF!</f>
        <v>#REF!</v>
      </c>
      <c r="S45" s="78" t="e">
        <f>#REF!</f>
        <v>#REF!</v>
      </c>
      <c r="T45" s="78" t="e">
        <f>#REF!</f>
        <v>#REF!</v>
      </c>
      <c r="U45" s="78" t="e">
        <f>#REF!</f>
        <v>#REF!</v>
      </c>
      <c r="V45" s="78" t="e">
        <f>#REF!</f>
        <v>#REF!</v>
      </c>
      <c r="W45" s="78" t="e">
        <f>#REF!</f>
        <v>#REF!</v>
      </c>
      <c r="X45" s="78" t="e">
        <f>#REF!</f>
        <v>#REF!</v>
      </c>
      <c r="Y45" s="78" t="e">
        <f>#REF!</f>
        <v>#REF!</v>
      </c>
      <c r="Z45" s="78" t="e">
        <f>#REF!</f>
        <v>#REF!</v>
      </c>
      <c r="AA45" s="78" t="e">
        <f>#REF!</f>
        <v>#REF!</v>
      </c>
      <c r="AB45" s="78" t="e">
        <f>#REF!</f>
        <v>#REF!</v>
      </c>
      <c r="AC45" s="78" t="e">
        <f>#REF!</f>
        <v>#REF!</v>
      </c>
      <c r="AD45" s="78"/>
      <c r="AE45" s="78" t="e">
        <f t="shared" ref="AE45:AE59" si="18">SUM(R45:AC45)</f>
        <v>#REF!</v>
      </c>
      <c r="AF45" s="78" t="e">
        <f t="shared" ref="AF45:AF61" si="19">SUM(F45:Q45)</f>
        <v>#REF!</v>
      </c>
      <c r="AG45" s="78" t="e">
        <f t="shared" si="16"/>
        <v>#REF!</v>
      </c>
      <c r="AH45" s="1156" t="e">
        <f t="shared" ref="AH45:AH62" si="20">(AE45-AF45)/AF45</f>
        <v>#REF!</v>
      </c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S45" s="78" t="e">
        <f>SUMIF(#REF!,CS$2,#REF!)</f>
        <v>#REF!</v>
      </c>
      <c r="CT45" s="78" t="e">
        <f>SUMIF(#REF!,CT$2,#REF!)</f>
        <v>#REF!</v>
      </c>
      <c r="CU45" s="78" t="e">
        <f>SUMIF(#REF!,CU$2,#REF!)</f>
        <v>#REF!</v>
      </c>
      <c r="CV45" s="78" t="e">
        <f>SUMIF(#REF!,CV$2,#REF!)</f>
        <v>#REF!</v>
      </c>
      <c r="CW45" s="78" t="e">
        <f>SUMIF(#REF!,CW$2,#REF!)</f>
        <v>#REF!</v>
      </c>
      <c r="CX45" s="78" t="e">
        <f>SUMIF(#REF!,CX$2,#REF!)</f>
        <v>#REF!</v>
      </c>
      <c r="CY45" s="78" t="e">
        <f>SUMIF(#REF!,CY$2,#REF!)</f>
        <v>#REF!</v>
      </c>
      <c r="CZ45" s="78" t="e">
        <f>SUMIF(#REF!,CZ$2,#REF!)</f>
        <v>#REF!</v>
      </c>
      <c r="DA45" s="78" t="e">
        <f>SUMIF(#REF!,DA$2,#REF!)</f>
        <v>#REF!</v>
      </c>
      <c r="DB45" s="78" t="e">
        <f>SUMIF(#REF!,DB$2,#REF!)</f>
        <v>#REF!</v>
      </c>
      <c r="DC45" s="78" t="e">
        <f>SUMIF(#REF!,DC$2,#REF!)</f>
        <v>#REF!</v>
      </c>
      <c r="DD45" s="78" t="e">
        <f>SUMIF(#REF!,DD$2,#REF!)</f>
        <v>#REF!</v>
      </c>
      <c r="DE45" s="78" t="e">
        <f>SUMIF(#REF!,DE$2,#REF!)</f>
        <v>#REF!</v>
      </c>
      <c r="DF45" s="78" t="e">
        <f>SUMIF(#REF!,DF$2,#REF!)</f>
        <v>#REF!</v>
      </c>
      <c r="DG45" s="78" t="e">
        <f>SUMIF(#REF!,DG$2,#REF!)</f>
        <v>#REF!</v>
      </c>
      <c r="DH45" s="78" t="e">
        <f>SUMIF(#REF!,DH$2,#REF!)</f>
        <v>#REF!</v>
      </c>
      <c r="DI45" s="78" t="e">
        <f>SUMIF(#REF!,DI$2,#REF!)</f>
        <v>#REF!</v>
      </c>
      <c r="DJ45" s="78" t="e">
        <f>SUMIF(#REF!,DJ$2,#REF!)</f>
        <v>#REF!</v>
      </c>
      <c r="DK45" s="78" t="e">
        <f>SUMIF(#REF!,DK$2,#REF!)</f>
        <v>#REF!</v>
      </c>
      <c r="DL45" s="78" t="e">
        <f>SUMIF(#REF!,DL$2,#REF!)</f>
        <v>#REF!</v>
      </c>
    </row>
    <row r="46" spans="3:125" s="73" customFormat="1">
      <c r="C46" s="76">
        <v>102</v>
      </c>
      <c r="D46" s="100" t="e">
        <f>#REF!</f>
        <v>#REF!</v>
      </c>
      <c r="E46" s="77"/>
      <c r="F46" s="78" t="e">
        <f>#REF!</f>
        <v>#REF!</v>
      </c>
      <c r="G46" s="78" t="e">
        <f>#REF!</f>
        <v>#REF!</v>
      </c>
      <c r="H46" s="78" t="e">
        <f>#REF!</f>
        <v>#REF!</v>
      </c>
      <c r="I46" s="78" t="e">
        <f>#REF!</f>
        <v>#REF!</v>
      </c>
      <c r="J46" s="78" t="e">
        <f>#REF!</f>
        <v>#REF!</v>
      </c>
      <c r="K46" s="78" t="e">
        <f>#REF!</f>
        <v>#REF!</v>
      </c>
      <c r="L46" s="78" t="e">
        <f>#REF!</f>
        <v>#REF!</v>
      </c>
      <c r="M46" s="78" t="e">
        <f>#REF!</f>
        <v>#REF!</v>
      </c>
      <c r="N46" s="78" t="e">
        <f>#REF!</f>
        <v>#REF!</v>
      </c>
      <c r="O46" s="78" t="e">
        <f>#REF!</f>
        <v>#REF!</v>
      </c>
      <c r="P46" s="78" t="e">
        <f>#REF!</f>
        <v>#REF!</v>
      </c>
      <c r="Q46" s="78" t="e">
        <f>#REF!</f>
        <v>#REF!</v>
      </c>
      <c r="R46" s="78" t="e">
        <f>#REF!</f>
        <v>#REF!</v>
      </c>
      <c r="S46" s="78" t="e">
        <f>#REF!</f>
        <v>#REF!</v>
      </c>
      <c r="T46" s="78" t="e">
        <f>#REF!</f>
        <v>#REF!</v>
      </c>
      <c r="U46" s="78" t="e">
        <f>#REF!</f>
        <v>#REF!</v>
      </c>
      <c r="V46" s="78" t="e">
        <f>#REF!</f>
        <v>#REF!</v>
      </c>
      <c r="W46" s="78" t="e">
        <f>#REF!</f>
        <v>#REF!</v>
      </c>
      <c r="X46" s="78" t="e">
        <f>#REF!</f>
        <v>#REF!</v>
      </c>
      <c r="Y46" s="78" t="e">
        <f>#REF!</f>
        <v>#REF!</v>
      </c>
      <c r="Z46" s="78" t="e">
        <f>#REF!</f>
        <v>#REF!</v>
      </c>
      <c r="AA46" s="78" t="e">
        <f>#REF!</f>
        <v>#REF!</v>
      </c>
      <c r="AB46" s="78" t="e">
        <f>#REF!</f>
        <v>#REF!</v>
      </c>
      <c r="AC46" s="78" t="e">
        <f>#REF!</f>
        <v>#REF!</v>
      </c>
      <c r="AD46" s="78"/>
      <c r="AE46" s="78" t="e">
        <f t="shared" si="18"/>
        <v>#REF!</v>
      </c>
      <c r="AF46" s="78" t="e">
        <f t="shared" si="19"/>
        <v>#REF!</v>
      </c>
      <c r="AG46" s="78" t="e">
        <f t="shared" si="16"/>
        <v>#REF!</v>
      </c>
      <c r="AH46" s="1156" t="e">
        <f t="shared" si="20"/>
        <v>#REF!</v>
      </c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S46" s="78" t="e">
        <f>SUMIF(#REF!,CS$2,#REF!)</f>
        <v>#REF!</v>
      </c>
      <c r="CT46" s="78" t="e">
        <f>SUMIF(#REF!,CT$2,#REF!)</f>
        <v>#REF!</v>
      </c>
      <c r="CU46" s="78" t="e">
        <f>SUMIF(#REF!,CU$2,#REF!)</f>
        <v>#REF!</v>
      </c>
      <c r="CV46" s="78" t="e">
        <f>SUMIF(#REF!,CV$2,#REF!)</f>
        <v>#REF!</v>
      </c>
      <c r="CW46" s="78" t="e">
        <f>SUMIF(#REF!,CW$2,#REF!)</f>
        <v>#REF!</v>
      </c>
      <c r="CX46" s="78" t="e">
        <f>SUMIF(#REF!,CX$2,#REF!)</f>
        <v>#REF!</v>
      </c>
      <c r="CY46" s="78" t="e">
        <f>SUMIF(#REF!,CY$2,#REF!)</f>
        <v>#REF!</v>
      </c>
      <c r="CZ46" s="78" t="e">
        <f>SUMIF(#REF!,CZ$2,#REF!)</f>
        <v>#REF!</v>
      </c>
      <c r="DA46" s="78" t="e">
        <f>SUMIF(#REF!,DA$2,#REF!)</f>
        <v>#REF!</v>
      </c>
      <c r="DB46" s="78" t="e">
        <f>SUMIF(#REF!,DB$2,#REF!)</f>
        <v>#REF!</v>
      </c>
      <c r="DC46" s="78" t="e">
        <f>SUMIF(#REF!,DC$2,#REF!)</f>
        <v>#REF!</v>
      </c>
      <c r="DD46" s="78" t="e">
        <f>SUMIF(#REF!,DD$2,#REF!)</f>
        <v>#REF!</v>
      </c>
      <c r="DE46" s="78" t="e">
        <f>SUMIF(#REF!,DE$2,#REF!)</f>
        <v>#REF!</v>
      </c>
      <c r="DF46" s="78" t="e">
        <f>SUMIF(#REF!,DF$2,#REF!)</f>
        <v>#REF!</v>
      </c>
      <c r="DG46" s="78" t="e">
        <f>SUMIF(#REF!,DG$2,#REF!)</f>
        <v>#REF!</v>
      </c>
      <c r="DH46" s="78" t="e">
        <f>SUMIF(#REF!,DH$2,#REF!)</f>
        <v>#REF!</v>
      </c>
      <c r="DI46" s="78" t="e">
        <f>SUMIF(#REF!,DI$2,#REF!)</f>
        <v>#REF!</v>
      </c>
      <c r="DJ46" s="78" t="e">
        <f>SUMIF(#REF!,DJ$2,#REF!)</f>
        <v>#REF!</v>
      </c>
      <c r="DK46" s="78" t="e">
        <f>SUMIF(#REF!,DK$2,#REF!)</f>
        <v>#REF!</v>
      </c>
      <c r="DL46" s="78" t="e">
        <f>SUMIF(#REF!,DL$2,#REF!)</f>
        <v>#REF!</v>
      </c>
    </row>
    <row r="47" spans="3:125" s="73" customFormat="1">
      <c r="C47" s="76">
        <v>103</v>
      </c>
      <c r="D47" s="100" t="e">
        <f>#REF!</f>
        <v>#REF!</v>
      </c>
      <c r="E47" s="77"/>
      <c r="F47" s="78" t="e">
        <f>#REF!</f>
        <v>#REF!</v>
      </c>
      <c r="G47" s="78" t="e">
        <f>#REF!</f>
        <v>#REF!</v>
      </c>
      <c r="H47" s="78" t="e">
        <f>#REF!</f>
        <v>#REF!</v>
      </c>
      <c r="I47" s="78" t="e">
        <f>#REF!</f>
        <v>#REF!</v>
      </c>
      <c r="J47" s="78" t="e">
        <f>#REF!</f>
        <v>#REF!</v>
      </c>
      <c r="K47" s="78" t="e">
        <f>#REF!</f>
        <v>#REF!</v>
      </c>
      <c r="L47" s="78" t="e">
        <f>#REF!</f>
        <v>#REF!</v>
      </c>
      <c r="M47" s="78" t="e">
        <f>#REF!</f>
        <v>#REF!</v>
      </c>
      <c r="N47" s="78" t="e">
        <f>#REF!</f>
        <v>#REF!</v>
      </c>
      <c r="O47" s="78" t="e">
        <f>#REF!</f>
        <v>#REF!</v>
      </c>
      <c r="P47" s="78" t="e">
        <f>#REF!</f>
        <v>#REF!</v>
      </c>
      <c r="Q47" s="78" t="e">
        <f>#REF!</f>
        <v>#REF!</v>
      </c>
      <c r="R47" s="78" t="e">
        <f>#REF!</f>
        <v>#REF!</v>
      </c>
      <c r="S47" s="78" t="e">
        <f>#REF!</f>
        <v>#REF!</v>
      </c>
      <c r="T47" s="78" t="e">
        <f>#REF!</f>
        <v>#REF!</v>
      </c>
      <c r="U47" s="78" t="e">
        <f>#REF!</f>
        <v>#REF!</v>
      </c>
      <c r="V47" s="78" t="e">
        <f>#REF!</f>
        <v>#REF!</v>
      </c>
      <c r="W47" s="78" t="e">
        <f>#REF!</f>
        <v>#REF!</v>
      </c>
      <c r="X47" s="78" t="e">
        <f>#REF!</f>
        <v>#REF!</v>
      </c>
      <c r="Y47" s="78" t="e">
        <f>#REF!</f>
        <v>#REF!</v>
      </c>
      <c r="Z47" s="78" t="e">
        <f>#REF!</f>
        <v>#REF!</v>
      </c>
      <c r="AA47" s="78" t="e">
        <f>#REF!</f>
        <v>#REF!</v>
      </c>
      <c r="AB47" s="78" t="e">
        <f>#REF!</f>
        <v>#REF!</v>
      </c>
      <c r="AC47" s="78" t="e">
        <f>#REF!</f>
        <v>#REF!</v>
      </c>
      <c r="AD47" s="78"/>
      <c r="AE47" s="78" t="e">
        <f t="shared" si="18"/>
        <v>#REF!</v>
      </c>
      <c r="AF47" s="78" t="e">
        <f t="shared" si="19"/>
        <v>#REF!</v>
      </c>
      <c r="AG47" s="78" t="e">
        <f t="shared" si="16"/>
        <v>#REF!</v>
      </c>
      <c r="AH47" s="1156" t="e">
        <f t="shared" si="20"/>
        <v>#REF!</v>
      </c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8"/>
      <c r="CE47" s="78"/>
      <c r="CF47" s="78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S47" s="78" t="e">
        <f>SUMIF(#REF!,CS$2,#REF!)</f>
        <v>#REF!</v>
      </c>
      <c r="CT47" s="78" t="e">
        <f>SUMIF(#REF!,CT$2,#REF!)</f>
        <v>#REF!</v>
      </c>
      <c r="CU47" s="78" t="e">
        <f>SUMIF(#REF!,CU$2,#REF!)</f>
        <v>#REF!</v>
      </c>
      <c r="CV47" s="78" t="e">
        <f>SUMIF(#REF!,CV$2,#REF!)</f>
        <v>#REF!</v>
      </c>
      <c r="CW47" s="78" t="e">
        <f>SUMIF(#REF!,CW$2,#REF!)</f>
        <v>#REF!</v>
      </c>
      <c r="CX47" s="78" t="e">
        <f>SUMIF(#REF!,CX$2,#REF!)</f>
        <v>#REF!</v>
      </c>
      <c r="CY47" s="78" t="e">
        <f>SUMIF(#REF!,CY$2,#REF!)</f>
        <v>#REF!</v>
      </c>
      <c r="CZ47" s="78" t="e">
        <f>SUMIF(#REF!,CZ$2,#REF!)</f>
        <v>#REF!</v>
      </c>
      <c r="DA47" s="78" t="e">
        <f>SUMIF(#REF!,DA$2,#REF!)</f>
        <v>#REF!</v>
      </c>
      <c r="DB47" s="78" t="e">
        <f>SUMIF(#REF!,DB$2,#REF!)</f>
        <v>#REF!</v>
      </c>
      <c r="DC47" s="78" t="e">
        <f>SUMIF(#REF!,DC$2,#REF!)</f>
        <v>#REF!</v>
      </c>
      <c r="DD47" s="78" t="e">
        <f>SUMIF(#REF!,DD$2,#REF!)</f>
        <v>#REF!</v>
      </c>
      <c r="DE47" s="78" t="e">
        <f>SUMIF(#REF!,DE$2,#REF!)</f>
        <v>#REF!</v>
      </c>
      <c r="DF47" s="78" t="e">
        <f>SUMIF(#REF!,DF$2,#REF!)</f>
        <v>#REF!</v>
      </c>
      <c r="DG47" s="78" t="e">
        <f>SUMIF(#REF!,DG$2,#REF!)</f>
        <v>#REF!</v>
      </c>
      <c r="DH47" s="78" t="e">
        <f>SUMIF(#REF!,DH$2,#REF!)</f>
        <v>#REF!</v>
      </c>
      <c r="DI47" s="78" t="e">
        <f>SUMIF(#REF!,DI$2,#REF!)</f>
        <v>#REF!</v>
      </c>
      <c r="DJ47" s="78" t="e">
        <f>SUMIF(#REF!,DJ$2,#REF!)</f>
        <v>#REF!</v>
      </c>
      <c r="DK47" s="78" t="e">
        <f>SUMIF(#REF!,DK$2,#REF!)</f>
        <v>#REF!</v>
      </c>
      <c r="DL47" s="78" t="e">
        <f>SUMIF(#REF!,DL$2,#REF!)</f>
        <v>#REF!</v>
      </c>
    </row>
    <row r="48" spans="3:125" s="73" customFormat="1">
      <c r="C48" s="76">
        <v>104</v>
      </c>
      <c r="D48" s="100" t="e">
        <f>#REF!</f>
        <v>#REF!</v>
      </c>
      <c r="E48" s="77"/>
      <c r="F48" s="78" t="e">
        <f>#REF!</f>
        <v>#REF!</v>
      </c>
      <c r="G48" s="78" t="e">
        <f>#REF!</f>
        <v>#REF!</v>
      </c>
      <c r="H48" s="78" t="e">
        <f>#REF!</f>
        <v>#REF!</v>
      </c>
      <c r="I48" s="78" t="e">
        <f>#REF!</f>
        <v>#REF!</v>
      </c>
      <c r="J48" s="78" t="e">
        <f>#REF!</f>
        <v>#REF!</v>
      </c>
      <c r="K48" s="78" t="e">
        <f>#REF!</f>
        <v>#REF!</v>
      </c>
      <c r="L48" s="78" t="e">
        <f>#REF!</f>
        <v>#REF!</v>
      </c>
      <c r="M48" s="78" t="e">
        <f>#REF!</f>
        <v>#REF!</v>
      </c>
      <c r="N48" s="78" t="e">
        <f>#REF!</f>
        <v>#REF!</v>
      </c>
      <c r="O48" s="78" t="e">
        <f>#REF!</f>
        <v>#REF!</v>
      </c>
      <c r="P48" s="78" t="e">
        <f>#REF!</f>
        <v>#REF!</v>
      </c>
      <c r="Q48" s="78" t="e">
        <f>#REF!</f>
        <v>#REF!</v>
      </c>
      <c r="R48" s="78" t="e">
        <f>#REF!</f>
        <v>#REF!</v>
      </c>
      <c r="S48" s="78" t="e">
        <f>#REF!</f>
        <v>#REF!</v>
      </c>
      <c r="T48" s="78" t="e">
        <f>#REF!</f>
        <v>#REF!</v>
      </c>
      <c r="U48" s="78" t="e">
        <f>#REF!</f>
        <v>#REF!</v>
      </c>
      <c r="V48" s="78" t="e">
        <f>#REF!</f>
        <v>#REF!</v>
      </c>
      <c r="W48" s="78" t="e">
        <f>#REF!</f>
        <v>#REF!</v>
      </c>
      <c r="X48" s="78" t="e">
        <f>#REF!</f>
        <v>#REF!</v>
      </c>
      <c r="Y48" s="78" t="e">
        <f>#REF!</f>
        <v>#REF!</v>
      </c>
      <c r="Z48" s="78" t="e">
        <f>#REF!</f>
        <v>#REF!</v>
      </c>
      <c r="AA48" s="78" t="e">
        <f>#REF!</f>
        <v>#REF!</v>
      </c>
      <c r="AB48" s="78" t="e">
        <f>#REF!</f>
        <v>#REF!</v>
      </c>
      <c r="AC48" s="78" t="e">
        <f>#REF!</f>
        <v>#REF!</v>
      </c>
      <c r="AD48" s="78"/>
      <c r="AE48" s="78" t="e">
        <f t="shared" si="18"/>
        <v>#REF!</v>
      </c>
      <c r="AF48" s="78" t="e">
        <f t="shared" si="19"/>
        <v>#REF!</v>
      </c>
      <c r="AG48" s="78" t="e">
        <f t="shared" si="16"/>
        <v>#REF!</v>
      </c>
      <c r="AH48" s="1156" t="e">
        <f t="shared" si="20"/>
        <v>#REF!</v>
      </c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S48" s="78" t="e">
        <f>SUMIF(#REF!,CS$2,#REF!)</f>
        <v>#REF!</v>
      </c>
      <c r="CT48" s="78" t="e">
        <f>SUMIF(#REF!,CT$2,#REF!)</f>
        <v>#REF!</v>
      </c>
      <c r="CU48" s="78" t="e">
        <f>SUMIF(#REF!,CU$2,#REF!)</f>
        <v>#REF!</v>
      </c>
      <c r="CV48" s="78" t="e">
        <f>SUMIF(#REF!,CV$2,#REF!)</f>
        <v>#REF!</v>
      </c>
      <c r="CW48" s="78" t="e">
        <f>SUMIF(#REF!,CW$2,#REF!)</f>
        <v>#REF!</v>
      </c>
      <c r="CX48" s="78" t="e">
        <f>SUMIF(#REF!,CX$2,#REF!)</f>
        <v>#REF!</v>
      </c>
      <c r="CY48" s="78" t="e">
        <f>SUMIF(#REF!,CY$2,#REF!)</f>
        <v>#REF!</v>
      </c>
      <c r="CZ48" s="78" t="e">
        <f>SUMIF(#REF!,CZ$2,#REF!)</f>
        <v>#REF!</v>
      </c>
      <c r="DA48" s="78" t="e">
        <f>SUMIF(#REF!,DA$2,#REF!)</f>
        <v>#REF!</v>
      </c>
      <c r="DB48" s="78" t="e">
        <f>SUMIF(#REF!,DB$2,#REF!)</f>
        <v>#REF!</v>
      </c>
      <c r="DC48" s="78" t="e">
        <f>SUMIF(#REF!,DC$2,#REF!)</f>
        <v>#REF!</v>
      </c>
      <c r="DD48" s="78" t="e">
        <f>SUMIF(#REF!,DD$2,#REF!)</f>
        <v>#REF!</v>
      </c>
      <c r="DE48" s="78" t="e">
        <f>SUMIF(#REF!,DE$2,#REF!)</f>
        <v>#REF!</v>
      </c>
      <c r="DF48" s="78" t="e">
        <f>SUMIF(#REF!,DF$2,#REF!)</f>
        <v>#REF!</v>
      </c>
      <c r="DG48" s="78" t="e">
        <f>SUMIF(#REF!,DG$2,#REF!)</f>
        <v>#REF!</v>
      </c>
      <c r="DH48" s="78" t="e">
        <f>SUMIF(#REF!,DH$2,#REF!)</f>
        <v>#REF!</v>
      </c>
      <c r="DI48" s="78" t="e">
        <f>SUMIF(#REF!,DI$2,#REF!)</f>
        <v>#REF!</v>
      </c>
      <c r="DJ48" s="78" t="e">
        <f>SUMIF(#REF!,DJ$2,#REF!)</f>
        <v>#REF!</v>
      </c>
      <c r="DK48" s="78" t="e">
        <f>SUMIF(#REF!,DK$2,#REF!)</f>
        <v>#REF!</v>
      </c>
      <c r="DL48" s="78" t="e">
        <f>SUMIF(#REF!,DL$2,#REF!)</f>
        <v>#REF!</v>
      </c>
    </row>
    <row r="49" spans="3:116" s="73" customFormat="1">
      <c r="C49" s="76">
        <v>105</v>
      </c>
      <c r="D49" s="100" t="e">
        <f>#REF!</f>
        <v>#REF!</v>
      </c>
      <c r="E49" s="77"/>
      <c r="F49" s="78" t="e">
        <f>#REF!</f>
        <v>#REF!</v>
      </c>
      <c r="G49" s="78" t="e">
        <f>#REF!</f>
        <v>#REF!</v>
      </c>
      <c r="H49" s="78" t="e">
        <f>#REF!</f>
        <v>#REF!</v>
      </c>
      <c r="I49" s="78" t="e">
        <f>#REF!</f>
        <v>#REF!</v>
      </c>
      <c r="J49" s="78" t="e">
        <f>#REF!</f>
        <v>#REF!</v>
      </c>
      <c r="K49" s="78" t="e">
        <f>#REF!</f>
        <v>#REF!</v>
      </c>
      <c r="L49" s="78" t="e">
        <f>#REF!</f>
        <v>#REF!</v>
      </c>
      <c r="M49" s="78" t="e">
        <f>#REF!</f>
        <v>#REF!</v>
      </c>
      <c r="N49" s="78" t="e">
        <f>#REF!</f>
        <v>#REF!</v>
      </c>
      <c r="O49" s="78" t="e">
        <f>#REF!</f>
        <v>#REF!</v>
      </c>
      <c r="P49" s="78" t="e">
        <f>#REF!</f>
        <v>#REF!</v>
      </c>
      <c r="Q49" s="78" t="e">
        <f>#REF!</f>
        <v>#REF!</v>
      </c>
      <c r="R49" s="78" t="e">
        <f>#REF!</f>
        <v>#REF!</v>
      </c>
      <c r="S49" s="78" t="e">
        <f>#REF!</f>
        <v>#REF!</v>
      </c>
      <c r="T49" s="78" t="e">
        <f>#REF!</f>
        <v>#REF!</v>
      </c>
      <c r="U49" s="78" t="e">
        <f>#REF!</f>
        <v>#REF!</v>
      </c>
      <c r="V49" s="78" t="e">
        <f>#REF!</f>
        <v>#REF!</v>
      </c>
      <c r="W49" s="78" t="e">
        <f>#REF!</f>
        <v>#REF!</v>
      </c>
      <c r="X49" s="78" t="e">
        <f>#REF!</f>
        <v>#REF!</v>
      </c>
      <c r="Y49" s="78" t="e">
        <f>#REF!</f>
        <v>#REF!</v>
      </c>
      <c r="Z49" s="78" t="e">
        <f>#REF!</f>
        <v>#REF!</v>
      </c>
      <c r="AA49" s="78" t="e">
        <f>#REF!</f>
        <v>#REF!</v>
      </c>
      <c r="AB49" s="78" t="e">
        <f>#REF!</f>
        <v>#REF!</v>
      </c>
      <c r="AC49" s="78" t="e">
        <f>#REF!</f>
        <v>#REF!</v>
      </c>
      <c r="AD49" s="78"/>
      <c r="AE49" s="78" t="e">
        <f t="shared" si="18"/>
        <v>#REF!</v>
      </c>
      <c r="AF49" s="78" t="e">
        <f t="shared" si="19"/>
        <v>#REF!</v>
      </c>
      <c r="AG49" s="78" t="e">
        <f t="shared" si="16"/>
        <v>#REF!</v>
      </c>
      <c r="AH49" s="1156" t="e">
        <f t="shared" si="20"/>
        <v>#REF!</v>
      </c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S49" s="78" t="e">
        <f>SUMIF(#REF!,CS$2,#REF!)</f>
        <v>#REF!</v>
      </c>
      <c r="CT49" s="78" t="e">
        <f>SUMIF(#REF!,CT$2,#REF!)</f>
        <v>#REF!</v>
      </c>
      <c r="CU49" s="78" t="e">
        <f>SUMIF(#REF!,CU$2,#REF!)</f>
        <v>#REF!</v>
      </c>
      <c r="CV49" s="78" t="e">
        <f>SUMIF(#REF!,CV$2,#REF!)</f>
        <v>#REF!</v>
      </c>
      <c r="CW49" s="78" t="e">
        <f>SUMIF(#REF!,CW$2,#REF!)</f>
        <v>#REF!</v>
      </c>
      <c r="CX49" s="78" t="e">
        <f>SUMIF(#REF!,CX$2,#REF!)</f>
        <v>#REF!</v>
      </c>
      <c r="CY49" s="78" t="e">
        <f>SUMIF(#REF!,CY$2,#REF!)</f>
        <v>#REF!</v>
      </c>
      <c r="CZ49" s="78" t="e">
        <f>SUMIF(#REF!,CZ$2,#REF!)</f>
        <v>#REF!</v>
      </c>
      <c r="DA49" s="78" t="e">
        <f>SUMIF(#REF!,DA$2,#REF!)</f>
        <v>#REF!</v>
      </c>
      <c r="DB49" s="78" t="e">
        <f>SUMIF(#REF!,DB$2,#REF!)</f>
        <v>#REF!</v>
      </c>
      <c r="DC49" s="78" t="e">
        <f>SUMIF(#REF!,DC$2,#REF!)</f>
        <v>#REF!</v>
      </c>
      <c r="DD49" s="78" t="e">
        <f>SUMIF(#REF!,DD$2,#REF!)</f>
        <v>#REF!</v>
      </c>
      <c r="DE49" s="78" t="e">
        <f>SUMIF(#REF!,DE$2,#REF!)</f>
        <v>#REF!</v>
      </c>
      <c r="DF49" s="78" t="e">
        <f>SUMIF(#REF!,DF$2,#REF!)</f>
        <v>#REF!</v>
      </c>
      <c r="DG49" s="78" t="e">
        <f>SUMIF(#REF!,DG$2,#REF!)</f>
        <v>#REF!</v>
      </c>
      <c r="DH49" s="78" t="e">
        <f>SUMIF(#REF!,DH$2,#REF!)</f>
        <v>#REF!</v>
      </c>
      <c r="DI49" s="78" t="e">
        <f>SUMIF(#REF!,DI$2,#REF!)</f>
        <v>#REF!</v>
      </c>
      <c r="DJ49" s="78" t="e">
        <f>SUMIF(#REF!,DJ$2,#REF!)</f>
        <v>#REF!</v>
      </c>
      <c r="DK49" s="78" t="e">
        <f>SUMIF(#REF!,DK$2,#REF!)</f>
        <v>#REF!</v>
      </c>
      <c r="DL49" s="78" t="e">
        <f>SUMIF(#REF!,DL$2,#REF!)</f>
        <v>#REF!</v>
      </c>
    </row>
    <row r="50" spans="3:116" s="73" customFormat="1">
      <c r="C50" s="76">
        <v>106</v>
      </c>
      <c r="D50" s="100" t="e">
        <f>#REF!</f>
        <v>#REF!</v>
      </c>
      <c r="E50" s="77"/>
      <c r="F50" s="78" t="e">
        <f>#REF!</f>
        <v>#REF!</v>
      </c>
      <c r="G50" s="78" t="e">
        <f>#REF!</f>
        <v>#REF!</v>
      </c>
      <c r="H50" s="78" t="e">
        <f>#REF!</f>
        <v>#REF!</v>
      </c>
      <c r="I50" s="78" t="e">
        <f>#REF!</f>
        <v>#REF!</v>
      </c>
      <c r="J50" s="78" t="e">
        <f>#REF!</f>
        <v>#REF!</v>
      </c>
      <c r="K50" s="78" t="e">
        <f>#REF!</f>
        <v>#REF!</v>
      </c>
      <c r="L50" s="78" t="e">
        <f>#REF!</f>
        <v>#REF!</v>
      </c>
      <c r="M50" s="78" t="e">
        <f>#REF!</f>
        <v>#REF!</v>
      </c>
      <c r="N50" s="78" t="e">
        <f>#REF!</f>
        <v>#REF!</v>
      </c>
      <c r="O50" s="78" t="e">
        <f>#REF!</f>
        <v>#REF!</v>
      </c>
      <c r="P50" s="78" t="e">
        <f>#REF!</f>
        <v>#REF!</v>
      </c>
      <c r="Q50" s="78" t="e">
        <f>#REF!</f>
        <v>#REF!</v>
      </c>
      <c r="R50" s="78" t="e">
        <f>#REF!</f>
        <v>#REF!</v>
      </c>
      <c r="S50" s="78" t="e">
        <f>#REF!</f>
        <v>#REF!</v>
      </c>
      <c r="T50" s="78" t="e">
        <f>#REF!</f>
        <v>#REF!</v>
      </c>
      <c r="U50" s="78" t="e">
        <f>#REF!</f>
        <v>#REF!</v>
      </c>
      <c r="V50" s="78" t="e">
        <f>#REF!</f>
        <v>#REF!</v>
      </c>
      <c r="W50" s="78" t="e">
        <f>#REF!</f>
        <v>#REF!</v>
      </c>
      <c r="X50" s="78" t="e">
        <f>#REF!</f>
        <v>#REF!</v>
      </c>
      <c r="Y50" s="78" t="e">
        <f>#REF!</f>
        <v>#REF!</v>
      </c>
      <c r="Z50" s="78" t="e">
        <f>#REF!</f>
        <v>#REF!</v>
      </c>
      <c r="AA50" s="78" t="e">
        <f>#REF!</f>
        <v>#REF!</v>
      </c>
      <c r="AB50" s="78" t="e">
        <f>#REF!</f>
        <v>#REF!</v>
      </c>
      <c r="AC50" s="78" t="e">
        <f>#REF!</f>
        <v>#REF!</v>
      </c>
      <c r="AD50" s="78"/>
      <c r="AE50" s="78" t="e">
        <f t="shared" si="18"/>
        <v>#REF!</v>
      </c>
      <c r="AF50" s="78" t="e">
        <f t="shared" si="19"/>
        <v>#REF!</v>
      </c>
      <c r="AG50" s="78" t="e">
        <f t="shared" si="16"/>
        <v>#REF!</v>
      </c>
      <c r="AH50" s="1156" t="e">
        <f t="shared" si="20"/>
        <v>#REF!</v>
      </c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8"/>
      <c r="CE50" s="78"/>
      <c r="CF50" s="78"/>
      <c r="CG50" s="78"/>
      <c r="CH50" s="78"/>
      <c r="CI50" s="78"/>
      <c r="CJ50" s="78"/>
      <c r="CK50" s="78"/>
      <c r="CL50" s="78"/>
      <c r="CM50" s="78"/>
      <c r="CN50" s="78"/>
      <c r="CO50" s="78"/>
      <c r="CP50" s="78"/>
      <c r="CS50" s="78" t="e">
        <f>SUMIF(#REF!,CS$2,#REF!)</f>
        <v>#REF!</v>
      </c>
      <c r="CT50" s="78" t="e">
        <f>SUMIF(#REF!,CT$2,#REF!)</f>
        <v>#REF!</v>
      </c>
      <c r="CU50" s="78" t="e">
        <f>SUMIF(#REF!,CU$2,#REF!)</f>
        <v>#REF!</v>
      </c>
      <c r="CV50" s="78" t="e">
        <f>SUMIF(#REF!,CV$2,#REF!)</f>
        <v>#REF!</v>
      </c>
      <c r="CW50" s="78" t="e">
        <f>SUMIF(#REF!,CW$2,#REF!)</f>
        <v>#REF!</v>
      </c>
      <c r="CX50" s="78" t="e">
        <f>SUMIF(#REF!,CX$2,#REF!)</f>
        <v>#REF!</v>
      </c>
      <c r="CY50" s="78" t="e">
        <f>SUMIF(#REF!,CY$2,#REF!)</f>
        <v>#REF!</v>
      </c>
      <c r="CZ50" s="78" t="e">
        <f>SUMIF(#REF!,CZ$2,#REF!)</f>
        <v>#REF!</v>
      </c>
      <c r="DA50" s="78" t="e">
        <f>SUMIF(#REF!,DA$2,#REF!)</f>
        <v>#REF!</v>
      </c>
      <c r="DB50" s="78" t="e">
        <f>SUMIF(#REF!,DB$2,#REF!)</f>
        <v>#REF!</v>
      </c>
      <c r="DC50" s="78" t="e">
        <f>SUMIF(#REF!,DC$2,#REF!)</f>
        <v>#REF!</v>
      </c>
      <c r="DD50" s="78" t="e">
        <f>SUMIF(#REF!,DD$2,#REF!)</f>
        <v>#REF!</v>
      </c>
      <c r="DE50" s="78" t="e">
        <f>SUMIF(#REF!,DE$2,#REF!)</f>
        <v>#REF!</v>
      </c>
      <c r="DF50" s="78" t="e">
        <f>SUMIF(#REF!,DF$2,#REF!)</f>
        <v>#REF!</v>
      </c>
      <c r="DG50" s="78" t="e">
        <f>SUMIF(#REF!,DG$2,#REF!)</f>
        <v>#REF!</v>
      </c>
      <c r="DH50" s="78" t="e">
        <f>SUMIF(#REF!,DH$2,#REF!)</f>
        <v>#REF!</v>
      </c>
      <c r="DI50" s="78" t="e">
        <f>SUMIF(#REF!,DI$2,#REF!)</f>
        <v>#REF!</v>
      </c>
      <c r="DJ50" s="78" t="e">
        <f>SUMIF(#REF!,DJ$2,#REF!)</f>
        <v>#REF!</v>
      </c>
      <c r="DK50" s="78" t="e">
        <f>SUMIF(#REF!,DK$2,#REF!)</f>
        <v>#REF!</v>
      </c>
      <c r="DL50" s="78" t="e">
        <f>SUMIF(#REF!,DL$2,#REF!)</f>
        <v>#REF!</v>
      </c>
    </row>
    <row r="51" spans="3:116" s="73" customFormat="1">
      <c r="C51" s="76">
        <v>108</v>
      </c>
      <c r="D51" s="100" t="e">
        <f>#REF!</f>
        <v>#REF!</v>
      </c>
      <c r="E51" s="77"/>
      <c r="F51" s="78" t="e">
        <f>#REF!</f>
        <v>#REF!</v>
      </c>
      <c r="G51" s="78" t="e">
        <f>#REF!</f>
        <v>#REF!</v>
      </c>
      <c r="H51" s="78" t="e">
        <f>#REF!</f>
        <v>#REF!</v>
      </c>
      <c r="I51" s="78" t="e">
        <f>#REF!</f>
        <v>#REF!</v>
      </c>
      <c r="J51" s="78" t="e">
        <f>#REF!</f>
        <v>#REF!</v>
      </c>
      <c r="K51" s="78" t="e">
        <f>#REF!</f>
        <v>#REF!</v>
      </c>
      <c r="L51" s="78" t="e">
        <f>#REF!</f>
        <v>#REF!</v>
      </c>
      <c r="M51" s="78" t="e">
        <f>#REF!</f>
        <v>#REF!</v>
      </c>
      <c r="N51" s="78" t="e">
        <f>#REF!</f>
        <v>#REF!</v>
      </c>
      <c r="O51" s="78" t="e">
        <f>#REF!</f>
        <v>#REF!</v>
      </c>
      <c r="P51" s="78" t="e">
        <f>#REF!</f>
        <v>#REF!</v>
      </c>
      <c r="Q51" s="78" t="e">
        <f>#REF!</f>
        <v>#REF!</v>
      </c>
      <c r="R51" s="78" t="e">
        <f>#REF!</f>
        <v>#REF!</v>
      </c>
      <c r="S51" s="78" t="e">
        <f>#REF!</f>
        <v>#REF!</v>
      </c>
      <c r="T51" s="78" t="e">
        <f>#REF!</f>
        <v>#REF!</v>
      </c>
      <c r="U51" s="78" t="e">
        <f>#REF!</f>
        <v>#REF!</v>
      </c>
      <c r="V51" s="78" t="e">
        <f>#REF!</f>
        <v>#REF!</v>
      </c>
      <c r="W51" s="78" t="e">
        <f>#REF!</f>
        <v>#REF!</v>
      </c>
      <c r="X51" s="78" t="e">
        <f>#REF!</f>
        <v>#REF!</v>
      </c>
      <c r="Y51" s="78" t="e">
        <f>#REF!</f>
        <v>#REF!</v>
      </c>
      <c r="Z51" s="78" t="e">
        <f>#REF!</f>
        <v>#REF!</v>
      </c>
      <c r="AA51" s="78" t="e">
        <f>#REF!</f>
        <v>#REF!</v>
      </c>
      <c r="AB51" s="78" t="e">
        <f>#REF!</f>
        <v>#REF!</v>
      </c>
      <c r="AC51" s="78" t="e">
        <f>#REF!</f>
        <v>#REF!</v>
      </c>
      <c r="AD51" s="78"/>
      <c r="AE51" s="78" t="e">
        <f t="shared" si="18"/>
        <v>#REF!</v>
      </c>
      <c r="AF51" s="78" t="e">
        <f t="shared" si="19"/>
        <v>#REF!</v>
      </c>
      <c r="AG51" s="78" t="e">
        <f t="shared" si="16"/>
        <v>#REF!</v>
      </c>
      <c r="AH51" s="1156" t="e">
        <f t="shared" si="20"/>
        <v>#REF!</v>
      </c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78"/>
      <c r="CF51" s="78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S51" s="78" t="e">
        <f>SUMIF(#REF!,CS$2,#REF!)</f>
        <v>#REF!</v>
      </c>
      <c r="CT51" s="78" t="e">
        <f>SUMIF(#REF!,CT$2,#REF!)</f>
        <v>#REF!</v>
      </c>
      <c r="CU51" s="78" t="e">
        <f>SUMIF(#REF!,CU$2,#REF!)</f>
        <v>#REF!</v>
      </c>
      <c r="CV51" s="78" t="e">
        <f>SUMIF(#REF!,CV$2,#REF!)</f>
        <v>#REF!</v>
      </c>
      <c r="CW51" s="78" t="e">
        <f>SUMIF(#REF!,CW$2,#REF!)</f>
        <v>#REF!</v>
      </c>
      <c r="CX51" s="78" t="e">
        <f>SUMIF(#REF!,CX$2,#REF!)</f>
        <v>#REF!</v>
      </c>
      <c r="CY51" s="78" t="e">
        <f>SUMIF(#REF!,CY$2,#REF!)</f>
        <v>#REF!</v>
      </c>
      <c r="CZ51" s="78" t="e">
        <f>SUMIF(#REF!,CZ$2,#REF!)</f>
        <v>#REF!</v>
      </c>
      <c r="DA51" s="78" t="e">
        <f>SUMIF(#REF!,DA$2,#REF!)</f>
        <v>#REF!</v>
      </c>
      <c r="DB51" s="78" t="e">
        <f>SUMIF(#REF!,DB$2,#REF!)</f>
        <v>#REF!</v>
      </c>
      <c r="DC51" s="78" t="e">
        <f>SUMIF(#REF!,DC$2,#REF!)</f>
        <v>#REF!</v>
      </c>
      <c r="DD51" s="78" t="e">
        <f>SUMIF(#REF!,DD$2,#REF!)</f>
        <v>#REF!</v>
      </c>
      <c r="DE51" s="78" t="e">
        <f>SUMIF(#REF!,DE$2,#REF!)</f>
        <v>#REF!</v>
      </c>
      <c r="DF51" s="78" t="e">
        <f>SUMIF(#REF!,DF$2,#REF!)</f>
        <v>#REF!</v>
      </c>
      <c r="DG51" s="78" t="e">
        <f>SUMIF(#REF!,DG$2,#REF!)</f>
        <v>#REF!</v>
      </c>
      <c r="DH51" s="78" t="e">
        <f>SUMIF(#REF!,DH$2,#REF!)</f>
        <v>#REF!</v>
      </c>
      <c r="DI51" s="78" t="e">
        <f>SUMIF(#REF!,DI$2,#REF!)</f>
        <v>#REF!</v>
      </c>
      <c r="DJ51" s="78" t="e">
        <f>SUMIF(#REF!,DJ$2,#REF!)</f>
        <v>#REF!</v>
      </c>
      <c r="DK51" s="78" t="e">
        <f>SUMIF(#REF!,DK$2,#REF!)</f>
        <v>#REF!</v>
      </c>
      <c r="DL51" s="78" t="e">
        <f>SUMIF(#REF!,DL$2,#REF!)</f>
        <v>#REF!</v>
      </c>
    </row>
    <row r="52" spans="3:116" s="73" customFormat="1">
      <c r="C52" s="76">
        <v>109</v>
      </c>
      <c r="D52" s="100" t="e">
        <f>#REF!</f>
        <v>#REF!</v>
      </c>
      <c r="E52" s="77"/>
      <c r="F52" s="78" t="e">
        <f>#REF!</f>
        <v>#REF!</v>
      </c>
      <c r="G52" s="78" t="e">
        <f>#REF!</f>
        <v>#REF!</v>
      </c>
      <c r="H52" s="78" t="e">
        <f>#REF!</f>
        <v>#REF!</v>
      </c>
      <c r="I52" s="78" t="e">
        <f>#REF!</f>
        <v>#REF!</v>
      </c>
      <c r="J52" s="78" t="e">
        <f>#REF!</f>
        <v>#REF!</v>
      </c>
      <c r="K52" s="78" t="e">
        <f>#REF!</f>
        <v>#REF!</v>
      </c>
      <c r="L52" s="78" t="e">
        <f>#REF!</f>
        <v>#REF!</v>
      </c>
      <c r="M52" s="78" t="e">
        <f>#REF!</f>
        <v>#REF!</v>
      </c>
      <c r="N52" s="78" t="e">
        <f>#REF!</f>
        <v>#REF!</v>
      </c>
      <c r="O52" s="78" t="e">
        <f>#REF!</f>
        <v>#REF!</v>
      </c>
      <c r="P52" s="78" t="e">
        <f>#REF!</f>
        <v>#REF!</v>
      </c>
      <c r="Q52" s="78" t="e">
        <f>#REF!</f>
        <v>#REF!</v>
      </c>
      <c r="R52" s="78" t="e">
        <f>#REF!</f>
        <v>#REF!</v>
      </c>
      <c r="S52" s="78" t="e">
        <f>#REF!</f>
        <v>#REF!</v>
      </c>
      <c r="T52" s="78" t="e">
        <f>#REF!</f>
        <v>#REF!</v>
      </c>
      <c r="U52" s="78" t="e">
        <f>#REF!</f>
        <v>#REF!</v>
      </c>
      <c r="V52" s="78" t="e">
        <f>#REF!</f>
        <v>#REF!</v>
      </c>
      <c r="W52" s="78" t="e">
        <f>#REF!</f>
        <v>#REF!</v>
      </c>
      <c r="X52" s="78" t="e">
        <f>#REF!</f>
        <v>#REF!</v>
      </c>
      <c r="Y52" s="78" t="e">
        <f>#REF!</f>
        <v>#REF!</v>
      </c>
      <c r="Z52" s="78" t="e">
        <f>#REF!</f>
        <v>#REF!</v>
      </c>
      <c r="AA52" s="78" t="e">
        <f>#REF!</f>
        <v>#REF!</v>
      </c>
      <c r="AB52" s="78" t="e">
        <f>#REF!</f>
        <v>#REF!</v>
      </c>
      <c r="AC52" s="78" t="e">
        <f>#REF!</f>
        <v>#REF!</v>
      </c>
      <c r="AD52" s="78"/>
      <c r="AE52" s="78" t="e">
        <f t="shared" si="18"/>
        <v>#REF!</v>
      </c>
      <c r="AF52" s="78" t="e">
        <f t="shared" si="19"/>
        <v>#REF!</v>
      </c>
      <c r="AG52" s="78" t="e">
        <f t="shared" si="16"/>
        <v>#REF!</v>
      </c>
      <c r="AH52" s="1156" t="e">
        <f t="shared" si="20"/>
        <v>#REF!</v>
      </c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8"/>
      <c r="CE52" s="78"/>
      <c r="CF52" s="78"/>
      <c r="CG52" s="78"/>
      <c r="CH52" s="78"/>
      <c r="CI52" s="78"/>
      <c r="CJ52" s="78"/>
      <c r="CK52" s="78"/>
      <c r="CL52" s="78"/>
      <c r="CM52" s="78"/>
      <c r="CN52" s="78"/>
      <c r="CO52" s="78"/>
      <c r="CP52" s="78"/>
      <c r="CS52" s="78" t="e">
        <f>SUMIF(#REF!,CS$2,#REF!)</f>
        <v>#REF!</v>
      </c>
      <c r="CT52" s="78" t="e">
        <f>SUMIF(#REF!,CT$2,#REF!)</f>
        <v>#REF!</v>
      </c>
      <c r="CU52" s="78" t="e">
        <f>SUMIF(#REF!,CU$2,#REF!)</f>
        <v>#REF!</v>
      </c>
      <c r="CV52" s="78" t="e">
        <f>SUMIF(#REF!,CV$2,#REF!)</f>
        <v>#REF!</v>
      </c>
      <c r="CW52" s="78" t="e">
        <f>SUMIF(#REF!,CW$2,#REF!)</f>
        <v>#REF!</v>
      </c>
      <c r="CX52" s="78" t="e">
        <f>SUMIF(#REF!,CX$2,#REF!)</f>
        <v>#REF!</v>
      </c>
      <c r="CY52" s="78" t="e">
        <f>SUMIF(#REF!,CY$2,#REF!)</f>
        <v>#REF!</v>
      </c>
      <c r="CZ52" s="78" t="e">
        <f>SUMIF(#REF!,CZ$2,#REF!)</f>
        <v>#REF!</v>
      </c>
      <c r="DA52" s="78" t="e">
        <f>SUMIF(#REF!,DA$2,#REF!)</f>
        <v>#REF!</v>
      </c>
      <c r="DB52" s="78" t="e">
        <f>SUMIF(#REF!,DB$2,#REF!)</f>
        <v>#REF!</v>
      </c>
      <c r="DC52" s="78" t="e">
        <f>SUMIF(#REF!,DC$2,#REF!)</f>
        <v>#REF!</v>
      </c>
      <c r="DD52" s="78" t="e">
        <f>SUMIF(#REF!,DD$2,#REF!)</f>
        <v>#REF!</v>
      </c>
      <c r="DE52" s="78" t="e">
        <f>SUMIF(#REF!,DE$2,#REF!)</f>
        <v>#REF!</v>
      </c>
      <c r="DF52" s="78" t="e">
        <f>SUMIF(#REF!,DF$2,#REF!)</f>
        <v>#REF!</v>
      </c>
      <c r="DG52" s="78" t="e">
        <f>SUMIF(#REF!,DG$2,#REF!)</f>
        <v>#REF!</v>
      </c>
      <c r="DH52" s="78" t="e">
        <f>SUMIF(#REF!,DH$2,#REF!)</f>
        <v>#REF!</v>
      </c>
      <c r="DI52" s="78" t="e">
        <f>SUMIF(#REF!,DI$2,#REF!)</f>
        <v>#REF!</v>
      </c>
      <c r="DJ52" s="78" t="e">
        <f>SUMIF(#REF!,DJ$2,#REF!)</f>
        <v>#REF!</v>
      </c>
      <c r="DK52" s="78" t="e">
        <f>SUMIF(#REF!,DK$2,#REF!)</f>
        <v>#REF!</v>
      </c>
      <c r="DL52" s="78" t="e">
        <f>SUMIF(#REF!,DL$2,#REF!)</f>
        <v>#REF!</v>
      </c>
    </row>
    <row r="53" spans="3:116" s="73" customFormat="1">
      <c r="C53" s="76">
        <v>110</v>
      </c>
      <c r="D53" s="100" t="e">
        <f>#REF!</f>
        <v>#REF!</v>
      </c>
      <c r="E53" s="77"/>
      <c r="F53" s="78" t="e">
        <f>#REF!</f>
        <v>#REF!</v>
      </c>
      <c r="G53" s="78" t="e">
        <f>#REF!</f>
        <v>#REF!</v>
      </c>
      <c r="H53" s="78" t="e">
        <f>#REF!</f>
        <v>#REF!</v>
      </c>
      <c r="I53" s="78" t="e">
        <f>#REF!</f>
        <v>#REF!</v>
      </c>
      <c r="J53" s="78" t="e">
        <f>#REF!</f>
        <v>#REF!</v>
      </c>
      <c r="K53" s="78" t="e">
        <f>#REF!</f>
        <v>#REF!</v>
      </c>
      <c r="L53" s="78" t="e">
        <f>#REF!</f>
        <v>#REF!</v>
      </c>
      <c r="M53" s="78" t="e">
        <f>#REF!</f>
        <v>#REF!</v>
      </c>
      <c r="N53" s="78" t="e">
        <f>#REF!</f>
        <v>#REF!</v>
      </c>
      <c r="O53" s="78" t="e">
        <f>#REF!</f>
        <v>#REF!</v>
      </c>
      <c r="P53" s="78" t="e">
        <f>#REF!</f>
        <v>#REF!</v>
      </c>
      <c r="Q53" s="78" t="e">
        <f>#REF!</f>
        <v>#REF!</v>
      </c>
      <c r="R53" s="78" t="e">
        <f>#REF!</f>
        <v>#REF!</v>
      </c>
      <c r="S53" s="78" t="e">
        <f>#REF!</f>
        <v>#REF!</v>
      </c>
      <c r="T53" s="78" t="e">
        <f>#REF!</f>
        <v>#REF!</v>
      </c>
      <c r="U53" s="78" t="e">
        <f>#REF!</f>
        <v>#REF!</v>
      </c>
      <c r="V53" s="78" t="e">
        <f>#REF!</f>
        <v>#REF!</v>
      </c>
      <c r="W53" s="78" t="e">
        <f>#REF!</f>
        <v>#REF!</v>
      </c>
      <c r="X53" s="78" t="e">
        <f>#REF!</f>
        <v>#REF!</v>
      </c>
      <c r="Y53" s="78" t="e">
        <f>#REF!</f>
        <v>#REF!</v>
      </c>
      <c r="Z53" s="78" t="e">
        <f>#REF!</f>
        <v>#REF!</v>
      </c>
      <c r="AA53" s="78" t="e">
        <f>#REF!</f>
        <v>#REF!</v>
      </c>
      <c r="AB53" s="78" t="e">
        <f>#REF!</f>
        <v>#REF!</v>
      </c>
      <c r="AC53" s="78" t="e">
        <f>#REF!</f>
        <v>#REF!</v>
      </c>
      <c r="AD53" s="78"/>
      <c r="AE53" s="78" t="e">
        <f t="shared" si="18"/>
        <v>#REF!</v>
      </c>
      <c r="AF53" s="78" t="e">
        <f t="shared" si="19"/>
        <v>#REF!</v>
      </c>
      <c r="AG53" s="78" t="e">
        <f t="shared" si="16"/>
        <v>#REF!</v>
      </c>
      <c r="AH53" s="1156" t="e">
        <f t="shared" si="20"/>
        <v>#REF!</v>
      </c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8"/>
      <c r="CE53" s="78"/>
      <c r="CF53" s="78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S53" s="78" t="e">
        <f>SUMIF(#REF!,CS$2,#REF!)</f>
        <v>#REF!</v>
      </c>
      <c r="CT53" s="78" t="e">
        <f>SUMIF(#REF!,CT$2,#REF!)</f>
        <v>#REF!</v>
      </c>
      <c r="CU53" s="78" t="e">
        <f>SUMIF(#REF!,CU$2,#REF!)</f>
        <v>#REF!</v>
      </c>
      <c r="CV53" s="78" t="e">
        <f>SUMIF(#REF!,CV$2,#REF!)</f>
        <v>#REF!</v>
      </c>
      <c r="CW53" s="78" t="e">
        <f>SUMIF(#REF!,CW$2,#REF!)</f>
        <v>#REF!</v>
      </c>
      <c r="CX53" s="78" t="e">
        <f>SUMIF(#REF!,CX$2,#REF!)</f>
        <v>#REF!</v>
      </c>
      <c r="CY53" s="78" t="e">
        <f>SUMIF(#REF!,CY$2,#REF!)</f>
        <v>#REF!</v>
      </c>
      <c r="CZ53" s="78" t="e">
        <f>SUMIF(#REF!,CZ$2,#REF!)</f>
        <v>#REF!</v>
      </c>
      <c r="DA53" s="78" t="e">
        <f>SUMIF(#REF!,DA$2,#REF!)</f>
        <v>#REF!</v>
      </c>
      <c r="DB53" s="78" t="e">
        <f>SUMIF(#REF!,DB$2,#REF!)</f>
        <v>#REF!</v>
      </c>
      <c r="DC53" s="78" t="e">
        <f>SUMIF(#REF!,DC$2,#REF!)</f>
        <v>#REF!</v>
      </c>
      <c r="DD53" s="78" t="e">
        <f>SUMIF(#REF!,DD$2,#REF!)</f>
        <v>#REF!</v>
      </c>
      <c r="DE53" s="78" t="e">
        <f>SUMIF(#REF!,DE$2,#REF!)</f>
        <v>#REF!</v>
      </c>
      <c r="DF53" s="78" t="e">
        <f>SUMIF(#REF!,DF$2,#REF!)</f>
        <v>#REF!</v>
      </c>
      <c r="DG53" s="78" t="e">
        <f>SUMIF(#REF!,DG$2,#REF!)</f>
        <v>#REF!</v>
      </c>
      <c r="DH53" s="78" t="e">
        <f>SUMIF(#REF!,DH$2,#REF!)</f>
        <v>#REF!</v>
      </c>
      <c r="DI53" s="78" t="e">
        <f>SUMIF(#REF!,DI$2,#REF!)</f>
        <v>#REF!</v>
      </c>
      <c r="DJ53" s="78" t="e">
        <f>SUMIF(#REF!,DJ$2,#REF!)</f>
        <v>#REF!</v>
      </c>
      <c r="DK53" s="78" t="e">
        <f>SUMIF(#REF!,DK$2,#REF!)</f>
        <v>#REF!</v>
      </c>
      <c r="DL53" s="78" t="e">
        <f>SUMIF(#REF!,DL$2,#REF!)</f>
        <v>#REF!</v>
      </c>
    </row>
    <row r="54" spans="3:116" s="73" customFormat="1">
      <c r="C54" s="76">
        <v>111</v>
      </c>
      <c r="D54" s="100" t="e">
        <f>#REF!</f>
        <v>#REF!</v>
      </c>
      <c r="E54" s="77"/>
      <c r="F54" s="78" t="e">
        <f>#REF!</f>
        <v>#REF!</v>
      </c>
      <c r="G54" s="78" t="e">
        <f>#REF!</f>
        <v>#REF!</v>
      </c>
      <c r="H54" s="78" t="e">
        <f>#REF!</f>
        <v>#REF!</v>
      </c>
      <c r="I54" s="78" t="e">
        <f>#REF!</f>
        <v>#REF!</v>
      </c>
      <c r="J54" s="78" t="e">
        <f>#REF!</f>
        <v>#REF!</v>
      </c>
      <c r="K54" s="78" t="e">
        <f>#REF!</f>
        <v>#REF!</v>
      </c>
      <c r="L54" s="78" t="e">
        <f>#REF!</f>
        <v>#REF!</v>
      </c>
      <c r="M54" s="78" t="e">
        <f>#REF!</f>
        <v>#REF!</v>
      </c>
      <c r="N54" s="78" t="e">
        <f>#REF!</f>
        <v>#REF!</v>
      </c>
      <c r="O54" s="78" t="e">
        <f>#REF!</f>
        <v>#REF!</v>
      </c>
      <c r="P54" s="78" t="e">
        <f>#REF!</f>
        <v>#REF!</v>
      </c>
      <c r="Q54" s="78" t="e">
        <f>#REF!</f>
        <v>#REF!</v>
      </c>
      <c r="R54" s="78" t="e">
        <f>#REF!</f>
        <v>#REF!</v>
      </c>
      <c r="S54" s="78" t="e">
        <f>#REF!</f>
        <v>#REF!</v>
      </c>
      <c r="T54" s="78" t="e">
        <f>#REF!</f>
        <v>#REF!</v>
      </c>
      <c r="U54" s="78" t="e">
        <f>#REF!</f>
        <v>#REF!</v>
      </c>
      <c r="V54" s="78" t="e">
        <f>#REF!</f>
        <v>#REF!</v>
      </c>
      <c r="W54" s="78" t="e">
        <f>#REF!</f>
        <v>#REF!</v>
      </c>
      <c r="X54" s="78" t="e">
        <f>#REF!</f>
        <v>#REF!</v>
      </c>
      <c r="Y54" s="78" t="e">
        <f>#REF!</f>
        <v>#REF!</v>
      </c>
      <c r="Z54" s="78" t="e">
        <f>#REF!</f>
        <v>#REF!</v>
      </c>
      <c r="AA54" s="78" t="e">
        <f>#REF!</f>
        <v>#REF!</v>
      </c>
      <c r="AB54" s="78" t="e">
        <f>#REF!</f>
        <v>#REF!</v>
      </c>
      <c r="AC54" s="78" t="e">
        <f>#REF!</f>
        <v>#REF!</v>
      </c>
      <c r="AD54" s="78"/>
      <c r="AE54" s="78" t="e">
        <f t="shared" si="18"/>
        <v>#REF!</v>
      </c>
      <c r="AF54" s="78" t="e">
        <f t="shared" si="19"/>
        <v>#REF!</v>
      </c>
      <c r="AG54" s="78" t="e">
        <f t="shared" si="16"/>
        <v>#REF!</v>
      </c>
      <c r="AH54" s="1156" t="e">
        <f t="shared" si="20"/>
        <v>#REF!</v>
      </c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8"/>
      <c r="CE54" s="78"/>
      <c r="CF54" s="78"/>
      <c r="CG54" s="78"/>
      <c r="CH54" s="78"/>
      <c r="CI54" s="78"/>
      <c r="CJ54" s="78"/>
      <c r="CK54" s="78"/>
      <c r="CL54" s="78"/>
      <c r="CM54" s="78"/>
      <c r="CN54" s="78"/>
      <c r="CO54" s="78"/>
      <c r="CP54" s="78"/>
      <c r="CS54" s="78" t="e">
        <f>SUMIF(#REF!,CS$2,#REF!)</f>
        <v>#REF!</v>
      </c>
      <c r="CT54" s="78" t="e">
        <f>SUMIF(#REF!,CT$2,#REF!)</f>
        <v>#REF!</v>
      </c>
      <c r="CU54" s="78" t="e">
        <f>SUMIF(#REF!,CU$2,#REF!)</f>
        <v>#REF!</v>
      </c>
      <c r="CV54" s="78" t="e">
        <f>SUMIF(#REF!,CV$2,#REF!)</f>
        <v>#REF!</v>
      </c>
      <c r="CW54" s="78" t="e">
        <f>SUMIF(#REF!,CW$2,#REF!)</f>
        <v>#REF!</v>
      </c>
      <c r="CX54" s="78" t="e">
        <f>SUMIF(#REF!,CX$2,#REF!)</f>
        <v>#REF!</v>
      </c>
      <c r="CY54" s="78" t="e">
        <f>SUMIF(#REF!,CY$2,#REF!)</f>
        <v>#REF!</v>
      </c>
      <c r="CZ54" s="78" t="e">
        <f>SUMIF(#REF!,CZ$2,#REF!)</f>
        <v>#REF!</v>
      </c>
      <c r="DA54" s="78" t="e">
        <f>SUMIF(#REF!,DA$2,#REF!)</f>
        <v>#REF!</v>
      </c>
      <c r="DB54" s="78" t="e">
        <f>SUMIF(#REF!,DB$2,#REF!)</f>
        <v>#REF!</v>
      </c>
      <c r="DC54" s="78" t="e">
        <f>SUMIF(#REF!,DC$2,#REF!)</f>
        <v>#REF!</v>
      </c>
      <c r="DD54" s="78" t="e">
        <f>SUMIF(#REF!,DD$2,#REF!)</f>
        <v>#REF!</v>
      </c>
      <c r="DE54" s="78" t="e">
        <f>SUMIF(#REF!,DE$2,#REF!)</f>
        <v>#REF!</v>
      </c>
      <c r="DF54" s="78" t="e">
        <f>SUMIF(#REF!,DF$2,#REF!)</f>
        <v>#REF!</v>
      </c>
      <c r="DG54" s="78" t="e">
        <f>SUMIF(#REF!,DG$2,#REF!)</f>
        <v>#REF!</v>
      </c>
      <c r="DH54" s="78" t="e">
        <f>SUMIF(#REF!,DH$2,#REF!)</f>
        <v>#REF!</v>
      </c>
      <c r="DI54" s="78" t="e">
        <f>SUMIF(#REF!,DI$2,#REF!)</f>
        <v>#REF!</v>
      </c>
      <c r="DJ54" s="78" t="e">
        <f>SUMIF(#REF!,DJ$2,#REF!)</f>
        <v>#REF!</v>
      </c>
      <c r="DK54" s="78" t="e">
        <f>SUMIF(#REF!,DK$2,#REF!)</f>
        <v>#REF!</v>
      </c>
      <c r="DL54" s="78" t="e">
        <f>SUMIF(#REF!,DL$2,#REF!)</f>
        <v>#REF!</v>
      </c>
    </row>
    <row r="55" spans="3:116" s="73" customFormat="1">
      <c r="C55" s="76">
        <v>112</v>
      </c>
      <c r="D55" s="100" t="e">
        <f>#REF!</f>
        <v>#REF!</v>
      </c>
      <c r="E55" s="77"/>
      <c r="F55" s="78" t="e">
        <f>#REF!</f>
        <v>#REF!</v>
      </c>
      <c r="G55" s="78" t="e">
        <f>#REF!</f>
        <v>#REF!</v>
      </c>
      <c r="H55" s="78" t="e">
        <f>#REF!</f>
        <v>#REF!</v>
      </c>
      <c r="I55" s="78" t="e">
        <f>#REF!</f>
        <v>#REF!</v>
      </c>
      <c r="J55" s="78" t="e">
        <f>#REF!</f>
        <v>#REF!</v>
      </c>
      <c r="K55" s="78" t="e">
        <f>#REF!</f>
        <v>#REF!</v>
      </c>
      <c r="L55" s="78" t="e">
        <f>#REF!</f>
        <v>#REF!</v>
      </c>
      <c r="M55" s="78" t="e">
        <f>#REF!</f>
        <v>#REF!</v>
      </c>
      <c r="N55" s="78" t="e">
        <f>#REF!</f>
        <v>#REF!</v>
      </c>
      <c r="O55" s="78" t="e">
        <f>#REF!</f>
        <v>#REF!</v>
      </c>
      <c r="P55" s="78" t="e">
        <f>#REF!</f>
        <v>#REF!</v>
      </c>
      <c r="Q55" s="78" t="e">
        <f>#REF!</f>
        <v>#REF!</v>
      </c>
      <c r="R55" s="78" t="e">
        <f>#REF!</f>
        <v>#REF!</v>
      </c>
      <c r="S55" s="78" t="e">
        <f>#REF!</f>
        <v>#REF!</v>
      </c>
      <c r="T55" s="78" t="e">
        <f>#REF!</f>
        <v>#REF!</v>
      </c>
      <c r="U55" s="78" t="e">
        <f>#REF!</f>
        <v>#REF!</v>
      </c>
      <c r="V55" s="78" t="e">
        <f>#REF!</f>
        <v>#REF!</v>
      </c>
      <c r="W55" s="78" t="e">
        <f>#REF!</f>
        <v>#REF!</v>
      </c>
      <c r="X55" s="78" t="e">
        <f>#REF!</f>
        <v>#REF!</v>
      </c>
      <c r="Y55" s="78" t="e">
        <f>#REF!</f>
        <v>#REF!</v>
      </c>
      <c r="Z55" s="78" t="e">
        <f>#REF!</f>
        <v>#REF!</v>
      </c>
      <c r="AA55" s="78" t="e">
        <f>#REF!</f>
        <v>#REF!</v>
      </c>
      <c r="AB55" s="78" t="e">
        <f>#REF!</f>
        <v>#REF!</v>
      </c>
      <c r="AC55" s="78" t="e">
        <f>#REF!</f>
        <v>#REF!</v>
      </c>
      <c r="AD55" s="78"/>
      <c r="AE55" s="78" t="e">
        <f t="shared" si="18"/>
        <v>#REF!</v>
      </c>
      <c r="AF55" s="78" t="e">
        <f t="shared" si="19"/>
        <v>#REF!</v>
      </c>
      <c r="AG55" s="78" t="e">
        <f t="shared" si="16"/>
        <v>#REF!</v>
      </c>
      <c r="AH55" s="1156" t="e">
        <f t="shared" si="20"/>
        <v>#REF!</v>
      </c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78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S55" s="78" t="e">
        <f>SUMIF(#REF!,CS$2,#REF!)</f>
        <v>#REF!</v>
      </c>
      <c r="CT55" s="78" t="e">
        <f>SUMIF(#REF!,CT$2,#REF!)</f>
        <v>#REF!</v>
      </c>
      <c r="CU55" s="78" t="e">
        <f>SUMIF(#REF!,CU$2,#REF!)</f>
        <v>#REF!</v>
      </c>
      <c r="CV55" s="78" t="e">
        <f>SUMIF(#REF!,CV$2,#REF!)</f>
        <v>#REF!</v>
      </c>
      <c r="CW55" s="78" t="e">
        <f>SUMIF(#REF!,CW$2,#REF!)</f>
        <v>#REF!</v>
      </c>
      <c r="CX55" s="78" t="e">
        <f>SUMIF(#REF!,CX$2,#REF!)</f>
        <v>#REF!</v>
      </c>
      <c r="CY55" s="78" t="e">
        <f>SUMIF(#REF!,CY$2,#REF!)</f>
        <v>#REF!</v>
      </c>
      <c r="CZ55" s="78" t="e">
        <f>SUMIF(#REF!,CZ$2,#REF!)</f>
        <v>#REF!</v>
      </c>
      <c r="DA55" s="78" t="e">
        <f>SUMIF(#REF!,DA$2,#REF!)</f>
        <v>#REF!</v>
      </c>
      <c r="DB55" s="78" t="e">
        <f>SUMIF(#REF!,DB$2,#REF!)</f>
        <v>#REF!</v>
      </c>
      <c r="DC55" s="78" t="e">
        <f>SUMIF(#REF!,DC$2,#REF!)</f>
        <v>#REF!</v>
      </c>
      <c r="DD55" s="78" t="e">
        <f>SUMIF(#REF!,DD$2,#REF!)</f>
        <v>#REF!</v>
      </c>
      <c r="DE55" s="78" t="e">
        <f>SUMIF(#REF!,DE$2,#REF!)</f>
        <v>#REF!</v>
      </c>
      <c r="DF55" s="78" t="e">
        <f>SUMIF(#REF!,DF$2,#REF!)</f>
        <v>#REF!</v>
      </c>
      <c r="DG55" s="78" t="e">
        <f>SUMIF(#REF!,DG$2,#REF!)</f>
        <v>#REF!</v>
      </c>
      <c r="DH55" s="78" t="e">
        <f>SUMIF(#REF!,DH$2,#REF!)</f>
        <v>#REF!</v>
      </c>
      <c r="DI55" s="78" t="e">
        <f>SUMIF(#REF!,DI$2,#REF!)</f>
        <v>#REF!</v>
      </c>
      <c r="DJ55" s="78" t="e">
        <f>SUMIF(#REF!,DJ$2,#REF!)</f>
        <v>#REF!</v>
      </c>
      <c r="DK55" s="78" t="e">
        <f>SUMIF(#REF!,DK$2,#REF!)</f>
        <v>#REF!</v>
      </c>
      <c r="DL55" s="78" t="e">
        <f>SUMIF(#REF!,DL$2,#REF!)</f>
        <v>#REF!</v>
      </c>
    </row>
    <row r="56" spans="3:116" s="73" customFormat="1">
      <c r="C56" s="76">
        <v>113</v>
      </c>
      <c r="D56" s="100" t="e">
        <f>#REF!</f>
        <v>#REF!</v>
      </c>
      <c r="E56" s="77"/>
      <c r="F56" s="78" t="e">
        <f>#REF!</f>
        <v>#REF!</v>
      </c>
      <c r="G56" s="78" t="e">
        <f>#REF!</f>
        <v>#REF!</v>
      </c>
      <c r="H56" s="78" t="e">
        <f>#REF!</f>
        <v>#REF!</v>
      </c>
      <c r="I56" s="78" t="e">
        <f>#REF!</f>
        <v>#REF!</v>
      </c>
      <c r="J56" s="78" t="e">
        <f>#REF!</f>
        <v>#REF!</v>
      </c>
      <c r="K56" s="78" t="e">
        <f>#REF!</f>
        <v>#REF!</v>
      </c>
      <c r="L56" s="78" t="e">
        <f>#REF!</f>
        <v>#REF!</v>
      </c>
      <c r="M56" s="78" t="e">
        <f>#REF!</f>
        <v>#REF!</v>
      </c>
      <c r="N56" s="78" t="e">
        <f>#REF!</f>
        <v>#REF!</v>
      </c>
      <c r="O56" s="78" t="e">
        <f>#REF!</f>
        <v>#REF!</v>
      </c>
      <c r="P56" s="78" t="e">
        <f>#REF!</f>
        <v>#REF!</v>
      </c>
      <c r="Q56" s="78" t="e">
        <f>#REF!</f>
        <v>#REF!</v>
      </c>
      <c r="R56" s="78" t="e">
        <f>#REF!</f>
        <v>#REF!</v>
      </c>
      <c r="S56" s="78" t="e">
        <f>#REF!</f>
        <v>#REF!</v>
      </c>
      <c r="T56" s="78" t="e">
        <f>#REF!</f>
        <v>#REF!</v>
      </c>
      <c r="U56" s="78" t="e">
        <f>#REF!</f>
        <v>#REF!</v>
      </c>
      <c r="V56" s="78" t="e">
        <f>#REF!</f>
        <v>#REF!</v>
      </c>
      <c r="W56" s="78" t="e">
        <f>#REF!</f>
        <v>#REF!</v>
      </c>
      <c r="X56" s="78" t="e">
        <f>#REF!</f>
        <v>#REF!</v>
      </c>
      <c r="Y56" s="78" t="e">
        <f>#REF!</f>
        <v>#REF!</v>
      </c>
      <c r="Z56" s="78" t="e">
        <f>#REF!</f>
        <v>#REF!</v>
      </c>
      <c r="AA56" s="78" t="e">
        <f>#REF!</f>
        <v>#REF!</v>
      </c>
      <c r="AB56" s="78" t="e">
        <f>#REF!</f>
        <v>#REF!</v>
      </c>
      <c r="AC56" s="78" t="e">
        <f>#REF!</f>
        <v>#REF!</v>
      </c>
      <c r="AD56" s="78"/>
      <c r="AE56" s="78" t="e">
        <f t="shared" si="18"/>
        <v>#REF!</v>
      </c>
      <c r="AF56" s="78" t="e">
        <f t="shared" si="19"/>
        <v>#REF!</v>
      </c>
      <c r="AG56" s="78" t="e">
        <f t="shared" si="16"/>
        <v>#REF!</v>
      </c>
      <c r="AH56" s="1156" t="e">
        <f t="shared" si="20"/>
        <v>#REF!</v>
      </c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8"/>
      <c r="CE56" s="78"/>
      <c r="CF56" s="78"/>
      <c r="CG56" s="78"/>
      <c r="CH56" s="78"/>
      <c r="CI56" s="78"/>
      <c r="CJ56" s="78"/>
      <c r="CK56" s="78"/>
      <c r="CL56" s="78"/>
      <c r="CM56" s="78"/>
      <c r="CN56" s="78"/>
      <c r="CO56" s="78"/>
      <c r="CP56" s="78"/>
      <c r="CS56" s="78"/>
      <c r="CT56" s="78"/>
      <c r="CU56" s="78"/>
      <c r="CV56" s="78"/>
      <c r="CW56" s="78"/>
      <c r="CX56" s="78"/>
      <c r="CY56" s="78"/>
      <c r="CZ56" s="78"/>
      <c r="DA56" s="78"/>
      <c r="DB56" s="78"/>
      <c r="DC56" s="78"/>
      <c r="DD56" s="78"/>
      <c r="DE56" s="78"/>
      <c r="DF56" s="78"/>
      <c r="DG56" s="78"/>
      <c r="DH56" s="78"/>
      <c r="DI56" s="78"/>
      <c r="DJ56" s="78"/>
      <c r="DK56" s="78"/>
      <c r="DL56" s="78"/>
    </row>
    <row r="57" spans="3:116" s="73" customFormat="1">
      <c r="C57" s="76">
        <v>115</v>
      </c>
      <c r="D57" s="100" t="e">
        <f>#REF!</f>
        <v>#REF!</v>
      </c>
      <c r="E57" s="77"/>
      <c r="F57" s="78" t="e">
        <f>#REF!</f>
        <v>#REF!</v>
      </c>
      <c r="G57" s="78" t="e">
        <f>#REF!</f>
        <v>#REF!</v>
      </c>
      <c r="H57" s="78" t="e">
        <f>#REF!</f>
        <v>#REF!</v>
      </c>
      <c r="I57" s="78" t="e">
        <f>#REF!</f>
        <v>#REF!</v>
      </c>
      <c r="J57" s="78" t="e">
        <f>#REF!</f>
        <v>#REF!</v>
      </c>
      <c r="K57" s="78" t="e">
        <f>#REF!</f>
        <v>#REF!</v>
      </c>
      <c r="L57" s="78" t="e">
        <f>#REF!</f>
        <v>#REF!</v>
      </c>
      <c r="M57" s="78" t="e">
        <f>#REF!</f>
        <v>#REF!</v>
      </c>
      <c r="N57" s="78" t="e">
        <f>#REF!</f>
        <v>#REF!</v>
      </c>
      <c r="O57" s="78" t="e">
        <f>#REF!</f>
        <v>#REF!</v>
      </c>
      <c r="P57" s="78" t="e">
        <f>#REF!</f>
        <v>#REF!</v>
      </c>
      <c r="Q57" s="78" t="e">
        <f>#REF!</f>
        <v>#REF!</v>
      </c>
      <c r="R57" s="78" t="e">
        <f>#REF!</f>
        <v>#REF!</v>
      </c>
      <c r="S57" s="78" t="e">
        <f>#REF!</f>
        <v>#REF!</v>
      </c>
      <c r="T57" s="78" t="e">
        <f>#REF!</f>
        <v>#REF!</v>
      </c>
      <c r="U57" s="78" t="e">
        <f>#REF!</f>
        <v>#REF!</v>
      </c>
      <c r="V57" s="78" t="e">
        <f>#REF!</f>
        <v>#REF!</v>
      </c>
      <c r="W57" s="78" t="e">
        <f>#REF!</f>
        <v>#REF!</v>
      </c>
      <c r="X57" s="78" t="e">
        <f>#REF!</f>
        <v>#REF!</v>
      </c>
      <c r="Y57" s="78" t="e">
        <f>#REF!</f>
        <v>#REF!</v>
      </c>
      <c r="Z57" s="78" t="e">
        <f>#REF!</f>
        <v>#REF!</v>
      </c>
      <c r="AA57" s="78" t="e">
        <f>#REF!</f>
        <v>#REF!</v>
      </c>
      <c r="AB57" s="78" t="e">
        <f>#REF!</f>
        <v>#REF!</v>
      </c>
      <c r="AC57" s="78" t="e">
        <f>#REF!</f>
        <v>#REF!</v>
      </c>
      <c r="AD57" s="78"/>
      <c r="AE57" s="78" t="e">
        <f t="shared" si="18"/>
        <v>#REF!</v>
      </c>
      <c r="AF57" s="78" t="e">
        <f t="shared" si="19"/>
        <v>#REF!</v>
      </c>
      <c r="AG57" s="78" t="e">
        <f t="shared" si="16"/>
        <v>#REF!</v>
      </c>
      <c r="AH57" s="1156" t="e">
        <f t="shared" si="20"/>
        <v>#REF!</v>
      </c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8"/>
      <c r="CE57" s="78"/>
      <c r="CF57" s="78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S57" s="78" t="e">
        <f>SUMIF(#REF!,CS$2,#REF!)</f>
        <v>#REF!</v>
      </c>
      <c r="CT57" s="78" t="e">
        <f>SUMIF(#REF!,CT$2,#REF!)</f>
        <v>#REF!</v>
      </c>
      <c r="CU57" s="78" t="e">
        <f>SUMIF(#REF!,CU$2,#REF!)</f>
        <v>#REF!</v>
      </c>
      <c r="CV57" s="78" t="e">
        <f>SUMIF(#REF!,CV$2,#REF!)</f>
        <v>#REF!</v>
      </c>
      <c r="CW57" s="78" t="e">
        <f>SUMIF(#REF!,CW$2,#REF!)</f>
        <v>#REF!</v>
      </c>
      <c r="CX57" s="78" t="e">
        <f>SUMIF(#REF!,CX$2,#REF!)</f>
        <v>#REF!</v>
      </c>
      <c r="CY57" s="78" t="e">
        <f>SUMIF(#REF!,CY$2,#REF!)</f>
        <v>#REF!</v>
      </c>
      <c r="CZ57" s="78" t="e">
        <f>SUMIF(#REF!,CZ$2,#REF!)</f>
        <v>#REF!</v>
      </c>
      <c r="DA57" s="78" t="e">
        <f>SUMIF(#REF!,DA$2,#REF!)</f>
        <v>#REF!</v>
      </c>
      <c r="DB57" s="78" t="e">
        <f>SUMIF(#REF!,DB$2,#REF!)</f>
        <v>#REF!</v>
      </c>
      <c r="DC57" s="78" t="e">
        <f>SUMIF(#REF!,DC$2,#REF!)</f>
        <v>#REF!</v>
      </c>
      <c r="DD57" s="78" t="e">
        <f>SUMIF(#REF!,DD$2,#REF!)</f>
        <v>#REF!</v>
      </c>
      <c r="DE57" s="78" t="e">
        <f>SUMIF(#REF!,DE$2,#REF!)</f>
        <v>#REF!</v>
      </c>
      <c r="DF57" s="78" t="e">
        <f>SUMIF(#REF!,DF$2,#REF!)</f>
        <v>#REF!</v>
      </c>
      <c r="DG57" s="78" t="e">
        <f>SUMIF(#REF!,DG$2,#REF!)</f>
        <v>#REF!</v>
      </c>
      <c r="DH57" s="78" t="e">
        <f>SUMIF(#REF!,DH$2,#REF!)</f>
        <v>#REF!</v>
      </c>
      <c r="DI57" s="78" t="e">
        <f>SUMIF(#REF!,DI$2,#REF!)</f>
        <v>#REF!</v>
      </c>
      <c r="DJ57" s="78" t="e">
        <f>SUMIF(#REF!,DJ$2,#REF!)</f>
        <v>#REF!</v>
      </c>
      <c r="DK57" s="78" t="e">
        <f>SUMIF(#REF!,DK$2,#REF!)</f>
        <v>#REF!</v>
      </c>
      <c r="DL57" s="78" t="e">
        <f>SUMIF(#REF!,DL$2,#REF!)</f>
        <v>#REF!</v>
      </c>
    </row>
    <row r="58" spans="3:116" s="73" customFormat="1">
      <c r="C58" s="76">
        <v>117</v>
      </c>
      <c r="D58" s="100" t="e">
        <f>#REF!</f>
        <v>#REF!</v>
      </c>
      <c r="E58" s="77"/>
      <c r="F58" s="78" t="e">
        <f>#REF!</f>
        <v>#REF!</v>
      </c>
      <c r="G58" s="78" t="e">
        <f>#REF!</f>
        <v>#REF!</v>
      </c>
      <c r="H58" s="78" t="e">
        <f>#REF!</f>
        <v>#REF!</v>
      </c>
      <c r="I58" s="78" t="e">
        <f>#REF!</f>
        <v>#REF!</v>
      </c>
      <c r="J58" s="78" t="e">
        <f>#REF!</f>
        <v>#REF!</v>
      </c>
      <c r="K58" s="78" t="e">
        <f>#REF!</f>
        <v>#REF!</v>
      </c>
      <c r="L58" s="78" t="e">
        <f>#REF!</f>
        <v>#REF!</v>
      </c>
      <c r="M58" s="78" t="e">
        <f>#REF!</f>
        <v>#REF!</v>
      </c>
      <c r="N58" s="78" t="e">
        <f>#REF!</f>
        <v>#REF!</v>
      </c>
      <c r="O58" s="78" t="e">
        <f>#REF!</f>
        <v>#REF!</v>
      </c>
      <c r="P58" s="78" t="e">
        <f>#REF!</f>
        <v>#REF!</v>
      </c>
      <c r="Q58" s="78" t="e">
        <f>#REF!</f>
        <v>#REF!</v>
      </c>
      <c r="R58" s="78" t="e">
        <f>#REF!</f>
        <v>#REF!</v>
      </c>
      <c r="S58" s="78" t="e">
        <f>#REF!</f>
        <v>#REF!</v>
      </c>
      <c r="T58" s="78" t="e">
        <f>#REF!</f>
        <v>#REF!</v>
      </c>
      <c r="U58" s="78" t="e">
        <f>#REF!</f>
        <v>#REF!</v>
      </c>
      <c r="V58" s="78" t="e">
        <f>#REF!</f>
        <v>#REF!</v>
      </c>
      <c r="W58" s="78" t="e">
        <f>#REF!</f>
        <v>#REF!</v>
      </c>
      <c r="X58" s="78" t="e">
        <f>#REF!</f>
        <v>#REF!</v>
      </c>
      <c r="Y58" s="78" t="e">
        <f>#REF!</f>
        <v>#REF!</v>
      </c>
      <c r="Z58" s="78" t="e">
        <f>#REF!</f>
        <v>#REF!</v>
      </c>
      <c r="AA58" s="78" t="e">
        <f>#REF!</f>
        <v>#REF!</v>
      </c>
      <c r="AB58" s="78" t="e">
        <f>#REF!</f>
        <v>#REF!</v>
      </c>
      <c r="AC58" s="78" t="e">
        <f>#REF!</f>
        <v>#REF!</v>
      </c>
      <c r="AD58" s="78"/>
      <c r="AE58" s="78" t="e">
        <f t="shared" si="18"/>
        <v>#REF!</v>
      </c>
      <c r="AF58" s="78" t="e">
        <f t="shared" si="19"/>
        <v>#REF!</v>
      </c>
      <c r="AG58" s="78" t="e">
        <f t="shared" si="16"/>
        <v>#REF!</v>
      </c>
      <c r="AH58" s="1156" t="e">
        <f t="shared" si="20"/>
        <v>#REF!</v>
      </c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S58" s="78" t="e">
        <f>SUMIF(#REF!,CS$2,#REF!)</f>
        <v>#REF!</v>
      </c>
      <c r="CT58" s="78" t="e">
        <f>SUMIF(#REF!,CT$2,#REF!)</f>
        <v>#REF!</v>
      </c>
      <c r="CU58" s="78" t="e">
        <f>SUMIF(#REF!,CU$2,#REF!)</f>
        <v>#REF!</v>
      </c>
      <c r="CV58" s="78" t="e">
        <f>SUMIF(#REF!,CV$2,#REF!)</f>
        <v>#REF!</v>
      </c>
      <c r="CW58" s="78" t="e">
        <f>SUMIF(#REF!,CW$2,#REF!)</f>
        <v>#REF!</v>
      </c>
      <c r="CX58" s="78" t="e">
        <f>SUMIF(#REF!,CX$2,#REF!)</f>
        <v>#REF!</v>
      </c>
      <c r="CY58" s="78" t="e">
        <f>SUMIF(#REF!,CY$2,#REF!)</f>
        <v>#REF!</v>
      </c>
      <c r="CZ58" s="78" t="e">
        <f>SUMIF(#REF!,CZ$2,#REF!)</f>
        <v>#REF!</v>
      </c>
      <c r="DA58" s="78" t="e">
        <f>SUMIF(#REF!,DA$2,#REF!)</f>
        <v>#REF!</v>
      </c>
      <c r="DB58" s="78" t="e">
        <f>SUMIF(#REF!,DB$2,#REF!)</f>
        <v>#REF!</v>
      </c>
      <c r="DC58" s="78" t="e">
        <f>SUMIF(#REF!,DC$2,#REF!)</f>
        <v>#REF!</v>
      </c>
      <c r="DD58" s="78" t="e">
        <f>SUMIF(#REF!,DD$2,#REF!)</f>
        <v>#REF!</v>
      </c>
      <c r="DE58" s="78" t="e">
        <f>SUMIF(#REF!,DE$2,#REF!)</f>
        <v>#REF!</v>
      </c>
      <c r="DF58" s="78" t="e">
        <f>SUMIF(#REF!,DF$2,#REF!)</f>
        <v>#REF!</v>
      </c>
      <c r="DG58" s="78" t="e">
        <f>SUMIF(#REF!,DG$2,#REF!)</f>
        <v>#REF!</v>
      </c>
      <c r="DH58" s="78" t="e">
        <f>SUMIF(#REF!,DH$2,#REF!)</f>
        <v>#REF!</v>
      </c>
      <c r="DI58" s="78" t="e">
        <f>SUMIF(#REF!,DI$2,#REF!)</f>
        <v>#REF!</v>
      </c>
      <c r="DJ58" s="78" t="e">
        <f>SUMIF(#REF!,DJ$2,#REF!)</f>
        <v>#REF!</v>
      </c>
      <c r="DK58" s="78" t="e">
        <f>SUMIF(#REF!,DK$2,#REF!)</f>
        <v>#REF!</v>
      </c>
      <c r="DL58" s="78" t="e">
        <f>SUMIF(#REF!,DL$2,#REF!)</f>
        <v>#REF!</v>
      </c>
    </row>
    <row r="59" spans="3:116" s="73" customFormat="1" ht="12.75" customHeight="1">
      <c r="C59" s="76">
        <v>121</v>
      </c>
      <c r="D59" s="100" t="e">
        <f>#REF!</f>
        <v>#REF!</v>
      </c>
      <c r="E59" s="77"/>
      <c r="F59" s="78" t="e">
        <f>#REF!</f>
        <v>#REF!</v>
      </c>
      <c r="G59" s="78" t="e">
        <f>#REF!</f>
        <v>#REF!</v>
      </c>
      <c r="H59" s="78" t="e">
        <f>#REF!</f>
        <v>#REF!</v>
      </c>
      <c r="I59" s="78" t="e">
        <f>#REF!</f>
        <v>#REF!</v>
      </c>
      <c r="J59" s="78" t="e">
        <f>#REF!</f>
        <v>#REF!</v>
      </c>
      <c r="K59" s="78" t="e">
        <f>#REF!</f>
        <v>#REF!</v>
      </c>
      <c r="L59" s="78" t="e">
        <f>#REF!</f>
        <v>#REF!</v>
      </c>
      <c r="M59" s="78" t="e">
        <f>#REF!</f>
        <v>#REF!</v>
      </c>
      <c r="N59" s="78" t="e">
        <f>#REF!</f>
        <v>#REF!</v>
      </c>
      <c r="O59" s="78" t="e">
        <f>#REF!</f>
        <v>#REF!</v>
      </c>
      <c r="P59" s="78" t="e">
        <f>#REF!</f>
        <v>#REF!</v>
      </c>
      <c r="Q59" s="78" t="e">
        <f>#REF!</f>
        <v>#REF!</v>
      </c>
      <c r="R59" s="78" t="e">
        <f>#REF!</f>
        <v>#REF!</v>
      </c>
      <c r="S59" s="78" t="e">
        <f>#REF!</f>
        <v>#REF!</v>
      </c>
      <c r="T59" s="78" t="e">
        <f>#REF!</f>
        <v>#REF!</v>
      </c>
      <c r="U59" s="78" t="e">
        <f>#REF!</f>
        <v>#REF!</v>
      </c>
      <c r="V59" s="78" t="e">
        <f>#REF!</f>
        <v>#REF!</v>
      </c>
      <c r="W59" s="78" t="e">
        <f>#REF!</f>
        <v>#REF!</v>
      </c>
      <c r="X59" s="78" t="e">
        <f>#REF!</f>
        <v>#REF!</v>
      </c>
      <c r="Y59" s="78" t="e">
        <f>#REF!</f>
        <v>#REF!</v>
      </c>
      <c r="Z59" s="78" t="e">
        <f>#REF!</f>
        <v>#REF!</v>
      </c>
      <c r="AA59" s="78" t="e">
        <f>#REF!</f>
        <v>#REF!</v>
      </c>
      <c r="AB59" s="78" t="e">
        <f>#REF!</f>
        <v>#REF!</v>
      </c>
      <c r="AC59" s="78" t="e">
        <f>#REF!</f>
        <v>#REF!</v>
      </c>
      <c r="AD59" s="78"/>
      <c r="AE59" s="78" t="e">
        <f t="shared" si="18"/>
        <v>#REF!</v>
      </c>
      <c r="AF59" s="78" t="e">
        <f t="shared" si="19"/>
        <v>#REF!</v>
      </c>
      <c r="AG59" s="78" t="e">
        <f t="shared" si="16"/>
        <v>#REF!</v>
      </c>
      <c r="AH59" s="1156" t="e">
        <f t="shared" si="20"/>
        <v>#REF!</v>
      </c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</row>
    <row r="60" spans="3:116" s="73" customFormat="1" ht="12.75" customHeight="1">
      <c r="C60" s="76"/>
      <c r="D60" s="100" t="e">
        <f>#REF!</f>
        <v>#REF!</v>
      </c>
      <c r="E60" s="77"/>
      <c r="F60" s="78" t="e">
        <f>#REF!</f>
        <v>#REF!</v>
      </c>
      <c r="G60" s="78" t="e">
        <f>#REF!</f>
        <v>#REF!</v>
      </c>
      <c r="H60" s="78" t="e">
        <f>#REF!</f>
        <v>#REF!</v>
      </c>
      <c r="I60" s="78" t="e">
        <f>#REF!</f>
        <v>#REF!</v>
      </c>
      <c r="J60" s="78" t="e">
        <f>#REF!</f>
        <v>#REF!</v>
      </c>
      <c r="K60" s="78" t="e">
        <f>#REF!</f>
        <v>#REF!</v>
      </c>
      <c r="L60" s="78" t="e">
        <f>#REF!</f>
        <v>#REF!</v>
      </c>
      <c r="M60" s="78" t="e">
        <f>#REF!</f>
        <v>#REF!</v>
      </c>
      <c r="N60" s="78" t="e">
        <f>#REF!</f>
        <v>#REF!</v>
      </c>
      <c r="O60" s="78" t="e">
        <f>#REF!</f>
        <v>#REF!</v>
      </c>
      <c r="P60" s="78" t="e">
        <f>#REF!</f>
        <v>#REF!</v>
      </c>
      <c r="Q60" s="78" t="e">
        <f>#REF!</f>
        <v>#REF!</v>
      </c>
      <c r="R60" s="78" t="e">
        <f>#REF!</f>
        <v>#REF!</v>
      </c>
      <c r="S60" s="78" t="e">
        <f>#REF!</f>
        <v>#REF!</v>
      </c>
      <c r="T60" s="78" t="e">
        <f>#REF!</f>
        <v>#REF!</v>
      </c>
      <c r="U60" s="78" t="e">
        <f>#REF!</f>
        <v>#REF!</v>
      </c>
      <c r="V60" s="78" t="e">
        <f>#REF!</f>
        <v>#REF!</v>
      </c>
      <c r="W60" s="78" t="e">
        <f>#REF!</f>
        <v>#REF!</v>
      </c>
      <c r="X60" s="78" t="e">
        <f>#REF!</f>
        <v>#REF!</v>
      </c>
      <c r="Y60" s="78" t="e">
        <f>#REF!</f>
        <v>#REF!</v>
      </c>
      <c r="Z60" s="78" t="e">
        <f>#REF!</f>
        <v>#REF!</v>
      </c>
      <c r="AA60" s="78" t="e">
        <f>#REF!</f>
        <v>#REF!</v>
      </c>
      <c r="AB60" s="78" t="e">
        <f>#REF!</f>
        <v>#REF!</v>
      </c>
      <c r="AC60" s="78" t="e">
        <f>#REF!</f>
        <v>#REF!</v>
      </c>
      <c r="AD60" s="78"/>
      <c r="AE60" s="78" t="e">
        <f t="shared" ref="AE60:AE61" si="21">SUM(R60:AC60)</f>
        <v>#REF!</v>
      </c>
      <c r="AF60" s="78" t="e">
        <f t="shared" si="19"/>
        <v>#REF!</v>
      </c>
      <c r="AG60" s="78" t="e">
        <f t="shared" si="16"/>
        <v>#REF!</v>
      </c>
      <c r="AH60" s="1156" t="e">
        <f t="shared" si="20"/>
        <v>#REF!</v>
      </c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S60" s="78"/>
      <c r="CT60" s="78"/>
      <c r="CU60" s="78"/>
      <c r="CV60" s="78"/>
      <c r="CW60" s="78"/>
      <c r="CX60" s="78"/>
      <c r="CY60" s="78"/>
      <c r="CZ60" s="78"/>
      <c r="DA60" s="78"/>
      <c r="DB60" s="78"/>
      <c r="DC60" s="78"/>
      <c r="DD60" s="78"/>
      <c r="DE60" s="78"/>
      <c r="DF60" s="78"/>
      <c r="DG60" s="78"/>
      <c r="DH60" s="78"/>
      <c r="DI60" s="78"/>
      <c r="DJ60" s="78"/>
      <c r="DK60" s="78"/>
      <c r="DL60" s="78"/>
    </row>
    <row r="61" spans="3:116" s="73" customFormat="1" ht="12.75" customHeight="1">
      <c r="C61" s="76"/>
      <c r="D61" s="100" t="e">
        <f>#REF!</f>
        <v>#REF!</v>
      </c>
      <c r="E61" s="77"/>
      <c r="F61" s="78" t="e">
        <f>#REF!</f>
        <v>#REF!</v>
      </c>
      <c r="G61" s="78" t="e">
        <f>#REF!</f>
        <v>#REF!</v>
      </c>
      <c r="H61" s="78" t="e">
        <f>#REF!</f>
        <v>#REF!</v>
      </c>
      <c r="I61" s="78" t="e">
        <f>#REF!</f>
        <v>#REF!</v>
      </c>
      <c r="J61" s="78" t="e">
        <f>#REF!</f>
        <v>#REF!</v>
      </c>
      <c r="K61" s="78" t="e">
        <f>#REF!</f>
        <v>#REF!</v>
      </c>
      <c r="L61" s="78" t="e">
        <f>#REF!</f>
        <v>#REF!</v>
      </c>
      <c r="M61" s="78" t="e">
        <f>#REF!</f>
        <v>#REF!</v>
      </c>
      <c r="N61" s="78" t="e">
        <f>#REF!</f>
        <v>#REF!</v>
      </c>
      <c r="O61" s="78" t="e">
        <f>#REF!</f>
        <v>#REF!</v>
      </c>
      <c r="P61" s="78" t="e">
        <f>#REF!</f>
        <v>#REF!</v>
      </c>
      <c r="Q61" s="78" t="e">
        <f>#REF!</f>
        <v>#REF!</v>
      </c>
      <c r="R61" s="78" t="e">
        <f>#REF!</f>
        <v>#REF!</v>
      </c>
      <c r="S61" s="78" t="e">
        <f>#REF!</f>
        <v>#REF!</v>
      </c>
      <c r="T61" s="78" t="e">
        <f>#REF!</f>
        <v>#REF!</v>
      </c>
      <c r="U61" s="78" t="e">
        <f>#REF!</f>
        <v>#REF!</v>
      </c>
      <c r="V61" s="78" t="e">
        <f>#REF!</f>
        <v>#REF!</v>
      </c>
      <c r="W61" s="78" t="e">
        <f>#REF!</f>
        <v>#REF!</v>
      </c>
      <c r="X61" s="78" t="e">
        <f>#REF!</f>
        <v>#REF!</v>
      </c>
      <c r="Y61" s="78" t="e">
        <f>#REF!</f>
        <v>#REF!</v>
      </c>
      <c r="Z61" s="78" t="e">
        <f>#REF!</f>
        <v>#REF!</v>
      </c>
      <c r="AA61" s="78" t="e">
        <f>#REF!</f>
        <v>#REF!</v>
      </c>
      <c r="AB61" s="78" t="e">
        <f>#REF!</f>
        <v>#REF!</v>
      </c>
      <c r="AC61" s="78" t="e">
        <f>#REF!</f>
        <v>#REF!</v>
      </c>
      <c r="AD61" s="78"/>
      <c r="AE61" s="78" t="e">
        <f t="shared" si="21"/>
        <v>#REF!</v>
      </c>
      <c r="AF61" s="78" t="e">
        <f t="shared" si="19"/>
        <v>#REF!</v>
      </c>
      <c r="AG61" s="78" t="e">
        <f t="shared" si="16"/>
        <v>#REF!</v>
      </c>
      <c r="AH61" s="1156" t="e">
        <f t="shared" si="20"/>
        <v>#REF!</v>
      </c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</row>
    <row r="62" spans="3:116" s="77" customFormat="1">
      <c r="D62" s="79" t="s">
        <v>80</v>
      </c>
      <c r="E62" s="80"/>
      <c r="F62" s="81" t="e">
        <f t="shared" ref="F62:AC62" si="22">SUM(F45:F61)</f>
        <v>#REF!</v>
      </c>
      <c r="G62" s="81" t="e">
        <f t="shared" si="22"/>
        <v>#REF!</v>
      </c>
      <c r="H62" s="81" t="e">
        <f t="shared" si="22"/>
        <v>#REF!</v>
      </c>
      <c r="I62" s="81" t="e">
        <f t="shared" si="22"/>
        <v>#REF!</v>
      </c>
      <c r="J62" s="81" t="e">
        <f t="shared" si="22"/>
        <v>#REF!</v>
      </c>
      <c r="K62" s="81" t="e">
        <f t="shared" si="22"/>
        <v>#REF!</v>
      </c>
      <c r="L62" s="81" t="e">
        <f t="shared" si="22"/>
        <v>#REF!</v>
      </c>
      <c r="M62" s="81" t="e">
        <f t="shared" si="22"/>
        <v>#REF!</v>
      </c>
      <c r="N62" s="81" t="e">
        <f t="shared" si="22"/>
        <v>#REF!</v>
      </c>
      <c r="O62" s="81" t="e">
        <f t="shared" si="22"/>
        <v>#REF!</v>
      </c>
      <c r="P62" s="81" t="e">
        <f t="shared" si="22"/>
        <v>#REF!</v>
      </c>
      <c r="Q62" s="81" t="e">
        <f t="shared" si="22"/>
        <v>#REF!</v>
      </c>
      <c r="R62" s="81" t="e">
        <f t="shared" si="22"/>
        <v>#REF!</v>
      </c>
      <c r="S62" s="81" t="e">
        <f t="shared" si="22"/>
        <v>#REF!</v>
      </c>
      <c r="T62" s="81" t="e">
        <f t="shared" si="22"/>
        <v>#REF!</v>
      </c>
      <c r="U62" s="81" t="e">
        <f t="shared" si="22"/>
        <v>#REF!</v>
      </c>
      <c r="V62" s="81" t="e">
        <f t="shared" si="22"/>
        <v>#REF!</v>
      </c>
      <c r="W62" s="81" t="e">
        <f t="shared" si="22"/>
        <v>#REF!</v>
      </c>
      <c r="X62" s="81" t="e">
        <f t="shared" si="22"/>
        <v>#REF!</v>
      </c>
      <c r="Y62" s="81" t="e">
        <f t="shared" si="22"/>
        <v>#REF!</v>
      </c>
      <c r="Z62" s="81" t="e">
        <f t="shared" si="22"/>
        <v>#REF!</v>
      </c>
      <c r="AA62" s="81" t="e">
        <f t="shared" si="22"/>
        <v>#REF!</v>
      </c>
      <c r="AB62" s="81" t="e">
        <f t="shared" si="22"/>
        <v>#REF!</v>
      </c>
      <c r="AC62" s="81" t="e">
        <f t="shared" si="22"/>
        <v>#REF!</v>
      </c>
      <c r="AD62" s="82"/>
      <c r="AE62" s="81" t="e">
        <f>SUM(AE45:AE61)</f>
        <v>#REF!</v>
      </c>
      <c r="AF62" s="81" t="e">
        <f>SUM(AF45:AF61)</f>
        <v>#REF!</v>
      </c>
      <c r="AG62" s="81" t="e">
        <f t="shared" si="16"/>
        <v>#REF!</v>
      </c>
      <c r="AH62" s="1162" t="e">
        <f t="shared" si="20"/>
        <v>#REF!</v>
      </c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2"/>
      <c r="BZ62" s="82"/>
      <c r="CA62" s="82"/>
      <c r="CB62" s="82"/>
      <c r="CC62" s="82"/>
      <c r="CD62" s="82"/>
      <c r="CE62" s="82"/>
      <c r="CF62" s="82"/>
      <c r="CG62" s="82"/>
      <c r="CH62" s="82"/>
      <c r="CI62" s="82"/>
      <c r="CJ62" s="82"/>
      <c r="CK62" s="82"/>
      <c r="CL62" s="82"/>
      <c r="CM62" s="82"/>
      <c r="CN62" s="82"/>
      <c r="CO62" s="82"/>
      <c r="CP62" s="82"/>
      <c r="CS62" s="81" t="e">
        <f>SUMIF(#REF!,CS$2,#REF!)</f>
        <v>#REF!</v>
      </c>
      <c r="CT62" s="81" t="e">
        <f>SUMIF(#REF!,CT$2,#REF!)</f>
        <v>#REF!</v>
      </c>
      <c r="CU62" s="81" t="e">
        <f>SUMIF(#REF!,CU$2,#REF!)</f>
        <v>#REF!</v>
      </c>
      <c r="CV62" s="81" t="e">
        <f>SUMIF(#REF!,CV$2,#REF!)</f>
        <v>#REF!</v>
      </c>
      <c r="CW62" s="81" t="e">
        <f>SUMIF(#REF!,CW$2,#REF!)</f>
        <v>#REF!</v>
      </c>
      <c r="CX62" s="81" t="e">
        <f>SUMIF(#REF!,CX$2,#REF!)</f>
        <v>#REF!</v>
      </c>
      <c r="CY62" s="81" t="e">
        <f>SUMIF(#REF!,CY$2,#REF!)</f>
        <v>#REF!</v>
      </c>
      <c r="CZ62" s="81" t="e">
        <f>SUMIF(#REF!,CZ$2,#REF!)</f>
        <v>#REF!</v>
      </c>
      <c r="DA62" s="81" t="e">
        <f>SUMIF(#REF!,DA$2,#REF!)</f>
        <v>#REF!</v>
      </c>
      <c r="DB62" s="81" t="e">
        <f>SUMIF(#REF!,DB$2,#REF!)</f>
        <v>#REF!</v>
      </c>
      <c r="DC62" s="81" t="e">
        <f>SUMIF(#REF!,DC$2,#REF!)</f>
        <v>#REF!</v>
      </c>
      <c r="DD62" s="81" t="e">
        <f>SUMIF(#REF!,DD$2,#REF!)</f>
        <v>#REF!</v>
      </c>
      <c r="DE62" s="81" t="e">
        <f>SUMIF(#REF!,DE$2,#REF!)</f>
        <v>#REF!</v>
      </c>
      <c r="DF62" s="81" t="e">
        <f>SUMIF(#REF!,DF$2,#REF!)</f>
        <v>#REF!</v>
      </c>
      <c r="DG62" s="81" t="e">
        <f>SUMIF(#REF!,DG$2,#REF!)</f>
        <v>#REF!</v>
      </c>
      <c r="DH62" s="81" t="e">
        <f>SUMIF(#REF!,DH$2,#REF!)</f>
        <v>#REF!</v>
      </c>
      <c r="DI62" s="81" t="e">
        <f>SUMIF(#REF!,DI$2,#REF!)</f>
        <v>#REF!</v>
      </c>
      <c r="DJ62" s="81" t="e">
        <f>SUMIF(#REF!,DJ$2,#REF!)</f>
        <v>#REF!</v>
      </c>
      <c r="DK62" s="81" t="e">
        <f>SUMIF(#REF!,DK$2,#REF!)</f>
        <v>#REF!</v>
      </c>
      <c r="DL62" s="81" t="e">
        <f>SUMIF(#REF!,DL$2,#REF!)</f>
        <v>#REF!</v>
      </c>
    </row>
    <row r="63" spans="3:116" hidden="1" outlineLevel="1" collapsed="1">
      <c r="F63" s="26" t="e">
        <f t="shared" ref="F63:AC63" si="23">F62-F42</f>
        <v>#REF!</v>
      </c>
      <c r="G63" s="26" t="e">
        <f t="shared" si="23"/>
        <v>#REF!</v>
      </c>
      <c r="H63" s="26" t="e">
        <f t="shared" si="23"/>
        <v>#REF!</v>
      </c>
      <c r="I63" s="26" t="e">
        <f t="shared" si="23"/>
        <v>#REF!</v>
      </c>
      <c r="J63" s="26" t="e">
        <f t="shared" si="23"/>
        <v>#REF!</v>
      </c>
      <c r="K63" s="26" t="e">
        <f t="shared" si="23"/>
        <v>#REF!</v>
      </c>
      <c r="L63" s="26" t="e">
        <f t="shared" si="23"/>
        <v>#REF!</v>
      </c>
      <c r="M63" s="26" t="e">
        <f t="shared" si="23"/>
        <v>#REF!</v>
      </c>
      <c r="N63" s="26" t="e">
        <f t="shared" si="23"/>
        <v>#REF!</v>
      </c>
      <c r="O63" s="26" t="e">
        <f t="shared" si="23"/>
        <v>#REF!</v>
      </c>
      <c r="P63" s="26" t="e">
        <f t="shared" si="23"/>
        <v>#REF!</v>
      </c>
      <c r="Q63" s="26" t="e">
        <f t="shared" si="23"/>
        <v>#REF!</v>
      </c>
      <c r="R63" s="26" t="e">
        <f t="shared" si="23"/>
        <v>#REF!</v>
      </c>
      <c r="S63" s="26" t="e">
        <f t="shared" si="23"/>
        <v>#REF!</v>
      </c>
      <c r="T63" s="26" t="e">
        <f t="shared" si="23"/>
        <v>#REF!</v>
      </c>
      <c r="U63" s="26" t="e">
        <f t="shared" si="23"/>
        <v>#REF!</v>
      </c>
      <c r="V63" s="26" t="e">
        <f t="shared" si="23"/>
        <v>#REF!</v>
      </c>
      <c r="W63" s="26" t="e">
        <f t="shared" si="23"/>
        <v>#REF!</v>
      </c>
      <c r="X63" s="26" t="e">
        <f t="shared" si="23"/>
        <v>#REF!</v>
      </c>
      <c r="Y63" s="26" t="e">
        <f t="shared" si="23"/>
        <v>#REF!</v>
      </c>
      <c r="Z63" s="26" t="e">
        <f t="shared" si="23"/>
        <v>#REF!</v>
      </c>
      <c r="AA63" s="26" t="e">
        <f t="shared" si="23"/>
        <v>#REF!</v>
      </c>
      <c r="AB63" s="26" t="e">
        <f t="shared" si="23"/>
        <v>#REF!</v>
      </c>
      <c r="AC63" s="26" t="e">
        <f t="shared" si="23"/>
        <v>#REF!</v>
      </c>
      <c r="AE63" s="26" t="e">
        <f>AE62-AE42</f>
        <v>#REF!</v>
      </c>
      <c r="AF63" s="26" t="e">
        <f>AF62-AF42</f>
        <v>#REF!</v>
      </c>
      <c r="AG63" s="26"/>
    </row>
    <row r="64" spans="3:116" collapsed="1"/>
    <row r="80" spans="3:125" s="33" customFormat="1">
      <c r="C80" s="32"/>
      <c r="D80" s="32"/>
      <c r="E80" s="32"/>
      <c r="F80" s="31"/>
      <c r="G80" s="83"/>
      <c r="AH80" s="1156"/>
      <c r="CQ80" s="32"/>
      <c r="CR80" s="32"/>
      <c r="DM80" s="32"/>
      <c r="DN80" s="32"/>
      <c r="DO80" s="32"/>
      <c r="DP80" s="32"/>
      <c r="DQ80" s="32"/>
      <c r="DR80" s="32"/>
      <c r="DS80" s="32"/>
      <c r="DT80" s="32"/>
      <c r="DU80" s="32"/>
    </row>
    <row r="81" spans="3:125" s="33" customFormat="1">
      <c r="C81" s="32"/>
      <c r="D81" s="32"/>
      <c r="E81" s="32"/>
      <c r="F81" s="31"/>
      <c r="G81" s="83"/>
      <c r="AH81" s="1156"/>
      <c r="CQ81" s="32"/>
      <c r="CR81" s="32"/>
      <c r="DM81" s="32"/>
      <c r="DN81" s="32"/>
      <c r="DO81" s="32"/>
      <c r="DP81" s="32"/>
      <c r="DQ81" s="32"/>
      <c r="DR81" s="32"/>
      <c r="DS81" s="32"/>
      <c r="DT81" s="32"/>
      <c r="DU81" s="32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E51F8-896F-4BD8-85A3-F660BA7C57FB}">
  <sheetPr codeName="Sheet121">
    <tabColor theme="8" tint="-0.499984740745262"/>
    <pageSetUpPr fitToPage="1"/>
  </sheetPr>
  <dimension ref="C1:DY56"/>
  <sheetViews>
    <sheetView showGridLines="0" topLeftCell="A3" zoomScale="85" zoomScaleNormal="85" workbookViewId="0">
      <selection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19.5" style="32" customWidth="1" collapsed="1"/>
    <col min="5" max="5" width="3" style="32" customWidth="1"/>
    <col min="6" max="17" width="7.83203125" style="33" hidden="1" customWidth="1" outlineLevel="1"/>
    <col min="18" max="18" width="7.83203125" style="33" customWidth="1" collapsed="1"/>
    <col min="19" max="29" width="7.83203125" style="33" customWidth="1"/>
    <col min="30" max="30" width="3.5" style="33" customWidth="1"/>
    <col min="31" max="85" width="11.1640625" style="33" customWidth="1"/>
    <col min="86" max="97" width="11.1640625" style="33" hidden="1" customWidth="1" outlineLevel="1"/>
    <col min="98" max="98" width="11.5" style="32" hidden="1" customWidth="1" outlineLevel="1"/>
    <col min="99" max="99" width="9.1640625" style="32" hidden="1" customWidth="1" outlineLevel="1" collapsed="1"/>
    <col min="100" max="119" width="11.1640625" style="33" hidden="1" customWidth="1" outlineLevel="1"/>
    <col min="120" max="120" width="9.1640625" style="32" collapsed="1"/>
    <col min="121" max="127" width="9.1640625" style="32"/>
    <col min="128" max="128" width="9.5" style="32" bestFit="1" customWidth="1"/>
    <col min="129" max="16384" width="9.1640625" style="32"/>
  </cols>
  <sheetData>
    <row r="1" spans="3:128" hidden="1" outlineLevel="1">
      <c r="CV1" s="33" t="s">
        <v>59</v>
      </c>
      <c r="CW1" s="33" t="s">
        <v>60</v>
      </c>
      <c r="CX1" s="33" t="s">
        <v>61</v>
      </c>
      <c r="CY1" s="33" t="s">
        <v>62</v>
      </c>
      <c r="CZ1" s="33" t="s">
        <v>59</v>
      </c>
      <c r="DA1" s="33" t="s">
        <v>60</v>
      </c>
      <c r="DB1" s="33" t="s">
        <v>61</v>
      </c>
      <c r="DC1" s="33" t="s">
        <v>62</v>
      </c>
      <c r="DD1" s="33" t="s">
        <v>59</v>
      </c>
      <c r="DE1" s="33" t="s">
        <v>60</v>
      </c>
      <c r="DF1" s="33" t="s">
        <v>61</v>
      </c>
      <c r="DG1" s="33" t="s">
        <v>62</v>
      </c>
      <c r="DH1" s="33" t="s">
        <v>59</v>
      </c>
      <c r="DI1" s="33" t="s">
        <v>60</v>
      </c>
      <c r="DJ1" s="33" t="s">
        <v>61</v>
      </c>
      <c r="DK1" s="33" t="s">
        <v>62</v>
      </c>
      <c r="DL1" s="33" t="s">
        <v>59</v>
      </c>
      <c r="DM1" s="33" t="s">
        <v>60</v>
      </c>
      <c r="DN1" s="33" t="s">
        <v>61</v>
      </c>
      <c r="DO1" s="33" t="s">
        <v>62</v>
      </c>
    </row>
    <row r="2" spans="3:128" hidden="1" outlineLevel="1">
      <c r="CV2" s="33" t="str">
        <f t="shared" ref="CV2:DO2" si="0">CV1&amp;CV5</f>
        <v>Q1FY19</v>
      </c>
      <c r="CW2" s="33" t="str">
        <f t="shared" si="0"/>
        <v>Q2FY19</v>
      </c>
      <c r="CX2" s="33" t="str">
        <f t="shared" si="0"/>
        <v>Q3FY19</v>
      </c>
      <c r="CY2" s="33" t="str">
        <f t="shared" si="0"/>
        <v>Q4FY19</v>
      </c>
      <c r="CZ2" s="33" t="str">
        <f t="shared" si="0"/>
        <v>Q1FY20</v>
      </c>
      <c r="DA2" s="33" t="str">
        <f t="shared" si="0"/>
        <v>Q2FY20</v>
      </c>
      <c r="DB2" s="33" t="str">
        <f t="shared" si="0"/>
        <v>Q3FY20</v>
      </c>
      <c r="DC2" s="33" t="str">
        <f t="shared" si="0"/>
        <v>Q4FY20</v>
      </c>
      <c r="DD2" s="33" t="str">
        <f t="shared" si="0"/>
        <v>Q1FY21</v>
      </c>
      <c r="DE2" s="33" t="str">
        <f t="shared" si="0"/>
        <v>Q2FY21</v>
      </c>
      <c r="DF2" s="33" t="str">
        <f t="shared" si="0"/>
        <v>Q3FY21</v>
      </c>
      <c r="DG2" s="33" t="str">
        <f t="shared" si="0"/>
        <v>Q4FY21</v>
      </c>
      <c r="DH2" s="33" t="str">
        <f t="shared" si="0"/>
        <v>Q1FY22</v>
      </c>
      <c r="DI2" s="33" t="str">
        <f t="shared" si="0"/>
        <v>Q2FY22</v>
      </c>
      <c r="DJ2" s="33" t="str">
        <f t="shared" si="0"/>
        <v>Q3FY22</v>
      </c>
      <c r="DK2" s="33" t="str">
        <f t="shared" si="0"/>
        <v>Q4FY22</v>
      </c>
      <c r="DL2" s="33" t="str">
        <f t="shared" si="0"/>
        <v>Q1FY23</v>
      </c>
      <c r="DM2" s="33" t="str">
        <f t="shared" si="0"/>
        <v>Q2FY23</v>
      </c>
      <c r="DN2" s="33" t="str">
        <f t="shared" si="0"/>
        <v>Q3FY23</v>
      </c>
      <c r="DO2" s="33" t="str">
        <f t="shared" si="0"/>
        <v>Q4FY23</v>
      </c>
    </row>
    <row r="3" spans="3:128" ht="16" collapsed="1">
      <c r="D3" s="34"/>
      <c r="E3" s="35"/>
    </row>
    <row r="4" spans="3:128" ht="19">
      <c r="D4" s="119" t="str" cm="1">
        <f t="array" aca="1" ref="D4" ca="1">RIGHT(CELL("filename",D4),LEN(CELL("filename",D4))-SEARCH("]",CELL("filename",D4)))</f>
        <v>FY25 Monthly Non Mature Sites</v>
      </c>
      <c r="E4" s="35"/>
    </row>
    <row r="5" spans="3:128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AG5" s="23"/>
      <c r="CV5" s="37" t="s">
        <v>2</v>
      </c>
      <c r="CW5" s="37" t="s">
        <v>2</v>
      </c>
      <c r="CX5" s="37" t="s">
        <v>2</v>
      </c>
      <c r="CY5" s="37" t="s">
        <v>2</v>
      </c>
      <c r="CZ5" s="37" t="s">
        <v>3</v>
      </c>
      <c r="DA5" s="37" t="s">
        <v>3</v>
      </c>
      <c r="DB5" s="37" t="s">
        <v>3</v>
      </c>
      <c r="DC5" s="37" t="s">
        <v>3</v>
      </c>
      <c r="DD5" s="37" t="s">
        <v>4</v>
      </c>
      <c r="DE5" s="37" t="s">
        <v>4</v>
      </c>
      <c r="DF5" s="37" t="s">
        <v>4</v>
      </c>
      <c r="DG5" s="37" t="s">
        <v>4</v>
      </c>
      <c r="DH5" s="37" t="s">
        <v>5</v>
      </c>
      <c r="DI5" s="37" t="s">
        <v>5</v>
      </c>
      <c r="DJ5" s="37" t="s">
        <v>5</v>
      </c>
      <c r="DK5" s="37" t="s">
        <v>5</v>
      </c>
      <c r="DL5" s="37" t="s">
        <v>7</v>
      </c>
      <c r="DM5" s="37" t="s">
        <v>7</v>
      </c>
      <c r="DN5" s="37" t="s">
        <v>7</v>
      </c>
      <c r="DO5" s="37" t="s">
        <v>7</v>
      </c>
    </row>
    <row r="6" spans="3:128" s="38" customFormat="1" ht="16">
      <c r="D6" s="1294" t="s">
        <v>707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 t="s">
        <v>56</v>
      </c>
      <c r="AG6" s="17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</row>
    <row r="7" spans="3:128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8</v>
      </c>
      <c r="AG7" s="44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</row>
    <row r="8" spans="3:128" ht="18.75" customHeight="1">
      <c r="D8" s="1296"/>
      <c r="E8" s="46"/>
      <c r="F8" s="19" t="str">
        <f>'FY25 Monthly P&amp;L'!F8</f>
        <v>Actual</v>
      </c>
      <c r="G8" s="19" t="str">
        <f>'FY25 Monthly P&amp;L'!G8</f>
        <v>Actual</v>
      </c>
      <c r="H8" s="19" t="str">
        <f>'FY25 Monthly P&amp;L'!H8</f>
        <v>Actual</v>
      </c>
      <c r="I8" s="19" t="str">
        <f>'FY25 Monthly P&amp;L'!I8</f>
        <v>Actual</v>
      </c>
      <c r="J8" s="19" t="str">
        <f>'FY25 Monthly P&amp;L'!J8</f>
        <v>Actual</v>
      </c>
      <c r="K8" s="19" t="str">
        <f>'FY25 Monthly P&amp;L'!K8</f>
        <v>Actual</v>
      </c>
      <c r="L8" s="19" t="str">
        <f>'FY25 Monthly P&amp;L'!L8</f>
        <v>Actual</v>
      </c>
      <c r="M8" s="19" t="str">
        <f>'FY25 Monthly P&amp;L'!M8</f>
        <v>Actual</v>
      </c>
      <c r="N8" s="19" t="str">
        <f>'FY25 Monthly P&amp;L'!N8</f>
        <v>Actual</v>
      </c>
      <c r="O8" s="19" t="str">
        <f>'FY25 Monthly P&amp;L'!O8</f>
        <v>Outlook</v>
      </c>
      <c r="P8" s="19" t="str">
        <f>'FY25 Monthly P&amp;L'!P8</f>
        <v>Outlook</v>
      </c>
      <c r="Q8" s="19" t="str">
        <f>'FY25 Monthly P&amp;L'!Q8</f>
        <v>Outlook</v>
      </c>
      <c r="R8" s="19" t="s">
        <v>147</v>
      </c>
      <c r="S8" s="19" t="s">
        <v>147</v>
      </c>
      <c r="T8" s="19" t="s">
        <v>147</v>
      </c>
      <c r="U8" s="19" t="s">
        <v>147</v>
      </c>
      <c r="V8" s="19" t="s">
        <v>147</v>
      </c>
      <c r="W8" s="19" t="s">
        <v>147</v>
      </c>
      <c r="X8" s="19" t="s">
        <v>147</v>
      </c>
      <c r="Y8" s="19" t="s">
        <v>147</v>
      </c>
      <c r="Z8" s="19" t="s">
        <v>147</v>
      </c>
      <c r="AA8" s="19" t="s">
        <v>147</v>
      </c>
      <c r="AB8" s="19" t="s">
        <v>147</v>
      </c>
      <c r="AC8" s="19" t="s">
        <v>147</v>
      </c>
      <c r="AD8" s="47"/>
      <c r="AE8" s="19" t="s">
        <v>147</v>
      </c>
      <c r="AF8" s="19" t="s">
        <v>289</v>
      </c>
      <c r="AG8" s="19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8"/>
      <c r="CU8" s="48"/>
      <c r="CV8" s="19" t="e">
        <f>COUNTIF(#REF!,"&gt;0")</f>
        <v>#REF!</v>
      </c>
      <c r="CW8" s="19" t="e">
        <f>COUNTIF(#REF!,"&gt;0")</f>
        <v>#REF!</v>
      </c>
      <c r="CX8" s="19" t="e">
        <f>COUNTIF(#REF!,"&gt;0")</f>
        <v>#REF!</v>
      </c>
      <c r="CY8" s="19" t="e">
        <f>COUNTIF(#REF!,"&gt;0")</f>
        <v>#REF!</v>
      </c>
      <c r="CZ8" s="19" t="e">
        <f>COUNTIF(#REF!,"&gt;0")</f>
        <v>#REF!</v>
      </c>
      <c r="DA8" s="19" t="e">
        <f>COUNTIF(#REF!,"&gt;0")</f>
        <v>#REF!</v>
      </c>
      <c r="DB8" s="19" t="e">
        <f>COUNTIF(#REF!,"&gt;0")</f>
        <v>#REF!</v>
      </c>
      <c r="DC8" s="19" t="e">
        <f>COUNTIF(#REF!,"&gt;0")</f>
        <v>#REF!</v>
      </c>
      <c r="DD8" s="19" t="e">
        <f>COUNTIF(#REF!,"&gt;0")</f>
        <v>#REF!</v>
      </c>
      <c r="DE8" s="19" t="e">
        <f>COUNTIF(#REF!,"&gt;0")</f>
        <v>#REF!</v>
      </c>
      <c r="DF8" s="19" t="e">
        <f>COUNTIF(#REF!,"&gt;0")</f>
        <v>#REF!</v>
      </c>
      <c r="DG8" s="19" t="e">
        <f>COUNTIF(#REF!,"&gt;0")</f>
        <v>#REF!</v>
      </c>
      <c r="DH8" s="19" t="e">
        <f>COUNTIF(#REF!,"&gt;0")</f>
        <v>#REF!</v>
      </c>
      <c r="DI8" s="19" t="e">
        <f>COUNTIF(#REF!,"&gt;0")</f>
        <v>#REF!</v>
      </c>
      <c r="DJ8" s="19" t="e">
        <f>COUNTIF(#REF!,"&gt;0")</f>
        <v>#REF!</v>
      </c>
      <c r="DK8" s="19" t="e">
        <f>COUNTIF(#REF!,"&gt;0")</f>
        <v>#REF!</v>
      </c>
      <c r="DL8" s="19" t="e">
        <f>COUNTIF(#REF!,"&gt;0")</f>
        <v>#REF!</v>
      </c>
      <c r="DM8" s="19" t="e">
        <f>COUNTIF(#REF!,"&gt;0")</f>
        <v>#REF!</v>
      </c>
      <c r="DN8" s="19" t="e">
        <f>COUNTIF(#REF!,"&gt;0")</f>
        <v>#REF!</v>
      </c>
      <c r="DO8" s="19" t="e">
        <f>COUNTIF(#REF!,"&gt;0")</f>
        <v>#REF!</v>
      </c>
      <c r="DP8" s="48"/>
      <c r="DQ8" s="48"/>
      <c r="DR8" s="48"/>
      <c r="DS8" s="48"/>
      <c r="DT8" s="48"/>
      <c r="DU8" s="48"/>
      <c r="DV8" s="48"/>
      <c r="DW8" s="48"/>
      <c r="DX8" s="33"/>
    </row>
    <row r="9" spans="3:128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50"/>
      <c r="CU9" s="50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50"/>
      <c r="DQ9" s="50"/>
      <c r="DR9" s="50"/>
      <c r="DS9" s="50"/>
      <c r="DT9" s="50"/>
      <c r="DU9" s="50"/>
      <c r="DV9" s="50"/>
      <c r="DW9" s="50"/>
      <c r="DX9" s="50"/>
    </row>
    <row r="10" spans="3:128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 t="s">
        <v>90</v>
      </c>
      <c r="AF10" s="51" t="s">
        <v>90</v>
      </c>
      <c r="AG10" s="51" t="s">
        <v>90</v>
      </c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</row>
    <row r="11" spans="3:128" ht="12.75" customHeight="1">
      <c r="C11" s="52"/>
      <c r="D11" s="123" t="e">
        <f>#REF!</f>
        <v>#REF!</v>
      </c>
      <c r="F11" s="24" t="e">
        <f>#REF!</f>
        <v>#REF!</v>
      </c>
      <c r="G11" s="24" t="e">
        <f>#REF!</f>
        <v>#REF!</v>
      </c>
      <c r="H11" s="24" t="e">
        <f>#REF!</f>
        <v>#REF!</v>
      </c>
      <c r="I11" s="24" t="e">
        <f>#REF!</f>
        <v>#REF!</v>
      </c>
      <c r="J11" s="24" t="e">
        <f>#REF!</f>
        <v>#REF!</v>
      </c>
      <c r="K11" s="24" t="e">
        <f>#REF!</f>
        <v>#REF!</v>
      </c>
      <c r="L11" s="24" t="e">
        <f>#REF!</f>
        <v>#REF!</v>
      </c>
      <c r="M11" s="24" t="e">
        <f>#REF!</f>
        <v>#REF!</v>
      </c>
      <c r="N11" s="24" t="e">
        <f>#REF!</f>
        <v>#REF!</v>
      </c>
      <c r="O11" s="24" t="e">
        <f>#REF!</f>
        <v>#REF!</v>
      </c>
      <c r="P11" s="24" t="e">
        <f>#REF!</f>
        <v>#REF!</v>
      </c>
      <c r="Q11" s="24" t="e">
        <f>#REF!</f>
        <v>#REF!</v>
      </c>
      <c r="R11" s="24" t="e">
        <f>#REF!</f>
        <v>#REF!</v>
      </c>
      <c r="S11" s="24" t="e">
        <f>#REF!</f>
        <v>#REF!</v>
      </c>
      <c r="T11" s="24" t="e">
        <f>#REF!</f>
        <v>#REF!</v>
      </c>
      <c r="U11" s="24" t="e">
        <f>#REF!</f>
        <v>#REF!</v>
      </c>
      <c r="V11" s="24" t="e">
        <f>#REF!</f>
        <v>#REF!</v>
      </c>
      <c r="W11" s="24" t="e">
        <f>#REF!</f>
        <v>#REF!</v>
      </c>
      <c r="X11" s="24" t="e">
        <f>#REF!</f>
        <v>#REF!</v>
      </c>
      <c r="Y11" s="24" t="e">
        <f>#REF!</f>
        <v>#REF!</v>
      </c>
      <c r="Z11" s="24" t="e">
        <f>#REF!</f>
        <v>#REF!</v>
      </c>
      <c r="AA11" s="24" t="e">
        <f>#REF!</f>
        <v>#REF!</v>
      </c>
      <c r="AB11" s="24" t="e">
        <f>#REF!</f>
        <v>#REF!</v>
      </c>
      <c r="AC11" s="24" t="e">
        <f>#REF!</f>
        <v>#REF!</v>
      </c>
      <c r="AD11" s="24"/>
      <c r="AE11" s="24" t="e">
        <f t="shared" ref="AE11:AE22" si="1">SUM(R11:AC11)</f>
        <v>#REF!</v>
      </c>
      <c r="AF11" s="24" t="e">
        <f t="shared" ref="AF11:AF22" si="2">SUM(F11:Q11)</f>
        <v>#REF!</v>
      </c>
      <c r="AG11" s="24" t="e">
        <f t="shared" ref="AG11:AG22" si="3">AE11-AF11</f>
        <v>#REF!</v>
      </c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50"/>
      <c r="CU11" s="50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50"/>
      <c r="DQ11" s="50"/>
      <c r="DR11" s="50"/>
      <c r="DS11" s="50"/>
      <c r="DT11" s="50"/>
      <c r="DU11" s="50"/>
      <c r="DV11" s="50"/>
      <c r="DW11" s="50"/>
      <c r="DX11" s="50"/>
    </row>
    <row r="12" spans="3:128" ht="12.75" customHeight="1">
      <c r="C12" s="52"/>
      <c r="D12" s="123" t="e">
        <f>#REF!</f>
        <v>#REF!</v>
      </c>
      <c r="F12" s="24" t="e">
        <f>#REF!</f>
        <v>#REF!</v>
      </c>
      <c r="G12" s="24" t="e">
        <f>#REF!</f>
        <v>#REF!</v>
      </c>
      <c r="H12" s="24" t="e">
        <f>#REF!</f>
        <v>#REF!</v>
      </c>
      <c r="I12" s="24" t="e">
        <f>#REF!</f>
        <v>#REF!</v>
      </c>
      <c r="J12" s="24" t="e">
        <f>#REF!</f>
        <v>#REF!</v>
      </c>
      <c r="K12" s="24" t="e">
        <f>#REF!</f>
        <v>#REF!</v>
      </c>
      <c r="L12" s="24" t="e">
        <f>#REF!</f>
        <v>#REF!</v>
      </c>
      <c r="M12" s="24" t="e">
        <f>#REF!</f>
        <v>#REF!</v>
      </c>
      <c r="N12" s="24" t="e">
        <f>#REF!</f>
        <v>#REF!</v>
      </c>
      <c r="O12" s="24" t="e">
        <f>#REF!</f>
        <v>#REF!</v>
      </c>
      <c r="P12" s="24" t="e">
        <f>#REF!</f>
        <v>#REF!</v>
      </c>
      <c r="Q12" s="24" t="e">
        <f>#REF!</f>
        <v>#REF!</v>
      </c>
      <c r="R12" s="24" t="e">
        <f>#REF!</f>
        <v>#REF!</v>
      </c>
      <c r="S12" s="24" t="e">
        <f>#REF!</f>
        <v>#REF!</v>
      </c>
      <c r="T12" s="24" t="e">
        <f>#REF!</f>
        <v>#REF!</v>
      </c>
      <c r="U12" s="24" t="e">
        <f>#REF!</f>
        <v>#REF!</v>
      </c>
      <c r="V12" s="24" t="e">
        <f>#REF!</f>
        <v>#REF!</v>
      </c>
      <c r="W12" s="24" t="e">
        <f>#REF!</f>
        <v>#REF!</v>
      </c>
      <c r="X12" s="24" t="e">
        <f>#REF!</f>
        <v>#REF!</v>
      </c>
      <c r="Y12" s="24" t="e">
        <f>#REF!</f>
        <v>#REF!</v>
      </c>
      <c r="Z12" s="24" t="e">
        <f>#REF!</f>
        <v>#REF!</v>
      </c>
      <c r="AA12" s="24" t="e">
        <f>#REF!</f>
        <v>#REF!</v>
      </c>
      <c r="AB12" s="24" t="e">
        <f>#REF!</f>
        <v>#REF!</v>
      </c>
      <c r="AC12" s="24" t="e">
        <f>#REF!</f>
        <v>#REF!</v>
      </c>
      <c r="AD12" s="24"/>
      <c r="AE12" s="24" t="e">
        <f t="shared" si="1"/>
        <v>#REF!</v>
      </c>
      <c r="AF12" s="24" t="e">
        <f t="shared" si="2"/>
        <v>#REF!</v>
      </c>
      <c r="AG12" s="24" t="e">
        <f t="shared" si="3"/>
        <v>#REF!</v>
      </c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50"/>
      <c r="CU12" s="50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50"/>
      <c r="DQ12" s="50"/>
      <c r="DR12" s="50"/>
      <c r="DS12" s="50"/>
      <c r="DT12" s="50"/>
      <c r="DU12" s="50"/>
      <c r="DV12" s="50"/>
      <c r="DW12" s="50"/>
      <c r="DX12" s="50"/>
    </row>
    <row r="13" spans="3:128" ht="12.75" customHeight="1">
      <c r="C13" s="52"/>
      <c r="D13" s="123" t="e">
        <f>#REF!</f>
        <v>#REF!</v>
      </c>
      <c r="F13" s="24" t="e">
        <f>#REF!</f>
        <v>#REF!</v>
      </c>
      <c r="G13" s="24" t="e">
        <f>#REF!</f>
        <v>#REF!</v>
      </c>
      <c r="H13" s="24" t="e">
        <f>#REF!</f>
        <v>#REF!</v>
      </c>
      <c r="I13" s="24" t="e">
        <f>#REF!</f>
        <v>#REF!</v>
      </c>
      <c r="J13" s="24" t="e">
        <f>#REF!</f>
        <v>#REF!</v>
      </c>
      <c r="K13" s="24" t="e">
        <f>#REF!</f>
        <v>#REF!</v>
      </c>
      <c r="L13" s="24" t="e">
        <f>#REF!</f>
        <v>#REF!</v>
      </c>
      <c r="M13" s="24" t="e">
        <f>#REF!</f>
        <v>#REF!</v>
      </c>
      <c r="N13" s="24" t="e">
        <f>#REF!</f>
        <v>#REF!</v>
      </c>
      <c r="O13" s="24" t="e">
        <f>#REF!</f>
        <v>#REF!</v>
      </c>
      <c r="P13" s="24" t="e">
        <f>#REF!</f>
        <v>#REF!</v>
      </c>
      <c r="Q13" s="24" t="e">
        <f>#REF!</f>
        <v>#REF!</v>
      </c>
      <c r="R13" s="24" t="e">
        <f>#REF!</f>
        <v>#REF!</v>
      </c>
      <c r="S13" s="24" t="e">
        <f>#REF!</f>
        <v>#REF!</v>
      </c>
      <c r="T13" s="24" t="e">
        <f>#REF!</f>
        <v>#REF!</v>
      </c>
      <c r="U13" s="24" t="e">
        <f>#REF!</f>
        <v>#REF!</v>
      </c>
      <c r="V13" s="24" t="e">
        <f>#REF!</f>
        <v>#REF!</v>
      </c>
      <c r="W13" s="24" t="e">
        <f>#REF!</f>
        <v>#REF!</v>
      </c>
      <c r="X13" s="24" t="e">
        <f>#REF!</f>
        <v>#REF!</v>
      </c>
      <c r="Y13" s="24" t="e">
        <f>#REF!</f>
        <v>#REF!</v>
      </c>
      <c r="Z13" s="24" t="e">
        <f>#REF!</f>
        <v>#REF!</v>
      </c>
      <c r="AA13" s="24" t="e">
        <f>#REF!</f>
        <v>#REF!</v>
      </c>
      <c r="AB13" s="24" t="e">
        <f>#REF!</f>
        <v>#REF!</v>
      </c>
      <c r="AC13" s="24" t="e">
        <f>#REF!</f>
        <v>#REF!</v>
      </c>
      <c r="AD13" s="24"/>
      <c r="AE13" s="24" t="e">
        <f t="shared" si="1"/>
        <v>#REF!</v>
      </c>
      <c r="AF13" s="24" t="e">
        <f t="shared" si="2"/>
        <v>#REF!</v>
      </c>
      <c r="AG13" s="24" t="e">
        <f t="shared" si="3"/>
        <v>#REF!</v>
      </c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50"/>
      <c r="CU13" s="50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50"/>
      <c r="DQ13" s="50"/>
      <c r="DR13" s="50"/>
      <c r="DS13" s="50"/>
      <c r="DT13" s="50"/>
      <c r="DU13" s="50"/>
      <c r="DV13" s="50"/>
      <c r="DW13" s="50"/>
      <c r="DX13" s="50"/>
    </row>
    <row r="14" spans="3:128" ht="12.75" customHeight="1">
      <c r="C14" s="52"/>
      <c r="D14" s="123" t="e">
        <f>#REF!</f>
        <v>#REF!</v>
      </c>
      <c r="F14" s="24" t="e">
        <f>#REF!</f>
        <v>#REF!</v>
      </c>
      <c r="G14" s="24" t="e">
        <f>#REF!</f>
        <v>#REF!</v>
      </c>
      <c r="H14" s="24" t="e">
        <f>#REF!</f>
        <v>#REF!</v>
      </c>
      <c r="I14" s="24" t="e">
        <f>#REF!</f>
        <v>#REF!</v>
      </c>
      <c r="J14" s="24" t="e">
        <f>#REF!</f>
        <v>#REF!</v>
      </c>
      <c r="K14" s="24" t="e">
        <f>#REF!</f>
        <v>#REF!</v>
      </c>
      <c r="L14" s="24" t="e">
        <f>#REF!</f>
        <v>#REF!</v>
      </c>
      <c r="M14" s="24" t="e">
        <f>#REF!</f>
        <v>#REF!</v>
      </c>
      <c r="N14" s="24" t="e">
        <f>#REF!</f>
        <v>#REF!</v>
      </c>
      <c r="O14" s="24" t="e">
        <f>#REF!</f>
        <v>#REF!</v>
      </c>
      <c r="P14" s="24" t="e">
        <f>#REF!</f>
        <v>#REF!</v>
      </c>
      <c r="Q14" s="24" t="e">
        <f>#REF!</f>
        <v>#REF!</v>
      </c>
      <c r="R14" s="24" t="e">
        <f>#REF!</f>
        <v>#REF!</v>
      </c>
      <c r="S14" s="24" t="e">
        <f>#REF!</f>
        <v>#REF!</v>
      </c>
      <c r="T14" s="24" t="e">
        <f>#REF!</f>
        <v>#REF!</v>
      </c>
      <c r="U14" s="24" t="e">
        <f>#REF!</f>
        <v>#REF!</v>
      </c>
      <c r="V14" s="24" t="e">
        <f>#REF!</f>
        <v>#REF!</v>
      </c>
      <c r="W14" s="24" t="e">
        <f>#REF!</f>
        <v>#REF!</v>
      </c>
      <c r="X14" s="24" t="e">
        <f>#REF!</f>
        <v>#REF!</v>
      </c>
      <c r="Y14" s="24" t="e">
        <f>#REF!</f>
        <v>#REF!</v>
      </c>
      <c r="Z14" s="24" t="e">
        <f>#REF!</f>
        <v>#REF!</v>
      </c>
      <c r="AA14" s="24" t="e">
        <f>#REF!</f>
        <v>#REF!</v>
      </c>
      <c r="AB14" s="24" t="e">
        <f>#REF!</f>
        <v>#REF!</v>
      </c>
      <c r="AC14" s="24" t="e">
        <f>#REF!</f>
        <v>#REF!</v>
      </c>
      <c r="AD14" s="24"/>
      <c r="AE14" s="24" t="e">
        <f t="shared" si="1"/>
        <v>#REF!</v>
      </c>
      <c r="AF14" s="24" t="e">
        <f t="shared" si="2"/>
        <v>#REF!</v>
      </c>
      <c r="AG14" s="24" t="e">
        <f t="shared" si="3"/>
        <v>#REF!</v>
      </c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50"/>
      <c r="CU14" s="50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50"/>
      <c r="DQ14" s="50"/>
      <c r="DR14" s="50"/>
      <c r="DS14" s="50"/>
      <c r="DT14" s="50"/>
      <c r="DU14" s="50"/>
      <c r="DV14" s="50"/>
      <c r="DW14" s="50"/>
      <c r="DX14" s="50"/>
    </row>
    <row r="15" spans="3:128" ht="12.75" customHeight="1">
      <c r="C15" s="52"/>
      <c r="D15" s="123" t="e">
        <f>#REF!</f>
        <v>#REF!</v>
      </c>
      <c r="F15" s="24" t="e">
        <f>#REF!</f>
        <v>#REF!</v>
      </c>
      <c r="G15" s="24" t="e">
        <f>#REF!</f>
        <v>#REF!</v>
      </c>
      <c r="H15" s="24" t="e">
        <f>#REF!</f>
        <v>#REF!</v>
      </c>
      <c r="I15" s="24" t="e">
        <f>#REF!</f>
        <v>#REF!</v>
      </c>
      <c r="J15" s="24" t="e">
        <f>#REF!</f>
        <v>#REF!</v>
      </c>
      <c r="K15" s="24" t="e">
        <f>#REF!</f>
        <v>#REF!</v>
      </c>
      <c r="L15" s="24" t="e">
        <f>#REF!</f>
        <v>#REF!</v>
      </c>
      <c r="M15" s="24" t="e">
        <f>#REF!</f>
        <v>#REF!</v>
      </c>
      <c r="N15" s="24" t="e">
        <f>#REF!</f>
        <v>#REF!</v>
      </c>
      <c r="O15" s="24" t="e">
        <f>#REF!</f>
        <v>#REF!</v>
      </c>
      <c r="P15" s="24" t="e">
        <f>#REF!</f>
        <v>#REF!</v>
      </c>
      <c r="Q15" s="24" t="e">
        <f>#REF!</f>
        <v>#REF!</v>
      </c>
      <c r="R15" s="24" t="e">
        <f>#REF!</f>
        <v>#REF!</v>
      </c>
      <c r="S15" s="24" t="e">
        <f>#REF!</f>
        <v>#REF!</v>
      </c>
      <c r="T15" s="24" t="e">
        <f>#REF!</f>
        <v>#REF!</v>
      </c>
      <c r="U15" s="24" t="e">
        <f>#REF!</f>
        <v>#REF!</v>
      </c>
      <c r="V15" s="24" t="e">
        <f>#REF!</f>
        <v>#REF!</v>
      </c>
      <c r="W15" s="24" t="e">
        <f>#REF!</f>
        <v>#REF!</v>
      </c>
      <c r="X15" s="24" t="e">
        <f>#REF!</f>
        <v>#REF!</v>
      </c>
      <c r="Y15" s="24" t="e">
        <f>#REF!</f>
        <v>#REF!</v>
      </c>
      <c r="Z15" s="24" t="e">
        <f>#REF!</f>
        <v>#REF!</v>
      </c>
      <c r="AA15" s="24" t="e">
        <f>#REF!</f>
        <v>#REF!</v>
      </c>
      <c r="AB15" s="24" t="e">
        <f>#REF!</f>
        <v>#REF!</v>
      </c>
      <c r="AC15" s="24" t="e">
        <f>#REF!</f>
        <v>#REF!</v>
      </c>
      <c r="AD15" s="24"/>
      <c r="AE15" s="24" t="e">
        <f t="shared" si="1"/>
        <v>#REF!</v>
      </c>
      <c r="AF15" s="24" t="e">
        <f t="shared" si="2"/>
        <v>#REF!</v>
      </c>
      <c r="AG15" s="24" t="e">
        <f t="shared" si="3"/>
        <v>#REF!</v>
      </c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50"/>
      <c r="CU15" s="50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50"/>
      <c r="DQ15" s="50"/>
      <c r="DR15" s="50"/>
      <c r="DS15" s="50"/>
      <c r="DT15" s="50"/>
      <c r="DU15" s="50"/>
      <c r="DV15" s="50"/>
      <c r="DW15" s="50"/>
      <c r="DX15" s="50"/>
    </row>
    <row r="16" spans="3:128" ht="12.75" customHeight="1">
      <c r="C16" s="52"/>
      <c r="D16" s="123" t="e">
        <f>#REF!</f>
        <v>#REF!</v>
      </c>
      <c r="F16" s="24" t="e">
        <f>#REF!</f>
        <v>#REF!</v>
      </c>
      <c r="G16" s="24" t="e">
        <f>#REF!</f>
        <v>#REF!</v>
      </c>
      <c r="H16" s="24" t="e">
        <f>#REF!</f>
        <v>#REF!</v>
      </c>
      <c r="I16" s="24" t="e">
        <f>#REF!</f>
        <v>#REF!</v>
      </c>
      <c r="J16" s="24" t="e">
        <f>#REF!</f>
        <v>#REF!</v>
      </c>
      <c r="K16" s="24" t="e">
        <f>#REF!</f>
        <v>#REF!</v>
      </c>
      <c r="L16" s="24" t="e">
        <f>#REF!</f>
        <v>#REF!</v>
      </c>
      <c r="M16" s="24" t="e">
        <f>#REF!</f>
        <v>#REF!</v>
      </c>
      <c r="N16" s="24" t="e">
        <f>#REF!</f>
        <v>#REF!</v>
      </c>
      <c r="O16" s="24" t="e">
        <f>#REF!</f>
        <v>#REF!</v>
      </c>
      <c r="P16" s="24" t="e">
        <f>#REF!</f>
        <v>#REF!</v>
      </c>
      <c r="Q16" s="24" t="e">
        <f>#REF!</f>
        <v>#REF!</v>
      </c>
      <c r="R16" s="24" t="e">
        <f>#REF!</f>
        <v>#REF!</v>
      </c>
      <c r="S16" s="24" t="e">
        <f>#REF!</f>
        <v>#REF!</v>
      </c>
      <c r="T16" s="24" t="e">
        <f>#REF!</f>
        <v>#REF!</v>
      </c>
      <c r="U16" s="24" t="e">
        <f>#REF!</f>
        <v>#REF!</v>
      </c>
      <c r="V16" s="24" t="e">
        <f>#REF!</f>
        <v>#REF!</v>
      </c>
      <c r="W16" s="24" t="e">
        <f>#REF!</f>
        <v>#REF!</v>
      </c>
      <c r="X16" s="24" t="e">
        <f>#REF!</f>
        <v>#REF!</v>
      </c>
      <c r="Y16" s="24" t="e">
        <f>#REF!</f>
        <v>#REF!</v>
      </c>
      <c r="Z16" s="24" t="e">
        <f>#REF!</f>
        <v>#REF!</v>
      </c>
      <c r="AA16" s="24" t="e">
        <f>#REF!</f>
        <v>#REF!</v>
      </c>
      <c r="AB16" s="24" t="e">
        <f>#REF!</f>
        <v>#REF!</v>
      </c>
      <c r="AC16" s="24" t="e">
        <f>#REF!</f>
        <v>#REF!</v>
      </c>
      <c r="AD16" s="24"/>
      <c r="AE16" s="24" t="e">
        <f t="shared" si="1"/>
        <v>#REF!</v>
      </c>
      <c r="AF16" s="24" t="e">
        <f t="shared" si="2"/>
        <v>#REF!</v>
      </c>
      <c r="AG16" s="24" t="e">
        <f t="shared" si="3"/>
        <v>#REF!</v>
      </c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50"/>
      <c r="CU16" s="50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50"/>
      <c r="DQ16" s="50"/>
      <c r="DR16" s="50"/>
      <c r="DS16" s="50"/>
      <c r="DT16" s="50"/>
      <c r="DU16" s="50"/>
      <c r="DV16" s="50"/>
      <c r="DW16" s="50"/>
      <c r="DX16" s="50"/>
    </row>
    <row r="17" spans="3:128" ht="12.75" customHeight="1">
      <c r="C17" s="52"/>
      <c r="D17" s="123" t="e">
        <f>#REF!</f>
        <v>#REF!</v>
      </c>
      <c r="F17" s="24" t="e">
        <f>#REF!</f>
        <v>#REF!</v>
      </c>
      <c r="G17" s="24" t="e">
        <f>#REF!</f>
        <v>#REF!</v>
      </c>
      <c r="H17" s="24" t="e">
        <f>#REF!</f>
        <v>#REF!</v>
      </c>
      <c r="I17" s="24" t="e">
        <f>#REF!</f>
        <v>#REF!</v>
      </c>
      <c r="J17" s="24" t="e">
        <f>#REF!</f>
        <v>#REF!</v>
      </c>
      <c r="K17" s="24" t="e">
        <f>#REF!</f>
        <v>#REF!</v>
      </c>
      <c r="L17" s="24" t="e">
        <f>#REF!</f>
        <v>#REF!</v>
      </c>
      <c r="M17" s="24" t="e">
        <f>#REF!</f>
        <v>#REF!</v>
      </c>
      <c r="N17" s="24" t="e">
        <f>#REF!</f>
        <v>#REF!</v>
      </c>
      <c r="O17" s="24" t="e">
        <f>#REF!</f>
        <v>#REF!</v>
      </c>
      <c r="P17" s="24" t="e">
        <f>#REF!</f>
        <v>#REF!</v>
      </c>
      <c r="Q17" s="24" t="e">
        <f>#REF!</f>
        <v>#REF!</v>
      </c>
      <c r="R17" s="24" t="e">
        <f>#REF!</f>
        <v>#REF!</v>
      </c>
      <c r="S17" s="24" t="e">
        <f>#REF!</f>
        <v>#REF!</v>
      </c>
      <c r="T17" s="24" t="e">
        <f>#REF!</f>
        <v>#REF!</v>
      </c>
      <c r="U17" s="24" t="e">
        <f>#REF!</f>
        <v>#REF!</v>
      </c>
      <c r="V17" s="24" t="e">
        <f>#REF!</f>
        <v>#REF!</v>
      </c>
      <c r="W17" s="24" t="e">
        <f>#REF!</f>
        <v>#REF!</v>
      </c>
      <c r="X17" s="24" t="e">
        <f>#REF!</f>
        <v>#REF!</v>
      </c>
      <c r="Y17" s="24" t="e">
        <f>#REF!</f>
        <v>#REF!</v>
      </c>
      <c r="Z17" s="24" t="e">
        <f>#REF!</f>
        <v>#REF!</v>
      </c>
      <c r="AA17" s="24" t="e">
        <f>#REF!</f>
        <v>#REF!</v>
      </c>
      <c r="AB17" s="24" t="e">
        <f>#REF!</f>
        <v>#REF!</v>
      </c>
      <c r="AC17" s="24" t="e">
        <f>#REF!</f>
        <v>#REF!</v>
      </c>
      <c r="AD17" s="24"/>
      <c r="AE17" s="24" t="e">
        <f t="shared" si="1"/>
        <v>#REF!</v>
      </c>
      <c r="AF17" s="24" t="e">
        <f t="shared" si="2"/>
        <v>#REF!</v>
      </c>
      <c r="AG17" s="24" t="e">
        <f t="shared" si="3"/>
        <v>#REF!</v>
      </c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50"/>
      <c r="CU17" s="50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50"/>
      <c r="DQ17" s="50"/>
      <c r="DR17" s="50"/>
      <c r="DS17" s="50"/>
      <c r="DT17" s="50"/>
      <c r="DU17" s="50"/>
      <c r="DV17" s="50"/>
      <c r="DW17" s="50"/>
      <c r="DX17" s="50"/>
    </row>
    <row r="18" spans="3:128" ht="12.75" customHeight="1">
      <c r="C18" s="52"/>
      <c r="D18" s="123" t="e">
        <f>#REF!</f>
        <v>#REF!</v>
      </c>
      <c r="F18" s="24" t="e">
        <f>#REF!</f>
        <v>#REF!</v>
      </c>
      <c r="G18" s="24" t="e">
        <f>#REF!</f>
        <v>#REF!</v>
      </c>
      <c r="H18" s="24" t="e">
        <f>#REF!</f>
        <v>#REF!</v>
      </c>
      <c r="I18" s="24" t="e">
        <f>#REF!</f>
        <v>#REF!</v>
      </c>
      <c r="J18" s="24" t="e">
        <f>#REF!</f>
        <v>#REF!</v>
      </c>
      <c r="K18" s="24" t="e">
        <f>#REF!</f>
        <v>#REF!</v>
      </c>
      <c r="L18" s="24" t="e">
        <f>#REF!</f>
        <v>#REF!</v>
      </c>
      <c r="M18" s="24" t="e">
        <f>#REF!</f>
        <v>#REF!</v>
      </c>
      <c r="N18" s="24" t="e">
        <f>#REF!</f>
        <v>#REF!</v>
      </c>
      <c r="O18" s="24" t="e">
        <f>#REF!</f>
        <v>#REF!</v>
      </c>
      <c r="P18" s="24" t="e">
        <f>#REF!</f>
        <v>#REF!</v>
      </c>
      <c r="Q18" s="24" t="e">
        <f>#REF!</f>
        <v>#REF!</v>
      </c>
      <c r="R18" s="24" t="e">
        <f>#REF!</f>
        <v>#REF!</v>
      </c>
      <c r="S18" s="24" t="e">
        <f>#REF!</f>
        <v>#REF!</v>
      </c>
      <c r="T18" s="24" t="e">
        <f>#REF!</f>
        <v>#REF!</v>
      </c>
      <c r="U18" s="24" t="e">
        <f>#REF!</f>
        <v>#REF!</v>
      </c>
      <c r="V18" s="24" t="e">
        <f>#REF!</f>
        <v>#REF!</v>
      </c>
      <c r="W18" s="24" t="e">
        <f>#REF!</f>
        <v>#REF!</v>
      </c>
      <c r="X18" s="24" t="e">
        <f>#REF!</f>
        <v>#REF!</v>
      </c>
      <c r="Y18" s="24" t="e">
        <f>#REF!</f>
        <v>#REF!</v>
      </c>
      <c r="Z18" s="24" t="e">
        <f>#REF!</f>
        <v>#REF!</v>
      </c>
      <c r="AA18" s="24" t="e">
        <f>#REF!</f>
        <v>#REF!</v>
      </c>
      <c r="AB18" s="24" t="e">
        <f>#REF!</f>
        <v>#REF!</v>
      </c>
      <c r="AC18" s="24" t="e">
        <f>#REF!</f>
        <v>#REF!</v>
      </c>
      <c r="AD18" s="24"/>
      <c r="AE18" s="24" t="e">
        <f t="shared" si="1"/>
        <v>#REF!</v>
      </c>
      <c r="AF18" s="24" t="e">
        <f t="shared" si="2"/>
        <v>#REF!</v>
      </c>
      <c r="AG18" s="24" t="e">
        <f t="shared" si="3"/>
        <v>#REF!</v>
      </c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50"/>
      <c r="CU18" s="50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50"/>
      <c r="DQ18" s="50"/>
      <c r="DR18" s="50"/>
      <c r="DS18" s="50"/>
      <c r="DT18" s="50"/>
      <c r="DU18" s="50"/>
      <c r="DV18" s="50"/>
      <c r="DW18" s="50"/>
      <c r="DX18" s="50"/>
    </row>
    <row r="19" spans="3:128">
      <c r="D19" s="123" t="e">
        <f>#REF!</f>
        <v>#REF!</v>
      </c>
      <c r="R19" s="24" t="e">
        <f>#REF!</f>
        <v>#REF!</v>
      </c>
      <c r="S19" s="24" t="e">
        <f>#REF!</f>
        <v>#REF!</v>
      </c>
      <c r="T19" s="24" t="e">
        <f>#REF!</f>
        <v>#REF!</v>
      </c>
      <c r="U19" s="24" t="e">
        <f>#REF!</f>
        <v>#REF!</v>
      </c>
      <c r="V19" s="24" t="e">
        <f>#REF!</f>
        <v>#REF!</v>
      </c>
      <c r="W19" s="24" t="e">
        <f>#REF!</f>
        <v>#REF!</v>
      </c>
      <c r="X19" s="24" t="e">
        <f>#REF!</f>
        <v>#REF!</v>
      </c>
      <c r="Y19" s="24" t="e">
        <f>#REF!</f>
        <v>#REF!</v>
      </c>
      <c r="Z19" s="24" t="e">
        <f>#REF!</f>
        <v>#REF!</v>
      </c>
      <c r="AA19" s="24" t="e">
        <f>#REF!</f>
        <v>#REF!</v>
      </c>
      <c r="AB19" s="24" t="e">
        <f>#REF!</f>
        <v>#REF!</v>
      </c>
      <c r="AC19" s="24" t="e">
        <f>#REF!</f>
        <v>#REF!</v>
      </c>
      <c r="AE19" s="24" t="e">
        <f t="shared" si="1"/>
        <v>#REF!</v>
      </c>
      <c r="AF19" s="24">
        <f t="shared" si="2"/>
        <v>0</v>
      </c>
      <c r="AG19" s="24" t="e">
        <f t="shared" si="3"/>
        <v>#REF!</v>
      </c>
    </row>
    <row r="20" spans="3:128">
      <c r="D20" s="123" t="e">
        <f>#REF!</f>
        <v>#REF!</v>
      </c>
      <c r="R20" s="24" t="e">
        <f>#REF!</f>
        <v>#REF!</v>
      </c>
      <c r="S20" s="24" t="e">
        <f>#REF!</f>
        <v>#REF!</v>
      </c>
      <c r="T20" s="24" t="e">
        <f>#REF!</f>
        <v>#REF!</v>
      </c>
      <c r="U20" s="24" t="e">
        <f>#REF!</f>
        <v>#REF!</v>
      </c>
      <c r="V20" s="24" t="e">
        <f>#REF!</f>
        <v>#REF!</v>
      </c>
      <c r="W20" s="24" t="e">
        <f>#REF!</f>
        <v>#REF!</v>
      </c>
      <c r="X20" s="24" t="e">
        <f>#REF!</f>
        <v>#REF!</v>
      </c>
      <c r="Y20" s="24" t="e">
        <f>#REF!</f>
        <v>#REF!</v>
      </c>
      <c r="Z20" s="24" t="e">
        <f>#REF!</f>
        <v>#REF!</v>
      </c>
      <c r="AA20" s="24" t="e">
        <f>#REF!</f>
        <v>#REF!</v>
      </c>
      <c r="AB20" s="24" t="e">
        <f>#REF!</f>
        <v>#REF!</v>
      </c>
      <c r="AC20" s="24" t="e">
        <f>#REF!</f>
        <v>#REF!</v>
      </c>
      <c r="AE20" s="24" t="e">
        <f t="shared" si="1"/>
        <v>#REF!</v>
      </c>
      <c r="AF20" s="24">
        <f t="shared" si="2"/>
        <v>0</v>
      </c>
      <c r="AG20" s="24" t="e">
        <f t="shared" si="3"/>
        <v>#REF!</v>
      </c>
    </row>
    <row r="21" spans="3:128">
      <c r="D21" s="123" t="e">
        <f>#REF!</f>
        <v>#REF!</v>
      </c>
      <c r="R21" s="24" t="e">
        <f>#REF!</f>
        <v>#REF!</v>
      </c>
      <c r="S21" s="24" t="e">
        <f>#REF!</f>
        <v>#REF!</v>
      </c>
      <c r="T21" s="24" t="e">
        <f>#REF!</f>
        <v>#REF!</v>
      </c>
      <c r="U21" s="24" t="e">
        <f>#REF!</f>
        <v>#REF!</v>
      </c>
      <c r="V21" s="24" t="e">
        <f>#REF!</f>
        <v>#REF!</v>
      </c>
      <c r="W21" s="24" t="e">
        <f>#REF!</f>
        <v>#REF!</v>
      </c>
      <c r="X21" s="24" t="e">
        <f>#REF!</f>
        <v>#REF!</v>
      </c>
      <c r="Y21" s="24" t="e">
        <f>#REF!</f>
        <v>#REF!</v>
      </c>
      <c r="Z21" s="24" t="e">
        <f>#REF!</f>
        <v>#REF!</v>
      </c>
      <c r="AA21" s="24" t="e">
        <f>#REF!</f>
        <v>#REF!</v>
      </c>
      <c r="AB21" s="24" t="e">
        <f>#REF!</f>
        <v>#REF!</v>
      </c>
      <c r="AC21" s="24" t="e">
        <f>#REF!</f>
        <v>#REF!</v>
      </c>
      <c r="AE21" s="24" t="e">
        <f t="shared" si="1"/>
        <v>#REF!</v>
      </c>
      <c r="AF21" s="24">
        <f t="shared" si="2"/>
        <v>0</v>
      </c>
      <c r="AG21" s="24" t="e">
        <f t="shared" si="3"/>
        <v>#REF!</v>
      </c>
    </row>
    <row r="22" spans="3:128">
      <c r="D22" s="123" t="e">
        <f>#REF!</f>
        <v>#REF!</v>
      </c>
      <c r="R22" s="24" t="e">
        <f>#REF!</f>
        <v>#REF!</v>
      </c>
      <c r="S22" s="24" t="e">
        <f>#REF!</f>
        <v>#REF!</v>
      </c>
      <c r="T22" s="24" t="e">
        <f>#REF!</f>
        <v>#REF!</v>
      </c>
      <c r="U22" s="24" t="e">
        <f>#REF!</f>
        <v>#REF!</v>
      </c>
      <c r="V22" s="24" t="e">
        <f>#REF!</f>
        <v>#REF!</v>
      </c>
      <c r="W22" s="24" t="e">
        <f>#REF!</f>
        <v>#REF!</v>
      </c>
      <c r="X22" s="24" t="e">
        <f>#REF!</f>
        <v>#REF!</v>
      </c>
      <c r="Y22" s="24" t="e">
        <f>#REF!</f>
        <v>#REF!</v>
      </c>
      <c r="Z22" s="24" t="e">
        <f>#REF!</f>
        <v>#REF!</v>
      </c>
      <c r="AA22" s="24" t="e">
        <f>#REF!</f>
        <v>#REF!</v>
      </c>
      <c r="AB22" s="24" t="e">
        <f>#REF!</f>
        <v>#REF!</v>
      </c>
      <c r="AC22" s="24" t="e">
        <f>#REF!</f>
        <v>#REF!</v>
      </c>
      <c r="AE22" s="24" t="e">
        <f t="shared" si="1"/>
        <v>#REF!</v>
      </c>
      <c r="AF22" s="24">
        <f t="shared" si="2"/>
        <v>0</v>
      </c>
      <c r="AG22" s="24" t="e">
        <f t="shared" si="3"/>
        <v>#REF!</v>
      </c>
    </row>
    <row r="23" spans="3:128" ht="12.75" customHeight="1">
      <c r="C23" s="52"/>
      <c r="D23" s="123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50"/>
      <c r="CU23" s="50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50"/>
      <c r="DQ23" s="50"/>
      <c r="DR23" s="50"/>
      <c r="DS23" s="50"/>
      <c r="DT23" s="50"/>
      <c r="DU23" s="50"/>
      <c r="DV23" s="50"/>
      <c r="DW23" s="50"/>
      <c r="DX23" s="50"/>
    </row>
    <row r="24" spans="3:128" s="54" customFormat="1" ht="21" customHeight="1">
      <c r="D24" s="55" t="s">
        <v>57</v>
      </c>
      <c r="F24" s="56" t="e">
        <f t="shared" ref="F24:AC24" si="4">SUM(F11:F22)</f>
        <v>#REF!</v>
      </c>
      <c r="G24" s="56" t="e">
        <f t="shared" si="4"/>
        <v>#REF!</v>
      </c>
      <c r="H24" s="56" t="e">
        <f t="shared" si="4"/>
        <v>#REF!</v>
      </c>
      <c r="I24" s="56" t="e">
        <f t="shared" si="4"/>
        <v>#REF!</v>
      </c>
      <c r="J24" s="56" t="e">
        <f t="shared" si="4"/>
        <v>#REF!</v>
      </c>
      <c r="K24" s="56" t="e">
        <f t="shared" si="4"/>
        <v>#REF!</v>
      </c>
      <c r="L24" s="56" t="e">
        <f t="shared" si="4"/>
        <v>#REF!</v>
      </c>
      <c r="M24" s="56" t="e">
        <f t="shared" si="4"/>
        <v>#REF!</v>
      </c>
      <c r="N24" s="56" t="e">
        <f t="shared" si="4"/>
        <v>#REF!</v>
      </c>
      <c r="O24" s="56" t="e">
        <f t="shared" si="4"/>
        <v>#REF!</v>
      </c>
      <c r="P24" s="56" t="e">
        <f t="shared" si="4"/>
        <v>#REF!</v>
      </c>
      <c r="Q24" s="56" t="e">
        <f t="shared" si="4"/>
        <v>#REF!</v>
      </c>
      <c r="R24" s="56" t="e">
        <f t="shared" si="4"/>
        <v>#REF!</v>
      </c>
      <c r="S24" s="56" t="e">
        <f t="shared" si="4"/>
        <v>#REF!</v>
      </c>
      <c r="T24" s="56" t="e">
        <f t="shared" si="4"/>
        <v>#REF!</v>
      </c>
      <c r="U24" s="56" t="e">
        <f t="shared" si="4"/>
        <v>#REF!</v>
      </c>
      <c r="V24" s="56" t="e">
        <f t="shared" si="4"/>
        <v>#REF!</v>
      </c>
      <c r="W24" s="56" t="e">
        <f t="shared" si="4"/>
        <v>#REF!</v>
      </c>
      <c r="X24" s="56" t="e">
        <f t="shared" si="4"/>
        <v>#REF!</v>
      </c>
      <c r="Y24" s="56" t="e">
        <f t="shared" si="4"/>
        <v>#REF!</v>
      </c>
      <c r="Z24" s="56" t="e">
        <f t="shared" si="4"/>
        <v>#REF!</v>
      </c>
      <c r="AA24" s="56" t="e">
        <f t="shared" si="4"/>
        <v>#REF!</v>
      </c>
      <c r="AB24" s="56" t="e">
        <f t="shared" si="4"/>
        <v>#REF!</v>
      </c>
      <c r="AC24" s="56" t="e">
        <f t="shared" si="4"/>
        <v>#REF!</v>
      </c>
      <c r="AD24" s="25"/>
      <c r="AE24" s="56" t="e">
        <f>SUM(R24:AC24)</f>
        <v>#REF!</v>
      </c>
      <c r="AF24" s="56" t="e">
        <f>SUM(F24:Q24)</f>
        <v>#REF!</v>
      </c>
      <c r="AG24" s="56" t="e">
        <f t="shared" ref="AG24" si="5">AE24-AF24</f>
        <v>#REF!</v>
      </c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57"/>
      <c r="CU24" s="58"/>
      <c r="CV24" s="56" t="e">
        <f>SUMIF(#REF!,CV$2,#REF!)</f>
        <v>#REF!</v>
      </c>
      <c r="CW24" s="56" t="e">
        <f>SUMIF(#REF!,CW$2,#REF!)</f>
        <v>#REF!</v>
      </c>
      <c r="CX24" s="56" t="e">
        <f>SUMIF(#REF!,CX$2,#REF!)</f>
        <v>#REF!</v>
      </c>
      <c r="CY24" s="56" t="e">
        <f>SUMIF(#REF!,CY$2,#REF!)</f>
        <v>#REF!</v>
      </c>
      <c r="CZ24" s="56" t="e">
        <f>SUMIF(#REF!,CZ$2,#REF!)</f>
        <v>#REF!</v>
      </c>
      <c r="DA24" s="56" t="e">
        <f>SUMIF(#REF!,DA$2,#REF!)</f>
        <v>#REF!</v>
      </c>
      <c r="DB24" s="56" t="e">
        <f>SUMIF(#REF!,DB$2,#REF!)</f>
        <v>#REF!</v>
      </c>
      <c r="DC24" s="56" t="e">
        <f>SUMIF(#REF!,DC$2,#REF!)</f>
        <v>#REF!</v>
      </c>
      <c r="DD24" s="56" t="e">
        <f>SUMIF(#REF!,DD$2,#REF!)</f>
        <v>#REF!</v>
      </c>
      <c r="DE24" s="56" t="e">
        <f>SUMIF(#REF!,DE$2,#REF!)</f>
        <v>#REF!</v>
      </c>
      <c r="DF24" s="56" t="e">
        <f>SUMIF(#REF!,DF$2,#REF!)</f>
        <v>#REF!</v>
      </c>
      <c r="DG24" s="56" t="e">
        <f>SUMIF(#REF!,DG$2,#REF!)</f>
        <v>#REF!</v>
      </c>
      <c r="DH24" s="56" t="e">
        <f>SUMIF(#REF!,DH$2,#REF!)</f>
        <v>#REF!</v>
      </c>
      <c r="DI24" s="56" t="e">
        <f>SUMIF(#REF!,DI$2,#REF!)</f>
        <v>#REF!</v>
      </c>
      <c r="DJ24" s="56" t="e">
        <f>SUMIF(#REF!,DJ$2,#REF!)</f>
        <v>#REF!</v>
      </c>
      <c r="DK24" s="56" t="e">
        <f>SUMIF(#REF!,DK$2,#REF!)</f>
        <v>#REF!</v>
      </c>
      <c r="DL24" s="56" t="e">
        <f>SUMIF(#REF!,DL$2,#REF!)</f>
        <v>#REF!</v>
      </c>
      <c r="DM24" s="56" t="e">
        <f>SUMIF(#REF!,DM$2,#REF!)</f>
        <v>#REF!</v>
      </c>
      <c r="DN24" s="56" t="e">
        <f>SUMIF(#REF!,DN$2,#REF!)</f>
        <v>#REF!</v>
      </c>
      <c r="DO24" s="56" t="e">
        <f>SUMIF(#REF!,DO$2,#REF!)</f>
        <v>#REF!</v>
      </c>
      <c r="DP24" s="58"/>
      <c r="DQ24" s="58"/>
      <c r="DR24" s="58"/>
      <c r="DS24" s="58"/>
      <c r="DT24" s="58"/>
      <c r="DU24" s="58"/>
      <c r="DV24" s="58"/>
      <c r="DW24" s="58"/>
      <c r="DX24" s="58"/>
    </row>
    <row r="25" spans="3:128" s="499" customFormat="1" ht="21" hidden="1" customHeight="1" outlineLevel="1">
      <c r="D25" s="499" t="s">
        <v>708</v>
      </c>
      <c r="F25" s="498" t="e">
        <f>F24/4</f>
        <v>#REF!</v>
      </c>
      <c r="G25" s="498" t="e">
        <f>G24/5</f>
        <v>#REF!</v>
      </c>
      <c r="H25" s="498" t="e">
        <f>H24/4</f>
        <v>#REF!</v>
      </c>
      <c r="I25" s="498" t="e">
        <f>I24/4</f>
        <v>#REF!</v>
      </c>
      <c r="J25" s="498" t="e">
        <f>J24/5</f>
        <v>#REF!</v>
      </c>
      <c r="K25" s="498" t="e">
        <f>K24/4</f>
        <v>#REF!</v>
      </c>
      <c r="L25" s="498" t="e">
        <f>L24/4</f>
        <v>#REF!</v>
      </c>
      <c r="M25" s="498" t="e">
        <f>M24/5</f>
        <v>#REF!</v>
      </c>
      <c r="N25" s="498" t="e">
        <f>N24/4</f>
        <v>#REF!</v>
      </c>
      <c r="O25" s="498" t="e">
        <f>O24/4</f>
        <v>#REF!</v>
      </c>
      <c r="P25" s="498" t="e">
        <f>P24/5</f>
        <v>#REF!</v>
      </c>
      <c r="Q25" s="498" t="e">
        <f>Q24/4</f>
        <v>#REF!</v>
      </c>
      <c r="R25" s="498" t="e">
        <f t="shared" ref="R25:AB25" si="6">R24/4</f>
        <v>#REF!</v>
      </c>
      <c r="S25" s="498" t="e">
        <f t="shared" si="6"/>
        <v>#REF!</v>
      </c>
      <c r="T25" s="498" t="e">
        <f t="shared" si="6"/>
        <v>#REF!</v>
      </c>
      <c r="U25" s="498" t="e">
        <f t="shared" si="6"/>
        <v>#REF!</v>
      </c>
      <c r="V25" s="498" t="e">
        <f t="shared" si="6"/>
        <v>#REF!</v>
      </c>
      <c r="W25" s="498" t="e">
        <f t="shared" si="6"/>
        <v>#REF!</v>
      </c>
      <c r="X25" s="498" t="e">
        <f t="shared" si="6"/>
        <v>#REF!</v>
      </c>
      <c r="Y25" s="498" t="e">
        <f t="shared" si="6"/>
        <v>#REF!</v>
      </c>
      <c r="Z25" s="498" t="e">
        <f t="shared" si="6"/>
        <v>#REF!</v>
      </c>
      <c r="AA25" s="498" t="e">
        <f t="shared" si="6"/>
        <v>#REF!</v>
      </c>
      <c r="AB25" s="498" t="e">
        <f t="shared" si="6"/>
        <v>#REF!</v>
      </c>
      <c r="AC25" s="498" t="e">
        <f>AC24/4</f>
        <v>#REF!</v>
      </c>
      <c r="AD25" s="498"/>
      <c r="AE25" s="498"/>
      <c r="AF25" s="498"/>
      <c r="AG25" s="498"/>
      <c r="AH25" s="498"/>
      <c r="AI25" s="498"/>
      <c r="AJ25" s="498"/>
      <c r="AK25" s="498"/>
      <c r="AL25" s="498"/>
      <c r="AM25" s="498"/>
      <c r="AN25" s="498"/>
      <c r="AO25" s="498"/>
      <c r="AP25" s="498"/>
      <c r="AQ25" s="498"/>
      <c r="AR25" s="498"/>
      <c r="AS25" s="498"/>
      <c r="AT25" s="498"/>
      <c r="AU25" s="498"/>
      <c r="AV25" s="498"/>
      <c r="AW25" s="498"/>
      <c r="AX25" s="498"/>
      <c r="AY25" s="498"/>
      <c r="AZ25" s="498"/>
      <c r="BA25" s="498"/>
      <c r="BB25" s="498"/>
      <c r="BC25" s="498"/>
      <c r="BD25" s="498"/>
      <c r="BE25" s="498"/>
      <c r="BF25" s="498"/>
      <c r="BG25" s="498"/>
      <c r="BH25" s="498"/>
      <c r="BI25" s="498"/>
      <c r="BJ25" s="498"/>
      <c r="BK25" s="498"/>
      <c r="BL25" s="498"/>
      <c r="BM25" s="498"/>
      <c r="BN25" s="498"/>
      <c r="BO25" s="498"/>
      <c r="BP25" s="498"/>
      <c r="BQ25" s="498"/>
      <c r="BR25" s="498"/>
      <c r="BS25" s="498"/>
      <c r="BT25" s="498"/>
      <c r="BU25" s="498"/>
      <c r="BV25" s="498"/>
      <c r="BW25" s="498"/>
      <c r="BX25" s="498"/>
      <c r="BY25" s="498"/>
      <c r="BZ25" s="498"/>
      <c r="CA25" s="498"/>
      <c r="CB25" s="498"/>
      <c r="CC25" s="498"/>
      <c r="CD25" s="498"/>
      <c r="CE25" s="498"/>
      <c r="CF25" s="498"/>
      <c r="CG25" s="498"/>
      <c r="CH25" s="498"/>
      <c r="CI25" s="498"/>
      <c r="CJ25" s="498"/>
      <c r="CK25" s="498"/>
      <c r="CL25" s="498"/>
      <c r="CM25" s="498"/>
      <c r="CN25" s="498"/>
      <c r="CO25" s="498"/>
      <c r="CP25" s="498"/>
      <c r="CQ25" s="498"/>
      <c r="CR25" s="498"/>
      <c r="CS25" s="498"/>
      <c r="CT25" s="1019"/>
      <c r="CU25" s="1020"/>
      <c r="CV25" s="498"/>
      <c r="CW25" s="498"/>
      <c r="CX25" s="498"/>
      <c r="CY25" s="498"/>
      <c r="CZ25" s="498"/>
      <c r="DA25" s="498"/>
      <c r="DB25" s="498"/>
      <c r="DC25" s="498"/>
      <c r="DD25" s="498"/>
      <c r="DE25" s="498"/>
      <c r="DF25" s="498"/>
      <c r="DG25" s="498"/>
      <c r="DH25" s="498"/>
      <c r="DI25" s="498"/>
      <c r="DJ25" s="498"/>
      <c r="DK25" s="498"/>
      <c r="DL25" s="498"/>
      <c r="DM25" s="498"/>
      <c r="DN25" s="498"/>
      <c r="DO25" s="498"/>
      <c r="DP25" s="1020"/>
      <c r="DQ25" s="1020"/>
      <c r="DR25" s="1020"/>
      <c r="DS25" s="1020"/>
      <c r="DT25" s="1020"/>
      <c r="DU25" s="1020"/>
      <c r="DV25" s="1020"/>
      <c r="DW25" s="1020"/>
      <c r="DX25" s="1020"/>
    </row>
    <row r="26" spans="3:128" s="499" customFormat="1" ht="21" hidden="1" customHeight="1" outlineLevel="1">
      <c r="D26" s="499" t="s">
        <v>709</v>
      </c>
      <c r="F26" s="497">
        <f t="shared" ref="F26:AC26" si="7">COUNTIF(F11:F18,"&gt;0")</f>
        <v>0</v>
      </c>
      <c r="G26" s="497">
        <f t="shared" si="7"/>
        <v>0</v>
      </c>
      <c r="H26" s="497">
        <f t="shared" si="7"/>
        <v>0</v>
      </c>
      <c r="I26" s="497">
        <f t="shared" si="7"/>
        <v>0</v>
      </c>
      <c r="J26" s="497">
        <f t="shared" si="7"/>
        <v>0</v>
      </c>
      <c r="K26" s="497">
        <f t="shared" si="7"/>
        <v>0</v>
      </c>
      <c r="L26" s="497">
        <f t="shared" si="7"/>
        <v>0</v>
      </c>
      <c r="M26" s="497">
        <f t="shared" si="7"/>
        <v>0</v>
      </c>
      <c r="N26" s="497">
        <f t="shared" si="7"/>
        <v>0</v>
      </c>
      <c r="O26" s="497">
        <f t="shared" si="7"/>
        <v>0</v>
      </c>
      <c r="P26" s="497">
        <f t="shared" si="7"/>
        <v>0</v>
      </c>
      <c r="Q26" s="497">
        <f t="shared" si="7"/>
        <v>0</v>
      </c>
      <c r="R26" s="497">
        <f t="shared" si="7"/>
        <v>0</v>
      </c>
      <c r="S26" s="497">
        <f t="shared" si="7"/>
        <v>0</v>
      </c>
      <c r="T26" s="497">
        <f t="shared" si="7"/>
        <v>0</v>
      </c>
      <c r="U26" s="497">
        <f t="shared" si="7"/>
        <v>0</v>
      </c>
      <c r="V26" s="497">
        <f t="shared" si="7"/>
        <v>0</v>
      </c>
      <c r="W26" s="497">
        <f t="shared" si="7"/>
        <v>0</v>
      </c>
      <c r="X26" s="497">
        <f t="shared" si="7"/>
        <v>0</v>
      </c>
      <c r="Y26" s="497">
        <f t="shared" si="7"/>
        <v>0</v>
      </c>
      <c r="Z26" s="497">
        <f t="shared" si="7"/>
        <v>0</v>
      </c>
      <c r="AA26" s="497">
        <f t="shared" si="7"/>
        <v>0</v>
      </c>
      <c r="AB26" s="497">
        <f t="shared" si="7"/>
        <v>0</v>
      </c>
      <c r="AC26" s="497">
        <f t="shared" si="7"/>
        <v>0</v>
      </c>
      <c r="AD26" s="498"/>
      <c r="AE26" s="498"/>
      <c r="AF26" s="498"/>
      <c r="AG26" s="498"/>
      <c r="AH26" s="498"/>
      <c r="AI26" s="498"/>
      <c r="AJ26" s="498"/>
      <c r="AK26" s="498"/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498"/>
      <c r="AW26" s="498"/>
      <c r="AX26" s="498"/>
      <c r="AY26" s="498"/>
      <c r="AZ26" s="498"/>
      <c r="BA26" s="498"/>
      <c r="BB26" s="498"/>
      <c r="BC26" s="498"/>
      <c r="BD26" s="498"/>
      <c r="BE26" s="498"/>
      <c r="BF26" s="498"/>
      <c r="BG26" s="498"/>
      <c r="BH26" s="498"/>
      <c r="BI26" s="498"/>
      <c r="BJ26" s="498"/>
      <c r="BK26" s="498"/>
      <c r="BL26" s="498"/>
      <c r="BM26" s="498"/>
      <c r="BN26" s="498"/>
      <c r="BO26" s="498"/>
      <c r="BP26" s="498"/>
      <c r="BQ26" s="498"/>
      <c r="BR26" s="498"/>
      <c r="BS26" s="498"/>
      <c r="BT26" s="498"/>
      <c r="BU26" s="498"/>
      <c r="BV26" s="498"/>
      <c r="BW26" s="498"/>
      <c r="BX26" s="498"/>
      <c r="BY26" s="498"/>
      <c r="BZ26" s="498"/>
      <c r="CA26" s="498"/>
      <c r="CB26" s="498"/>
      <c r="CC26" s="498"/>
      <c r="CD26" s="498"/>
      <c r="CE26" s="498"/>
      <c r="CF26" s="498"/>
      <c r="CG26" s="498"/>
      <c r="CH26" s="498"/>
      <c r="CI26" s="498"/>
      <c r="CJ26" s="498"/>
      <c r="CK26" s="498"/>
      <c r="CL26" s="498"/>
      <c r="CM26" s="498"/>
      <c r="CN26" s="498"/>
      <c r="CO26" s="498"/>
      <c r="CP26" s="498"/>
      <c r="CQ26" s="498"/>
      <c r="CR26" s="498"/>
      <c r="CS26" s="498"/>
      <c r="CT26" s="1019"/>
      <c r="CU26" s="1020"/>
      <c r="CV26" s="498"/>
      <c r="CW26" s="498"/>
      <c r="CX26" s="498"/>
      <c r="CY26" s="498"/>
      <c r="CZ26" s="498"/>
      <c r="DA26" s="498"/>
      <c r="DB26" s="498"/>
      <c r="DC26" s="498"/>
      <c r="DD26" s="498"/>
      <c r="DE26" s="498"/>
      <c r="DF26" s="498"/>
      <c r="DG26" s="498"/>
      <c r="DH26" s="498"/>
      <c r="DI26" s="498"/>
      <c r="DJ26" s="498"/>
      <c r="DK26" s="498"/>
      <c r="DL26" s="498"/>
      <c r="DM26" s="498"/>
      <c r="DN26" s="498"/>
      <c r="DO26" s="498"/>
      <c r="DP26" s="1020"/>
      <c r="DQ26" s="1020"/>
      <c r="DR26" s="1020"/>
      <c r="DS26" s="1020"/>
      <c r="DT26" s="1020"/>
      <c r="DU26" s="1020"/>
      <c r="DV26" s="1020"/>
      <c r="DW26" s="1020"/>
      <c r="DX26" s="1020"/>
    </row>
    <row r="27" spans="3:128" s="61" customFormat="1" collapsed="1">
      <c r="D27" s="59"/>
      <c r="E27" s="59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U27" s="57"/>
      <c r="CV27" s="60" t="e">
        <f>SUMIF(#REF!,CV$2,#REF!)</f>
        <v>#REF!</v>
      </c>
      <c r="CW27" s="60" t="e">
        <f>SUMIF(#REF!,CW$2,#REF!)</f>
        <v>#REF!</v>
      </c>
      <c r="CX27" s="60" t="e">
        <f>SUMIF(#REF!,CX$2,#REF!)</f>
        <v>#REF!</v>
      </c>
      <c r="CY27" s="60" t="e">
        <f>SUMIF(#REF!,CY$2,#REF!)</f>
        <v>#REF!</v>
      </c>
      <c r="CZ27" s="60" t="e">
        <f>SUMIF(#REF!,CZ$2,#REF!)</f>
        <v>#REF!</v>
      </c>
      <c r="DA27" s="60" t="e">
        <f>SUMIF(#REF!,DA$2,#REF!)</f>
        <v>#REF!</v>
      </c>
      <c r="DB27" s="60" t="e">
        <f>SUMIF(#REF!,DB$2,#REF!)</f>
        <v>#REF!</v>
      </c>
      <c r="DC27" s="60" t="e">
        <f>SUMIF(#REF!,DC$2,#REF!)</f>
        <v>#REF!</v>
      </c>
      <c r="DD27" s="60" t="e">
        <f>SUMIF(#REF!,DD$2,#REF!)</f>
        <v>#REF!</v>
      </c>
      <c r="DE27" s="60" t="e">
        <f>SUMIF(#REF!,DE$2,#REF!)</f>
        <v>#REF!</v>
      </c>
      <c r="DF27" s="60" t="e">
        <f>SUMIF(#REF!,DF$2,#REF!)</f>
        <v>#REF!</v>
      </c>
      <c r="DG27" s="60" t="e">
        <f>SUMIF(#REF!,DG$2,#REF!)</f>
        <v>#REF!</v>
      </c>
      <c r="DH27" s="60" t="e">
        <f>SUMIF(#REF!,DH$2,#REF!)</f>
        <v>#REF!</v>
      </c>
      <c r="DI27" s="60" t="e">
        <f>SUMIF(#REF!,DI$2,#REF!)</f>
        <v>#REF!</v>
      </c>
      <c r="DJ27" s="60" t="e">
        <f>SUMIF(#REF!,DJ$2,#REF!)</f>
        <v>#REF!</v>
      </c>
      <c r="DK27" s="60" t="e">
        <f>SUMIF(#REF!,DK$2,#REF!)</f>
        <v>#REF!</v>
      </c>
      <c r="DL27" s="60" t="e">
        <f>SUMIF(#REF!,DL$2,#REF!)</f>
        <v>#REF!</v>
      </c>
      <c r="DM27" s="60" t="e">
        <f>SUMIF(#REF!,DM$2,#REF!)</f>
        <v>#REF!</v>
      </c>
      <c r="DN27" s="60" t="e">
        <f>SUMIF(#REF!,DN$2,#REF!)</f>
        <v>#REF!</v>
      </c>
      <c r="DO27" s="60" t="e">
        <f>SUMIF(#REF!,DO$2,#REF!)</f>
        <v>#REF!</v>
      </c>
      <c r="DP27" s="57"/>
      <c r="DQ27" s="57"/>
      <c r="DR27" s="57"/>
      <c r="DS27" s="57"/>
      <c r="DT27" s="57"/>
      <c r="DU27" s="57"/>
      <c r="DV27" s="57"/>
      <c r="DW27" s="57"/>
      <c r="DX27" s="57"/>
    </row>
    <row r="28" spans="3:128" s="54" customFormat="1" ht="20.25" customHeight="1">
      <c r="D28" s="62" t="s">
        <v>1</v>
      </c>
      <c r="F28" s="63" t="e">
        <f>'FY25 Monthly P&amp;L'!F62-'FY25 Monthly Mature Sites'!F32</f>
        <v>#REF!</v>
      </c>
      <c r="G28" s="63" t="e">
        <f>'FY25 Monthly P&amp;L'!G62-'FY25 Monthly Mature Sites'!G32</f>
        <v>#REF!</v>
      </c>
      <c r="H28" s="63" t="e">
        <f>'FY25 Monthly P&amp;L'!H62-'FY25 Monthly Mature Sites'!H32</f>
        <v>#REF!</v>
      </c>
      <c r="I28" s="63" t="e">
        <f>'FY25 Monthly P&amp;L'!I62-'FY25 Monthly Mature Sites'!I32</f>
        <v>#REF!</v>
      </c>
      <c r="J28" s="63" t="e">
        <f>'FY25 Monthly P&amp;L'!J62-'FY25 Monthly Mature Sites'!J32</f>
        <v>#REF!</v>
      </c>
      <c r="K28" s="63" t="e">
        <f>'FY25 Monthly P&amp;L'!K62-'FY25 Monthly Mature Sites'!K32</f>
        <v>#REF!</v>
      </c>
      <c r="L28" s="63" t="e">
        <f>'FY25 Monthly P&amp;L'!L62-'FY25 Monthly Mature Sites'!L32</f>
        <v>#REF!</v>
      </c>
      <c r="M28" s="63" t="e">
        <f>'FY25 Monthly P&amp;L'!M62-'FY25 Monthly Mature Sites'!M32</f>
        <v>#REF!</v>
      </c>
      <c r="N28" s="63" t="e">
        <f>'FY25 Monthly P&amp;L'!N62-'FY25 Monthly Mature Sites'!N32</f>
        <v>#REF!</v>
      </c>
      <c r="O28" s="63" t="e">
        <f>'FY25 Monthly P&amp;L'!O62-'FY25 Monthly Mature Sites'!O32</f>
        <v>#REF!</v>
      </c>
      <c r="P28" s="63" t="e">
        <f>'FY25 Monthly P&amp;L'!P62-'FY25 Monthly Mature Sites'!P32</f>
        <v>#REF!</v>
      </c>
      <c r="Q28" s="63" t="e">
        <f>'FY25 Monthly P&amp;L'!Q62-'FY25 Monthly Mature Sites'!Q32</f>
        <v>#REF!</v>
      </c>
      <c r="R28" s="63" t="e">
        <f>'FY25 Monthly P&amp;L'!R62-'FY25 Monthly Mature Sites'!R32</f>
        <v>#REF!</v>
      </c>
      <c r="S28" s="63" t="e">
        <f>'FY25 Monthly P&amp;L'!S62-'FY25 Monthly Mature Sites'!S32</f>
        <v>#REF!</v>
      </c>
      <c r="T28" s="63" t="e">
        <f>'FY25 Monthly P&amp;L'!T62-'FY25 Monthly Mature Sites'!T32</f>
        <v>#REF!</v>
      </c>
      <c r="U28" s="63" t="e">
        <f>'FY25 Monthly P&amp;L'!U62-'FY25 Monthly Mature Sites'!U32</f>
        <v>#REF!</v>
      </c>
      <c r="V28" s="63" t="e">
        <f>'FY25 Monthly P&amp;L'!V62-'FY25 Monthly Mature Sites'!V32</f>
        <v>#REF!</v>
      </c>
      <c r="W28" s="63" t="e">
        <f>'FY25 Monthly P&amp;L'!W62-'FY25 Monthly Mature Sites'!W32</f>
        <v>#REF!</v>
      </c>
      <c r="X28" s="63" t="e">
        <f>'FY25 Monthly P&amp;L'!X62-'FY25 Monthly Mature Sites'!X32</f>
        <v>#REF!</v>
      </c>
      <c r="Y28" s="63" t="e">
        <f>'FY25 Monthly P&amp;L'!Y62-'FY25 Monthly Mature Sites'!Y32</f>
        <v>#REF!</v>
      </c>
      <c r="Z28" s="63" t="e">
        <f>'FY25 Monthly P&amp;L'!Z62-'FY25 Monthly Mature Sites'!Z32</f>
        <v>#REF!</v>
      </c>
      <c r="AA28" s="63" t="e">
        <f>'FY25 Monthly P&amp;L'!AA62-'FY25 Monthly Mature Sites'!AA32</f>
        <v>#REF!</v>
      </c>
      <c r="AB28" s="63" t="e">
        <f>'FY25 Monthly P&amp;L'!AB62-'FY25 Monthly Mature Sites'!AB32</f>
        <v>#REF!</v>
      </c>
      <c r="AC28" s="63" t="e">
        <f>'FY25 Monthly P&amp;L'!AC62-'FY25 Monthly Mature Sites'!AC32</f>
        <v>#REF!</v>
      </c>
      <c r="AD28" s="25"/>
      <c r="AE28" s="63" t="e">
        <f>SUM(R28:AC28)</f>
        <v>#REF!</v>
      </c>
      <c r="AF28" s="63" t="e">
        <f>SUM(F28:Q28)</f>
        <v>#REF!</v>
      </c>
      <c r="AG28" s="63" t="e">
        <f>AE28-AF28</f>
        <v>#REF!</v>
      </c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58"/>
      <c r="CU28" s="58"/>
      <c r="CV28" s="63" t="e">
        <f>SUMIF(#REF!,CV$2,#REF!)</f>
        <v>#REF!</v>
      </c>
      <c r="CW28" s="63" t="e">
        <f>SUMIF(#REF!,CW$2,#REF!)</f>
        <v>#REF!</v>
      </c>
      <c r="CX28" s="63" t="e">
        <f>SUMIF(#REF!,CX$2,#REF!)</f>
        <v>#REF!</v>
      </c>
      <c r="CY28" s="63" t="e">
        <f>SUMIF(#REF!,CY$2,#REF!)</f>
        <v>#REF!</v>
      </c>
      <c r="CZ28" s="63" t="e">
        <f>SUMIF(#REF!,CZ$2,#REF!)</f>
        <v>#REF!</v>
      </c>
      <c r="DA28" s="63" t="e">
        <f>SUMIF(#REF!,DA$2,#REF!)</f>
        <v>#REF!</v>
      </c>
      <c r="DB28" s="63" t="e">
        <f>SUMIF(#REF!,DB$2,#REF!)</f>
        <v>#REF!</v>
      </c>
      <c r="DC28" s="63" t="e">
        <f>SUMIF(#REF!,DC$2,#REF!)</f>
        <v>#REF!</v>
      </c>
      <c r="DD28" s="63" t="e">
        <f>SUMIF(#REF!,DD$2,#REF!)</f>
        <v>#REF!</v>
      </c>
      <c r="DE28" s="63" t="e">
        <f>SUMIF(#REF!,DE$2,#REF!)</f>
        <v>#REF!</v>
      </c>
      <c r="DF28" s="63" t="e">
        <f>SUMIF(#REF!,DF$2,#REF!)</f>
        <v>#REF!</v>
      </c>
      <c r="DG28" s="63" t="e">
        <f>SUMIF(#REF!,DG$2,#REF!)</f>
        <v>#REF!</v>
      </c>
      <c r="DH28" s="63" t="e">
        <f>SUMIF(#REF!,DH$2,#REF!)</f>
        <v>#REF!</v>
      </c>
      <c r="DI28" s="63" t="e">
        <f>SUMIF(#REF!,DI$2,#REF!)</f>
        <v>#REF!</v>
      </c>
      <c r="DJ28" s="63" t="e">
        <f>SUMIF(#REF!,DJ$2,#REF!)</f>
        <v>#REF!</v>
      </c>
      <c r="DK28" s="63" t="e">
        <f>SUMIF(#REF!,DK$2,#REF!)</f>
        <v>#REF!</v>
      </c>
      <c r="DL28" s="63" t="e">
        <f>SUMIF(#REF!,DL$2,#REF!)</f>
        <v>#REF!</v>
      </c>
      <c r="DM28" s="63" t="e">
        <f>SUMIF(#REF!,DM$2,#REF!)</f>
        <v>#REF!</v>
      </c>
      <c r="DN28" s="63" t="e">
        <f>SUMIF(#REF!,DN$2,#REF!)</f>
        <v>#REF!</v>
      </c>
      <c r="DO28" s="63" t="e">
        <f>SUMIF(#REF!,DO$2,#REF!)</f>
        <v>#REF!</v>
      </c>
      <c r="DP28" s="58"/>
      <c r="DQ28" s="58"/>
      <c r="DR28" s="58"/>
      <c r="DS28" s="58"/>
      <c r="DT28" s="58"/>
      <c r="DU28" s="58"/>
      <c r="DV28" s="58"/>
      <c r="DW28" s="58"/>
      <c r="DX28" s="58"/>
    </row>
    <row r="29" spans="3:128" s="68" customFormat="1" ht="20.25" customHeight="1">
      <c r="D29" s="64" t="s">
        <v>35</v>
      </c>
      <c r="E29" s="106"/>
      <c r="F29" s="66" t="e">
        <f t="shared" ref="F29:AC29" si="8">(F28/F24)</f>
        <v>#REF!</v>
      </c>
      <c r="G29" s="66" t="e">
        <f t="shared" si="8"/>
        <v>#REF!</v>
      </c>
      <c r="H29" s="66" t="e">
        <f t="shared" si="8"/>
        <v>#REF!</v>
      </c>
      <c r="I29" s="66" t="e">
        <f t="shared" si="8"/>
        <v>#REF!</v>
      </c>
      <c r="J29" s="66" t="e">
        <f t="shared" si="8"/>
        <v>#REF!</v>
      </c>
      <c r="K29" s="66" t="e">
        <f t="shared" si="8"/>
        <v>#REF!</v>
      </c>
      <c r="L29" s="66" t="e">
        <f t="shared" si="8"/>
        <v>#REF!</v>
      </c>
      <c r="M29" s="66" t="e">
        <f t="shared" si="8"/>
        <v>#REF!</v>
      </c>
      <c r="N29" s="66" t="e">
        <f t="shared" si="8"/>
        <v>#REF!</v>
      </c>
      <c r="O29" s="66" t="e">
        <f t="shared" si="8"/>
        <v>#REF!</v>
      </c>
      <c r="P29" s="66" t="e">
        <f t="shared" si="8"/>
        <v>#REF!</v>
      </c>
      <c r="Q29" s="66" t="e">
        <f t="shared" si="8"/>
        <v>#REF!</v>
      </c>
      <c r="R29" s="66" t="e">
        <f t="shared" si="8"/>
        <v>#REF!</v>
      </c>
      <c r="S29" s="66" t="e">
        <f t="shared" si="8"/>
        <v>#REF!</v>
      </c>
      <c r="T29" s="66" t="e">
        <f t="shared" si="8"/>
        <v>#REF!</v>
      </c>
      <c r="U29" s="66" t="e">
        <f t="shared" si="8"/>
        <v>#REF!</v>
      </c>
      <c r="V29" s="66" t="e">
        <f t="shared" si="8"/>
        <v>#REF!</v>
      </c>
      <c r="W29" s="66" t="e">
        <f t="shared" si="8"/>
        <v>#REF!</v>
      </c>
      <c r="X29" s="66" t="e">
        <f t="shared" si="8"/>
        <v>#REF!</v>
      </c>
      <c r="Y29" s="66" t="e">
        <f t="shared" si="8"/>
        <v>#REF!</v>
      </c>
      <c r="Z29" s="66" t="e">
        <f t="shared" si="8"/>
        <v>#REF!</v>
      </c>
      <c r="AA29" s="66" t="e">
        <f t="shared" si="8"/>
        <v>#REF!</v>
      </c>
      <c r="AB29" s="66" t="e">
        <f t="shared" si="8"/>
        <v>#REF!</v>
      </c>
      <c r="AC29" s="66" t="e">
        <f t="shared" si="8"/>
        <v>#REF!</v>
      </c>
      <c r="AD29" s="67"/>
      <c r="AE29" s="66" t="e">
        <f>(AE28/AE24)</f>
        <v>#REF!</v>
      </c>
      <c r="AF29" s="66" t="e">
        <f>(AF28/AF24)</f>
        <v>#REF!</v>
      </c>
      <c r="AG29" s="66" t="e">
        <f>AE29-AF29</f>
        <v>#REF!</v>
      </c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V29" s="66" t="e">
        <f>SUMIF(#REF!,CV$2,#REF!)</f>
        <v>#REF!</v>
      </c>
      <c r="CW29" s="66" t="e">
        <f>SUMIF(#REF!,CW$2,#REF!)</f>
        <v>#REF!</v>
      </c>
      <c r="CX29" s="66" t="e">
        <f>SUMIF(#REF!,CX$2,#REF!)</f>
        <v>#REF!</v>
      </c>
      <c r="CY29" s="66" t="e">
        <f>SUMIF(#REF!,CY$2,#REF!)</f>
        <v>#REF!</v>
      </c>
      <c r="CZ29" s="66" t="e">
        <f>SUMIF(#REF!,CZ$2,#REF!)</f>
        <v>#REF!</v>
      </c>
      <c r="DA29" s="66" t="e">
        <f>SUMIF(#REF!,DA$2,#REF!)</f>
        <v>#REF!</v>
      </c>
      <c r="DB29" s="66" t="e">
        <f>SUMIF(#REF!,DB$2,#REF!)</f>
        <v>#REF!</v>
      </c>
      <c r="DC29" s="66" t="e">
        <f>SUMIF(#REF!,DC$2,#REF!)</f>
        <v>#REF!</v>
      </c>
      <c r="DD29" s="66" t="e">
        <f>SUMIF(#REF!,DD$2,#REF!)</f>
        <v>#REF!</v>
      </c>
      <c r="DE29" s="66" t="e">
        <f>SUMIF(#REF!,DE$2,#REF!)</f>
        <v>#REF!</v>
      </c>
      <c r="DF29" s="66" t="e">
        <f>SUMIF(#REF!,DF$2,#REF!)</f>
        <v>#REF!</v>
      </c>
      <c r="DG29" s="66" t="e">
        <f>SUMIF(#REF!,DG$2,#REF!)</f>
        <v>#REF!</v>
      </c>
      <c r="DH29" s="66" t="e">
        <f>SUMIF(#REF!,DH$2,#REF!)</f>
        <v>#REF!</v>
      </c>
      <c r="DI29" s="66" t="e">
        <f>SUMIF(#REF!,DI$2,#REF!)</f>
        <v>#REF!</v>
      </c>
      <c r="DJ29" s="66" t="e">
        <f>SUMIF(#REF!,DJ$2,#REF!)</f>
        <v>#REF!</v>
      </c>
      <c r="DK29" s="66" t="e">
        <f>SUMIF(#REF!,DK$2,#REF!)</f>
        <v>#REF!</v>
      </c>
      <c r="DL29" s="66" t="e">
        <f>SUMIF(#REF!,DL$2,#REF!)</f>
        <v>#REF!</v>
      </c>
      <c r="DM29" s="66" t="e">
        <f>SUMIF(#REF!,DM$2,#REF!)</f>
        <v>#REF!</v>
      </c>
      <c r="DN29" s="66" t="e">
        <f>SUMIF(#REF!,DN$2,#REF!)</f>
        <v>#REF!</v>
      </c>
      <c r="DO29" s="66" t="e">
        <f>SUMIF(#REF!,DO$2,#REF!)</f>
        <v>#REF!</v>
      </c>
    </row>
    <row r="30" spans="3:128" s="68" customFormat="1">
      <c r="D30" s="65"/>
      <c r="E30" s="106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V30" s="69" t="e">
        <f>SUMIF(#REF!,CV$2,#REF!)</f>
        <v>#REF!</v>
      </c>
      <c r="CW30" s="69" t="e">
        <f>SUMIF(#REF!,CW$2,#REF!)</f>
        <v>#REF!</v>
      </c>
      <c r="CX30" s="69" t="e">
        <f>SUMIF(#REF!,CX$2,#REF!)</f>
        <v>#REF!</v>
      </c>
      <c r="CY30" s="69" t="e">
        <f>SUMIF(#REF!,CY$2,#REF!)</f>
        <v>#REF!</v>
      </c>
      <c r="CZ30" s="69" t="e">
        <f>SUMIF(#REF!,CZ$2,#REF!)</f>
        <v>#REF!</v>
      </c>
      <c r="DA30" s="69" t="e">
        <f>SUMIF(#REF!,DA$2,#REF!)</f>
        <v>#REF!</v>
      </c>
      <c r="DB30" s="69" t="e">
        <f>SUMIF(#REF!,DB$2,#REF!)</f>
        <v>#REF!</v>
      </c>
      <c r="DC30" s="69" t="e">
        <f>SUMIF(#REF!,DC$2,#REF!)</f>
        <v>#REF!</v>
      </c>
      <c r="DD30" s="69" t="e">
        <f>SUMIF(#REF!,DD$2,#REF!)</f>
        <v>#REF!</v>
      </c>
      <c r="DE30" s="69" t="e">
        <f>SUMIF(#REF!,DE$2,#REF!)</f>
        <v>#REF!</v>
      </c>
      <c r="DF30" s="69" t="e">
        <f>SUMIF(#REF!,DF$2,#REF!)</f>
        <v>#REF!</v>
      </c>
      <c r="DG30" s="69" t="e">
        <f>SUMIF(#REF!,DG$2,#REF!)</f>
        <v>#REF!</v>
      </c>
      <c r="DH30" s="69" t="e">
        <f>SUMIF(#REF!,DH$2,#REF!)</f>
        <v>#REF!</v>
      </c>
      <c r="DI30" s="69" t="e">
        <f>SUMIF(#REF!,DI$2,#REF!)</f>
        <v>#REF!</v>
      </c>
      <c r="DJ30" s="69" t="e">
        <f>SUMIF(#REF!,DJ$2,#REF!)</f>
        <v>#REF!</v>
      </c>
      <c r="DK30" s="69" t="e">
        <f>SUMIF(#REF!,DK$2,#REF!)</f>
        <v>#REF!</v>
      </c>
      <c r="DL30" s="69" t="e">
        <f>SUMIF(#REF!,DL$2,#REF!)</f>
        <v>#REF!</v>
      </c>
      <c r="DM30" s="69" t="e">
        <f>SUMIF(#REF!,DM$2,#REF!)</f>
        <v>#REF!</v>
      </c>
      <c r="DN30" s="69" t="e">
        <f>SUMIF(#REF!,DN$2,#REF!)</f>
        <v>#REF!</v>
      </c>
      <c r="DO30" s="69" t="e">
        <f>SUMIF(#REF!,DO$2,#REF!)</f>
        <v>#REF!</v>
      </c>
    </row>
    <row r="31" spans="3:128" ht="23.25" customHeight="1">
      <c r="D31" s="32" t="s">
        <v>36</v>
      </c>
      <c r="F31" s="24" t="e">
        <f>'FY25 Monthly P&amp;L'!F65-'FY25 Monthly Mature Sites'!F35</f>
        <v>#REF!</v>
      </c>
      <c r="G31" s="24" t="e">
        <f>'FY25 Monthly P&amp;L'!G65-'FY25 Monthly Mature Sites'!G35</f>
        <v>#REF!</v>
      </c>
      <c r="H31" s="24" t="e">
        <f>'FY25 Monthly P&amp;L'!H65-'FY25 Monthly Mature Sites'!H35</f>
        <v>#REF!</v>
      </c>
      <c r="I31" s="24" t="e">
        <f>'FY25 Monthly P&amp;L'!I65-'FY25 Monthly Mature Sites'!I35</f>
        <v>#REF!</v>
      </c>
      <c r="J31" s="24" t="e">
        <f>'FY25 Monthly P&amp;L'!J65-'FY25 Monthly Mature Sites'!J35</f>
        <v>#REF!</v>
      </c>
      <c r="K31" s="24" t="e">
        <f>'FY25 Monthly P&amp;L'!K65-'FY25 Monthly Mature Sites'!K35</f>
        <v>#REF!</v>
      </c>
      <c r="L31" s="24" t="e">
        <f>'FY25 Monthly P&amp;L'!L65-'FY25 Monthly Mature Sites'!L35</f>
        <v>#REF!</v>
      </c>
      <c r="M31" s="24" t="e">
        <f>'FY25 Monthly P&amp;L'!M65-'FY25 Monthly Mature Sites'!M35</f>
        <v>#REF!</v>
      </c>
      <c r="N31" s="24" t="e">
        <f>'FY25 Monthly P&amp;L'!N65-'FY25 Monthly Mature Sites'!N35</f>
        <v>#REF!</v>
      </c>
      <c r="O31" s="24" t="e">
        <f>'FY25 Monthly P&amp;L'!O65-'FY25 Monthly Mature Sites'!O35</f>
        <v>#REF!</v>
      </c>
      <c r="P31" s="24" t="e">
        <f>'FY25 Monthly P&amp;L'!P65-'FY25 Monthly Mature Sites'!P35</f>
        <v>#REF!</v>
      </c>
      <c r="Q31" s="24" t="e">
        <f>'FY25 Monthly P&amp;L'!Q65-'FY25 Monthly Mature Sites'!Q35</f>
        <v>#REF!</v>
      </c>
      <c r="R31" s="24" t="e">
        <f>'FY25 Monthly P&amp;L'!R65-'FY25 Monthly Mature Sites'!R35</f>
        <v>#REF!</v>
      </c>
      <c r="S31" s="24" t="e">
        <f>'FY25 Monthly P&amp;L'!S65-'FY25 Monthly Mature Sites'!S35</f>
        <v>#REF!</v>
      </c>
      <c r="T31" s="24" t="e">
        <f>'FY25 Monthly P&amp;L'!T65-'FY25 Monthly Mature Sites'!T35</f>
        <v>#REF!</v>
      </c>
      <c r="U31" s="24" t="e">
        <f>'FY25 Monthly P&amp;L'!U65-'FY25 Monthly Mature Sites'!U35</f>
        <v>#REF!</v>
      </c>
      <c r="V31" s="24" t="e">
        <f>'FY25 Monthly P&amp;L'!V65-'FY25 Monthly Mature Sites'!V35</f>
        <v>#REF!</v>
      </c>
      <c r="W31" s="24" t="e">
        <f>'FY25 Monthly P&amp;L'!W65-'FY25 Monthly Mature Sites'!W35</f>
        <v>#REF!</v>
      </c>
      <c r="X31" s="24" t="e">
        <f>'FY25 Monthly P&amp;L'!X65-'FY25 Monthly Mature Sites'!X35</f>
        <v>#REF!</v>
      </c>
      <c r="Y31" s="24" t="e">
        <f>'FY25 Monthly P&amp;L'!Y65-'FY25 Monthly Mature Sites'!Y35</f>
        <v>#REF!</v>
      </c>
      <c r="Z31" s="24" t="e">
        <f>'FY25 Monthly P&amp;L'!Z65-'FY25 Monthly Mature Sites'!Z35</f>
        <v>#REF!</v>
      </c>
      <c r="AA31" s="24" t="e">
        <f>'FY25 Monthly P&amp;L'!AA65-'FY25 Monthly Mature Sites'!AA35</f>
        <v>#REF!</v>
      </c>
      <c r="AB31" s="24" t="e">
        <f>'FY25 Monthly P&amp;L'!AB65-'FY25 Monthly Mature Sites'!AB35</f>
        <v>#REF!</v>
      </c>
      <c r="AC31" s="24" t="e">
        <f>'FY25 Monthly P&amp;L'!AC65-'FY25 Monthly Mature Sites'!AC35</f>
        <v>#REF!</v>
      </c>
      <c r="AD31" s="24"/>
      <c r="AE31" s="24" t="e">
        <f>SUM(R31:AC31)</f>
        <v>#REF!</v>
      </c>
      <c r="AF31" s="24" t="e">
        <f>SUM(F31:Q31)</f>
        <v>#REF!</v>
      </c>
      <c r="AG31" s="24" t="e">
        <f t="shared" ref="AG31:AG36" si="9">AF31-AE31</f>
        <v>#REF!</v>
      </c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V31" s="24" t="e">
        <f>SUMIF(#REF!,CV$2,#REF!)</f>
        <v>#REF!</v>
      </c>
      <c r="CW31" s="24" t="e">
        <f>SUMIF(#REF!,CW$2,#REF!)</f>
        <v>#REF!</v>
      </c>
      <c r="CX31" s="24" t="e">
        <f>SUMIF(#REF!,CX$2,#REF!)</f>
        <v>#REF!</v>
      </c>
      <c r="CY31" s="24" t="e">
        <f>SUMIF(#REF!,CY$2,#REF!)</f>
        <v>#REF!</v>
      </c>
      <c r="CZ31" s="24" t="e">
        <f>SUMIF(#REF!,CZ$2,#REF!)</f>
        <v>#REF!</v>
      </c>
      <c r="DA31" s="24" t="e">
        <f>SUMIF(#REF!,DA$2,#REF!)</f>
        <v>#REF!</v>
      </c>
      <c r="DB31" s="24" t="e">
        <f>SUMIF(#REF!,DB$2,#REF!)</f>
        <v>#REF!</v>
      </c>
      <c r="DC31" s="24" t="e">
        <f>SUMIF(#REF!,DC$2,#REF!)</f>
        <v>#REF!</v>
      </c>
      <c r="DD31" s="24" t="e">
        <f>SUMIF(#REF!,DD$2,#REF!)</f>
        <v>#REF!</v>
      </c>
      <c r="DE31" s="24" t="e">
        <f>SUMIF(#REF!,DE$2,#REF!)</f>
        <v>#REF!</v>
      </c>
      <c r="DF31" s="24" t="e">
        <f>SUMIF(#REF!,DF$2,#REF!)</f>
        <v>#REF!</v>
      </c>
      <c r="DG31" s="24" t="e">
        <f>SUMIF(#REF!,DG$2,#REF!)</f>
        <v>#REF!</v>
      </c>
      <c r="DH31" s="24" t="e">
        <f>SUMIF(#REF!,DH$2,#REF!)</f>
        <v>#REF!</v>
      </c>
      <c r="DI31" s="24" t="e">
        <f>SUMIF(#REF!,DI$2,#REF!)</f>
        <v>#REF!</v>
      </c>
      <c r="DJ31" s="24" t="e">
        <f>SUMIF(#REF!,DJ$2,#REF!)</f>
        <v>#REF!</v>
      </c>
      <c r="DK31" s="24" t="e">
        <f>SUMIF(#REF!,DK$2,#REF!)</f>
        <v>#REF!</v>
      </c>
      <c r="DL31" s="24" t="e">
        <f>SUMIF(#REF!,DL$2,#REF!)</f>
        <v>#REF!</v>
      </c>
      <c r="DM31" s="24" t="e">
        <f>SUMIF(#REF!,DM$2,#REF!)</f>
        <v>#REF!</v>
      </c>
      <c r="DN31" s="24" t="e">
        <f>SUMIF(#REF!,DN$2,#REF!)</f>
        <v>#REF!</v>
      </c>
      <c r="DO31" s="24" t="e">
        <f>SUMIF(#REF!,DO$2,#REF!)</f>
        <v>#REF!</v>
      </c>
    </row>
    <row r="32" spans="3:128" s="68" customFormat="1" ht="23.25" customHeight="1">
      <c r="D32" s="65" t="s">
        <v>35</v>
      </c>
      <c r="E32" s="106"/>
      <c r="F32" s="22" t="e">
        <f>(F31/F24)</f>
        <v>#REF!</v>
      </c>
      <c r="G32" s="22" t="e">
        <f>(G31/G24)</f>
        <v>#REF!</v>
      </c>
      <c r="H32" s="22" t="e">
        <f>(H31/H24)</f>
        <v>#REF!</v>
      </c>
      <c r="I32" s="22" t="e">
        <f>(I31/I24)</f>
        <v>#REF!</v>
      </c>
      <c r="J32" s="22" t="e">
        <f>(J31/J24)-5%</f>
        <v>#REF!</v>
      </c>
      <c r="K32" s="22" t="e">
        <f t="shared" ref="K32:AC32" si="10">(K31/K24)</f>
        <v>#REF!</v>
      </c>
      <c r="L32" s="22" t="e">
        <f t="shared" si="10"/>
        <v>#REF!</v>
      </c>
      <c r="M32" s="22" t="e">
        <f t="shared" si="10"/>
        <v>#REF!</v>
      </c>
      <c r="N32" s="22" t="e">
        <f t="shared" si="10"/>
        <v>#REF!</v>
      </c>
      <c r="O32" s="22" t="e">
        <f t="shared" si="10"/>
        <v>#REF!</v>
      </c>
      <c r="P32" s="22" t="e">
        <f t="shared" si="10"/>
        <v>#REF!</v>
      </c>
      <c r="Q32" s="22" t="e">
        <f t="shared" si="10"/>
        <v>#REF!</v>
      </c>
      <c r="R32" s="22" t="e">
        <f t="shared" si="10"/>
        <v>#REF!</v>
      </c>
      <c r="S32" s="22" t="e">
        <f t="shared" si="10"/>
        <v>#REF!</v>
      </c>
      <c r="T32" s="22" t="e">
        <f t="shared" si="10"/>
        <v>#REF!</v>
      </c>
      <c r="U32" s="22" t="e">
        <f t="shared" si="10"/>
        <v>#REF!</v>
      </c>
      <c r="V32" s="22" t="e">
        <f t="shared" si="10"/>
        <v>#REF!</v>
      </c>
      <c r="W32" s="22" t="e">
        <f t="shared" si="10"/>
        <v>#REF!</v>
      </c>
      <c r="X32" s="22" t="e">
        <f t="shared" si="10"/>
        <v>#REF!</v>
      </c>
      <c r="Y32" s="22" t="e">
        <f t="shared" si="10"/>
        <v>#REF!</v>
      </c>
      <c r="Z32" s="22" t="e">
        <f t="shared" si="10"/>
        <v>#REF!</v>
      </c>
      <c r="AA32" s="22" t="e">
        <f t="shared" si="10"/>
        <v>#REF!</v>
      </c>
      <c r="AB32" s="22" t="e">
        <f t="shared" si="10"/>
        <v>#REF!</v>
      </c>
      <c r="AC32" s="22" t="e">
        <f t="shared" si="10"/>
        <v>#REF!</v>
      </c>
      <c r="AD32" s="21"/>
      <c r="AE32" s="21" t="e">
        <f>(AE31/AE24)</f>
        <v>#REF!</v>
      </c>
      <c r="AF32" s="21" t="e">
        <f>(AF31/AF24)</f>
        <v>#REF!</v>
      </c>
      <c r="AG32" s="21" t="e">
        <f t="shared" si="9"/>
        <v>#REF!</v>
      </c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V32" s="21" t="e">
        <f>SUMIF(#REF!,CV$2,#REF!)</f>
        <v>#REF!</v>
      </c>
      <c r="CW32" s="21" t="e">
        <f>SUMIF(#REF!,CW$2,#REF!)</f>
        <v>#REF!</v>
      </c>
      <c r="CX32" s="21" t="e">
        <f>SUMIF(#REF!,CX$2,#REF!)</f>
        <v>#REF!</v>
      </c>
      <c r="CY32" s="21" t="e">
        <f>SUMIF(#REF!,CY$2,#REF!)</f>
        <v>#REF!</v>
      </c>
      <c r="CZ32" s="21" t="e">
        <f>SUMIF(#REF!,CZ$2,#REF!)</f>
        <v>#REF!</v>
      </c>
      <c r="DA32" s="21" t="e">
        <f>SUMIF(#REF!,DA$2,#REF!)</f>
        <v>#REF!</v>
      </c>
      <c r="DB32" s="21" t="e">
        <f>SUMIF(#REF!,DB$2,#REF!)</f>
        <v>#REF!</v>
      </c>
      <c r="DC32" s="21" t="e">
        <f>SUMIF(#REF!,DC$2,#REF!)</f>
        <v>#REF!</v>
      </c>
      <c r="DD32" s="21" t="e">
        <f>SUMIF(#REF!,DD$2,#REF!)</f>
        <v>#REF!</v>
      </c>
      <c r="DE32" s="21" t="e">
        <f>SUMIF(#REF!,DE$2,#REF!)</f>
        <v>#REF!</v>
      </c>
      <c r="DF32" s="21" t="e">
        <f>SUMIF(#REF!,DF$2,#REF!)</f>
        <v>#REF!</v>
      </c>
      <c r="DG32" s="21" t="e">
        <f>SUMIF(#REF!,DG$2,#REF!)</f>
        <v>#REF!</v>
      </c>
      <c r="DH32" s="21" t="e">
        <f>SUMIF(#REF!,DH$2,#REF!)</f>
        <v>#REF!</v>
      </c>
      <c r="DI32" s="21" t="e">
        <f>SUMIF(#REF!,DI$2,#REF!)</f>
        <v>#REF!</v>
      </c>
      <c r="DJ32" s="21" t="e">
        <f>SUMIF(#REF!,DJ$2,#REF!)</f>
        <v>#REF!</v>
      </c>
      <c r="DK32" s="21" t="e">
        <f>SUMIF(#REF!,DK$2,#REF!)</f>
        <v>#REF!</v>
      </c>
      <c r="DL32" s="21" t="e">
        <f>SUMIF(#REF!,DL$2,#REF!)</f>
        <v>#REF!</v>
      </c>
      <c r="DM32" s="21" t="e">
        <f>SUMIF(#REF!,DM$2,#REF!)</f>
        <v>#REF!</v>
      </c>
      <c r="DN32" s="21" t="e">
        <f>SUMIF(#REF!,DN$2,#REF!)</f>
        <v>#REF!</v>
      </c>
      <c r="DO32" s="21" t="e">
        <f>SUMIF(#REF!,DO$2,#REF!)</f>
        <v>#REF!</v>
      </c>
    </row>
    <row r="33" spans="3:129" ht="23.25" customHeight="1">
      <c r="D33" s="32" t="s">
        <v>40</v>
      </c>
      <c r="F33" s="24" t="e">
        <f>'FY25 Monthly P&amp;L'!F67-'FY25 Monthly Mature Sites'!F37</f>
        <v>#REF!</v>
      </c>
      <c r="G33" s="24" t="e">
        <f>'FY25 Monthly P&amp;L'!G67-'FY25 Monthly Mature Sites'!G37</f>
        <v>#REF!</v>
      </c>
      <c r="H33" s="24" t="e">
        <f>'FY25 Monthly P&amp;L'!H67-'FY25 Monthly Mature Sites'!H37</f>
        <v>#REF!</v>
      </c>
      <c r="I33" s="24" t="e">
        <f>'FY25 Monthly P&amp;L'!I67-'FY25 Monthly Mature Sites'!I37</f>
        <v>#REF!</v>
      </c>
      <c r="J33" s="24" t="e">
        <f>'FY25 Monthly P&amp;L'!J67-'FY25 Monthly Mature Sites'!J37</f>
        <v>#REF!</v>
      </c>
      <c r="K33" s="24" t="e">
        <f>'FY25 Monthly P&amp;L'!K67-'FY25 Monthly Mature Sites'!K37</f>
        <v>#REF!</v>
      </c>
      <c r="L33" s="24" t="e">
        <f>'FY25 Monthly P&amp;L'!L67-'FY25 Monthly Mature Sites'!L37</f>
        <v>#REF!</v>
      </c>
      <c r="M33" s="24" t="e">
        <f>'FY25 Monthly P&amp;L'!M67-'FY25 Monthly Mature Sites'!M37</f>
        <v>#REF!</v>
      </c>
      <c r="N33" s="24" t="e">
        <f>'FY25 Monthly P&amp;L'!N67-'FY25 Monthly Mature Sites'!N37</f>
        <v>#REF!</v>
      </c>
      <c r="O33" s="24" t="e">
        <f>'FY25 Monthly P&amp;L'!O67-'FY25 Monthly Mature Sites'!O37</f>
        <v>#REF!</v>
      </c>
      <c r="P33" s="24" t="e">
        <f>'FY25 Monthly P&amp;L'!P67-'FY25 Monthly Mature Sites'!P37</f>
        <v>#REF!</v>
      </c>
      <c r="Q33" s="24" t="e">
        <f>'FY25 Monthly P&amp;L'!Q67-'FY25 Monthly Mature Sites'!Q37</f>
        <v>#REF!</v>
      </c>
      <c r="R33" s="24" t="e">
        <f>'FY25 Monthly P&amp;L'!R67-'FY25 Monthly Mature Sites'!R37</f>
        <v>#REF!</v>
      </c>
      <c r="S33" s="24" t="e">
        <f>'FY25 Monthly P&amp;L'!S67-'FY25 Monthly Mature Sites'!S37</f>
        <v>#REF!</v>
      </c>
      <c r="T33" s="24" t="e">
        <f>'FY25 Monthly P&amp;L'!T67-'FY25 Monthly Mature Sites'!T37</f>
        <v>#REF!</v>
      </c>
      <c r="U33" s="24" t="e">
        <f>'FY25 Monthly P&amp;L'!U67-'FY25 Monthly Mature Sites'!U37</f>
        <v>#REF!</v>
      </c>
      <c r="V33" s="24" t="e">
        <f>'FY25 Monthly P&amp;L'!V67-'FY25 Monthly Mature Sites'!V37</f>
        <v>#REF!</v>
      </c>
      <c r="W33" s="24" t="e">
        <f>'FY25 Monthly P&amp;L'!W67-'FY25 Monthly Mature Sites'!W37</f>
        <v>#REF!</v>
      </c>
      <c r="X33" s="24" t="e">
        <f>'FY25 Monthly P&amp;L'!X67-'FY25 Monthly Mature Sites'!X37</f>
        <v>#REF!</v>
      </c>
      <c r="Y33" s="24" t="e">
        <f>'FY25 Monthly P&amp;L'!Y67-'FY25 Monthly Mature Sites'!Y37</f>
        <v>#REF!</v>
      </c>
      <c r="Z33" s="24" t="e">
        <f>'FY25 Monthly P&amp;L'!Z67-'FY25 Monthly Mature Sites'!Z37</f>
        <v>#REF!</v>
      </c>
      <c r="AA33" s="24" t="e">
        <f>'FY25 Monthly P&amp;L'!AA67-'FY25 Monthly Mature Sites'!AA37</f>
        <v>#REF!</v>
      </c>
      <c r="AB33" s="24" t="e">
        <f>'FY25 Monthly P&amp;L'!AB67-'FY25 Monthly Mature Sites'!AB37</f>
        <v>#REF!</v>
      </c>
      <c r="AC33" s="24" t="e">
        <f>'FY25 Monthly P&amp;L'!AC67-'FY25 Monthly Mature Sites'!AC37</f>
        <v>#REF!</v>
      </c>
      <c r="AD33" s="24"/>
      <c r="AE33" s="24" t="e">
        <f>SUM(R33:AC33)</f>
        <v>#REF!</v>
      </c>
      <c r="AF33" s="24" t="e">
        <f>SUM(F33:Q33)</f>
        <v>#REF!</v>
      </c>
      <c r="AG33" s="24" t="e">
        <f t="shared" si="9"/>
        <v>#REF!</v>
      </c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50"/>
      <c r="CU33" s="50"/>
      <c r="CV33" s="24" t="e">
        <f>SUMIF(#REF!,CV$2,#REF!)</f>
        <v>#REF!</v>
      </c>
      <c r="CW33" s="24" t="e">
        <f>SUMIF(#REF!,CW$2,#REF!)</f>
        <v>#REF!</v>
      </c>
      <c r="CX33" s="24" t="e">
        <f>SUMIF(#REF!,CX$2,#REF!)</f>
        <v>#REF!</v>
      </c>
      <c r="CY33" s="24" t="e">
        <f>SUMIF(#REF!,CY$2,#REF!)</f>
        <v>#REF!</v>
      </c>
      <c r="CZ33" s="24" t="e">
        <f>SUMIF(#REF!,CZ$2,#REF!)</f>
        <v>#REF!</v>
      </c>
      <c r="DA33" s="24" t="e">
        <f>SUMIF(#REF!,DA$2,#REF!)</f>
        <v>#REF!</v>
      </c>
      <c r="DB33" s="24" t="e">
        <f>SUMIF(#REF!,DB$2,#REF!)</f>
        <v>#REF!</v>
      </c>
      <c r="DC33" s="24" t="e">
        <f>SUMIF(#REF!,DC$2,#REF!)</f>
        <v>#REF!</v>
      </c>
      <c r="DD33" s="24" t="e">
        <f>SUMIF(#REF!,DD$2,#REF!)</f>
        <v>#REF!</v>
      </c>
      <c r="DE33" s="24" t="e">
        <f>SUMIF(#REF!,DE$2,#REF!)</f>
        <v>#REF!</v>
      </c>
      <c r="DF33" s="24" t="e">
        <f>SUMIF(#REF!,DF$2,#REF!)</f>
        <v>#REF!</v>
      </c>
      <c r="DG33" s="24" t="e">
        <f>SUMIF(#REF!,DG$2,#REF!)</f>
        <v>#REF!</v>
      </c>
      <c r="DH33" s="24" t="e">
        <f>SUMIF(#REF!,DH$2,#REF!)</f>
        <v>#REF!</v>
      </c>
      <c r="DI33" s="24" t="e">
        <f>SUMIF(#REF!,DI$2,#REF!)</f>
        <v>#REF!</v>
      </c>
      <c r="DJ33" s="24" t="e">
        <f>SUMIF(#REF!,DJ$2,#REF!)</f>
        <v>#REF!</v>
      </c>
      <c r="DK33" s="24" t="e">
        <f>SUMIF(#REF!,DK$2,#REF!)</f>
        <v>#REF!</v>
      </c>
      <c r="DL33" s="24" t="e">
        <f>SUMIF(#REF!,DL$2,#REF!)</f>
        <v>#REF!</v>
      </c>
      <c r="DM33" s="24" t="e">
        <f>SUMIF(#REF!,DM$2,#REF!)</f>
        <v>#REF!</v>
      </c>
      <c r="DN33" s="24" t="e">
        <f>SUMIF(#REF!,DN$2,#REF!)</f>
        <v>#REF!</v>
      </c>
      <c r="DO33" s="24" t="e">
        <f>SUMIF(#REF!,DO$2,#REF!)</f>
        <v>#REF!</v>
      </c>
      <c r="DP33" s="50"/>
      <c r="DQ33" s="50"/>
      <c r="DR33" s="50"/>
      <c r="DS33" s="50"/>
      <c r="DT33" s="50"/>
      <c r="DU33" s="50"/>
      <c r="DV33" s="50"/>
      <c r="DW33" s="50"/>
    </row>
    <row r="34" spans="3:129" s="68" customFormat="1" ht="23.25" customHeight="1">
      <c r="D34" s="65" t="s">
        <v>35</v>
      </c>
      <c r="E34" s="106"/>
      <c r="F34" s="67" t="e">
        <f>F33/F$24</f>
        <v>#REF!</v>
      </c>
      <c r="G34" s="67" t="e">
        <f t="shared" ref="G34:AC34" si="11">G33/G$19</f>
        <v>#REF!</v>
      </c>
      <c r="H34" s="67" t="e">
        <f t="shared" si="11"/>
        <v>#REF!</v>
      </c>
      <c r="I34" s="67" t="e">
        <f t="shared" si="11"/>
        <v>#REF!</v>
      </c>
      <c r="J34" s="67" t="e">
        <f t="shared" si="11"/>
        <v>#REF!</v>
      </c>
      <c r="K34" s="67" t="e">
        <f t="shared" si="11"/>
        <v>#REF!</v>
      </c>
      <c r="L34" s="67" t="e">
        <f t="shared" si="11"/>
        <v>#REF!</v>
      </c>
      <c r="M34" s="67" t="e">
        <f t="shared" si="11"/>
        <v>#REF!</v>
      </c>
      <c r="N34" s="67" t="e">
        <f t="shared" si="11"/>
        <v>#REF!</v>
      </c>
      <c r="O34" s="67" t="e">
        <f t="shared" si="11"/>
        <v>#REF!</v>
      </c>
      <c r="P34" s="67" t="e">
        <f t="shared" si="11"/>
        <v>#REF!</v>
      </c>
      <c r="Q34" s="67" t="e">
        <f t="shared" si="11"/>
        <v>#REF!</v>
      </c>
      <c r="R34" s="67" t="e">
        <f t="shared" si="11"/>
        <v>#REF!</v>
      </c>
      <c r="S34" s="67" t="e">
        <f t="shared" si="11"/>
        <v>#REF!</v>
      </c>
      <c r="T34" s="67" t="e">
        <f t="shared" si="11"/>
        <v>#REF!</v>
      </c>
      <c r="U34" s="67" t="e">
        <f t="shared" si="11"/>
        <v>#REF!</v>
      </c>
      <c r="V34" s="67" t="e">
        <f t="shared" si="11"/>
        <v>#REF!</v>
      </c>
      <c r="W34" s="67" t="e">
        <f t="shared" si="11"/>
        <v>#REF!</v>
      </c>
      <c r="X34" s="67" t="e">
        <f t="shared" si="11"/>
        <v>#REF!</v>
      </c>
      <c r="Y34" s="67" t="e">
        <f t="shared" si="11"/>
        <v>#REF!</v>
      </c>
      <c r="Z34" s="67" t="e">
        <f t="shared" si="11"/>
        <v>#REF!</v>
      </c>
      <c r="AA34" s="67" t="e">
        <f t="shared" si="11"/>
        <v>#REF!</v>
      </c>
      <c r="AB34" s="67" t="e">
        <f t="shared" si="11"/>
        <v>#REF!</v>
      </c>
      <c r="AC34" s="67" t="e">
        <f t="shared" si="11"/>
        <v>#REF!</v>
      </c>
      <c r="AD34" s="69"/>
      <c r="AE34" s="69" t="e">
        <f>AE33/AE$24</f>
        <v>#REF!</v>
      </c>
      <c r="AF34" s="69" t="e">
        <f>AF33/AF$24</f>
        <v>#REF!</v>
      </c>
      <c r="AG34" s="69" t="e">
        <f t="shared" si="9"/>
        <v>#REF!</v>
      </c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V34" s="69" t="e">
        <f>SUMIF(#REF!,CV$2,#REF!)</f>
        <v>#REF!</v>
      </c>
      <c r="CW34" s="69" t="e">
        <f>SUMIF(#REF!,CW$2,#REF!)</f>
        <v>#REF!</v>
      </c>
      <c r="CX34" s="69" t="e">
        <f>SUMIF(#REF!,CX$2,#REF!)</f>
        <v>#REF!</v>
      </c>
      <c r="CY34" s="69" t="e">
        <f>SUMIF(#REF!,CY$2,#REF!)</f>
        <v>#REF!</v>
      </c>
      <c r="CZ34" s="69" t="e">
        <f>SUMIF(#REF!,CZ$2,#REF!)</f>
        <v>#REF!</v>
      </c>
      <c r="DA34" s="69" t="e">
        <f>SUMIF(#REF!,DA$2,#REF!)</f>
        <v>#REF!</v>
      </c>
      <c r="DB34" s="69" t="e">
        <f>SUMIF(#REF!,DB$2,#REF!)</f>
        <v>#REF!</v>
      </c>
      <c r="DC34" s="69" t="e">
        <f>SUMIF(#REF!,DC$2,#REF!)</f>
        <v>#REF!</v>
      </c>
      <c r="DD34" s="69" t="e">
        <f>SUMIF(#REF!,DD$2,#REF!)</f>
        <v>#REF!</v>
      </c>
      <c r="DE34" s="69" t="e">
        <f>SUMIF(#REF!,DE$2,#REF!)</f>
        <v>#REF!</v>
      </c>
      <c r="DF34" s="69" t="e">
        <f>SUMIF(#REF!,DF$2,#REF!)</f>
        <v>#REF!</v>
      </c>
      <c r="DG34" s="69" t="e">
        <f>SUMIF(#REF!,DG$2,#REF!)</f>
        <v>#REF!</v>
      </c>
      <c r="DH34" s="69" t="e">
        <f>SUMIF(#REF!,DH$2,#REF!)</f>
        <v>#REF!</v>
      </c>
      <c r="DI34" s="69" t="e">
        <f>SUMIF(#REF!,DI$2,#REF!)</f>
        <v>#REF!</v>
      </c>
      <c r="DJ34" s="69" t="e">
        <f>SUMIF(#REF!,DJ$2,#REF!)</f>
        <v>#REF!</v>
      </c>
      <c r="DK34" s="69" t="e">
        <f>SUMIF(#REF!,DK$2,#REF!)</f>
        <v>#REF!</v>
      </c>
      <c r="DL34" s="69" t="e">
        <f>SUMIF(#REF!,DL$2,#REF!)</f>
        <v>#REF!</v>
      </c>
      <c r="DM34" s="69" t="e">
        <f>SUMIF(#REF!,DM$2,#REF!)</f>
        <v>#REF!</v>
      </c>
      <c r="DN34" s="69" t="e">
        <f>SUMIF(#REF!,DN$2,#REF!)</f>
        <v>#REF!</v>
      </c>
      <c r="DO34" s="69" t="e">
        <f>SUMIF(#REF!,DO$2,#REF!)</f>
        <v>#REF!</v>
      </c>
    </row>
    <row r="35" spans="3:129" ht="23.25" customHeight="1">
      <c r="D35" s="32" t="s">
        <v>79</v>
      </c>
      <c r="F35" s="24" t="e">
        <f>'FY25 Monthly P&amp;L'!F69-'FY25 Monthly Mature Sites'!F39</f>
        <v>#REF!</v>
      </c>
      <c r="G35" s="24" t="e">
        <f>'FY25 Monthly P&amp;L'!G69-'FY25 Monthly Mature Sites'!G39</f>
        <v>#REF!</v>
      </c>
      <c r="H35" s="24" t="e">
        <f>'FY25 Monthly P&amp;L'!H69-'FY25 Monthly Mature Sites'!H39</f>
        <v>#REF!</v>
      </c>
      <c r="I35" s="24" t="e">
        <f>'FY25 Monthly P&amp;L'!I69-'FY25 Monthly Mature Sites'!I39</f>
        <v>#REF!</v>
      </c>
      <c r="J35" s="24" t="e">
        <f>'FY25 Monthly P&amp;L'!J69-'FY25 Monthly Mature Sites'!J39</f>
        <v>#REF!</v>
      </c>
      <c r="K35" s="24" t="e">
        <f>'FY25 Monthly P&amp;L'!K69-'FY25 Monthly Mature Sites'!K39</f>
        <v>#REF!</v>
      </c>
      <c r="L35" s="24" t="e">
        <f>'FY25 Monthly P&amp;L'!L69-'FY25 Monthly Mature Sites'!L39</f>
        <v>#REF!</v>
      </c>
      <c r="M35" s="24" t="e">
        <f>'FY25 Monthly P&amp;L'!M69-'FY25 Monthly Mature Sites'!M39</f>
        <v>#REF!</v>
      </c>
      <c r="N35" s="24" t="e">
        <f>'FY25 Monthly P&amp;L'!N69-'FY25 Monthly Mature Sites'!N39</f>
        <v>#REF!</v>
      </c>
      <c r="O35" s="24" t="e">
        <f>'FY25 Monthly P&amp;L'!O69-'FY25 Monthly Mature Sites'!O39</f>
        <v>#REF!</v>
      </c>
      <c r="P35" s="24" t="e">
        <f>'FY25 Monthly P&amp;L'!P69-'FY25 Monthly Mature Sites'!P39</f>
        <v>#REF!</v>
      </c>
      <c r="Q35" s="24" t="e">
        <f>'FY25 Monthly P&amp;L'!Q69-'FY25 Monthly Mature Sites'!Q39</f>
        <v>#REF!</v>
      </c>
      <c r="R35" s="24" t="e">
        <f>'FY25 Monthly P&amp;L'!R69-'FY25 Monthly Mature Sites'!R39</f>
        <v>#REF!</v>
      </c>
      <c r="S35" s="24" t="e">
        <f>'FY25 Monthly P&amp;L'!S69-'FY25 Monthly Mature Sites'!S39</f>
        <v>#REF!</v>
      </c>
      <c r="T35" s="24" t="e">
        <f>'FY25 Monthly P&amp;L'!T69-'FY25 Monthly Mature Sites'!T39</f>
        <v>#REF!</v>
      </c>
      <c r="U35" s="24" t="e">
        <f>'FY25 Monthly P&amp;L'!U69-'FY25 Monthly Mature Sites'!U39</f>
        <v>#REF!</v>
      </c>
      <c r="V35" s="24" t="e">
        <f>'FY25 Monthly P&amp;L'!V69-'FY25 Monthly Mature Sites'!V39</f>
        <v>#REF!</v>
      </c>
      <c r="W35" s="24" t="e">
        <f>'FY25 Monthly P&amp;L'!W69-'FY25 Monthly Mature Sites'!W39</f>
        <v>#REF!</v>
      </c>
      <c r="X35" s="24" t="e">
        <f>'FY25 Monthly P&amp;L'!X69-'FY25 Monthly Mature Sites'!X39</f>
        <v>#REF!</v>
      </c>
      <c r="Y35" s="24" t="e">
        <f>'FY25 Monthly P&amp;L'!Y69-'FY25 Monthly Mature Sites'!Y39</f>
        <v>#REF!</v>
      </c>
      <c r="Z35" s="24" t="e">
        <f>'FY25 Monthly P&amp;L'!Z69-'FY25 Monthly Mature Sites'!Z39</f>
        <v>#REF!</v>
      </c>
      <c r="AA35" s="24" t="e">
        <f>'FY25 Monthly P&amp;L'!AA69-'FY25 Monthly Mature Sites'!AA39</f>
        <v>#REF!</v>
      </c>
      <c r="AB35" s="24" t="e">
        <f>'FY25 Monthly P&amp;L'!AB69-'FY25 Monthly Mature Sites'!AB39</f>
        <v>#REF!</v>
      </c>
      <c r="AC35" s="24" t="e">
        <f>'FY25 Monthly P&amp;L'!AC69-'FY25 Monthly Mature Sites'!AC39</f>
        <v>#REF!</v>
      </c>
      <c r="AD35" s="24"/>
      <c r="AE35" s="24" t="e">
        <f>SUM(R35:AC35)</f>
        <v>#REF!</v>
      </c>
      <c r="AF35" s="24" t="e">
        <f>SUM(F35:Q35)</f>
        <v>#REF!</v>
      </c>
      <c r="AG35" s="24" t="e">
        <f t="shared" si="9"/>
        <v>#REF!</v>
      </c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50"/>
      <c r="CU35" s="50"/>
      <c r="CV35" s="24" t="e">
        <f>SUMIF(#REF!,CV$2,#REF!)</f>
        <v>#REF!</v>
      </c>
      <c r="CW35" s="24" t="e">
        <f>SUMIF(#REF!,CW$2,#REF!)</f>
        <v>#REF!</v>
      </c>
      <c r="CX35" s="24" t="e">
        <f>SUMIF(#REF!,CX$2,#REF!)</f>
        <v>#REF!</v>
      </c>
      <c r="CY35" s="24" t="e">
        <f>SUMIF(#REF!,CY$2,#REF!)</f>
        <v>#REF!</v>
      </c>
      <c r="CZ35" s="24" t="e">
        <f>SUMIF(#REF!,CZ$2,#REF!)</f>
        <v>#REF!</v>
      </c>
      <c r="DA35" s="24" t="e">
        <f>SUMIF(#REF!,DA$2,#REF!)</f>
        <v>#REF!</v>
      </c>
      <c r="DB35" s="24" t="e">
        <f>SUMIF(#REF!,DB$2,#REF!)</f>
        <v>#REF!</v>
      </c>
      <c r="DC35" s="24" t="e">
        <f>SUMIF(#REF!,DC$2,#REF!)</f>
        <v>#REF!</v>
      </c>
      <c r="DD35" s="24" t="e">
        <f>SUMIF(#REF!,DD$2,#REF!)</f>
        <v>#REF!</v>
      </c>
      <c r="DE35" s="24" t="e">
        <f>SUMIF(#REF!,DE$2,#REF!)</f>
        <v>#REF!</v>
      </c>
      <c r="DF35" s="24" t="e">
        <f>SUMIF(#REF!,DF$2,#REF!)</f>
        <v>#REF!</v>
      </c>
      <c r="DG35" s="24" t="e">
        <f>SUMIF(#REF!,DG$2,#REF!)</f>
        <v>#REF!</v>
      </c>
      <c r="DH35" s="24" t="e">
        <f>SUMIF(#REF!,DH$2,#REF!)</f>
        <v>#REF!</v>
      </c>
      <c r="DI35" s="24" t="e">
        <f>SUMIF(#REF!,DI$2,#REF!)</f>
        <v>#REF!</v>
      </c>
      <c r="DJ35" s="24" t="e">
        <f>SUMIF(#REF!,DJ$2,#REF!)</f>
        <v>#REF!</v>
      </c>
      <c r="DK35" s="24" t="e">
        <f>SUMIF(#REF!,DK$2,#REF!)</f>
        <v>#REF!</v>
      </c>
      <c r="DL35" s="24" t="e">
        <f>SUMIF(#REF!,DL$2,#REF!)</f>
        <v>#REF!</v>
      </c>
      <c r="DM35" s="24" t="e">
        <f>SUMIF(#REF!,DM$2,#REF!)</f>
        <v>#REF!</v>
      </c>
      <c r="DN35" s="24" t="e">
        <f>SUMIF(#REF!,DN$2,#REF!)</f>
        <v>#REF!</v>
      </c>
      <c r="DO35" s="24" t="e">
        <f>SUMIF(#REF!,DO$2,#REF!)</f>
        <v>#REF!</v>
      </c>
      <c r="DP35" s="50"/>
      <c r="DQ35" s="50"/>
      <c r="DR35" s="50"/>
      <c r="DS35" s="50"/>
      <c r="DT35" s="50"/>
      <c r="DU35" s="50"/>
      <c r="DV35" s="50"/>
      <c r="DW35" s="50"/>
    </row>
    <row r="36" spans="3:129" s="68" customFormat="1" ht="23.25" customHeight="1">
      <c r="D36" s="65" t="s">
        <v>35</v>
      </c>
      <c r="E36" s="106"/>
      <c r="F36" s="67" t="e">
        <f t="shared" ref="F36:AC36" si="12">F35/F24</f>
        <v>#REF!</v>
      </c>
      <c r="G36" s="67" t="e">
        <f t="shared" si="12"/>
        <v>#REF!</v>
      </c>
      <c r="H36" s="67" t="e">
        <f t="shared" si="12"/>
        <v>#REF!</v>
      </c>
      <c r="I36" s="67" t="e">
        <f t="shared" si="12"/>
        <v>#REF!</v>
      </c>
      <c r="J36" s="67" t="e">
        <f t="shared" si="12"/>
        <v>#REF!</v>
      </c>
      <c r="K36" s="67" t="e">
        <f t="shared" si="12"/>
        <v>#REF!</v>
      </c>
      <c r="L36" s="67" t="e">
        <f t="shared" si="12"/>
        <v>#REF!</v>
      </c>
      <c r="M36" s="67" t="e">
        <f t="shared" si="12"/>
        <v>#REF!</v>
      </c>
      <c r="N36" s="67" t="e">
        <f t="shared" si="12"/>
        <v>#REF!</v>
      </c>
      <c r="O36" s="67" t="e">
        <f t="shared" si="12"/>
        <v>#REF!</v>
      </c>
      <c r="P36" s="67" t="e">
        <f t="shared" si="12"/>
        <v>#REF!</v>
      </c>
      <c r="Q36" s="67" t="e">
        <f t="shared" si="12"/>
        <v>#REF!</v>
      </c>
      <c r="R36" s="67" t="e">
        <f t="shared" si="12"/>
        <v>#REF!</v>
      </c>
      <c r="S36" s="67" t="e">
        <f t="shared" si="12"/>
        <v>#REF!</v>
      </c>
      <c r="T36" s="67" t="e">
        <f t="shared" si="12"/>
        <v>#REF!</v>
      </c>
      <c r="U36" s="67" t="e">
        <f t="shared" si="12"/>
        <v>#REF!</v>
      </c>
      <c r="V36" s="67" t="e">
        <f t="shared" si="12"/>
        <v>#REF!</v>
      </c>
      <c r="W36" s="67" t="e">
        <f t="shared" si="12"/>
        <v>#REF!</v>
      </c>
      <c r="X36" s="67" t="e">
        <f t="shared" si="12"/>
        <v>#REF!</v>
      </c>
      <c r="Y36" s="67" t="e">
        <f t="shared" si="12"/>
        <v>#REF!</v>
      </c>
      <c r="Z36" s="67" t="e">
        <f t="shared" si="12"/>
        <v>#REF!</v>
      </c>
      <c r="AA36" s="67" t="e">
        <f t="shared" si="12"/>
        <v>#REF!</v>
      </c>
      <c r="AB36" s="67" t="e">
        <f t="shared" si="12"/>
        <v>#REF!</v>
      </c>
      <c r="AC36" s="67" t="e">
        <f t="shared" si="12"/>
        <v>#REF!</v>
      </c>
      <c r="AD36" s="69"/>
      <c r="AE36" s="69" t="e">
        <f>AE35/AE24</f>
        <v>#REF!</v>
      </c>
      <c r="AF36" s="69" t="e">
        <f>AF35/AF24</f>
        <v>#REF!</v>
      </c>
      <c r="AG36" s="69" t="e">
        <f t="shared" si="9"/>
        <v>#REF!</v>
      </c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V36" s="69" t="e">
        <f>SUMIF(#REF!,CV$2,#REF!)</f>
        <v>#REF!</v>
      </c>
      <c r="CW36" s="69" t="e">
        <f>SUMIF(#REF!,CW$2,#REF!)</f>
        <v>#REF!</v>
      </c>
      <c r="CX36" s="69" t="e">
        <f>SUMIF(#REF!,CX$2,#REF!)</f>
        <v>#REF!</v>
      </c>
      <c r="CY36" s="69" t="e">
        <f>SUMIF(#REF!,CY$2,#REF!)</f>
        <v>#REF!</v>
      </c>
      <c r="CZ36" s="69" t="e">
        <f>SUMIF(#REF!,CZ$2,#REF!)</f>
        <v>#REF!</v>
      </c>
      <c r="DA36" s="69" t="e">
        <f>SUMIF(#REF!,DA$2,#REF!)</f>
        <v>#REF!</v>
      </c>
      <c r="DB36" s="69" t="e">
        <f>SUMIF(#REF!,DB$2,#REF!)</f>
        <v>#REF!</v>
      </c>
      <c r="DC36" s="69" t="e">
        <f>SUMIF(#REF!,DC$2,#REF!)</f>
        <v>#REF!</v>
      </c>
      <c r="DD36" s="69" t="e">
        <f>SUMIF(#REF!,DD$2,#REF!)</f>
        <v>#REF!</v>
      </c>
      <c r="DE36" s="69" t="e">
        <f>SUMIF(#REF!,DE$2,#REF!)</f>
        <v>#REF!</v>
      </c>
      <c r="DF36" s="69" t="e">
        <f>SUMIF(#REF!,DF$2,#REF!)</f>
        <v>#REF!</v>
      </c>
      <c r="DG36" s="69" t="e">
        <f>SUMIF(#REF!,DG$2,#REF!)</f>
        <v>#REF!</v>
      </c>
      <c r="DH36" s="69" t="e">
        <f>SUMIF(#REF!,DH$2,#REF!)</f>
        <v>#REF!</v>
      </c>
      <c r="DI36" s="69" t="e">
        <f>SUMIF(#REF!,DI$2,#REF!)</f>
        <v>#REF!</v>
      </c>
      <c r="DJ36" s="69" t="e">
        <f>SUMIF(#REF!,DJ$2,#REF!)</f>
        <v>#REF!</v>
      </c>
      <c r="DK36" s="69" t="e">
        <f>SUMIF(#REF!,DK$2,#REF!)</f>
        <v>#REF!</v>
      </c>
      <c r="DL36" s="69" t="e">
        <f>SUMIF(#REF!,DL$2,#REF!)</f>
        <v>#REF!</v>
      </c>
      <c r="DM36" s="69" t="e">
        <f>SUMIF(#REF!,DM$2,#REF!)</f>
        <v>#REF!</v>
      </c>
      <c r="DN36" s="69" t="e">
        <f>SUMIF(#REF!,DN$2,#REF!)</f>
        <v>#REF!</v>
      </c>
      <c r="DO36" s="69" t="e">
        <f>SUMIF(#REF!,DO$2,#REF!)</f>
        <v>#REF!</v>
      </c>
    </row>
    <row r="37" spans="3:129" s="68" customFormat="1">
      <c r="D37" s="65"/>
      <c r="E37" s="10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7"/>
      <c r="AE37" s="66"/>
      <c r="AF37" s="66"/>
      <c r="AG37" s="66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V37" s="66" t="e">
        <f>SUMIF(#REF!,CV$2,#REF!)</f>
        <v>#REF!</v>
      </c>
      <c r="CW37" s="66" t="e">
        <f>SUMIF(#REF!,CW$2,#REF!)</f>
        <v>#REF!</v>
      </c>
      <c r="CX37" s="66" t="e">
        <f>SUMIF(#REF!,CX$2,#REF!)</f>
        <v>#REF!</v>
      </c>
      <c r="CY37" s="66" t="e">
        <f>SUMIF(#REF!,CY$2,#REF!)</f>
        <v>#REF!</v>
      </c>
      <c r="CZ37" s="66" t="e">
        <f>SUMIF(#REF!,CZ$2,#REF!)</f>
        <v>#REF!</v>
      </c>
      <c r="DA37" s="66" t="e">
        <f>SUMIF(#REF!,DA$2,#REF!)</f>
        <v>#REF!</v>
      </c>
      <c r="DB37" s="66" t="e">
        <f>SUMIF(#REF!,DB$2,#REF!)</f>
        <v>#REF!</v>
      </c>
      <c r="DC37" s="66" t="e">
        <f>SUMIF(#REF!,DC$2,#REF!)</f>
        <v>#REF!</v>
      </c>
      <c r="DD37" s="66" t="e">
        <f>SUMIF(#REF!,DD$2,#REF!)</f>
        <v>#REF!</v>
      </c>
      <c r="DE37" s="66" t="e">
        <f>SUMIF(#REF!,DE$2,#REF!)</f>
        <v>#REF!</v>
      </c>
      <c r="DF37" s="66" t="e">
        <f>SUMIF(#REF!,DF$2,#REF!)</f>
        <v>#REF!</v>
      </c>
      <c r="DG37" s="66" t="e">
        <f>SUMIF(#REF!,DG$2,#REF!)</f>
        <v>#REF!</v>
      </c>
      <c r="DH37" s="66" t="e">
        <f>SUMIF(#REF!,DH$2,#REF!)</f>
        <v>#REF!</v>
      </c>
      <c r="DI37" s="66" t="e">
        <f>SUMIF(#REF!,DI$2,#REF!)</f>
        <v>#REF!</v>
      </c>
      <c r="DJ37" s="66" t="e">
        <f>SUMIF(#REF!,DJ$2,#REF!)</f>
        <v>#REF!</v>
      </c>
      <c r="DK37" s="66" t="e">
        <f>SUMIF(#REF!,DK$2,#REF!)</f>
        <v>#REF!</v>
      </c>
      <c r="DL37" s="66" t="e">
        <f>SUMIF(#REF!,DL$2,#REF!)</f>
        <v>#REF!</v>
      </c>
      <c r="DM37" s="66" t="e">
        <f>SUMIF(#REF!,DM$2,#REF!)</f>
        <v>#REF!</v>
      </c>
      <c r="DN37" s="66" t="e">
        <f>SUMIF(#REF!,DN$2,#REF!)</f>
        <v>#REF!</v>
      </c>
      <c r="DO37" s="66" t="e">
        <f>SUMIF(#REF!,DO$2,#REF!)</f>
        <v>#REF!</v>
      </c>
    </row>
    <row r="38" spans="3:129" s="54" customFormat="1" ht="21" customHeight="1">
      <c r="D38" s="62" t="s">
        <v>86</v>
      </c>
      <c r="F38" s="63" t="e">
        <f t="shared" ref="F38:AC38" si="13">F28-F31-F33-F35</f>
        <v>#REF!</v>
      </c>
      <c r="G38" s="63" t="e">
        <f t="shared" si="13"/>
        <v>#REF!</v>
      </c>
      <c r="H38" s="63" t="e">
        <f t="shared" si="13"/>
        <v>#REF!</v>
      </c>
      <c r="I38" s="63" t="e">
        <f t="shared" si="13"/>
        <v>#REF!</v>
      </c>
      <c r="J38" s="63" t="e">
        <f t="shared" si="13"/>
        <v>#REF!</v>
      </c>
      <c r="K38" s="63" t="e">
        <f t="shared" si="13"/>
        <v>#REF!</v>
      </c>
      <c r="L38" s="63" t="e">
        <f t="shared" si="13"/>
        <v>#REF!</v>
      </c>
      <c r="M38" s="63" t="e">
        <f t="shared" si="13"/>
        <v>#REF!</v>
      </c>
      <c r="N38" s="63" t="e">
        <f t="shared" si="13"/>
        <v>#REF!</v>
      </c>
      <c r="O38" s="63" t="e">
        <f t="shared" si="13"/>
        <v>#REF!</v>
      </c>
      <c r="P38" s="63" t="e">
        <f t="shared" si="13"/>
        <v>#REF!</v>
      </c>
      <c r="Q38" s="63" t="e">
        <f t="shared" si="13"/>
        <v>#REF!</v>
      </c>
      <c r="R38" s="63" t="e">
        <f t="shared" si="13"/>
        <v>#REF!</v>
      </c>
      <c r="S38" s="63" t="e">
        <f t="shared" si="13"/>
        <v>#REF!</v>
      </c>
      <c r="T38" s="63" t="e">
        <f t="shared" si="13"/>
        <v>#REF!</v>
      </c>
      <c r="U38" s="63" t="e">
        <f t="shared" si="13"/>
        <v>#REF!</v>
      </c>
      <c r="V38" s="63" t="e">
        <f t="shared" si="13"/>
        <v>#REF!</v>
      </c>
      <c r="W38" s="63" t="e">
        <f t="shared" si="13"/>
        <v>#REF!</v>
      </c>
      <c r="X38" s="63" t="e">
        <f t="shared" si="13"/>
        <v>#REF!</v>
      </c>
      <c r="Y38" s="63" t="e">
        <f t="shared" si="13"/>
        <v>#REF!</v>
      </c>
      <c r="Z38" s="63" t="e">
        <f t="shared" si="13"/>
        <v>#REF!</v>
      </c>
      <c r="AA38" s="63" t="e">
        <f t="shared" si="13"/>
        <v>#REF!</v>
      </c>
      <c r="AB38" s="63" t="e">
        <f t="shared" si="13"/>
        <v>#REF!</v>
      </c>
      <c r="AC38" s="63" t="e">
        <f t="shared" si="13"/>
        <v>#REF!</v>
      </c>
      <c r="AD38" s="25"/>
      <c r="AE38" s="63" t="e">
        <f t="shared" ref="AE38" si="14">AE28-AE31-AE33-AE35</f>
        <v>#REF!</v>
      </c>
      <c r="AF38" s="63" t="e">
        <f>AF28-AF31-AF33-AF35</f>
        <v>#REF!</v>
      </c>
      <c r="AG38" s="63" t="e">
        <f>AE38-AF38</f>
        <v>#REF!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58"/>
      <c r="CU38" s="58"/>
      <c r="CV38" s="63" t="e">
        <f>SUMIF(#REF!,CV$2,#REF!)</f>
        <v>#REF!</v>
      </c>
      <c r="CW38" s="63" t="e">
        <f>SUMIF(#REF!,CW$2,#REF!)</f>
        <v>#REF!</v>
      </c>
      <c r="CX38" s="63" t="e">
        <f>SUMIF(#REF!,CX$2,#REF!)</f>
        <v>#REF!</v>
      </c>
      <c r="CY38" s="63" t="e">
        <f>SUMIF(#REF!,CY$2,#REF!)</f>
        <v>#REF!</v>
      </c>
      <c r="CZ38" s="63" t="e">
        <f>SUMIF(#REF!,CZ$2,#REF!)</f>
        <v>#REF!</v>
      </c>
      <c r="DA38" s="63" t="e">
        <f>SUMIF(#REF!,DA$2,#REF!)</f>
        <v>#REF!</v>
      </c>
      <c r="DB38" s="63" t="e">
        <f>SUMIF(#REF!,DB$2,#REF!)</f>
        <v>#REF!</v>
      </c>
      <c r="DC38" s="63" t="e">
        <f>SUMIF(#REF!,DC$2,#REF!)</f>
        <v>#REF!</v>
      </c>
      <c r="DD38" s="63" t="e">
        <f>SUMIF(#REF!,DD$2,#REF!)</f>
        <v>#REF!</v>
      </c>
      <c r="DE38" s="63" t="e">
        <f>SUMIF(#REF!,DE$2,#REF!)</f>
        <v>#REF!</v>
      </c>
      <c r="DF38" s="63" t="e">
        <f>SUMIF(#REF!,DF$2,#REF!)</f>
        <v>#REF!</v>
      </c>
      <c r="DG38" s="63" t="e">
        <f>SUMIF(#REF!,DG$2,#REF!)</f>
        <v>#REF!</v>
      </c>
      <c r="DH38" s="63" t="e">
        <f>SUMIF(#REF!,DH$2,#REF!)</f>
        <v>#REF!</v>
      </c>
      <c r="DI38" s="63" t="e">
        <f>SUMIF(#REF!,DI$2,#REF!)</f>
        <v>#REF!</v>
      </c>
      <c r="DJ38" s="63" t="e">
        <f>SUMIF(#REF!,DJ$2,#REF!)</f>
        <v>#REF!</v>
      </c>
      <c r="DK38" s="63" t="e">
        <f>SUMIF(#REF!,DK$2,#REF!)</f>
        <v>#REF!</v>
      </c>
      <c r="DL38" s="63" t="e">
        <f>SUMIF(#REF!,DL$2,#REF!)</f>
        <v>#REF!</v>
      </c>
      <c r="DM38" s="63" t="e">
        <f>SUMIF(#REF!,DM$2,#REF!)</f>
        <v>#REF!</v>
      </c>
      <c r="DN38" s="63" t="e">
        <f>SUMIF(#REF!,DN$2,#REF!)</f>
        <v>#REF!</v>
      </c>
      <c r="DO38" s="63" t="e">
        <f>SUMIF(#REF!,DO$2,#REF!)</f>
        <v>#REF!</v>
      </c>
      <c r="DP38" s="58"/>
      <c r="DQ38" s="58"/>
      <c r="DR38" s="58"/>
      <c r="DS38" s="58"/>
      <c r="DT38" s="58"/>
      <c r="DU38" s="58"/>
      <c r="DV38" s="58"/>
      <c r="DW38" s="58"/>
      <c r="DX38" s="58"/>
    </row>
    <row r="39" spans="3:129" s="68" customFormat="1" ht="21" customHeight="1">
      <c r="D39" s="64" t="s">
        <v>35</v>
      </c>
      <c r="E39" s="106"/>
      <c r="F39" s="30" t="e">
        <f t="shared" ref="F39:AC39" si="15">F38/F$24</f>
        <v>#REF!</v>
      </c>
      <c r="G39" s="66" t="e">
        <f t="shared" si="15"/>
        <v>#REF!</v>
      </c>
      <c r="H39" s="66" t="e">
        <f t="shared" si="15"/>
        <v>#REF!</v>
      </c>
      <c r="I39" s="66" t="e">
        <f t="shared" si="15"/>
        <v>#REF!</v>
      </c>
      <c r="J39" s="66" t="e">
        <f t="shared" si="15"/>
        <v>#REF!</v>
      </c>
      <c r="K39" s="66" t="e">
        <f t="shared" si="15"/>
        <v>#REF!</v>
      </c>
      <c r="L39" s="66" t="e">
        <f t="shared" si="15"/>
        <v>#REF!</v>
      </c>
      <c r="M39" s="66" t="e">
        <f t="shared" si="15"/>
        <v>#REF!</v>
      </c>
      <c r="N39" s="66" t="e">
        <f t="shared" si="15"/>
        <v>#REF!</v>
      </c>
      <c r="O39" s="66" t="e">
        <f t="shared" si="15"/>
        <v>#REF!</v>
      </c>
      <c r="P39" s="66" t="e">
        <f t="shared" si="15"/>
        <v>#REF!</v>
      </c>
      <c r="Q39" s="30" t="e">
        <f t="shared" si="15"/>
        <v>#REF!</v>
      </c>
      <c r="R39" s="30" t="e">
        <f t="shared" si="15"/>
        <v>#REF!</v>
      </c>
      <c r="S39" s="30" t="e">
        <f t="shared" si="15"/>
        <v>#REF!</v>
      </c>
      <c r="T39" s="30" t="e">
        <f t="shared" si="15"/>
        <v>#REF!</v>
      </c>
      <c r="U39" s="30" t="e">
        <f t="shared" si="15"/>
        <v>#REF!</v>
      </c>
      <c r="V39" s="30" t="e">
        <f t="shared" si="15"/>
        <v>#REF!</v>
      </c>
      <c r="W39" s="30" t="e">
        <f t="shared" si="15"/>
        <v>#REF!</v>
      </c>
      <c r="X39" s="30" t="e">
        <f t="shared" si="15"/>
        <v>#REF!</v>
      </c>
      <c r="Y39" s="30" t="e">
        <f t="shared" si="15"/>
        <v>#REF!</v>
      </c>
      <c r="Z39" s="30" t="e">
        <f t="shared" si="15"/>
        <v>#REF!</v>
      </c>
      <c r="AA39" s="30" t="e">
        <f t="shared" si="15"/>
        <v>#REF!</v>
      </c>
      <c r="AB39" s="30" t="e">
        <f t="shared" si="15"/>
        <v>#REF!</v>
      </c>
      <c r="AC39" s="30" t="e">
        <f t="shared" si="15"/>
        <v>#REF!</v>
      </c>
      <c r="AD39" s="67"/>
      <c r="AE39" s="30" t="e">
        <f t="shared" ref="AE39" si="16">AE38/AE$19</f>
        <v>#REF!</v>
      </c>
      <c r="AF39" s="30" t="e">
        <f>AF38/AF$24</f>
        <v>#REF!</v>
      </c>
      <c r="AG39" s="30" t="e">
        <f>AE39-AF39</f>
        <v>#REF!</v>
      </c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V39" s="66" t="e">
        <f>SUMIF(#REF!,CV$2,#REF!)</f>
        <v>#REF!</v>
      </c>
      <c r="CW39" s="66" t="e">
        <f>SUMIF(#REF!,CW$2,#REF!)</f>
        <v>#REF!</v>
      </c>
      <c r="CX39" s="66" t="e">
        <f>SUMIF(#REF!,CX$2,#REF!)</f>
        <v>#REF!</v>
      </c>
      <c r="CY39" s="66" t="e">
        <f>SUMIF(#REF!,CY$2,#REF!)</f>
        <v>#REF!</v>
      </c>
      <c r="CZ39" s="66" t="e">
        <f>SUMIF(#REF!,CZ$2,#REF!)</f>
        <v>#REF!</v>
      </c>
      <c r="DA39" s="66" t="e">
        <f>SUMIF(#REF!,DA$2,#REF!)</f>
        <v>#REF!</v>
      </c>
      <c r="DB39" s="66" t="e">
        <f>SUMIF(#REF!,DB$2,#REF!)</f>
        <v>#REF!</v>
      </c>
      <c r="DC39" s="66" t="e">
        <f>SUMIF(#REF!,DC$2,#REF!)</f>
        <v>#REF!</v>
      </c>
      <c r="DD39" s="66" t="e">
        <f>SUMIF(#REF!,DD$2,#REF!)</f>
        <v>#REF!</v>
      </c>
      <c r="DE39" s="66" t="e">
        <f>SUMIF(#REF!,DE$2,#REF!)</f>
        <v>#REF!</v>
      </c>
      <c r="DF39" s="66" t="e">
        <f>SUMIF(#REF!,DF$2,#REF!)</f>
        <v>#REF!</v>
      </c>
      <c r="DG39" s="66" t="e">
        <f>SUMIF(#REF!,DG$2,#REF!)</f>
        <v>#REF!</v>
      </c>
      <c r="DH39" s="66" t="e">
        <f>SUMIF(#REF!,DH$2,#REF!)</f>
        <v>#REF!</v>
      </c>
      <c r="DI39" s="66" t="e">
        <f>SUMIF(#REF!,DI$2,#REF!)</f>
        <v>#REF!</v>
      </c>
      <c r="DJ39" s="66" t="e">
        <f>SUMIF(#REF!,DJ$2,#REF!)</f>
        <v>#REF!</v>
      </c>
      <c r="DK39" s="66" t="e">
        <f>SUMIF(#REF!,DK$2,#REF!)</f>
        <v>#REF!</v>
      </c>
      <c r="DL39" s="66" t="e">
        <f>SUMIF(#REF!,DL$2,#REF!)</f>
        <v>#REF!</v>
      </c>
      <c r="DM39" s="66" t="e">
        <f>SUMIF(#REF!,DM$2,#REF!)</f>
        <v>#REF!</v>
      </c>
      <c r="DN39" s="66" t="e">
        <f>SUMIF(#REF!,DN$2,#REF!)</f>
        <v>#REF!</v>
      </c>
      <c r="DO39" s="66" t="e">
        <f>SUMIF(#REF!,DO$2,#REF!)</f>
        <v>#REF!</v>
      </c>
    </row>
    <row r="40" spans="3:129" ht="5.25" customHeight="1">
      <c r="D40" s="59"/>
      <c r="E40" s="59"/>
      <c r="F40" s="97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V40" s="60" t="e">
        <f>SUMIF(#REF!,CV$2,#REF!)</f>
        <v>#REF!</v>
      </c>
      <c r="CW40" s="60" t="e">
        <f>SUMIF(#REF!,CW$2,#REF!)</f>
        <v>#REF!</v>
      </c>
      <c r="CX40" s="60" t="e">
        <f>SUMIF(#REF!,CX$2,#REF!)</f>
        <v>#REF!</v>
      </c>
      <c r="CY40" s="60" t="e">
        <f>SUMIF(#REF!,CY$2,#REF!)</f>
        <v>#REF!</v>
      </c>
      <c r="CZ40" s="60" t="e">
        <f>SUMIF(#REF!,CZ$2,#REF!)</f>
        <v>#REF!</v>
      </c>
      <c r="DA40" s="60" t="e">
        <f>SUMIF(#REF!,DA$2,#REF!)</f>
        <v>#REF!</v>
      </c>
      <c r="DB40" s="60" t="e">
        <f>SUMIF(#REF!,DB$2,#REF!)</f>
        <v>#REF!</v>
      </c>
      <c r="DC40" s="60" t="e">
        <f>SUMIF(#REF!,DC$2,#REF!)</f>
        <v>#REF!</v>
      </c>
      <c r="DD40" s="60" t="e">
        <f>SUMIF(#REF!,DD$2,#REF!)</f>
        <v>#REF!</v>
      </c>
      <c r="DE40" s="60" t="e">
        <f>SUMIF(#REF!,DE$2,#REF!)</f>
        <v>#REF!</v>
      </c>
      <c r="DF40" s="60" t="e">
        <f>SUMIF(#REF!,DF$2,#REF!)</f>
        <v>#REF!</v>
      </c>
      <c r="DG40" s="60" t="e">
        <f>SUMIF(#REF!,DG$2,#REF!)</f>
        <v>#REF!</v>
      </c>
      <c r="DH40" s="60" t="e">
        <f>SUMIF(#REF!,DH$2,#REF!)</f>
        <v>#REF!</v>
      </c>
      <c r="DI40" s="60" t="e">
        <f>SUMIF(#REF!,DI$2,#REF!)</f>
        <v>#REF!</v>
      </c>
      <c r="DJ40" s="60" t="e">
        <f>SUMIF(#REF!,DJ$2,#REF!)</f>
        <v>#REF!</v>
      </c>
      <c r="DK40" s="60" t="e">
        <f>SUMIF(#REF!,DK$2,#REF!)</f>
        <v>#REF!</v>
      </c>
      <c r="DL40" s="60" t="e">
        <f>SUMIF(#REF!,DL$2,#REF!)</f>
        <v>#REF!</v>
      </c>
      <c r="DM40" s="60" t="e">
        <f>SUMIF(#REF!,DM$2,#REF!)</f>
        <v>#REF!</v>
      </c>
      <c r="DN40" s="60" t="e">
        <f>SUMIF(#REF!,DN$2,#REF!)</f>
        <v>#REF!</v>
      </c>
      <c r="DO40" s="60" t="e">
        <f>SUMIF(#REF!,DO$2,#REF!)</f>
        <v>#REF!</v>
      </c>
    </row>
    <row r="42" spans="3:129">
      <c r="D42" s="100" t="e">
        <f>#REF!</f>
        <v>#REF!</v>
      </c>
      <c r="E42" s="77"/>
      <c r="F42" s="78" t="e">
        <f>#REF!</f>
        <v>#REF!</v>
      </c>
      <c r="G42" s="78" t="e">
        <f>#REF!</f>
        <v>#REF!</v>
      </c>
      <c r="H42" s="78" t="e">
        <f>#REF!</f>
        <v>#REF!</v>
      </c>
      <c r="I42" s="78" t="e">
        <f>#REF!</f>
        <v>#REF!</v>
      </c>
      <c r="J42" s="78" t="e">
        <f>#REF!</f>
        <v>#REF!</v>
      </c>
      <c r="K42" s="78" t="e">
        <f>#REF!</f>
        <v>#REF!</v>
      </c>
      <c r="L42" s="78" t="e">
        <f>#REF!</f>
        <v>#REF!</v>
      </c>
      <c r="M42" s="78" t="e">
        <f>#REF!</f>
        <v>#REF!</v>
      </c>
      <c r="N42" s="78" t="e">
        <f>#REF!</f>
        <v>#REF!</v>
      </c>
      <c r="O42" s="78" t="e">
        <f>#REF!</f>
        <v>#REF!</v>
      </c>
      <c r="P42" s="78" t="e">
        <f>#REF!</f>
        <v>#REF!</v>
      </c>
      <c r="Q42" s="78" t="e">
        <f>#REF!</f>
        <v>#REF!</v>
      </c>
      <c r="R42" s="78" t="e">
        <f>#REF!</f>
        <v>#REF!</v>
      </c>
      <c r="S42" s="78" t="e">
        <f>#REF!</f>
        <v>#REF!</v>
      </c>
      <c r="T42" s="78" t="e">
        <f>#REF!</f>
        <v>#REF!</v>
      </c>
      <c r="U42" s="78" t="e">
        <f>#REF!</f>
        <v>#REF!</v>
      </c>
      <c r="V42" s="78" t="e">
        <f>#REF!</f>
        <v>#REF!</v>
      </c>
      <c r="W42" s="78" t="e">
        <f>#REF!</f>
        <v>#REF!</v>
      </c>
      <c r="X42" s="78" t="e">
        <f>#REF!</f>
        <v>#REF!</v>
      </c>
      <c r="Y42" s="78" t="e">
        <f>#REF!</f>
        <v>#REF!</v>
      </c>
      <c r="Z42" s="78" t="e">
        <f>#REF!</f>
        <v>#REF!</v>
      </c>
      <c r="AA42" s="78" t="e">
        <f>#REF!</f>
        <v>#REF!</v>
      </c>
      <c r="AB42" s="78" t="e">
        <f>#REF!</f>
        <v>#REF!</v>
      </c>
      <c r="AC42" s="78" t="e">
        <f>#REF!</f>
        <v>#REF!</v>
      </c>
      <c r="AD42" s="78"/>
      <c r="AE42" s="78" t="e">
        <f t="shared" ref="AE42:AE49" si="17">SUM(R42:AC42)</f>
        <v>#REF!</v>
      </c>
      <c r="AF42" s="78" t="e">
        <f t="shared" ref="AF42:AF49" si="18">SUM(F42:Q42)</f>
        <v>#REF!</v>
      </c>
      <c r="AG42" s="78" t="e">
        <f t="shared" ref="AG42:AG54" si="19">AE42-AF42</f>
        <v>#REF!</v>
      </c>
    </row>
    <row r="43" spans="3:129">
      <c r="D43" s="100" t="e">
        <f>#REF!</f>
        <v>#REF!</v>
      </c>
      <c r="E43" s="77"/>
      <c r="F43" s="78" t="e">
        <f>#REF!</f>
        <v>#REF!</v>
      </c>
      <c r="G43" s="78" t="e">
        <f>#REF!</f>
        <v>#REF!</v>
      </c>
      <c r="H43" s="78" t="e">
        <f>#REF!</f>
        <v>#REF!</v>
      </c>
      <c r="I43" s="78" t="e">
        <f>#REF!</f>
        <v>#REF!</v>
      </c>
      <c r="J43" s="78" t="e">
        <f>#REF!</f>
        <v>#REF!</v>
      </c>
      <c r="K43" s="78" t="e">
        <f>#REF!</f>
        <v>#REF!</v>
      </c>
      <c r="L43" s="78" t="e">
        <f>#REF!</f>
        <v>#REF!</v>
      </c>
      <c r="M43" s="78" t="e">
        <f>#REF!</f>
        <v>#REF!</v>
      </c>
      <c r="N43" s="78" t="e">
        <f>#REF!</f>
        <v>#REF!</v>
      </c>
      <c r="O43" s="78" t="e">
        <f>#REF!</f>
        <v>#REF!</v>
      </c>
      <c r="P43" s="78" t="e">
        <f>#REF!</f>
        <v>#REF!</v>
      </c>
      <c r="Q43" s="78" t="e">
        <f>#REF!</f>
        <v>#REF!</v>
      </c>
      <c r="R43" s="78" t="e">
        <f>#REF!</f>
        <v>#REF!</v>
      </c>
      <c r="S43" s="78" t="e">
        <f>#REF!</f>
        <v>#REF!</v>
      </c>
      <c r="T43" s="78" t="e">
        <f>#REF!</f>
        <v>#REF!</v>
      </c>
      <c r="U43" s="78" t="e">
        <f>#REF!</f>
        <v>#REF!</v>
      </c>
      <c r="V43" s="78" t="e">
        <f>#REF!</f>
        <v>#REF!</v>
      </c>
      <c r="W43" s="78" t="e">
        <f>#REF!</f>
        <v>#REF!</v>
      </c>
      <c r="X43" s="78" t="e">
        <f>#REF!</f>
        <v>#REF!</v>
      </c>
      <c r="Y43" s="78" t="e">
        <f>#REF!</f>
        <v>#REF!</v>
      </c>
      <c r="Z43" s="78" t="e">
        <f>#REF!</f>
        <v>#REF!</v>
      </c>
      <c r="AA43" s="78" t="e">
        <f>#REF!</f>
        <v>#REF!</v>
      </c>
      <c r="AB43" s="78" t="e">
        <f>#REF!</f>
        <v>#REF!</v>
      </c>
      <c r="AC43" s="78" t="e">
        <f>#REF!</f>
        <v>#REF!</v>
      </c>
      <c r="AD43" s="78"/>
      <c r="AE43" s="78" t="e">
        <f t="shared" si="17"/>
        <v>#REF!</v>
      </c>
      <c r="AF43" s="78" t="e">
        <f t="shared" si="18"/>
        <v>#REF!</v>
      </c>
      <c r="AG43" s="78" t="e">
        <f t="shared" si="19"/>
        <v>#REF!</v>
      </c>
    </row>
    <row r="44" spans="3:129">
      <c r="D44" s="100" t="e">
        <f>#REF!</f>
        <v>#REF!</v>
      </c>
      <c r="E44" s="77"/>
      <c r="F44" s="78" t="e">
        <f>#REF!</f>
        <v>#REF!</v>
      </c>
      <c r="G44" s="78" t="e">
        <f>#REF!</f>
        <v>#REF!</v>
      </c>
      <c r="H44" s="78" t="e">
        <f>#REF!</f>
        <v>#REF!</v>
      </c>
      <c r="I44" s="78" t="e">
        <f>#REF!</f>
        <v>#REF!</v>
      </c>
      <c r="J44" s="78" t="e">
        <f>#REF!</f>
        <v>#REF!</v>
      </c>
      <c r="K44" s="78" t="e">
        <f>#REF!</f>
        <v>#REF!</v>
      </c>
      <c r="L44" s="78" t="e">
        <f>#REF!</f>
        <v>#REF!</v>
      </c>
      <c r="M44" s="78" t="e">
        <f>#REF!</f>
        <v>#REF!</v>
      </c>
      <c r="N44" s="78" t="e">
        <f>#REF!</f>
        <v>#REF!</v>
      </c>
      <c r="O44" s="78" t="e">
        <f>#REF!</f>
        <v>#REF!</v>
      </c>
      <c r="P44" s="78" t="e">
        <f>#REF!</f>
        <v>#REF!</v>
      </c>
      <c r="Q44" s="78" t="e">
        <f>#REF!</f>
        <v>#REF!</v>
      </c>
      <c r="R44" s="78" t="e">
        <f>#REF!</f>
        <v>#REF!</v>
      </c>
      <c r="S44" s="78" t="e">
        <f>#REF!</f>
        <v>#REF!</v>
      </c>
      <c r="T44" s="78" t="e">
        <f>#REF!</f>
        <v>#REF!</v>
      </c>
      <c r="U44" s="78" t="e">
        <f>#REF!</f>
        <v>#REF!</v>
      </c>
      <c r="V44" s="78" t="e">
        <f>#REF!</f>
        <v>#REF!</v>
      </c>
      <c r="W44" s="78" t="e">
        <f>#REF!</f>
        <v>#REF!</v>
      </c>
      <c r="X44" s="78" t="e">
        <f>#REF!</f>
        <v>#REF!</v>
      </c>
      <c r="Y44" s="78" t="e">
        <f>#REF!</f>
        <v>#REF!</v>
      </c>
      <c r="Z44" s="78" t="e">
        <f>#REF!</f>
        <v>#REF!</v>
      </c>
      <c r="AA44" s="78" t="e">
        <f>#REF!</f>
        <v>#REF!</v>
      </c>
      <c r="AB44" s="78" t="e">
        <f>#REF!</f>
        <v>#REF!</v>
      </c>
      <c r="AC44" s="78" t="e">
        <f>#REF!</f>
        <v>#REF!</v>
      </c>
      <c r="AD44" s="78"/>
      <c r="AE44" s="78" t="e">
        <f t="shared" si="17"/>
        <v>#REF!</v>
      </c>
      <c r="AF44" s="78" t="e">
        <f t="shared" si="18"/>
        <v>#REF!</v>
      </c>
      <c r="AG44" s="78" t="e">
        <f t="shared" si="19"/>
        <v>#REF!</v>
      </c>
    </row>
    <row r="45" spans="3:129" s="33" customFormat="1">
      <c r="C45" s="32"/>
      <c r="D45" s="100" t="e">
        <f>#REF!</f>
        <v>#REF!</v>
      </c>
      <c r="E45" s="77"/>
      <c r="F45" s="78" t="e">
        <f>#REF!</f>
        <v>#REF!</v>
      </c>
      <c r="G45" s="78" t="e">
        <f>#REF!</f>
        <v>#REF!</v>
      </c>
      <c r="H45" s="78" t="e">
        <f>#REF!</f>
        <v>#REF!</v>
      </c>
      <c r="I45" s="78" t="e">
        <f>#REF!</f>
        <v>#REF!</v>
      </c>
      <c r="J45" s="78" t="e">
        <f>#REF!</f>
        <v>#REF!</v>
      </c>
      <c r="K45" s="78" t="e">
        <f>#REF!</f>
        <v>#REF!</v>
      </c>
      <c r="L45" s="78" t="e">
        <f>#REF!</f>
        <v>#REF!</v>
      </c>
      <c r="M45" s="78" t="e">
        <f>#REF!</f>
        <v>#REF!</v>
      </c>
      <c r="N45" s="78" t="e">
        <f>#REF!</f>
        <v>#REF!</v>
      </c>
      <c r="O45" s="78" t="e">
        <f>#REF!</f>
        <v>#REF!</v>
      </c>
      <c r="P45" s="78" t="e">
        <f>#REF!</f>
        <v>#REF!</v>
      </c>
      <c r="Q45" s="78" t="e">
        <f>#REF!</f>
        <v>#REF!</v>
      </c>
      <c r="R45" s="78" t="e">
        <f>#REF!</f>
        <v>#REF!</v>
      </c>
      <c r="S45" s="78" t="e">
        <f>#REF!</f>
        <v>#REF!</v>
      </c>
      <c r="T45" s="78" t="e">
        <f>#REF!</f>
        <v>#REF!</v>
      </c>
      <c r="U45" s="78" t="e">
        <f>#REF!</f>
        <v>#REF!</v>
      </c>
      <c r="V45" s="78" t="e">
        <f>#REF!</f>
        <v>#REF!</v>
      </c>
      <c r="W45" s="78" t="e">
        <f>#REF!</f>
        <v>#REF!</v>
      </c>
      <c r="X45" s="78" t="e">
        <f>#REF!</f>
        <v>#REF!</v>
      </c>
      <c r="Y45" s="78" t="e">
        <f>#REF!</f>
        <v>#REF!</v>
      </c>
      <c r="Z45" s="78" t="e">
        <f>#REF!</f>
        <v>#REF!</v>
      </c>
      <c r="AA45" s="78" t="e">
        <f>#REF!</f>
        <v>#REF!</v>
      </c>
      <c r="AB45" s="78" t="e">
        <f>#REF!</f>
        <v>#REF!</v>
      </c>
      <c r="AC45" s="78" t="e">
        <f>#REF!</f>
        <v>#REF!</v>
      </c>
      <c r="AD45" s="78"/>
      <c r="AE45" s="78" t="e">
        <f t="shared" si="17"/>
        <v>#REF!</v>
      </c>
      <c r="AF45" s="78" t="e">
        <f t="shared" si="18"/>
        <v>#REF!</v>
      </c>
      <c r="AG45" s="78" t="e">
        <f t="shared" si="19"/>
        <v>#REF!</v>
      </c>
      <c r="CT45" s="32"/>
      <c r="CU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</row>
    <row r="46" spans="3:129" s="33" customFormat="1">
      <c r="C46" s="32"/>
      <c r="D46" s="100" t="e">
        <f>#REF!</f>
        <v>#REF!</v>
      </c>
      <c r="E46" s="77"/>
      <c r="F46" s="78" t="e">
        <f>#REF!</f>
        <v>#REF!</v>
      </c>
      <c r="G46" s="78" t="e">
        <f>#REF!</f>
        <v>#REF!</v>
      </c>
      <c r="H46" s="78" t="e">
        <f>#REF!</f>
        <v>#REF!</v>
      </c>
      <c r="I46" s="78" t="e">
        <f>#REF!</f>
        <v>#REF!</v>
      </c>
      <c r="J46" s="78" t="e">
        <f>#REF!</f>
        <v>#REF!</v>
      </c>
      <c r="K46" s="78" t="e">
        <f>#REF!</f>
        <v>#REF!</v>
      </c>
      <c r="L46" s="78" t="e">
        <f>#REF!</f>
        <v>#REF!</v>
      </c>
      <c r="M46" s="78" t="e">
        <f>#REF!</f>
        <v>#REF!</v>
      </c>
      <c r="N46" s="78" t="e">
        <f>#REF!</f>
        <v>#REF!</v>
      </c>
      <c r="O46" s="78" t="e">
        <f>#REF!</f>
        <v>#REF!</v>
      </c>
      <c r="P46" s="78" t="e">
        <f>#REF!</f>
        <v>#REF!</v>
      </c>
      <c r="Q46" s="78" t="e">
        <f>#REF!</f>
        <v>#REF!</v>
      </c>
      <c r="R46" s="78" t="e">
        <f>#REF!</f>
        <v>#REF!</v>
      </c>
      <c r="S46" s="78" t="e">
        <f>#REF!</f>
        <v>#REF!</v>
      </c>
      <c r="T46" s="78" t="e">
        <f>#REF!</f>
        <v>#REF!</v>
      </c>
      <c r="U46" s="78" t="e">
        <f>#REF!</f>
        <v>#REF!</v>
      </c>
      <c r="V46" s="78" t="e">
        <f>#REF!</f>
        <v>#REF!</v>
      </c>
      <c r="W46" s="78" t="e">
        <f>#REF!</f>
        <v>#REF!</v>
      </c>
      <c r="X46" s="78" t="e">
        <f>#REF!</f>
        <v>#REF!</v>
      </c>
      <c r="Y46" s="78" t="e">
        <f>#REF!</f>
        <v>#REF!</v>
      </c>
      <c r="Z46" s="78" t="e">
        <f>#REF!</f>
        <v>#REF!</v>
      </c>
      <c r="AA46" s="78" t="e">
        <f>#REF!</f>
        <v>#REF!</v>
      </c>
      <c r="AB46" s="78" t="e">
        <f>#REF!</f>
        <v>#REF!</v>
      </c>
      <c r="AC46" s="78" t="e">
        <f>#REF!</f>
        <v>#REF!</v>
      </c>
      <c r="AD46" s="78"/>
      <c r="AE46" s="78" t="e">
        <f t="shared" si="17"/>
        <v>#REF!</v>
      </c>
      <c r="AF46" s="78" t="e">
        <f t="shared" si="18"/>
        <v>#REF!</v>
      </c>
      <c r="AG46" s="78" t="e">
        <f t="shared" si="19"/>
        <v>#REF!</v>
      </c>
      <c r="CT46" s="32"/>
      <c r="CU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</row>
    <row r="47" spans="3:129" s="33" customFormat="1">
      <c r="C47" s="32"/>
      <c r="D47" s="100" t="e">
        <f>#REF!</f>
        <v>#REF!</v>
      </c>
      <c r="E47" s="77"/>
      <c r="F47" s="78" t="e">
        <f>#REF!</f>
        <v>#REF!</v>
      </c>
      <c r="G47" s="78" t="e">
        <f>#REF!</f>
        <v>#REF!</v>
      </c>
      <c r="H47" s="78" t="e">
        <f>#REF!</f>
        <v>#REF!</v>
      </c>
      <c r="I47" s="78" t="e">
        <f>#REF!</f>
        <v>#REF!</v>
      </c>
      <c r="J47" s="78" t="e">
        <f>#REF!</f>
        <v>#REF!</v>
      </c>
      <c r="K47" s="78" t="e">
        <f>#REF!</f>
        <v>#REF!</v>
      </c>
      <c r="L47" s="78" t="e">
        <f>#REF!</f>
        <v>#REF!</v>
      </c>
      <c r="M47" s="78" t="e">
        <f>#REF!</f>
        <v>#REF!</v>
      </c>
      <c r="N47" s="78" t="e">
        <f>#REF!</f>
        <v>#REF!</v>
      </c>
      <c r="O47" s="78" t="e">
        <f>#REF!</f>
        <v>#REF!</v>
      </c>
      <c r="P47" s="78" t="e">
        <f>#REF!</f>
        <v>#REF!</v>
      </c>
      <c r="Q47" s="78" t="e">
        <f>#REF!</f>
        <v>#REF!</v>
      </c>
      <c r="R47" s="78" t="e">
        <f>#REF!</f>
        <v>#REF!</v>
      </c>
      <c r="S47" s="78" t="e">
        <f>#REF!</f>
        <v>#REF!</v>
      </c>
      <c r="T47" s="78" t="e">
        <f>#REF!</f>
        <v>#REF!</v>
      </c>
      <c r="U47" s="78" t="e">
        <f>#REF!</f>
        <v>#REF!</v>
      </c>
      <c r="V47" s="78" t="e">
        <f>#REF!</f>
        <v>#REF!</v>
      </c>
      <c r="W47" s="78" t="e">
        <f>#REF!</f>
        <v>#REF!</v>
      </c>
      <c r="X47" s="78" t="e">
        <f>#REF!</f>
        <v>#REF!</v>
      </c>
      <c r="Y47" s="78" t="e">
        <f>#REF!</f>
        <v>#REF!</v>
      </c>
      <c r="Z47" s="78" t="e">
        <f>#REF!</f>
        <v>#REF!</v>
      </c>
      <c r="AA47" s="78" t="e">
        <f>#REF!</f>
        <v>#REF!</v>
      </c>
      <c r="AB47" s="78" t="e">
        <f>#REF!</f>
        <v>#REF!</v>
      </c>
      <c r="AC47" s="78" t="e">
        <f>#REF!</f>
        <v>#REF!</v>
      </c>
      <c r="AD47" s="78"/>
      <c r="AE47" s="78" t="e">
        <f t="shared" si="17"/>
        <v>#REF!</v>
      </c>
      <c r="AF47" s="78" t="e">
        <f t="shared" si="18"/>
        <v>#REF!</v>
      </c>
      <c r="AG47" s="78" t="e">
        <f t="shared" si="19"/>
        <v>#REF!</v>
      </c>
      <c r="CT47" s="32"/>
      <c r="CU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</row>
    <row r="48" spans="3:129" s="33" customFormat="1">
      <c r="C48" s="32"/>
      <c r="D48" s="100" t="e">
        <f>#REF!</f>
        <v>#REF!</v>
      </c>
      <c r="E48" s="77"/>
      <c r="F48" s="78" t="e">
        <f>#REF!</f>
        <v>#REF!</v>
      </c>
      <c r="G48" s="78" t="e">
        <f>#REF!</f>
        <v>#REF!</v>
      </c>
      <c r="H48" s="78" t="e">
        <f>#REF!</f>
        <v>#REF!</v>
      </c>
      <c r="I48" s="78" t="e">
        <f>#REF!</f>
        <v>#REF!</v>
      </c>
      <c r="J48" s="78" t="e">
        <f>#REF!</f>
        <v>#REF!</v>
      </c>
      <c r="K48" s="78" t="e">
        <f>#REF!</f>
        <v>#REF!</v>
      </c>
      <c r="L48" s="78" t="e">
        <f>#REF!</f>
        <v>#REF!</v>
      </c>
      <c r="M48" s="78" t="e">
        <f>#REF!</f>
        <v>#REF!</v>
      </c>
      <c r="N48" s="78" t="e">
        <f>#REF!</f>
        <v>#REF!</v>
      </c>
      <c r="O48" s="78" t="e">
        <f>#REF!</f>
        <v>#REF!</v>
      </c>
      <c r="P48" s="78" t="e">
        <f>#REF!</f>
        <v>#REF!</v>
      </c>
      <c r="Q48" s="78" t="e">
        <f>#REF!</f>
        <v>#REF!</v>
      </c>
      <c r="R48" s="78" t="e">
        <f>#REF!</f>
        <v>#REF!</v>
      </c>
      <c r="S48" s="78" t="e">
        <f>#REF!</f>
        <v>#REF!</v>
      </c>
      <c r="T48" s="78" t="e">
        <f>#REF!</f>
        <v>#REF!</v>
      </c>
      <c r="U48" s="78" t="e">
        <f>#REF!</f>
        <v>#REF!</v>
      </c>
      <c r="V48" s="78" t="e">
        <f>#REF!</f>
        <v>#REF!</v>
      </c>
      <c r="W48" s="78" t="e">
        <f>#REF!</f>
        <v>#REF!</v>
      </c>
      <c r="X48" s="78" t="e">
        <f>#REF!</f>
        <v>#REF!</v>
      </c>
      <c r="Y48" s="78" t="e">
        <f>#REF!</f>
        <v>#REF!</v>
      </c>
      <c r="Z48" s="78" t="e">
        <f>#REF!</f>
        <v>#REF!</v>
      </c>
      <c r="AA48" s="78" t="e">
        <f>#REF!</f>
        <v>#REF!</v>
      </c>
      <c r="AB48" s="78" t="e">
        <f>#REF!</f>
        <v>#REF!</v>
      </c>
      <c r="AC48" s="78" t="e">
        <f>#REF!</f>
        <v>#REF!</v>
      </c>
      <c r="AD48" s="78"/>
      <c r="AE48" s="78" t="e">
        <f t="shared" si="17"/>
        <v>#REF!</v>
      </c>
      <c r="AF48" s="78" t="e">
        <f t="shared" si="18"/>
        <v>#REF!</v>
      </c>
      <c r="AG48" s="78" t="e">
        <f t="shared" si="19"/>
        <v>#REF!</v>
      </c>
      <c r="CT48" s="32"/>
      <c r="CU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</row>
    <row r="49" spans="3:129" s="33" customFormat="1">
      <c r="C49" s="32"/>
      <c r="D49" s="100" t="e">
        <f>#REF!</f>
        <v>#REF!</v>
      </c>
      <c r="E49" s="77"/>
      <c r="F49" s="78" t="e">
        <f>#REF!</f>
        <v>#REF!</v>
      </c>
      <c r="G49" s="78" t="e">
        <f>#REF!</f>
        <v>#REF!</v>
      </c>
      <c r="H49" s="78" t="e">
        <f>#REF!</f>
        <v>#REF!</v>
      </c>
      <c r="I49" s="78" t="e">
        <f>#REF!</f>
        <v>#REF!</v>
      </c>
      <c r="J49" s="78" t="e">
        <f>#REF!</f>
        <v>#REF!</v>
      </c>
      <c r="K49" s="78" t="e">
        <f>#REF!</f>
        <v>#REF!</v>
      </c>
      <c r="L49" s="78" t="e">
        <f>#REF!</f>
        <v>#REF!</v>
      </c>
      <c r="M49" s="78" t="e">
        <f>#REF!</f>
        <v>#REF!</v>
      </c>
      <c r="N49" s="78" t="e">
        <f>#REF!</f>
        <v>#REF!</v>
      </c>
      <c r="O49" s="78" t="e">
        <f>#REF!</f>
        <v>#REF!</v>
      </c>
      <c r="P49" s="78" t="e">
        <f>#REF!</f>
        <v>#REF!</v>
      </c>
      <c r="Q49" s="78" t="e">
        <f>#REF!</f>
        <v>#REF!</v>
      </c>
      <c r="R49" s="78" t="e">
        <f>#REF!</f>
        <v>#REF!</v>
      </c>
      <c r="S49" s="78" t="e">
        <f>#REF!</f>
        <v>#REF!</v>
      </c>
      <c r="T49" s="78" t="e">
        <f>#REF!</f>
        <v>#REF!</v>
      </c>
      <c r="U49" s="78" t="e">
        <f>#REF!</f>
        <v>#REF!</v>
      </c>
      <c r="V49" s="78" t="e">
        <f>#REF!</f>
        <v>#REF!</v>
      </c>
      <c r="W49" s="78" t="e">
        <f>#REF!</f>
        <v>#REF!</v>
      </c>
      <c r="X49" s="78" t="e">
        <f>#REF!</f>
        <v>#REF!</v>
      </c>
      <c r="Y49" s="78" t="e">
        <f>#REF!</f>
        <v>#REF!</v>
      </c>
      <c r="Z49" s="78" t="e">
        <f>#REF!</f>
        <v>#REF!</v>
      </c>
      <c r="AA49" s="78" t="e">
        <f>#REF!</f>
        <v>#REF!</v>
      </c>
      <c r="AB49" s="78" t="e">
        <f>#REF!</f>
        <v>#REF!</v>
      </c>
      <c r="AC49" s="78" t="e">
        <f>#REF!</f>
        <v>#REF!</v>
      </c>
      <c r="AD49" s="78"/>
      <c r="AE49" s="78" t="e">
        <f t="shared" si="17"/>
        <v>#REF!</v>
      </c>
      <c r="AF49" s="78" t="e">
        <f t="shared" si="18"/>
        <v>#REF!</v>
      </c>
      <c r="AG49" s="78" t="e">
        <f t="shared" si="19"/>
        <v>#REF!</v>
      </c>
      <c r="CT49" s="32"/>
      <c r="CU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</row>
    <row r="50" spans="3:129" s="33" customFormat="1">
      <c r="C50" s="32"/>
      <c r="D50" s="100" t="e">
        <f>#REF!</f>
        <v>#REF!</v>
      </c>
      <c r="E50" s="77"/>
      <c r="F50" s="78" t="e">
        <f>#REF!</f>
        <v>#REF!</v>
      </c>
      <c r="G50" s="78" t="e">
        <f>#REF!</f>
        <v>#REF!</v>
      </c>
      <c r="H50" s="78" t="e">
        <f>#REF!</f>
        <v>#REF!</v>
      </c>
      <c r="I50" s="78" t="e">
        <f>#REF!</f>
        <v>#REF!</v>
      </c>
      <c r="J50" s="78" t="e">
        <f>#REF!</f>
        <v>#REF!</v>
      </c>
      <c r="K50" s="78" t="e">
        <f>#REF!</f>
        <v>#REF!</v>
      </c>
      <c r="L50" s="78" t="e">
        <f>#REF!</f>
        <v>#REF!</v>
      </c>
      <c r="M50" s="78" t="e">
        <f>#REF!</f>
        <v>#REF!</v>
      </c>
      <c r="N50" s="78" t="e">
        <f>#REF!</f>
        <v>#REF!</v>
      </c>
      <c r="O50" s="78" t="e">
        <f>#REF!</f>
        <v>#REF!</v>
      </c>
      <c r="P50" s="78" t="e">
        <f>#REF!</f>
        <v>#REF!</v>
      </c>
      <c r="Q50" s="78" t="e">
        <f>#REF!</f>
        <v>#REF!</v>
      </c>
      <c r="R50" s="78" t="e">
        <f>#REF!</f>
        <v>#REF!</v>
      </c>
      <c r="S50" s="78" t="e">
        <f>#REF!</f>
        <v>#REF!</v>
      </c>
      <c r="T50" s="78" t="e">
        <f>#REF!</f>
        <v>#REF!</v>
      </c>
      <c r="U50" s="78" t="e">
        <f>#REF!</f>
        <v>#REF!</v>
      </c>
      <c r="V50" s="78" t="e">
        <f>#REF!</f>
        <v>#REF!</v>
      </c>
      <c r="W50" s="78" t="e">
        <f>#REF!</f>
        <v>#REF!</v>
      </c>
      <c r="X50" s="78" t="e">
        <f>#REF!</f>
        <v>#REF!</v>
      </c>
      <c r="Y50" s="78" t="e">
        <f>#REF!</f>
        <v>#REF!</v>
      </c>
      <c r="Z50" s="78" t="e">
        <f>#REF!</f>
        <v>#REF!</v>
      </c>
      <c r="AA50" s="78" t="e">
        <f>#REF!</f>
        <v>#REF!</v>
      </c>
      <c r="AB50" s="78" t="e">
        <f>#REF!</f>
        <v>#REF!</v>
      </c>
      <c r="AC50" s="78" t="e">
        <f>#REF!</f>
        <v>#REF!</v>
      </c>
      <c r="AD50" s="78"/>
      <c r="AE50" s="78" t="e">
        <f t="shared" ref="AE50:AE53" si="20">SUM(R50:AC50)</f>
        <v>#REF!</v>
      </c>
      <c r="AF50" s="78" t="e">
        <f t="shared" ref="AF50:AF53" si="21">SUM(F50:Q50)</f>
        <v>#REF!</v>
      </c>
      <c r="AG50" s="78" t="e">
        <f t="shared" si="19"/>
        <v>#REF!</v>
      </c>
      <c r="CT50" s="32"/>
      <c r="CU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</row>
    <row r="51" spans="3:129" s="33" customFormat="1">
      <c r="C51" s="32"/>
      <c r="D51" s="100" t="e">
        <f>#REF!</f>
        <v>#REF!</v>
      </c>
      <c r="E51" s="77"/>
      <c r="F51" s="78" t="e">
        <f>#REF!</f>
        <v>#REF!</v>
      </c>
      <c r="G51" s="78" t="e">
        <f>#REF!</f>
        <v>#REF!</v>
      </c>
      <c r="H51" s="78" t="e">
        <f>#REF!</f>
        <v>#REF!</v>
      </c>
      <c r="I51" s="78" t="e">
        <f>#REF!</f>
        <v>#REF!</v>
      </c>
      <c r="J51" s="78" t="e">
        <f>#REF!</f>
        <v>#REF!</v>
      </c>
      <c r="K51" s="78" t="e">
        <f>#REF!</f>
        <v>#REF!</v>
      </c>
      <c r="L51" s="78" t="e">
        <f>#REF!</f>
        <v>#REF!</v>
      </c>
      <c r="M51" s="78" t="e">
        <f>#REF!</f>
        <v>#REF!</v>
      </c>
      <c r="N51" s="78" t="e">
        <f>#REF!</f>
        <v>#REF!</v>
      </c>
      <c r="O51" s="78" t="e">
        <f>#REF!</f>
        <v>#REF!</v>
      </c>
      <c r="P51" s="78" t="e">
        <f>#REF!</f>
        <v>#REF!</v>
      </c>
      <c r="Q51" s="78" t="e">
        <f>#REF!</f>
        <v>#REF!</v>
      </c>
      <c r="R51" s="78" t="e">
        <f>#REF!</f>
        <v>#REF!</v>
      </c>
      <c r="S51" s="78" t="e">
        <f>#REF!</f>
        <v>#REF!</v>
      </c>
      <c r="T51" s="78" t="e">
        <f>#REF!</f>
        <v>#REF!</v>
      </c>
      <c r="U51" s="78" t="e">
        <f>#REF!</f>
        <v>#REF!</v>
      </c>
      <c r="V51" s="78" t="e">
        <f>#REF!</f>
        <v>#REF!</v>
      </c>
      <c r="W51" s="78" t="e">
        <f>#REF!</f>
        <v>#REF!</v>
      </c>
      <c r="X51" s="78" t="e">
        <f>#REF!</f>
        <v>#REF!</v>
      </c>
      <c r="Y51" s="78" t="e">
        <f>#REF!</f>
        <v>#REF!</v>
      </c>
      <c r="Z51" s="78" t="e">
        <f>#REF!</f>
        <v>#REF!</v>
      </c>
      <c r="AA51" s="78" t="e">
        <f>#REF!</f>
        <v>#REF!</v>
      </c>
      <c r="AB51" s="78" t="e">
        <f>#REF!</f>
        <v>#REF!</v>
      </c>
      <c r="AC51" s="78" t="e">
        <f>#REF!</f>
        <v>#REF!</v>
      </c>
      <c r="AD51" s="78"/>
      <c r="AE51" s="78" t="e">
        <f t="shared" si="20"/>
        <v>#REF!</v>
      </c>
      <c r="AF51" s="78" t="e">
        <f t="shared" si="21"/>
        <v>#REF!</v>
      </c>
      <c r="AG51" s="78" t="e">
        <f t="shared" si="19"/>
        <v>#REF!</v>
      </c>
      <c r="CT51" s="32"/>
      <c r="CU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</row>
    <row r="52" spans="3:129" s="33" customFormat="1">
      <c r="C52" s="32"/>
      <c r="D52" s="100" t="e">
        <f>#REF!</f>
        <v>#REF!</v>
      </c>
      <c r="E52" s="77"/>
      <c r="F52" s="78" t="e">
        <f>#REF!</f>
        <v>#REF!</v>
      </c>
      <c r="G52" s="78" t="e">
        <f>#REF!</f>
        <v>#REF!</v>
      </c>
      <c r="H52" s="78" t="e">
        <f>#REF!</f>
        <v>#REF!</v>
      </c>
      <c r="I52" s="78" t="e">
        <f>#REF!</f>
        <v>#REF!</v>
      </c>
      <c r="J52" s="78" t="e">
        <f>#REF!</f>
        <v>#REF!</v>
      </c>
      <c r="K52" s="78" t="e">
        <f>#REF!</f>
        <v>#REF!</v>
      </c>
      <c r="L52" s="78" t="e">
        <f>#REF!</f>
        <v>#REF!</v>
      </c>
      <c r="M52" s="78" t="e">
        <f>#REF!</f>
        <v>#REF!</v>
      </c>
      <c r="N52" s="78" t="e">
        <f>#REF!</f>
        <v>#REF!</v>
      </c>
      <c r="O52" s="78" t="e">
        <f>#REF!</f>
        <v>#REF!</v>
      </c>
      <c r="P52" s="78" t="e">
        <f>#REF!</f>
        <v>#REF!</v>
      </c>
      <c r="Q52" s="78" t="e">
        <f>#REF!</f>
        <v>#REF!</v>
      </c>
      <c r="R52" s="78" t="e">
        <f>#REF!</f>
        <v>#REF!</v>
      </c>
      <c r="S52" s="78" t="e">
        <f>#REF!</f>
        <v>#REF!</v>
      </c>
      <c r="T52" s="78" t="e">
        <f>#REF!</f>
        <v>#REF!</v>
      </c>
      <c r="U52" s="78" t="e">
        <f>#REF!</f>
        <v>#REF!</v>
      </c>
      <c r="V52" s="78" t="e">
        <f>#REF!</f>
        <v>#REF!</v>
      </c>
      <c r="W52" s="78" t="e">
        <f>#REF!</f>
        <v>#REF!</v>
      </c>
      <c r="X52" s="78" t="e">
        <f>#REF!</f>
        <v>#REF!</v>
      </c>
      <c r="Y52" s="78" t="e">
        <f>#REF!</f>
        <v>#REF!</v>
      </c>
      <c r="Z52" s="78" t="e">
        <f>#REF!</f>
        <v>#REF!</v>
      </c>
      <c r="AA52" s="78" t="e">
        <f>#REF!</f>
        <v>#REF!</v>
      </c>
      <c r="AB52" s="78" t="e">
        <f>#REF!</f>
        <v>#REF!</v>
      </c>
      <c r="AC52" s="78" t="e">
        <f>#REF!</f>
        <v>#REF!</v>
      </c>
      <c r="AD52" s="78"/>
      <c r="AE52" s="78" t="e">
        <f t="shared" si="20"/>
        <v>#REF!</v>
      </c>
      <c r="AF52" s="78" t="e">
        <f t="shared" si="21"/>
        <v>#REF!</v>
      </c>
      <c r="AG52" s="78" t="e">
        <f t="shared" si="19"/>
        <v>#REF!</v>
      </c>
      <c r="CT52" s="32"/>
      <c r="CU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</row>
    <row r="53" spans="3:129" s="33" customFormat="1">
      <c r="C53" s="32"/>
      <c r="D53" s="100" t="e">
        <f>#REF!</f>
        <v>#REF!</v>
      </c>
      <c r="E53" s="77"/>
      <c r="F53" s="78" t="e">
        <f>#REF!</f>
        <v>#REF!</v>
      </c>
      <c r="G53" s="78" t="e">
        <f>#REF!</f>
        <v>#REF!</v>
      </c>
      <c r="H53" s="78" t="e">
        <f>#REF!</f>
        <v>#REF!</v>
      </c>
      <c r="I53" s="78" t="e">
        <f>#REF!</f>
        <v>#REF!</v>
      </c>
      <c r="J53" s="78" t="e">
        <f>#REF!</f>
        <v>#REF!</v>
      </c>
      <c r="K53" s="78" t="e">
        <f>#REF!</f>
        <v>#REF!</v>
      </c>
      <c r="L53" s="78" t="e">
        <f>#REF!</f>
        <v>#REF!</v>
      </c>
      <c r="M53" s="78" t="e">
        <f>#REF!</f>
        <v>#REF!</v>
      </c>
      <c r="N53" s="78" t="e">
        <f>#REF!</f>
        <v>#REF!</v>
      </c>
      <c r="O53" s="78" t="e">
        <f>#REF!</f>
        <v>#REF!</v>
      </c>
      <c r="P53" s="78" t="e">
        <f>#REF!</f>
        <v>#REF!</v>
      </c>
      <c r="Q53" s="78" t="e">
        <f>#REF!</f>
        <v>#REF!</v>
      </c>
      <c r="R53" s="78" t="e">
        <f>#REF!</f>
        <v>#REF!</v>
      </c>
      <c r="S53" s="78" t="e">
        <f>#REF!</f>
        <v>#REF!</v>
      </c>
      <c r="T53" s="78" t="e">
        <f>#REF!</f>
        <v>#REF!</v>
      </c>
      <c r="U53" s="78" t="e">
        <f>#REF!</f>
        <v>#REF!</v>
      </c>
      <c r="V53" s="78" t="e">
        <f>#REF!</f>
        <v>#REF!</v>
      </c>
      <c r="W53" s="78" t="e">
        <f>#REF!</f>
        <v>#REF!</v>
      </c>
      <c r="X53" s="78" t="e">
        <f>#REF!</f>
        <v>#REF!</v>
      </c>
      <c r="Y53" s="78" t="e">
        <f>#REF!</f>
        <v>#REF!</v>
      </c>
      <c r="Z53" s="78" t="e">
        <f>#REF!</f>
        <v>#REF!</v>
      </c>
      <c r="AA53" s="78" t="e">
        <f>#REF!</f>
        <v>#REF!</v>
      </c>
      <c r="AB53" s="78" t="e">
        <f>#REF!</f>
        <v>#REF!</v>
      </c>
      <c r="AC53" s="78" t="e">
        <f>#REF!</f>
        <v>#REF!</v>
      </c>
      <c r="AD53" s="78"/>
      <c r="AE53" s="78" t="e">
        <f t="shared" si="20"/>
        <v>#REF!</v>
      </c>
      <c r="AF53" s="78" t="e">
        <f t="shared" si="21"/>
        <v>#REF!</v>
      </c>
      <c r="AG53" s="78" t="e">
        <f t="shared" si="19"/>
        <v>#REF!</v>
      </c>
      <c r="CT53" s="32"/>
      <c r="CU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</row>
    <row r="54" spans="3:129" s="33" customFormat="1">
      <c r="C54" s="32"/>
      <c r="D54" s="79" t="s">
        <v>80</v>
      </c>
      <c r="E54" s="80"/>
      <c r="F54" s="81" t="e">
        <f t="shared" ref="F54:AC54" si="22">SUM(F42:F53)</f>
        <v>#REF!</v>
      </c>
      <c r="G54" s="81" t="e">
        <f t="shared" si="22"/>
        <v>#REF!</v>
      </c>
      <c r="H54" s="81" t="e">
        <f t="shared" si="22"/>
        <v>#REF!</v>
      </c>
      <c r="I54" s="81" t="e">
        <f t="shared" si="22"/>
        <v>#REF!</v>
      </c>
      <c r="J54" s="81" t="e">
        <f t="shared" si="22"/>
        <v>#REF!</v>
      </c>
      <c r="K54" s="81" t="e">
        <f t="shared" si="22"/>
        <v>#REF!</v>
      </c>
      <c r="L54" s="81" t="e">
        <f t="shared" si="22"/>
        <v>#REF!</v>
      </c>
      <c r="M54" s="81" t="e">
        <f t="shared" si="22"/>
        <v>#REF!</v>
      </c>
      <c r="N54" s="81" t="e">
        <f t="shared" si="22"/>
        <v>#REF!</v>
      </c>
      <c r="O54" s="81" t="e">
        <f t="shared" si="22"/>
        <v>#REF!</v>
      </c>
      <c r="P54" s="81" t="e">
        <f t="shared" si="22"/>
        <v>#REF!</v>
      </c>
      <c r="Q54" s="81" t="e">
        <f t="shared" si="22"/>
        <v>#REF!</v>
      </c>
      <c r="R54" s="81" t="e">
        <f t="shared" si="22"/>
        <v>#REF!</v>
      </c>
      <c r="S54" s="81" t="e">
        <f t="shared" si="22"/>
        <v>#REF!</v>
      </c>
      <c r="T54" s="81" t="e">
        <f t="shared" si="22"/>
        <v>#REF!</v>
      </c>
      <c r="U54" s="81" t="e">
        <f t="shared" si="22"/>
        <v>#REF!</v>
      </c>
      <c r="V54" s="81" t="e">
        <f t="shared" si="22"/>
        <v>#REF!</v>
      </c>
      <c r="W54" s="81" t="e">
        <f t="shared" si="22"/>
        <v>#REF!</v>
      </c>
      <c r="X54" s="81" t="e">
        <f t="shared" si="22"/>
        <v>#REF!</v>
      </c>
      <c r="Y54" s="81" t="e">
        <f t="shared" si="22"/>
        <v>#REF!</v>
      </c>
      <c r="Z54" s="81" t="e">
        <f t="shared" si="22"/>
        <v>#REF!</v>
      </c>
      <c r="AA54" s="81" t="e">
        <f t="shared" si="22"/>
        <v>#REF!</v>
      </c>
      <c r="AB54" s="81" t="e">
        <f t="shared" si="22"/>
        <v>#REF!</v>
      </c>
      <c r="AC54" s="81" t="e">
        <f t="shared" si="22"/>
        <v>#REF!</v>
      </c>
      <c r="AD54" s="82"/>
      <c r="AE54" s="81" t="e">
        <f>SUM(R54:AC54)</f>
        <v>#REF!</v>
      </c>
      <c r="AF54" s="81" t="e">
        <f>SUM(F54:Q54)</f>
        <v>#REF!</v>
      </c>
      <c r="AG54" s="81" t="e">
        <f t="shared" si="19"/>
        <v>#REF!</v>
      </c>
      <c r="CT54" s="32"/>
      <c r="CU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</row>
    <row r="55" spans="3:129" s="33" customFormat="1" outlineLevel="1" collapsed="1">
      <c r="C55" s="32"/>
      <c r="D55" s="32" t="s">
        <v>660</v>
      </c>
      <c r="E55" s="32"/>
      <c r="F55" s="26" t="e">
        <f t="shared" ref="F55:Q55" si="23">F54-F38</f>
        <v>#REF!</v>
      </c>
      <c r="G55" s="26" t="e">
        <f t="shared" si="23"/>
        <v>#REF!</v>
      </c>
      <c r="H55" s="26" t="e">
        <f t="shared" si="23"/>
        <v>#REF!</v>
      </c>
      <c r="I55" s="26" t="e">
        <f t="shared" si="23"/>
        <v>#REF!</v>
      </c>
      <c r="J55" s="26" t="e">
        <f t="shared" si="23"/>
        <v>#REF!</v>
      </c>
      <c r="K55" s="26" t="e">
        <f t="shared" si="23"/>
        <v>#REF!</v>
      </c>
      <c r="L55" s="26" t="e">
        <f t="shared" si="23"/>
        <v>#REF!</v>
      </c>
      <c r="M55" s="26" t="e">
        <f t="shared" si="23"/>
        <v>#REF!</v>
      </c>
      <c r="N55" s="26" t="e">
        <f t="shared" si="23"/>
        <v>#REF!</v>
      </c>
      <c r="O55" s="26" t="e">
        <f t="shared" si="23"/>
        <v>#REF!</v>
      </c>
      <c r="P55" s="26" t="e">
        <f t="shared" si="23"/>
        <v>#REF!</v>
      </c>
      <c r="Q55" s="26" t="e">
        <f t="shared" si="23"/>
        <v>#REF!</v>
      </c>
      <c r="R55" s="26" t="e">
        <f t="shared" ref="R55:AC55" si="24">R54-R38</f>
        <v>#REF!</v>
      </c>
      <c r="S55" s="26" t="e">
        <f t="shared" si="24"/>
        <v>#REF!</v>
      </c>
      <c r="T55" s="26" t="e">
        <f t="shared" si="24"/>
        <v>#REF!</v>
      </c>
      <c r="U55" s="26" t="e">
        <f t="shared" si="24"/>
        <v>#REF!</v>
      </c>
      <c r="V55" s="26" t="e">
        <f t="shared" si="24"/>
        <v>#REF!</v>
      </c>
      <c r="W55" s="26" t="e">
        <f t="shared" si="24"/>
        <v>#REF!</v>
      </c>
      <c r="X55" s="26" t="e">
        <f t="shared" si="24"/>
        <v>#REF!</v>
      </c>
      <c r="Y55" s="26" t="e">
        <f t="shared" si="24"/>
        <v>#REF!</v>
      </c>
      <c r="Z55" s="26" t="e">
        <f t="shared" si="24"/>
        <v>#REF!</v>
      </c>
      <c r="AA55" s="26" t="e">
        <f t="shared" si="24"/>
        <v>#REF!</v>
      </c>
      <c r="AB55" s="26" t="e">
        <f t="shared" si="24"/>
        <v>#REF!</v>
      </c>
      <c r="AC55" s="26" t="e">
        <f t="shared" si="24"/>
        <v>#REF!</v>
      </c>
      <c r="AE55" s="26" t="e">
        <f>AE54-AE38</f>
        <v>#REF!</v>
      </c>
      <c r="AF55" s="26" t="e">
        <f>AF54-AF38</f>
        <v>#REF!</v>
      </c>
      <c r="AG55" s="26"/>
      <c r="CT55" s="32"/>
      <c r="CU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</row>
    <row r="56" spans="3:129" s="33" customFormat="1">
      <c r="C56" s="32"/>
      <c r="D56" s="32"/>
      <c r="E56" s="32"/>
      <c r="CT56" s="32"/>
      <c r="CU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9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9460E-420D-4E92-A357-B8D03E9CB175}">
  <sheetPr codeName="Sheet141">
    <tabColor theme="8" tint="-0.499984740745262"/>
    <pageSetUpPr fitToPage="1"/>
  </sheetPr>
  <dimension ref="C1:AK393"/>
  <sheetViews>
    <sheetView showGridLines="0" topLeftCell="A5" zoomScale="85" zoomScaleNormal="85" workbookViewId="0">
      <pane ySplit="5" topLeftCell="A10" activePane="bottomLeft" state="frozen"/>
      <selection activeCell="I14" sqref="I14"/>
      <selection pane="bottomLeft"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31.6640625" style="32" hidden="1" customWidth="1" outlineLevel="1"/>
    <col min="4" max="4" width="9.5" style="32" hidden="1" customWidth="1" outlineLevel="1"/>
    <col min="5" max="5" width="10.83203125" style="32" customWidth="1" collapsed="1"/>
    <col min="6" max="6" width="15.1640625" style="32" customWidth="1"/>
    <col min="7" max="7" width="4.83203125" style="32" customWidth="1"/>
    <col min="8" max="8" width="4.5" style="32" customWidth="1"/>
    <col min="9" max="11" width="13.5" style="33" customWidth="1"/>
    <col min="12" max="12" width="9.1640625" style="32" hidden="1" customWidth="1" outlineLevel="1"/>
    <col min="13" max="36" width="9.1640625" style="33" hidden="1" customWidth="1" outlineLevel="1"/>
    <col min="37" max="37" width="9.1640625" style="32" collapsed="1"/>
    <col min="38" max="16384" width="9.1640625" style="32"/>
  </cols>
  <sheetData>
    <row r="1" spans="3:36" ht="15" hidden="1" outlineLevel="1">
      <c r="E1" s="159" t="e">
        <f>#REF!</f>
        <v>#REF!</v>
      </c>
      <c r="F1" s="159"/>
      <c r="G1" s="159"/>
      <c r="I1" s="159"/>
      <c r="J1" s="159"/>
      <c r="K1" s="159"/>
      <c r="M1" s="159" t="e">
        <f>IF(M6&lt;=$E$1,1,0)</f>
        <v>#REF!</v>
      </c>
      <c r="N1" s="159" t="e">
        <f t="shared" ref="N1:X1" si="0">IF(N6&lt;=$E$1,1,0)</f>
        <v>#REF!</v>
      </c>
      <c r="O1" s="159" t="e">
        <f t="shared" si="0"/>
        <v>#REF!</v>
      </c>
      <c r="P1" s="159" t="e">
        <f t="shared" si="0"/>
        <v>#REF!</v>
      </c>
      <c r="Q1" s="159" t="e">
        <f t="shared" si="0"/>
        <v>#REF!</v>
      </c>
      <c r="R1" s="159" t="e">
        <f t="shared" si="0"/>
        <v>#REF!</v>
      </c>
      <c r="S1" s="159" t="e">
        <f t="shared" si="0"/>
        <v>#REF!</v>
      </c>
      <c r="T1" s="159" t="e">
        <f t="shared" si="0"/>
        <v>#REF!</v>
      </c>
      <c r="U1" s="159" t="e">
        <f t="shared" si="0"/>
        <v>#REF!</v>
      </c>
      <c r="V1" s="159" t="e">
        <f t="shared" si="0"/>
        <v>#REF!</v>
      </c>
      <c r="W1" s="159" t="e">
        <f t="shared" si="0"/>
        <v>#REF!</v>
      </c>
      <c r="X1" s="159" t="e">
        <f t="shared" si="0"/>
        <v>#REF!</v>
      </c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</row>
    <row r="2" spans="3:36" ht="15" hidden="1" outlineLevel="1">
      <c r="E2" s="159"/>
      <c r="F2" s="159"/>
      <c r="G2" s="159"/>
      <c r="I2" s="159"/>
      <c r="J2" s="159"/>
      <c r="K2" s="159"/>
      <c r="M2" s="159" t="e">
        <f>M1</f>
        <v>#REF!</v>
      </c>
      <c r="N2" s="159" t="e">
        <f t="shared" ref="N2:X2" si="1">N1</f>
        <v>#REF!</v>
      </c>
      <c r="O2" s="159" t="e">
        <f t="shared" si="1"/>
        <v>#REF!</v>
      </c>
      <c r="P2" s="159" t="e">
        <f t="shared" si="1"/>
        <v>#REF!</v>
      </c>
      <c r="Q2" s="159" t="e">
        <f t="shared" si="1"/>
        <v>#REF!</v>
      </c>
      <c r="R2" s="159" t="e">
        <f t="shared" si="1"/>
        <v>#REF!</v>
      </c>
      <c r="S2" s="159" t="e">
        <f t="shared" si="1"/>
        <v>#REF!</v>
      </c>
      <c r="T2" s="159" t="e">
        <f t="shared" si="1"/>
        <v>#REF!</v>
      </c>
      <c r="U2" s="159" t="e">
        <f t="shared" si="1"/>
        <v>#REF!</v>
      </c>
      <c r="V2" s="159" t="e">
        <f t="shared" si="1"/>
        <v>#REF!</v>
      </c>
      <c r="W2" s="159" t="e">
        <f t="shared" si="1"/>
        <v>#REF!</v>
      </c>
      <c r="X2" s="159" t="e">
        <f t="shared" si="1"/>
        <v>#REF!</v>
      </c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</row>
    <row r="3" spans="3:36" ht="16" hidden="1" outlineLevel="1">
      <c r="E3" s="34"/>
      <c r="F3" s="34"/>
      <c r="G3" s="34"/>
      <c r="L3" s="35"/>
    </row>
    <row r="4" spans="3:36" ht="19" hidden="1" outlineLevel="1">
      <c r="E4" s="119" t="str" cm="1">
        <f t="array" aca="1" ref="E4" ca="1">RIGHT(CELL("filename",E4),LEN(CELL("filename",E4))-SEARCH("]",CELL("filename",E4)))</f>
        <v>FY25 Restaurants</v>
      </c>
      <c r="F4" s="119"/>
      <c r="G4" s="119"/>
      <c r="L4" s="35"/>
    </row>
    <row r="5" spans="3:36" ht="16" collapsed="1">
      <c r="E5" s="35"/>
      <c r="F5" s="35"/>
      <c r="G5" s="35"/>
      <c r="I5" s="23"/>
      <c r="J5" s="23"/>
      <c r="K5" s="23"/>
      <c r="L5" s="35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3:36" s="38" customFormat="1" ht="15.75" customHeight="1">
      <c r="E6" s="1299" t="s">
        <v>615</v>
      </c>
      <c r="F6" s="1299"/>
      <c r="G6" s="1299"/>
      <c r="I6" s="1297" t="s">
        <v>56</v>
      </c>
      <c r="J6" s="1297"/>
      <c r="K6" s="1297"/>
      <c r="L6" s="39"/>
      <c r="M6" s="159">
        <v>1</v>
      </c>
      <c r="N6" s="159">
        <v>2</v>
      </c>
      <c r="O6" s="159">
        <v>3</v>
      </c>
      <c r="P6" s="159">
        <v>4</v>
      </c>
      <c r="Q6" s="159">
        <v>5</v>
      </c>
      <c r="R6" s="159">
        <v>6</v>
      </c>
      <c r="S6" s="159">
        <v>7</v>
      </c>
      <c r="T6" s="159">
        <v>8</v>
      </c>
      <c r="U6" s="159">
        <v>9</v>
      </c>
      <c r="V6" s="159">
        <v>10</v>
      </c>
      <c r="W6" s="159">
        <v>11</v>
      </c>
      <c r="X6" s="159">
        <v>12</v>
      </c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</row>
    <row r="7" spans="3:36" s="42" customFormat="1" ht="16.5" customHeight="1">
      <c r="E7" s="1300"/>
      <c r="F7" s="1300"/>
      <c r="G7" s="1300"/>
      <c r="I7" s="1298"/>
      <c r="J7" s="1298"/>
      <c r="K7" s="1298"/>
      <c r="L7" s="43"/>
      <c r="M7" s="44" t="s">
        <v>101</v>
      </c>
      <c r="N7" s="44" t="s">
        <v>102</v>
      </c>
      <c r="O7" s="44" t="s">
        <v>103</v>
      </c>
      <c r="P7" s="44" t="s">
        <v>104</v>
      </c>
      <c r="Q7" s="44" t="s">
        <v>105</v>
      </c>
      <c r="R7" s="44" t="s">
        <v>106</v>
      </c>
      <c r="S7" s="44" t="s">
        <v>107</v>
      </c>
      <c r="T7" s="44" t="s">
        <v>108</v>
      </c>
      <c r="U7" s="44" t="s">
        <v>109</v>
      </c>
      <c r="V7" s="44" t="s">
        <v>110</v>
      </c>
      <c r="W7" s="44" t="s">
        <v>111</v>
      </c>
      <c r="X7" s="44" t="s">
        <v>112</v>
      </c>
      <c r="Y7" s="44" t="s">
        <v>736</v>
      </c>
      <c r="Z7" s="44" t="s">
        <v>737</v>
      </c>
      <c r="AA7" s="44" t="s">
        <v>738</v>
      </c>
      <c r="AB7" s="44" t="s">
        <v>739</v>
      </c>
      <c r="AC7" s="44" t="s">
        <v>740</v>
      </c>
      <c r="AD7" s="44" t="s">
        <v>729</v>
      </c>
      <c r="AE7" s="44" t="s">
        <v>730</v>
      </c>
      <c r="AF7" s="44" t="s">
        <v>731</v>
      </c>
      <c r="AG7" s="44" t="s">
        <v>732</v>
      </c>
      <c r="AH7" s="44" t="s">
        <v>733</v>
      </c>
      <c r="AI7" s="44" t="s">
        <v>734</v>
      </c>
      <c r="AJ7" s="44" t="s">
        <v>735</v>
      </c>
    </row>
    <row r="8" spans="3:36" ht="23.25" customHeight="1">
      <c r="E8" s="1301"/>
      <c r="F8" s="1301"/>
      <c r="G8" s="1301"/>
      <c r="I8" s="145" t="s">
        <v>9</v>
      </c>
      <c r="J8" s="145" t="s">
        <v>8</v>
      </c>
      <c r="K8" s="145" t="s">
        <v>287</v>
      </c>
      <c r="L8" s="46"/>
      <c r="M8" s="501" t="str">
        <f>'Monthly P&amp;L'!F8</f>
        <v>Actual</v>
      </c>
      <c r="N8" s="501" t="str">
        <f>'Monthly P&amp;L'!G8</f>
        <v>Actual</v>
      </c>
      <c r="O8" s="501" t="str">
        <f>'Monthly P&amp;L'!H8</f>
        <v>Actual</v>
      </c>
      <c r="P8" s="501" t="str">
        <f>'Monthly P&amp;L'!I8</f>
        <v>Actual</v>
      </c>
      <c r="Q8" s="501" t="str">
        <f>'Monthly P&amp;L'!J8</f>
        <v>Actual</v>
      </c>
      <c r="R8" s="501" t="str">
        <f>'Monthly P&amp;L'!K8</f>
        <v>Actual</v>
      </c>
      <c r="S8" s="501" t="str">
        <f>'Monthly P&amp;L'!L8</f>
        <v>Actual</v>
      </c>
      <c r="T8" s="501" t="str">
        <f>'Monthly P&amp;L'!M8</f>
        <v>Actual</v>
      </c>
      <c r="U8" s="501" t="str">
        <f>'Monthly P&amp;L'!N8</f>
        <v>Actual</v>
      </c>
      <c r="V8" s="501" t="str">
        <f>'Monthly P&amp;L'!O8</f>
        <v>Actual</v>
      </c>
      <c r="W8" s="501" t="str">
        <f>'Monthly P&amp;L'!P8</f>
        <v>Actual</v>
      </c>
      <c r="X8" s="501" t="str">
        <f>'Monthly P&amp;L'!Q8</f>
        <v>Actual</v>
      </c>
      <c r="Y8" s="501" t="s">
        <v>147</v>
      </c>
      <c r="Z8" s="501" t="s">
        <v>147</v>
      </c>
      <c r="AA8" s="501" t="s">
        <v>147</v>
      </c>
      <c r="AB8" s="501" t="s">
        <v>147</v>
      </c>
      <c r="AC8" s="501" t="s">
        <v>147</v>
      </c>
      <c r="AD8" s="501" t="s">
        <v>147</v>
      </c>
      <c r="AE8" s="501" t="s">
        <v>147</v>
      </c>
      <c r="AF8" s="501" t="s">
        <v>147</v>
      </c>
      <c r="AG8" s="501" t="s">
        <v>147</v>
      </c>
      <c r="AH8" s="501" t="s">
        <v>147</v>
      </c>
      <c r="AI8" s="501" t="s">
        <v>147</v>
      </c>
      <c r="AJ8" s="501" t="s">
        <v>147</v>
      </c>
    </row>
    <row r="9" spans="3:36" ht="5.25" customHeight="1">
      <c r="E9" s="525"/>
      <c r="F9" s="525"/>
      <c r="G9" s="525"/>
      <c r="I9" s="8"/>
      <c r="J9" s="8"/>
      <c r="K9" s="8"/>
      <c r="L9" s="46"/>
      <c r="M9" s="501"/>
      <c r="N9" s="501"/>
      <c r="O9" s="501"/>
      <c r="P9" s="501"/>
      <c r="Q9" s="501"/>
      <c r="R9" s="501"/>
      <c r="S9" s="501"/>
      <c r="T9" s="501"/>
      <c r="U9" s="501"/>
      <c r="V9" s="501"/>
      <c r="W9" s="501"/>
      <c r="X9" s="501"/>
      <c r="Y9" s="501"/>
      <c r="Z9" s="501"/>
      <c r="AA9" s="501"/>
      <c r="AB9" s="501"/>
      <c r="AC9" s="501"/>
      <c r="AD9" s="501"/>
      <c r="AE9" s="501"/>
      <c r="AF9" s="501"/>
      <c r="AG9" s="501"/>
      <c r="AH9" s="501"/>
      <c r="AI9" s="501"/>
      <c r="AJ9" s="501"/>
    </row>
    <row r="10" spans="3:36" ht="22" customHeight="1">
      <c r="I10" s="585" t="s">
        <v>90</v>
      </c>
      <c r="J10" s="585" t="s">
        <v>90</v>
      </c>
      <c r="K10" s="586" t="s">
        <v>90</v>
      </c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</row>
    <row r="11" spans="3:36" s="54" customFormat="1" ht="21" customHeight="1">
      <c r="C11" s="54" t="str">
        <f t="shared" ref="C11:C16" si="2">F11&amp;D11</f>
        <v>Net SalesBold St</v>
      </c>
      <c r="D11" s="597" t="s">
        <v>74</v>
      </c>
      <c r="E11" s="1302" t="s">
        <v>571</v>
      </c>
      <c r="F11" s="62" t="s">
        <v>57</v>
      </c>
      <c r="G11" s="62" t="s">
        <v>143</v>
      </c>
      <c r="I11" s="63" t="e">
        <f t="shared" ref="I11:I16" si="3">SUM(Y11:AJ11)</f>
        <v>#REF!</v>
      </c>
      <c r="J11" s="63" t="e">
        <f t="shared" ref="J11:J16" si="4">SUM(M11:X11)</f>
        <v>#REF!</v>
      </c>
      <c r="K11" s="513" t="e">
        <f>I11-J11</f>
        <v>#REF!</v>
      </c>
      <c r="M11" s="25" t="e">
        <f>#REF!</f>
        <v>#REF!</v>
      </c>
      <c r="N11" s="25" t="e">
        <f>#REF!</f>
        <v>#REF!</v>
      </c>
      <c r="O11" s="25" t="e">
        <f>#REF!</f>
        <v>#REF!</v>
      </c>
      <c r="P11" s="25" t="e">
        <f>#REF!</f>
        <v>#REF!</v>
      </c>
      <c r="Q11" s="25" t="e">
        <f>#REF!</f>
        <v>#REF!</v>
      </c>
      <c r="R11" s="25" t="e">
        <f>#REF!</f>
        <v>#REF!</v>
      </c>
      <c r="S11" s="25" t="e">
        <f>#REF!</f>
        <v>#REF!</v>
      </c>
      <c r="T11" s="25" t="e">
        <f>#REF!</f>
        <v>#REF!</v>
      </c>
      <c r="U11" s="25" t="e">
        <f>#REF!</f>
        <v>#REF!</v>
      </c>
      <c r="V11" s="25" t="e">
        <f>#REF!</f>
        <v>#REF!</v>
      </c>
      <c r="W11" s="25" t="e">
        <f>#REF!</f>
        <v>#REF!</v>
      </c>
      <c r="X11" s="25" t="e">
        <f>#REF!</f>
        <v>#REF!</v>
      </c>
      <c r="Y11" s="25" t="e">
        <f>#REF!</f>
        <v>#REF!</v>
      </c>
      <c r="Z11" s="25" t="e">
        <f>#REF!</f>
        <v>#REF!</v>
      </c>
      <c r="AA11" s="25" t="e">
        <f>#REF!</f>
        <v>#REF!</v>
      </c>
      <c r="AB11" s="25" t="e">
        <f>#REF!</f>
        <v>#REF!</v>
      </c>
      <c r="AC11" s="25" t="e">
        <f>#REF!</f>
        <v>#REF!</v>
      </c>
      <c r="AD11" s="25" t="e">
        <f>#REF!</f>
        <v>#REF!</v>
      </c>
      <c r="AE11" s="25" t="e">
        <f>#REF!</f>
        <v>#REF!</v>
      </c>
      <c r="AF11" s="25" t="e">
        <f>#REF!</f>
        <v>#REF!</v>
      </c>
      <c r="AG11" s="25" t="e">
        <f>#REF!</f>
        <v>#REF!</v>
      </c>
      <c r="AH11" s="25" t="e">
        <f>#REF!</f>
        <v>#REF!</v>
      </c>
      <c r="AI11" s="25" t="e">
        <f>#REF!</f>
        <v>#REF!</v>
      </c>
      <c r="AJ11" s="25" t="e">
        <f>#REF!</f>
        <v>#REF!</v>
      </c>
    </row>
    <row r="12" spans="3:36" ht="20.25" customHeight="1">
      <c r="C12" s="54" t="str">
        <f t="shared" si="2"/>
        <v>Gross ProfitBold St</v>
      </c>
      <c r="D12" s="32" t="str">
        <f>D11</f>
        <v>Bold St</v>
      </c>
      <c r="E12" s="1303"/>
      <c r="F12" s="32" t="s">
        <v>1</v>
      </c>
      <c r="G12" s="32" t="s">
        <v>143</v>
      </c>
      <c r="I12" s="24" t="e">
        <f t="shared" si="3"/>
        <v>#REF!</v>
      </c>
      <c r="J12" s="24" t="e">
        <f t="shared" si="4"/>
        <v>#REF!</v>
      </c>
      <c r="K12" s="123" t="e">
        <f>I12-J12</f>
        <v>#REF!</v>
      </c>
      <c r="M12" s="25" t="e">
        <f>#REF!</f>
        <v>#REF!</v>
      </c>
      <c r="N12" s="25" t="e">
        <f>#REF!</f>
        <v>#REF!</v>
      </c>
      <c r="O12" s="25" t="e">
        <f>#REF!</f>
        <v>#REF!</v>
      </c>
      <c r="P12" s="25" t="e">
        <f>#REF!</f>
        <v>#REF!</v>
      </c>
      <c r="Q12" s="25" t="e">
        <f>#REF!</f>
        <v>#REF!</v>
      </c>
      <c r="R12" s="25" t="e">
        <f>#REF!</f>
        <v>#REF!</v>
      </c>
      <c r="S12" s="25" t="e">
        <f>#REF!</f>
        <v>#REF!</v>
      </c>
      <c r="T12" s="25" t="e">
        <f>#REF!</f>
        <v>#REF!</v>
      </c>
      <c r="U12" s="25" t="e">
        <f>#REF!</f>
        <v>#REF!</v>
      </c>
      <c r="V12" s="25" t="e">
        <f>#REF!</f>
        <v>#REF!</v>
      </c>
      <c r="W12" s="25" t="e">
        <f>#REF!</f>
        <v>#REF!</v>
      </c>
      <c r="X12" s="25" t="e">
        <f>#REF!</f>
        <v>#REF!</v>
      </c>
      <c r="Y12" s="25" t="e">
        <f>#REF!</f>
        <v>#REF!</v>
      </c>
      <c r="Z12" s="25" t="e">
        <f>#REF!</f>
        <v>#REF!</v>
      </c>
      <c r="AA12" s="25" t="e">
        <f>#REF!</f>
        <v>#REF!</v>
      </c>
      <c r="AB12" s="25" t="e">
        <f>#REF!</f>
        <v>#REF!</v>
      </c>
      <c r="AC12" s="25" t="e">
        <f>#REF!</f>
        <v>#REF!</v>
      </c>
      <c r="AD12" s="25" t="e">
        <f>#REF!</f>
        <v>#REF!</v>
      </c>
      <c r="AE12" s="25" t="e">
        <f>#REF!</f>
        <v>#REF!</v>
      </c>
      <c r="AF12" s="25" t="e">
        <f>#REF!</f>
        <v>#REF!</v>
      </c>
      <c r="AG12" s="25" t="e">
        <f>#REF!</f>
        <v>#REF!</v>
      </c>
      <c r="AH12" s="25" t="e">
        <f>#REF!</f>
        <v>#REF!</v>
      </c>
      <c r="AI12" s="25" t="e">
        <f>#REF!</f>
        <v>#REF!</v>
      </c>
      <c r="AJ12" s="25" t="e">
        <f>#REF!</f>
        <v>#REF!</v>
      </c>
    </row>
    <row r="13" spans="3:36" ht="23.25" customHeight="1">
      <c r="C13" s="54" t="str">
        <f t="shared" si="2"/>
        <v>LabourBold St</v>
      </c>
      <c r="D13" s="32" t="str">
        <f>D12</f>
        <v>Bold St</v>
      </c>
      <c r="E13" s="1303"/>
      <c r="F13" s="32" t="s">
        <v>36</v>
      </c>
      <c r="G13" s="32" t="s">
        <v>143</v>
      </c>
      <c r="I13" s="24" t="e">
        <f t="shared" si="3"/>
        <v>#REF!</v>
      </c>
      <c r="J13" s="24" t="e">
        <f t="shared" si="4"/>
        <v>#REF!</v>
      </c>
      <c r="K13" s="123" t="e">
        <f>J13-I13</f>
        <v>#REF!</v>
      </c>
      <c r="M13" s="25" t="e">
        <f>#REF!</f>
        <v>#REF!</v>
      </c>
      <c r="N13" s="25" t="e">
        <f>#REF!</f>
        <v>#REF!</v>
      </c>
      <c r="O13" s="25" t="e">
        <f>#REF!</f>
        <v>#REF!</v>
      </c>
      <c r="P13" s="25" t="e">
        <f>#REF!</f>
        <v>#REF!</v>
      </c>
      <c r="Q13" s="25" t="e">
        <f>#REF!</f>
        <v>#REF!</v>
      </c>
      <c r="R13" s="25" t="e">
        <f>#REF!</f>
        <v>#REF!</v>
      </c>
      <c r="S13" s="25" t="e">
        <f>#REF!</f>
        <v>#REF!</v>
      </c>
      <c r="T13" s="25" t="e">
        <f>#REF!</f>
        <v>#REF!</v>
      </c>
      <c r="U13" s="25" t="e">
        <f>#REF!</f>
        <v>#REF!</v>
      </c>
      <c r="V13" s="25" t="e">
        <f>#REF!</f>
        <v>#REF!</v>
      </c>
      <c r="W13" s="25" t="e">
        <f>#REF!</f>
        <v>#REF!</v>
      </c>
      <c r="X13" s="25" t="e">
        <f>#REF!</f>
        <v>#REF!</v>
      </c>
      <c r="Y13" s="25" t="e">
        <f>#REF!</f>
        <v>#REF!</v>
      </c>
      <c r="Z13" s="25" t="e">
        <f>#REF!</f>
        <v>#REF!</v>
      </c>
      <c r="AA13" s="25" t="e">
        <f>#REF!</f>
        <v>#REF!</v>
      </c>
      <c r="AB13" s="25" t="e">
        <f>#REF!</f>
        <v>#REF!</v>
      </c>
      <c r="AC13" s="25" t="e">
        <f>#REF!</f>
        <v>#REF!</v>
      </c>
      <c r="AD13" s="25" t="e">
        <f>#REF!</f>
        <v>#REF!</v>
      </c>
      <c r="AE13" s="25" t="e">
        <f>#REF!</f>
        <v>#REF!</v>
      </c>
      <c r="AF13" s="25" t="e">
        <f>#REF!</f>
        <v>#REF!</v>
      </c>
      <c r="AG13" s="25" t="e">
        <f>#REF!</f>
        <v>#REF!</v>
      </c>
      <c r="AH13" s="25" t="e">
        <f>#REF!</f>
        <v>#REF!</v>
      </c>
      <c r="AI13" s="25" t="e">
        <f>#REF!</f>
        <v>#REF!</v>
      </c>
      <c r="AJ13" s="25" t="e">
        <f>#REF!</f>
        <v>#REF!</v>
      </c>
    </row>
    <row r="14" spans="3:36" ht="23.25" customHeight="1">
      <c r="C14" s="54" t="str">
        <f t="shared" si="2"/>
        <v>OccupancyBold St</v>
      </c>
      <c r="D14" s="32" t="str">
        <f>D13</f>
        <v>Bold St</v>
      </c>
      <c r="E14" s="1303"/>
      <c r="F14" s="32" t="s">
        <v>40</v>
      </c>
      <c r="G14" s="32" t="s">
        <v>143</v>
      </c>
      <c r="I14" s="24" t="e">
        <f t="shared" si="3"/>
        <v>#REF!</v>
      </c>
      <c r="J14" s="24" t="e">
        <f t="shared" si="4"/>
        <v>#REF!</v>
      </c>
      <c r="K14" s="123" t="e">
        <f>J14-I14</f>
        <v>#REF!</v>
      </c>
      <c r="M14" s="25" t="e">
        <f>#REF!</f>
        <v>#REF!</v>
      </c>
      <c r="N14" s="25" t="e">
        <f>#REF!</f>
        <v>#REF!</v>
      </c>
      <c r="O14" s="25" t="e">
        <f>#REF!</f>
        <v>#REF!</v>
      </c>
      <c r="P14" s="25" t="e">
        <f>#REF!</f>
        <v>#REF!</v>
      </c>
      <c r="Q14" s="25" t="e">
        <f>#REF!</f>
        <v>#REF!</v>
      </c>
      <c r="R14" s="25" t="e">
        <f>#REF!</f>
        <v>#REF!</v>
      </c>
      <c r="S14" s="25" t="e">
        <f>#REF!</f>
        <v>#REF!</v>
      </c>
      <c r="T14" s="25" t="e">
        <f>#REF!</f>
        <v>#REF!</v>
      </c>
      <c r="U14" s="25" t="e">
        <f>#REF!</f>
        <v>#REF!</v>
      </c>
      <c r="V14" s="25" t="e">
        <f>#REF!</f>
        <v>#REF!</v>
      </c>
      <c r="W14" s="25" t="e">
        <f>#REF!</f>
        <v>#REF!</v>
      </c>
      <c r="X14" s="25" t="e">
        <f>#REF!</f>
        <v>#REF!</v>
      </c>
      <c r="Y14" s="25" t="e">
        <f>#REF!</f>
        <v>#REF!</v>
      </c>
      <c r="Z14" s="25" t="e">
        <f>#REF!</f>
        <v>#REF!</v>
      </c>
      <c r="AA14" s="25" t="e">
        <f>#REF!</f>
        <v>#REF!</v>
      </c>
      <c r="AB14" s="25" t="e">
        <f>#REF!</f>
        <v>#REF!</v>
      </c>
      <c r="AC14" s="25" t="e">
        <f>#REF!</f>
        <v>#REF!</v>
      </c>
      <c r="AD14" s="25" t="e">
        <f>#REF!</f>
        <v>#REF!</v>
      </c>
      <c r="AE14" s="25" t="e">
        <f>#REF!</f>
        <v>#REF!</v>
      </c>
      <c r="AF14" s="25" t="e">
        <f>#REF!</f>
        <v>#REF!</v>
      </c>
      <c r="AG14" s="25" t="e">
        <f>#REF!</f>
        <v>#REF!</v>
      </c>
      <c r="AH14" s="25" t="e">
        <f>#REF!</f>
        <v>#REF!</v>
      </c>
      <c r="AI14" s="25" t="e">
        <f>#REF!</f>
        <v>#REF!</v>
      </c>
      <c r="AJ14" s="25" t="e">
        <f>#REF!</f>
        <v>#REF!</v>
      </c>
    </row>
    <row r="15" spans="3:36" ht="23.25" customHeight="1">
      <c r="C15" s="54" t="str">
        <f t="shared" si="2"/>
        <v>OverheadsBold St</v>
      </c>
      <c r="D15" s="32" t="str">
        <f>D14</f>
        <v>Bold St</v>
      </c>
      <c r="E15" s="1303"/>
      <c r="F15" s="32" t="s">
        <v>79</v>
      </c>
      <c r="G15" s="32" t="s">
        <v>143</v>
      </c>
      <c r="I15" s="24" t="e">
        <f t="shared" si="3"/>
        <v>#REF!</v>
      </c>
      <c r="J15" s="24" t="e">
        <f t="shared" si="4"/>
        <v>#REF!</v>
      </c>
      <c r="K15" s="123" t="e">
        <f>J15-I15</f>
        <v>#REF!</v>
      </c>
      <c r="M15" s="25" t="e">
        <f>#REF!</f>
        <v>#REF!</v>
      </c>
      <c r="N15" s="25" t="e">
        <f>#REF!</f>
        <v>#REF!</v>
      </c>
      <c r="O15" s="25" t="e">
        <f>#REF!</f>
        <v>#REF!</v>
      </c>
      <c r="P15" s="25" t="e">
        <f>#REF!</f>
        <v>#REF!</v>
      </c>
      <c r="Q15" s="25" t="e">
        <f>#REF!</f>
        <v>#REF!</v>
      </c>
      <c r="R15" s="25" t="e">
        <f>#REF!</f>
        <v>#REF!</v>
      </c>
      <c r="S15" s="25" t="e">
        <f>#REF!</f>
        <v>#REF!</v>
      </c>
      <c r="T15" s="25" t="e">
        <f>#REF!</f>
        <v>#REF!</v>
      </c>
      <c r="U15" s="25" t="e">
        <f>#REF!</f>
        <v>#REF!</v>
      </c>
      <c r="V15" s="25" t="e">
        <f>#REF!</f>
        <v>#REF!</v>
      </c>
      <c r="W15" s="25" t="e">
        <f>#REF!</f>
        <v>#REF!</v>
      </c>
      <c r="X15" s="25" t="e">
        <f>#REF!</f>
        <v>#REF!</v>
      </c>
      <c r="Y15" s="25" t="e">
        <f>#REF!</f>
        <v>#REF!</v>
      </c>
      <c r="Z15" s="25" t="e">
        <f>#REF!</f>
        <v>#REF!</v>
      </c>
      <c r="AA15" s="25" t="e">
        <f>#REF!</f>
        <v>#REF!</v>
      </c>
      <c r="AB15" s="25" t="e">
        <f>#REF!</f>
        <v>#REF!</v>
      </c>
      <c r="AC15" s="25" t="e">
        <f>#REF!</f>
        <v>#REF!</v>
      </c>
      <c r="AD15" s="25" t="e">
        <f>#REF!</f>
        <v>#REF!</v>
      </c>
      <c r="AE15" s="25" t="e">
        <f>#REF!</f>
        <v>#REF!</v>
      </c>
      <c r="AF15" s="25" t="e">
        <f>#REF!</f>
        <v>#REF!</v>
      </c>
      <c r="AG15" s="25" t="e">
        <f>#REF!</f>
        <v>#REF!</v>
      </c>
      <c r="AH15" s="25" t="e">
        <f>#REF!</f>
        <v>#REF!</v>
      </c>
      <c r="AI15" s="25" t="e">
        <f>#REF!</f>
        <v>#REF!</v>
      </c>
      <c r="AJ15" s="25" t="e">
        <f>#REF!</f>
        <v>#REF!</v>
      </c>
    </row>
    <row r="16" spans="3:36" s="54" customFormat="1" ht="21" customHeight="1">
      <c r="C16" s="54" t="str">
        <f t="shared" si="2"/>
        <v>EBITDABold St</v>
      </c>
      <c r="D16" s="32" t="str">
        <f>D15</f>
        <v>Bold St</v>
      </c>
      <c r="E16" s="1303"/>
      <c r="F16" s="54" t="s">
        <v>87</v>
      </c>
      <c r="G16" s="54" t="s">
        <v>143</v>
      </c>
      <c r="I16" s="25" t="e">
        <f t="shared" si="3"/>
        <v>#REF!</v>
      </c>
      <c r="J16" s="25" t="e">
        <f t="shared" si="4"/>
        <v>#REF!</v>
      </c>
      <c r="K16" s="514" t="e">
        <f>I16-J16</f>
        <v>#REF!</v>
      </c>
      <c r="M16" s="25" t="e">
        <f t="shared" ref="M16:AJ16" si="5">M12-M13-M14-M15</f>
        <v>#REF!</v>
      </c>
      <c r="N16" s="25" t="e">
        <f t="shared" si="5"/>
        <v>#REF!</v>
      </c>
      <c r="O16" s="25" t="e">
        <f t="shared" si="5"/>
        <v>#REF!</v>
      </c>
      <c r="P16" s="25" t="e">
        <f t="shared" si="5"/>
        <v>#REF!</v>
      </c>
      <c r="Q16" s="25" t="e">
        <f t="shared" si="5"/>
        <v>#REF!</v>
      </c>
      <c r="R16" s="25" t="e">
        <f t="shared" si="5"/>
        <v>#REF!</v>
      </c>
      <c r="S16" s="25" t="e">
        <f t="shared" si="5"/>
        <v>#REF!</v>
      </c>
      <c r="T16" s="25" t="e">
        <f t="shared" si="5"/>
        <v>#REF!</v>
      </c>
      <c r="U16" s="25" t="e">
        <f t="shared" si="5"/>
        <v>#REF!</v>
      </c>
      <c r="V16" s="25" t="e">
        <f t="shared" si="5"/>
        <v>#REF!</v>
      </c>
      <c r="W16" s="25" t="e">
        <f t="shared" si="5"/>
        <v>#REF!</v>
      </c>
      <c r="X16" s="25" t="e">
        <f t="shared" si="5"/>
        <v>#REF!</v>
      </c>
      <c r="Y16" s="25" t="e">
        <f t="shared" si="5"/>
        <v>#REF!</v>
      </c>
      <c r="Z16" s="25" t="e">
        <f t="shared" si="5"/>
        <v>#REF!</v>
      </c>
      <c r="AA16" s="25" t="e">
        <f t="shared" si="5"/>
        <v>#REF!</v>
      </c>
      <c r="AB16" s="25" t="e">
        <f t="shared" si="5"/>
        <v>#REF!</v>
      </c>
      <c r="AC16" s="25" t="e">
        <f t="shared" si="5"/>
        <v>#REF!</v>
      </c>
      <c r="AD16" s="25" t="e">
        <f t="shared" si="5"/>
        <v>#REF!</v>
      </c>
      <c r="AE16" s="25" t="e">
        <f t="shared" si="5"/>
        <v>#REF!</v>
      </c>
      <c r="AF16" s="25" t="e">
        <f t="shared" si="5"/>
        <v>#REF!</v>
      </c>
      <c r="AG16" s="25" t="e">
        <f t="shared" si="5"/>
        <v>#REF!</v>
      </c>
      <c r="AH16" s="25" t="e">
        <f t="shared" si="5"/>
        <v>#REF!</v>
      </c>
      <c r="AI16" s="25" t="e">
        <f t="shared" si="5"/>
        <v>#REF!</v>
      </c>
      <c r="AJ16" s="25" t="e">
        <f t="shared" si="5"/>
        <v>#REF!</v>
      </c>
    </row>
    <row r="17" spans="3:36" s="502" customFormat="1" ht="20.25" customHeight="1">
      <c r="E17" s="1303"/>
      <c r="F17" s="106" t="s">
        <v>609</v>
      </c>
      <c r="G17" s="106" t="s">
        <v>614</v>
      </c>
      <c r="I17" s="510" t="e">
        <f t="shared" ref="I17:I21" si="6">I12/I$11</f>
        <v>#REF!</v>
      </c>
      <c r="J17" s="510" t="e">
        <f>J12/J$11</f>
        <v>#REF!</v>
      </c>
      <c r="K17" s="515" t="e">
        <f>I17-J17</f>
        <v>#REF!</v>
      </c>
      <c r="L17" s="106"/>
      <c r="M17" s="67" t="e">
        <f t="shared" ref="M17:AJ17" si="7">(M12/M11)</f>
        <v>#REF!</v>
      </c>
      <c r="N17" s="67" t="e">
        <f t="shared" si="7"/>
        <v>#REF!</v>
      </c>
      <c r="O17" s="67" t="e">
        <f t="shared" si="7"/>
        <v>#REF!</v>
      </c>
      <c r="P17" s="67" t="e">
        <f t="shared" si="7"/>
        <v>#REF!</v>
      </c>
      <c r="Q17" s="67" t="e">
        <f t="shared" si="7"/>
        <v>#REF!</v>
      </c>
      <c r="R17" s="67" t="e">
        <f t="shared" si="7"/>
        <v>#REF!</v>
      </c>
      <c r="S17" s="67" t="e">
        <f t="shared" si="7"/>
        <v>#REF!</v>
      </c>
      <c r="T17" s="67" t="e">
        <f t="shared" si="7"/>
        <v>#REF!</v>
      </c>
      <c r="U17" s="67" t="e">
        <f t="shared" si="7"/>
        <v>#REF!</v>
      </c>
      <c r="V17" s="67" t="e">
        <f t="shared" si="7"/>
        <v>#REF!</v>
      </c>
      <c r="W17" s="67" t="e">
        <f t="shared" si="7"/>
        <v>#REF!</v>
      </c>
      <c r="X17" s="67" t="e">
        <f t="shared" si="7"/>
        <v>#REF!</v>
      </c>
      <c r="Y17" s="67" t="e">
        <f t="shared" si="7"/>
        <v>#REF!</v>
      </c>
      <c r="Z17" s="67" t="e">
        <f t="shared" si="7"/>
        <v>#REF!</v>
      </c>
      <c r="AA17" s="67" t="e">
        <f t="shared" si="7"/>
        <v>#REF!</v>
      </c>
      <c r="AB17" s="67" t="e">
        <f t="shared" si="7"/>
        <v>#REF!</v>
      </c>
      <c r="AC17" s="67" t="e">
        <f t="shared" si="7"/>
        <v>#REF!</v>
      </c>
      <c r="AD17" s="67" t="e">
        <f t="shared" si="7"/>
        <v>#REF!</v>
      </c>
      <c r="AE17" s="67" t="e">
        <f t="shared" si="7"/>
        <v>#REF!</v>
      </c>
      <c r="AF17" s="67" t="e">
        <f t="shared" si="7"/>
        <v>#REF!</v>
      </c>
      <c r="AG17" s="67" t="e">
        <f t="shared" si="7"/>
        <v>#REF!</v>
      </c>
      <c r="AH17" s="67" t="e">
        <f t="shared" si="7"/>
        <v>#REF!</v>
      </c>
      <c r="AI17" s="67" t="e">
        <f t="shared" si="7"/>
        <v>#REF!</v>
      </c>
      <c r="AJ17" s="67" t="e">
        <f t="shared" si="7"/>
        <v>#REF!</v>
      </c>
    </row>
    <row r="18" spans="3:36" s="502" customFormat="1" ht="23.25" customHeight="1">
      <c r="E18" s="1303"/>
      <c r="F18" s="106" t="s">
        <v>610</v>
      </c>
      <c r="G18" s="106" t="s">
        <v>614</v>
      </c>
      <c r="I18" s="511" t="e">
        <f t="shared" si="6"/>
        <v>#REF!</v>
      </c>
      <c r="J18" s="511" t="e">
        <f>J13/J$11</f>
        <v>#REF!</v>
      </c>
      <c r="K18" s="516" t="e">
        <f>J18-I18</f>
        <v>#REF!</v>
      </c>
      <c r="L18" s="106"/>
      <c r="M18" s="22" t="e">
        <f t="shared" ref="M18:AJ18" si="8">(M13/M11)</f>
        <v>#REF!</v>
      </c>
      <c r="N18" s="22" t="e">
        <f t="shared" si="8"/>
        <v>#REF!</v>
      </c>
      <c r="O18" s="22" t="e">
        <f t="shared" si="8"/>
        <v>#REF!</v>
      </c>
      <c r="P18" s="22" t="e">
        <f t="shared" si="8"/>
        <v>#REF!</v>
      </c>
      <c r="Q18" s="22" t="e">
        <f t="shared" si="8"/>
        <v>#REF!</v>
      </c>
      <c r="R18" s="22" t="e">
        <f t="shared" si="8"/>
        <v>#REF!</v>
      </c>
      <c r="S18" s="22" t="e">
        <f t="shared" si="8"/>
        <v>#REF!</v>
      </c>
      <c r="T18" s="22" t="e">
        <f t="shared" si="8"/>
        <v>#REF!</v>
      </c>
      <c r="U18" s="22" t="e">
        <f t="shared" si="8"/>
        <v>#REF!</v>
      </c>
      <c r="V18" s="22" t="e">
        <f t="shared" si="8"/>
        <v>#REF!</v>
      </c>
      <c r="W18" s="22" t="e">
        <f t="shared" si="8"/>
        <v>#REF!</v>
      </c>
      <c r="X18" s="22" t="e">
        <f t="shared" si="8"/>
        <v>#REF!</v>
      </c>
      <c r="Y18" s="22" t="e">
        <f t="shared" si="8"/>
        <v>#REF!</v>
      </c>
      <c r="Z18" s="22" t="e">
        <f t="shared" si="8"/>
        <v>#REF!</v>
      </c>
      <c r="AA18" s="22" t="e">
        <f t="shared" si="8"/>
        <v>#REF!</v>
      </c>
      <c r="AB18" s="22" t="e">
        <f t="shared" si="8"/>
        <v>#REF!</v>
      </c>
      <c r="AC18" s="22" t="e">
        <f t="shared" si="8"/>
        <v>#REF!</v>
      </c>
      <c r="AD18" s="22" t="e">
        <f t="shared" si="8"/>
        <v>#REF!</v>
      </c>
      <c r="AE18" s="22" t="e">
        <f t="shared" si="8"/>
        <v>#REF!</v>
      </c>
      <c r="AF18" s="22" t="e">
        <f t="shared" si="8"/>
        <v>#REF!</v>
      </c>
      <c r="AG18" s="22" t="e">
        <f t="shared" si="8"/>
        <v>#REF!</v>
      </c>
      <c r="AH18" s="22" t="e">
        <f t="shared" si="8"/>
        <v>#REF!</v>
      </c>
      <c r="AI18" s="22" t="e">
        <f t="shared" si="8"/>
        <v>#REF!</v>
      </c>
      <c r="AJ18" s="22" t="e">
        <f t="shared" si="8"/>
        <v>#REF!</v>
      </c>
    </row>
    <row r="19" spans="3:36" s="502" customFormat="1" ht="23.25" customHeight="1">
      <c r="E19" s="1303"/>
      <c r="F19" s="106" t="s">
        <v>611</v>
      </c>
      <c r="G19" s="106" t="s">
        <v>614</v>
      </c>
      <c r="I19" s="511" t="e">
        <f t="shared" si="6"/>
        <v>#REF!</v>
      </c>
      <c r="J19" s="511" t="e">
        <f>J14/J$11</f>
        <v>#REF!</v>
      </c>
      <c r="K19" s="516" t="e">
        <f>J19-I19</f>
        <v>#REF!</v>
      </c>
      <c r="L19" s="106"/>
      <c r="M19" s="67" t="e">
        <f t="shared" ref="M19:AJ19" si="9">M14/M$11</f>
        <v>#REF!</v>
      </c>
      <c r="N19" s="67" t="e">
        <f t="shared" si="9"/>
        <v>#REF!</v>
      </c>
      <c r="O19" s="67" t="e">
        <f t="shared" si="9"/>
        <v>#REF!</v>
      </c>
      <c r="P19" s="67" t="e">
        <f t="shared" si="9"/>
        <v>#REF!</v>
      </c>
      <c r="Q19" s="67" t="e">
        <f t="shared" si="9"/>
        <v>#REF!</v>
      </c>
      <c r="R19" s="67" t="e">
        <f t="shared" si="9"/>
        <v>#REF!</v>
      </c>
      <c r="S19" s="67" t="e">
        <f t="shared" si="9"/>
        <v>#REF!</v>
      </c>
      <c r="T19" s="67" t="e">
        <f t="shared" si="9"/>
        <v>#REF!</v>
      </c>
      <c r="U19" s="67" t="e">
        <f t="shared" si="9"/>
        <v>#REF!</v>
      </c>
      <c r="V19" s="67" t="e">
        <f t="shared" si="9"/>
        <v>#REF!</v>
      </c>
      <c r="W19" s="67" t="e">
        <f t="shared" si="9"/>
        <v>#REF!</v>
      </c>
      <c r="X19" s="67" t="e">
        <f t="shared" si="9"/>
        <v>#REF!</v>
      </c>
      <c r="Y19" s="67" t="e">
        <f t="shared" si="9"/>
        <v>#REF!</v>
      </c>
      <c r="Z19" s="67" t="e">
        <f t="shared" si="9"/>
        <v>#REF!</v>
      </c>
      <c r="AA19" s="67" t="e">
        <f t="shared" si="9"/>
        <v>#REF!</v>
      </c>
      <c r="AB19" s="67" t="e">
        <f t="shared" si="9"/>
        <v>#REF!</v>
      </c>
      <c r="AC19" s="67" t="e">
        <f t="shared" si="9"/>
        <v>#REF!</v>
      </c>
      <c r="AD19" s="67" t="e">
        <f t="shared" si="9"/>
        <v>#REF!</v>
      </c>
      <c r="AE19" s="67" t="e">
        <f t="shared" si="9"/>
        <v>#REF!</v>
      </c>
      <c r="AF19" s="67" t="e">
        <f t="shared" si="9"/>
        <v>#REF!</v>
      </c>
      <c r="AG19" s="67" t="e">
        <f t="shared" si="9"/>
        <v>#REF!</v>
      </c>
      <c r="AH19" s="67" t="e">
        <f t="shared" si="9"/>
        <v>#REF!</v>
      </c>
      <c r="AI19" s="67" t="e">
        <f t="shared" si="9"/>
        <v>#REF!</v>
      </c>
      <c r="AJ19" s="67" t="e">
        <f t="shared" si="9"/>
        <v>#REF!</v>
      </c>
    </row>
    <row r="20" spans="3:36" s="502" customFormat="1" ht="23.25" customHeight="1">
      <c r="E20" s="1303"/>
      <c r="F20" s="106" t="s">
        <v>612</v>
      </c>
      <c r="G20" s="106" t="s">
        <v>614</v>
      </c>
      <c r="I20" s="511" t="e">
        <f t="shared" si="6"/>
        <v>#REF!</v>
      </c>
      <c r="J20" s="511" t="e">
        <f>J15/J$11</f>
        <v>#REF!</v>
      </c>
      <c r="K20" s="516" t="e">
        <f>J20-I20</f>
        <v>#REF!</v>
      </c>
      <c r="L20" s="106"/>
      <c r="M20" s="67" t="e">
        <f t="shared" ref="M20:AJ20" si="10">M15/M11</f>
        <v>#REF!</v>
      </c>
      <c r="N20" s="67" t="e">
        <f t="shared" si="10"/>
        <v>#REF!</v>
      </c>
      <c r="O20" s="67" t="e">
        <f t="shared" si="10"/>
        <v>#REF!</v>
      </c>
      <c r="P20" s="67" t="e">
        <f t="shared" si="10"/>
        <v>#REF!</v>
      </c>
      <c r="Q20" s="67" t="e">
        <f t="shared" si="10"/>
        <v>#REF!</v>
      </c>
      <c r="R20" s="67" t="e">
        <f t="shared" si="10"/>
        <v>#REF!</v>
      </c>
      <c r="S20" s="67" t="e">
        <f t="shared" si="10"/>
        <v>#REF!</v>
      </c>
      <c r="T20" s="67" t="e">
        <f t="shared" si="10"/>
        <v>#REF!</v>
      </c>
      <c r="U20" s="67" t="e">
        <f t="shared" si="10"/>
        <v>#REF!</v>
      </c>
      <c r="V20" s="67" t="e">
        <f t="shared" si="10"/>
        <v>#REF!</v>
      </c>
      <c r="W20" s="67" t="e">
        <f t="shared" si="10"/>
        <v>#REF!</v>
      </c>
      <c r="X20" s="67" t="e">
        <f t="shared" si="10"/>
        <v>#REF!</v>
      </c>
      <c r="Y20" s="67" t="e">
        <f t="shared" si="10"/>
        <v>#REF!</v>
      </c>
      <c r="Z20" s="67" t="e">
        <f t="shared" si="10"/>
        <v>#REF!</v>
      </c>
      <c r="AA20" s="67" t="e">
        <f t="shared" si="10"/>
        <v>#REF!</v>
      </c>
      <c r="AB20" s="67" t="e">
        <f t="shared" si="10"/>
        <v>#REF!</v>
      </c>
      <c r="AC20" s="67" t="e">
        <f t="shared" si="10"/>
        <v>#REF!</v>
      </c>
      <c r="AD20" s="67" t="e">
        <f t="shared" si="10"/>
        <v>#REF!</v>
      </c>
      <c r="AE20" s="67" t="e">
        <f t="shared" si="10"/>
        <v>#REF!</v>
      </c>
      <c r="AF20" s="67" t="e">
        <f t="shared" si="10"/>
        <v>#REF!</v>
      </c>
      <c r="AG20" s="67" t="e">
        <f t="shared" si="10"/>
        <v>#REF!</v>
      </c>
      <c r="AH20" s="67" t="e">
        <f t="shared" si="10"/>
        <v>#REF!</v>
      </c>
      <c r="AI20" s="67" t="e">
        <f t="shared" si="10"/>
        <v>#REF!</v>
      </c>
      <c r="AJ20" s="67" t="e">
        <f t="shared" si="10"/>
        <v>#REF!</v>
      </c>
    </row>
    <row r="21" spans="3:36" s="503" customFormat="1" ht="21" customHeight="1">
      <c r="C21" s="503" t="str">
        <f>"%"&amp;D16</f>
        <v>%Bold St</v>
      </c>
      <c r="E21" s="1304"/>
      <c r="F21" s="507" t="s">
        <v>613</v>
      </c>
      <c r="G21" s="507" t="s">
        <v>614</v>
      </c>
      <c r="I21" s="512" t="e">
        <f t="shared" si="6"/>
        <v>#REF!</v>
      </c>
      <c r="J21" s="512" t="e">
        <f>J16/J$11</f>
        <v>#REF!</v>
      </c>
      <c r="K21" s="517" t="e">
        <f>I21-J21</f>
        <v>#REF!</v>
      </c>
      <c r="L21" s="504"/>
      <c r="M21" s="506" t="e">
        <f>M16/M11</f>
        <v>#REF!</v>
      </c>
      <c r="N21" s="506" t="e">
        <f t="shared" ref="N21:AJ21" si="11">N16/N11</f>
        <v>#REF!</v>
      </c>
      <c r="O21" s="506" t="e">
        <f t="shared" si="11"/>
        <v>#REF!</v>
      </c>
      <c r="P21" s="506" t="e">
        <f t="shared" si="11"/>
        <v>#REF!</v>
      </c>
      <c r="Q21" s="506" t="e">
        <f t="shared" si="11"/>
        <v>#REF!</v>
      </c>
      <c r="R21" s="506" t="e">
        <f t="shared" si="11"/>
        <v>#REF!</v>
      </c>
      <c r="S21" s="506" t="e">
        <f t="shared" si="11"/>
        <v>#REF!</v>
      </c>
      <c r="T21" s="506" t="e">
        <f t="shared" si="11"/>
        <v>#REF!</v>
      </c>
      <c r="U21" s="506" t="e">
        <f t="shared" si="11"/>
        <v>#REF!</v>
      </c>
      <c r="V21" s="506" t="e">
        <f t="shared" si="11"/>
        <v>#REF!</v>
      </c>
      <c r="W21" s="506" t="e">
        <f t="shared" si="11"/>
        <v>#REF!</v>
      </c>
      <c r="X21" s="506" t="e">
        <f t="shared" si="11"/>
        <v>#REF!</v>
      </c>
      <c r="Y21" s="506" t="e">
        <f t="shared" si="11"/>
        <v>#REF!</v>
      </c>
      <c r="Z21" s="506" t="e">
        <f t="shared" si="11"/>
        <v>#REF!</v>
      </c>
      <c r="AA21" s="506" t="e">
        <f t="shared" si="11"/>
        <v>#REF!</v>
      </c>
      <c r="AB21" s="506" t="e">
        <f t="shared" si="11"/>
        <v>#REF!</v>
      </c>
      <c r="AC21" s="506" t="e">
        <f t="shared" si="11"/>
        <v>#REF!</v>
      </c>
      <c r="AD21" s="506" t="e">
        <f t="shared" si="11"/>
        <v>#REF!</v>
      </c>
      <c r="AE21" s="506" t="e">
        <f t="shared" si="11"/>
        <v>#REF!</v>
      </c>
      <c r="AF21" s="506" t="e">
        <f t="shared" si="11"/>
        <v>#REF!</v>
      </c>
      <c r="AG21" s="506" t="e">
        <f t="shared" si="11"/>
        <v>#REF!</v>
      </c>
      <c r="AH21" s="506" t="e">
        <f t="shared" si="11"/>
        <v>#REF!</v>
      </c>
      <c r="AI21" s="506" t="e">
        <f t="shared" si="11"/>
        <v>#REF!</v>
      </c>
      <c r="AJ21" s="506" t="e">
        <f t="shared" si="11"/>
        <v>#REF!</v>
      </c>
    </row>
    <row r="23" spans="3:36" s="54" customFormat="1" ht="21" customHeight="1">
      <c r="C23" s="54" t="str">
        <f t="shared" ref="C23:C28" si="12">F23&amp;D23</f>
        <v>Net SalesCorn Exchange</v>
      </c>
      <c r="D23" s="597" t="s">
        <v>75</v>
      </c>
      <c r="E23" s="1302" t="s">
        <v>506</v>
      </c>
      <c r="F23" s="62" t="s">
        <v>57</v>
      </c>
      <c r="G23" s="62" t="s">
        <v>143</v>
      </c>
      <c r="I23" s="63" t="e">
        <f t="shared" ref="I23:I28" si="13">SUM(Y23:AJ23)</f>
        <v>#REF!</v>
      </c>
      <c r="J23" s="63" t="e">
        <f t="shared" ref="J23:J28" si="14">SUM(M23:X23)</f>
        <v>#REF!</v>
      </c>
      <c r="K23" s="513" t="e">
        <f>I23-J23</f>
        <v>#REF!</v>
      </c>
      <c r="M23" s="25" t="e">
        <f>#REF!</f>
        <v>#REF!</v>
      </c>
      <c r="N23" s="25" t="e">
        <f>#REF!</f>
        <v>#REF!</v>
      </c>
      <c r="O23" s="25" t="e">
        <f>#REF!</f>
        <v>#REF!</v>
      </c>
      <c r="P23" s="25" t="e">
        <f>#REF!</f>
        <v>#REF!</v>
      </c>
      <c r="Q23" s="25" t="e">
        <f>#REF!</f>
        <v>#REF!</v>
      </c>
      <c r="R23" s="25" t="e">
        <f>#REF!</f>
        <v>#REF!</v>
      </c>
      <c r="S23" s="25" t="e">
        <f>#REF!</f>
        <v>#REF!</v>
      </c>
      <c r="T23" s="25" t="e">
        <f>#REF!</f>
        <v>#REF!</v>
      </c>
      <c r="U23" s="25" t="e">
        <f>#REF!</f>
        <v>#REF!</v>
      </c>
      <c r="V23" s="25" t="e">
        <f>#REF!</f>
        <v>#REF!</v>
      </c>
      <c r="W23" s="25" t="e">
        <f>#REF!</f>
        <v>#REF!</v>
      </c>
      <c r="X23" s="25" t="e">
        <f>#REF!</f>
        <v>#REF!</v>
      </c>
      <c r="Y23" s="25" t="e">
        <f>#REF!</f>
        <v>#REF!</v>
      </c>
      <c r="Z23" s="25" t="e">
        <f>#REF!</f>
        <v>#REF!</v>
      </c>
      <c r="AA23" s="25" t="e">
        <f>#REF!</f>
        <v>#REF!</v>
      </c>
      <c r="AB23" s="25" t="e">
        <f>#REF!</f>
        <v>#REF!</v>
      </c>
      <c r="AC23" s="25" t="e">
        <f>#REF!</f>
        <v>#REF!</v>
      </c>
      <c r="AD23" s="25" t="e">
        <f>#REF!</f>
        <v>#REF!</v>
      </c>
      <c r="AE23" s="25" t="e">
        <f>#REF!</f>
        <v>#REF!</v>
      </c>
      <c r="AF23" s="25" t="e">
        <f>#REF!</f>
        <v>#REF!</v>
      </c>
      <c r="AG23" s="25" t="e">
        <f>#REF!</f>
        <v>#REF!</v>
      </c>
      <c r="AH23" s="25" t="e">
        <f>#REF!</f>
        <v>#REF!</v>
      </c>
      <c r="AI23" s="25" t="e">
        <f>#REF!</f>
        <v>#REF!</v>
      </c>
      <c r="AJ23" s="25" t="e">
        <f>#REF!</f>
        <v>#REF!</v>
      </c>
    </row>
    <row r="24" spans="3:36" ht="20.25" customHeight="1">
      <c r="C24" s="54" t="str">
        <f t="shared" si="12"/>
        <v>Gross ProfitCorn Exchange</v>
      </c>
      <c r="D24" s="32" t="str">
        <f>D23</f>
        <v>Corn Exchange</v>
      </c>
      <c r="E24" s="1303"/>
      <c r="F24" s="32" t="s">
        <v>1</v>
      </c>
      <c r="G24" s="32" t="s">
        <v>143</v>
      </c>
      <c r="I24" s="24" t="e">
        <f t="shared" si="13"/>
        <v>#REF!</v>
      </c>
      <c r="J24" s="24" t="e">
        <f t="shared" si="14"/>
        <v>#REF!</v>
      </c>
      <c r="K24" s="123" t="e">
        <f>I24-J24</f>
        <v>#REF!</v>
      </c>
      <c r="M24" s="25" t="e">
        <f>#REF!</f>
        <v>#REF!</v>
      </c>
      <c r="N24" s="25" t="e">
        <f>#REF!</f>
        <v>#REF!</v>
      </c>
      <c r="O24" s="25" t="e">
        <f>#REF!</f>
        <v>#REF!</v>
      </c>
      <c r="P24" s="25" t="e">
        <f>#REF!</f>
        <v>#REF!</v>
      </c>
      <c r="Q24" s="25" t="e">
        <f>#REF!</f>
        <v>#REF!</v>
      </c>
      <c r="R24" s="25" t="e">
        <f>#REF!</f>
        <v>#REF!</v>
      </c>
      <c r="S24" s="25" t="e">
        <f>#REF!</f>
        <v>#REF!</v>
      </c>
      <c r="T24" s="25" t="e">
        <f>#REF!</f>
        <v>#REF!</v>
      </c>
      <c r="U24" s="25" t="e">
        <f>#REF!</f>
        <v>#REF!</v>
      </c>
      <c r="V24" s="25" t="e">
        <f>#REF!</f>
        <v>#REF!</v>
      </c>
      <c r="W24" s="25" t="e">
        <f>#REF!</f>
        <v>#REF!</v>
      </c>
      <c r="X24" s="25" t="e">
        <f>#REF!</f>
        <v>#REF!</v>
      </c>
      <c r="Y24" s="25" t="e">
        <f>#REF!</f>
        <v>#REF!</v>
      </c>
      <c r="Z24" s="25" t="e">
        <f>#REF!</f>
        <v>#REF!</v>
      </c>
      <c r="AA24" s="25" t="e">
        <f>#REF!</f>
        <v>#REF!</v>
      </c>
      <c r="AB24" s="25" t="e">
        <f>#REF!</f>
        <v>#REF!</v>
      </c>
      <c r="AC24" s="25" t="e">
        <f>#REF!</f>
        <v>#REF!</v>
      </c>
      <c r="AD24" s="25" t="e">
        <f>#REF!</f>
        <v>#REF!</v>
      </c>
      <c r="AE24" s="25" t="e">
        <f>#REF!</f>
        <v>#REF!</v>
      </c>
      <c r="AF24" s="25" t="e">
        <f>#REF!</f>
        <v>#REF!</v>
      </c>
      <c r="AG24" s="25" t="e">
        <f>#REF!</f>
        <v>#REF!</v>
      </c>
      <c r="AH24" s="25" t="e">
        <f>#REF!</f>
        <v>#REF!</v>
      </c>
      <c r="AI24" s="25" t="e">
        <f>#REF!</f>
        <v>#REF!</v>
      </c>
      <c r="AJ24" s="25" t="e">
        <f>#REF!</f>
        <v>#REF!</v>
      </c>
    </row>
    <row r="25" spans="3:36" ht="23.25" customHeight="1">
      <c r="C25" s="54" t="str">
        <f t="shared" si="12"/>
        <v>LabourCorn Exchange</v>
      </c>
      <c r="D25" s="32" t="str">
        <f>D24</f>
        <v>Corn Exchange</v>
      </c>
      <c r="E25" s="1303"/>
      <c r="F25" s="32" t="s">
        <v>36</v>
      </c>
      <c r="G25" s="32" t="s">
        <v>143</v>
      </c>
      <c r="I25" s="24" t="e">
        <f t="shared" si="13"/>
        <v>#REF!</v>
      </c>
      <c r="J25" s="24" t="e">
        <f t="shared" si="14"/>
        <v>#REF!</v>
      </c>
      <c r="K25" s="123" t="e">
        <f>J25-I25</f>
        <v>#REF!</v>
      </c>
      <c r="M25" s="25" t="e">
        <f>#REF!</f>
        <v>#REF!</v>
      </c>
      <c r="N25" s="25" t="e">
        <f>#REF!</f>
        <v>#REF!</v>
      </c>
      <c r="O25" s="25" t="e">
        <f>#REF!</f>
        <v>#REF!</v>
      </c>
      <c r="P25" s="25" t="e">
        <f>#REF!</f>
        <v>#REF!</v>
      </c>
      <c r="Q25" s="25" t="e">
        <f>#REF!</f>
        <v>#REF!</v>
      </c>
      <c r="R25" s="25" t="e">
        <f>#REF!</f>
        <v>#REF!</v>
      </c>
      <c r="S25" s="25" t="e">
        <f>#REF!</f>
        <v>#REF!</v>
      </c>
      <c r="T25" s="25" t="e">
        <f>#REF!</f>
        <v>#REF!</v>
      </c>
      <c r="U25" s="25" t="e">
        <f>#REF!</f>
        <v>#REF!</v>
      </c>
      <c r="V25" s="25" t="e">
        <f>#REF!</f>
        <v>#REF!</v>
      </c>
      <c r="W25" s="25" t="e">
        <f>#REF!</f>
        <v>#REF!</v>
      </c>
      <c r="X25" s="25" t="e">
        <f>#REF!</f>
        <v>#REF!</v>
      </c>
      <c r="Y25" s="25" t="e">
        <f>#REF!</f>
        <v>#REF!</v>
      </c>
      <c r="Z25" s="25" t="e">
        <f>#REF!</f>
        <v>#REF!</v>
      </c>
      <c r="AA25" s="25" t="e">
        <f>#REF!</f>
        <v>#REF!</v>
      </c>
      <c r="AB25" s="25" t="e">
        <f>#REF!</f>
        <v>#REF!</v>
      </c>
      <c r="AC25" s="25" t="e">
        <f>#REF!</f>
        <v>#REF!</v>
      </c>
      <c r="AD25" s="25" t="e">
        <f>#REF!</f>
        <v>#REF!</v>
      </c>
      <c r="AE25" s="25" t="e">
        <f>#REF!</f>
        <v>#REF!</v>
      </c>
      <c r="AF25" s="25" t="e">
        <f>#REF!</f>
        <v>#REF!</v>
      </c>
      <c r="AG25" s="25" t="e">
        <f>#REF!</f>
        <v>#REF!</v>
      </c>
      <c r="AH25" s="25" t="e">
        <f>#REF!</f>
        <v>#REF!</v>
      </c>
      <c r="AI25" s="25" t="e">
        <f>#REF!</f>
        <v>#REF!</v>
      </c>
      <c r="AJ25" s="25" t="e">
        <f>#REF!</f>
        <v>#REF!</v>
      </c>
    </row>
    <row r="26" spans="3:36" ht="23.25" customHeight="1">
      <c r="C26" s="54" t="str">
        <f t="shared" si="12"/>
        <v>OccupancyCorn Exchange</v>
      </c>
      <c r="D26" s="32" t="str">
        <f>D25</f>
        <v>Corn Exchange</v>
      </c>
      <c r="E26" s="1303"/>
      <c r="F26" s="32" t="s">
        <v>40</v>
      </c>
      <c r="G26" s="32" t="s">
        <v>143</v>
      </c>
      <c r="I26" s="24" t="e">
        <f t="shared" si="13"/>
        <v>#REF!</v>
      </c>
      <c r="J26" s="24" t="e">
        <f t="shared" si="14"/>
        <v>#REF!</v>
      </c>
      <c r="K26" s="123" t="e">
        <f>J26-I26</f>
        <v>#REF!</v>
      </c>
      <c r="M26" s="25" t="e">
        <f>#REF!</f>
        <v>#REF!</v>
      </c>
      <c r="N26" s="25" t="e">
        <f>#REF!</f>
        <v>#REF!</v>
      </c>
      <c r="O26" s="25" t="e">
        <f>#REF!</f>
        <v>#REF!</v>
      </c>
      <c r="P26" s="25" t="e">
        <f>#REF!</f>
        <v>#REF!</v>
      </c>
      <c r="Q26" s="25" t="e">
        <f>#REF!</f>
        <v>#REF!</v>
      </c>
      <c r="R26" s="25" t="e">
        <f>#REF!</f>
        <v>#REF!</v>
      </c>
      <c r="S26" s="25" t="e">
        <f>#REF!</f>
        <v>#REF!</v>
      </c>
      <c r="T26" s="25" t="e">
        <f>#REF!</f>
        <v>#REF!</v>
      </c>
      <c r="U26" s="25" t="e">
        <f>#REF!</f>
        <v>#REF!</v>
      </c>
      <c r="V26" s="25" t="e">
        <f>#REF!</f>
        <v>#REF!</v>
      </c>
      <c r="W26" s="25" t="e">
        <f>#REF!</f>
        <v>#REF!</v>
      </c>
      <c r="X26" s="25" t="e">
        <f>#REF!</f>
        <v>#REF!</v>
      </c>
      <c r="Y26" s="25" t="e">
        <f>#REF!</f>
        <v>#REF!</v>
      </c>
      <c r="Z26" s="25" t="e">
        <f>#REF!</f>
        <v>#REF!</v>
      </c>
      <c r="AA26" s="25" t="e">
        <f>#REF!</f>
        <v>#REF!</v>
      </c>
      <c r="AB26" s="25" t="e">
        <f>#REF!</f>
        <v>#REF!</v>
      </c>
      <c r="AC26" s="25" t="e">
        <f>#REF!</f>
        <v>#REF!</v>
      </c>
      <c r="AD26" s="25" t="e">
        <f>#REF!</f>
        <v>#REF!</v>
      </c>
      <c r="AE26" s="25" t="e">
        <f>#REF!</f>
        <v>#REF!</v>
      </c>
      <c r="AF26" s="25" t="e">
        <f>#REF!</f>
        <v>#REF!</v>
      </c>
      <c r="AG26" s="25" t="e">
        <f>#REF!</f>
        <v>#REF!</v>
      </c>
      <c r="AH26" s="25" t="e">
        <f>#REF!</f>
        <v>#REF!</v>
      </c>
      <c r="AI26" s="25" t="e">
        <f>#REF!</f>
        <v>#REF!</v>
      </c>
      <c r="AJ26" s="25" t="e">
        <f>#REF!</f>
        <v>#REF!</v>
      </c>
    </row>
    <row r="27" spans="3:36" ht="23.25" customHeight="1">
      <c r="C27" s="54" t="str">
        <f t="shared" si="12"/>
        <v>OverheadsCorn Exchange</v>
      </c>
      <c r="D27" s="32" t="str">
        <f>D26</f>
        <v>Corn Exchange</v>
      </c>
      <c r="E27" s="1303"/>
      <c r="F27" s="32" t="s">
        <v>79</v>
      </c>
      <c r="G27" s="32" t="s">
        <v>143</v>
      </c>
      <c r="I27" s="24" t="e">
        <f t="shared" si="13"/>
        <v>#REF!</v>
      </c>
      <c r="J27" s="24" t="e">
        <f t="shared" si="14"/>
        <v>#REF!</v>
      </c>
      <c r="K27" s="123" t="e">
        <f>J27-I27</f>
        <v>#REF!</v>
      </c>
      <c r="M27" s="25" t="e">
        <f>#REF!</f>
        <v>#REF!</v>
      </c>
      <c r="N27" s="25" t="e">
        <f>#REF!</f>
        <v>#REF!</v>
      </c>
      <c r="O27" s="25" t="e">
        <f>#REF!</f>
        <v>#REF!</v>
      </c>
      <c r="P27" s="25" t="e">
        <f>#REF!</f>
        <v>#REF!</v>
      </c>
      <c r="Q27" s="25" t="e">
        <f>#REF!</f>
        <v>#REF!</v>
      </c>
      <c r="R27" s="25" t="e">
        <f>#REF!</f>
        <v>#REF!</v>
      </c>
      <c r="S27" s="25" t="e">
        <f>#REF!</f>
        <v>#REF!</v>
      </c>
      <c r="T27" s="25" t="e">
        <f>#REF!</f>
        <v>#REF!</v>
      </c>
      <c r="U27" s="25" t="e">
        <f>#REF!</f>
        <v>#REF!</v>
      </c>
      <c r="V27" s="25" t="e">
        <f>#REF!</f>
        <v>#REF!</v>
      </c>
      <c r="W27" s="25" t="e">
        <f>#REF!</f>
        <v>#REF!</v>
      </c>
      <c r="X27" s="25" t="e">
        <f>#REF!</f>
        <v>#REF!</v>
      </c>
      <c r="Y27" s="25" t="e">
        <f>#REF!</f>
        <v>#REF!</v>
      </c>
      <c r="Z27" s="25" t="e">
        <f>#REF!</f>
        <v>#REF!</v>
      </c>
      <c r="AA27" s="25" t="e">
        <f>#REF!</f>
        <v>#REF!</v>
      </c>
      <c r="AB27" s="25" t="e">
        <f>#REF!</f>
        <v>#REF!</v>
      </c>
      <c r="AC27" s="25" t="e">
        <f>#REF!</f>
        <v>#REF!</v>
      </c>
      <c r="AD27" s="25" t="e">
        <f>#REF!</f>
        <v>#REF!</v>
      </c>
      <c r="AE27" s="25" t="e">
        <f>#REF!</f>
        <v>#REF!</v>
      </c>
      <c r="AF27" s="25" t="e">
        <f>#REF!</f>
        <v>#REF!</v>
      </c>
      <c r="AG27" s="25" t="e">
        <f>#REF!</f>
        <v>#REF!</v>
      </c>
      <c r="AH27" s="25" t="e">
        <f>#REF!</f>
        <v>#REF!</v>
      </c>
      <c r="AI27" s="25" t="e">
        <f>#REF!</f>
        <v>#REF!</v>
      </c>
      <c r="AJ27" s="25" t="e">
        <f>#REF!</f>
        <v>#REF!</v>
      </c>
    </row>
    <row r="28" spans="3:36" s="54" customFormat="1" ht="21" customHeight="1">
      <c r="C28" s="54" t="str">
        <f t="shared" si="12"/>
        <v>EBITDACorn Exchange</v>
      </c>
      <c r="D28" s="32" t="str">
        <f>D27</f>
        <v>Corn Exchange</v>
      </c>
      <c r="E28" s="1303"/>
      <c r="F28" s="54" t="s">
        <v>87</v>
      </c>
      <c r="G28" s="54" t="s">
        <v>143</v>
      </c>
      <c r="I28" s="25" t="e">
        <f t="shared" si="13"/>
        <v>#REF!</v>
      </c>
      <c r="J28" s="25" t="e">
        <f t="shared" si="14"/>
        <v>#REF!</v>
      </c>
      <c r="K28" s="514" t="e">
        <f>I28-J28</f>
        <v>#REF!</v>
      </c>
      <c r="M28" s="25" t="e">
        <f t="shared" ref="M28:AJ28" si="15">M24-M25-M26-M27</f>
        <v>#REF!</v>
      </c>
      <c r="N28" s="25" t="e">
        <f t="shared" si="15"/>
        <v>#REF!</v>
      </c>
      <c r="O28" s="25" t="e">
        <f t="shared" si="15"/>
        <v>#REF!</v>
      </c>
      <c r="P28" s="25" t="e">
        <f t="shared" si="15"/>
        <v>#REF!</v>
      </c>
      <c r="Q28" s="25" t="e">
        <f t="shared" si="15"/>
        <v>#REF!</v>
      </c>
      <c r="R28" s="25" t="e">
        <f t="shared" si="15"/>
        <v>#REF!</v>
      </c>
      <c r="S28" s="25" t="e">
        <f t="shared" si="15"/>
        <v>#REF!</v>
      </c>
      <c r="T28" s="25" t="e">
        <f t="shared" si="15"/>
        <v>#REF!</v>
      </c>
      <c r="U28" s="25" t="e">
        <f t="shared" si="15"/>
        <v>#REF!</v>
      </c>
      <c r="V28" s="25" t="e">
        <f t="shared" si="15"/>
        <v>#REF!</v>
      </c>
      <c r="W28" s="25" t="e">
        <f t="shared" si="15"/>
        <v>#REF!</v>
      </c>
      <c r="X28" s="25" t="e">
        <f t="shared" si="15"/>
        <v>#REF!</v>
      </c>
      <c r="Y28" s="25" t="e">
        <f t="shared" si="15"/>
        <v>#REF!</v>
      </c>
      <c r="Z28" s="25" t="e">
        <f t="shared" si="15"/>
        <v>#REF!</v>
      </c>
      <c r="AA28" s="25" t="e">
        <f t="shared" si="15"/>
        <v>#REF!</v>
      </c>
      <c r="AB28" s="25" t="e">
        <f t="shared" si="15"/>
        <v>#REF!</v>
      </c>
      <c r="AC28" s="25" t="e">
        <f t="shared" si="15"/>
        <v>#REF!</v>
      </c>
      <c r="AD28" s="25" t="e">
        <f t="shared" si="15"/>
        <v>#REF!</v>
      </c>
      <c r="AE28" s="25" t="e">
        <f t="shared" si="15"/>
        <v>#REF!</v>
      </c>
      <c r="AF28" s="25" t="e">
        <f t="shared" si="15"/>
        <v>#REF!</v>
      </c>
      <c r="AG28" s="25" t="e">
        <f t="shared" si="15"/>
        <v>#REF!</v>
      </c>
      <c r="AH28" s="25" t="e">
        <f t="shared" si="15"/>
        <v>#REF!</v>
      </c>
      <c r="AI28" s="25" t="e">
        <f t="shared" si="15"/>
        <v>#REF!</v>
      </c>
      <c r="AJ28" s="25" t="e">
        <f t="shared" si="15"/>
        <v>#REF!</v>
      </c>
    </row>
    <row r="29" spans="3:36" s="502" customFormat="1" ht="20.25" customHeight="1">
      <c r="E29" s="1303"/>
      <c r="F29" s="106" t="s">
        <v>609</v>
      </c>
      <c r="G29" s="106" t="s">
        <v>614</v>
      </c>
      <c r="I29" s="510" t="e">
        <f>I24/I23</f>
        <v>#REF!</v>
      </c>
      <c r="J29" s="510" t="e">
        <f>J24/J23</f>
        <v>#REF!</v>
      </c>
      <c r="K29" s="515" t="e">
        <f>I29-J29</f>
        <v>#REF!</v>
      </c>
      <c r="L29" s="106"/>
      <c r="M29" s="67" t="e">
        <f t="shared" ref="M29:AJ29" si="16">(M24/M23)</f>
        <v>#REF!</v>
      </c>
      <c r="N29" s="67" t="e">
        <f t="shared" si="16"/>
        <v>#REF!</v>
      </c>
      <c r="O29" s="67" t="e">
        <f t="shared" si="16"/>
        <v>#REF!</v>
      </c>
      <c r="P29" s="67" t="e">
        <f t="shared" si="16"/>
        <v>#REF!</v>
      </c>
      <c r="Q29" s="67" t="e">
        <f t="shared" si="16"/>
        <v>#REF!</v>
      </c>
      <c r="R29" s="67" t="e">
        <f t="shared" si="16"/>
        <v>#REF!</v>
      </c>
      <c r="S29" s="67" t="e">
        <f t="shared" si="16"/>
        <v>#REF!</v>
      </c>
      <c r="T29" s="67" t="e">
        <f t="shared" si="16"/>
        <v>#REF!</v>
      </c>
      <c r="U29" s="67" t="e">
        <f t="shared" si="16"/>
        <v>#REF!</v>
      </c>
      <c r="V29" s="67" t="e">
        <f t="shared" si="16"/>
        <v>#REF!</v>
      </c>
      <c r="W29" s="67" t="e">
        <f t="shared" si="16"/>
        <v>#REF!</v>
      </c>
      <c r="X29" s="67" t="e">
        <f t="shared" si="16"/>
        <v>#REF!</v>
      </c>
      <c r="Y29" s="67" t="e">
        <f t="shared" si="16"/>
        <v>#REF!</v>
      </c>
      <c r="Z29" s="67" t="e">
        <f t="shared" si="16"/>
        <v>#REF!</v>
      </c>
      <c r="AA29" s="67" t="e">
        <f t="shared" si="16"/>
        <v>#REF!</v>
      </c>
      <c r="AB29" s="67" t="e">
        <f t="shared" si="16"/>
        <v>#REF!</v>
      </c>
      <c r="AC29" s="67" t="e">
        <f t="shared" si="16"/>
        <v>#REF!</v>
      </c>
      <c r="AD29" s="67" t="e">
        <f t="shared" si="16"/>
        <v>#REF!</v>
      </c>
      <c r="AE29" s="67" t="e">
        <f t="shared" si="16"/>
        <v>#REF!</v>
      </c>
      <c r="AF29" s="67" t="e">
        <f t="shared" si="16"/>
        <v>#REF!</v>
      </c>
      <c r="AG29" s="67" t="e">
        <f t="shared" si="16"/>
        <v>#REF!</v>
      </c>
      <c r="AH29" s="67" t="e">
        <f t="shared" si="16"/>
        <v>#REF!</v>
      </c>
      <c r="AI29" s="67" t="e">
        <f t="shared" si="16"/>
        <v>#REF!</v>
      </c>
      <c r="AJ29" s="67" t="e">
        <f t="shared" si="16"/>
        <v>#REF!</v>
      </c>
    </row>
    <row r="30" spans="3:36" s="502" customFormat="1" ht="23.25" customHeight="1">
      <c r="E30" s="1303"/>
      <c r="F30" s="106" t="s">
        <v>610</v>
      </c>
      <c r="G30" s="106" t="s">
        <v>614</v>
      </c>
      <c r="I30" s="511" t="e">
        <f>I25/I23</f>
        <v>#REF!</v>
      </c>
      <c r="J30" s="511" t="e">
        <f>J25/J23</f>
        <v>#REF!</v>
      </c>
      <c r="K30" s="516" t="e">
        <f>J30-I30</f>
        <v>#REF!</v>
      </c>
      <c r="L30" s="106"/>
      <c r="M30" s="22" t="e">
        <f t="shared" ref="M30:AJ30" si="17">(M25/M23)</f>
        <v>#REF!</v>
      </c>
      <c r="N30" s="22" t="e">
        <f t="shared" si="17"/>
        <v>#REF!</v>
      </c>
      <c r="O30" s="22" t="e">
        <f t="shared" si="17"/>
        <v>#REF!</v>
      </c>
      <c r="P30" s="22" t="e">
        <f t="shared" si="17"/>
        <v>#REF!</v>
      </c>
      <c r="Q30" s="22" t="e">
        <f t="shared" si="17"/>
        <v>#REF!</v>
      </c>
      <c r="R30" s="22" t="e">
        <f t="shared" si="17"/>
        <v>#REF!</v>
      </c>
      <c r="S30" s="22" t="e">
        <f t="shared" si="17"/>
        <v>#REF!</v>
      </c>
      <c r="T30" s="22" t="e">
        <f t="shared" si="17"/>
        <v>#REF!</v>
      </c>
      <c r="U30" s="22" t="e">
        <f t="shared" si="17"/>
        <v>#REF!</v>
      </c>
      <c r="V30" s="22" t="e">
        <f t="shared" si="17"/>
        <v>#REF!</v>
      </c>
      <c r="W30" s="22" t="e">
        <f t="shared" si="17"/>
        <v>#REF!</v>
      </c>
      <c r="X30" s="22" t="e">
        <f t="shared" si="17"/>
        <v>#REF!</v>
      </c>
      <c r="Y30" s="22" t="e">
        <f t="shared" si="17"/>
        <v>#REF!</v>
      </c>
      <c r="Z30" s="22" t="e">
        <f t="shared" si="17"/>
        <v>#REF!</v>
      </c>
      <c r="AA30" s="22" t="e">
        <f t="shared" si="17"/>
        <v>#REF!</v>
      </c>
      <c r="AB30" s="22" t="e">
        <f t="shared" si="17"/>
        <v>#REF!</v>
      </c>
      <c r="AC30" s="22" t="e">
        <f t="shared" si="17"/>
        <v>#REF!</v>
      </c>
      <c r="AD30" s="22" t="e">
        <f t="shared" si="17"/>
        <v>#REF!</v>
      </c>
      <c r="AE30" s="22" t="e">
        <f t="shared" si="17"/>
        <v>#REF!</v>
      </c>
      <c r="AF30" s="22" t="e">
        <f t="shared" si="17"/>
        <v>#REF!</v>
      </c>
      <c r="AG30" s="22" t="e">
        <f t="shared" si="17"/>
        <v>#REF!</v>
      </c>
      <c r="AH30" s="22" t="e">
        <f t="shared" si="17"/>
        <v>#REF!</v>
      </c>
      <c r="AI30" s="22" t="e">
        <f t="shared" si="17"/>
        <v>#REF!</v>
      </c>
      <c r="AJ30" s="22" t="e">
        <f t="shared" si="17"/>
        <v>#REF!</v>
      </c>
    </row>
    <row r="31" spans="3:36" s="502" customFormat="1" ht="23.25" customHeight="1">
      <c r="E31" s="1303"/>
      <c r="F31" s="106" t="s">
        <v>611</v>
      </c>
      <c r="G31" s="106" t="s">
        <v>614</v>
      </c>
      <c r="I31" s="511" t="e">
        <f>I26/I23</f>
        <v>#REF!</v>
      </c>
      <c r="J31" s="511" t="e">
        <f>J26/J23</f>
        <v>#REF!</v>
      </c>
      <c r="K31" s="516" t="e">
        <f>J31-I31</f>
        <v>#REF!</v>
      </c>
      <c r="L31" s="106"/>
      <c r="M31" s="67" t="e">
        <f t="shared" ref="M31:AJ31" si="18">M26/M$11</f>
        <v>#REF!</v>
      </c>
      <c r="N31" s="67" t="e">
        <f t="shared" si="18"/>
        <v>#REF!</v>
      </c>
      <c r="O31" s="67" t="e">
        <f t="shared" si="18"/>
        <v>#REF!</v>
      </c>
      <c r="P31" s="67" t="e">
        <f t="shared" si="18"/>
        <v>#REF!</v>
      </c>
      <c r="Q31" s="67" t="e">
        <f t="shared" si="18"/>
        <v>#REF!</v>
      </c>
      <c r="R31" s="67" t="e">
        <f t="shared" si="18"/>
        <v>#REF!</v>
      </c>
      <c r="S31" s="67" t="e">
        <f t="shared" si="18"/>
        <v>#REF!</v>
      </c>
      <c r="T31" s="67" t="e">
        <f t="shared" si="18"/>
        <v>#REF!</v>
      </c>
      <c r="U31" s="67" t="e">
        <f t="shared" si="18"/>
        <v>#REF!</v>
      </c>
      <c r="V31" s="67" t="e">
        <f t="shared" si="18"/>
        <v>#REF!</v>
      </c>
      <c r="W31" s="67" t="e">
        <f t="shared" si="18"/>
        <v>#REF!</v>
      </c>
      <c r="X31" s="67" t="e">
        <f t="shared" si="18"/>
        <v>#REF!</v>
      </c>
      <c r="Y31" s="67" t="e">
        <f t="shared" si="18"/>
        <v>#REF!</v>
      </c>
      <c r="Z31" s="67" t="e">
        <f t="shared" si="18"/>
        <v>#REF!</v>
      </c>
      <c r="AA31" s="67" t="e">
        <f t="shared" si="18"/>
        <v>#REF!</v>
      </c>
      <c r="AB31" s="67" t="e">
        <f t="shared" si="18"/>
        <v>#REF!</v>
      </c>
      <c r="AC31" s="67" t="e">
        <f t="shared" si="18"/>
        <v>#REF!</v>
      </c>
      <c r="AD31" s="67" t="e">
        <f t="shared" si="18"/>
        <v>#REF!</v>
      </c>
      <c r="AE31" s="67" t="e">
        <f t="shared" si="18"/>
        <v>#REF!</v>
      </c>
      <c r="AF31" s="67" t="e">
        <f t="shared" si="18"/>
        <v>#REF!</v>
      </c>
      <c r="AG31" s="67" t="e">
        <f t="shared" si="18"/>
        <v>#REF!</v>
      </c>
      <c r="AH31" s="67" t="e">
        <f t="shared" si="18"/>
        <v>#REF!</v>
      </c>
      <c r="AI31" s="67" t="e">
        <f t="shared" si="18"/>
        <v>#REF!</v>
      </c>
      <c r="AJ31" s="67" t="e">
        <f t="shared" si="18"/>
        <v>#REF!</v>
      </c>
    </row>
    <row r="32" spans="3:36" s="502" customFormat="1" ht="23.25" customHeight="1">
      <c r="E32" s="1303"/>
      <c r="F32" s="106" t="s">
        <v>612</v>
      </c>
      <c r="G32" s="106" t="s">
        <v>614</v>
      </c>
      <c r="I32" s="511" t="e">
        <f>I27/I23</f>
        <v>#REF!</v>
      </c>
      <c r="J32" s="511" t="e">
        <f>J27/J23</f>
        <v>#REF!</v>
      </c>
      <c r="K32" s="516" t="e">
        <f>J32-I32</f>
        <v>#REF!</v>
      </c>
      <c r="L32" s="106"/>
      <c r="M32" s="67" t="e">
        <f t="shared" ref="M32:AJ32" si="19">M27/M23</f>
        <v>#REF!</v>
      </c>
      <c r="N32" s="67" t="e">
        <f t="shared" si="19"/>
        <v>#REF!</v>
      </c>
      <c r="O32" s="67" t="e">
        <f t="shared" si="19"/>
        <v>#REF!</v>
      </c>
      <c r="P32" s="67" t="e">
        <f t="shared" si="19"/>
        <v>#REF!</v>
      </c>
      <c r="Q32" s="67" t="e">
        <f t="shared" si="19"/>
        <v>#REF!</v>
      </c>
      <c r="R32" s="67" t="e">
        <f t="shared" si="19"/>
        <v>#REF!</v>
      </c>
      <c r="S32" s="67" t="e">
        <f t="shared" si="19"/>
        <v>#REF!</v>
      </c>
      <c r="T32" s="67" t="e">
        <f t="shared" si="19"/>
        <v>#REF!</v>
      </c>
      <c r="U32" s="67" t="e">
        <f t="shared" si="19"/>
        <v>#REF!</v>
      </c>
      <c r="V32" s="67" t="e">
        <f t="shared" si="19"/>
        <v>#REF!</v>
      </c>
      <c r="W32" s="67" t="e">
        <f t="shared" si="19"/>
        <v>#REF!</v>
      </c>
      <c r="X32" s="67" t="e">
        <f t="shared" si="19"/>
        <v>#REF!</v>
      </c>
      <c r="Y32" s="67" t="e">
        <f t="shared" si="19"/>
        <v>#REF!</v>
      </c>
      <c r="Z32" s="67" t="e">
        <f t="shared" si="19"/>
        <v>#REF!</v>
      </c>
      <c r="AA32" s="67" t="e">
        <f t="shared" si="19"/>
        <v>#REF!</v>
      </c>
      <c r="AB32" s="67" t="e">
        <f t="shared" si="19"/>
        <v>#REF!</v>
      </c>
      <c r="AC32" s="67" t="e">
        <f t="shared" si="19"/>
        <v>#REF!</v>
      </c>
      <c r="AD32" s="67" t="e">
        <f t="shared" si="19"/>
        <v>#REF!</v>
      </c>
      <c r="AE32" s="67" t="e">
        <f t="shared" si="19"/>
        <v>#REF!</v>
      </c>
      <c r="AF32" s="67" t="e">
        <f t="shared" si="19"/>
        <v>#REF!</v>
      </c>
      <c r="AG32" s="67" t="e">
        <f t="shared" si="19"/>
        <v>#REF!</v>
      </c>
      <c r="AH32" s="67" t="e">
        <f t="shared" si="19"/>
        <v>#REF!</v>
      </c>
      <c r="AI32" s="67" t="e">
        <f t="shared" si="19"/>
        <v>#REF!</v>
      </c>
      <c r="AJ32" s="67" t="e">
        <f t="shared" si="19"/>
        <v>#REF!</v>
      </c>
    </row>
    <row r="33" spans="3:36" s="503" customFormat="1" ht="21" customHeight="1">
      <c r="C33" s="503" t="str">
        <f>"%"&amp;D28</f>
        <v>%Corn Exchange</v>
      </c>
      <c r="E33" s="1304"/>
      <c r="F33" s="507" t="s">
        <v>613</v>
      </c>
      <c r="G33" s="507" t="s">
        <v>614</v>
      </c>
      <c r="I33" s="512" t="e">
        <f>I28/I23</f>
        <v>#REF!</v>
      </c>
      <c r="J33" s="512" t="e">
        <f>J28/J23</f>
        <v>#REF!</v>
      </c>
      <c r="K33" s="517" t="e">
        <f>I33-J33</f>
        <v>#REF!</v>
      </c>
      <c r="L33" s="504"/>
      <c r="M33" s="506" t="e">
        <f>M28/M23</f>
        <v>#REF!</v>
      </c>
      <c r="N33" s="506" t="e">
        <f t="shared" ref="N33:AJ33" si="20">N28/N23</f>
        <v>#REF!</v>
      </c>
      <c r="O33" s="506" t="e">
        <f t="shared" si="20"/>
        <v>#REF!</v>
      </c>
      <c r="P33" s="506" t="e">
        <f t="shared" si="20"/>
        <v>#REF!</v>
      </c>
      <c r="Q33" s="506" t="e">
        <f t="shared" si="20"/>
        <v>#REF!</v>
      </c>
      <c r="R33" s="506" t="e">
        <f t="shared" si="20"/>
        <v>#REF!</v>
      </c>
      <c r="S33" s="506" t="e">
        <f t="shared" si="20"/>
        <v>#REF!</v>
      </c>
      <c r="T33" s="506" t="e">
        <f t="shared" si="20"/>
        <v>#REF!</v>
      </c>
      <c r="U33" s="506" t="e">
        <f t="shared" si="20"/>
        <v>#REF!</v>
      </c>
      <c r="V33" s="506" t="e">
        <f t="shared" si="20"/>
        <v>#REF!</v>
      </c>
      <c r="W33" s="506" t="e">
        <f t="shared" si="20"/>
        <v>#REF!</v>
      </c>
      <c r="X33" s="506" t="e">
        <f t="shared" si="20"/>
        <v>#REF!</v>
      </c>
      <c r="Y33" s="506" t="e">
        <f t="shared" si="20"/>
        <v>#REF!</v>
      </c>
      <c r="Z33" s="506" t="e">
        <f t="shared" si="20"/>
        <v>#REF!</v>
      </c>
      <c r="AA33" s="506" t="e">
        <f t="shared" si="20"/>
        <v>#REF!</v>
      </c>
      <c r="AB33" s="506" t="e">
        <f t="shared" si="20"/>
        <v>#REF!</v>
      </c>
      <c r="AC33" s="506" t="e">
        <f t="shared" si="20"/>
        <v>#REF!</v>
      </c>
      <c r="AD33" s="506" t="e">
        <f t="shared" si="20"/>
        <v>#REF!</v>
      </c>
      <c r="AE33" s="506" t="e">
        <f t="shared" si="20"/>
        <v>#REF!</v>
      </c>
      <c r="AF33" s="506" t="e">
        <f t="shared" si="20"/>
        <v>#REF!</v>
      </c>
      <c r="AG33" s="506" t="e">
        <f t="shared" si="20"/>
        <v>#REF!</v>
      </c>
      <c r="AH33" s="506" t="e">
        <f t="shared" si="20"/>
        <v>#REF!</v>
      </c>
      <c r="AI33" s="506" t="e">
        <f t="shared" si="20"/>
        <v>#REF!</v>
      </c>
      <c r="AJ33" s="506" t="e">
        <f t="shared" si="20"/>
        <v>#REF!</v>
      </c>
    </row>
    <row r="35" spans="3:36" s="54" customFormat="1" ht="21" customHeight="1">
      <c r="C35" s="54" t="str">
        <f t="shared" ref="C35:C40" si="21">F35&amp;D35</f>
        <v>Net SalesWater St</v>
      </c>
      <c r="D35" s="597" t="s">
        <v>76</v>
      </c>
      <c r="E35" s="1302" t="s">
        <v>572</v>
      </c>
      <c r="F35" s="62" t="s">
        <v>57</v>
      </c>
      <c r="G35" s="62" t="s">
        <v>143</v>
      </c>
      <c r="I35" s="63" t="e">
        <f t="shared" ref="I35:I40" si="22">SUM(Y35:AJ35)</f>
        <v>#REF!</v>
      </c>
      <c r="J35" s="63" t="e">
        <f t="shared" ref="J35:J40" si="23">SUM(M35:X35)</f>
        <v>#REF!</v>
      </c>
      <c r="K35" s="513" t="e">
        <f>I35-J35</f>
        <v>#REF!</v>
      </c>
      <c r="M35" s="25" t="e">
        <f>#REF!</f>
        <v>#REF!</v>
      </c>
      <c r="N35" s="25" t="e">
        <f>#REF!</f>
        <v>#REF!</v>
      </c>
      <c r="O35" s="25" t="e">
        <f>#REF!</f>
        <v>#REF!</v>
      </c>
      <c r="P35" s="25" t="e">
        <f>#REF!</f>
        <v>#REF!</v>
      </c>
      <c r="Q35" s="25" t="e">
        <f>#REF!</f>
        <v>#REF!</v>
      </c>
      <c r="R35" s="25" t="e">
        <f>#REF!</f>
        <v>#REF!</v>
      </c>
      <c r="S35" s="25" t="e">
        <f>#REF!</f>
        <v>#REF!</v>
      </c>
      <c r="T35" s="25" t="e">
        <f>#REF!</f>
        <v>#REF!</v>
      </c>
      <c r="U35" s="25" t="e">
        <f>#REF!</f>
        <v>#REF!</v>
      </c>
      <c r="V35" s="25" t="e">
        <f>#REF!</f>
        <v>#REF!</v>
      </c>
      <c r="W35" s="25" t="e">
        <f>#REF!</f>
        <v>#REF!</v>
      </c>
      <c r="X35" s="25" t="e">
        <f>#REF!</f>
        <v>#REF!</v>
      </c>
      <c r="Y35" s="25" t="e">
        <f>#REF!</f>
        <v>#REF!</v>
      </c>
      <c r="Z35" s="25" t="e">
        <f>#REF!</f>
        <v>#REF!</v>
      </c>
      <c r="AA35" s="25" t="e">
        <f>#REF!</f>
        <v>#REF!</v>
      </c>
      <c r="AB35" s="25" t="e">
        <f>#REF!</f>
        <v>#REF!</v>
      </c>
      <c r="AC35" s="25" t="e">
        <f>#REF!</f>
        <v>#REF!</v>
      </c>
      <c r="AD35" s="25" t="e">
        <f>#REF!</f>
        <v>#REF!</v>
      </c>
      <c r="AE35" s="25" t="e">
        <f>#REF!</f>
        <v>#REF!</v>
      </c>
      <c r="AF35" s="25" t="e">
        <f>#REF!</f>
        <v>#REF!</v>
      </c>
      <c r="AG35" s="25" t="e">
        <f>#REF!</f>
        <v>#REF!</v>
      </c>
      <c r="AH35" s="25" t="e">
        <f>#REF!</f>
        <v>#REF!</v>
      </c>
      <c r="AI35" s="25" t="e">
        <f>#REF!</f>
        <v>#REF!</v>
      </c>
      <c r="AJ35" s="25" t="e">
        <f>#REF!</f>
        <v>#REF!</v>
      </c>
    </row>
    <row r="36" spans="3:36" ht="20.25" customHeight="1">
      <c r="C36" s="54" t="str">
        <f t="shared" si="21"/>
        <v>Gross ProfitWater St</v>
      </c>
      <c r="D36" s="32" t="str">
        <f>D35</f>
        <v>Water St</v>
      </c>
      <c r="E36" s="1303"/>
      <c r="F36" s="32" t="s">
        <v>1</v>
      </c>
      <c r="G36" s="32" t="s">
        <v>143</v>
      </c>
      <c r="I36" s="24" t="e">
        <f t="shared" si="22"/>
        <v>#REF!</v>
      </c>
      <c r="J36" s="24" t="e">
        <f t="shared" si="23"/>
        <v>#REF!</v>
      </c>
      <c r="K36" s="123" t="e">
        <f>I36-J36</f>
        <v>#REF!</v>
      </c>
      <c r="M36" s="25" t="e">
        <f>#REF!</f>
        <v>#REF!</v>
      </c>
      <c r="N36" s="25" t="e">
        <f>#REF!</f>
        <v>#REF!</v>
      </c>
      <c r="O36" s="25" t="e">
        <f>#REF!</f>
        <v>#REF!</v>
      </c>
      <c r="P36" s="25" t="e">
        <f>#REF!</f>
        <v>#REF!</v>
      </c>
      <c r="Q36" s="25" t="e">
        <f>#REF!</f>
        <v>#REF!</v>
      </c>
      <c r="R36" s="25" t="e">
        <f>#REF!</f>
        <v>#REF!</v>
      </c>
      <c r="S36" s="25" t="e">
        <f>#REF!</f>
        <v>#REF!</v>
      </c>
      <c r="T36" s="25" t="e">
        <f>#REF!</f>
        <v>#REF!</v>
      </c>
      <c r="U36" s="25" t="e">
        <f>#REF!</f>
        <v>#REF!</v>
      </c>
      <c r="V36" s="25" t="e">
        <f>#REF!</f>
        <v>#REF!</v>
      </c>
      <c r="W36" s="25" t="e">
        <f>#REF!</f>
        <v>#REF!</v>
      </c>
      <c r="X36" s="25" t="e">
        <f>#REF!</f>
        <v>#REF!</v>
      </c>
      <c r="Y36" s="25" t="e">
        <f>#REF!</f>
        <v>#REF!</v>
      </c>
      <c r="Z36" s="25" t="e">
        <f>#REF!</f>
        <v>#REF!</v>
      </c>
      <c r="AA36" s="25" t="e">
        <f>#REF!</f>
        <v>#REF!</v>
      </c>
      <c r="AB36" s="25" t="e">
        <f>#REF!</f>
        <v>#REF!</v>
      </c>
      <c r="AC36" s="25" t="e">
        <f>#REF!</f>
        <v>#REF!</v>
      </c>
      <c r="AD36" s="25" t="e">
        <f>#REF!</f>
        <v>#REF!</v>
      </c>
      <c r="AE36" s="25" t="e">
        <f>#REF!</f>
        <v>#REF!</v>
      </c>
      <c r="AF36" s="25" t="e">
        <f>#REF!</f>
        <v>#REF!</v>
      </c>
      <c r="AG36" s="25" t="e">
        <f>#REF!</f>
        <v>#REF!</v>
      </c>
      <c r="AH36" s="25" t="e">
        <f>#REF!</f>
        <v>#REF!</v>
      </c>
      <c r="AI36" s="25" t="e">
        <f>#REF!</f>
        <v>#REF!</v>
      </c>
      <c r="AJ36" s="25" t="e">
        <f>#REF!</f>
        <v>#REF!</v>
      </c>
    </row>
    <row r="37" spans="3:36" ht="23.25" customHeight="1">
      <c r="C37" s="54" t="str">
        <f t="shared" si="21"/>
        <v>LabourWater St</v>
      </c>
      <c r="D37" s="32" t="str">
        <f>D36</f>
        <v>Water St</v>
      </c>
      <c r="E37" s="1303"/>
      <c r="F37" s="32" t="s">
        <v>36</v>
      </c>
      <c r="G37" s="32" t="s">
        <v>143</v>
      </c>
      <c r="I37" s="24" t="e">
        <f t="shared" si="22"/>
        <v>#REF!</v>
      </c>
      <c r="J37" s="24" t="e">
        <f t="shared" si="23"/>
        <v>#REF!</v>
      </c>
      <c r="K37" s="123" t="e">
        <f>J37-I37</f>
        <v>#REF!</v>
      </c>
      <c r="M37" s="25" t="e">
        <f>#REF!</f>
        <v>#REF!</v>
      </c>
      <c r="N37" s="25" t="e">
        <f>#REF!</f>
        <v>#REF!</v>
      </c>
      <c r="O37" s="25" t="e">
        <f>#REF!</f>
        <v>#REF!</v>
      </c>
      <c r="P37" s="25" t="e">
        <f>#REF!</f>
        <v>#REF!</v>
      </c>
      <c r="Q37" s="25" t="e">
        <f>#REF!</f>
        <v>#REF!</v>
      </c>
      <c r="R37" s="25" t="e">
        <f>#REF!</f>
        <v>#REF!</v>
      </c>
      <c r="S37" s="25" t="e">
        <f>#REF!</f>
        <v>#REF!</v>
      </c>
      <c r="T37" s="25" t="e">
        <f>#REF!</f>
        <v>#REF!</v>
      </c>
      <c r="U37" s="25" t="e">
        <f>#REF!</f>
        <v>#REF!</v>
      </c>
      <c r="V37" s="25" t="e">
        <f>#REF!</f>
        <v>#REF!</v>
      </c>
      <c r="W37" s="25" t="e">
        <f>#REF!</f>
        <v>#REF!</v>
      </c>
      <c r="X37" s="25" t="e">
        <f>#REF!</f>
        <v>#REF!</v>
      </c>
      <c r="Y37" s="25" t="e">
        <f>#REF!</f>
        <v>#REF!</v>
      </c>
      <c r="Z37" s="25" t="e">
        <f>#REF!</f>
        <v>#REF!</v>
      </c>
      <c r="AA37" s="25" t="e">
        <f>#REF!</f>
        <v>#REF!</v>
      </c>
      <c r="AB37" s="25" t="e">
        <f>#REF!</f>
        <v>#REF!</v>
      </c>
      <c r="AC37" s="25" t="e">
        <f>#REF!</f>
        <v>#REF!</v>
      </c>
      <c r="AD37" s="25" t="e">
        <f>#REF!</f>
        <v>#REF!</v>
      </c>
      <c r="AE37" s="25" t="e">
        <f>#REF!</f>
        <v>#REF!</v>
      </c>
      <c r="AF37" s="25" t="e">
        <f>#REF!</f>
        <v>#REF!</v>
      </c>
      <c r="AG37" s="25" t="e">
        <f>#REF!</f>
        <v>#REF!</v>
      </c>
      <c r="AH37" s="25" t="e">
        <f>#REF!</f>
        <v>#REF!</v>
      </c>
      <c r="AI37" s="25" t="e">
        <f>#REF!</f>
        <v>#REF!</v>
      </c>
      <c r="AJ37" s="25" t="e">
        <f>#REF!</f>
        <v>#REF!</v>
      </c>
    </row>
    <row r="38" spans="3:36" ht="23.25" customHeight="1">
      <c r="C38" s="54" t="str">
        <f t="shared" si="21"/>
        <v>OccupancyWater St</v>
      </c>
      <c r="D38" s="32" t="str">
        <f>D37</f>
        <v>Water St</v>
      </c>
      <c r="E38" s="1303"/>
      <c r="F38" s="32" t="s">
        <v>40</v>
      </c>
      <c r="G38" s="32" t="s">
        <v>143</v>
      </c>
      <c r="I38" s="24" t="e">
        <f t="shared" si="22"/>
        <v>#REF!</v>
      </c>
      <c r="J38" s="24" t="e">
        <f t="shared" si="23"/>
        <v>#REF!</v>
      </c>
      <c r="K38" s="123" t="e">
        <f>J38-I38</f>
        <v>#REF!</v>
      </c>
      <c r="M38" s="25" t="e">
        <f>#REF!</f>
        <v>#REF!</v>
      </c>
      <c r="N38" s="25" t="e">
        <f>#REF!</f>
        <v>#REF!</v>
      </c>
      <c r="O38" s="25" t="e">
        <f>#REF!</f>
        <v>#REF!</v>
      </c>
      <c r="P38" s="25" t="e">
        <f>#REF!</f>
        <v>#REF!</v>
      </c>
      <c r="Q38" s="25" t="e">
        <f>#REF!</f>
        <v>#REF!</v>
      </c>
      <c r="R38" s="25" t="e">
        <f>#REF!</f>
        <v>#REF!</v>
      </c>
      <c r="S38" s="25" t="e">
        <f>#REF!</f>
        <v>#REF!</v>
      </c>
      <c r="T38" s="25" t="e">
        <f>#REF!</f>
        <v>#REF!</v>
      </c>
      <c r="U38" s="25" t="e">
        <f>#REF!</f>
        <v>#REF!</v>
      </c>
      <c r="V38" s="25" t="e">
        <f>#REF!</f>
        <v>#REF!</v>
      </c>
      <c r="W38" s="25" t="e">
        <f>#REF!</f>
        <v>#REF!</v>
      </c>
      <c r="X38" s="25" t="e">
        <f>#REF!</f>
        <v>#REF!</v>
      </c>
      <c r="Y38" s="25" t="e">
        <f>#REF!</f>
        <v>#REF!</v>
      </c>
      <c r="Z38" s="25" t="e">
        <f>#REF!</f>
        <v>#REF!</v>
      </c>
      <c r="AA38" s="25" t="e">
        <f>#REF!</f>
        <v>#REF!</v>
      </c>
      <c r="AB38" s="25" t="e">
        <f>#REF!</f>
        <v>#REF!</v>
      </c>
      <c r="AC38" s="25" t="e">
        <f>#REF!</f>
        <v>#REF!</v>
      </c>
      <c r="AD38" s="25" t="e">
        <f>#REF!</f>
        <v>#REF!</v>
      </c>
      <c r="AE38" s="25" t="e">
        <f>#REF!</f>
        <v>#REF!</v>
      </c>
      <c r="AF38" s="25" t="e">
        <f>#REF!</f>
        <v>#REF!</v>
      </c>
      <c r="AG38" s="25" t="e">
        <f>#REF!</f>
        <v>#REF!</v>
      </c>
      <c r="AH38" s="25" t="e">
        <f>#REF!</f>
        <v>#REF!</v>
      </c>
      <c r="AI38" s="25" t="e">
        <f>#REF!</f>
        <v>#REF!</v>
      </c>
      <c r="AJ38" s="25" t="e">
        <f>#REF!</f>
        <v>#REF!</v>
      </c>
    </row>
    <row r="39" spans="3:36" ht="23.25" customHeight="1">
      <c r="C39" s="54" t="str">
        <f t="shared" si="21"/>
        <v>OverheadsWater St</v>
      </c>
      <c r="D39" s="32" t="str">
        <f>D38</f>
        <v>Water St</v>
      </c>
      <c r="E39" s="1303"/>
      <c r="F39" s="32" t="s">
        <v>79</v>
      </c>
      <c r="G39" s="32" t="s">
        <v>143</v>
      </c>
      <c r="I39" s="24" t="e">
        <f t="shared" si="22"/>
        <v>#REF!</v>
      </c>
      <c r="J39" s="24" t="e">
        <f t="shared" si="23"/>
        <v>#REF!</v>
      </c>
      <c r="K39" s="123" t="e">
        <f>J39-I39</f>
        <v>#REF!</v>
      </c>
      <c r="M39" s="25" t="e">
        <f>#REF!</f>
        <v>#REF!</v>
      </c>
      <c r="N39" s="25" t="e">
        <f>#REF!</f>
        <v>#REF!</v>
      </c>
      <c r="O39" s="25" t="e">
        <f>#REF!</f>
        <v>#REF!</v>
      </c>
      <c r="P39" s="25" t="e">
        <f>#REF!</f>
        <v>#REF!</v>
      </c>
      <c r="Q39" s="25" t="e">
        <f>#REF!</f>
        <v>#REF!</v>
      </c>
      <c r="R39" s="25" t="e">
        <f>#REF!</f>
        <v>#REF!</v>
      </c>
      <c r="S39" s="25" t="e">
        <f>#REF!</f>
        <v>#REF!</v>
      </c>
      <c r="T39" s="25" t="e">
        <f>#REF!</f>
        <v>#REF!</v>
      </c>
      <c r="U39" s="25" t="e">
        <f>#REF!</f>
        <v>#REF!</v>
      </c>
      <c r="V39" s="25" t="e">
        <f>#REF!</f>
        <v>#REF!</v>
      </c>
      <c r="W39" s="25" t="e">
        <f>#REF!</f>
        <v>#REF!</v>
      </c>
      <c r="X39" s="25" t="e">
        <f>#REF!</f>
        <v>#REF!</v>
      </c>
      <c r="Y39" s="25" t="e">
        <f>#REF!</f>
        <v>#REF!</v>
      </c>
      <c r="Z39" s="25" t="e">
        <f>#REF!</f>
        <v>#REF!</v>
      </c>
      <c r="AA39" s="25" t="e">
        <f>#REF!</f>
        <v>#REF!</v>
      </c>
      <c r="AB39" s="25" t="e">
        <f>#REF!</f>
        <v>#REF!</v>
      </c>
      <c r="AC39" s="25" t="e">
        <f>#REF!</f>
        <v>#REF!</v>
      </c>
      <c r="AD39" s="25" t="e">
        <f>#REF!</f>
        <v>#REF!</v>
      </c>
      <c r="AE39" s="25" t="e">
        <f>#REF!</f>
        <v>#REF!</v>
      </c>
      <c r="AF39" s="25" t="e">
        <f>#REF!</f>
        <v>#REF!</v>
      </c>
      <c r="AG39" s="25" t="e">
        <f>#REF!</f>
        <v>#REF!</v>
      </c>
      <c r="AH39" s="25" t="e">
        <f>#REF!</f>
        <v>#REF!</v>
      </c>
      <c r="AI39" s="25" t="e">
        <f>#REF!</f>
        <v>#REF!</v>
      </c>
      <c r="AJ39" s="25" t="e">
        <f>#REF!</f>
        <v>#REF!</v>
      </c>
    </row>
    <row r="40" spans="3:36" s="54" customFormat="1" ht="21" customHeight="1">
      <c r="C40" s="54" t="str">
        <f t="shared" si="21"/>
        <v>EBITDAWater St</v>
      </c>
      <c r="D40" s="32" t="str">
        <f>D39</f>
        <v>Water St</v>
      </c>
      <c r="E40" s="1303"/>
      <c r="F40" s="54" t="s">
        <v>87</v>
      </c>
      <c r="G40" s="54" t="s">
        <v>143</v>
      </c>
      <c r="I40" s="25" t="e">
        <f t="shared" si="22"/>
        <v>#REF!</v>
      </c>
      <c r="J40" s="25" t="e">
        <f t="shared" si="23"/>
        <v>#REF!</v>
      </c>
      <c r="K40" s="514" t="e">
        <f>I40-J40</f>
        <v>#REF!</v>
      </c>
      <c r="M40" s="25" t="e">
        <f t="shared" ref="M40:AJ40" si="24">M36-M37-M38-M39</f>
        <v>#REF!</v>
      </c>
      <c r="N40" s="25" t="e">
        <f t="shared" si="24"/>
        <v>#REF!</v>
      </c>
      <c r="O40" s="25" t="e">
        <f t="shared" si="24"/>
        <v>#REF!</v>
      </c>
      <c r="P40" s="25" t="e">
        <f t="shared" si="24"/>
        <v>#REF!</v>
      </c>
      <c r="Q40" s="25" t="e">
        <f t="shared" si="24"/>
        <v>#REF!</v>
      </c>
      <c r="R40" s="25" t="e">
        <f t="shared" si="24"/>
        <v>#REF!</v>
      </c>
      <c r="S40" s="25" t="e">
        <f t="shared" si="24"/>
        <v>#REF!</v>
      </c>
      <c r="T40" s="25" t="e">
        <f t="shared" si="24"/>
        <v>#REF!</v>
      </c>
      <c r="U40" s="25" t="e">
        <f t="shared" si="24"/>
        <v>#REF!</v>
      </c>
      <c r="V40" s="25" t="e">
        <f t="shared" si="24"/>
        <v>#REF!</v>
      </c>
      <c r="W40" s="25" t="e">
        <f t="shared" si="24"/>
        <v>#REF!</v>
      </c>
      <c r="X40" s="25" t="e">
        <f t="shared" si="24"/>
        <v>#REF!</v>
      </c>
      <c r="Y40" s="25" t="e">
        <f t="shared" si="24"/>
        <v>#REF!</v>
      </c>
      <c r="Z40" s="25" t="e">
        <f t="shared" si="24"/>
        <v>#REF!</v>
      </c>
      <c r="AA40" s="25" t="e">
        <f t="shared" si="24"/>
        <v>#REF!</v>
      </c>
      <c r="AB40" s="25" t="e">
        <f t="shared" si="24"/>
        <v>#REF!</v>
      </c>
      <c r="AC40" s="25" t="e">
        <f t="shared" si="24"/>
        <v>#REF!</v>
      </c>
      <c r="AD40" s="25" t="e">
        <f t="shared" si="24"/>
        <v>#REF!</v>
      </c>
      <c r="AE40" s="25" t="e">
        <f t="shared" si="24"/>
        <v>#REF!</v>
      </c>
      <c r="AF40" s="25" t="e">
        <f t="shared" si="24"/>
        <v>#REF!</v>
      </c>
      <c r="AG40" s="25" t="e">
        <f t="shared" si="24"/>
        <v>#REF!</v>
      </c>
      <c r="AH40" s="25" t="e">
        <f t="shared" si="24"/>
        <v>#REF!</v>
      </c>
      <c r="AI40" s="25" t="e">
        <f t="shared" si="24"/>
        <v>#REF!</v>
      </c>
      <c r="AJ40" s="25" t="e">
        <f t="shared" si="24"/>
        <v>#REF!</v>
      </c>
    </row>
    <row r="41" spans="3:36" s="502" customFormat="1" ht="20.25" customHeight="1">
      <c r="E41" s="1303"/>
      <c r="F41" s="106" t="s">
        <v>609</v>
      </c>
      <c r="G41" s="106" t="s">
        <v>614</v>
      </c>
      <c r="I41" s="510" t="e">
        <f>I36/I35</f>
        <v>#REF!</v>
      </c>
      <c r="J41" s="510" t="e">
        <f>J36/J35</f>
        <v>#REF!</v>
      </c>
      <c r="K41" s="515" t="e">
        <f>I41-J41</f>
        <v>#REF!</v>
      </c>
      <c r="L41" s="106"/>
      <c r="M41" s="67" t="e">
        <f t="shared" ref="M41:AJ41" si="25">(M36/M35)</f>
        <v>#REF!</v>
      </c>
      <c r="N41" s="67" t="e">
        <f t="shared" si="25"/>
        <v>#REF!</v>
      </c>
      <c r="O41" s="67" t="e">
        <f t="shared" si="25"/>
        <v>#REF!</v>
      </c>
      <c r="P41" s="67" t="e">
        <f t="shared" si="25"/>
        <v>#REF!</v>
      </c>
      <c r="Q41" s="67" t="e">
        <f t="shared" si="25"/>
        <v>#REF!</v>
      </c>
      <c r="R41" s="67" t="e">
        <f t="shared" si="25"/>
        <v>#REF!</v>
      </c>
      <c r="S41" s="67" t="e">
        <f t="shared" si="25"/>
        <v>#REF!</v>
      </c>
      <c r="T41" s="67" t="e">
        <f t="shared" si="25"/>
        <v>#REF!</v>
      </c>
      <c r="U41" s="67" t="e">
        <f t="shared" si="25"/>
        <v>#REF!</v>
      </c>
      <c r="V41" s="67" t="e">
        <f t="shared" si="25"/>
        <v>#REF!</v>
      </c>
      <c r="W41" s="67" t="e">
        <f t="shared" si="25"/>
        <v>#REF!</v>
      </c>
      <c r="X41" s="67" t="e">
        <f t="shared" si="25"/>
        <v>#REF!</v>
      </c>
      <c r="Y41" s="67" t="e">
        <f t="shared" si="25"/>
        <v>#REF!</v>
      </c>
      <c r="Z41" s="67" t="e">
        <f t="shared" si="25"/>
        <v>#REF!</v>
      </c>
      <c r="AA41" s="67" t="e">
        <f t="shared" si="25"/>
        <v>#REF!</v>
      </c>
      <c r="AB41" s="67" t="e">
        <f t="shared" si="25"/>
        <v>#REF!</v>
      </c>
      <c r="AC41" s="67" t="e">
        <f t="shared" si="25"/>
        <v>#REF!</v>
      </c>
      <c r="AD41" s="67" t="e">
        <f t="shared" si="25"/>
        <v>#REF!</v>
      </c>
      <c r="AE41" s="67" t="e">
        <f t="shared" si="25"/>
        <v>#REF!</v>
      </c>
      <c r="AF41" s="67" t="e">
        <f t="shared" si="25"/>
        <v>#REF!</v>
      </c>
      <c r="AG41" s="67" t="e">
        <f t="shared" si="25"/>
        <v>#REF!</v>
      </c>
      <c r="AH41" s="67" t="e">
        <f t="shared" si="25"/>
        <v>#REF!</v>
      </c>
      <c r="AI41" s="67" t="e">
        <f t="shared" si="25"/>
        <v>#REF!</v>
      </c>
      <c r="AJ41" s="67" t="e">
        <f t="shared" si="25"/>
        <v>#REF!</v>
      </c>
    </row>
    <row r="42" spans="3:36" s="502" customFormat="1" ht="23.25" customHeight="1">
      <c r="E42" s="1303"/>
      <c r="F42" s="106" t="s">
        <v>610</v>
      </c>
      <c r="G42" s="106" t="s">
        <v>614</v>
      </c>
      <c r="I42" s="511" t="e">
        <f>I37/I35</f>
        <v>#REF!</v>
      </c>
      <c r="J42" s="511" t="e">
        <f>J37/J35</f>
        <v>#REF!</v>
      </c>
      <c r="K42" s="516" t="e">
        <f>J42-I42</f>
        <v>#REF!</v>
      </c>
      <c r="L42" s="106"/>
      <c r="M42" s="22" t="e">
        <f t="shared" ref="M42:AJ42" si="26">(M37/M35)</f>
        <v>#REF!</v>
      </c>
      <c r="N42" s="22" t="e">
        <f t="shared" si="26"/>
        <v>#REF!</v>
      </c>
      <c r="O42" s="22" t="e">
        <f t="shared" si="26"/>
        <v>#REF!</v>
      </c>
      <c r="P42" s="22" t="e">
        <f t="shared" si="26"/>
        <v>#REF!</v>
      </c>
      <c r="Q42" s="22" t="e">
        <f t="shared" si="26"/>
        <v>#REF!</v>
      </c>
      <c r="R42" s="22" t="e">
        <f t="shared" si="26"/>
        <v>#REF!</v>
      </c>
      <c r="S42" s="22" t="e">
        <f t="shared" si="26"/>
        <v>#REF!</v>
      </c>
      <c r="T42" s="22" t="e">
        <f t="shared" si="26"/>
        <v>#REF!</v>
      </c>
      <c r="U42" s="22" t="e">
        <f t="shared" si="26"/>
        <v>#REF!</v>
      </c>
      <c r="V42" s="22" t="e">
        <f t="shared" si="26"/>
        <v>#REF!</v>
      </c>
      <c r="W42" s="22" t="e">
        <f t="shared" si="26"/>
        <v>#REF!</v>
      </c>
      <c r="X42" s="22" t="e">
        <f t="shared" si="26"/>
        <v>#REF!</v>
      </c>
      <c r="Y42" s="22" t="e">
        <f t="shared" si="26"/>
        <v>#REF!</v>
      </c>
      <c r="Z42" s="22" t="e">
        <f t="shared" si="26"/>
        <v>#REF!</v>
      </c>
      <c r="AA42" s="22" t="e">
        <f t="shared" si="26"/>
        <v>#REF!</v>
      </c>
      <c r="AB42" s="22" t="e">
        <f t="shared" si="26"/>
        <v>#REF!</v>
      </c>
      <c r="AC42" s="22" t="e">
        <f t="shared" si="26"/>
        <v>#REF!</v>
      </c>
      <c r="AD42" s="22" t="e">
        <f t="shared" si="26"/>
        <v>#REF!</v>
      </c>
      <c r="AE42" s="22" t="e">
        <f t="shared" si="26"/>
        <v>#REF!</v>
      </c>
      <c r="AF42" s="22" t="e">
        <f t="shared" si="26"/>
        <v>#REF!</v>
      </c>
      <c r="AG42" s="22" t="e">
        <f t="shared" si="26"/>
        <v>#REF!</v>
      </c>
      <c r="AH42" s="22" t="e">
        <f t="shared" si="26"/>
        <v>#REF!</v>
      </c>
      <c r="AI42" s="22" t="e">
        <f t="shared" si="26"/>
        <v>#REF!</v>
      </c>
      <c r="AJ42" s="22" t="e">
        <f t="shared" si="26"/>
        <v>#REF!</v>
      </c>
    </row>
    <row r="43" spans="3:36" s="502" customFormat="1" ht="23.25" customHeight="1">
      <c r="E43" s="1303"/>
      <c r="F43" s="106" t="s">
        <v>611</v>
      </c>
      <c r="G43" s="106" t="s">
        <v>614</v>
      </c>
      <c r="I43" s="511" t="e">
        <f>I38/I35</f>
        <v>#REF!</v>
      </c>
      <c r="J43" s="511" t="e">
        <f>J38/J35</f>
        <v>#REF!</v>
      </c>
      <c r="K43" s="516" t="e">
        <f>J43-I43</f>
        <v>#REF!</v>
      </c>
      <c r="L43" s="106"/>
      <c r="M43" s="67" t="e">
        <f t="shared" ref="M43:AJ43" si="27">M38/M$11</f>
        <v>#REF!</v>
      </c>
      <c r="N43" s="67" t="e">
        <f t="shared" si="27"/>
        <v>#REF!</v>
      </c>
      <c r="O43" s="67" t="e">
        <f t="shared" si="27"/>
        <v>#REF!</v>
      </c>
      <c r="P43" s="67" t="e">
        <f t="shared" si="27"/>
        <v>#REF!</v>
      </c>
      <c r="Q43" s="67" t="e">
        <f t="shared" si="27"/>
        <v>#REF!</v>
      </c>
      <c r="R43" s="67" t="e">
        <f t="shared" si="27"/>
        <v>#REF!</v>
      </c>
      <c r="S43" s="67" t="e">
        <f t="shared" si="27"/>
        <v>#REF!</v>
      </c>
      <c r="T43" s="67" t="e">
        <f t="shared" si="27"/>
        <v>#REF!</v>
      </c>
      <c r="U43" s="67" t="e">
        <f t="shared" si="27"/>
        <v>#REF!</v>
      </c>
      <c r="V43" s="67" t="e">
        <f t="shared" si="27"/>
        <v>#REF!</v>
      </c>
      <c r="W43" s="67" t="e">
        <f t="shared" si="27"/>
        <v>#REF!</v>
      </c>
      <c r="X43" s="67" t="e">
        <f t="shared" si="27"/>
        <v>#REF!</v>
      </c>
      <c r="Y43" s="67" t="e">
        <f t="shared" si="27"/>
        <v>#REF!</v>
      </c>
      <c r="Z43" s="67" t="e">
        <f t="shared" si="27"/>
        <v>#REF!</v>
      </c>
      <c r="AA43" s="67" t="e">
        <f t="shared" si="27"/>
        <v>#REF!</v>
      </c>
      <c r="AB43" s="67" t="e">
        <f t="shared" si="27"/>
        <v>#REF!</v>
      </c>
      <c r="AC43" s="67" t="e">
        <f t="shared" si="27"/>
        <v>#REF!</v>
      </c>
      <c r="AD43" s="67" t="e">
        <f t="shared" si="27"/>
        <v>#REF!</v>
      </c>
      <c r="AE43" s="67" t="e">
        <f t="shared" si="27"/>
        <v>#REF!</v>
      </c>
      <c r="AF43" s="67" t="e">
        <f t="shared" si="27"/>
        <v>#REF!</v>
      </c>
      <c r="AG43" s="67" t="e">
        <f t="shared" si="27"/>
        <v>#REF!</v>
      </c>
      <c r="AH43" s="67" t="e">
        <f t="shared" si="27"/>
        <v>#REF!</v>
      </c>
      <c r="AI43" s="67" t="e">
        <f t="shared" si="27"/>
        <v>#REF!</v>
      </c>
      <c r="AJ43" s="67" t="e">
        <f t="shared" si="27"/>
        <v>#REF!</v>
      </c>
    </row>
    <row r="44" spans="3:36" s="502" customFormat="1" ht="23.25" customHeight="1">
      <c r="E44" s="1303"/>
      <c r="F44" s="106" t="s">
        <v>612</v>
      </c>
      <c r="G44" s="106" t="s">
        <v>614</v>
      </c>
      <c r="I44" s="511" t="e">
        <f>I39/I35</f>
        <v>#REF!</v>
      </c>
      <c r="J44" s="511" t="e">
        <f>J39/J35</f>
        <v>#REF!</v>
      </c>
      <c r="K44" s="516" t="e">
        <f>J44-I44</f>
        <v>#REF!</v>
      </c>
      <c r="L44" s="106"/>
      <c r="M44" s="67" t="e">
        <f t="shared" ref="M44:AJ44" si="28">M39/M35</f>
        <v>#REF!</v>
      </c>
      <c r="N44" s="67" t="e">
        <f t="shared" si="28"/>
        <v>#REF!</v>
      </c>
      <c r="O44" s="67" t="e">
        <f t="shared" si="28"/>
        <v>#REF!</v>
      </c>
      <c r="P44" s="67" t="e">
        <f t="shared" si="28"/>
        <v>#REF!</v>
      </c>
      <c r="Q44" s="67" t="e">
        <f t="shared" si="28"/>
        <v>#REF!</v>
      </c>
      <c r="R44" s="67" t="e">
        <f t="shared" si="28"/>
        <v>#REF!</v>
      </c>
      <c r="S44" s="67" t="e">
        <f t="shared" si="28"/>
        <v>#REF!</v>
      </c>
      <c r="T44" s="67" t="e">
        <f t="shared" si="28"/>
        <v>#REF!</v>
      </c>
      <c r="U44" s="67" t="e">
        <f t="shared" si="28"/>
        <v>#REF!</v>
      </c>
      <c r="V44" s="67" t="e">
        <f t="shared" si="28"/>
        <v>#REF!</v>
      </c>
      <c r="W44" s="67" t="e">
        <f t="shared" si="28"/>
        <v>#REF!</v>
      </c>
      <c r="X44" s="67" t="e">
        <f t="shared" si="28"/>
        <v>#REF!</v>
      </c>
      <c r="Y44" s="67" t="e">
        <f t="shared" si="28"/>
        <v>#REF!</v>
      </c>
      <c r="Z44" s="67" t="e">
        <f t="shared" si="28"/>
        <v>#REF!</v>
      </c>
      <c r="AA44" s="67" t="e">
        <f t="shared" si="28"/>
        <v>#REF!</v>
      </c>
      <c r="AB44" s="67" t="e">
        <f t="shared" si="28"/>
        <v>#REF!</v>
      </c>
      <c r="AC44" s="67" t="e">
        <f t="shared" si="28"/>
        <v>#REF!</v>
      </c>
      <c r="AD44" s="67" t="e">
        <f t="shared" si="28"/>
        <v>#REF!</v>
      </c>
      <c r="AE44" s="67" t="e">
        <f t="shared" si="28"/>
        <v>#REF!</v>
      </c>
      <c r="AF44" s="67" t="e">
        <f t="shared" si="28"/>
        <v>#REF!</v>
      </c>
      <c r="AG44" s="67" t="e">
        <f t="shared" si="28"/>
        <v>#REF!</v>
      </c>
      <c r="AH44" s="67" t="e">
        <f t="shared" si="28"/>
        <v>#REF!</v>
      </c>
      <c r="AI44" s="67" t="e">
        <f t="shared" si="28"/>
        <v>#REF!</v>
      </c>
      <c r="AJ44" s="67" t="e">
        <f t="shared" si="28"/>
        <v>#REF!</v>
      </c>
    </row>
    <row r="45" spans="3:36" s="503" customFormat="1" ht="21" customHeight="1">
      <c r="C45" s="503" t="str">
        <f>"%"&amp;D40</f>
        <v>%Water St</v>
      </c>
      <c r="E45" s="1304"/>
      <c r="F45" s="507" t="s">
        <v>613</v>
      </c>
      <c r="G45" s="507" t="s">
        <v>614</v>
      </c>
      <c r="I45" s="512" t="e">
        <f>I40/I35</f>
        <v>#REF!</v>
      </c>
      <c r="J45" s="512" t="e">
        <f>J40/J35</f>
        <v>#REF!</v>
      </c>
      <c r="K45" s="517" t="e">
        <f>I45-J45</f>
        <v>#REF!</v>
      </c>
      <c r="L45" s="504"/>
      <c r="M45" s="506" t="e">
        <f>M40/M35</f>
        <v>#REF!</v>
      </c>
      <c r="N45" s="506" t="e">
        <f t="shared" ref="N45:AJ45" si="29">N40/N35</f>
        <v>#REF!</v>
      </c>
      <c r="O45" s="506" t="e">
        <f t="shared" si="29"/>
        <v>#REF!</v>
      </c>
      <c r="P45" s="506" t="e">
        <f t="shared" si="29"/>
        <v>#REF!</v>
      </c>
      <c r="Q45" s="506" t="e">
        <f t="shared" si="29"/>
        <v>#REF!</v>
      </c>
      <c r="R45" s="506" t="e">
        <f t="shared" si="29"/>
        <v>#REF!</v>
      </c>
      <c r="S45" s="506" t="e">
        <f t="shared" si="29"/>
        <v>#REF!</v>
      </c>
      <c r="T45" s="506" t="e">
        <f t="shared" si="29"/>
        <v>#REF!</v>
      </c>
      <c r="U45" s="506" t="e">
        <f t="shared" si="29"/>
        <v>#REF!</v>
      </c>
      <c r="V45" s="506" t="e">
        <f t="shared" si="29"/>
        <v>#REF!</v>
      </c>
      <c r="W45" s="506" t="e">
        <f t="shared" si="29"/>
        <v>#REF!</v>
      </c>
      <c r="X45" s="506" t="e">
        <f t="shared" si="29"/>
        <v>#REF!</v>
      </c>
      <c r="Y45" s="506" t="e">
        <f t="shared" si="29"/>
        <v>#REF!</v>
      </c>
      <c r="Z45" s="506" t="e">
        <f t="shared" si="29"/>
        <v>#REF!</v>
      </c>
      <c r="AA45" s="506" t="e">
        <f t="shared" si="29"/>
        <v>#REF!</v>
      </c>
      <c r="AB45" s="506" t="e">
        <f t="shared" si="29"/>
        <v>#REF!</v>
      </c>
      <c r="AC45" s="506" t="e">
        <f t="shared" si="29"/>
        <v>#REF!</v>
      </c>
      <c r="AD45" s="506" t="e">
        <f t="shared" si="29"/>
        <v>#REF!</v>
      </c>
      <c r="AE45" s="506" t="e">
        <f t="shared" si="29"/>
        <v>#REF!</v>
      </c>
      <c r="AF45" s="506" t="e">
        <f t="shared" si="29"/>
        <v>#REF!</v>
      </c>
      <c r="AG45" s="506" t="e">
        <f t="shared" si="29"/>
        <v>#REF!</v>
      </c>
      <c r="AH45" s="506" t="e">
        <f t="shared" si="29"/>
        <v>#REF!</v>
      </c>
      <c r="AI45" s="506" t="e">
        <f t="shared" si="29"/>
        <v>#REF!</v>
      </c>
      <c r="AJ45" s="506" t="e">
        <f t="shared" si="29"/>
        <v>#REF!</v>
      </c>
    </row>
    <row r="46" spans="3:36">
      <c r="I46" s="49"/>
      <c r="J46" s="49"/>
      <c r="K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</row>
    <row r="47" spans="3:36" s="54" customFormat="1" ht="21" customHeight="1">
      <c r="C47" s="54" t="str">
        <f t="shared" ref="C47:C52" si="30">F47&amp;D47</f>
        <v>Net SalesBirmingham</v>
      </c>
      <c r="D47" s="597" t="str">
        <f>E47</f>
        <v>Birmingham</v>
      </c>
      <c r="E47" s="1302" t="s">
        <v>10</v>
      </c>
      <c r="F47" s="62" t="s">
        <v>57</v>
      </c>
      <c r="G47" s="62" t="s">
        <v>143</v>
      </c>
      <c r="I47" s="63" t="e">
        <f t="shared" ref="I47:I52" si="31">SUM(Y47:AJ47)</f>
        <v>#REF!</v>
      </c>
      <c r="J47" s="63" t="e">
        <f t="shared" ref="J47:J52" si="32">SUM(M47:X47)</f>
        <v>#REF!</v>
      </c>
      <c r="K47" s="513" t="e">
        <f>I47-J47</f>
        <v>#REF!</v>
      </c>
      <c r="M47" s="25" t="e">
        <f>#REF!</f>
        <v>#REF!</v>
      </c>
      <c r="N47" s="25" t="e">
        <f>#REF!</f>
        <v>#REF!</v>
      </c>
      <c r="O47" s="25" t="e">
        <f>#REF!</f>
        <v>#REF!</v>
      </c>
      <c r="P47" s="25" t="e">
        <f>#REF!</f>
        <v>#REF!</v>
      </c>
      <c r="Q47" s="25" t="e">
        <f>#REF!</f>
        <v>#REF!</v>
      </c>
      <c r="R47" s="25" t="e">
        <f>#REF!</f>
        <v>#REF!</v>
      </c>
      <c r="S47" s="25" t="e">
        <f>#REF!</f>
        <v>#REF!</v>
      </c>
      <c r="T47" s="25" t="e">
        <f>#REF!</f>
        <v>#REF!</v>
      </c>
      <c r="U47" s="25" t="e">
        <f>#REF!</f>
        <v>#REF!</v>
      </c>
      <c r="V47" s="25" t="e">
        <f>#REF!</f>
        <v>#REF!</v>
      </c>
      <c r="W47" s="25" t="e">
        <f>#REF!</f>
        <v>#REF!</v>
      </c>
      <c r="X47" s="25" t="e">
        <f>#REF!</f>
        <v>#REF!</v>
      </c>
      <c r="Y47" s="25" t="e">
        <f>#REF!</f>
        <v>#REF!</v>
      </c>
      <c r="Z47" s="25" t="e">
        <f>#REF!</f>
        <v>#REF!</v>
      </c>
      <c r="AA47" s="25" t="e">
        <f>#REF!</f>
        <v>#REF!</v>
      </c>
      <c r="AB47" s="25" t="e">
        <f>#REF!</f>
        <v>#REF!</v>
      </c>
      <c r="AC47" s="25" t="e">
        <f>#REF!</f>
        <v>#REF!</v>
      </c>
      <c r="AD47" s="25" t="e">
        <f>#REF!</f>
        <v>#REF!</v>
      </c>
      <c r="AE47" s="25" t="e">
        <f>#REF!</f>
        <v>#REF!</v>
      </c>
      <c r="AF47" s="25" t="e">
        <f>#REF!</f>
        <v>#REF!</v>
      </c>
      <c r="AG47" s="25" t="e">
        <f>#REF!</f>
        <v>#REF!</v>
      </c>
      <c r="AH47" s="25" t="e">
        <f>#REF!</f>
        <v>#REF!</v>
      </c>
      <c r="AI47" s="25" t="e">
        <f>#REF!</f>
        <v>#REF!</v>
      </c>
      <c r="AJ47" s="25" t="e">
        <f>#REF!</f>
        <v>#REF!</v>
      </c>
    </row>
    <row r="48" spans="3:36" ht="20.25" customHeight="1">
      <c r="C48" s="54" t="str">
        <f t="shared" si="30"/>
        <v>Gross ProfitBirmingham</v>
      </c>
      <c r="D48" s="32" t="str">
        <f>D47</f>
        <v>Birmingham</v>
      </c>
      <c r="E48" s="1303"/>
      <c r="F48" s="32" t="s">
        <v>1</v>
      </c>
      <c r="G48" s="32" t="s">
        <v>143</v>
      </c>
      <c r="I48" s="24" t="e">
        <f t="shared" si="31"/>
        <v>#REF!</v>
      </c>
      <c r="J48" s="24" t="e">
        <f t="shared" si="32"/>
        <v>#REF!</v>
      </c>
      <c r="K48" s="123" t="e">
        <f>I48-J48</f>
        <v>#REF!</v>
      </c>
      <c r="M48" s="25" t="e">
        <f>#REF!</f>
        <v>#REF!</v>
      </c>
      <c r="N48" s="25" t="e">
        <f>#REF!</f>
        <v>#REF!</v>
      </c>
      <c r="O48" s="25" t="e">
        <f>#REF!</f>
        <v>#REF!</v>
      </c>
      <c r="P48" s="25" t="e">
        <f>#REF!</f>
        <v>#REF!</v>
      </c>
      <c r="Q48" s="25" t="e">
        <f>#REF!</f>
        <v>#REF!</v>
      </c>
      <c r="R48" s="25" t="e">
        <f>#REF!</f>
        <v>#REF!</v>
      </c>
      <c r="S48" s="25" t="e">
        <f>#REF!</f>
        <v>#REF!</v>
      </c>
      <c r="T48" s="25" t="e">
        <f>#REF!</f>
        <v>#REF!</v>
      </c>
      <c r="U48" s="25" t="e">
        <f>#REF!</f>
        <v>#REF!</v>
      </c>
      <c r="V48" s="25" t="e">
        <f>#REF!</f>
        <v>#REF!</v>
      </c>
      <c r="W48" s="25" t="e">
        <f>#REF!</f>
        <v>#REF!</v>
      </c>
      <c r="X48" s="25" t="e">
        <f>#REF!</f>
        <v>#REF!</v>
      </c>
      <c r="Y48" s="25" t="e">
        <f>#REF!</f>
        <v>#REF!</v>
      </c>
      <c r="Z48" s="25" t="e">
        <f>#REF!</f>
        <v>#REF!</v>
      </c>
      <c r="AA48" s="25" t="e">
        <f>#REF!</f>
        <v>#REF!</v>
      </c>
      <c r="AB48" s="25" t="e">
        <f>#REF!</f>
        <v>#REF!</v>
      </c>
      <c r="AC48" s="25" t="e">
        <f>#REF!</f>
        <v>#REF!</v>
      </c>
      <c r="AD48" s="25" t="e">
        <f>#REF!</f>
        <v>#REF!</v>
      </c>
      <c r="AE48" s="25" t="e">
        <f>#REF!</f>
        <v>#REF!</v>
      </c>
      <c r="AF48" s="25" t="e">
        <f>#REF!</f>
        <v>#REF!</v>
      </c>
      <c r="AG48" s="25" t="e">
        <f>#REF!</f>
        <v>#REF!</v>
      </c>
      <c r="AH48" s="25" t="e">
        <f>#REF!</f>
        <v>#REF!</v>
      </c>
      <c r="AI48" s="25" t="e">
        <f>#REF!</f>
        <v>#REF!</v>
      </c>
      <c r="AJ48" s="25" t="e">
        <f>#REF!</f>
        <v>#REF!</v>
      </c>
    </row>
    <row r="49" spans="3:36" ht="23.25" customHeight="1">
      <c r="C49" s="54" t="str">
        <f t="shared" si="30"/>
        <v>LabourBirmingham</v>
      </c>
      <c r="D49" s="32" t="str">
        <f>D48</f>
        <v>Birmingham</v>
      </c>
      <c r="E49" s="1303"/>
      <c r="F49" s="32" t="s">
        <v>36</v>
      </c>
      <c r="G49" s="32" t="s">
        <v>143</v>
      </c>
      <c r="I49" s="24" t="e">
        <f t="shared" si="31"/>
        <v>#REF!</v>
      </c>
      <c r="J49" s="24" t="e">
        <f t="shared" si="32"/>
        <v>#REF!</v>
      </c>
      <c r="K49" s="123" t="e">
        <f>J49-I49</f>
        <v>#REF!</v>
      </c>
      <c r="M49" s="25" t="e">
        <f>#REF!</f>
        <v>#REF!</v>
      </c>
      <c r="N49" s="25" t="e">
        <f>#REF!</f>
        <v>#REF!</v>
      </c>
      <c r="O49" s="25" t="e">
        <f>#REF!</f>
        <v>#REF!</v>
      </c>
      <c r="P49" s="25" t="e">
        <f>#REF!</f>
        <v>#REF!</v>
      </c>
      <c r="Q49" s="25" t="e">
        <f>#REF!</f>
        <v>#REF!</v>
      </c>
      <c r="R49" s="25" t="e">
        <f>#REF!</f>
        <v>#REF!</v>
      </c>
      <c r="S49" s="25" t="e">
        <f>#REF!</f>
        <v>#REF!</v>
      </c>
      <c r="T49" s="25" t="e">
        <f>#REF!</f>
        <v>#REF!</v>
      </c>
      <c r="U49" s="25" t="e">
        <f>#REF!</f>
        <v>#REF!</v>
      </c>
      <c r="V49" s="25" t="e">
        <f>#REF!</f>
        <v>#REF!</v>
      </c>
      <c r="W49" s="25" t="e">
        <f>#REF!</f>
        <v>#REF!</v>
      </c>
      <c r="X49" s="25" t="e">
        <f>#REF!</f>
        <v>#REF!</v>
      </c>
      <c r="Y49" s="25" t="e">
        <f>#REF!</f>
        <v>#REF!</v>
      </c>
      <c r="Z49" s="25" t="e">
        <f>#REF!</f>
        <v>#REF!</v>
      </c>
      <c r="AA49" s="25" t="e">
        <f>#REF!</f>
        <v>#REF!</v>
      </c>
      <c r="AB49" s="25" t="e">
        <f>#REF!</f>
        <v>#REF!</v>
      </c>
      <c r="AC49" s="25" t="e">
        <f>#REF!</f>
        <v>#REF!</v>
      </c>
      <c r="AD49" s="25" t="e">
        <f>#REF!</f>
        <v>#REF!</v>
      </c>
      <c r="AE49" s="25" t="e">
        <f>#REF!</f>
        <v>#REF!</v>
      </c>
      <c r="AF49" s="25" t="e">
        <f>#REF!</f>
        <v>#REF!</v>
      </c>
      <c r="AG49" s="25" t="e">
        <f>#REF!</f>
        <v>#REF!</v>
      </c>
      <c r="AH49" s="25" t="e">
        <f>#REF!</f>
        <v>#REF!</v>
      </c>
      <c r="AI49" s="25" t="e">
        <f>#REF!</f>
        <v>#REF!</v>
      </c>
      <c r="AJ49" s="25" t="e">
        <f>#REF!</f>
        <v>#REF!</v>
      </c>
    </row>
    <row r="50" spans="3:36" ht="23.25" customHeight="1">
      <c r="C50" s="54" t="str">
        <f t="shared" si="30"/>
        <v>OccupancyBirmingham</v>
      </c>
      <c r="D50" s="32" t="str">
        <f>D49</f>
        <v>Birmingham</v>
      </c>
      <c r="E50" s="1303"/>
      <c r="F50" s="32" t="s">
        <v>40</v>
      </c>
      <c r="G50" s="32" t="s">
        <v>143</v>
      </c>
      <c r="I50" s="24" t="e">
        <f t="shared" si="31"/>
        <v>#REF!</v>
      </c>
      <c r="J50" s="24" t="e">
        <f t="shared" si="32"/>
        <v>#REF!</v>
      </c>
      <c r="K50" s="123" t="e">
        <f>J50-I50</f>
        <v>#REF!</v>
      </c>
      <c r="M50" s="25" t="e">
        <f>#REF!</f>
        <v>#REF!</v>
      </c>
      <c r="N50" s="25" t="e">
        <f>#REF!</f>
        <v>#REF!</v>
      </c>
      <c r="O50" s="25" t="e">
        <f>#REF!</f>
        <v>#REF!</v>
      </c>
      <c r="P50" s="25" t="e">
        <f>#REF!</f>
        <v>#REF!</v>
      </c>
      <c r="Q50" s="25" t="e">
        <f>#REF!</f>
        <v>#REF!</v>
      </c>
      <c r="R50" s="25" t="e">
        <f>#REF!</f>
        <v>#REF!</v>
      </c>
      <c r="S50" s="25" t="e">
        <f>#REF!</f>
        <v>#REF!</v>
      </c>
      <c r="T50" s="25" t="e">
        <f>#REF!</f>
        <v>#REF!</v>
      </c>
      <c r="U50" s="25" t="e">
        <f>#REF!</f>
        <v>#REF!</v>
      </c>
      <c r="V50" s="25" t="e">
        <f>#REF!</f>
        <v>#REF!</v>
      </c>
      <c r="W50" s="25" t="e">
        <f>#REF!</f>
        <v>#REF!</v>
      </c>
      <c r="X50" s="25" t="e">
        <f>#REF!</f>
        <v>#REF!</v>
      </c>
      <c r="Y50" s="25" t="e">
        <f>#REF!</f>
        <v>#REF!</v>
      </c>
      <c r="Z50" s="25" t="e">
        <f>#REF!</f>
        <v>#REF!</v>
      </c>
      <c r="AA50" s="25" t="e">
        <f>#REF!</f>
        <v>#REF!</v>
      </c>
      <c r="AB50" s="25" t="e">
        <f>#REF!</f>
        <v>#REF!</v>
      </c>
      <c r="AC50" s="25" t="e">
        <f>#REF!</f>
        <v>#REF!</v>
      </c>
      <c r="AD50" s="25" t="e">
        <f>#REF!</f>
        <v>#REF!</v>
      </c>
      <c r="AE50" s="25" t="e">
        <f>#REF!</f>
        <v>#REF!</v>
      </c>
      <c r="AF50" s="25" t="e">
        <f>#REF!</f>
        <v>#REF!</v>
      </c>
      <c r="AG50" s="25" t="e">
        <f>#REF!</f>
        <v>#REF!</v>
      </c>
      <c r="AH50" s="25" t="e">
        <f>#REF!</f>
        <v>#REF!</v>
      </c>
      <c r="AI50" s="25" t="e">
        <f>#REF!</f>
        <v>#REF!</v>
      </c>
      <c r="AJ50" s="25" t="e">
        <f>#REF!</f>
        <v>#REF!</v>
      </c>
    </row>
    <row r="51" spans="3:36" ht="23.25" customHeight="1">
      <c r="C51" s="54" t="str">
        <f t="shared" si="30"/>
        <v>OverheadsBirmingham</v>
      </c>
      <c r="D51" s="32" t="str">
        <f>D50</f>
        <v>Birmingham</v>
      </c>
      <c r="E51" s="1303"/>
      <c r="F51" s="32" t="s">
        <v>79</v>
      </c>
      <c r="G51" s="32" t="s">
        <v>143</v>
      </c>
      <c r="I51" s="24" t="e">
        <f t="shared" si="31"/>
        <v>#REF!</v>
      </c>
      <c r="J51" s="24" t="e">
        <f t="shared" si="32"/>
        <v>#REF!</v>
      </c>
      <c r="K51" s="123" t="e">
        <f>J51-I51</f>
        <v>#REF!</v>
      </c>
      <c r="M51" s="25" t="e">
        <f>#REF!</f>
        <v>#REF!</v>
      </c>
      <c r="N51" s="25" t="e">
        <f>#REF!</f>
        <v>#REF!</v>
      </c>
      <c r="O51" s="25" t="e">
        <f>#REF!</f>
        <v>#REF!</v>
      </c>
      <c r="P51" s="25" t="e">
        <f>#REF!</f>
        <v>#REF!</v>
      </c>
      <c r="Q51" s="25" t="e">
        <f>#REF!</f>
        <v>#REF!</v>
      </c>
      <c r="R51" s="25" t="e">
        <f>#REF!</f>
        <v>#REF!</v>
      </c>
      <c r="S51" s="25" t="e">
        <f>#REF!</f>
        <v>#REF!</v>
      </c>
      <c r="T51" s="25" t="e">
        <f>#REF!</f>
        <v>#REF!</v>
      </c>
      <c r="U51" s="25" t="e">
        <f>#REF!</f>
        <v>#REF!</v>
      </c>
      <c r="V51" s="25" t="e">
        <f>#REF!</f>
        <v>#REF!</v>
      </c>
      <c r="W51" s="25" t="e">
        <f>#REF!</f>
        <v>#REF!</v>
      </c>
      <c r="X51" s="25" t="e">
        <f>#REF!</f>
        <v>#REF!</v>
      </c>
      <c r="Y51" s="25" t="e">
        <f>#REF!</f>
        <v>#REF!</v>
      </c>
      <c r="Z51" s="25" t="e">
        <f>#REF!</f>
        <v>#REF!</v>
      </c>
      <c r="AA51" s="25" t="e">
        <f>#REF!</f>
        <v>#REF!</v>
      </c>
      <c r="AB51" s="25" t="e">
        <f>#REF!</f>
        <v>#REF!</v>
      </c>
      <c r="AC51" s="25" t="e">
        <f>#REF!</f>
        <v>#REF!</v>
      </c>
      <c r="AD51" s="25" t="e">
        <f>#REF!</f>
        <v>#REF!</v>
      </c>
      <c r="AE51" s="25" t="e">
        <f>#REF!</f>
        <v>#REF!</v>
      </c>
      <c r="AF51" s="25" t="e">
        <f>#REF!</f>
        <v>#REF!</v>
      </c>
      <c r="AG51" s="25" t="e">
        <f>#REF!</f>
        <v>#REF!</v>
      </c>
      <c r="AH51" s="25" t="e">
        <f>#REF!</f>
        <v>#REF!</v>
      </c>
      <c r="AI51" s="25" t="e">
        <f>#REF!</f>
        <v>#REF!</v>
      </c>
      <c r="AJ51" s="25" t="e">
        <f>#REF!</f>
        <v>#REF!</v>
      </c>
    </row>
    <row r="52" spans="3:36" s="54" customFormat="1" ht="21" customHeight="1">
      <c r="C52" s="54" t="str">
        <f t="shared" si="30"/>
        <v>EBITDABirmingham</v>
      </c>
      <c r="D52" s="32" t="str">
        <f>D51</f>
        <v>Birmingham</v>
      </c>
      <c r="E52" s="1303"/>
      <c r="F52" s="54" t="s">
        <v>87</v>
      </c>
      <c r="G52" s="54" t="s">
        <v>143</v>
      </c>
      <c r="I52" s="25" t="e">
        <f t="shared" si="31"/>
        <v>#REF!</v>
      </c>
      <c r="J52" s="25" t="e">
        <f t="shared" si="32"/>
        <v>#REF!</v>
      </c>
      <c r="K52" s="514" t="e">
        <f>I52-J52</f>
        <v>#REF!</v>
      </c>
      <c r="M52" s="25" t="e">
        <f t="shared" ref="M52:AJ52" si="33">M48-M49-M50-M51</f>
        <v>#REF!</v>
      </c>
      <c r="N52" s="25" t="e">
        <f t="shared" si="33"/>
        <v>#REF!</v>
      </c>
      <c r="O52" s="25" t="e">
        <f t="shared" si="33"/>
        <v>#REF!</v>
      </c>
      <c r="P52" s="25" t="e">
        <f t="shared" si="33"/>
        <v>#REF!</v>
      </c>
      <c r="Q52" s="25" t="e">
        <f t="shared" si="33"/>
        <v>#REF!</v>
      </c>
      <c r="R52" s="25" t="e">
        <f t="shared" si="33"/>
        <v>#REF!</v>
      </c>
      <c r="S52" s="25" t="e">
        <f t="shared" si="33"/>
        <v>#REF!</v>
      </c>
      <c r="T52" s="25" t="e">
        <f t="shared" si="33"/>
        <v>#REF!</v>
      </c>
      <c r="U52" s="25" t="e">
        <f t="shared" si="33"/>
        <v>#REF!</v>
      </c>
      <c r="V52" s="25" t="e">
        <f t="shared" si="33"/>
        <v>#REF!</v>
      </c>
      <c r="W52" s="25" t="e">
        <f t="shared" si="33"/>
        <v>#REF!</v>
      </c>
      <c r="X52" s="25" t="e">
        <f t="shared" si="33"/>
        <v>#REF!</v>
      </c>
      <c r="Y52" s="25" t="e">
        <f t="shared" si="33"/>
        <v>#REF!</v>
      </c>
      <c r="Z52" s="25" t="e">
        <f t="shared" si="33"/>
        <v>#REF!</v>
      </c>
      <c r="AA52" s="25" t="e">
        <f t="shared" si="33"/>
        <v>#REF!</v>
      </c>
      <c r="AB52" s="25" t="e">
        <f t="shared" si="33"/>
        <v>#REF!</v>
      </c>
      <c r="AC52" s="25" t="e">
        <f t="shared" si="33"/>
        <v>#REF!</v>
      </c>
      <c r="AD52" s="25" t="e">
        <f t="shared" si="33"/>
        <v>#REF!</v>
      </c>
      <c r="AE52" s="25" t="e">
        <f t="shared" si="33"/>
        <v>#REF!</v>
      </c>
      <c r="AF52" s="25" t="e">
        <f t="shared" si="33"/>
        <v>#REF!</v>
      </c>
      <c r="AG52" s="25" t="e">
        <f t="shared" si="33"/>
        <v>#REF!</v>
      </c>
      <c r="AH52" s="25" t="e">
        <f t="shared" si="33"/>
        <v>#REF!</v>
      </c>
      <c r="AI52" s="25" t="e">
        <f t="shared" si="33"/>
        <v>#REF!</v>
      </c>
      <c r="AJ52" s="25" t="e">
        <f t="shared" si="33"/>
        <v>#REF!</v>
      </c>
    </row>
    <row r="53" spans="3:36" s="502" customFormat="1" ht="20.25" customHeight="1">
      <c r="E53" s="1303"/>
      <c r="F53" s="106" t="s">
        <v>609</v>
      </c>
      <c r="G53" s="106" t="s">
        <v>614</v>
      </c>
      <c r="I53" s="510" t="e">
        <f>I48/I47</f>
        <v>#REF!</v>
      </c>
      <c r="J53" s="510" t="e">
        <f>J48/J47</f>
        <v>#REF!</v>
      </c>
      <c r="K53" s="515" t="e">
        <f>I53-J53</f>
        <v>#REF!</v>
      </c>
      <c r="L53" s="106"/>
      <c r="M53" s="67" t="e">
        <f t="shared" ref="M53:AJ53" si="34">(M48/M47)</f>
        <v>#REF!</v>
      </c>
      <c r="N53" s="67" t="e">
        <f t="shared" si="34"/>
        <v>#REF!</v>
      </c>
      <c r="O53" s="67" t="e">
        <f t="shared" si="34"/>
        <v>#REF!</v>
      </c>
      <c r="P53" s="67" t="e">
        <f t="shared" si="34"/>
        <v>#REF!</v>
      </c>
      <c r="Q53" s="67" t="e">
        <f t="shared" si="34"/>
        <v>#REF!</v>
      </c>
      <c r="R53" s="67" t="e">
        <f t="shared" si="34"/>
        <v>#REF!</v>
      </c>
      <c r="S53" s="67" t="e">
        <f t="shared" si="34"/>
        <v>#REF!</v>
      </c>
      <c r="T53" s="67" t="e">
        <f t="shared" si="34"/>
        <v>#REF!</v>
      </c>
      <c r="U53" s="67" t="e">
        <f t="shared" si="34"/>
        <v>#REF!</v>
      </c>
      <c r="V53" s="67" t="e">
        <f t="shared" si="34"/>
        <v>#REF!</v>
      </c>
      <c r="W53" s="67" t="e">
        <f t="shared" si="34"/>
        <v>#REF!</v>
      </c>
      <c r="X53" s="67" t="e">
        <f t="shared" si="34"/>
        <v>#REF!</v>
      </c>
      <c r="Y53" s="67" t="e">
        <f t="shared" si="34"/>
        <v>#REF!</v>
      </c>
      <c r="Z53" s="67" t="e">
        <f t="shared" si="34"/>
        <v>#REF!</v>
      </c>
      <c r="AA53" s="67" t="e">
        <f t="shared" si="34"/>
        <v>#REF!</v>
      </c>
      <c r="AB53" s="67" t="e">
        <f t="shared" si="34"/>
        <v>#REF!</v>
      </c>
      <c r="AC53" s="67" t="e">
        <f t="shared" si="34"/>
        <v>#REF!</v>
      </c>
      <c r="AD53" s="67" t="e">
        <f t="shared" si="34"/>
        <v>#REF!</v>
      </c>
      <c r="AE53" s="67" t="e">
        <f t="shared" si="34"/>
        <v>#REF!</v>
      </c>
      <c r="AF53" s="67" t="e">
        <f t="shared" si="34"/>
        <v>#REF!</v>
      </c>
      <c r="AG53" s="67" t="e">
        <f t="shared" si="34"/>
        <v>#REF!</v>
      </c>
      <c r="AH53" s="67" t="e">
        <f t="shared" si="34"/>
        <v>#REF!</v>
      </c>
      <c r="AI53" s="67" t="e">
        <f t="shared" si="34"/>
        <v>#REF!</v>
      </c>
      <c r="AJ53" s="67" t="e">
        <f t="shared" si="34"/>
        <v>#REF!</v>
      </c>
    </row>
    <row r="54" spans="3:36" s="502" customFormat="1" ht="23.25" customHeight="1">
      <c r="E54" s="1303"/>
      <c r="F54" s="106" t="s">
        <v>610</v>
      </c>
      <c r="G54" s="106" t="s">
        <v>614</v>
      </c>
      <c r="I54" s="511" t="e">
        <f>I49/I47</f>
        <v>#REF!</v>
      </c>
      <c r="J54" s="511" t="e">
        <f>J49/J47</f>
        <v>#REF!</v>
      </c>
      <c r="K54" s="516" t="e">
        <f>J54-I54</f>
        <v>#REF!</v>
      </c>
      <c r="L54" s="106"/>
      <c r="M54" s="22" t="e">
        <f t="shared" ref="M54:AJ54" si="35">(M49/M47)</f>
        <v>#REF!</v>
      </c>
      <c r="N54" s="22" t="e">
        <f t="shared" si="35"/>
        <v>#REF!</v>
      </c>
      <c r="O54" s="22" t="e">
        <f t="shared" si="35"/>
        <v>#REF!</v>
      </c>
      <c r="P54" s="22" t="e">
        <f t="shared" si="35"/>
        <v>#REF!</v>
      </c>
      <c r="Q54" s="22" t="e">
        <f t="shared" si="35"/>
        <v>#REF!</v>
      </c>
      <c r="R54" s="22" t="e">
        <f t="shared" si="35"/>
        <v>#REF!</v>
      </c>
      <c r="S54" s="22" t="e">
        <f t="shared" si="35"/>
        <v>#REF!</v>
      </c>
      <c r="T54" s="22" t="e">
        <f t="shared" si="35"/>
        <v>#REF!</v>
      </c>
      <c r="U54" s="22" t="e">
        <f t="shared" si="35"/>
        <v>#REF!</v>
      </c>
      <c r="V54" s="22" t="e">
        <f t="shared" si="35"/>
        <v>#REF!</v>
      </c>
      <c r="W54" s="22" t="e">
        <f t="shared" si="35"/>
        <v>#REF!</v>
      </c>
      <c r="X54" s="22" t="e">
        <f t="shared" si="35"/>
        <v>#REF!</v>
      </c>
      <c r="Y54" s="22" t="e">
        <f t="shared" si="35"/>
        <v>#REF!</v>
      </c>
      <c r="Z54" s="22" t="e">
        <f t="shared" si="35"/>
        <v>#REF!</v>
      </c>
      <c r="AA54" s="22" t="e">
        <f t="shared" si="35"/>
        <v>#REF!</v>
      </c>
      <c r="AB54" s="22" t="e">
        <f t="shared" si="35"/>
        <v>#REF!</v>
      </c>
      <c r="AC54" s="22" t="e">
        <f t="shared" si="35"/>
        <v>#REF!</v>
      </c>
      <c r="AD54" s="22" t="e">
        <f t="shared" si="35"/>
        <v>#REF!</v>
      </c>
      <c r="AE54" s="22" t="e">
        <f t="shared" si="35"/>
        <v>#REF!</v>
      </c>
      <c r="AF54" s="22" t="e">
        <f t="shared" si="35"/>
        <v>#REF!</v>
      </c>
      <c r="AG54" s="22" t="e">
        <f t="shared" si="35"/>
        <v>#REF!</v>
      </c>
      <c r="AH54" s="22" t="e">
        <f t="shared" si="35"/>
        <v>#REF!</v>
      </c>
      <c r="AI54" s="22" t="e">
        <f t="shared" si="35"/>
        <v>#REF!</v>
      </c>
      <c r="AJ54" s="22" t="e">
        <f t="shared" si="35"/>
        <v>#REF!</v>
      </c>
    </row>
    <row r="55" spans="3:36" s="502" customFormat="1" ht="23.25" customHeight="1">
      <c r="E55" s="1303"/>
      <c r="F55" s="106" t="s">
        <v>611</v>
      </c>
      <c r="G55" s="106" t="s">
        <v>614</v>
      </c>
      <c r="I55" s="511" t="e">
        <f>I50/I47</f>
        <v>#REF!</v>
      </c>
      <c r="J55" s="511" t="e">
        <f>J50/J47</f>
        <v>#REF!</v>
      </c>
      <c r="K55" s="516" t="e">
        <f>J55-I55</f>
        <v>#REF!</v>
      </c>
      <c r="L55" s="106"/>
      <c r="M55" s="67" t="e">
        <f t="shared" ref="M55:AJ55" si="36">M50/M$11</f>
        <v>#REF!</v>
      </c>
      <c r="N55" s="67" t="e">
        <f t="shared" si="36"/>
        <v>#REF!</v>
      </c>
      <c r="O55" s="67" t="e">
        <f t="shared" si="36"/>
        <v>#REF!</v>
      </c>
      <c r="P55" s="67" t="e">
        <f t="shared" si="36"/>
        <v>#REF!</v>
      </c>
      <c r="Q55" s="67" t="e">
        <f t="shared" si="36"/>
        <v>#REF!</v>
      </c>
      <c r="R55" s="67" t="e">
        <f t="shared" si="36"/>
        <v>#REF!</v>
      </c>
      <c r="S55" s="67" t="e">
        <f t="shared" si="36"/>
        <v>#REF!</v>
      </c>
      <c r="T55" s="67" t="e">
        <f t="shared" si="36"/>
        <v>#REF!</v>
      </c>
      <c r="U55" s="67" t="e">
        <f t="shared" si="36"/>
        <v>#REF!</v>
      </c>
      <c r="V55" s="67" t="e">
        <f t="shared" si="36"/>
        <v>#REF!</v>
      </c>
      <c r="W55" s="67" t="e">
        <f t="shared" si="36"/>
        <v>#REF!</v>
      </c>
      <c r="X55" s="67" t="e">
        <f t="shared" si="36"/>
        <v>#REF!</v>
      </c>
      <c r="Y55" s="67" t="e">
        <f t="shared" si="36"/>
        <v>#REF!</v>
      </c>
      <c r="Z55" s="67" t="e">
        <f t="shared" si="36"/>
        <v>#REF!</v>
      </c>
      <c r="AA55" s="67" t="e">
        <f t="shared" si="36"/>
        <v>#REF!</v>
      </c>
      <c r="AB55" s="67" t="e">
        <f t="shared" si="36"/>
        <v>#REF!</v>
      </c>
      <c r="AC55" s="67" t="e">
        <f t="shared" si="36"/>
        <v>#REF!</v>
      </c>
      <c r="AD55" s="67" t="e">
        <f t="shared" si="36"/>
        <v>#REF!</v>
      </c>
      <c r="AE55" s="67" t="e">
        <f t="shared" si="36"/>
        <v>#REF!</v>
      </c>
      <c r="AF55" s="67" t="e">
        <f t="shared" si="36"/>
        <v>#REF!</v>
      </c>
      <c r="AG55" s="67" t="e">
        <f t="shared" si="36"/>
        <v>#REF!</v>
      </c>
      <c r="AH55" s="67" t="e">
        <f t="shared" si="36"/>
        <v>#REF!</v>
      </c>
      <c r="AI55" s="67" t="e">
        <f t="shared" si="36"/>
        <v>#REF!</v>
      </c>
      <c r="AJ55" s="67" t="e">
        <f t="shared" si="36"/>
        <v>#REF!</v>
      </c>
    </row>
    <row r="56" spans="3:36" s="502" customFormat="1" ht="23.25" customHeight="1">
      <c r="E56" s="1303"/>
      <c r="F56" s="106" t="s">
        <v>612</v>
      </c>
      <c r="G56" s="106" t="s">
        <v>614</v>
      </c>
      <c r="I56" s="511" t="e">
        <f>I51/I47</f>
        <v>#REF!</v>
      </c>
      <c r="J56" s="511" t="e">
        <f>J51/J47</f>
        <v>#REF!</v>
      </c>
      <c r="K56" s="516" t="e">
        <f>J56-I56</f>
        <v>#REF!</v>
      </c>
      <c r="L56" s="106"/>
      <c r="M56" s="67" t="e">
        <f t="shared" ref="M56:AJ56" si="37">M51/M47</f>
        <v>#REF!</v>
      </c>
      <c r="N56" s="67" t="e">
        <f t="shared" si="37"/>
        <v>#REF!</v>
      </c>
      <c r="O56" s="67" t="e">
        <f t="shared" si="37"/>
        <v>#REF!</v>
      </c>
      <c r="P56" s="67" t="e">
        <f t="shared" si="37"/>
        <v>#REF!</v>
      </c>
      <c r="Q56" s="67" t="e">
        <f t="shared" si="37"/>
        <v>#REF!</v>
      </c>
      <c r="R56" s="67" t="e">
        <f t="shared" si="37"/>
        <v>#REF!</v>
      </c>
      <c r="S56" s="67" t="e">
        <f t="shared" si="37"/>
        <v>#REF!</v>
      </c>
      <c r="T56" s="67" t="e">
        <f t="shared" si="37"/>
        <v>#REF!</v>
      </c>
      <c r="U56" s="67" t="e">
        <f t="shared" si="37"/>
        <v>#REF!</v>
      </c>
      <c r="V56" s="67" t="e">
        <f t="shared" si="37"/>
        <v>#REF!</v>
      </c>
      <c r="W56" s="67" t="e">
        <f t="shared" si="37"/>
        <v>#REF!</v>
      </c>
      <c r="X56" s="67" t="e">
        <f t="shared" si="37"/>
        <v>#REF!</v>
      </c>
      <c r="Y56" s="67" t="e">
        <f t="shared" si="37"/>
        <v>#REF!</v>
      </c>
      <c r="Z56" s="67" t="e">
        <f t="shared" si="37"/>
        <v>#REF!</v>
      </c>
      <c r="AA56" s="67" t="e">
        <f t="shared" si="37"/>
        <v>#REF!</v>
      </c>
      <c r="AB56" s="67" t="e">
        <f t="shared" si="37"/>
        <v>#REF!</v>
      </c>
      <c r="AC56" s="67" t="e">
        <f t="shared" si="37"/>
        <v>#REF!</v>
      </c>
      <c r="AD56" s="67" t="e">
        <f t="shared" si="37"/>
        <v>#REF!</v>
      </c>
      <c r="AE56" s="67" t="e">
        <f t="shared" si="37"/>
        <v>#REF!</v>
      </c>
      <c r="AF56" s="67" t="e">
        <f t="shared" si="37"/>
        <v>#REF!</v>
      </c>
      <c r="AG56" s="67" t="e">
        <f t="shared" si="37"/>
        <v>#REF!</v>
      </c>
      <c r="AH56" s="67" t="e">
        <f t="shared" si="37"/>
        <v>#REF!</v>
      </c>
      <c r="AI56" s="67" t="e">
        <f t="shared" si="37"/>
        <v>#REF!</v>
      </c>
      <c r="AJ56" s="67" t="e">
        <f t="shared" si="37"/>
        <v>#REF!</v>
      </c>
    </row>
    <row r="57" spans="3:36" s="503" customFormat="1" ht="21" customHeight="1">
      <c r="C57" s="503" t="str">
        <f>"%"&amp;D52</f>
        <v>%Birmingham</v>
      </c>
      <c r="E57" s="1304"/>
      <c r="F57" s="507" t="s">
        <v>613</v>
      </c>
      <c r="G57" s="507" t="s">
        <v>614</v>
      </c>
      <c r="I57" s="512" t="e">
        <f>I52/I47</f>
        <v>#REF!</v>
      </c>
      <c r="J57" s="512" t="e">
        <f>J52/J47</f>
        <v>#REF!</v>
      </c>
      <c r="K57" s="517" t="e">
        <f>I57-J57</f>
        <v>#REF!</v>
      </c>
      <c r="L57" s="504"/>
      <c r="M57" s="506" t="e">
        <f>M52/M47</f>
        <v>#REF!</v>
      </c>
      <c r="N57" s="506" t="e">
        <f t="shared" ref="N57:AJ57" si="38">N52/N47</f>
        <v>#REF!</v>
      </c>
      <c r="O57" s="506" t="e">
        <f t="shared" si="38"/>
        <v>#REF!</v>
      </c>
      <c r="P57" s="506" t="e">
        <f t="shared" si="38"/>
        <v>#REF!</v>
      </c>
      <c r="Q57" s="506" t="e">
        <f t="shared" si="38"/>
        <v>#REF!</v>
      </c>
      <c r="R57" s="506" t="e">
        <f t="shared" si="38"/>
        <v>#REF!</v>
      </c>
      <c r="S57" s="506" t="e">
        <f t="shared" si="38"/>
        <v>#REF!</v>
      </c>
      <c r="T57" s="506" t="e">
        <f t="shared" si="38"/>
        <v>#REF!</v>
      </c>
      <c r="U57" s="506" t="e">
        <f t="shared" si="38"/>
        <v>#REF!</v>
      </c>
      <c r="V57" s="506" t="e">
        <f t="shared" si="38"/>
        <v>#REF!</v>
      </c>
      <c r="W57" s="506" t="e">
        <f t="shared" si="38"/>
        <v>#REF!</v>
      </c>
      <c r="X57" s="506" t="e">
        <f t="shared" si="38"/>
        <v>#REF!</v>
      </c>
      <c r="Y57" s="506" t="e">
        <f t="shared" si="38"/>
        <v>#REF!</v>
      </c>
      <c r="Z57" s="506" t="e">
        <f t="shared" si="38"/>
        <v>#REF!</v>
      </c>
      <c r="AA57" s="506" t="e">
        <f t="shared" si="38"/>
        <v>#REF!</v>
      </c>
      <c r="AB57" s="506" t="e">
        <f t="shared" si="38"/>
        <v>#REF!</v>
      </c>
      <c r="AC57" s="506" t="e">
        <f t="shared" si="38"/>
        <v>#REF!</v>
      </c>
      <c r="AD57" s="506" t="e">
        <f t="shared" si="38"/>
        <v>#REF!</v>
      </c>
      <c r="AE57" s="506" t="e">
        <f t="shared" si="38"/>
        <v>#REF!</v>
      </c>
      <c r="AF57" s="506" t="e">
        <f t="shared" si="38"/>
        <v>#REF!</v>
      </c>
      <c r="AG57" s="506" t="e">
        <f t="shared" si="38"/>
        <v>#REF!</v>
      </c>
      <c r="AH57" s="506" t="e">
        <f t="shared" si="38"/>
        <v>#REF!</v>
      </c>
      <c r="AI57" s="506" t="e">
        <f t="shared" si="38"/>
        <v>#REF!</v>
      </c>
      <c r="AJ57" s="506" t="e">
        <f t="shared" si="38"/>
        <v>#REF!</v>
      </c>
    </row>
    <row r="58" spans="3:36">
      <c r="I58" s="49"/>
      <c r="J58" s="49"/>
      <c r="K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</row>
    <row r="59" spans="3:36" s="54" customFormat="1" ht="21" customHeight="1">
      <c r="C59" s="54" t="str">
        <f t="shared" ref="C59:C64" si="39">F59&amp;D59</f>
        <v>Net SalesOxford</v>
      </c>
      <c r="D59" s="597" t="str">
        <f>E59</f>
        <v>Oxford</v>
      </c>
      <c r="E59" s="1302" t="s">
        <v>11</v>
      </c>
      <c r="F59" s="62" t="s">
        <v>57</v>
      </c>
      <c r="G59" s="62" t="s">
        <v>143</v>
      </c>
      <c r="I59" s="63" t="e">
        <f t="shared" ref="I59:I64" si="40">SUM(Y59:AJ59)</f>
        <v>#REF!</v>
      </c>
      <c r="J59" s="63" t="e">
        <f t="shared" ref="J59:J64" si="41">SUM(M59:X59)</f>
        <v>#REF!</v>
      </c>
      <c r="K59" s="513" t="e">
        <f>I59-J59</f>
        <v>#REF!</v>
      </c>
      <c r="M59" s="25" t="e">
        <f>#REF!</f>
        <v>#REF!</v>
      </c>
      <c r="N59" s="25" t="e">
        <f>#REF!</f>
        <v>#REF!</v>
      </c>
      <c r="O59" s="25" t="e">
        <f>#REF!</f>
        <v>#REF!</v>
      </c>
      <c r="P59" s="25" t="e">
        <f>#REF!</f>
        <v>#REF!</v>
      </c>
      <c r="Q59" s="25" t="e">
        <f>#REF!</f>
        <v>#REF!</v>
      </c>
      <c r="R59" s="25" t="e">
        <f>#REF!</f>
        <v>#REF!</v>
      </c>
      <c r="S59" s="25" t="e">
        <f>#REF!</f>
        <v>#REF!</v>
      </c>
      <c r="T59" s="25" t="e">
        <f>#REF!</f>
        <v>#REF!</v>
      </c>
      <c r="U59" s="25" t="e">
        <f>#REF!</f>
        <v>#REF!</v>
      </c>
      <c r="V59" s="25" t="e">
        <f>#REF!</f>
        <v>#REF!</v>
      </c>
      <c r="W59" s="25" t="e">
        <f>#REF!</f>
        <v>#REF!</v>
      </c>
      <c r="X59" s="25" t="e">
        <f>#REF!</f>
        <v>#REF!</v>
      </c>
      <c r="Y59" s="25" t="e">
        <f>#REF!</f>
        <v>#REF!</v>
      </c>
      <c r="Z59" s="25" t="e">
        <f>#REF!</f>
        <v>#REF!</v>
      </c>
      <c r="AA59" s="25" t="e">
        <f>#REF!</f>
        <v>#REF!</v>
      </c>
      <c r="AB59" s="25" t="e">
        <f>#REF!</f>
        <v>#REF!</v>
      </c>
      <c r="AC59" s="25" t="e">
        <f>#REF!</f>
        <v>#REF!</v>
      </c>
      <c r="AD59" s="25" t="e">
        <f>#REF!</f>
        <v>#REF!</v>
      </c>
      <c r="AE59" s="25" t="e">
        <f>#REF!</f>
        <v>#REF!</v>
      </c>
      <c r="AF59" s="25" t="e">
        <f>#REF!</f>
        <v>#REF!</v>
      </c>
      <c r="AG59" s="25" t="e">
        <f>#REF!</f>
        <v>#REF!</v>
      </c>
      <c r="AH59" s="25" t="e">
        <f>#REF!</f>
        <v>#REF!</v>
      </c>
      <c r="AI59" s="25" t="e">
        <f>#REF!</f>
        <v>#REF!</v>
      </c>
      <c r="AJ59" s="25" t="e">
        <f>#REF!</f>
        <v>#REF!</v>
      </c>
    </row>
    <row r="60" spans="3:36" ht="20.25" customHeight="1">
      <c r="C60" s="54" t="str">
        <f t="shared" si="39"/>
        <v>Gross ProfitOxford</v>
      </c>
      <c r="D60" s="32" t="str">
        <f>D59</f>
        <v>Oxford</v>
      </c>
      <c r="E60" s="1303"/>
      <c r="F60" s="32" t="s">
        <v>1</v>
      </c>
      <c r="G60" s="32" t="s">
        <v>143</v>
      </c>
      <c r="I60" s="24" t="e">
        <f t="shared" si="40"/>
        <v>#REF!</v>
      </c>
      <c r="J60" s="24" t="e">
        <f t="shared" si="41"/>
        <v>#REF!</v>
      </c>
      <c r="K60" s="123" t="e">
        <f>I60-J60</f>
        <v>#REF!</v>
      </c>
      <c r="M60" s="25" t="e">
        <f>#REF!</f>
        <v>#REF!</v>
      </c>
      <c r="N60" s="25" t="e">
        <f>#REF!</f>
        <v>#REF!</v>
      </c>
      <c r="O60" s="25" t="e">
        <f>#REF!</f>
        <v>#REF!</v>
      </c>
      <c r="P60" s="25" t="e">
        <f>#REF!</f>
        <v>#REF!</v>
      </c>
      <c r="Q60" s="25" t="e">
        <f>#REF!</f>
        <v>#REF!</v>
      </c>
      <c r="R60" s="25" t="e">
        <f>#REF!</f>
        <v>#REF!</v>
      </c>
      <c r="S60" s="25" t="e">
        <f>#REF!</f>
        <v>#REF!</v>
      </c>
      <c r="T60" s="25" t="e">
        <f>#REF!</f>
        <v>#REF!</v>
      </c>
      <c r="U60" s="25" t="e">
        <f>#REF!</f>
        <v>#REF!</v>
      </c>
      <c r="V60" s="25" t="e">
        <f>#REF!</f>
        <v>#REF!</v>
      </c>
      <c r="W60" s="25" t="e">
        <f>#REF!</f>
        <v>#REF!</v>
      </c>
      <c r="X60" s="25" t="e">
        <f>#REF!</f>
        <v>#REF!</v>
      </c>
      <c r="Y60" s="25" t="e">
        <f>#REF!</f>
        <v>#REF!</v>
      </c>
      <c r="Z60" s="25" t="e">
        <f>#REF!</f>
        <v>#REF!</v>
      </c>
      <c r="AA60" s="25" t="e">
        <f>#REF!</f>
        <v>#REF!</v>
      </c>
      <c r="AB60" s="25" t="e">
        <f>#REF!</f>
        <v>#REF!</v>
      </c>
      <c r="AC60" s="25" t="e">
        <f>#REF!</f>
        <v>#REF!</v>
      </c>
      <c r="AD60" s="25" t="e">
        <f>#REF!</f>
        <v>#REF!</v>
      </c>
      <c r="AE60" s="25" t="e">
        <f>#REF!</f>
        <v>#REF!</v>
      </c>
      <c r="AF60" s="25" t="e">
        <f>#REF!</f>
        <v>#REF!</v>
      </c>
      <c r="AG60" s="25" t="e">
        <f>#REF!</f>
        <v>#REF!</v>
      </c>
      <c r="AH60" s="25" t="e">
        <f>#REF!</f>
        <v>#REF!</v>
      </c>
      <c r="AI60" s="25" t="e">
        <f>#REF!</f>
        <v>#REF!</v>
      </c>
      <c r="AJ60" s="25" t="e">
        <f>#REF!</f>
        <v>#REF!</v>
      </c>
    </row>
    <row r="61" spans="3:36" ht="23.25" customHeight="1">
      <c r="C61" s="54" t="str">
        <f t="shared" si="39"/>
        <v>LabourOxford</v>
      </c>
      <c r="D61" s="32" t="str">
        <f>D60</f>
        <v>Oxford</v>
      </c>
      <c r="E61" s="1303"/>
      <c r="F61" s="32" t="s">
        <v>36</v>
      </c>
      <c r="G61" s="32" t="s">
        <v>143</v>
      </c>
      <c r="I61" s="24" t="e">
        <f t="shared" si="40"/>
        <v>#REF!</v>
      </c>
      <c r="J61" s="24" t="e">
        <f t="shared" si="41"/>
        <v>#REF!</v>
      </c>
      <c r="K61" s="123" t="e">
        <f>J61-I61</f>
        <v>#REF!</v>
      </c>
      <c r="M61" s="25" t="e">
        <f>#REF!</f>
        <v>#REF!</v>
      </c>
      <c r="N61" s="25" t="e">
        <f>#REF!</f>
        <v>#REF!</v>
      </c>
      <c r="O61" s="25" t="e">
        <f>#REF!</f>
        <v>#REF!</v>
      </c>
      <c r="P61" s="25" t="e">
        <f>#REF!</f>
        <v>#REF!</v>
      </c>
      <c r="Q61" s="25" t="e">
        <f>#REF!</f>
        <v>#REF!</v>
      </c>
      <c r="R61" s="25" t="e">
        <f>#REF!</f>
        <v>#REF!</v>
      </c>
      <c r="S61" s="25" t="e">
        <f>#REF!</f>
        <v>#REF!</v>
      </c>
      <c r="T61" s="25" t="e">
        <f>#REF!</f>
        <v>#REF!</v>
      </c>
      <c r="U61" s="25" t="e">
        <f>#REF!</f>
        <v>#REF!</v>
      </c>
      <c r="V61" s="25" t="e">
        <f>#REF!</f>
        <v>#REF!</v>
      </c>
      <c r="W61" s="25" t="e">
        <f>#REF!</f>
        <v>#REF!</v>
      </c>
      <c r="X61" s="25" t="e">
        <f>#REF!</f>
        <v>#REF!</v>
      </c>
      <c r="Y61" s="25" t="e">
        <f>#REF!</f>
        <v>#REF!</v>
      </c>
      <c r="Z61" s="25" t="e">
        <f>#REF!</f>
        <v>#REF!</v>
      </c>
      <c r="AA61" s="25" t="e">
        <f>#REF!</f>
        <v>#REF!</v>
      </c>
      <c r="AB61" s="25" t="e">
        <f>#REF!</f>
        <v>#REF!</v>
      </c>
      <c r="AC61" s="25" t="e">
        <f>#REF!</f>
        <v>#REF!</v>
      </c>
      <c r="AD61" s="25" t="e">
        <f>#REF!</f>
        <v>#REF!</v>
      </c>
      <c r="AE61" s="25" t="e">
        <f>#REF!</f>
        <v>#REF!</v>
      </c>
      <c r="AF61" s="25" t="e">
        <f>#REF!</f>
        <v>#REF!</v>
      </c>
      <c r="AG61" s="25" t="e">
        <f>#REF!</f>
        <v>#REF!</v>
      </c>
      <c r="AH61" s="25" t="e">
        <f>#REF!</f>
        <v>#REF!</v>
      </c>
      <c r="AI61" s="25" t="e">
        <f>#REF!</f>
        <v>#REF!</v>
      </c>
      <c r="AJ61" s="25" t="e">
        <f>#REF!</f>
        <v>#REF!</v>
      </c>
    </row>
    <row r="62" spans="3:36" ht="23.25" customHeight="1">
      <c r="C62" s="54" t="str">
        <f t="shared" si="39"/>
        <v>OccupancyOxford</v>
      </c>
      <c r="D62" s="32" t="str">
        <f>D61</f>
        <v>Oxford</v>
      </c>
      <c r="E62" s="1303"/>
      <c r="F62" s="32" t="s">
        <v>40</v>
      </c>
      <c r="G62" s="32" t="s">
        <v>143</v>
      </c>
      <c r="I62" s="24" t="e">
        <f t="shared" si="40"/>
        <v>#REF!</v>
      </c>
      <c r="J62" s="24" t="e">
        <f t="shared" si="41"/>
        <v>#REF!</v>
      </c>
      <c r="K62" s="123" t="e">
        <f>J62-I62</f>
        <v>#REF!</v>
      </c>
      <c r="M62" s="25" t="e">
        <f>#REF!</f>
        <v>#REF!</v>
      </c>
      <c r="N62" s="25" t="e">
        <f>#REF!</f>
        <v>#REF!</v>
      </c>
      <c r="O62" s="25" t="e">
        <f>#REF!</f>
        <v>#REF!</v>
      </c>
      <c r="P62" s="25" t="e">
        <f>#REF!</f>
        <v>#REF!</v>
      </c>
      <c r="Q62" s="25" t="e">
        <f>#REF!</f>
        <v>#REF!</v>
      </c>
      <c r="R62" s="25" t="e">
        <f>#REF!</f>
        <v>#REF!</v>
      </c>
      <c r="S62" s="25" t="e">
        <f>#REF!</f>
        <v>#REF!</v>
      </c>
      <c r="T62" s="25" t="e">
        <f>#REF!</f>
        <v>#REF!</v>
      </c>
      <c r="U62" s="25" t="e">
        <f>#REF!</f>
        <v>#REF!</v>
      </c>
      <c r="V62" s="25" t="e">
        <f>#REF!</f>
        <v>#REF!</v>
      </c>
      <c r="W62" s="25" t="e">
        <f>#REF!</f>
        <v>#REF!</v>
      </c>
      <c r="X62" s="25" t="e">
        <f>#REF!</f>
        <v>#REF!</v>
      </c>
      <c r="Y62" s="25" t="e">
        <f>#REF!</f>
        <v>#REF!</v>
      </c>
      <c r="Z62" s="25" t="e">
        <f>#REF!</f>
        <v>#REF!</v>
      </c>
      <c r="AA62" s="25" t="e">
        <f>#REF!</f>
        <v>#REF!</v>
      </c>
      <c r="AB62" s="25" t="e">
        <f>#REF!</f>
        <v>#REF!</v>
      </c>
      <c r="AC62" s="25" t="e">
        <f>#REF!</f>
        <v>#REF!</v>
      </c>
      <c r="AD62" s="25" t="e">
        <f>#REF!</f>
        <v>#REF!</v>
      </c>
      <c r="AE62" s="25" t="e">
        <f>#REF!</f>
        <v>#REF!</v>
      </c>
      <c r="AF62" s="25" t="e">
        <f>#REF!</f>
        <v>#REF!</v>
      </c>
      <c r="AG62" s="25" t="e">
        <f>#REF!</f>
        <v>#REF!</v>
      </c>
      <c r="AH62" s="25" t="e">
        <f>#REF!</f>
        <v>#REF!</v>
      </c>
      <c r="AI62" s="25" t="e">
        <f>#REF!</f>
        <v>#REF!</v>
      </c>
      <c r="AJ62" s="25" t="e">
        <f>#REF!</f>
        <v>#REF!</v>
      </c>
    </row>
    <row r="63" spans="3:36" ht="23.25" customHeight="1">
      <c r="C63" s="54" t="str">
        <f t="shared" si="39"/>
        <v>OverheadsOxford</v>
      </c>
      <c r="D63" s="32" t="str">
        <f>D62</f>
        <v>Oxford</v>
      </c>
      <c r="E63" s="1303"/>
      <c r="F63" s="32" t="s">
        <v>79</v>
      </c>
      <c r="G63" s="32" t="s">
        <v>143</v>
      </c>
      <c r="I63" s="24" t="e">
        <f t="shared" si="40"/>
        <v>#REF!</v>
      </c>
      <c r="J63" s="24" t="e">
        <f t="shared" si="41"/>
        <v>#REF!</v>
      </c>
      <c r="K63" s="123" t="e">
        <f>J63-I63</f>
        <v>#REF!</v>
      </c>
      <c r="M63" s="25" t="e">
        <f>#REF!</f>
        <v>#REF!</v>
      </c>
      <c r="N63" s="25" t="e">
        <f>#REF!</f>
        <v>#REF!</v>
      </c>
      <c r="O63" s="25" t="e">
        <f>#REF!</f>
        <v>#REF!</v>
      </c>
      <c r="P63" s="25" t="e">
        <f>#REF!</f>
        <v>#REF!</v>
      </c>
      <c r="Q63" s="25" t="e">
        <f>#REF!</f>
        <v>#REF!</v>
      </c>
      <c r="R63" s="25" t="e">
        <f>#REF!</f>
        <v>#REF!</v>
      </c>
      <c r="S63" s="25" t="e">
        <f>#REF!</f>
        <v>#REF!</v>
      </c>
      <c r="T63" s="25" t="e">
        <f>#REF!</f>
        <v>#REF!</v>
      </c>
      <c r="U63" s="25" t="e">
        <f>#REF!</f>
        <v>#REF!</v>
      </c>
      <c r="V63" s="25" t="e">
        <f>#REF!</f>
        <v>#REF!</v>
      </c>
      <c r="W63" s="25" t="e">
        <f>#REF!</f>
        <v>#REF!</v>
      </c>
      <c r="X63" s="25" t="e">
        <f>#REF!</f>
        <v>#REF!</v>
      </c>
      <c r="Y63" s="25" t="e">
        <f>#REF!</f>
        <v>#REF!</v>
      </c>
      <c r="Z63" s="25" t="e">
        <f>#REF!</f>
        <v>#REF!</v>
      </c>
      <c r="AA63" s="25" t="e">
        <f>#REF!</f>
        <v>#REF!</v>
      </c>
      <c r="AB63" s="25" t="e">
        <f>#REF!</f>
        <v>#REF!</v>
      </c>
      <c r="AC63" s="25" t="e">
        <f>#REF!</f>
        <v>#REF!</v>
      </c>
      <c r="AD63" s="25" t="e">
        <f>#REF!</f>
        <v>#REF!</v>
      </c>
      <c r="AE63" s="25" t="e">
        <f>#REF!</f>
        <v>#REF!</v>
      </c>
      <c r="AF63" s="25" t="e">
        <f>#REF!</f>
        <v>#REF!</v>
      </c>
      <c r="AG63" s="25" t="e">
        <f>#REF!</f>
        <v>#REF!</v>
      </c>
      <c r="AH63" s="25" t="e">
        <f>#REF!</f>
        <v>#REF!</v>
      </c>
      <c r="AI63" s="25" t="e">
        <f>#REF!</f>
        <v>#REF!</v>
      </c>
      <c r="AJ63" s="25" t="e">
        <f>#REF!</f>
        <v>#REF!</v>
      </c>
    </row>
    <row r="64" spans="3:36" s="54" customFormat="1" ht="21" customHeight="1">
      <c r="C64" s="54" t="str">
        <f t="shared" si="39"/>
        <v>EBITDAOxford</v>
      </c>
      <c r="D64" s="32" t="str">
        <f>D63</f>
        <v>Oxford</v>
      </c>
      <c r="E64" s="1303"/>
      <c r="F64" s="54" t="s">
        <v>87</v>
      </c>
      <c r="G64" s="54" t="s">
        <v>143</v>
      </c>
      <c r="I64" s="25" t="e">
        <f t="shared" si="40"/>
        <v>#REF!</v>
      </c>
      <c r="J64" s="25" t="e">
        <f t="shared" si="41"/>
        <v>#REF!</v>
      </c>
      <c r="K64" s="514" t="e">
        <f>I64-J64</f>
        <v>#REF!</v>
      </c>
      <c r="M64" s="25" t="e">
        <f t="shared" ref="M64:AJ64" si="42">M60-M61-M62-M63</f>
        <v>#REF!</v>
      </c>
      <c r="N64" s="25" t="e">
        <f t="shared" si="42"/>
        <v>#REF!</v>
      </c>
      <c r="O64" s="25" t="e">
        <f t="shared" si="42"/>
        <v>#REF!</v>
      </c>
      <c r="P64" s="25" t="e">
        <f t="shared" si="42"/>
        <v>#REF!</v>
      </c>
      <c r="Q64" s="25" t="e">
        <f t="shared" si="42"/>
        <v>#REF!</v>
      </c>
      <c r="R64" s="25" t="e">
        <f t="shared" si="42"/>
        <v>#REF!</v>
      </c>
      <c r="S64" s="25" t="e">
        <f t="shared" si="42"/>
        <v>#REF!</v>
      </c>
      <c r="T64" s="25" t="e">
        <f t="shared" si="42"/>
        <v>#REF!</v>
      </c>
      <c r="U64" s="25" t="e">
        <f t="shared" si="42"/>
        <v>#REF!</v>
      </c>
      <c r="V64" s="25" t="e">
        <f t="shared" si="42"/>
        <v>#REF!</v>
      </c>
      <c r="W64" s="25" t="e">
        <f t="shared" si="42"/>
        <v>#REF!</v>
      </c>
      <c r="X64" s="25" t="e">
        <f t="shared" si="42"/>
        <v>#REF!</v>
      </c>
      <c r="Y64" s="25" t="e">
        <f t="shared" si="42"/>
        <v>#REF!</v>
      </c>
      <c r="Z64" s="25" t="e">
        <f t="shared" si="42"/>
        <v>#REF!</v>
      </c>
      <c r="AA64" s="25" t="e">
        <f t="shared" si="42"/>
        <v>#REF!</v>
      </c>
      <c r="AB64" s="25" t="e">
        <f t="shared" si="42"/>
        <v>#REF!</v>
      </c>
      <c r="AC64" s="25" t="e">
        <f t="shared" si="42"/>
        <v>#REF!</v>
      </c>
      <c r="AD64" s="25" t="e">
        <f t="shared" si="42"/>
        <v>#REF!</v>
      </c>
      <c r="AE64" s="25" t="e">
        <f t="shared" si="42"/>
        <v>#REF!</v>
      </c>
      <c r="AF64" s="25" t="e">
        <f t="shared" si="42"/>
        <v>#REF!</v>
      </c>
      <c r="AG64" s="25" t="e">
        <f t="shared" si="42"/>
        <v>#REF!</v>
      </c>
      <c r="AH64" s="25" t="e">
        <f t="shared" si="42"/>
        <v>#REF!</v>
      </c>
      <c r="AI64" s="25" t="e">
        <f t="shared" si="42"/>
        <v>#REF!</v>
      </c>
      <c r="AJ64" s="25" t="e">
        <f t="shared" si="42"/>
        <v>#REF!</v>
      </c>
    </row>
    <row r="65" spans="3:36" s="502" customFormat="1" ht="20.25" customHeight="1">
      <c r="E65" s="1303"/>
      <c r="F65" s="106" t="s">
        <v>609</v>
      </c>
      <c r="G65" s="106" t="s">
        <v>614</v>
      </c>
      <c r="I65" s="510" t="e">
        <f>I60/I59</f>
        <v>#REF!</v>
      </c>
      <c r="J65" s="510" t="e">
        <f>J60/J59</f>
        <v>#REF!</v>
      </c>
      <c r="K65" s="515" t="e">
        <f>I65-J65</f>
        <v>#REF!</v>
      </c>
      <c r="L65" s="106"/>
      <c r="M65" s="67" t="e">
        <f t="shared" ref="M65:AJ65" si="43">(M60/M59)</f>
        <v>#REF!</v>
      </c>
      <c r="N65" s="67" t="e">
        <f t="shared" si="43"/>
        <v>#REF!</v>
      </c>
      <c r="O65" s="67" t="e">
        <f t="shared" si="43"/>
        <v>#REF!</v>
      </c>
      <c r="P65" s="67" t="e">
        <f t="shared" si="43"/>
        <v>#REF!</v>
      </c>
      <c r="Q65" s="67" t="e">
        <f t="shared" si="43"/>
        <v>#REF!</v>
      </c>
      <c r="R65" s="67" t="e">
        <f t="shared" si="43"/>
        <v>#REF!</v>
      </c>
      <c r="S65" s="67" t="e">
        <f t="shared" si="43"/>
        <v>#REF!</v>
      </c>
      <c r="T65" s="67" t="e">
        <f t="shared" si="43"/>
        <v>#REF!</v>
      </c>
      <c r="U65" s="67" t="e">
        <f t="shared" si="43"/>
        <v>#REF!</v>
      </c>
      <c r="V65" s="67" t="e">
        <f t="shared" si="43"/>
        <v>#REF!</v>
      </c>
      <c r="W65" s="67" t="e">
        <f t="shared" si="43"/>
        <v>#REF!</v>
      </c>
      <c r="X65" s="67" t="e">
        <f t="shared" si="43"/>
        <v>#REF!</v>
      </c>
      <c r="Y65" s="67" t="e">
        <f t="shared" si="43"/>
        <v>#REF!</v>
      </c>
      <c r="Z65" s="67" t="e">
        <f t="shared" si="43"/>
        <v>#REF!</v>
      </c>
      <c r="AA65" s="67" t="e">
        <f t="shared" si="43"/>
        <v>#REF!</v>
      </c>
      <c r="AB65" s="67" t="e">
        <f t="shared" si="43"/>
        <v>#REF!</v>
      </c>
      <c r="AC65" s="67" t="e">
        <f t="shared" si="43"/>
        <v>#REF!</v>
      </c>
      <c r="AD65" s="67" t="e">
        <f t="shared" si="43"/>
        <v>#REF!</v>
      </c>
      <c r="AE65" s="67" t="e">
        <f t="shared" si="43"/>
        <v>#REF!</v>
      </c>
      <c r="AF65" s="67" t="e">
        <f t="shared" si="43"/>
        <v>#REF!</v>
      </c>
      <c r="AG65" s="67" t="e">
        <f t="shared" si="43"/>
        <v>#REF!</v>
      </c>
      <c r="AH65" s="67" t="e">
        <f t="shared" si="43"/>
        <v>#REF!</v>
      </c>
      <c r="AI65" s="67" t="e">
        <f t="shared" si="43"/>
        <v>#REF!</v>
      </c>
      <c r="AJ65" s="67" t="e">
        <f t="shared" si="43"/>
        <v>#REF!</v>
      </c>
    </row>
    <row r="66" spans="3:36" s="502" customFormat="1" ht="23.25" customHeight="1">
      <c r="E66" s="1303"/>
      <c r="F66" s="106" t="s">
        <v>610</v>
      </c>
      <c r="G66" s="106" t="s">
        <v>614</v>
      </c>
      <c r="I66" s="511" t="e">
        <f>I61/I59</f>
        <v>#REF!</v>
      </c>
      <c r="J66" s="511" t="e">
        <f>J61/J59</f>
        <v>#REF!</v>
      </c>
      <c r="K66" s="516" t="e">
        <f>J66-I66</f>
        <v>#REF!</v>
      </c>
      <c r="L66" s="106"/>
      <c r="M66" s="22" t="e">
        <f t="shared" ref="M66:AJ66" si="44">(M61/M59)</f>
        <v>#REF!</v>
      </c>
      <c r="N66" s="22" t="e">
        <f t="shared" si="44"/>
        <v>#REF!</v>
      </c>
      <c r="O66" s="22" t="e">
        <f t="shared" si="44"/>
        <v>#REF!</v>
      </c>
      <c r="P66" s="22" t="e">
        <f t="shared" si="44"/>
        <v>#REF!</v>
      </c>
      <c r="Q66" s="22" t="e">
        <f t="shared" si="44"/>
        <v>#REF!</v>
      </c>
      <c r="R66" s="22" t="e">
        <f t="shared" si="44"/>
        <v>#REF!</v>
      </c>
      <c r="S66" s="22" t="e">
        <f t="shared" si="44"/>
        <v>#REF!</v>
      </c>
      <c r="T66" s="22" t="e">
        <f t="shared" si="44"/>
        <v>#REF!</v>
      </c>
      <c r="U66" s="22" t="e">
        <f t="shared" si="44"/>
        <v>#REF!</v>
      </c>
      <c r="V66" s="22" t="e">
        <f t="shared" si="44"/>
        <v>#REF!</v>
      </c>
      <c r="W66" s="22" t="e">
        <f t="shared" si="44"/>
        <v>#REF!</v>
      </c>
      <c r="X66" s="22" t="e">
        <f t="shared" si="44"/>
        <v>#REF!</v>
      </c>
      <c r="Y66" s="22" t="e">
        <f t="shared" si="44"/>
        <v>#REF!</v>
      </c>
      <c r="Z66" s="22" t="e">
        <f t="shared" si="44"/>
        <v>#REF!</v>
      </c>
      <c r="AA66" s="22" t="e">
        <f t="shared" si="44"/>
        <v>#REF!</v>
      </c>
      <c r="AB66" s="22" t="e">
        <f t="shared" si="44"/>
        <v>#REF!</v>
      </c>
      <c r="AC66" s="22" t="e">
        <f t="shared" si="44"/>
        <v>#REF!</v>
      </c>
      <c r="AD66" s="22" t="e">
        <f t="shared" si="44"/>
        <v>#REF!</v>
      </c>
      <c r="AE66" s="22" t="e">
        <f t="shared" si="44"/>
        <v>#REF!</v>
      </c>
      <c r="AF66" s="22" t="e">
        <f t="shared" si="44"/>
        <v>#REF!</v>
      </c>
      <c r="AG66" s="22" t="e">
        <f t="shared" si="44"/>
        <v>#REF!</v>
      </c>
      <c r="AH66" s="22" t="e">
        <f t="shared" si="44"/>
        <v>#REF!</v>
      </c>
      <c r="AI66" s="22" t="e">
        <f t="shared" si="44"/>
        <v>#REF!</v>
      </c>
      <c r="AJ66" s="22" t="e">
        <f t="shared" si="44"/>
        <v>#REF!</v>
      </c>
    </row>
    <row r="67" spans="3:36" s="502" customFormat="1" ht="23.25" customHeight="1">
      <c r="E67" s="1303"/>
      <c r="F67" s="106" t="s">
        <v>611</v>
      </c>
      <c r="G67" s="106" t="s">
        <v>614</v>
      </c>
      <c r="I67" s="511" t="e">
        <f>I62/I59</f>
        <v>#REF!</v>
      </c>
      <c r="J67" s="511" t="e">
        <f>J62/J59</f>
        <v>#REF!</v>
      </c>
      <c r="K67" s="516" t="e">
        <f>J67-I67</f>
        <v>#REF!</v>
      </c>
      <c r="L67" s="106"/>
      <c r="M67" s="67" t="e">
        <f t="shared" ref="M67:AJ67" si="45">M62/M$11</f>
        <v>#REF!</v>
      </c>
      <c r="N67" s="67" t="e">
        <f t="shared" si="45"/>
        <v>#REF!</v>
      </c>
      <c r="O67" s="67" t="e">
        <f t="shared" si="45"/>
        <v>#REF!</v>
      </c>
      <c r="P67" s="67" t="e">
        <f t="shared" si="45"/>
        <v>#REF!</v>
      </c>
      <c r="Q67" s="67" t="e">
        <f t="shared" si="45"/>
        <v>#REF!</v>
      </c>
      <c r="R67" s="67" t="e">
        <f t="shared" si="45"/>
        <v>#REF!</v>
      </c>
      <c r="S67" s="67" t="e">
        <f t="shared" si="45"/>
        <v>#REF!</v>
      </c>
      <c r="T67" s="67" t="e">
        <f t="shared" si="45"/>
        <v>#REF!</v>
      </c>
      <c r="U67" s="67" t="e">
        <f t="shared" si="45"/>
        <v>#REF!</v>
      </c>
      <c r="V67" s="67" t="e">
        <f t="shared" si="45"/>
        <v>#REF!</v>
      </c>
      <c r="W67" s="67" t="e">
        <f t="shared" si="45"/>
        <v>#REF!</v>
      </c>
      <c r="X67" s="67" t="e">
        <f t="shared" si="45"/>
        <v>#REF!</v>
      </c>
      <c r="Y67" s="67" t="e">
        <f t="shared" si="45"/>
        <v>#REF!</v>
      </c>
      <c r="Z67" s="67" t="e">
        <f t="shared" si="45"/>
        <v>#REF!</v>
      </c>
      <c r="AA67" s="67" t="e">
        <f t="shared" si="45"/>
        <v>#REF!</v>
      </c>
      <c r="AB67" s="67" t="e">
        <f t="shared" si="45"/>
        <v>#REF!</v>
      </c>
      <c r="AC67" s="67" t="e">
        <f t="shared" si="45"/>
        <v>#REF!</v>
      </c>
      <c r="AD67" s="67" t="e">
        <f t="shared" si="45"/>
        <v>#REF!</v>
      </c>
      <c r="AE67" s="67" t="e">
        <f t="shared" si="45"/>
        <v>#REF!</v>
      </c>
      <c r="AF67" s="67" t="e">
        <f t="shared" si="45"/>
        <v>#REF!</v>
      </c>
      <c r="AG67" s="67" t="e">
        <f t="shared" si="45"/>
        <v>#REF!</v>
      </c>
      <c r="AH67" s="67" t="e">
        <f t="shared" si="45"/>
        <v>#REF!</v>
      </c>
      <c r="AI67" s="67" t="e">
        <f t="shared" si="45"/>
        <v>#REF!</v>
      </c>
      <c r="AJ67" s="67" t="e">
        <f t="shared" si="45"/>
        <v>#REF!</v>
      </c>
    </row>
    <row r="68" spans="3:36" s="502" customFormat="1" ht="23.25" customHeight="1">
      <c r="E68" s="1303"/>
      <c r="F68" s="106" t="s">
        <v>612</v>
      </c>
      <c r="G68" s="106" t="s">
        <v>614</v>
      </c>
      <c r="I68" s="511" t="e">
        <f>I63/I59</f>
        <v>#REF!</v>
      </c>
      <c r="J68" s="511" t="e">
        <f>J63/J59</f>
        <v>#REF!</v>
      </c>
      <c r="K68" s="516" t="e">
        <f>J68-I68</f>
        <v>#REF!</v>
      </c>
      <c r="L68" s="106"/>
      <c r="M68" s="67" t="e">
        <f t="shared" ref="M68:AJ68" si="46">M63/M59</f>
        <v>#REF!</v>
      </c>
      <c r="N68" s="67" t="e">
        <f t="shared" si="46"/>
        <v>#REF!</v>
      </c>
      <c r="O68" s="67" t="e">
        <f t="shared" si="46"/>
        <v>#REF!</v>
      </c>
      <c r="P68" s="67" t="e">
        <f t="shared" si="46"/>
        <v>#REF!</v>
      </c>
      <c r="Q68" s="67" t="e">
        <f t="shared" si="46"/>
        <v>#REF!</v>
      </c>
      <c r="R68" s="67" t="e">
        <f t="shared" si="46"/>
        <v>#REF!</v>
      </c>
      <c r="S68" s="67" t="e">
        <f t="shared" si="46"/>
        <v>#REF!</v>
      </c>
      <c r="T68" s="67" t="e">
        <f t="shared" si="46"/>
        <v>#REF!</v>
      </c>
      <c r="U68" s="67" t="e">
        <f t="shared" si="46"/>
        <v>#REF!</v>
      </c>
      <c r="V68" s="67" t="e">
        <f t="shared" si="46"/>
        <v>#REF!</v>
      </c>
      <c r="W68" s="67" t="e">
        <f t="shared" si="46"/>
        <v>#REF!</v>
      </c>
      <c r="X68" s="67" t="e">
        <f t="shared" si="46"/>
        <v>#REF!</v>
      </c>
      <c r="Y68" s="67" t="e">
        <f t="shared" si="46"/>
        <v>#REF!</v>
      </c>
      <c r="Z68" s="67" t="e">
        <f t="shared" si="46"/>
        <v>#REF!</v>
      </c>
      <c r="AA68" s="67" t="e">
        <f t="shared" si="46"/>
        <v>#REF!</v>
      </c>
      <c r="AB68" s="67" t="e">
        <f t="shared" si="46"/>
        <v>#REF!</v>
      </c>
      <c r="AC68" s="67" t="e">
        <f t="shared" si="46"/>
        <v>#REF!</v>
      </c>
      <c r="AD68" s="67" t="e">
        <f t="shared" si="46"/>
        <v>#REF!</v>
      </c>
      <c r="AE68" s="67" t="e">
        <f t="shared" si="46"/>
        <v>#REF!</v>
      </c>
      <c r="AF68" s="67" t="e">
        <f t="shared" si="46"/>
        <v>#REF!</v>
      </c>
      <c r="AG68" s="67" t="e">
        <f t="shared" si="46"/>
        <v>#REF!</v>
      </c>
      <c r="AH68" s="67" t="e">
        <f t="shared" si="46"/>
        <v>#REF!</v>
      </c>
      <c r="AI68" s="67" t="e">
        <f t="shared" si="46"/>
        <v>#REF!</v>
      </c>
      <c r="AJ68" s="67" t="e">
        <f t="shared" si="46"/>
        <v>#REF!</v>
      </c>
    </row>
    <row r="69" spans="3:36" s="503" customFormat="1" ht="21" customHeight="1">
      <c r="C69" s="503" t="str">
        <f>"%"&amp;D64</f>
        <v>%Oxford</v>
      </c>
      <c r="E69" s="1304"/>
      <c r="F69" s="507" t="s">
        <v>613</v>
      </c>
      <c r="G69" s="507" t="s">
        <v>614</v>
      </c>
      <c r="I69" s="512" t="e">
        <f>I64/I59</f>
        <v>#REF!</v>
      </c>
      <c r="J69" s="512" t="e">
        <f>J64/J59</f>
        <v>#REF!</v>
      </c>
      <c r="K69" s="517" t="e">
        <f>I69-J69</f>
        <v>#REF!</v>
      </c>
      <c r="L69" s="504"/>
      <c r="M69" s="506" t="e">
        <f>M64/M59</f>
        <v>#REF!</v>
      </c>
      <c r="N69" s="506" t="e">
        <f t="shared" ref="N69:AJ69" si="47">N64/N59</f>
        <v>#REF!</v>
      </c>
      <c r="O69" s="506" t="e">
        <f t="shared" si="47"/>
        <v>#REF!</v>
      </c>
      <c r="P69" s="506" t="e">
        <f t="shared" si="47"/>
        <v>#REF!</v>
      </c>
      <c r="Q69" s="506" t="e">
        <f t="shared" si="47"/>
        <v>#REF!</v>
      </c>
      <c r="R69" s="506" t="e">
        <f t="shared" si="47"/>
        <v>#REF!</v>
      </c>
      <c r="S69" s="506" t="e">
        <f t="shared" si="47"/>
        <v>#REF!</v>
      </c>
      <c r="T69" s="506" t="e">
        <f t="shared" si="47"/>
        <v>#REF!</v>
      </c>
      <c r="U69" s="506" t="e">
        <f t="shared" si="47"/>
        <v>#REF!</v>
      </c>
      <c r="V69" s="506" t="e">
        <f t="shared" si="47"/>
        <v>#REF!</v>
      </c>
      <c r="W69" s="506" t="e">
        <f t="shared" si="47"/>
        <v>#REF!</v>
      </c>
      <c r="X69" s="506" t="e">
        <f t="shared" si="47"/>
        <v>#REF!</v>
      </c>
      <c r="Y69" s="506" t="e">
        <f t="shared" si="47"/>
        <v>#REF!</v>
      </c>
      <c r="Z69" s="506" t="e">
        <f t="shared" si="47"/>
        <v>#REF!</v>
      </c>
      <c r="AA69" s="506" t="e">
        <f t="shared" si="47"/>
        <v>#REF!</v>
      </c>
      <c r="AB69" s="506" t="e">
        <f t="shared" si="47"/>
        <v>#REF!</v>
      </c>
      <c r="AC69" s="506" t="e">
        <f t="shared" si="47"/>
        <v>#REF!</v>
      </c>
      <c r="AD69" s="506" t="e">
        <f t="shared" si="47"/>
        <v>#REF!</v>
      </c>
      <c r="AE69" s="506" t="e">
        <f t="shared" si="47"/>
        <v>#REF!</v>
      </c>
      <c r="AF69" s="506" t="e">
        <f t="shared" si="47"/>
        <v>#REF!</v>
      </c>
      <c r="AG69" s="506" t="e">
        <f t="shared" si="47"/>
        <v>#REF!</v>
      </c>
      <c r="AH69" s="506" t="e">
        <f t="shared" si="47"/>
        <v>#REF!</v>
      </c>
      <c r="AI69" s="506" t="e">
        <f t="shared" si="47"/>
        <v>#REF!</v>
      </c>
      <c r="AJ69" s="506" t="e">
        <f t="shared" si="47"/>
        <v>#REF!</v>
      </c>
    </row>
    <row r="70" spans="3:36">
      <c r="I70" s="49"/>
      <c r="J70" s="49"/>
      <c r="K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</row>
    <row r="71" spans="3:36" s="54" customFormat="1" ht="21" customHeight="1">
      <c r="C71" s="54" t="str">
        <f t="shared" ref="C71:C76" si="48">F71&amp;D71</f>
        <v>Net SalesNottingham</v>
      </c>
      <c r="D71" s="597" t="str">
        <f>E71</f>
        <v>Nottingham</v>
      </c>
      <c r="E71" s="1302" t="s">
        <v>12</v>
      </c>
      <c r="F71" s="62" t="s">
        <v>57</v>
      </c>
      <c r="G71" s="62" t="s">
        <v>143</v>
      </c>
      <c r="I71" s="63" t="e">
        <f t="shared" ref="I71:I76" si="49">SUM(Y71:AJ71)</f>
        <v>#REF!</v>
      </c>
      <c r="J71" s="63" t="e">
        <f t="shared" ref="J71:J76" si="50">SUM(M71:X71)</f>
        <v>#REF!</v>
      </c>
      <c r="K71" s="513" t="e">
        <f>I71-J71</f>
        <v>#REF!</v>
      </c>
      <c r="M71" s="25" t="e">
        <f>#REF!</f>
        <v>#REF!</v>
      </c>
      <c r="N71" s="25" t="e">
        <f>#REF!</f>
        <v>#REF!</v>
      </c>
      <c r="O71" s="25" t="e">
        <f>#REF!</f>
        <v>#REF!</v>
      </c>
      <c r="P71" s="25" t="e">
        <f>#REF!</f>
        <v>#REF!</v>
      </c>
      <c r="Q71" s="25" t="e">
        <f>#REF!</f>
        <v>#REF!</v>
      </c>
      <c r="R71" s="25" t="e">
        <f>#REF!</f>
        <v>#REF!</v>
      </c>
      <c r="S71" s="25" t="e">
        <f>#REF!</f>
        <v>#REF!</v>
      </c>
      <c r="T71" s="25" t="e">
        <f>#REF!</f>
        <v>#REF!</v>
      </c>
      <c r="U71" s="25" t="e">
        <f>#REF!</f>
        <v>#REF!</v>
      </c>
      <c r="V71" s="25" t="e">
        <f>#REF!</f>
        <v>#REF!</v>
      </c>
      <c r="W71" s="25" t="e">
        <f>#REF!</f>
        <v>#REF!</v>
      </c>
      <c r="X71" s="25" t="e">
        <f>#REF!</f>
        <v>#REF!</v>
      </c>
      <c r="Y71" s="25" t="e">
        <f>#REF!</f>
        <v>#REF!</v>
      </c>
      <c r="Z71" s="25" t="e">
        <f>#REF!</f>
        <v>#REF!</v>
      </c>
      <c r="AA71" s="25" t="e">
        <f>#REF!</f>
        <v>#REF!</v>
      </c>
      <c r="AB71" s="25" t="e">
        <f>#REF!</f>
        <v>#REF!</v>
      </c>
      <c r="AC71" s="25" t="e">
        <f>#REF!</f>
        <v>#REF!</v>
      </c>
      <c r="AD71" s="25" t="e">
        <f>#REF!</f>
        <v>#REF!</v>
      </c>
      <c r="AE71" s="25" t="e">
        <f>#REF!</f>
        <v>#REF!</v>
      </c>
      <c r="AF71" s="25" t="e">
        <f>#REF!</f>
        <v>#REF!</v>
      </c>
      <c r="AG71" s="25" t="e">
        <f>#REF!</f>
        <v>#REF!</v>
      </c>
      <c r="AH71" s="25" t="e">
        <f>#REF!</f>
        <v>#REF!</v>
      </c>
      <c r="AI71" s="25" t="e">
        <f>#REF!</f>
        <v>#REF!</v>
      </c>
      <c r="AJ71" s="25" t="e">
        <f>#REF!</f>
        <v>#REF!</v>
      </c>
    </row>
    <row r="72" spans="3:36" ht="20.25" customHeight="1">
      <c r="C72" s="54" t="str">
        <f t="shared" si="48"/>
        <v>Gross ProfitNottingham</v>
      </c>
      <c r="D72" s="32" t="str">
        <f>D71</f>
        <v>Nottingham</v>
      </c>
      <c r="E72" s="1303"/>
      <c r="F72" s="32" t="s">
        <v>1</v>
      </c>
      <c r="G72" s="32" t="s">
        <v>143</v>
      </c>
      <c r="I72" s="24" t="e">
        <f t="shared" si="49"/>
        <v>#REF!</v>
      </c>
      <c r="J72" s="24" t="e">
        <f t="shared" si="50"/>
        <v>#REF!</v>
      </c>
      <c r="K72" s="123" t="e">
        <f>I72-J72</f>
        <v>#REF!</v>
      </c>
      <c r="M72" s="25" t="e">
        <f>#REF!</f>
        <v>#REF!</v>
      </c>
      <c r="N72" s="25" t="e">
        <f>#REF!</f>
        <v>#REF!</v>
      </c>
      <c r="O72" s="25" t="e">
        <f>#REF!</f>
        <v>#REF!</v>
      </c>
      <c r="P72" s="25" t="e">
        <f>#REF!</f>
        <v>#REF!</v>
      </c>
      <c r="Q72" s="25" t="e">
        <f>#REF!</f>
        <v>#REF!</v>
      </c>
      <c r="R72" s="25" t="e">
        <f>#REF!</f>
        <v>#REF!</v>
      </c>
      <c r="S72" s="25" t="e">
        <f>#REF!</f>
        <v>#REF!</v>
      </c>
      <c r="T72" s="25" t="e">
        <f>#REF!</f>
        <v>#REF!</v>
      </c>
      <c r="U72" s="25" t="e">
        <f>#REF!</f>
        <v>#REF!</v>
      </c>
      <c r="V72" s="25" t="e">
        <f>#REF!</f>
        <v>#REF!</v>
      </c>
      <c r="W72" s="25" t="e">
        <f>#REF!</f>
        <v>#REF!</v>
      </c>
      <c r="X72" s="25" t="e">
        <f>#REF!</f>
        <v>#REF!</v>
      </c>
      <c r="Y72" s="25" t="e">
        <f>#REF!</f>
        <v>#REF!</v>
      </c>
      <c r="Z72" s="25" t="e">
        <f>#REF!</f>
        <v>#REF!</v>
      </c>
      <c r="AA72" s="25" t="e">
        <f>#REF!</f>
        <v>#REF!</v>
      </c>
      <c r="AB72" s="25" t="e">
        <f>#REF!</f>
        <v>#REF!</v>
      </c>
      <c r="AC72" s="25" t="e">
        <f>#REF!</f>
        <v>#REF!</v>
      </c>
      <c r="AD72" s="25" t="e">
        <f>#REF!</f>
        <v>#REF!</v>
      </c>
      <c r="AE72" s="25" t="e">
        <f>#REF!</f>
        <v>#REF!</v>
      </c>
      <c r="AF72" s="25" t="e">
        <f>#REF!</f>
        <v>#REF!</v>
      </c>
      <c r="AG72" s="25" t="e">
        <f>#REF!</f>
        <v>#REF!</v>
      </c>
      <c r="AH72" s="25" t="e">
        <f>#REF!</f>
        <v>#REF!</v>
      </c>
      <c r="AI72" s="25" t="e">
        <f>#REF!</f>
        <v>#REF!</v>
      </c>
      <c r="AJ72" s="25" t="e">
        <f>#REF!</f>
        <v>#REF!</v>
      </c>
    </row>
    <row r="73" spans="3:36" ht="23.25" customHeight="1">
      <c r="C73" s="54" t="str">
        <f t="shared" si="48"/>
        <v>LabourNottingham</v>
      </c>
      <c r="D73" s="32" t="str">
        <f>D72</f>
        <v>Nottingham</v>
      </c>
      <c r="E73" s="1303"/>
      <c r="F73" s="32" t="s">
        <v>36</v>
      </c>
      <c r="G73" s="32" t="s">
        <v>143</v>
      </c>
      <c r="I73" s="24" t="e">
        <f t="shared" si="49"/>
        <v>#REF!</v>
      </c>
      <c r="J73" s="24" t="e">
        <f t="shared" si="50"/>
        <v>#REF!</v>
      </c>
      <c r="K73" s="123" t="e">
        <f>J73-I73</f>
        <v>#REF!</v>
      </c>
      <c r="M73" s="25" t="e">
        <f>#REF!</f>
        <v>#REF!</v>
      </c>
      <c r="N73" s="25" t="e">
        <f>#REF!</f>
        <v>#REF!</v>
      </c>
      <c r="O73" s="25" t="e">
        <f>#REF!</f>
        <v>#REF!</v>
      </c>
      <c r="P73" s="25" t="e">
        <f>#REF!</f>
        <v>#REF!</v>
      </c>
      <c r="Q73" s="25" t="e">
        <f>#REF!</f>
        <v>#REF!</v>
      </c>
      <c r="R73" s="25" t="e">
        <f>#REF!</f>
        <v>#REF!</v>
      </c>
      <c r="S73" s="25" t="e">
        <f>#REF!</f>
        <v>#REF!</v>
      </c>
      <c r="T73" s="25" t="e">
        <f>#REF!</f>
        <v>#REF!</v>
      </c>
      <c r="U73" s="25" t="e">
        <f>#REF!</f>
        <v>#REF!</v>
      </c>
      <c r="V73" s="25" t="e">
        <f>#REF!</f>
        <v>#REF!</v>
      </c>
      <c r="W73" s="25" t="e">
        <f>#REF!</f>
        <v>#REF!</v>
      </c>
      <c r="X73" s="25" t="e">
        <f>#REF!</f>
        <v>#REF!</v>
      </c>
      <c r="Y73" s="25" t="e">
        <f>#REF!</f>
        <v>#REF!</v>
      </c>
      <c r="Z73" s="25" t="e">
        <f>#REF!</f>
        <v>#REF!</v>
      </c>
      <c r="AA73" s="25" t="e">
        <f>#REF!</f>
        <v>#REF!</v>
      </c>
      <c r="AB73" s="25" t="e">
        <f>#REF!</f>
        <v>#REF!</v>
      </c>
      <c r="AC73" s="25" t="e">
        <f>#REF!</f>
        <v>#REF!</v>
      </c>
      <c r="AD73" s="25" t="e">
        <f>#REF!</f>
        <v>#REF!</v>
      </c>
      <c r="AE73" s="25" t="e">
        <f>#REF!</f>
        <v>#REF!</v>
      </c>
      <c r="AF73" s="25" t="e">
        <f>#REF!</f>
        <v>#REF!</v>
      </c>
      <c r="AG73" s="25" t="e">
        <f>#REF!</f>
        <v>#REF!</v>
      </c>
      <c r="AH73" s="25" t="e">
        <f>#REF!</f>
        <v>#REF!</v>
      </c>
      <c r="AI73" s="25" t="e">
        <f>#REF!</f>
        <v>#REF!</v>
      </c>
      <c r="AJ73" s="25" t="e">
        <f>#REF!</f>
        <v>#REF!</v>
      </c>
    </row>
    <row r="74" spans="3:36" ht="23.25" customHeight="1">
      <c r="C74" s="54" t="str">
        <f t="shared" si="48"/>
        <v>OccupancyNottingham</v>
      </c>
      <c r="D74" s="32" t="str">
        <f>D73</f>
        <v>Nottingham</v>
      </c>
      <c r="E74" s="1303"/>
      <c r="F74" s="32" t="s">
        <v>40</v>
      </c>
      <c r="G74" s="32" t="s">
        <v>143</v>
      </c>
      <c r="I74" s="24" t="e">
        <f t="shared" si="49"/>
        <v>#REF!</v>
      </c>
      <c r="J74" s="24" t="e">
        <f t="shared" si="50"/>
        <v>#REF!</v>
      </c>
      <c r="K74" s="123" t="e">
        <f>J74-I74</f>
        <v>#REF!</v>
      </c>
      <c r="M74" s="25" t="e">
        <f>#REF!</f>
        <v>#REF!</v>
      </c>
      <c r="N74" s="25" t="e">
        <f>#REF!</f>
        <v>#REF!</v>
      </c>
      <c r="O74" s="25" t="e">
        <f>#REF!</f>
        <v>#REF!</v>
      </c>
      <c r="P74" s="25" t="e">
        <f>#REF!</f>
        <v>#REF!</v>
      </c>
      <c r="Q74" s="25" t="e">
        <f>#REF!</f>
        <v>#REF!</v>
      </c>
      <c r="R74" s="25" t="e">
        <f>#REF!</f>
        <v>#REF!</v>
      </c>
      <c r="S74" s="25" t="e">
        <f>#REF!</f>
        <v>#REF!</v>
      </c>
      <c r="T74" s="25" t="e">
        <f>#REF!</f>
        <v>#REF!</v>
      </c>
      <c r="U74" s="25" t="e">
        <f>#REF!</f>
        <v>#REF!</v>
      </c>
      <c r="V74" s="25" t="e">
        <f>#REF!</f>
        <v>#REF!</v>
      </c>
      <c r="W74" s="25" t="e">
        <f>#REF!</f>
        <v>#REF!</v>
      </c>
      <c r="X74" s="25" t="e">
        <f>#REF!</f>
        <v>#REF!</v>
      </c>
      <c r="Y74" s="25" t="e">
        <f>#REF!</f>
        <v>#REF!</v>
      </c>
      <c r="Z74" s="25" t="e">
        <f>#REF!</f>
        <v>#REF!</v>
      </c>
      <c r="AA74" s="25" t="e">
        <f>#REF!</f>
        <v>#REF!</v>
      </c>
      <c r="AB74" s="25" t="e">
        <f>#REF!</f>
        <v>#REF!</v>
      </c>
      <c r="AC74" s="25" t="e">
        <f>#REF!</f>
        <v>#REF!</v>
      </c>
      <c r="AD74" s="25" t="e">
        <f>#REF!</f>
        <v>#REF!</v>
      </c>
      <c r="AE74" s="25" t="e">
        <f>#REF!</f>
        <v>#REF!</v>
      </c>
      <c r="AF74" s="25" t="e">
        <f>#REF!</f>
        <v>#REF!</v>
      </c>
      <c r="AG74" s="25" t="e">
        <f>#REF!</f>
        <v>#REF!</v>
      </c>
      <c r="AH74" s="25" t="e">
        <f>#REF!</f>
        <v>#REF!</v>
      </c>
      <c r="AI74" s="25" t="e">
        <f>#REF!</f>
        <v>#REF!</v>
      </c>
      <c r="AJ74" s="25" t="e">
        <f>#REF!</f>
        <v>#REF!</v>
      </c>
    </row>
    <row r="75" spans="3:36" ht="23.25" customHeight="1">
      <c r="C75" s="54" t="str">
        <f t="shared" si="48"/>
        <v>OverheadsNottingham</v>
      </c>
      <c r="D75" s="32" t="str">
        <f>D74</f>
        <v>Nottingham</v>
      </c>
      <c r="E75" s="1303"/>
      <c r="F75" s="32" t="s">
        <v>79</v>
      </c>
      <c r="G75" s="32" t="s">
        <v>143</v>
      </c>
      <c r="I75" s="24" t="e">
        <f t="shared" si="49"/>
        <v>#REF!</v>
      </c>
      <c r="J75" s="24" t="e">
        <f t="shared" si="50"/>
        <v>#REF!</v>
      </c>
      <c r="K75" s="123" t="e">
        <f>J75-I75</f>
        <v>#REF!</v>
      </c>
      <c r="M75" s="25" t="e">
        <f>#REF!</f>
        <v>#REF!</v>
      </c>
      <c r="N75" s="25" t="e">
        <f>#REF!</f>
        <v>#REF!</v>
      </c>
      <c r="O75" s="25" t="e">
        <f>#REF!</f>
        <v>#REF!</v>
      </c>
      <c r="P75" s="25" t="e">
        <f>#REF!</f>
        <v>#REF!</v>
      </c>
      <c r="Q75" s="25" t="e">
        <f>#REF!</f>
        <v>#REF!</v>
      </c>
      <c r="R75" s="25" t="e">
        <f>#REF!</f>
        <v>#REF!</v>
      </c>
      <c r="S75" s="25" t="e">
        <f>#REF!</f>
        <v>#REF!</v>
      </c>
      <c r="T75" s="25" t="e">
        <f>#REF!</f>
        <v>#REF!</v>
      </c>
      <c r="U75" s="25" t="e">
        <f>#REF!</f>
        <v>#REF!</v>
      </c>
      <c r="V75" s="25" t="e">
        <f>#REF!</f>
        <v>#REF!</v>
      </c>
      <c r="W75" s="25" t="e">
        <f>#REF!</f>
        <v>#REF!</v>
      </c>
      <c r="X75" s="25" t="e">
        <f>#REF!</f>
        <v>#REF!</v>
      </c>
      <c r="Y75" s="25" t="e">
        <f>#REF!</f>
        <v>#REF!</v>
      </c>
      <c r="Z75" s="25" t="e">
        <f>#REF!</f>
        <v>#REF!</v>
      </c>
      <c r="AA75" s="25" t="e">
        <f>#REF!</f>
        <v>#REF!</v>
      </c>
      <c r="AB75" s="25" t="e">
        <f>#REF!</f>
        <v>#REF!</v>
      </c>
      <c r="AC75" s="25" t="e">
        <f>#REF!</f>
        <v>#REF!</v>
      </c>
      <c r="AD75" s="25" t="e">
        <f>#REF!</f>
        <v>#REF!</v>
      </c>
      <c r="AE75" s="25" t="e">
        <f>#REF!</f>
        <v>#REF!</v>
      </c>
      <c r="AF75" s="25" t="e">
        <f>#REF!</f>
        <v>#REF!</v>
      </c>
      <c r="AG75" s="25" t="e">
        <f>#REF!</f>
        <v>#REF!</v>
      </c>
      <c r="AH75" s="25" t="e">
        <f>#REF!</f>
        <v>#REF!</v>
      </c>
      <c r="AI75" s="25" t="e">
        <f>#REF!</f>
        <v>#REF!</v>
      </c>
      <c r="AJ75" s="25" t="e">
        <f>#REF!</f>
        <v>#REF!</v>
      </c>
    </row>
    <row r="76" spans="3:36" s="54" customFormat="1" ht="21" customHeight="1">
      <c r="C76" s="54" t="str">
        <f t="shared" si="48"/>
        <v>EBITDANottingham</v>
      </c>
      <c r="D76" s="32" t="str">
        <f>D75</f>
        <v>Nottingham</v>
      </c>
      <c r="E76" s="1303"/>
      <c r="F76" s="54" t="s">
        <v>87</v>
      </c>
      <c r="G76" s="54" t="s">
        <v>143</v>
      </c>
      <c r="I76" s="25" t="e">
        <f t="shared" si="49"/>
        <v>#REF!</v>
      </c>
      <c r="J76" s="25" t="e">
        <f t="shared" si="50"/>
        <v>#REF!</v>
      </c>
      <c r="K76" s="514" t="e">
        <f>I76-J76</f>
        <v>#REF!</v>
      </c>
      <c r="M76" s="25" t="e">
        <f t="shared" ref="M76:AJ76" si="51">M72-M73-M74-M75</f>
        <v>#REF!</v>
      </c>
      <c r="N76" s="25" t="e">
        <f t="shared" si="51"/>
        <v>#REF!</v>
      </c>
      <c r="O76" s="25" t="e">
        <f t="shared" si="51"/>
        <v>#REF!</v>
      </c>
      <c r="P76" s="25" t="e">
        <f t="shared" si="51"/>
        <v>#REF!</v>
      </c>
      <c r="Q76" s="25" t="e">
        <f t="shared" si="51"/>
        <v>#REF!</v>
      </c>
      <c r="R76" s="25" t="e">
        <f t="shared" si="51"/>
        <v>#REF!</v>
      </c>
      <c r="S76" s="25" t="e">
        <f t="shared" si="51"/>
        <v>#REF!</v>
      </c>
      <c r="T76" s="25" t="e">
        <f t="shared" si="51"/>
        <v>#REF!</v>
      </c>
      <c r="U76" s="25" t="e">
        <f t="shared" si="51"/>
        <v>#REF!</v>
      </c>
      <c r="V76" s="25" t="e">
        <f t="shared" si="51"/>
        <v>#REF!</v>
      </c>
      <c r="W76" s="25" t="e">
        <f t="shared" si="51"/>
        <v>#REF!</v>
      </c>
      <c r="X76" s="25" t="e">
        <f t="shared" si="51"/>
        <v>#REF!</v>
      </c>
      <c r="Y76" s="25" t="e">
        <f t="shared" si="51"/>
        <v>#REF!</v>
      </c>
      <c r="Z76" s="25" t="e">
        <f t="shared" si="51"/>
        <v>#REF!</v>
      </c>
      <c r="AA76" s="25" t="e">
        <f t="shared" si="51"/>
        <v>#REF!</v>
      </c>
      <c r="AB76" s="25" t="e">
        <f t="shared" si="51"/>
        <v>#REF!</v>
      </c>
      <c r="AC76" s="25" t="e">
        <f t="shared" si="51"/>
        <v>#REF!</v>
      </c>
      <c r="AD76" s="25" t="e">
        <f t="shared" si="51"/>
        <v>#REF!</v>
      </c>
      <c r="AE76" s="25" t="e">
        <f t="shared" si="51"/>
        <v>#REF!</v>
      </c>
      <c r="AF76" s="25" t="e">
        <f t="shared" si="51"/>
        <v>#REF!</v>
      </c>
      <c r="AG76" s="25" t="e">
        <f t="shared" si="51"/>
        <v>#REF!</v>
      </c>
      <c r="AH76" s="25" t="e">
        <f t="shared" si="51"/>
        <v>#REF!</v>
      </c>
      <c r="AI76" s="25" t="e">
        <f t="shared" si="51"/>
        <v>#REF!</v>
      </c>
      <c r="AJ76" s="25" t="e">
        <f t="shared" si="51"/>
        <v>#REF!</v>
      </c>
    </row>
    <row r="77" spans="3:36" s="502" customFormat="1" ht="20.25" customHeight="1">
      <c r="E77" s="1303"/>
      <c r="F77" s="106" t="s">
        <v>609</v>
      </c>
      <c r="G77" s="106" t="s">
        <v>614</v>
      </c>
      <c r="I77" s="510" t="e">
        <f>I72/I71</f>
        <v>#REF!</v>
      </c>
      <c r="J77" s="510" t="e">
        <f>J72/J71</f>
        <v>#REF!</v>
      </c>
      <c r="K77" s="515" t="e">
        <f>I77-J77</f>
        <v>#REF!</v>
      </c>
      <c r="L77" s="106"/>
      <c r="M77" s="67" t="e">
        <f t="shared" ref="M77:AJ77" si="52">(M72/M71)</f>
        <v>#REF!</v>
      </c>
      <c r="N77" s="67" t="e">
        <f t="shared" si="52"/>
        <v>#REF!</v>
      </c>
      <c r="O77" s="67" t="e">
        <f t="shared" si="52"/>
        <v>#REF!</v>
      </c>
      <c r="P77" s="67" t="e">
        <f t="shared" si="52"/>
        <v>#REF!</v>
      </c>
      <c r="Q77" s="67" t="e">
        <f t="shared" si="52"/>
        <v>#REF!</v>
      </c>
      <c r="R77" s="67" t="e">
        <f t="shared" si="52"/>
        <v>#REF!</v>
      </c>
      <c r="S77" s="67" t="e">
        <f t="shared" si="52"/>
        <v>#REF!</v>
      </c>
      <c r="T77" s="67" t="e">
        <f t="shared" si="52"/>
        <v>#REF!</v>
      </c>
      <c r="U77" s="67" t="e">
        <f t="shared" si="52"/>
        <v>#REF!</v>
      </c>
      <c r="V77" s="67" t="e">
        <f t="shared" si="52"/>
        <v>#REF!</v>
      </c>
      <c r="W77" s="67" t="e">
        <f t="shared" si="52"/>
        <v>#REF!</v>
      </c>
      <c r="X77" s="67" t="e">
        <f t="shared" si="52"/>
        <v>#REF!</v>
      </c>
      <c r="Y77" s="67" t="e">
        <f t="shared" si="52"/>
        <v>#REF!</v>
      </c>
      <c r="Z77" s="67" t="e">
        <f t="shared" si="52"/>
        <v>#REF!</v>
      </c>
      <c r="AA77" s="67" t="e">
        <f t="shared" si="52"/>
        <v>#REF!</v>
      </c>
      <c r="AB77" s="67" t="e">
        <f t="shared" si="52"/>
        <v>#REF!</v>
      </c>
      <c r="AC77" s="67" t="e">
        <f t="shared" si="52"/>
        <v>#REF!</v>
      </c>
      <c r="AD77" s="67" t="e">
        <f t="shared" si="52"/>
        <v>#REF!</v>
      </c>
      <c r="AE77" s="67" t="e">
        <f t="shared" si="52"/>
        <v>#REF!</v>
      </c>
      <c r="AF77" s="67" t="e">
        <f t="shared" si="52"/>
        <v>#REF!</v>
      </c>
      <c r="AG77" s="67" t="e">
        <f t="shared" si="52"/>
        <v>#REF!</v>
      </c>
      <c r="AH77" s="67" t="e">
        <f t="shared" si="52"/>
        <v>#REF!</v>
      </c>
      <c r="AI77" s="67" t="e">
        <f t="shared" si="52"/>
        <v>#REF!</v>
      </c>
      <c r="AJ77" s="67" t="e">
        <f t="shared" si="52"/>
        <v>#REF!</v>
      </c>
    </row>
    <row r="78" spans="3:36" s="502" customFormat="1" ht="23.25" customHeight="1">
      <c r="E78" s="1303"/>
      <c r="F78" s="106" t="s">
        <v>610</v>
      </c>
      <c r="G78" s="106" t="s">
        <v>614</v>
      </c>
      <c r="I78" s="511" t="e">
        <f>I73/I71</f>
        <v>#REF!</v>
      </c>
      <c r="J78" s="511" t="e">
        <f>J73/J71</f>
        <v>#REF!</v>
      </c>
      <c r="K78" s="516" t="e">
        <f>J78-I78</f>
        <v>#REF!</v>
      </c>
      <c r="L78" s="106"/>
      <c r="M78" s="22" t="e">
        <f t="shared" ref="M78:AJ78" si="53">(M73/M71)</f>
        <v>#REF!</v>
      </c>
      <c r="N78" s="22" t="e">
        <f t="shared" si="53"/>
        <v>#REF!</v>
      </c>
      <c r="O78" s="22" t="e">
        <f t="shared" si="53"/>
        <v>#REF!</v>
      </c>
      <c r="P78" s="22" t="e">
        <f t="shared" si="53"/>
        <v>#REF!</v>
      </c>
      <c r="Q78" s="22" t="e">
        <f t="shared" si="53"/>
        <v>#REF!</v>
      </c>
      <c r="R78" s="22" t="e">
        <f t="shared" si="53"/>
        <v>#REF!</v>
      </c>
      <c r="S78" s="22" t="e">
        <f t="shared" si="53"/>
        <v>#REF!</v>
      </c>
      <c r="T78" s="22" t="e">
        <f t="shared" si="53"/>
        <v>#REF!</v>
      </c>
      <c r="U78" s="22" t="e">
        <f t="shared" si="53"/>
        <v>#REF!</v>
      </c>
      <c r="V78" s="22" t="e">
        <f t="shared" si="53"/>
        <v>#REF!</v>
      </c>
      <c r="W78" s="22" t="e">
        <f t="shared" si="53"/>
        <v>#REF!</v>
      </c>
      <c r="X78" s="22" t="e">
        <f t="shared" si="53"/>
        <v>#REF!</v>
      </c>
      <c r="Y78" s="22" t="e">
        <f t="shared" si="53"/>
        <v>#REF!</v>
      </c>
      <c r="Z78" s="22" t="e">
        <f t="shared" si="53"/>
        <v>#REF!</v>
      </c>
      <c r="AA78" s="22" t="e">
        <f t="shared" si="53"/>
        <v>#REF!</v>
      </c>
      <c r="AB78" s="22" t="e">
        <f t="shared" si="53"/>
        <v>#REF!</v>
      </c>
      <c r="AC78" s="22" t="e">
        <f t="shared" si="53"/>
        <v>#REF!</v>
      </c>
      <c r="AD78" s="22" t="e">
        <f t="shared" si="53"/>
        <v>#REF!</v>
      </c>
      <c r="AE78" s="22" t="e">
        <f t="shared" si="53"/>
        <v>#REF!</v>
      </c>
      <c r="AF78" s="22" t="e">
        <f t="shared" si="53"/>
        <v>#REF!</v>
      </c>
      <c r="AG78" s="22" t="e">
        <f t="shared" si="53"/>
        <v>#REF!</v>
      </c>
      <c r="AH78" s="22" t="e">
        <f t="shared" si="53"/>
        <v>#REF!</v>
      </c>
      <c r="AI78" s="22" t="e">
        <f t="shared" si="53"/>
        <v>#REF!</v>
      </c>
      <c r="AJ78" s="22" t="e">
        <f t="shared" si="53"/>
        <v>#REF!</v>
      </c>
    </row>
    <row r="79" spans="3:36" s="502" customFormat="1" ht="23.25" customHeight="1">
      <c r="E79" s="1303"/>
      <c r="F79" s="106" t="s">
        <v>611</v>
      </c>
      <c r="G79" s="106" t="s">
        <v>614</v>
      </c>
      <c r="I79" s="511" t="e">
        <f>I74/I71</f>
        <v>#REF!</v>
      </c>
      <c r="J79" s="511" t="e">
        <f>J74/J71</f>
        <v>#REF!</v>
      </c>
      <c r="K79" s="516" t="e">
        <f>J79-I79</f>
        <v>#REF!</v>
      </c>
      <c r="L79" s="106"/>
      <c r="M79" s="67" t="e">
        <f t="shared" ref="M79:AJ79" si="54">M74/M$11</f>
        <v>#REF!</v>
      </c>
      <c r="N79" s="67" t="e">
        <f t="shared" si="54"/>
        <v>#REF!</v>
      </c>
      <c r="O79" s="67" t="e">
        <f t="shared" si="54"/>
        <v>#REF!</v>
      </c>
      <c r="P79" s="67" t="e">
        <f t="shared" si="54"/>
        <v>#REF!</v>
      </c>
      <c r="Q79" s="67" t="e">
        <f t="shared" si="54"/>
        <v>#REF!</v>
      </c>
      <c r="R79" s="67" t="e">
        <f t="shared" si="54"/>
        <v>#REF!</v>
      </c>
      <c r="S79" s="67" t="e">
        <f t="shared" si="54"/>
        <v>#REF!</v>
      </c>
      <c r="T79" s="67" t="e">
        <f t="shared" si="54"/>
        <v>#REF!</v>
      </c>
      <c r="U79" s="67" t="e">
        <f t="shared" si="54"/>
        <v>#REF!</v>
      </c>
      <c r="V79" s="67" t="e">
        <f t="shared" si="54"/>
        <v>#REF!</v>
      </c>
      <c r="W79" s="67" t="e">
        <f t="shared" si="54"/>
        <v>#REF!</v>
      </c>
      <c r="X79" s="67" t="e">
        <f t="shared" si="54"/>
        <v>#REF!</v>
      </c>
      <c r="Y79" s="67" t="e">
        <f t="shared" si="54"/>
        <v>#REF!</v>
      </c>
      <c r="Z79" s="67" t="e">
        <f t="shared" si="54"/>
        <v>#REF!</v>
      </c>
      <c r="AA79" s="67" t="e">
        <f t="shared" si="54"/>
        <v>#REF!</v>
      </c>
      <c r="AB79" s="67" t="e">
        <f t="shared" si="54"/>
        <v>#REF!</v>
      </c>
      <c r="AC79" s="67" t="e">
        <f t="shared" si="54"/>
        <v>#REF!</v>
      </c>
      <c r="AD79" s="67" t="e">
        <f t="shared" si="54"/>
        <v>#REF!</v>
      </c>
      <c r="AE79" s="67" t="e">
        <f t="shared" si="54"/>
        <v>#REF!</v>
      </c>
      <c r="AF79" s="67" t="e">
        <f t="shared" si="54"/>
        <v>#REF!</v>
      </c>
      <c r="AG79" s="67" t="e">
        <f t="shared" si="54"/>
        <v>#REF!</v>
      </c>
      <c r="AH79" s="67" t="e">
        <f t="shared" si="54"/>
        <v>#REF!</v>
      </c>
      <c r="AI79" s="67" t="e">
        <f t="shared" si="54"/>
        <v>#REF!</v>
      </c>
      <c r="AJ79" s="67" t="e">
        <f t="shared" si="54"/>
        <v>#REF!</v>
      </c>
    </row>
    <row r="80" spans="3:36" s="502" customFormat="1" ht="23.25" customHeight="1">
      <c r="E80" s="1303"/>
      <c r="F80" s="106" t="s">
        <v>612</v>
      </c>
      <c r="G80" s="106" t="s">
        <v>614</v>
      </c>
      <c r="I80" s="511" t="e">
        <f>I75/I71</f>
        <v>#REF!</v>
      </c>
      <c r="J80" s="511" t="e">
        <f>J75/J71</f>
        <v>#REF!</v>
      </c>
      <c r="K80" s="516" t="e">
        <f>J80-I80</f>
        <v>#REF!</v>
      </c>
      <c r="L80" s="106"/>
      <c r="M80" s="67" t="e">
        <f t="shared" ref="M80:AJ80" si="55">M75/M71</f>
        <v>#REF!</v>
      </c>
      <c r="N80" s="67" t="e">
        <f t="shared" si="55"/>
        <v>#REF!</v>
      </c>
      <c r="O80" s="67" t="e">
        <f t="shared" si="55"/>
        <v>#REF!</v>
      </c>
      <c r="P80" s="67" t="e">
        <f t="shared" si="55"/>
        <v>#REF!</v>
      </c>
      <c r="Q80" s="67" t="e">
        <f t="shared" si="55"/>
        <v>#REF!</v>
      </c>
      <c r="R80" s="67" t="e">
        <f t="shared" si="55"/>
        <v>#REF!</v>
      </c>
      <c r="S80" s="67" t="e">
        <f t="shared" si="55"/>
        <v>#REF!</v>
      </c>
      <c r="T80" s="67" t="e">
        <f t="shared" si="55"/>
        <v>#REF!</v>
      </c>
      <c r="U80" s="67" t="e">
        <f t="shared" si="55"/>
        <v>#REF!</v>
      </c>
      <c r="V80" s="67" t="e">
        <f t="shared" si="55"/>
        <v>#REF!</v>
      </c>
      <c r="W80" s="67" t="e">
        <f t="shared" si="55"/>
        <v>#REF!</v>
      </c>
      <c r="X80" s="67" t="e">
        <f t="shared" si="55"/>
        <v>#REF!</v>
      </c>
      <c r="Y80" s="67" t="e">
        <f t="shared" si="55"/>
        <v>#REF!</v>
      </c>
      <c r="Z80" s="67" t="e">
        <f t="shared" si="55"/>
        <v>#REF!</v>
      </c>
      <c r="AA80" s="67" t="e">
        <f t="shared" si="55"/>
        <v>#REF!</v>
      </c>
      <c r="AB80" s="67" t="e">
        <f t="shared" si="55"/>
        <v>#REF!</v>
      </c>
      <c r="AC80" s="67" t="e">
        <f t="shared" si="55"/>
        <v>#REF!</v>
      </c>
      <c r="AD80" s="67" t="e">
        <f t="shared" si="55"/>
        <v>#REF!</v>
      </c>
      <c r="AE80" s="67" t="e">
        <f t="shared" si="55"/>
        <v>#REF!</v>
      </c>
      <c r="AF80" s="67" t="e">
        <f t="shared" si="55"/>
        <v>#REF!</v>
      </c>
      <c r="AG80" s="67" t="e">
        <f t="shared" si="55"/>
        <v>#REF!</v>
      </c>
      <c r="AH80" s="67" t="e">
        <f t="shared" si="55"/>
        <v>#REF!</v>
      </c>
      <c r="AI80" s="67" t="e">
        <f t="shared" si="55"/>
        <v>#REF!</v>
      </c>
      <c r="AJ80" s="67" t="e">
        <f t="shared" si="55"/>
        <v>#REF!</v>
      </c>
    </row>
    <row r="81" spans="3:36" s="503" customFormat="1" ht="21" customHeight="1">
      <c r="C81" s="503" t="str">
        <f>"%"&amp;D76</f>
        <v>%Nottingham</v>
      </c>
      <c r="E81" s="1304"/>
      <c r="F81" s="507" t="s">
        <v>613</v>
      </c>
      <c r="G81" s="507" t="s">
        <v>614</v>
      </c>
      <c r="I81" s="512" t="e">
        <f>I76/I71</f>
        <v>#REF!</v>
      </c>
      <c r="J81" s="512" t="e">
        <f>J76/J71</f>
        <v>#REF!</v>
      </c>
      <c r="K81" s="517" t="e">
        <f>I81-J81</f>
        <v>#REF!</v>
      </c>
      <c r="L81" s="504"/>
      <c r="M81" s="506" t="e">
        <f>M76/M71</f>
        <v>#REF!</v>
      </c>
      <c r="N81" s="506" t="e">
        <f t="shared" ref="N81:AJ81" si="56">N76/N71</f>
        <v>#REF!</v>
      </c>
      <c r="O81" s="506" t="e">
        <f t="shared" si="56"/>
        <v>#REF!</v>
      </c>
      <c r="P81" s="506" t="e">
        <f t="shared" si="56"/>
        <v>#REF!</v>
      </c>
      <c r="Q81" s="506" t="e">
        <f t="shared" si="56"/>
        <v>#REF!</v>
      </c>
      <c r="R81" s="506" t="e">
        <f t="shared" si="56"/>
        <v>#REF!</v>
      </c>
      <c r="S81" s="506" t="e">
        <f t="shared" si="56"/>
        <v>#REF!</v>
      </c>
      <c r="T81" s="506" t="e">
        <f t="shared" si="56"/>
        <v>#REF!</v>
      </c>
      <c r="U81" s="506" t="e">
        <f t="shared" si="56"/>
        <v>#REF!</v>
      </c>
      <c r="V81" s="506" t="e">
        <f t="shared" si="56"/>
        <v>#REF!</v>
      </c>
      <c r="W81" s="506" t="e">
        <f t="shared" si="56"/>
        <v>#REF!</v>
      </c>
      <c r="X81" s="506" t="e">
        <f t="shared" si="56"/>
        <v>#REF!</v>
      </c>
      <c r="Y81" s="506" t="e">
        <f t="shared" si="56"/>
        <v>#REF!</v>
      </c>
      <c r="Z81" s="506" t="e">
        <f t="shared" si="56"/>
        <v>#REF!</v>
      </c>
      <c r="AA81" s="506" t="e">
        <f t="shared" si="56"/>
        <v>#REF!</v>
      </c>
      <c r="AB81" s="506" t="e">
        <f t="shared" si="56"/>
        <v>#REF!</v>
      </c>
      <c r="AC81" s="506" t="e">
        <f t="shared" si="56"/>
        <v>#REF!</v>
      </c>
      <c r="AD81" s="506" t="e">
        <f t="shared" si="56"/>
        <v>#REF!</v>
      </c>
      <c r="AE81" s="506" t="e">
        <f t="shared" si="56"/>
        <v>#REF!</v>
      </c>
      <c r="AF81" s="506" t="e">
        <f t="shared" si="56"/>
        <v>#REF!</v>
      </c>
      <c r="AG81" s="506" t="e">
        <f t="shared" si="56"/>
        <v>#REF!</v>
      </c>
      <c r="AH81" s="506" t="e">
        <f t="shared" si="56"/>
        <v>#REF!</v>
      </c>
      <c r="AI81" s="506" t="e">
        <f t="shared" si="56"/>
        <v>#REF!</v>
      </c>
      <c r="AJ81" s="506" t="e">
        <f t="shared" si="56"/>
        <v>#REF!</v>
      </c>
    </row>
    <row r="82" spans="3:36">
      <c r="I82" s="49"/>
      <c r="J82" s="49"/>
      <c r="K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</row>
    <row r="83" spans="3:36" s="54" customFormat="1" ht="21" customHeight="1">
      <c r="C83" s="54" t="str">
        <f t="shared" ref="C83:C88" si="57">F83&amp;D83</f>
        <v>Net SalesSheffield</v>
      </c>
      <c r="D83" s="597" t="str">
        <f>E83</f>
        <v>Sheffield</v>
      </c>
      <c r="E83" s="1302" t="s">
        <v>14</v>
      </c>
      <c r="F83" s="62" t="s">
        <v>57</v>
      </c>
      <c r="G83" s="62" t="s">
        <v>143</v>
      </c>
      <c r="I83" s="63" t="e">
        <f t="shared" ref="I83:I88" si="58">SUM(Y83:AJ83)</f>
        <v>#REF!</v>
      </c>
      <c r="J83" s="63" t="e">
        <f t="shared" ref="J83:J88" si="59">SUM(M83:X83)</f>
        <v>#REF!</v>
      </c>
      <c r="K83" s="513" t="e">
        <f>I83-J83</f>
        <v>#REF!</v>
      </c>
      <c r="M83" s="25" t="e">
        <f>#REF!</f>
        <v>#REF!</v>
      </c>
      <c r="N83" s="25" t="e">
        <f>#REF!</f>
        <v>#REF!</v>
      </c>
      <c r="O83" s="25" t="e">
        <f>#REF!</f>
        <v>#REF!</v>
      </c>
      <c r="P83" s="25" t="e">
        <f>#REF!</f>
        <v>#REF!</v>
      </c>
      <c r="Q83" s="25" t="e">
        <f>#REF!</f>
        <v>#REF!</v>
      </c>
      <c r="R83" s="25" t="e">
        <f>#REF!</f>
        <v>#REF!</v>
      </c>
      <c r="S83" s="25" t="e">
        <f>#REF!</f>
        <v>#REF!</v>
      </c>
      <c r="T83" s="25" t="e">
        <f>#REF!</f>
        <v>#REF!</v>
      </c>
      <c r="U83" s="25" t="e">
        <f>#REF!</f>
        <v>#REF!</v>
      </c>
      <c r="V83" s="25" t="e">
        <f>#REF!</f>
        <v>#REF!</v>
      </c>
      <c r="W83" s="25" t="e">
        <f>#REF!</f>
        <v>#REF!</v>
      </c>
      <c r="X83" s="25" t="e">
        <f>#REF!</f>
        <v>#REF!</v>
      </c>
      <c r="Y83" s="25" t="e">
        <f>#REF!</f>
        <v>#REF!</v>
      </c>
      <c r="Z83" s="25" t="e">
        <f>#REF!</f>
        <v>#REF!</v>
      </c>
      <c r="AA83" s="25" t="e">
        <f>#REF!</f>
        <v>#REF!</v>
      </c>
      <c r="AB83" s="25" t="e">
        <f>#REF!</f>
        <v>#REF!</v>
      </c>
      <c r="AC83" s="25" t="e">
        <f>#REF!</f>
        <v>#REF!</v>
      </c>
      <c r="AD83" s="25" t="e">
        <f>#REF!</f>
        <v>#REF!</v>
      </c>
      <c r="AE83" s="25" t="e">
        <f>#REF!</f>
        <v>#REF!</v>
      </c>
      <c r="AF83" s="25" t="e">
        <f>#REF!</f>
        <v>#REF!</v>
      </c>
      <c r="AG83" s="25" t="e">
        <f>#REF!</f>
        <v>#REF!</v>
      </c>
      <c r="AH83" s="25" t="e">
        <f>#REF!</f>
        <v>#REF!</v>
      </c>
      <c r="AI83" s="25" t="e">
        <f>#REF!</f>
        <v>#REF!</v>
      </c>
      <c r="AJ83" s="25" t="e">
        <f>#REF!</f>
        <v>#REF!</v>
      </c>
    </row>
    <row r="84" spans="3:36" ht="20.25" customHeight="1">
      <c r="C84" s="54" t="str">
        <f t="shared" si="57"/>
        <v>Gross ProfitSheffield</v>
      </c>
      <c r="D84" s="32" t="str">
        <f>D83</f>
        <v>Sheffield</v>
      </c>
      <c r="E84" s="1303"/>
      <c r="F84" s="32" t="s">
        <v>1</v>
      </c>
      <c r="G84" s="32" t="s">
        <v>143</v>
      </c>
      <c r="I84" s="24" t="e">
        <f t="shared" si="58"/>
        <v>#REF!</v>
      </c>
      <c r="J84" s="24" t="e">
        <f t="shared" si="59"/>
        <v>#REF!</v>
      </c>
      <c r="K84" s="123" t="e">
        <f>I84-J84</f>
        <v>#REF!</v>
      </c>
      <c r="M84" s="25" t="e">
        <f>#REF!</f>
        <v>#REF!</v>
      </c>
      <c r="N84" s="25" t="e">
        <f>#REF!</f>
        <v>#REF!</v>
      </c>
      <c r="O84" s="25" t="e">
        <f>#REF!</f>
        <v>#REF!</v>
      </c>
      <c r="P84" s="25" t="e">
        <f>#REF!</f>
        <v>#REF!</v>
      </c>
      <c r="Q84" s="25" t="e">
        <f>#REF!</f>
        <v>#REF!</v>
      </c>
      <c r="R84" s="25" t="e">
        <f>#REF!</f>
        <v>#REF!</v>
      </c>
      <c r="S84" s="25" t="e">
        <f>#REF!</f>
        <v>#REF!</v>
      </c>
      <c r="T84" s="25" t="e">
        <f>#REF!</f>
        <v>#REF!</v>
      </c>
      <c r="U84" s="25" t="e">
        <f>#REF!</f>
        <v>#REF!</v>
      </c>
      <c r="V84" s="25" t="e">
        <f>#REF!</f>
        <v>#REF!</v>
      </c>
      <c r="W84" s="25" t="e">
        <f>#REF!</f>
        <v>#REF!</v>
      </c>
      <c r="X84" s="25" t="e">
        <f>#REF!</f>
        <v>#REF!</v>
      </c>
      <c r="Y84" s="25" t="e">
        <f>#REF!</f>
        <v>#REF!</v>
      </c>
      <c r="Z84" s="25" t="e">
        <f>#REF!</f>
        <v>#REF!</v>
      </c>
      <c r="AA84" s="25" t="e">
        <f>#REF!</f>
        <v>#REF!</v>
      </c>
      <c r="AB84" s="25" t="e">
        <f>#REF!</f>
        <v>#REF!</v>
      </c>
      <c r="AC84" s="25" t="e">
        <f>#REF!</f>
        <v>#REF!</v>
      </c>
      <c r="AD84" s="25" t="e">
        <f>#REF!</f>
        <v>#REF!</v>
      </c>
      <c r="AE84" s="25" t="e">
        <f>#REF!</f>
        <v>#REF!</v>
      </c>
      <c r="AF84" s="25" t="e">
        <f>#REF!</f>
        <v>#REF!</v>
      </c>
      <c r="AG84" s="25" t="e">
        <f>#REF!</f>
        <v>#REF!</v>
      </c>
      <c r="AH84" s="25" t="e">
        <f>#REF!</f>
        <v>#REF!</v>
      </c>
      <c r="AI84" s="25" t="e">
        <f>#REF!</f>
        <v>#REF!</v>
      </c>
      <c r="AJ84" s="25" t="e">
        <f>#REF!</f>
        <v>#REF!</v>
      </c>
    </row>
    <row r="85" spans="3:36" ht="23.25" customHeight="1">
      <c r="C85" s="54" t="str">
        <f t="shared" si="57"/>
        <v>LabourSheffield</v>
      </c>
      <c r="D85" s="32" t="str">
        <f>D84</f>
        <v>Sheffield</v>
      </c>
      <c r="E85" s="1303"/>
      <c r="F85" s="32" t="s">
        <v>36</v>
      </c>
      <c r="G85" s="32" t="s">
        <v>143</v>
      </c>
      <c r="I85" s="24" t="e">
        <f t="shared" si="58"/>
        <v>#REF!</v>
      </c>
      <c r="J85" s="24" t="e">
        <f t="shared" si="59"/>
        <v>#REF!</v>
      </c>
      <c r="K85" s="123" t="e">
        <f>J85-I85</f>
        <v>#REF!</v>
      </c>
      <c r="M85" s="25" t="e">
        <f>#REF!</f>
        <v>#REF!</v>
      </c>
      <c r="N85" s="25" t="e">
        <f>#REF!</f>
        <v>#REF!</v>
      </c>
      <c r="O85" s="25" t="e">
        <f>#REF!</f>
        <v>#REF!</v>
      </c>
      <c r="P85" s="25" t="e">
        <f>#REF!</f>
        <v>#REF!</v>
      </c>
      <c r="Q85" s="25" t="e">
        <f>#REF!</f>
        <v>#REF!</v>
      </c>
      <c r="R85" s="25" t="e">
        <f>#REF!</f>
        <v>#REF!</v>
      </c>
      <c r="S85" s="25" t="e">
        <f>#REF!</f>
        <v>#REF!</v>
      </c>
      <c r="T85" s="25" t="e">
        <f>#REF!</f>
        <v>#REF!</v>
      </c>
      <c r="U85" s="25" t="e">
        <f>#REF!</f>
        <v>#REF!</v>
      </c>
      <c r="V85" s="25" t="e">
        <f>#REF!</f>
        <v>#REF!</v>
      </c>
      <c r="W85" s="25" t="e">
        <f>#REF!</f>
        <v>#REF!</v>
      </c>
      <c r="X85" s="25" t="e">
        <f>#REF!</f>
        <v>#REF!</v>
      </c>
      <c r="Y85" s="25" t="e">
        <f>#REF!</f>
        <v>#REF!</v>
      </c>
      <c r="Z85" s="25" t="e">
        <f>#REF!</f>
        <v>#REF!</v>
      </c>
      <c r="AA85" s="25" t="e">
        <f>#REF!</f>
        <v>#REF!</v>
      </c>
      <c r="AB85" s="25" t="e">
        <f>#REF!</f>
        <v>#REF!</v>
      </c>
      <c r="AC85" s="25" t="e">
        <f>#REF!</f>
        <v>#REF!</v>
      </c>
      <c r="AD85" s="25" t="e">
        <f>#REF!</f>
        <v>#REF!</v>
      </c>
      <c r="AE85" s="25" t="e">
        <f>#REF!</f>
        <v>#REF!</v>
      </c>
      <c r="AF85" s="25" t="e">
        <f>#REF!</f>
        <v>#REF!</v>
      </c>
      <c r="AG85" s="25" t="e">
        <f>#REF!</f>
        <v>#REF!</v>
      </c>
      <c r="AH85" s="25" t="e">
        <f>#REF!</f>
        <v>#REF!</v>
      </c>
      <c r="AI85" s="25" t="e">
        <f>#REF!</f>
        <v>#REF!</v>
      </c>
      <c r="AJ85" s="25" t="e">
        <f>#REF!</f>
        <v>#REF!</v>
      </c>
    </row>
    <row r="86" spans="3:36" ht="23.25" customHeight="1">
      <c r="C86" s="54" t="str">
        <f t="shared" si="57"/>
        <v>OccupancySheffield</v>
      </c>
      <c r="D86" s="32" t="str">
        <f>D85</f>
        <v>Sheffield</v>
      </c>
      <c r="E86" s="1303"/>
      <c r="F86" s="32" t="s">
        <v>40</v>
      </c>
      <c r="G86" s="32" t="s">
        <v>143</v>
      </c>
      <c r="I86" s="24" t="e">
        <f t="shared" si="58"/>
        <v>#REF!</v>
      </c>
      <c r="J86" s="24" t="e">
        <f t="shared" si="59"/>
        <v>#REF!</v>
      </c>
      <c r="K86" s="123" t="e">
        <f>J86-I86</f>
        <v>#REF!</v>
      </c>
      <c r="M86" s="25" t="e">
        <f>#REF!</f>
        <v>#REF!</v>
      </c>
      <c r="N86" s="25" t="e">
        <f>#REF!</f>
        <v>#REF!</v>
      </c>
      <c r="O86" s="25" t="e">
        <f>#REF!</f>
        <v>#REF!</v>
      </c>
      <c r="P86" s="25" t="e">
        <f>#REF!</f>
        <v>#REF!</v>
      </c>
      <c r="Q86" s="25" t="e">
        <f>#REF!</f>
        <v>#REF!</v>
      </c>
      <c r="R86" s="25" t="e">
        <f>#REF!</f>
        <v>#REF!</v>
      </c>
      <c r="S86" s="25" t="e">
        <f>#REF!</f>
        <v>#REF!</v>
      </c>
      <c r="T86" s="25" t="e">
        <f>#REF!</f>
        <v>#REF!</v>
      </c>
      <c r="U86" s="25" t="e">
        <f>#REF!</f>
        <v>#REF!</v>
      </c>
      <c r="V86" s="25" t="e">
        <f>#REF!</f>
        <v>#REF!</v>
      </c>
      <c r="W86" s="25" t="e">
        <f>#REF!</f>
        <v>#REF!</v>
      </c>
      <c r="X86" s="25" t="e">
        <f>#REF!</f>
        <v>#REF!</v>
      </c>
      <c r="Y86" s="25" t="e">
        <f>#REF!</f>
        <v>#REF!</v>
      </c>
      <c r="Z86" s="25" t="e">
        <f>#REF!</f>
        <v>#REF!</v>
      </c>
      <c r="AA86" s="25" t="e">
        <f>#REF!</f>
        <v>#REF!</v>
      </c>
      <c r="AB86" s="25" t="e">
        <f>#REF!</f>
        <v>#REF!</v>
      </c>
      <c r="AC86" s="25" t="e">
        <f>#REF!</f>
        <v>#REF!</v>
      </c>
      <c r="AD86" s="25" t="e">
        <f>#REF!</f>
        <v>#REF!</v>
      </c>
      <c r="AE86" s="25" t="e">
        <f>#REF!</f>
        <v>#REF!</v>
      </c>
      <c r="AF86" s="25" t="e">
        <f>#REF!</f>
        <v>#REF!</v>
      </c>
      <c r="AG86" s="25" t="e">
        <f>#REF!</f>
        <v>#REF!</v>
      </c>
      <c r="AH86" s="25" t="e">
        <f>#REF!</f>
        <v>#REF!</v>
      </c>
      <c r="AI86" s="25" t="e">
        <f>#REF!</f>
        <v>#REF!</v>
      </c>
      <c r="AJ86" s="25" t="e">
        <f>#REF!</f>
        <v>#REF!</v>
      </c>
    </row>
    <row r="87" spans="3:36" ht="23.25" customHeight="1">
      <c r="C87" s="54" t="str">
        <f t="shared" si="57"/>
        <v>OverheadsSheffield</v>
      </c>
      <c r="D87" s="32" t="str">
        <f>D86</f>
        <v>Sheffield</v>
      </c>
      <c r="E87" s="1303"/>
      <c r="F87" s="32" t="s">
        <v>79</v>
      </c>
      <c r="G87" s="32" t="s">
        <v>143</v>
      </c>
      <c r="I87" s="24" t="e">
        <f t="shared" si="58"/>
        <v>#REF!</v>
      </c>
      <c r="J87" s="24" t="e">
        <f t="shared" si="59"/>
        <v>#REF!</v>
      </c>
      <c r="K87" s="123" t="e">
        <f>J87-I87</f>
        <v>#REF!</v>
      </c>
      <c r="M87" s="25" t="e">
        <f>#REF!</f>
        <v>#REF!</v>
      </c>
      <c r="N87" s="25" t="e">
        <f>#REF!</f>
        <v>#REF!</v>
      </c>
      <c r="O87" s="25" t="e">
        <f>#REF!</f>
        <v>#REF!</v>
      </c>
      <c r="P87" s="25" t="e">
        <f>#REF!</f>
        <v>#REF!</v>
      </c>
      <c r="Q87" s="25" t="e">
        <f>#REF!</f>
        <v>#REF!</v>
      </c>
      <c r="R87" s="25" t="e">
        <f>#REF!</f>
        <v>#REF!</v>
      </c>
      <c r="S87" s="25" t="e">
        <f>#REF!</f>
        <v>#REF!</v>
      </c>
      <c r="T87" s="25" t="e">
        <f>#REF!</f>
        <v>#REF!</v>
      </c>
      <c r="U87" s="25" t="e">
        <f>#REF!</f>
        <v>#REF!</v>
      </c>
      <c r="V87" s="25" t="e">
        <f>#REF!</f>
        <v>#REF!</v>
      </c>
      <c r="W87" s="25" t="e">
        <f>#REF!</f>
        <v>#REF!</v>
      </c>
      <c r="X87" s="25" t="e">
        <f>#REF!</f>
        <v>#REF!</v>
      </c>
      <c r="Y87" s="25" t="e">
        <f>#REF!</f>
        <v>#REF!</v>
      </c>
      <c r="Z87" s="25" t="e">
        <f>#REF!</f>
        <v>#REF!</v>
      </c>
      <c r="AA87" s="25" t="e">
        <f>#REF!</f>
        <v>#REF!</v>
      </c>
      <c r="AB87" s="25" t="e">
        <f>#REF!</f>
        <v>#REF!</v>
      </c>
      <c r="AC87" s="25" t="e">
        <f>#REF!</f>
        <v>#REF!</v>
      </c>
      <c r="AD87" s="25" t="e">
        <f>#REF!</f>
        <v>#REF!</v>
      </c>
      <c r="AE87" s="25" t="e">
        <f>#REF!</f>
        <v>#REF!</v>
      </c>
      <c r="AF87" s="25" t="e">
        <f>#REF!</f>
        <v>#REF!</v>
      </c>
      <c r="AG87" s="25" t="e">
        <f>#REF!</f>
        <v>#REF!</v>
      </c>
      <c r="AH87" s="25" t="e">
        <f>#REF!</f>
        <v>#REF!</v>
      </c>
      <c r="AI87" s="25" t="e">
        <f>#REF!</f>
        <v>#REF!</v>
      </c>
      <c r="AJ87" s="25" t="e">
        <f>#REF!</f>
        <v>#REF!</v>
      </c>
    </row>
    <row r="88" spans="3:36" s="54" customFormat="1" ht="21" customHeight="1">
      <c r="C88" s="54" t="str">
        <f t="shared" si="57"/>
        <v>EBITDASheffield</v>
      </c>
      <c r="D88" s="32" t="str">
        <f>D87</f>
        <v>Sheffield</v>
      </c>
      <c r="E88" s="1303"/>
      <c r="F88" s="54" t="s">
        <v>87</v>
      </c>
      <c r="G88" s="54" t="s">
        <v>143</v>
      </c>
      <c r="I88" s="25" t="e">
        <f t="shared" si="58"/>
        <v>#REF!</v>
      </c>
      <c r="J88" s="25" t="e">
        <f t="shared" si="59"/>
        <v>#REF!</v>
      </c>
      <c r="K88" s="514" t="e">
        <f>I88-J88</f>
        <v>#REF!</v>
      </c>
      <c r="M88" s="25" t="e">
        <f t="shared" ref="M88:AJ88" si="60">M84-M85-M86-M87</f>
        <v>#REF!</v>
      </c>
      <c r="N88" s="25" t="e">
        <f t="shared" si="60"/>
        <v>#REF!</v>
      </c>
      <c r="O88" s="25" t="e">
        <f t="shared" si="60"/>
        <v>#REF!</v>
      </c>
      <c r="P88" s="25" t="e">
        <f t="shared" si="60"/>
        <v>#REF!</v>
      </c>
      <c r="Q88" s="25" t="e">
        <f t="shared" si="60"/>
        <v>#REF!</v>
      </c>
      <c r="R88" s="25" t="e">
        <f t="shared" si="60"/>
        <v>#REF!</v>
      </c>
      <c r="S88" s="25" t="e">
        <f t="shared" si="60"/>
        <v>#REF!</v>
      </c>
      <c r="T88" s="25" t="e">
        <f t="shared" si="60"/>
        <v>#REF!</v>
      </c>
      <c r="U88" s="25" t="e">
        <f t="shared" si="60"/>
        <v>#REF!</v>
      </c>
      <c r="V88" s="25" t="e">
        <f t="shared" si="60"/>
        <v>#REF!</v>
      </c>
      <c r="W88" s="25" t="e">
        <f t="shared" si="60"/>
        <v>#REF!</v>
      </c>
      <c r="X88" s="25" t="e">
        <f t="shared" si="60"/>
        <v>#REF!</v>
      </c>
      <c r="Y88" s="25" t="e">
        <f t="shared" si="60"/>
        <v>#REF!</v>
      </c>
      <c r="Z88" s="25" t="e">
        <f t="shared" si="60"/>
        <v>#REF!</v>
      </c>
      <c r="AA88" s="25" t="e">
        <f t="shared" si="60"/>
        <v>#REF!</v>
      </c>
      <c r="AB88" s="25" t="e">
        <f t="shared" si="60"/>
        <v>#REF!</v>
      </c>
      <c r="AC88" s="25" t="e">
        <f t="shared" si="60"/>
        <v>#REF!</v>
      </c>
      <c r="AD88" s="25" t="e">
        <f t="shared" si="60"/>
        <v>#REF!</v>
      </c>
      <c r="AE88" s="25" t="e">
        <f t="shared" si="60"/>
        <v>#REF!</v>
      </c>
      <c r="AF88" s="25" t="e">
        <f t="shared" si="60"/>
        <v>#REF!</v>
      </c>
      <c r="AG88" s="25" t="e">
        <f t="shared" si="60"/>
        <v>#REF!</v>
      </c>
      <c r="AH88" s="25" t="e">
        <f t="shared" si="60"/>
        <v>#REF!</v>
      </c>
      <c r="AI88" s="25" t="e">
        <f t="shared" si="60"/>
        <v>#REF!</v>
      </c>
      <c r="AJ88" s="25" t="e">
        <f t="shared" si="60"/>
        <v>#REF!</v>
      </c>
    </row>
    <row r="89" spans="3:36" s="502" customFormat="1" ht="20.25" customHeight="1">
      <c r="E89" s="1303"/>
      <c r="F89" s="106" t="s">
        <v>609</v>
      </c>
      <c r="G89" s="106" t="s">
        <v>614</v>
      </c>
      <c r="I89" s="510" t="e">
        <f>I84/I83</f>
        <v>#REF!</v>
      </c>
      <c r="J89" s="510" t="e">
        <f>J84/J83</f>
        <v>#REF!</v>
      </c>
      <c r="K89" s="515" t="e">
        <f>I89-J89</f>
        <v>#REF!</v>
      </c>
      <c r="L89" s="106"/>
      <c r="M89" s="67" t="e">
        <f t="shared" ref="M89:AJ89" si="61">(M84/M83)</f>
        <v>#REF!</v>
      </c>
      <c r="N89" s="67" t="e">
        <f t="shared" si="61"/>
        <v>#REF!</v>
      </c>
      <c r="O89" s="67" t="e">
        <f t="shared" si="61"/>
        <v>#REF!</v>
      </c>
      <c r="P89" s="67" t="e">
        <f t="shared" si="61"/>
        <v>#REF!</v>
      </c>
      <c r="Q89" s="67" t="e">
        <f t="shared" si="61"/>
        <v>#REF!</v>
      </c>
      <c r="R89" s="67" t="e">
        <f t="shared" si="61"/>
        <v>#REF!</v>
      </c>
      <c r="S89" s="67" t="e">
        <f t="shared" si="61"/>
        <v>#REF!</v>
      </c>
      <c r="T89" s="67" t="e">
        <f t="shared" si="61"/>
        <v>#REF!</v>
      </c>
      <c r="U89" s="67" t="e">
        <f t="shared" si="61"/>
        <v>#REF!</v>
      </c>
      <c r="V89" s="67" t="e">
        <f t="shared" si="61"/>
        <v>#REF!</v>
      </c>
      <c r="W89" s="67" t="e">
        <f t="shared" si="61"/>
        <v>#REF!</v>
      </c>
      <c r="X89" s="67" t="e">
        <f t="shared" si="61"/>
        <v>#REF!</v>
      </c>
      <c r="Y89" s="67" t="e">
        <f t="shared" si="61"/>
        <v>#REF!</v>
      </c>
      <c r="Z89" s="67" t="e">
        <f t="shared" si="61"/>
        <v>#REF!</v>
      </c>
      <c r="AA89" s="67" t="e">
        <f t="shared" si="61"/>
        <v>#REF!</v>
      </c>
      <c r="AB89" s="67" t="e">
        <f t="shared" si="61"/>
        <v>#REF!</v>
      </c>
      <c r="AC89" s="67" t="e">
        <f t="shared" si="61"/>
        <v>#REF!</v>
      </c>
      <c r="AD89" s="67" t="e">
        <f t="shared" si="61"/>
        <v>#REF!</v>
      </c>
      <c r="AE89" s="67" t="e">
        <f t="shared" si="61"/>
        <v>#REF!</v>
      </c>
      <c r="AF89" s="67" t="e">
        <f t="shared" si="61"/>
        <v>#REF!</v>
      </c>
      <c r="AG89" s="67" t="e">
        <f t="shared" si="61"/>
        <v>#REF!</v>
      </c>
      <c r="AH89" s="67" t="e">
        <f t="shared" si="61"/>
        <v>#REF!</v>
      </c>
      <c r="AI89" s="67" t="e">
        <f t="shared" si="61"/>
        <v>#REF!</v>
      </c>
      <c r="AJ89" s="67" t="e">
        <f t="shared" si="61"/>
        <v>#REF!</v>
      </c>
    </row>
    <row r="90" spans="3:36" s="502" customFormat="1" ht="23.25" customHeight="1">
      <c r="E90" s="1303"/>
      <c r="F90" s="106" t="s">
        <v>610</v>
      </c>
      <c r="G90" s="106" t="s">
        <v>614</v>
      </c>
      <c r="I90" s="511" t="e">
        <f>I85/I83</f>
        <v>#REF!</v>
      </c>
      <c r="J90" s="511" t="e">
        <f>J85/J83</f>
        <v>#REF!</v>
      </c>
      <c r="K90" s="516" t="e">
        <f>J90-I90</f>
        <v>#REF!</v>
      </c>
      <c r="L90" s="106"/>
      <c r="M90" s="22" t="e">
        <f t="shared" ref="M90:AJ90" si="62">(M85/M83)</f>
        <v>#REF!</v>
      </c>
      <c r="N90" s="22" t="e">
        <f t="shared" si="62"/>
        <v>#REF!</v>
      </c>
      <c r="O90" s="22" t="e">
        <f t="shared" si="62"/>
        <v>#REF!</v>
      </c>
      <c r="P90" s="22" t="e">
        <f t="shared" si="62"/>
        <v>#REF!</v>
      </c>
      <c r="Q90" s="22" t="e">
        <f t="shared" si="62"/>
        <v>#REF!</v>
      </c>
      <c r="R90" s="22" t="e">
        <f t="shared" si="62"/>
        <v>#REF!</v>
      </c>
      <c r="S90" s="22" t="e">
        <f t="shared" si="62"/>
        <v>#REF!</v>
      </c>
      <c r="T90" s="22" t="e">
        <f t="shared" si="62"/>
        <v>#REF!</v>
      </c>
      <c r="U90" s="22" t="e">
        <f t="shared" si="62"/>
        <v>#REF!</v>
      </c>
      <c r="V90" s="22" t="e">
        <f t="shared" si="62"/>
        <v>#REF!</v>
      </c>
      <c r="W90" s="22" t="e">
        <f t="shared" si="62"/>
        <v>#REF!</v>
      </c>
      <c r="X90" s="22" t="e">
        <f t="shared" si="62"/>
        <v>#REF!</v>
      </c>
      <c r="Y90" s="22" t="e">
        <f t="shared" si="62"/>
        <v>#REF!</v>
      </c>
      <c r="Z90" s="22" t="e">
        <f t="shared" si="62"/>
        <v>#REF!</v>
      </c>
      <c r="AA90" s="22" t="e">
        <f t="shared" si="62"/>
        <v>#REF!</v>
      </c>
      <c r="AB90" s="22" t="e">
        <f t="shared" si="62"/>
        <v>#REF!</v>
      </c>
      <c r="AC90" s="22" t="e">
        <f t="shared" si="62"/>
        <v>#REF!</v>
      </c>
      <c r="AD90" s="22" t="e">
        <f t="shared" si="62"/>
        <v>#REF!</v>
      </c>
      <c r="AE90" s="22" t="e">
        <f t="shared" si="62"/>
        <v>#REF!</v>
      </c>
      <c r="AF90" s="22" t="e">
        <f t="shared" si="62"/>
        <v>#REF!</v>
      </c>
      <c r="AG90" s="22" t="e">
        <f t="shared" si="62"/>
        <v>#REF!</v>
      </c>
      <c r="AH90" s="22" t="e">
        <f t="shared" si="62"/>
        <v>#REF!</v>
      </c>
      <c r="AI90" s="22" t="e">
        <f t="shared" si="62"/>
        <v>#REF!</v>
      </c>
      <c r="AJ90" s="22" t="e">
        <f t="shared" si="62"/>
        <v>#REF!</v>
      </c>
    </row>
    <row r="91" spans="3:36" s="502" customFormat="1" ht="23.25" customHeight="1">
      <c r="E91" s="1303"/>
      <c r="F91" s="106" t="s">
        <v>611</v>
      </c>
      <c r="G91" s="106" t="s">
        <v>614</v>
      </c>
      <c r="I91" s="511" t="e">
        <f>I86/I83</f>
        <v>#REF!</v>
      </c>
      <c r="J91" s="511" t="e">
        <f>J86/J83</f>
        <v>#REF!</v>
      </c>
      <c r="K91" s="516" t="e">
        <f>J91-I91</f>
        <v>#REF!</v>
      </c>
      <c r="L91" s="106"/>
      <c r="M91" s="67" t="e">
        <f t="shared" ref="M91:AJ91" si="63">M86/M$11</f>
        <v>#REF!</v>
      </c>
      <c r="N91" s="67" t="e">
        <f t="shared" si="63"/>
        <v>#REF!</v>
      </c>
      <c r="O91" s="67" t="e">
        <f t="shared" si="63"/>
        <v>#REF!</v>
      </c>
      <c r="P91" s="67" t="e">
        <f t="shared" si="63"/>
        <v>#REF!</v>
      </c>
      <c r="Q91" s="67" t="e">
        <f t="shared" si="63"/>
        <v>#REF!</v>
      </c>
      <c r="R91" s="67" t="e">
        <f t="shared" si="63"/>
        <v>#REF!</v>
      </c>
      <c r="S91" s="67" t="e">
        <f t="shared" si="63"/>
        <v>#REF!</v>
      </c>
      <c r="T91" s="67" t="e">
        <f t="shared" si="63"/>
        <v>#REF!</v>
      </c>
      <c r="U91" s="67" t="e">
        <f t="shared" si="63"/>
        <v>#REF!</v>
      </c>
      <c r="V91" s="67" t="e">
        <f t="shared" si="63"/>
        <v>#REF!</v>
      </c>
      <c r="W91" s="67" t="e">
        <f t="shared" si="63"/>
        <v>#REF!</v>
      </c>
      <c r="X91" s="67" t="e">
        <f t="shared" si="63"/>
        <v>#REF!</v>
      </c>
      <c r="Y91" s="67" t="e">
        <f t="shared" si="63"/>
        <v>#REF!</v>
      </c>
      <c r="Z91" s="67" t="e">
        <f t="shared" si="63"/>
        <v>#REF!</v>
      </c>
      <c r="AA91" s="67" t="e">
        <f t="shared" si="63"/>
        <v>#REF!</v>
      </c>
      <c r="AB91" s="67" t="e">
        <f t="shared" si="63"/>
        <v>#REF!</v>
      </c>
      <c r="AC91" s="67" t="e">
        <f t="shared" si="63"/>
        <v>#REF!</v>
      </c>
      <c r="AD91" s="67" t="e">
        <f t="shared" si="63"/>
        <v>#REF!</v>
      </c>
      <c r="AE91" s="67" t="e">
        <f t="shared" si="63"/>
        <v>#REF!</v>
      </c>
      <c r="AF91" s="67" t="e">
        <f t="shared" si="63"/>
        <v>#REF!</v>
      </c>
      <c r="AG91" s="67" t="e">
        <f t="shared" si="63"/>
        <v>#REF!</v>
      </c>
      <c r="AH91" s="67" t="e">
        <f t="shared" si="63"/>
        <v>#REF!</v>
      </c>
      <c r="AI91" s="67" t="e">
        <f t="shared" si="63"/>
        <v>#REF!</v>
      </c>
      <c r="AJ91" s="67" t="e">
        <f t="shared" si="63"/>
        <v>#REF!</v>
      </c>
    </row>
    <row r="92" spans="3:36" s="502" customFormat="1" ht="23.25" customHeight="1">
      <c r="E92" s="1303"/>
      <c r="F92" s="106" t="s">
        <v>612</v>
      </c>
      <c r="G92" s="106" t="s">
        <v>614</v>
      </c>
      <c r="I92" s="511" t="e">
        <f>I87/I83</f>
        <v>#REF!</v>
      </c>
      <c r="J92" s="511" t="e">
        <f>J87/J83</f>
        <v>#REF!</v>
      </c>
      <c r="K92" s="516" t="e">
        <f>J92-I92</f>
        <v>#REF!</v>
      </c>
      <c r="L92" s="106"/>
      <c r="M92" s="67" t="e">
        <f t="shared" ref="M92:AJ92" si="64">M87/M83</f>
        <v>#REF!</v>
      </c>
      <c r="N92" s="67" t="e">
        <f t="shared" si="64"/>
        <v>#REF!</v>
      </c>
      <c r="O92" s="67" t="e">
        <f t="shared" si="64"/>
        <v>#REF!</v>
      </c>
      <c r="P92" s="67" t="e">
        <f t="shared" si="64"/>
        <v>#REF!</v>
      </c>
      <c r="Q92" s="67" t="e">
        <f t="shared" si="64"/>
        <v>#REF!</v>
      </c>
      <c r="R92" s="67" t="e">
        <f t="shared" si="64"/>
        <v>#REF!</v>
      </c>
      <c r="S92" s="67" t="e">
        <f t="shared" si="64"/>
        <v>#REF!</v>
      </c>
      <c r="T92" s="67" t="e">
        <f t="shared" si="64"/>
        <v>#REF!</v>
      </c>
      <c r="U92" s="67" t="e">
        <f t="shared" si="64"/>
        <v>#REF!</v>
      </c>
      <c r="V92" s="67" t="e">
        <f t="shared" si="64"/>
        <v>#REF!</v>
      </c>
      <c r="W92" s="67" t="e">
        <f t="shared" si="64"/>
        <v>#REF!</v>
      </c>
      <c r="X92" s="67" t="e">
        <f t="shared" si="64"/>
        <v>#REF!</v>
      </c>
      <c r="Y92" s="67" t="e">
        <f t="shared" si="64"/>
        <v>#REF!</v>
      </c>
      <c r="Z92" s="67" t="e">
        <f t="shared" si="64"/>
        <v>#REF!</v>
      </c>
      <c r="AA92" s="67" t="e">
        <f t="shared" si="64"/>
        <v>#REF!</v>
      </c>
      <c r="AB92" s="67" t="e">
        <f t="shared" si="64"/>
        <v>#REF!</v>
      </c>
      <c r="AC92" s="67" t="e">
        <f t="shared" si="64"/>
        <v>#REF!</v>
      </c>
      <c r="AD92" s="67" t="e">
        <f t="shared" si="64"/>
        <v>#REF!</v>
      </c>
      <c r="AE92" s="67" t="e">
        <f t="shared" si="64"/>
        <v>#REF!</v>
      </c>
      <c r="AF92" s="67" t="e">
        <f t="shared" si="64"/>
        <v>#REF!</v>
      </c>
      <c r="AG92" s="67" t="e">
        <f t="shared" si="64"/>
        <v>#REF!</v>
      </c>
      <c r="AH92" s="67" t="e">
        <f t="shared" si="64"/>
        <v>#REF!</v>
      </c>
      <c r="AI92" s="67" t="e">
        <f t="shared" si="64"/>
        <v>#REF!</v>
      </c>
      <c r="AJ92" s="67" t="e">
        <f t="shared" si="64"/>
        <v>#REF!</v>
      </c>
    </row>
    <row r="93" spans="3:36" s="503" customFormat="1" ht="21" customHeight="1">
      <c r="C93" s="503" t="str">
        <f>"%"&amp;D88</f>
        <v>%Sheffield</v>
      </c>
      <c r="E93" s="1304"/>
      <c r="F93" s="507" t="s">
        <v>613</v>
      </c>
      <c r="G93" s="507" t="s">
        <v>614</v>
      </c>
      <c r="I93" s="512" t="e">
        <f>I88/I83</f>
        <v>#REF!</v>
      </c>
      <c r="J93" s="512" t="e">
        <f>J88/J83</f>
        <v>#REF!</v>
      </c>
      <c r="K93" s="517" t="e">
        <f>I93-J93</f>
        <v>#REF!</v>
      </c>
      <c r="L93" s="504"/>
      <c r="M93" s="506" t="e">
        <f>M88/M83</f>
        <v>#REF!</v>
      </c>
      <c r="N93" s="506" t="e">
        <f t="shared" ref="N93:AJ93" si="65">N88/N83</f>
        <v>#REF!</v>
      </c>
      <c r="O93" s="506" t="e">
        <f t="shared" si="65"/>
        <v>#REF!</v>
      </c>
      <c r="P93" s="506" t="e">
        <f t="shared" si="65"/>
        <v>#REF!</v>
      </c>
      <c r="Q93" s="506" t="e">
        <f t="shared" si="65"/>
        <v>#REF!</v>
      </c>
      <c r="R93" s="506" t="e">
        <f t="shared" si="65"/>
        <v>#REF!</v>
      </c>
      <c r="S93" s="506" t="e">
        <f t="shared" si="65"/>
        <v>#REF!</v>
      </c>
      <c r="T93" s="506" t="e">
        <f t="shared" si="65"/>
        <v>#REF!</v>
      </c>
      <c r="U93" s="506" t="e">
        <f t="shared" si="65"/>
        <v>#REF!</v>
      </c>
      <c r="V93" s="506" t="e">
        <f t="shared" si="65"/>
        <v>#REF!</v>
      </c>
      <c r="W93" s="506" t="e">
        <f t="shared" si="65"/>
        <v>#REF!</v>
      </c>
      <c r="X93" s="506" t="e">
        <f t="shared" si="65"/>
        <v>#REF!</v>
      </c>
      <c r="Y93" s="506" t="e">
        <f t="shared" si="65"/>
        <v>#REF!</v>
      </c>
      <c r="Z93" s="506" t="e">
        <f t="shared" si="65"/>
        <v>#REF!</v>
      </c>
      <c r="AA93" s="506" t="e">
        <f t="shared" si="65"/>
        <v>#REF!</v>
      </c>
      <c r="AB93" s="506" t="e">
        <f t="shared" si="65"/>
        <v>#REF!</v>
      </c>
      <c r="AC93" s="506" t="e">
        <f t="shared" si="65"/>
        <v>#REF!</v>
      </c>
      <c r="AD93" s="506" t="e">
        <f t="shared" si="65"/>
        <v>#REF!</v>
      </c>
      <c r="AE93" s="506" t="e">
        <f t="shared" si="65"/>
        <v>#REF!</v>
      </c>
      <c r="AF93" s="506" t="e">
        <f t="shared" si="65"/>
        <v>#REF!</v>
      </c>
      <c r="AG93" s="506" t="e">
        <f t="shared" si="65"/>
        <v>#REF!</v>
      </c>
      <c r="AH93" s="506" t="e">
        <f t="shared" si="65"/>
        <v>#REF!</v>
      </c>
      <c r="AI93" s="506" t="e">
        <f t="shared" si="65"/>
        <v>#REF!</v>
      </c>
      <c r="AJ93" s="506" t="e">
        <f t="shared" si="65"/>
        <v>#REF!</v>
      </c>
    </row>
    <row r="94" spans="3:36">
      <c r="I94" s="49"/>
      <c r="J94" s="49"/>
      <c r="K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</row>
    <row r="95" spans="3:36" s="54" customFormat="1" ht="21" customHeight="1">
      <c r="C95" s="54" t="str">
        <f t="shared" ref="C95:C100" si="66">F95&amp;D95</f>
        <v>Net SalesCardiff</v>
      </c>
      <c r="D95" s="597" t="str">
        <f>E95</f>
        <v>Cardiff</v>
      </c>
      <c r="E95" s="1302" t="s">
        <v>15</v>
      </c>
      <c r="F95" s="62" t="s">
        <v>57</v>
      </c>
      <c r="G95" s="62" t="s">
        <v>143</v>
      </c>
      <c r="I95" s="63" t="e">
        <f t="shared" ref="I95:I100" si="67">SUM(Y95:AJ95)</f>
        <v>#REF!</v>
      </c>
      <c r="J95" s="63" t="e">
        <f t="shared" ref="J95:J100" si="68">SUM(M95:X95)</f>
        <v>#REF!</v>
      </c>
      <c r="K95" s="513" t="e">
        <f>I95-J95</f>
        <v>#REF!</v>
      </c>
      <c r="M95" s="25" t="e">
        <f>#REF!</f>
        <v>#REF!</v>
      </c>
      <c r="N95" s="25" t="e">
        <f>#REF!</f>
        <v>#REF!</v>
      </c>
      <c r="O95" s="25" t="e">
        <f>#REF!</f>
        <v>#REF!</v>
      </c>
      <c r="P95" s="25" t="e">
        <f>#REF!</f>
        <v>#REF!</v>
      </c>
      <c r="Q95" s="25" t="e">
        <f>#REF!</f>
        <v>#REF!</v>
      </c>
      <c r="R95" s="25" t="e">
        <f>#REF!</f>
        <v>#REF!</v>
      </c>
      <c r="S95" s="25" t="e">
        <f>#REF!</f>
        <v>#REF!</v>
      </c>
      <c r="T95" s="25" t="e">
        <f>#REF!</f>
        <v>#REF!</v>
      </c>
      <c r="U95" s="25" t="e">
        <f>#REF!</f>
        <v>#REF!</v>
      </c>
      <c r="V95" s="25" t="e">
        <f>#REF!</f>
        <v>#REF!</v>
      </c>
      <c r="W95" s="25" t="e">
        <f>#REF!</f>
        <v>#REF!</v>
      </c>
      <c r="X95" s="25" t="e">
        <f>#REF!</f>
        <v>#REF!</v>
      </c>
      <c r="Y95" s="25" t="e">
        <f>#REF!</f>
        <v>#REF!</v>
      </c>
      <c r="Z95" s="25" t="e">
        <f>#REF!</f>
        <v>#REF!</v>
      </c>
      <c r="AA95" s="25" t="e">
        <f>#REF!</f>
        <v>#REF!</v>
      </c>
      <c r="AB95" s="25" t="e">
        <f>#REF!</f>
        <v>#REF!</v>
      </c>
      <c r="AC95" s="25" t="e">
        <f>#REF!</f>
        <v>#REF!</v>
      </c>
      <c r="AD95" s="25" t="e">
        <f>#REF!</f>
        <v>#REF!</v>
      </c>
      <c r="AE95" s="25" t="e">
        <f>#REF!</f>
        <v>#REF!</v>
      </c>
      <c r="AF95" s="25" t="e">
        <f>#REF!</f>
        <v>#REF!</v>
      </c>
      <c r="AG95" s="25" t="e">
        <f>#REF!</f>
        <v>#REF!</v>
      </c>
      <c r="AH95" s="25" t="e">
        <f>#REF!</f>
        <v>#REF!</v>
      </c>
      <c r="AI95" s="25" t="e">
        <f>#REF!</f>
        <v>#REF!</v>
      </c>
      <c r="AJ95" s="25" t="e">
        <f>#REF!</f>
        <v>#REF!</v>
      </c>
    </row>
    <row r="96" spans="3:36" ht="20.25" customHeight="1">
      <c r="C96" s="54" t="str">
        <f t="shared" si="66"/>
        <v>Gross ProfitCardiff</v>
      </c>
      <c r="D96" s="32" t="str">
        <f>D95</f>
        <v>Cardiff</v>
      </c>
      <c r="E96" s="1303"/>
      <c r="F96" s="32" t="s">
        <v>1</v>
      </c>
      <c r="G96" s="32" t="s">
        <v>143</v>
      </c>
      <c r="I96" s="24" t="e">
        <f t="shared" si="67"/>
        <v>#REF!</v>
      </c>
      <c r="J96" s="24" t="e">
        <f t="shared" si="68"/>
        <v>#REF!</v>
      </c>
      <c r="K96" s="123" t="e">
        <f>I96-J96</f>
        <v>#REF!</v>
      </c>
      <c r="M96" s="25" t="e">
        <f>#REF!</f>
        <v>#REF!</v>
      </c>
      <c r="N96" s="25" t="e">
        <f>#REF!</f>
        <v>#REF!</v>
      </c>
      <c r="O96" s="25" t="e">
        <f>#REF!</f>
        <v>#REF!</v>
      </c>
      <c r="P96" s="25" t="e">
        <f>#REF!</f>
        <v>#REF!</v>
      </c>
      <c r="Q96" s="25" t="e">
        <f>#REF!</f>
        <v>#REF!</v>
      </c>
      <c r="R96" s="25" t="e">
        <f>#REF!</f>
        <v>#REF!</v>
      </c>
      <c r="S96" s="25" t="e">
        <f>#REF!</f>
        <v>#REF!</v>
      </c>
      <c r="T96" s="25" t="e">
        <f>#REF!</f>
        <v>#REF!</v>
      </c>
      <c r="U96" s="25" t="e">
        <f>#REF!</f>
        <v>#REF!</v>
      </c>
      <c r="V96" s="25" t="e">
        <f>#REF!</f>
        <v>#REF!</v>
      </c>
      <c r="W96" s="25" t="e">
        <f>#REF!</f>
        <v>#REF!</v>
      </c>
      <c r="X96" s="25" t="e">
        <f>#REF!</f>
        <v>#REF!</v>
      </c>
      <c r="Y96" s="25" t="e">
        <f>#REF!</f>
        <v>#REF!</v>
      </c>
      <c r="Z96" s="25" t="e">
        <f>#REF!</f>
        <v>#REF!</v>
      </c>
      <c r="AA96" s="25" t="e">
        <f>#REF!</f>
        <v>#REF!</v>
      </c>
      <c r="AB96" s="25" t="e">
        <f>#REF!</f>
        <v>#REF!</v>
      </c>
      <c r="AC96" s="25" t="e">
        <f>#REF!</f>
        <v>#REF!</v>
      </c>
      <c r="AD96" s="25" t="e">
        <f>#REF!</f>
        <v>#REF!</v>
      </c>
      <c r="AE96" s="25" t="e">
        <f>#REF!</f>
        <v>#REF!</v>
      </c>
      <c r="AF96" s="25" t="e">
        <f>#REF!</f>
        <v>#REF!</v>
      </c>
      <c r="AG96" s="25" t="e">
        <f>#REF!</f>
        <v>#REF!</v>
      </c>
      <c r="AH96" s="25" t="e">
        <f>#REF!</f>
        <v>#REF!</v>
      </c>
      <c r="AI96" s="25" t="e">
        <f>#REF!</f>
        <v>#REF!</v>
      </c>
      <c r="AJ96" s="25" t="e">
        <f>#REF!</f>
        <v>#REF!</v>
      </c>
    </row>
    <row r="97" spans="3:36" ht="23.25" customHeight="1">
      <c r="C97" s="54" t="str">
        <f t="shared" si="66"/>
        <v>LabourCardiff</v>
      </c>
      <c r="D97" s="32" t="str">
        <f>D96</f>
        <v>Cardiff</v>
      </c>
      <c r="E97" s="1303"/>
      <c r="F97" s="32" t="s">
        <v>36</v>
      </c>
      <c r="G97" s="32" t="s">
        <v>143</v>
      </c>
      <c r="I97" s="24" t="e">
        <f t="shared" si="67"/>
        <v>#REF!</v>
      </c>
      <c r="J97" s="24" t="e">
        <f t="shared" si="68"/>
        <v>#REF!</v>
      </c>
      <c r="K97" s="123" t="e">
        <f>J97-I97</f>
        <v>#REF!</v>
      </c>
      <c r="M97" s="25" t="e">
        <f>#REF!</f>
        <v>#REF!</v>
      </c>
      <c r="N97" s="25" t="e">
        <f>#REF!</f>
        <v>#REF!</v>
      </c>
      <c r="O97" s="25" t="e">
        <f>#REF!</f>
        <v>#REF!</v>
      </c>
      <c r="P97" s="25" t="e">
        <f>#REF!</f>
        <v>#REF!</v>
      </c>
      <c r="Q97" s="25" t="e">
        <f>#REF!</f>
        <v>#REF!</v>
      </c>
      <c r="R97" s="25" t="e">
        <f>#REF!</f>
        <v>#REF!</v>
      </c>
      <c r="S97" s="25" t="e">
        <f>#REF!</f>
        <v>#REF!</v>
      </c>
      <c r="T97" s="25" t="e">
        <f>#REF!</f>
        <v>#REF!</v>
      </c>
      <c r="U97" s="25" t="e">
        <f>#REF!</f>
        <v>#REF!</v>
      </c>
      <c r="V97" s="25" t="e">
        <f>#REF!</f>
        <v>#REF!</v>
      </c>
      <c r="W97" s="25" t="e">
        <f>#REF!</f>
        <v>#REF!</v>
      </c>
      <c r="X97" s="25" t="e">
        <f>#REF!</f>
        <v>#REF!</v>
      </c>
      <c r="Y97" s="25" t="e">
        <f>#REF!</f>
        <v>#REF!</v>
      </c>
      <c r="Z97" s="25" t="e">
        <f>#REF!</f>
        <v>#REF!</v>
      </c>
      <c r="AA97" s="25" t="e">
        <f>#REF!</f>
        <v>#REF!</v>
      </c>
      <c r="AB97" s="25" t="e">
        <f>#REF!</f>
        <v>#REF!</v>
      </c>
      <c r="AC97" s="25" t="e">
        <f>#REF!</f>
        <v>#REF!</v>
      </c>
      <c r="AD97" s="25" t="e">
        <f>#REF!</f>
        <v>#REF!</v>
      </c>
      <c r="AE97" s="25" t="e">
        <f>#REF!</f>
        <v>#REF!</v>
      </c>
      <c r="AF97" s="25" t="e">
        <f>#REF!</f>
        <v>#REF!</v>
      </c>
      <c r="AG97" s="25" t="e">
        <f>#REF!</f>
        <v>#REF!</v>
      </c>
      <c r="AH97" s="25" t="e">
        <f>#REF!</f>
        <v>#REF!</v>
      </c>
      <c r="AI97" s="25" t="e">
        <f>#REF!</f>
        <v>#REF!</v>
      </c>
      <c r="AJ97" s="25" t="e">
        <f>#REF!</f>
        <v>#REF!</v>
      </c>
    </row>
    <row r="98" spans="3:36" ht="23.25" customHeight="1">
      <c r="C98" s="54" t="str">
        <f t="shared" si="66"/>
        <v>OccupancyCardiff</v>
      </c>
      <c r="D98" s="32" t="str">
        <f>D97</f>
        <v>Cardiff</v>
      </c>
      <c r="E98" s="1303"/>
      <c r="F98" s="32" t="s">
        <v>40</v>
      </c>
      <c r="G98" s="32" t="s">
        <v>143</v>
      </c>
      <c r="I98" s="24" t="e">
        <f t="shared" si="67"/>
        <v>#REF!</v>
      </c>
      <c r="J98" s="24" t="e">
        <f t="shared" si="68"/>
        <v>#REF!</v>
      </c>
      <c r="K98" s="123" t="e">
        <f>J98-I98</f>
        <v>#REF!</v>
      </c>
      <c r="M98" s="25" t="e">
        <f>#REF!</f>
        <v>#REF!</v>
      </c>
      <c r="N98" s="25" t="e">
        <f>#REF!</f>
        <v>#REF!</v>
      </c>
      <c r="O98" s="25" t="e">
        <f>#REF!</f>
        <v>#REF!</v>
      </c>
      <c r="P98" s="25" t="e">
        <f>#REF!</f>
        <v>#REF!</v>
      </c>
      <c r="Q98" s="25" t="e">
        <f>#REF!</f>
        <v>#REF!</v>
      </c>
      <c r="R98" s="25" t="e">
        <f>#REF!</f>
        <v>#REF!</v>
      </c>
      <c r="S98" s="25" t="e">
        <f>#REF!</f>
        <v>#REF!</v>
      </c>
      <c r="T98" s="25" t="e">
        <f>#REF!</f>
        <v>#REF!</v>
      </c>
      <c r="U98" s="25" t="e">
        <f>#REF!</f>
        <v>#REF!</v>
      </c>
      <c r="V98" s="25" t="e">
        <f>#REF!</f>
        <v>#REF!</v>
      </c>
      <c r="W98" s="25" t="e">
        <f>#REF!</f>
        <v>#REF!</v>
      </c>
      <c r="X98" s="25" t="e">
        <f>#REF!</f>
        <v>#REF!</v>
      </c>
      <c r="Y98" s="25" t="e">
        <f>#REF!</f>
        <v>#REF!</v>
      </c>
      <c r="Z98" s="25" t="e">
        <f>#REF!</f>
        <v>#REF!</v>
      </c>
      <c r="AA98" s="25" t="e">
        <f>#REF!</f>
        <v>#REF!</v>
      </c>
      <c r="AB98" s="25" t="e">
        <f>#REF!</f>
        <v>#REF!</v>
      </c>
      <c r="AC98" s="25" t="e">
        <f>#REF!</f>
        <v>#REF!</v>
      </c>
      <c r="AD98" s="25" t="e">
        <f>#REF!</f>
        <v>#REF!</v>
      </c>
      <c r="AE98" s="25" t="e">
        <f>#REF!</f>
        <v>#REF!</v>
      </c>
      <c r="AF98" s="25" t="e">
        <f>#REF!</f>
        <v>#REF!</v>
      </c>
      <c r="AG98" s="25" t="e">
        <f>#REF!</f>
        <v>#REF!</v>
      </c>
      <c r="AH98" s="25" t="e">
        <f>#REF!</f>
        <v>#REF!</v>
      </c>
      <c r="AI98" s="25" t="e">
        <f>#REF!</f>
        <v>#REF!</v>
      </c>
      <c r="AJ98" s="25" t="e">
        <f>#REF!</f>
        <v>#REF!</v>
      </c>
    </row>
    <row r="99" spans="3:36" ht="23.25" customHeight="1">
      <c r="C99" s="54" t="str">
        <f t="shared" si="66"/>
        <v>OverheadsCardiff</v>
      </c>
      <c r="D99" s="32" t="str">
        <f>D98</f>
        <v>Cardiff</v>
      </c>
      <c r="E99" s="1303"/>
      <c r="F99" s="32" t="s">
        <v>79</v>
      </c>
      <c r="G99" s="32" t="s">
        <v>143</v>
      </c>
      <c r="I99" s="24" t="e">
        <f t="shared" si="67"/>
        <v>#REF!</v>
      </c>
      <c r="J99" s="24" t="e">
        <f t="shared" si="68"/>
        <v>#REF!</v>
      </c>
      <c r="K99" s="123" t="e">
        <f>J99-I99</f>
        <v>#REF!</v>
      </c>
      <c r="M99" s="25" t="e">
        <f>#REF!</f>
        <v>#REF!</v>
      </c>
      <c r="N99" s="25" t="e">
        <f>#REF!</f>
        <v>#REF!</v>
      </c>
      <c r="O99" s="25" t="e">
        <f>#REF!</f>
        <v>#REF!</v>
      </c>
      <c r="P99" s="25" t="e">
        <f>#REF!</f>
        <v>#REF!</v>
      </c>
      <c r="Q99" s="25" t="e">
        <f>#REF!</f>
        <v>#REF!</v>
      </c>
      <c r="R99" s="25" t="e">
        <f>#REF!</f>
        <v>#REF!</v>
      </c>
      <c r="S99" s="25" t="e">
        <f>#REF!</f>
        <v>#REF!</v>
      </c>
      <c r="T99" s="25" t="e">
        <f>#REF!</f>
        <v>#REF!</v>
      </c>
      <c r="U99" s="25" t="e">
        <f>#REF!</f>
        <v>#REF!</v>
      </c>
      <c r="V99" s="25" t="e">
        <f>#REF!</f>
        <v>#REF!</v>
      </c>
      <c r="W99" s="25" t="e">
        <f>#REF!</f>
        <v>#REF!</v>
      </c>
      <c r="X99" s="25" t="e">
        <f>#REF!</f>
        <v>#REF!</v>
      </c>
      <c r="Y99" s="25" t="e">
        <f>#REF!</f>
        <v>#REF!</v>
      </c>
      <c r="Z99" s="25" t="e">
        <f>#REF!</f>
        <v>#REF!</v>
      </c>
      <c r="AA99" s="25" t="e">
        <f>#REF!</f>
        <v>#REF!</v>
      </c>
      <c r="AB99" s="25" t="e">
        <f>#REF!</f>
        <v>#REF!</v>
      </c>
      <c r="AC99" s="25" t="e">
        <f>#REF!</f>
        <v>#REF!</v>
      </c>
      <c r="AD99" s="25" t="e">
        <f>#REF!</f>
        <v>#REF!</v>
      </c>
      <c r="AE99" s="25" t="e">
        <f>#REF!</f>
        <v>#REF!</v>
      </c>
      <c r="AF99" s="25" t="e">
        <f>#REF!</f>
        <v>#REF!</v>
      </c>
      <c r="AG99" s="25" t="e">
        <f>#REF!</f>
        <v>#REF!</v>
      </c>
      <c r="AH99" s="25" t="e">
        <f>#REF!</f>
        <v>#REF!</v>
      </c>
      <c r="AI99" s="25" t="e">
        <f>#REF!</f>
        <v>#REF!</v>
      </c>
      <c r="AJ99" s="25" t="e">
        <f>#REF!</f>
        <v>#REF!</v>
      </c>
    </row>
    <row r="100" spans="3:36" s="54" customFormat="1" ht="21" customHeight="1">
      <c r="C100" s="54" t="str">
        <f t="shared" si="66"/>
        <v>EBITDACardiff</v>
      </c>
      <c r="D100" s="32" t="str">
        <f>D99</f>
        <v>Cardiff</v>
      </c>
      <c r="E100" s="1303"/>
      <c r="F100" s="54" t="s">
        <v>87</v>
      </c>
      <c r="G100" s="54" t="s">
        <v>143</v>
      </c>
      <c r="I100" s="25" t="e">
        <f t="shared" si="67"/>
        <v>#REF!</v>
      </c>
      <c r="J100" s="25" t="e">
        <f t="shared" si="68"/>
        <v>#REF!</v>
      </c>
      <c r="K100" s="514" t="e">
        <f>I100-J100</f>
        <v>#REF!</v>
      </c>
      <c r="M100" s="25" t="e">
        <f t="shared" ref="M100:AJ100" si="69">M96-M97-M98-M99</f>
        <v>#REF!</v>
      </c>
      <c r="N100" s="25" t="e">
        <f t="shared" si="69"/>
        <v>#REF!</v>
      </c>
      <c r="O100" s="25" t="e">
        <f t="shared" si="69"/>
        <v>#REF!</v>
      </c>
      <c r="P100" s="25" t="e">
        <f t="shared" si="69"/>
        <v>#REF!</v>
      </c>
      <c r="Q100" s="25" t="e">
        <f t="shared" si="69"/>
        <v>#REF!</v>
      </c>
      <c r="R100" s="25" t="e">
        <f t="shared" si="69"/>
        <v>#REF!</v>
      </c>
      <c r="S100" s="25" t="e">
        <f t="shared" si="69"/>
        <v>#REF!</v>
      </c>
      <c r="T100" s="25" t="e">
        <f t="shared" si="69"/>
        <v>#REF!</v>
      </c>
      <c r="U100" s="25" t="e">
        <f t="shared" si="69"/>
        <v>#REF!</v>
      </c>
      <c r="V100" s="25" t="e">
        <f t="shared" si="69"/>
        <v>#REF!</v>
      </c>
      <c r="W100" s="25" t="e">
        <f t="shared" si="69"/>
        <v>#REF!</v>
      </c>
      <c r="X100" s="25" t="e">
        <f t="shared" si="69"/>
        <v>#REF!</v>
      </c>
      <c r="Y100" s="25" t="e">
        <f t="shared" si="69"/>
        <v>#REF!</v>
      </c>
      <c r="Z100" s="25" t="e">
        <f t="shared" si="69"/>
        <v>#REF!</v>
      </c>
      <c r="AA100" s="25" t="e">
        <f t="shared" si="69"/>
        <v>#REF!</v>
      </c>
      <c r="AB100" s="25" t="e">
        <f t="shared" si="69"/>
        <v>#REF!</v>
      </c>
      <c r="AC100" s="25" t="e">
        <f t="shared" si="69"/>
        <v>#REF!</v>
      </c>
      <c r="AD100" s="25" t="e">
        <f t="shared" si="69"/>
        <v>#REF!</v>
      </c>
      <c r="AE100" s="25" t="e">
        <f t="shared" si="69"/>
        <v>#REF!</v>
      </c>
      <c r="AF100" s="25" t="e">
        <f t="shared" si="69"/>
        <v>#REF!</v>
      </c>
      <c r="AG100" s="25" t="e">
        <f t="shared" si="69"/>
        <v>#REF!</v>
      </c>
      <c r="AH100" s="25" t="e">
        <f t="shared" si="69"/>
        <v>#REF!</v>
      </c>
      <c r="AI100" s="25" t="e">
        <f t="shared" si="69"/>
        <v>#REF!</v>
      </c>
      <c r="AJ100" s="25" t="e">
        <f t="shared" si="69"/>
        <v>#REF!</v>
      </c>
    </row>
    <row r="101" spans="3:36" s="502" customFormat="1" ht="20.25" customHeight="1">
      <c r="E101" s="1303"/>
      <c r="F101" s="106" t="s">
        <v>609</v>
      </c>
      <c r="G101" s="106" t="s">
        <v>614</v>
      </c>
      <c r="I101" s="510" t="e">
        <f>I96/I95</f>
        <v>#REF!</v>
      </c>
      <c r="J101" s="510" t="e">
        <f>J96/J95</f>
        <v>#REF!</v>
      </c>
      <c r="K101" s="515" t="e">
        <f>I101-J101</f>
        <v>#REF!</v>
      </c>
      <c r="L101" s="106"/>
      <c r="M101" s="67" t="e">
        <f t="shared" ref="M101:AJ101" si="70">(M96/M95)</f>
        <v>#REF!</v>
      </c>
      <c r="N101" s="67" t="e">
        <f t="shared" si="70"/>
        <v>#REF!</v>
      </c>
      <c r="O101" s="67" t="e">
        <f t="shared" si="70"/>
        <v>#REF!</v>
      </c>
      <c r="P101" s="67" t="e">
        <f t="shared" si="70"/>
        <v>#REF!</v>
      </c>
      <c r="Q101" s="67" t="e">
        <f t="shared" si="70"/>
        <v>#REF!</v>
      </c>
      <c r="R101" s="67" t="e">
        <f t="shared" si="70"/>
        <v>#REF!</v>
      </c>
      <c r="S101" s="67" t="e">
        <f t="shared" si="70"/>
        <v>#REF!</v>
      </c>
      <c r="T101" s="67" t="e">
        <f t="shared" si="70"/>
        <v>#REF!</v>
      </c>
      <c r="U101" s="67" t="e">
        <f t="shared" si="70"/>
        <v>#REF!</v>
      </c>
      <c r="V101" s="67" t="e">
        <f t="shared" si="70"/>
        <v>#REF!</v>
      </c>
      <c r="W101" s="67" t="e">
        <f t="shared" si="70"/>
        <v>#REF!</v>
      </c>
      <c r="X101" s="67" t="e">
        <f t="shared" si="70"/>
        <v>#REF!</v>
      </c>
      <c r="Y101" s="67" t="e">
        <f t="shared" si="70"/>
        <v>#REF!</v>
      </c>
      <c r="Z101" s="67" t="e">
        <f t="shared" si="70"/>
        <v>#REF!</v>
      </c>
      <c r="AA101" s="67" t="e">
        <f t="shared" si="70"/>
        <v>#REF!</v>
      </c>
      <c r="AB101" s="67" t="e">
        <f t="shared" si="70"/>
        <v>#REF!</v>
      </c>
      <c r="AC101" s="67" t="e">
        <f t="shared" si="70"/>
        <v>#REF!</v>
      </c>
      <c r="AD101" s="67" t="e">
        <f t="shared" si="70"/>
        <v>#REF!</v>
      </c>
      <c r="AE101" s="67" t="e">
        <f t="shared" si="70"/>
        <v>#REF!</v>
      </c>
      <c r="AF101" s="67" t="e">
        <f t="shared" si="70"/>
        <v>#REF!</v>
      </c>
      <c r="AG101" s="67" t="e">
        <f t="shared" si="70"/>
        <v>#REF!</v>
      </c>
      <c r="AH101" s="67" t="e">
        <f t="shared" si="70"/>
        <v>#REF!</v>
      </c>
      <c r="AI101" s="67" t="e">
        <f t="shared" si="70"/>
        <v>#REF!</v>
      </c>
      <c r="AJ101" s="67" t="e">
        <f t="shared" si="70"/>
        <v>#REF!</v>
      </c>
    </row>
    <row r="102" spans="3:36" s="502" customFormat="1" ht="23.25" customHeight="1">
      <c r="E102" s="1303"/>
      <c r="F102" s="106" t="s">
        <v>610</v>
      </c>
      <c r="G102" s="106" t="s">
        <v>614</v>
      </c>
      <c r="I102" s="511" t="e">
        <f>I97/I95</f>
        <v>#REF!</v>
      </c>
      <c r="J102" s="511" t="e">
        <f>J97/J95</f>
        <v>#REF!</v>
      </c>
      <c r="K102" s="516" t="e">
        <f>J102-I102</f>
        <v>#REF!</v>
      </c>
      <c r="L102" s="106"/>
      <c r="M102" s="22" t="e">
        <f t="shared" ref="M102:AJ102" si="71">(M97/M95)</f>
        <v>#REF!</v>
      </c>
      <c r="N102" s="22" t="e">
        <f t="shared" si="71"/>
        <v>#REF!</v>
      </c>
      <c r="O102" s="22" t="e">
        <f t="shared" si="71"/>
        <v>#REF!</v>
      </c>
      <c r="P102" s="22" t="e">
        <f t="shared" si="71"/>
        <v>#REF!</v>
      </c>
      <c r="Q102" s="22" t="e">
        <f t="shared" si="71"/>
        <v>#REF!</v>
      </c>
      <c r="R102" s="22" t="e">
        <f t="shared" si="71"/>
        <v>#REF!</v>
      </c>
      <c r="S102" s="22" t="e">
        <f t="shared" si="71"/>
        <v>#REF!</v>
      </c>
      <c r="T102" s="22" t="e">
        <f t="shared" si="71"/>
        <v>#REF!</v>
      </c>
      <c r="U102" s="22" t="e">
        <f t="shared" si="71"/>
        <v>#REF!</v>
      </c>
      <c r="V102" s="22" t="e">
        <f t="shared" si="71"/>
        <v>#REF!</v>
      </c>
      <c r="W102" s="22" t="e">
        <f t="shared" si="71"/>
        <v>#REF!</v>
      </c>
      <c r="X102" s="22" t="e">
        <f t="shared" si="71"/>
        <v>#REF!</v>
      </c>
      <c r="Y102" s="22" t="e">
        <f t="shared" si="71"/>
        <v>#REF!</v>
      </c>
      <c r="Z102" s="22" t="e">
        <f t="shared" si="71"/>
        <v>#REF!</v>
      </c>
      <c r="AA102" s="22" t="e">
        <f t="shared" si="71"/>
        <v>#REF!</v>
      </c>
      <c r="AB102" s="22" t="e">
        <f t="shared" si="71"/>
        <v>#REF!</v>
      </c>
      <c r="AC102" s="22" t="e">
        <f t="shared" si="71"/>
        <v>#REF!</v>
      </c>
      <c r="AD102" s="22" t="e">
        <f t="shared" si="71"/>
        <v>#REF!</v>
      </c>
      <c r="AE102" s="22" t="e">
        <f t="shared" si="71"/>
        <v>#REF!</v>
      </c>
      <c r="AF102" s="22" t="e">
        <f t="shared" si="71"/>
        <v>#REF!</v>
      </c>
      <c r="AG102" s="22" t="e">
        <f t="shared" si="71"/>
        <v>#REF!</v>
      </c>
      <c r="AH102" s="22" t="e">
        <f t="shared" si="71"/>
        <v>#REF!</v>
      </c>
      <c r="AI102" s="22" t="e">
        <f t="shared" si="71"/>
        <v>#REF!</v>
      </c>
      <c r="AJ102" s="22" t="e">
        <f t="shared" si="71"/>
        <v>#REF!</v>
      </c>
    </row>
    <row r="103" spans="3:36" s="502" customFormat="1" ht="23.25" customHeight="1">
      <c r="E103" s="1303"/>
      <c r="F103" s="106" t="s">
        <v>611</v>
      </c>
      <c r="G103" s="106" t="s">
        <v>614</v>
      </c>
      <c r="I103" s="511" t="e">
        <f>I98/I95</f>
        <v>#REF!</v>
      </c>
      <c r="J103" s="511" t="e">
        <f>J98/J95</f>
        <v>#REF!</v>
      </c>
      <c r="K103" s="516" t="e">
        <f>J103-I103</f>
        <v>#REF!</v>
      </c>
      <c r="L103" s="106"/>
      <c r="M103" s="67" t="e">
        <f t="shared" ref="M103:AJ103" si="72">M98/M$11</f>
        <v>#REF!</v>
      </c>
      <c r="N103" s="67" t="e">
        <f t="shared" si="72"/>
        <v>#REF!</v>
      </c>
      <c r="O103" s="67" t="e">
        <f t="shared" si="72"/>
        <v>#REF!</v>
      </c>
      <c r="P103" s="67" t="e">
        <f t="shared" si="72"/>
        <v>#REF!</v>
      </c>
      <c r="Q103" s="67" t="e">
        <f t="shared" si="72"/>
        <v>#REF!</v>
      </c>
      <c r="R103" s="67" t="e">
        <f t="shared" si="72"/>
        <v>#REF!</v>
      </c>
      <c r="S103" s="67" t="e">
        <f t="shared" si="72"/>
        <v>#REF!</v>
      </c>
      <c r="T103" s="67" t="e">
        <f t="shared" si="72"/>
        <v>#REF!</v>
      </c>
      <c r="U103" s="67" t="e">
        <f t="shared" si="72"/>
        <v>#REF!</v>
      </c>
      <c r="V103" s="67" t="e">
        <f t="shared" si="72"/>
        <v>#REF!</v>
      </c>
      <c r="W103" s="67" t="e">
        <f t="shared" si="72"/>
        <v>#REF!</v>
      </c>
      <c r="X103" s="67" t="e">
        <f t="shared" si="72"/>
        <v>#REF!</v>
      </c>
      <c r="Y103" s="67" t="e">
        <f t="shared" si="72"/>
        <v>#REF!</v>
      </c>
      <c r="Z103" s="67" t="e">
        <f t="shared" si="72"/>
        <v>#REF!</v>
      </c>
      <c r="AA103" s="67" t="e">
        <f t="shared" si="72"/>
        <v>#REF!</v>
      </c>
      <c r="AB103" s="67" t="e">
        <f t="shared" si="72"/>
        <v>#REF!</v>
      </c>
      <c r="AC103" s="67" t="e">
        <f t="shared" si="72"/>
        <v>#REF!</v>
      </c>
      <c r="AD103" s="67" t="e">
        <f t="shared" si="72"/>
        <v>#REF!</v>
      </c>
      <c r="AE103" s="67" t="e">
        <f t="shared" si="72"/>
        <v>#REF!</v>
      </c>
      <c r="AF103" s="67" t="e">
        <f t="shared" si="72"/>
        <v>#REF!</v>
      </c>
      <c r="AG103" s="67" t="e">
        <f t="shared" si="72"/>
        <v>#REF!</v>
      </c>
      <c r="AH103" s="67" t="e">
        <f t="shared" si="72"/>
        <v>#REF!</v>
      </c>
      <c r="AI103" s="67" t="e">
        <f t="shared" si="72"/>
        <v>#REF!</v>
      </c>
      <c r="AJ103" s="67" t="e">
        <f t="shared" si="72"/>
        <v>#REF!</v>
      </c>
    </row>
    <row r="104" spans="3:36" s="502" customFormat="1" ht="23.25" customHeight="1">
      <c r="E104" s="1303"/>
      <c r="F104" s="106" t="s">
        <v>612</v>
      </c>
      <c r="G104" s="106" t="s">
        <v>614</v>
      </c>
      <c r="I104" s="511" t="e">
        <f>I99/I95</f>
        <v>#REF!</v>
      </c>
      <c r="J104" s="511" t="e">
        <f>J99/J95</f>
        <v>#REF!</v>
      </c>
      <c r="K104" s="516" t="e">
        <f>J104-I104</f>
        <v>#REF!</v>
      </c>
      <c r="L104" s="106"/>
      <c r="M104" s="67" t="e">
        <f t="shared" ref="M104:AJ104" si="73">M99/M95</f>
        <v>#REF!</v>
      </c>
      <c r="N104" s="67" t="e">
        <f t="shared" si="73"/>
        <v>#REF!</v>
      </c>
      <c r="O104" s="67" t="e">
        <f t="shared" si="73"/>
        <v>#REF!</v>
      </c>
      <c r="P104" s="67" t="e">
        <f t="shared" si="73"/>
        <v>#REF!</v>
      </c>
      <c r="Q104" s="67" t="e">
        <f t="shared" si="73"/>
        <v>#REF!</v>
      </c>
      <c r="R104" s="67" t="e">
        <f t="shared" si="73"/>
        <v>#REF!</v>
      </c>
      <c r="S104" s="67" t="e">
        <f t="shared" si="73"/>
        <v>#REF!</v>
      </c>
      <c r="T104" s="67" t="e">
        <f t="shared" si="73"/>
        <v>#REF!</v>
      </c>
      <c r="U104" s="67" t="e">
        <f t="shared" si="73"/>
        <v>#REF!</v>
      </c>
      <c r="V104" s="67" t="e">
        <f t="shared" si="73"/>
        <v>#REF!</v>
      </c>
      <c r="W104" s="67" t="e">
        <f t="shared" si="73"/>
        <v>#REF!</v>
      </c>
      <c r="X104" s="67" t="e">
        <f t="shared" si="73"/>
        <v>#REF!</v>
      </c>
      <c r="Y104" s="67" t="e">
        <f t="shared" si="73"/>
        <v>#REF!</v>
      </c>
      <c r="Z104" s="67" t="e">
        <f t="shared" si="73"/>
        <v>#REF!</v>
      </c>
      <c r="AA104" s="67" t="e">
        <f t="shared" si="73"/>
        <v>#REF!</v>
      </c>
      <c r="AB104" s="67" t="e">
        <f t="shared" si="73"/>
        <v>#REF!</v>
      </c>
      <c r="AC104" s="67" t="e">
        <f t="shared" si="73"/>
        <v>#REF!</v>
      </c>
      <c r="AD104" s="67" t="e">
        <f t="shared" si="73"/>
        <v>#REF!</v>
      </c>
      <c r="AE104" s="67" t="e">
        <f t="shared" si="73"/>
        <v>#REF!</v>
      </c>
      <c r="AF104" s="67" t="e">
        <f t="shared" si="73"/>
        <v>#REF!</v>
      </c>
      <c r="AG104" s="67" t="e">
        <f t="shared" si="73"/>
        <v>#REF!</v>
      </c>
      <c r="AH104" s="67" t="e">
        <f t="shared" si="73"/>
        <v>#REF!</v>
      </c>
      <c r="AI104" s="67" t="e">
        <f t="shared" si="73"/>
        <v>#REF!</v>
      </c>
      <c r="AJ104" s="67" t="e">
        <f t="shared" si="73"/>
        <v>#REF!</v>
      </c>
    </row>
    <row r="105" spans="3:36" s="503" customFormat="1" ht="21" customHeight="1">
      <c r="C105" s="503" t="str">
        <f>"%"&amp;D100</f>
        <v>%Cardiff</v>
      </c>
      <c r="E105" s="1304"/>
      <c r="F105" s="507" t="s">
        <v>613</v>
      </c>
      <c r="G105" s="507" t="s">
        <v>614</v>
      </c>
      <c r="I105" s="512" t="e">
        <f>I100/I95</f>
        <v>#REF!</v>
      </c>
      <c r="J105" s="512" t="e">
        <f>J100/J95</f>
        <v>#REF!</v>
      </c>
      <c r="K105" s="517" t="e">
        <f>I105-J105</f>
        <v>#REF!</v>
      </c>
      <c r="L105" s="504"/>
      <c r="M105" s="506" t="e">
        <f>M100/M95</f>
        <v>#REF!</v>
      </c>
      <c r="N105" s="506" t="e">
        <f t="shared" ref="N105:AJ105" si="74">N100/N95</f>
        <v>#REF!</v>
      </c>
      <c r="O105" s="506" t="e">
        <f t="shared" si="74"/>
        <v>#REF!</v>
      </c>
      <c r="P105" s="506" t="e">
        <f t="shared" si="74"/>
        <v>#REF!</v>
      </c>
      <c r="Q105" s="506" t="e">
        <f t="shared" si="74"/>
        <v>#REF!</v>
      </c>
      <c r="R105" s="506" t="e">
        <f t="shared" si="74"/>
        <v>#REF!</v>
      </c>
      <c r="S105" s="506" t="e">
        <f t="shared" si="74"/>
        <v>#REF!</v>
      </c>
      <c r="T105" s="506" t="e">
        <f t="shared" si="74"/>
        <v>#REF!</v>
      </c>
      <c r="U105" s="506" t="e">
        <f t="shared" si="74"/>
        <v>#REF!</v>
      </c>
      <c r="V105" s="506" t="e">
        <f t="shared" si="74"/>
        <v>#REF!</v>
      </c>
      <c r="W105" s="506" t="e">
        <f t="shared" si="74"/>
        <v>#REF!</v>
      </c>
      <c r="X105" s="506" t="e">
        <f t="shared" si="74"/>
        <v>#REF!</v>
      </c>
      <c r="Y105" s="506" t="e">
        <f t="shared" si="74"/>
        <v>#REF!</v>
      </c>
      <c r="Z105" s="506" t="e">
        <f t="shared" si="74"/>
        <v>#REF!</v>
      </c>
      <c r="AA105" s="506" t="e">
        <f t="shared" si="74"/>
        <v>#REF!</v>
      </c>
      <c r="AB105" s="506" t="e">
        <f t="shared" si="74"/>
        <v>#REF!</v>
      </c>
      <c r="AC105" s="506" t="e">
        <f t="shared" si="74"/>
        <v>#REF!</v>
      </c>
      <c r="AD105" s="506" t="e">
        <f t="shared" si="74"/>
        <v>#REF!</v>
      </c>
      <c r="AE105" s="506" t="e">
        <f t="shared" si="74"/>
        <v>#REF!</v>
      </c>
      <c r="AF105" s="506" t="e">
        <f t="shared" si="74"/>
        <v>#REF!</v>
      </c>
      <c r="AG105" s="506" t="e">
        <f t="shared" si="74"/>
        <v>#REF!</v>
      </c>
      <c r="AH105" s="506" t="e">
        <f t="shared" si="74"/>
        <v>#REF!</v>
      </c>
      <c r="AI105" s="506" t="e">
        <f t="shared" si="74"/>
        <v>#REF!</v>
      </c>
      <c r="AJ105" s="506" t="e">
        <f t="shared" si="74"/>
        <v>#REF!</v>
      </c>
    </row>
    <row r="106" spans="3:36">
      <c r="I106" s="49"/>
      <c r="J106" s="49"/>
      <c r="K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</row>
    <row r="107" spans="3:36" s="54" customFormat="1" ht="21" customHeight="1">
      <c r="C107" s="54" t="str">
        <f t="shared" ref="C107:C112" si="75">F107&amp;D107</f>
        <v>Net SalesLeicester</v>
      </c>
      <c r="D107" s="597" t="str">
        <f>E107</f>
        <v>Leicester</v>
      </c>
      <c r="E107" s="1302" t="s">
        <v>16</v>
      </c>
      <c r="F107" s="62" t="s">
        <v>57</v>
      </c>
      <c r="G107" s="62" t="s">
        <v>143</v>
      </c>
      <c r="I107" s="63" t="e">
        <f t="shared" ref="I107:I112" si="76">SUM(Y107:AJ107)</f>
        <v>#REF!</v>
      </c>
      <c r="J107" s="63" t="e">
        <f t="shared" ref="J107:J112" si="77">SUM(M107:X107)</f>
        <v>#REF!</v>
      </c>
      <c r="K107" s="513" t="e">
        <f>I107-J107</f>
        <v>#REF!</v>
      </c>
      <c r="M107" s="25" t="e">
        <f>#REF!</f>
        <v>#REF!</v>
      </c>
      <c r="N107" s="25" t="e">
        <f>#REF!</f>
        <v>#REF!</v>
      </c>
      <c r="O107" s="25" t="e">
        <f>#REF!</f>
        <v>#REF!</v>
      </c>
      <c r="P107" s="25" t="e">
        <f>#REF!</f>
        <v>#REF!</v>
      </c>
      <c r="Q107" s="25" t="e">
        <f>#REF!</f>
        <v>#REF!</v>
      </c>
      <c r="R107" s="25" t="e">
        <f>#REF!</f>
        <v>#REF!</v>
      </c>
      <c r="S107" s="25" t="e">
        <f>#REF!</f>
        <v>#REF!</v>
      </c>
      <c r="T107" s="25" t="e">
        <f>#REF!</f>
        <v>#REF!</v>
      </c>
      <c r="U107" s="25" t="e">
        <f>#REF!</f>
        <v>#REF!</v>
      </c>
      <c r="V107" s="25" t="e">
        <f>#REF!</f>
        <v>#REF!</v>
      </c>
      <c r="W107" s="25" t="e">
        <f>#REF!</f>
        <v>#REF!</v>
      </c>
      <c r="X107" s="25" t="e">
        <f>#REF!</f>
        <v>#REF!</v>
      </c>
      <c r="Y107" s="25" t="e">
        <f>#REF!</f>
        <v>#REF!</v>
      </c>
      <c r="Z107" s="25" t="e">
        <f>#REF!</f>
        <v>#REF!</v>
      </c>
      <c r="AA107" s="25" t="e">
        <f>#REF!</f>
        <v>#REF!</v>
      </c>
      <c r="AB107" s="25" t="e">
        <f>#REF!</f>
        <v>#REF!</v>
      </c>
      <c r="AC107" s="25" t="e">
        <f>#REF!</f>
        <v>#REF!</v>
      </c>
      <c r="AD107" s="25" t="e">
        <f>#REF!</f>
        <v>#REF!</v>
      </c>
      <c r="AE107" s="25" t="e">
        <f>#REF!</f>
        <v>#REF!</v>
      </c>
      <c r="AF107" s="25" t="e">
        <f>#REF!</f>
        <v>#REF!</v>
      </c>
      <c r="AG107" s="25" t="e">
        <f>#REF!</f>
        <v>#REF!</v>
      </c>
      <c r="AH107" s="25" t="e">
        <f>#REF!</f>
        <v>#REF!</v>
      </c>
      <c r="AI107" s="25" t="e">
        <f>#REF!</f>
        <v>#REF!</v>
      </c>
      <c r="AJ107" s="25" t="e">
        <f>#REF!</f>
        <v>#REF!</v>
      </c>
    </row>
    <row r="108" spans="3:36" ht="20.25" customHeight="1">
      <c r="C108" s="54" t="str">
        <f t="shared" si="75"/>
        <v>Gross ProfitLeicester</v>
      </c>
      <c r="D108" s="32" t="str">
        <f>D107</f>
        <v>Leicester</v>
      </c>
      <c r="E108" s="1303"/>
      <c r="F108" s="32" t="s">
        <v>1</v>
      </c>
      <c r="G108" s="32" t="s">
        <v>143</v>
      </c>
      <c r="I108" s="24" t="e">
        <f t="shared" si="76"/>
        <v>#REF!</v>
      </c>
      <c r="J108" s="24" t="e">
        <f t="shared" si="77"/>
        <v>#REF!</v>
      </c>
      <c r="K108" s="123" t="e">
        <f>I108-J108</f>
        <v>#REF!</v>
      </c>
      <c r="M108" s="25" t="e">
        <f>#REF!</f>
        <v>#REF!</v>
      </c>
      <c r="N108" s="25" t="e">
        <f>#REF!</f>
        <v>#REF!</v>
      </c>
      <c r="O108" s="25" t="e">
        <f>#REF!</f>
        <v>#REF!</v>
      </c>
      <c r="P108" s="25" t="e">
        <f>#REF!</f>
        <v>#REF!</v>
      </c>
      <c r="Q108" s="25" t="e">
        <f>#REF!</f>
        <v>#REF!</v>
      </c>
      <c r="R108" s="25" t="e">
        <f>#REF!</f>
        <v>#REF!</v>
      </c>
      <c r="S108" s="25" t="e">
        <f>#REF!</f>
        <v>#REF!</v>
      </c>
      <c r="T108" s="25" t="e">
        <f>#REF!</f>
        <v>#REF!</v>
      </c>
      <c r="U108" s="25" t="e">
        <f>#REF!</f>
        <v>#REF!</v>
      </c>
      <c r="V108" s="25" t="e">
        <f>#REF!</f>
        <v>#REF!</v>
      </c>
      <c r="W108" s="25" t="e">
        <f>#REF!</f>
        <v>#REF!</v>
      </c>
      <c r="X108" s="25" t="e">
        <f>#REF!</f>
        <v>#REF!</v>
      </c>
      <c r="Y108" s="25" t="e">
        <f>#REF!</f>
        <v>#REF!</v>
      </c>
      <c r="Z108" s="25" t="e">
        <f>#REF!</f>
        <v>#REF!</v>
      </c>
      <c r="AA108" s="25" t="e">
        <f>#REF!</f>
        <v>#REF!</v>
      </c>
      <c r="AB108" s="25" t="e">
        <f>#REF!</f>
        <v>#REF!</v>
      </c>
      <c r="AC108" s="25" t="e">
        <f>#REF!</f>
        <v>#REF!</v>
      </c>
      <c r="AD108" s="25" t="e">
        <f>#REF!</f>
        <v>#REF!</v>
      </c>
      <c r="AE108" s="25" t="e">
        <f>#REF!</f>
        <v>#REF!</v>
      </c>
      <c r="AF108" s="25" t="e">
        <f>#REF!</f>
        <v>#REF!</v>
      </c>
      <c r="AG108" s="25" t="e">
        <f>#REF!</f>
        <v>#REF!</v>
      </c>
      <c r="AH108" s="25" t="e">
        <f>#REF!</f>
        <v>#REF!</v>
      </c>
      <c r="AI108" s="25" t="e">
        <f>#REF!</f>
        <v>#REF!</v>
      </c>
      <c r="AJ108" s="25" t="e">
        <f>#REF!</f>
        <v>#REF!</v>
      </c>
    </row>
    <row r="109" spans="3:36" ht="23.25" customHeight="1">
      <c r="C109" s="54" t="str">
        <f t="shared" si="75"/>
        <v>LabourLeicester</v>
      </c>
      <c r="D109" s="32" t="str">
        <f>D108</f>
        <v>Leicester</v>
      </c>
      <c r="E109" s="1303"/>
      <c r="F109" s="32" t="s">
        <v>36</v>
      </c>
      <c r="G109" s="32" t="s">
        <v>143</v>
      </c>
      <c r="I109" s="24" t="e">
        <f t="shared" si="76"/>
        <v>#REF!</v>
      </c>
      <c r="J109" s="24" t="e">
        <f t="shared" si="77"/>
        <v>#REF!</v>
      </c>
      <c r="K109" s="123" t="e">
        <f>J109-I109</f>
        <v>#REF!</v>
      </c>
      <c r="M109" s="25" t="e">
        <f>#REF!</f>
        <v>#REF!</v>
      </c>
      <c r="N109" s="25" t="e">
        <f>#REF!</f>
        <v>#REF!</v>
      </c>
      <c r="O109" s="25" t="e">
        <f>#REF!</f>
        <v>#REF!</v>
      </c>
      <c r="P109" s="25" t="e">
        <f>#REF!</f>
        <v>#REF!</v>
      </c>
      <c r="Q109" s="25" t="e">
        <f>#REF!</f>
        <v>#REF!</v>
      </c>
      <c r="R109" s="25" t="e">
        <f>#REF!</f>
        <v>#REF!</v>
      </c>
      <c r="S109" s="25" t="e">
        <f>#REF!</f>
        <v>#REF!</v>
      </c>
      <c r="T109" s="25" t="e">
        <f>#REF!</f>
        <v>#REF!</v>
      </c>
      <c r="U109" s="25" t="e">
        <f>#REF!</f>
        <v>#REF!</v>
      </c>
      <c r="V109" s="25" t="e">
        <f>#REF!</f>
        <v>#REF!</v>
      </c>
      <c r="W109" s="25" t="e">
        <f>#REF!</f>
        <v>#REF!</v>
      </c>
      <c r="X109" s="25" t="e">
        <f>#REF!</f>
        <v>#REF!</v>
      </c>
      <c r="Y109" s="25" t="e">
        <f>#REF!</f>
        <v>#REF!</v>
      </c>
      <c r="Z109" s="25" t="e">
        <f>#REF!</f>
        <v>#REF!</v>
      </c>
      <c r="AA109" s="25" t="e">
        <f>#REF!</f>
        <v>#REF!</v>
      </c>
      <c r="AB109" s="25" t="e">
        <f>#REF!</f>
        <v>#REF!</v>
      </c>
      <c r="AC109" s="25" t="e">
        <f>#REF!</f>
        <v>#REF!</v>
      </c>
      <c r="AD109" s="25" t="e">
        <f>#REF!</f>
        <v>#REF!</v>
      </c>
      <c r="AE109" s="25" t="e">
        <f>#REF!</f>
        <v>#REF!</v>
      </c>
      <c r="AF109" s="25" t="e">
        <f>#REF!</f>
        <v>#REF!</v>
      </c>
      <c r="AG109" s="25" t="e">
        <f>#REF!</f>
        <v>#REF!</v>
      </c>
      <c r="AH109" s="25" t="e">
        <f>#REF!</f>
        <v>#REF!</v>
      </c>
      <c r="AI109" s="25" t="e">
        <f>#REF!</f>
        <v>#REF!</v>
      </c>
      <c r="AJ109" s="25" t="e">
        <f>#REF!</f>
        <v>#REF!</v>
      </c>
    </row>
    <row r="110" spans="3:36" ht="23.25" customHeight="1">
      <c r="C110" s="54" t="str">
        <f t="shared" si="75"/>
        <v>OccupancyLeicester</v>
      </c>
      <c r="D110" s="32" t="str">
        <f>D109</f>
        <v>Leicester</v>
      </c>
      <c r="E110" s="1303"/>
      <c r="F110" s="32" t="s">
        <v>40</v>
      </c>
      <c r="G110" s="32" t="s">
        <v>143</v>
      </c>
      <c r="I110" s="24" t="e">
        <f t="shared" si="76"/>
        <v>#REF!</v>
      </c>
      <c r="J110" s="24" t="e">
        <f t="shared" si="77"/>
        <v>#REF!</v>
      </c>
      <c r="K110" s="123" t="e">
        <f>J110-I110</f>
        <v>#REF!</v>
      </c>
      <c r="M110" s="25" t="e">
        <f>#REF!</f>
        <v>#REF!</v>
      </c>
      <c r="N110" s="25" t="e">
        <f>#REF!</f>
        <v>#REF!</v>
      </c>
      <c r="O110" s="25" t="e">
        <f>#REF!</f>
        <v>#REF!</v>
      </c>
      <c r="P110" s="25" t="e">
        <f>#REF!</f>
        <v>#REF!</v>
      </c>
      <c r="Q110" s="25" t="e">
        <f>#REF!</f>
        <v>#REF!</v>
      </c>
      <c r="R110" s="25" t="e">
        <f>#REF!</f>
        <v>#REF!</v>
      </c>
      <c r="S110" s="25" t="e">
        <f>#REF!</f>
        <v>#REF!</v>
      </c>
      <c r="T110" s="25" t="e">
        <f>#REF!</f>
        <v>#REF!</v>
      </c>
      <c r="U110" s="25" t="e">
        <f>#REF!</f>
        <v>#REF!</v>
      </c>
      <c r="V110" s="25" t="e">
        <f>#REF!</f>
        <v>#REF!</v>
      </c>
      <c r="W110" s="25" t="e">
        <f>#REF!</f>
        <v>#REF!</v>
      </c>
      <c r="X110" s="25" t="e">
        <f>#REF!</f>
        <v>#REF!</v>
      </c>
      <c r="Y110" s="25" t="e">
        <f>#REF!</f>
        <v>#REF!</v>
      </c>
      <c r="Z110" s="25" t="e">
        <f>#REF!</f>
        <v>#REF!</v>
      </c>
      <c r="AA110" s="25" t="e">
        <f>#REF!</f>
        <v>#REF!</v>
      </c>
      <c r="AB110" s="25" t="e">
        <f>#REF!</f>
        <v>#REF!</v>
      </c>
      <c r="AC110" s="25" t="e">
        <f>#REF!</f>
        <v>#REF!</v>
      </c>
      <c r="AD110" s="25" t="e">
        <f>#REF!</f>
        <v>#REF!</v>
      </c>
      <c r="AE110" s="25" t="e">
        <f>#REF!</f>
        <v>#REF!</v>
      </c>
      <c r="AF110" s="25" t="e">
        <f>#REF!</f>
        <v>#REF!</v>
      </c>
      <c r="AG110" s="25" t="e">
        <f>#REF!</f>
        <v>#REF!</v>
      </c>
      <c r="AH110" s="25" t="e">
        <f>#REF!</f>
        <v>#REF!</v>
      </c>
      <c r="AI110" s="25" t="e">
        <f>#REF!</f>
        <v>#REF!</v>
      </c>
      <c r="AJ110" s="25" t="e">
        <f>#REF!</f>
        <v>#REF!</v>
      </c>
    </row>
    <row r="111" spans="3:36" ht="23.25" customHeight="1">
      <c r="C111" s="54" t="str">
        <f t="shared" si="75"/>
        <v>OverheadsLeicester</v>
      </c>
      <c r="D111" s="32" t="str">
        <f>D110</f>
        <v>Leicester</v>
      </c>
      <c r="E111" s="1303"/>
      <c r="F111" s="32" t="s">
        <v>79</v>
      </c>
      <c r="G111" s="32" t="s">
        <v>143</v>
      </c>
      <c r="I111" s="24" t="e">
        <f t="shared" si="76"/>
        <v>#REF!</v>
      </c>
      <c r="J111" s="24" t="e">
        <f t="shared" si="77"/>
        <v>#REF!</v>
      </c>
      <c r="K111" s="123" t="e">
        <f>J111-I111</f>
        <v>#REF!</v>
      </c>
      <c r="M111" s="25" t="e">
        <f>#REF!</f>
        <v>#REF!</v>
      </c>
      <c r="N111" s="25" t="e">
        <f>#REF!</f>
        <v>#REF!</v>
      </c>
      <c r="O111" s="25" t="e">
        <f>#REF!</f>
        <v>#REF!</v>
      </c>
      <c r="P111" s="25" t="e">
        <f>#REF!</f>
        <v>#REF!</v>
      </c>
      <c r="Q111" s="25" t="e">
        <f>#REF!</f>
        <v>#REF!</v>
      </c>
      <c r="R111" s="25" t="e">
        <f>#REF!</f>
        <v>#REF!</v>
      </c>
      <c r="S111" s="25" t="e">
        <f>#REF!</f>
        <v>#REF!</v>
      </c>
      <c r="T111" s="25" t="e">
        <f>#REF!</f>
        <v>#REF!</v>
      </c>
      <c r="U111" s="25" t="e">
        <f>#REF!</f>
        <v>#REF!</v>
      </c>
      <c r="V111" s="25" t="e">
        <f>#REF!</f>
        <v>#REF!</v>
      </c>
      <c r="W111" s="25" t="e">
        <f>#REF!</f>
        <v>#REF!</v>
      </c>
      <c r="X111" s="25" t="e">
        <f>#REF!</f>
        <v>#REF!</v>
      </c>
      <c r="Y111" s="25" t="e">
        <f>#REF!</f>
        <v>#REF!</v>
      </c>
      <c r="Z111" s="25" t="e">
        <f>#REF!</f>
        <v>#REF!</v>
      </c>
      <c r="AA111" s="25" t="e">
        <f>#REF!</f>
        <v>#REF!</v>
      </c>
      <c r="AB111" s="25" t="e">
        <f>#REF!</f>
        <v>#REF!</v>
      </c>
      <c r="AC111" s="25" t="e">
        <f>#REF!</f>
        <v>#REF!</v>
      </c>
      <c r="AD111" s="25" t="e">
        <f>#REF!</f>
        <v>#REF!</v>
      </c>
      <c r="AE111" s="25" t="e">
        <f>#REF!</f>
        <v>#REF!</v>
      </c>
      <c r="AF111" s="25" t="e">
        <f>#REF!</f>
        <v>#REF!</v>
      </c>
      <c r="AG111" s="25" t="e">
        <f>#REF!</f>
        <v>#REF!</v>
      </c>
      <c r="AH111" s="25" t="e">
        <f>#REF!</f>
        <v>#REF!</v>
      </c>
      <c r="AI111" s="25" t="e">
        <f>#REF!</f>
        <v>#REF!</v>
      </c>
      <c r="AJ111" s="25" t="e">
        <f>#REF!</f>
        <v>#REF!</v>
      </c>
    </row>
    <row r="112" spans="3:36" s="54" customFormat="1" ht="21" customHeight="1">
      <c r="C112" s="54" t="str">
        <f t="shared" si="75"/>
        <v>EBITDALeicester</v>
      </c>
      <c r="D112" s="32" t="str">
        <f>D111</f>
        <v>Leicester</v>
      </c>
      <c r="E112" s="1303"/>
      <c r="F112" s="54" t="s">
        <v>87</v>
      </c>
      <c r="G112" s="54" t="s">
        <v>143</v>
      </c>
      <c r="I112" s="25" t="e">
        <f t="shared" si="76"/>
        <v>#REF!</v>
      </c>
      <c r="J112" s="25" t="e">
        <f t="shared" si="77"/>
        <v>#REF!</v>
      </c>
      <c r="K112" s="514" t="e">
        <f>I112-J112</f>
        <v>#REF!</v>
      </c>
      <c r="M112" s="25" t="e">
        <f t="shared" ref="M112:AJ112" si="78">M108-M109-M110-M111</f>
        <v>#REF!</v>
      </c>
      <c r="N112" s="25" t="e">
        <f t="shared" si="78"/>
        <v>#REF!</v>
      </c>
      <c r="O112" s="25" t="e">
        <f t="shared" si="78"/>
        <v>#REF!</v>
      </c>
      <c r="P112" s="25" t="e">
        <f t="shared" si="78"/>
        <v>#REF!</v>
      </c>
      <c r="Q112" s="25" t="e">
        <f t="shared" si="78"/>
        <v>#REF!</v>
      </c>
      <c r="R112" s="25" t="e">
        <f t="shared" si="78"/>
        <v>#REF!</v>
      </c>
      <c r="S112" s="25" t="e">
        <f t="shared" si="78"/>
        <v>#REF!</v>
      </c>
      <c r="T112" s="25" t="e">
        <f t="shared" si="78"/>
        <v>#REF!</v>
      </c>
      <c r="U112" s="25" t="e">
        <f t="shared" si="78"/>
        <v>#REF!</v>
      </c>
      <c r="V112" s="25" t="e">
        <f t="shared" si="78"/>
        <v>#REF!</v>
      </c>
      <c r="W112" s="25" t="e">
        <f t="shared" si="78"/>
        <v>#REF!</v>
      </c>
      <c r="X112" s="25" t="e">
        <f t="shared" si="78"/>
        <v>#REF!</v>
      </c>
      <c r="Y112" s="25" t="e">
        <f t="shared" si="78"/>
        <v>#REF!</v>
      </c>
      <c r="Z112" s="25" t="e">
        <f t="shared" si="78"/>
        <v>#REF!</v>
      </c>
      <c r="AA112" s="25" t="e">
        <f t="shared" si="78"/>
        <v>#REF!</v>
      </c>
      <c r="AB112" s="25" t="e">
        <f t="shared" si="78"/>
        <v>#REF!</v>
      </c>
      <c r="AC112" s="25" t="e">
        <f t="shared" si="78"/>
        <v>#REF!</v>
      </c>
      <c r="AD112" s="25" t="e">
        <f t="shared" si="78"/>
        <v>#REF!</v>
      </c>
      <c r="AE112" s="25" t="e">
        <f t="shared" si="78"/>
        <v>#REF!</v>
      </c>
      <c r="AF112" s="25" t="e">
        <f t="shared" si="78"/>
        <v>#REF!</v>
      </c>
      <c r="AG112" s="25" t="e">
        <f t="shared" si="78"/>
        <v>#REF!</v>
      </c>
      <c r="AH112" s="25" t="e">
        <f t="shared" si="78"/>
        <v>#REF!</v>
      </c>
      <c r="AI112" s="25" t="e">
        <f t="shared" si="78"/>
        <v>#REF!</v>
      </c>
      <c r="AJ112" s="25" t="e">
        <f t="shared" si="78"/>
        <v>#REF!</v>
      </c>
    </row>
    <row r="113" spans="3:36" s="502" customFormat="1" ht="20.25" customHeight="1">
      <c r="E113" s="1303"/>
      <c r="F113" s="106" t="s">
        <v>609</v>
      </c>
      <c r="G113" s="106" t="s">
        <v>614</v>
      </c>
      <c r="I113" s="510" t="e">
        <f>I108/I107</f>
        <v>#REF!</v>
      </c>
      <c r="J113" s="510" t="e">
        <f>J108/J107</f>
        <v>#REF!</v>
      </c>
      <c r="K113" s="515" t="e">
        <f>I113-J113</f>
        <v>#REF!</v>
      </c>
      <c r="L113" s="106"/>
      <c r="M113" s="67" t="e">
        <f t="shared" ref="M113:AJ113" si="79">(M108/M107)</f>
        <v>#REF!</v>
      </c>
      <c r="N113" s="67" t="e">
        <f t="shared" si="79"/>
        <v>#REF!</v>
      </c>
      <c r="O113" s="67" t="e">
        <f t="shared" si="79"/>
        <v>#REF!</v>
      </c>
      <c r="P113" s="67" t="e">
        <f t="shared" si="79"/>
        <v>#REF!</v>
      </c>
      <c r="Q113" s="67" t="e">
        <f t="shared" si="79"/>
        <v>#REF!</v>
      </c>
      <c r="R113" s="67" t="e">
        <f t="shared" si="79"/>
        <v>#REF!</v>
      </c>
      <c r="S113" s="67" t="e">
        <f t="shared" si="79"/>
        <v>#REF!</v>
      </c>
      <c r="T113" s="67" t="e">
        <f t="shared" si="79"/>
        <v>#REF!</v>
      </c>
      <c r="U113" s="67" t="e">
        <f t="shared" si="79"/>
        <v>#REF!</v>
      </c>
      <c r="V113" s="67" t="e">
        <f t="shared" si="79"/>
        <v>#REF!</v>
      </c>
      <c r="W113" s="67" t="e">
        <f t="shared" si="79"/>
        <v>#REF!</v>
      </c>
      <c r="X113" s="67" t="e">
        <f t="shared" si="79"/>
        <v>#REF!</v>
      </c>
      <c r="Y113" s="67" t="e">
        <f t="shared" si="79"/>
        <v>#REF!</v>
      </c>
      <c r="Z113" s="67" t="e">
        <f t="shared" si="79"/>
        <v>#REF!</v>
      </c>
      <c r="AA113" s="67" t="e">
        <f t="shared" si="79"/>
        <v>#REF!</v>
      </c>
      <c r="AB113" s="67" t="e">
        <f t="shared" si="79"/>
        <v>#REF!</v>
      </c>
      <c r="AC113" s="67" t="e">
        <f t="shared" si="79"/>
        <v>#REF!</v>
      </c>
      <c r="AD113" s="67" t="e">
        <f t="shared" si="79"/>
        <v>#REF!</v>
      </c>
      <c r="AE113" s="67" t="e">
        <f t="shared" si="79"/>
        <v>#REF!</v>
      </c>
      <c r="AF113" s="67" t="e">
        <f t="shared" si="79"/>
        <v>#REF!</v>
      </c>
      <c r="AG113" s="67" t="e">
        <f t="shared" si="79"/>
        <v>#REF!</v>
      </c>
      <c r="AH113" s="67" t="e">
        <f t="shared" si="79"/>
        <v>#REF!</v>
      </c>
      <c r="AI113" s="67" t="e">
        <f t="shared" si="79"/>
        <v>#REF!</v>
      </c>
      <c r="AJ113" s="67" t="e">
        <f t="shared" si="79"/>
        <v>#REF!</v>
      </c>
    </row>
    <row r="114" spans="3:36" s="502" customFormat="1" ht="23.25" customHeight="1">
      <c r="E114" s="1303"/>
      <c r="F114" s="106" t="s">
        <v>610</v>
      </c>
      <c r="G114" s="106" t="s">
        <v>614</v>
      </c>
      <c r="I114" s="511" t="e">
        <f>I109/I107</f>
        <v>#REF!</v>
      </c>
      <c r="J114" s="511" t="e">
        <f>J109/J107</f>
        <v>#REF!</v>
      </c>
      <c r="K114" s="516" t="e">
        <f>J114-I114</f>
        <v>#REF!</v>
      </c>
      <c r="L114" s="106"/>
      <c r="M114" s="22" t="e">
        <f t="shared" ref="M114:AJ114" si="80">(M109/M107)</f>
        <v>#REF!</v>
      </c>
      <c r="N114" s="22" t="e">
        <f t="shared" si="80"/>
        <v>#REF!</v>
      </c>
      <c r="O114" s="22" t="e">
        <f t="shared" si="80"/>
        <v>#REF!</v>
      </c>
      <c r="P114" s="22" t="e">
        <f t="shared" si="80"/>
        <v>#REF!</v>
      </c>
      <c r="Q114" s="22" t="e">
        <f t="shared" si="80"/>
        <v>#REF!</v>
      </c>
      <c r="R114" s="22" t="e">
        <f t="shared" si="80"/>
        <v>#REF!</v>
      </c>
      <c r="S114" s="22" t="e">
        <f t="shared" si="80"/>
        <v>#REF!</v>
      </c>
      <c r="T114" s="22" t="e">
        <f t="shared" si="80"/>
        <v>#REF!</v>
      </c>
      <c r="U114" s="22" t="e">
        <f t="shared" si="80"/>
        <v>#REF!</v>
      </c>
      <c r="V114" s="22" t="e">
        <f t="shared" si="80"/>
        <v>#REF!</v>
      </c>
      <c r="W114" s="22" t="e">
        <f t="shared" si="80"/>
        <v>#REF!</v>
      </c>
      <c r="X114" s="22" t="e">
        <f t="shared" si="80"/>
        <v>#REF!</v>
      </c>
      <c r="Y114" s="22" t="e">
        <f t="shared" si="80"/>
        <v>#REF!</v>
      </c>
      <c r="Z114" s="22" t="e">
        <f t="shared" si="80"/>
        <v>#REF!</v>
      </c>
      <c r="AA114" s="22" t="e">
        <f t="shared" si="80"/>
        <v>#REF!</v>
      </c>
      <c r="AB114" s="22" t="e">
        <f t="shared" si="80"/>
        <v>#REF!</v>
      </c>
      <c r="AC114" s="22" t="e">
        <f t="shared" si="80"/>
        <v>#REF!</v>
      </c>
      <c r="AD114" s="22" t="e">
        <f t="shared" si="80"/>
        <v>#REF!</v>
      </c>
      <c r="AE114" s="22" t="e">
        <f t="shared" si="80"/>
        <v>#REF!</v>
      </c>
      <c r="AF114" s="22" t="e">
        <f t="shared" si="80"/>
        <v>#REF!</v>
      </c>
      <c r="AG114" s="22" t="e">
        <f t="shared" si="80"/>
        <v>#REF!</v>
      </c>
      <c r="AH114" s="22" t="e">
        <f t="shared" si="80"/>
        <v>#REF!</v>
      </c>
      <c r="AI114" s="22" t="e">
        <f t="shared" si="80"/>
        <v>#REF!</v>
      </c>
      <c r="AJ114" s="22" t="e">
        <f t="shared" si="80"/>
        <v>#REF!</v>
      </c>
    </row>
    <row r="115" spans="3:36" s="502" customFormat="1" ht="23.25" customHeight="1">
      <c r="E115" s="1303"/>
      <c r="F115" s="106" t="s">
        <v>611</v>
      </c>
      <c r="G115" s="106" t="s">
        <v>614</v>
      </c>
      <c r="I115" s="511" t="e">
        <f>I110/I107</f>
        <v>#REF!</v>
      </c>
      <c r="J115" s="511" t="e">
        <f>J110/J107</f>
        <v>#REF!</v>
      </c>
      <c r="K115" s="516" t="e">
        <f>J115-I115</f>
        <v>#REF!</v>
      </c>
      <c r="L115" s="106"/>
      <c r="M115" s="67" t="e">
        <f t="shared" ref="M115:AJ115" si="81">M110/M$11</f>
        <v>#REF!</v>
      </c>
      <c r="N115" s="67" t="e">
        <f t="shared" si="81"/>
        <v>#REF!</v>
      </c>
      <c r="O115" s="67" t="e">
        <f t="shared" si="81"/>
        <v>#REF!</v>
      </c>
      <c r="P115" s="67" t="e">
        <f t="shared" si="81"/>
        <v>#REF!</v>
      </c>
      <c r="Q115" s="67" t="e">
        <f t="shared" si="81"/>
        <v>#REF!</v>
      </c>
      <c r="R115" s="67" t="e">
        <f t="shared" si="81"/>
        <v>#REF!</v>
      </c>
      <c r="S115" s="67" t="e">
        <f t="shared" si="81"/>
        <v>#REF!</v>
      </c>
      <c r="T115" s="67" t="e">
        <f t="shared" si="81"/>
        <v>#REF!</v>
      </c>
      <c r="U115" s="67" t="e">
        <f t="shared" si="81"/>
        <v>#REF!</v>
      </c>
      <c r="V115" s="67" t="e">
        <f t="shared" si="81"/>
        <v>#REF!</v>
      </c>
      <c r="W115" s="67" t="e">
        <f t="shared" si="81"/>
        <v>#REF!</v>
      </c>
      <c r="X115" s="67" t="e">
        <f t="shared" si="81"/>
        <v>#REF!</v>
      </c>
      <c r="Y115" s="67" t="e">
        <f t="shared" si="81"/>
        <v>#REF!</v>
      </c>
      <c r="Z115" s="67" t="e">
        <f t="shared" si="81"/>
        <v>#REF!</v>
      </c>
      <c r="AA115" s="67" t="e">
        <f t="shared" si="81"/>
        <v>#REF!</v>
      </c>
      <c r="AB115" s="67" t="e">
        <f t="shared" si="81"/>
        <v>#REF!</v>
      </c>
      <c r="AC115" s="67" t="e">
        <f t="shared" si="81"/>
        <v>#REF!</v>
      </c>
      <c r="AD115" s="67" t="e">
        <f t="shared" si="81"/>
        <v>#REF!</v>
      </c>
      <c r="AE115" s="67" t="e">
        <f t="shared" si="81"/>
        <v>#REF!</v>
      </c>
      <c r="AF115" s="67" t="e">
        <f t="shared" si="81"/>
        <v>#REF!</v>
      </c>
      <c r="AG115" s="67" t="e">
        <f t="shared" si="81"/>
        <v>#REF!</v>
      </c>
      <c r="AH115" s="67" t="e">
        <f t="shared" si="81"/>
        <v>#REF!</v>
      </c>
      <c r="AI115" s="67" t="e">
        <f t="shared" si="81"/>
        <v>#REF!</v>
      </c>
      <c r="AJ115" s="67" t="e">
        <f t="shared" si="81"/>
        <v>#REF!</v>
      </c>
    </row>
    <row r="116" spans="3:36" s="502" customFormat="1" ht="23.25" customHeight="1">
      <c r="E116" s="1303"/>
      <c r="F116" s="106" t="s">
        <v>612</v>
      </c>
      <c r="G116" s="106" t="s">
        <v>614</v>
      </c>
      <c r="I116" s="511" t="e">
        <f>I111/I107</f>
        <v>#REF!</v>
      </c>
      <c r="J116" s="511" t="e">
        <f>J111/J107</f>
        <v>#REF!</v>
      </c>
      <c r="K116" s="516" t="e">
        <f>J116-I116</f>
        <v>#REF!</v>
      </c>
      <c r="L116" s="106"/>
      <c r="M116" s="67" t="e">
        <f t="shared" ref="M116:AJ116" si="82">M111/M107</f>
        <v>#REF!</v>
      </c>
      <c r="N116" s="67" t="e">
        <f t="shared" si="82"/>
        <v>#REF!</v>
      </c>
      <c r="O116" s="67" t="e">
        <f t="shared" si="82"/>
        <v>#REF!</v>
      </c>
      <c r="P116" s="67" t="e">
        <f t="shared" si="82"/>
        <v>#REF!</v>
      </c>
      <c r="Q116" s="67" t="e">
        <f t="shared" si="82"/>
        <v>#REF!</v>
      </c>
      <c r="R116" s="67" t="e">
        <f t="shared" si="82"/>
        <v>#REF!</v>
      </c>
      <c r="S116" s="67" t="e">
        <f t="shared" si="82"/>
        <v>#REF!</v>
      </c>
      <c r="T116" s="67" t="e">
        <f t="shared" si="82"/>
        <v>#REF!</v>
      </c>
      <c r="U116" s="67" t="e">
        <f t="shared" si="82"/>
        <v>#REF!</v>
      </c>
      <c r="V116" s="67" t="e">
        <f t="shared" si="82"/>
        <v>#REF!</v>
      </c>
      <c r="W116" s="67" t="e">
        <f t="shared" si="82"/>
        <v>#REF!</v>
      </c>
      <c r="X116" s="67" t="e">
        <f t="shared" si="82"/>
        <v>#REF!</v>
      </c>
      <c r="Y116" s="67" t="e">
        <f t="shared" si="82"/>
        <v>#REF!</v>
      </c>
      <c r="Z116" s="67" t="e">
        <f t="shared" si="82"/>
        <v>#REF!</v>
      </c>
      <c r="AA116" s="67" t="e">
        <f t="shared" si="82"/>
        <v>#REF!</v>
      </c>
      <c r="AB116" s="67" t="e">
        <f t="shared" si="82"/>
        <v>#REF!</v>
      </c>
      <c r="AC116" s="67" t="e">
        <f t="shared" si="82"/>
        <v>#REF!</v>
      </c>
      <c r="AD116" s="67" t="e">
        <f t="shared" si="82"/>
        <v>#REF!</v>
      </c>
      <c r="AE116" s="67" t="e">
        <f t="shared" si="82"/>
        <v>#REF!</v>
      </c>
      <c r="AF116" s="67" t="e">
        <f t="shared" si="82"/>
        <v>#REF!</v>
      </c>
      <c r="AG116" s="67" t="e">
        <f t="shared" si="82"/>
        <v>#REF!</v>
      </c>
      <c r="AH116" s="67" t="e">
        <f t="shared" si="82"/>
        <v>#REF!</v>
      </c>
      <c r="AI116" s="67" t="e">
        <f t="shared" si="82"/>
        <v>#REF!</v>
      </c>
      <c r="AJ116" s="67" t="e">
        <f t="shared" si="82"/>
        <v>#REF!</v>
      </c>
    </row>
    <row r="117" spans="3:36" s="503" customFormat="1" ht="21" customHeight="1">
      <c r="C117" s="503" t="str">
        <f>"%"&amp;D112</f>
        <v>%Leicester</v>
      </c>
      <c r="E117" s="1304"/>
      <c r="F117" s="507" t="s">
        <v>613</v>
      </c>
      <c r="G117" s="507" t="s">
        <v>614</v>
      </c>
      <c r="I117" s="512" t="e">
        <f>I112/I107</f>
        <v>#REF!</v>
      </c>
      <c r="J117" s="512" t="e">
        <f>J112/J107</f>
        <v>#REF!</v>
      </c>
      <c r="K117" s="517" t="e">
        <f>I117-J117</f>
        <v>#REF!</v>
      </c>
      <c r="L117" s="504"/>
      <c r="M117" s="506" t="e">
        <f>M112/M107</f>
        <v>#REF!</v>
      </c>
      <c r="N117" s="506" t="e">
        <f t="shared" ref="N117:AJ117" si="83">N112/N107</f>
        <v>#REF!</v>
      </c>
      <c r="O117" s="506" t="e">
        <f t="shared" si="83"/>
        <v>#REF!</v>
      </c>
      <c r="P117" s="506" t="e">
        <f t="shared" si="83"/>
        <v>#REF!</v>
      </c>
      <c r="Q117" s="506" t="e">
        <f t="shared" si="83"/>
        <v>#REF!</v>
      </c>
      <c r="R117" s="506" t="e">
        <f t="shared" si="83"/>
        <v>#REF!</v>
      </c>
      <c r="S117" s="506" t="e">
        <f t="shared" si="83"/>
        <v>#REF!</v>
      </c>
      <c r="T117" s="506" t="e">
        <f t="shared" si="83"/>
        <v>#REF!</v>
      </c>
      <c r="U117" s="506" t="e">
        <f t="shared" si="83"/>
        <v>#REF!</v>
      </c>
      <c r="V117" s="506" t="e">
        <f t="shared" si="83"/>
        <v>#REF!</v>
      </c>
      <c r="W117" s="506" t="e">
        <f t="shared" si="83"/>
        <v>#REF!</v>
      </c>
      <c r="X117" s="506" t="e">
        <f t="shared" si="83"/>
        <v>#REF!</v>
      </c>
      <c r="Y117" s="506" t="e">
        <f t="shared" si="83"/>
        <v>#REF!</v>
      </c>
      <c r="Z117" s="506" t="e">
        <f t="shared" si="83"/>
        <v>#REF!</v>
      </c>
      <c r="AA117" s="506" t="e">
        <f t="shared" si="83"/>
        <v>#REF!</v>
      </c>
      <c r="AB117" s="506" t="e">
        <f t="shared" si="83"/>
        <v>#REF!</v>
      </c>
      <c r="AC117" s="506" t="e">
        <f t="shared" si="83"/>
        <v>#REF!</v>
      </c>
      <c r="AD117" s="506" t="e">
        <f t="shared" si="83"/>
        <v>#REF!</v>
      </c>
      <c r="AE117" s="506" t="e">
        <f t="shared" si="83"/>
        <v>#REF!</v>
      </c>
      <c r="AF117" s="506" t="e">
        <f t="shared" si="83"/>
        <v>#REF!</v>
      </c>
      <c r="AG117" s="506" t="e">
        <f t="shared" si="83"/>
        <v>#REF!</v>
      </c>
      <c r="AH117" s="506" t="e">
        <f t="shared" si="83"/>
        <v>#REF!</v>
      </c>
      <c r="AI117" s="506" t="e">
        <f t="shared" si="83"/>
        <v>#REF!</v>
      </c>
      <c r="AJ117" s="506" t="e">
        <f t="shared" si="83"/>
        <v>#REF!</v>
      </c>
    </row>
    <row r="118" spans="3:36">
      <c r="I118" s="49"/>
      <c r="J118" s="49"/>
      <c r="K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</row>
    <row r="119" spans="3:36" s="54" customFormat="1" ht="21" customHeight="1">
      <c r="C119" s="54" t="str">
        <f t="shared" ref="C119:C124" si="84">F119&amp;D119</f>
        <v>Net SalesLeeds</v>
      </c>
      <c r="D119" s="597" t="str">
        <f>E119</f>
        <v>Leeds</v>
      </c>
      <c r="E119" s="1302" t="s">
        <v>17</v>
      </c>
      <c r="F119" s="62" t="s">
        <v>57</v>
      </c>
      <c r="G119" s="62" t="s">
        <v>143</v>
      </c>
      <c r="I119" s="63" t="e">
        <f t="shared" ref="I119:I124" si="85">SUM(Y119:AJ119)</f>
        <v>#REF!</v>
      </c>
      <c r="J119" s="63" t="e">
        <f t="shared" ref="J119:J124" si="86">SUM(M119:X119)</f>
        <v>#REF!</v>
      </c>
      <c r="K119" s="513" t="e">
        <f>I119-J119</f>
        <v>#REF!</v>
      </c>
      <c r="M119" s="25" t="e">
        <f>#REF!</f>
        <v>#REF!</v>
      </c>
      <c r="N119" s="25" t="e">
        <f>#REF!</f>
        <v>#REF!</v>
      </c>
      <c r="O119" s="25" t="e">
        <f>#REF!</f>
        <v>#REF!</v>
      </c>
      <c r="P119" s="25" t="e">
        <f>#REF!</f>
        <v>#REF!</v>
      </c>
      <c r="Q119" s="25" t="e">
        <f>#REF!</f>
        <v>#REF!</v>
      </c>
      <c r="R119" s="25" t="e">
        <f>#REF!</f>
        <v>#REF!</v>
      </c>
      <c r="S119" s="25" t="e">
        <f>#REF!</f>
        <v>#REF!</v>
      </c>
      <c r="T119" s="25" t="e">
        <f>#REF!</f>
        <v>#REF!</v>
      </c>
      <c r="U119" s="25" t="e">
        <f>#REF!</f>
        <v>#REF!</v>
      </c>
      <c r="V119" s="25" t="e">
        <f>#REF!</f>
        <v>#REF!</v>
      </c>
      <c r="W119" s="25" t="e">
        <f>#REF!</f>
        <v>#REF!</v>
      </c>
      <c r="X119" s="25" t="e">
        <f>#REF!</f>
        <v>#REF!</v>
      </c>
      <c r="Y119" s="25" t="e">
        <f>#REF!</f>
        <v>#REF!</v>
      </c>
      <c r="Z119" s="25" t="e">
        <f>#REF!</f>
        <v>#REF!</v>
      </c>
      <c r="AA119" s="25" t="e">
        <f>#REF!</f>
        <v>#REF!</v>
      </c>
      <c r="AB119" s="25" t="e">
        <f>#REF!</f>
        <v>#REF!</v>
      </c>
      <c r="AC119" s="25" t="e">
        <f>#REF!</f>
        <v>#REF!</v>
      </c>
      <c r="AD119" s="25" t="e">
        <f>#REF!</f>
        <v>#REF!</v>
      </c>
      <c r="AE119" s="25" t="e">
        <f>#REF!</f>
        <v>#REF!</v>
      </c>
      <c r="AF119" s="25" t="e">
        <f>#REF!</f>
        <v>#REF!</v>
      </c>
      <c r="AG119" s="25" t="e">
        <f>#REF!</f>
        <v>#REF!</v>
      </c>
      <c r="AH119" s="25" t="e">
        <f>#REF!</f>
        <v>#REF!</v>
      </c>
      <c r="AI119" s="25" t="e">
        <f>#REF!</f>
        <v>#REF!</v>
      </c>
      <c r="AJ119" s="25" t="e">
        <f>#REF!</f>
        <v>#REF!</v>
      </c>
    </row>
    <row r="120" spans="3:36" ht="20.25" customHeight="1">
      <c r="C120" s="54" t="str">
        <f t="shared" si="84"/>
        <v>Gross ProfitLeeds</v>
      </c>
      <c r="D120" s="32" t="str">
        <f>D119</f>
        <v>Leeds</v>
      </c>
      <c r="E120" s="1303"/>
      <c r="F120" s="32" t="s">
        <v>1</v>
      </c>
      <c r="G120" s="32" t="s">
        <v>143</v>
      </c>
      <c r="I120" s="24" t="e">
        <f t="shared" si="85"/>
        <v>#REF!</v>
      </c>
      <c r="J120" s="24" t="e">
        <f t="shared" si="86"/>
        <v>#REF!</v>
      </c>
      <c r="K120" s="123" t="e">
        <f>I120-J120</f>
        <v>#REF!</v>
      </c>
      <c r="M120" s="25" t="e">
        <f>#REF!</f>
        <v>#REF!</v>
      </c>
      <c r="N120" s="25" t="e">
        <f>#REF!</f>
        <v>#REF!</v>
      </c>
      <c r="O120" s="25" t="e">
        <f>#REF!</f>
        <v>#REF!</v>
      </c>
      <c r="P120" s="25" t="e">
        <f>#REF!</f>
        <v>#REF!</v>
      </c>
      <c r="Q120" s="25" t="e">
        <f>#REF!</f>
        <v>#REF!</v>
      </c>
      <c r="R120" s="25" t="e">
        <f>#REF!</f>
        <v>#REF!</v>
      </c>
      <c r="S120" s="25" t="e">
        <f>#REF!</f>
        <v>#REF!</v>
      </c>
      <c r="T120" s="25" t="e">
        <f>#REF!</f>
        <v>#REF!</v>
      </c>
      <c r="U120" s="25" t="e">
        <f>#REF!</f>
        <v>#REF!</v>
      </c>
      <c r="V120" s="25" t="e">
        <f>#REF!</f>
        <v>#REF!</v>
      </c>
      <c r="W120" s="25" t="e">
        <f>#REF!</f>
        <v>#REF!</v>
      </c>
      <c r="X120" s="25" t="e">
        <f>#REF!</f>
        <v>#REF!</v>
      </c>
      <c r="Y120" s="25" t="e">
        <f>#REF!</f>
        <v>#REF!</v>
      </c>
      <c r="Z120" s="25" t="e">
        <f>#REF!</f>
        <v>#REF!</v>
      </c>
      <c r="AA120" s="25" t="e">
        <f>#REF!</f>
        <v>#REF!</v>
      </c>
      <c r="AB120" s="25" t="e">
        <f>#REF!</f>
        <v>#REF!</v>
      </c>
      <c r="AC120" s="25" t="e">
        <f>#REF!</f>
        <v>#REF!</v>
      </c>
      <c r="AD120" s="25" t="e">
        <f>#REF!</f>
        <v>#REF!</v>
      </c>
      <c r="AE120" s="25" t="e">
        <f>#REF!</f>
        <v>#REF!</v>
      </c>
      <c r="AF120" s="25" t="e">
        <f>#REF!</f>
        <v>#REF!</v>
      </c>
      <c r="AG120" s="25" t="e">
        <f>#REF!</f>
        <v>#REF!</v>
      </c>
      <c r="AH120" s="25" t="e">
        <f>#REF!</f>
        <v>#REF!</v>
      </c>
      <c r="AI120" s="25" t="e">
        <f>#REF!</f>
        <v>#REF!</v>
      </c>
      <c r="AJ120" s="25" t="e">
        <f>#REF!</f>
        <v>#REF!</v>
      </c>
    </row>
    <row r="121" spans="3:36" ht="23.25" customHeight="1">
      <c r="C121" s="54" t="str">
        <f t="shared" si="84"/>
        <v>LabourLeeds</v>
      </c>
      <c r="D121" s="32" t="str">
        <f>D120</f>
        <v>Leeds</v>
      </c>
      <c r="E121" s="1303"/>
      <c r="F121" s="32" t="s">
        <v>36</v>
      </c>
      <c r="G121" s="32" t="s">
        <v>143</v>
      </c>
      <c r="I121" s="24" t="e">
        <f t="shared" si="85"/>
        <v>#REF!</v>
      </c>
      <c r="J121" s="24" t="e">
        <f t="shared" si="86"/>
        <v>#REF!</v>
      </c>
      <c r="K121" s="123" t="e">
        <f>J121-I121</f>
        <v>#REF!</v>
      </c>
      <c r="M121" s="25" t="e">
        <f>#REF!</f>
        <v>#REF!</v>
      </c>
      <c r="N121" s="25" t="e">
        <f>#REF!</f>
        <v>#REF!</v>
      </c>
      <c r="O121" s="25" t="e">
        <f>#REF!</f>
        <v>#REF!</v>
      </c>
      <c r="P121" s="25" t="e">
        <f>#REF!</f>
        <v>#REF!</v>
      </c>
      <c r="Q121" s="25" t="e">
        <f>#REF!</f>
        <v>#REF!</v>
      </c>
      <c r="R121" s="25" t="e">
        <f>#REF!</f>
        <v>#REF!</v>
      </c>
      <c r="S121" s="25" t="e">
        <f>#REF!</f>
        <v>#REF!</v>
      </c>
      <c r="T121" s="25" t="e">
        <f>#REF!</f>
        <v>#REF!</v>
      </c>
      <c r="U121" s="25" t="e">
        <f>#REF!</f>
        <v>#REF!</v>
      </c>
      <c r="V121" s="25" t="e">
        <f>#REF!</f>
        <v>#REF!</v>
      </c>
      <c r="W121" s="25" t="e">
        <f>#REF!</f>
        <v>#REF!</v>
      </c>
      <c r="X121" s="25" t="e">
        <f>#REF!</f>
        <v>#REF!</v>
      </c>
      <c r="Y121" s="25" t="e">
        <f>#REF!</f>
        <v>#REF!</v>
      </c>
      <c r="Z121" s="25" t="e">
        <f>#REF!</f>
        <v>#REF!</v>
      </c>
      <c r="AA121" s="25" t="e">
        <f>#REF!</f>
        <v>#REF!</v>
      </c>
      <c r="AB121" s="25" t="e">
        <f>#REF!</f>
        <v>#REF!</v>
      </c>
      <c r="AC121" s="25" t="e">
        <f>#REF!</f>
        <v>#REF!</v>
      </c>
      <c r="AD121" s="25" t="e">
        <f>#REF!</f>
        <v>#REF!</v>
      </c>
      <c r="AE121" s="25" t="e">
        <f>#REF!</f>
        <v>#REF!</v>
      </c>
      <c r="AF121" s="25" t="e">
        <f>#REF!</f>
        <v>#REF!</v>
      </c>
      <c r="AG121" s="25" t="e">
        <f>#REF!</f>
        <v>#REF!</v>
      </c>
      <c r="AH121" s="25" t="e">
        <f>#REF!</f>
        <v>#REF!</v>
      </c>
      <c r="AI121" s="25" t="e">
        <f>#REF!</f>
        <v>#REF!</v>
      </c>
      <c r="AJ121" s="25" t="e">
        <f>#REF!</f>
        <v>#REF!</v>
      </c>
    </row>
    <row r="122" spans="3:36" ht="23.25" customHeight="1">
      <c r="C122" s="54" t="str">
        <f t="shared" si="84"/>
        <v>OccupancyLeeds</v>
      </c>
      <c r="D122" s="32" t="str">
        <f>D121</f>
        <v>Leeds</v>
      </c>
      <c r="E122" s="1303"/>
      <c r="F122" s="32" t="s">
        <v>40</v>
      </c>
      <c r="G122" s="32" t="s">
        <v>143</v>
      </c>
      <c r="I122" s="24" t="e">
        <f t="shared" si="85"/>
        <v>#REF!</v>
      </c>
      <c r="J122" s="24" t="e">
        <f t="shared" si="86"/>
        <v>#REF!</v>
      </c>
      <c r="K122" s="123" t="e">
        <f>J122-I122</f>
        <v>#REF!</v>
      </c>
      <c r="M122" s="25" t="e">
        <f>#REF!</f>
        <v>#REF!</v>
      </c>
      <c r="N122" s="25" t="e">
        <f>#REF!</f>
        <v>#REF!</v>
      </c>
      <c r="O122" s="25" t="e">
        <f>#REF!</f>
        <v>#REF!</v>
      </c>
      <c r="P122" s="25" t="e">
        <f>#REF!</f>
        <v>#REF!</v>
      </c>
      <c r="Q122" s="25" t="e">
        <f>#REF!</f>
        <v>#REF!</v>
      </c>
      <c r="R122" s="25" t="e">
        <f>#REF!</f>
        <v>#REF!</v>
      </c>
      <c r="S122" s="25" t="e">
        <f>#REF!</f>
        <v>#REF!</v>
      </c>
      <c r="T122" s="25" t="e">
        <f>#REF!</f>
        <v>#REF!</v>
      </c>
      <c r="U122" s="25" t="e">
        <f>#REF!</f>
        <v>#REF!</v>
      </c>
      <c r="V122" s="25" t="e">
        <f>#REF!</f>
        <v>#REF!</v>
      </c>
      <c r="W122" s="25" t="e">
        <f>#REF!</f>
        <v>#REF!</v>
      </c>
      <c r="X122" s="25" t="e">
        <f>#REF!</f>
        <v>#REF!</v>
      </c>
      <c r="Y122" s="25" t="e">
        <f>#REF!</f>
        <v>#REF!</v>
      </c>
      <c r="Z122" s="25" t="e">
        <f>#REF!</f>
        <v>#REF!</v>
      </c>
      <c r="AA122" s="25" t="e">
        <f>#REF!</f>
        <v>#REF!</v>
      </c>
      <c r="AB122" s="25" t="e">
        <f>#REF!</f>
        <v>#REF!</v>
      </c>
      <c r="AC122" s="25" t="e">
        <f>#REF!</f>
        <v>#REF!</v>
      </c>
      <c r="AD122" s="25" t="e">
        <f>#REF!</f>
        <v>#REF!</v>
      </c>
      <c r="AE122" s="25" t="e">
        <f>#REF!</f>
        <v>#REF!</v>
      </c>
      <c r="AF122" s="25" t="e">
        <f>#REF!</f>
        <v>#REF!</v>
      </c>
      <c r="AG122" s="25" t="e">
        <f>#REF!</f>
        <v>#REF!</v>
      </c>
      <c r="AH122" s="25" t="e">
        <f>#REF!</f>
        <v>#REF!</v>
      </c>
      <c r="AI122" s="25" t="e">
        <f>#REF!</f>
        <v>#REF!</v>
      </c>
      <c r="AJ122" s="25" t="e">
        <f>#REF!</f>
        <v>#REF!</v>
      </c>
    </row>
    <row r="123" spans="3:36" ht="23.25" customHeight="1">
      <c r="C123" s="54" t="str">
        <f t="shared" si="84"/>
        <v>OverheadsLeeds</v>
      </c>
      <c r="D123" s="32" t="str">
        <f>D122</f>
        <v>Leeds</v>
      </c>
      <c r="E123" s="1303"/>
      <c r="F123" s="32" t="s">
        <v>79</v>
      </c>
      <c r="G123" s="32" t="s">
        <v>143</v>
      </c>
      <c r="I123" s="24" t="e">
        <f t="shared" si="85"/>
        <v>#REF!</v>
      </c>
      <c r="J123" s="24" t="e">
        <f t="shared" si="86"/>
        <v>#REF!</v>
      </c>
      <c r="K123" s="123" t="e">
        <f>J123-I123</f>
        <v>#REF!</v>
      </c>
      <c r="M123" s="25" t="e">
        <f>#REF!</f>
        <v>#REF!</v>
      </c>
      <c r="N123" s="25" t="e">
        <f>#REF!</f>
        <v>#REF!</v>
      </c>
      <c r="O123" s="25" t="e">
        <f>#REF!</f>
        <v>#REF!</v>
      </c>
      <c r="P123" s="25" t="e">
        <f>#REF!</f>
        <v>#REF!</v>
      </c>
      <c r="Q123" s="25" t="e">
        <f>#REF!</f>
        <v>#REF!</v>
      </c>
      <c r="R123" s="25" t="e">
        <f>#REF!</f>
        <v>#REF!</v>
      </c>
      <c r="S123" s="25" t="e">
        <f>#REF!</f>
        <v>#REF!</v>
      </c>
      <c r="T123" s="25" t="e">
        <f>#REF!</f>
        <v>#REF!</v>
      </c>
      <c r="U123" s="25" t="e">
        <f>#REF!</f>
        <v>#REF!</v>
      </c>
      <c r="V123" s="25" t="e">
        <f>#REF!</f>
        <v>#REF!</v>
      </c>
      <c r="W123" s="25" t="e">
        <f>#REF!</f>
        <v>#REF!</v>
      </c>
      <c r="X123" s="25" t="e">
        <f>#REF!</f>
        <v>#REF!</v>
      </c>
      <c r="Y123" s="25" t="e">
        <f>#REF!</f>
        <v>#REF!</v>
      </c>
      <c r="Z123" s="25" t="e">
        <f>#REF!</f>
        <v>#REF!</v>
      </c>
      <c r="AA123" s="25" t="e">
        <f>#REF!</f>
        <v>#REF!</v>
      </c>
      <c r="AB123" s="25" t="e">
        <f>#REF!</f>
        <v>#REF!</v>
      </c>
      <c r="AC123" s="25" t="e">
        <f>#REF!</f>
        <v>#REF!</v>
      </c>
      <c r="AD123" s="25" t="e">
        <f>#REF!</f>
        <v>#REF!</v>
      </c>
      <c r="AE123" s="25" t="e">
        <f>#REF!</f>
        <v>#REF!</v>
      </c>
      <c r="AF123" s="25" t="e">
        <f>#REF!</f>
        <v>#REF!</v>
      </c>
      <c r="AG123" s="25" t="e">
        <f>#REF!</f>
        <v>#REF!</v>
      </c>
      <c r="AH123" s="25" t="e">
        <f>#REF!</f>
        <v>#REF!</v>
      </c>
      <c r="AI123" s="25" t="e">
        <f>#REF!</f>
        <v>#REF!</v>
      </c>
      <c r="AJ123" s="25" t="e">
        <f>#REF!</f>
        <v>#REF!</v>
      </c>
    </row>
    <row r="124" spans="3:36" s="54" customFormat="1" ht="21" customHeight="1">
      <c r="C124" s="54" t="str">
        <f t="shared" si="84"/>
        <v>EBITDALeeds</v>
      </c>
      <c r="D124" s="32" t="str">
        <f>D123</f>
        <v>Leeds</v>
      </c>
      <c r="E124" s="1303"/>
      <c r="F124" s="54" t="s">
        <v>87</v>
      </c>
      <c r="G124" s="54" t="s">
        <v>143</v>
      </c>
      <c r="I124" s="25" t="e">
        <f t="shared" si="85"/>
        <v>#REF!</v>
      </c>
      <c r="J124" s="25" t="e">
        <f t="shared" si="86"/>
        <v>#REF!</v>
      </c>
      <c r="K124" s="514" t="e">
        <f>I124-J124</f>
        <v>#REF!</v>
      </c>
      <c r="M124" s="25" t="e">
        <f t="shared" ref="M124:AJ124" si="87">M120-M121-M122-M123</f>
        <v>#REF!</v>
      </c>
      <c r="N124" s="25" t="e">
        <f t="shared" si="87"/>
        <v>#REF!</v>
      </c>
      <c r="O124" s="25" t="e">
        <f t="shared" si="87"/>
        <v>#REF!</v>
      </c>
      <c r="P124" s="25" t="e">
        <f t="shared" si="87"/>
        <v>#REF!</v>
      </c>
      <c r="Q124" s="25" t="e">
        <f t="shared" si="87"/>
        <v>#REF!</v>
      </c>
      <c r="R124" s="25" t="e">
        <f t="shared" si="87"/>
        <v>#REF!</v>
      </c>
      <c r="S124" s="25" t="e">
        <f t="shared" si="87"/>
        <v>#REF!</v>
      </c>
      <c r="T124" s="25" t="e">
        <f t="shared" si="87"/>
        <v>#REF!</v>
      </c>
      <c r="U124" s="25" t="e">
        <f t="shared" si="87"/>
        <v>#REF!</v>
      </c>
      <c r="V124" s="25" t="e">
        <f t="shared" si="87"/>
        <v>#REF!</v>
      </c>
      <c r="W124" s="25" t="e">
        <f t="shared" si="87"/>
        <v>#REF!</v>
      </c>
      <c r="X124" s="25" t="e">
        <f t="shared" si="87"/>
        <v>#REF!</v>
      </c>
      <c r="Y124" s="25" t="e">
        <f t="shared" si="87"/>
        <v>#REF!</v>
      </c>
      <c r="Z124" s="25" t="e">
        <f t="shared" si="87"/>
        <v>#REF!</v>
      </c>
      <c r="AA124" s="25" t="e">
        <f t="shared" si="87"/>
        <v>#REF!</v>
      </c>
      <c r="AB124" s="25" t="e">
        <f t="shared" si="87"/>
        <v>#REF!</v>
      </c>
      <c r="AC124" s="25" t="e">
        <f t="shared" si="87"/>
        <v>#REF!</v>
      </c>
      <c r="AD124" s="25" t="e">
        <f t="shared" si="87"/>
        <v>#REF!</v>
      </c>
      <c r="AE124" s="25" t="e">
        <f t="shared" si="87"/>
        <v>#REF!</v>
      </c>
      <c r="AF124" s="25" t="e">
        <f t="shared" si="87"/>
        <v>#REF!</v>
      </c>
      <c r="AG124" s="25" t="e">
        <f t="shared" si="87"/>
        <v>#REF!</v>
      </c>
      <c r="AH124" s="25" t="e">
        <f t="shared" si="87"/>
        <v>#REF!</v>
      </c>
      <c r="AI124" s="25" t="e">
        <f t="shared" si="87"/>
        <v>#REF!</v>
      </c>
      <c r="AJ124" s="25" t="e">
        <f t="shared" si="87"/>
        <v>#REF!</v>
      </c>
    </row>
    <row r="125" spans="3:36" s="502" customFormat="1" ht="20.25" customHeight="1">
      <c r="E125" s="1303"/>
      <c r="F125" s="106" t="s">
        <v>609</v>
      </c>
      <c r="G125" s="106" t="s">
        <v>614</v>
      </c>
      <c r="I125" s="510" t="e">
        <f>I120/I119</f>
        <v>#REF!</v>
      </c>
      <c r="J125" s="510" t="e">
        <f>J120/J119</f>
        <v>#REF!</v>
      </c>
      <c r="K125" s="515" t="e">
        <f>I125-J125</f>
        <v>#REF!</v>
      </c>
      <c r="L125" s="106"/>
      <c r="M125" s="67" t="e">
        <f t="shared" ref="M125:AJ125" si="88">(M120/M119)</f>
        <v>#REF!</v>
      </c>
      <c r="N125" s="67" t="e">
        <f t="shared" si="88"/>
        <v>#REF!</v>
      </c>
      <c r="O125" s="67" t="e">
        <f t="shared" si="88"/>
        <v>#REF!</v>
      </c>
      <c r="P125" s="67" t="e">
        <f t="shared" si="88"/>
        <v>#REF!</v>
      </c>
      <c r="Q125" s="67" t="e">
        <f t="shared" si="88"/>
        <v>#REF!</v>
      </c>
      <c r="R125" s="67" t="e">
        <f t="shared" si="88"/>
        <v>#REF!</v>
      </c>
      <c r="S125" s="67" t="e">
        <f t="shared" si="88"/>
        <v>#REF!</v>
      </c>
      <c r="T125" s="67" t="e">
        <f t="shared" si="88"/>
        <v>#REF!</v>
      </c>
      <c r="U125" s="67" t="e">
        <f t="shared" si="88"/>
        <v>#REF!</v>
      </c>
      <c r="V125" s="67" t="e">
        <f t="shared" si="88"/>
        <v>#REF!</v>
      </c>
      <c r="W125" s="67" t="e">
        <f t="shared" si="88"/>
        <v>#REF!</v>
      </c>
      <c r="X125" s="67" t="e">
        <f t="shared" si="88"/>
        <v>#REF!</v>
      </c>
      <c r="Y125" s="67" t="e">
        <f t="shared" si="88"/>
        <v>#REF!</v>
      </c>
      <c r="Z125" s="67" t="e">
        <f t="shared" si="88"/>
        <v>#REF!</v>
      </c>
      <c r="AA125" s="67" t="e">
        <f t="shared" si="88"/>
        <v>#REF!</v>
      </c>
      <c r="AB125" s="67" t="e">
        <f t="shared" si="88"/>
        <v>#REF!</v>
      </c>
      <c r="AC125" s="67" t="e">
        <f t="shared" si="88"/>
        <v>#REF!</v>
      </c>
      <c r="AD125" s="67" t="e">
        <f t="shared" si="88"/>
        <v>#REF!</v>
      </c>
      <c r="AE125" s="67" t="e">
        <f t="shared" si="88"/>
        <v>#REF!</v>
      </c>
      <c r="AF125" s="67" t="e">
        <f t="shared" si="88"/>
        <v>#REF!</v>
      </c>
      <c r="AG125" s="67" t="e">
        <f t="shared" si="88"/>
        <v>#REF!</v>
      </c>
      <c r="AH125" s="67" t="e">
        <f t="shared" si="88"/>
        <v>#REF!</v>
      </c>
      <c r="AI125" s="67" t="e">
        <f t="shared" si="88"/>
        <v>#REF!</v>
      </c>
      <c r="AJ125" s="67" t="e">
        <f t="shared" si="88"/>
        <v>#REF!</v>
      </c>
    </row>
    <row r="126" spans="3:36" s="502" customFormat="1" ht="23.25" customHeight="1">
      <c r="E126" s="1303"/>
      <c r="F126" s="106" t="s">
        <v>610</v>
      </c>
      <c r="G126" s="106" t="s">
        <v>614</v>
      </c>
      <c r="I126" s="511" t="e">
        <f>I121/I119</f>
        <v>#REF!</v>
      </c>
      <c r="J126" s="511" t="e">
        <f>J121/J119</f>
        <v>#REF!</v>
      </c>
      <c r="K126" s="516" t="e">
        <f>J126-I126</f>
        <v>#REF!</v>
      </c>
      <c r="L126" s="106"/>
      <c r="M126" s="22" t="e">
        <f t="shared" ref="M126:AJ126" si="89">(M121/M119)</f>
        <v>#REF!</v>
      </c>
      <c r="N126" s="22" t="e">
        <f t="shared" si="89"/>
        <v>#REF!</v>
      </c>
      <c r="O126" s="22" t="e">
        <f t="shared" si="89"/>
        <v>#REF!</v>
      </c>
      <c r="P126" s="22" t="e">
        <f t="shared" si="89"/>
        <v>#REF!</v>
      </c>
      <c r="Q126" s="22" t="e">
        <f t="shared" si="89"/>
        <v>#REF!</v>
      </c>
      <c r="R126" s="22" t="e">
        <f t="shared" si="89"/>
        <v>#REF!</v>
      </c>
      <c r="S126" s="22" t="e">
        <f t="shared" si="89"/>
        <v>#REF!</v>
      </c>
      <c r="T126" s="22" t="e">
        <f t="shared" si="89"/>
        <v>#REF!</v>
      </c>
      <c r="U126" s="22" t="e">
        <f t="shared" si="89"/>
        <v>#REF!</v>
      </c>
      <c r="V126" s="22" t="e">
        <f t="shared" si="89"/>
        <v>#REF!</v>
      </c>
      <c r="W126" s="22" t="e">
        <f t="shared" si="89"/>
        <v>#REF!</v>
      </c>
      <c r="X126" s="22" t="e">
        <f t="shared" si="89"/>
        <v>#REF!</v>
      </c>
      <c r="Y126" s="22" t="e">
        <f t="shared" si="89"/>
        <v>#REF!</v>
      </c>
      <c r="Z126" s="22" t="e">
        <f t="shared" si="89"/>
        <v>#REF!</v>
      </c>
      <c r="AA126" s="22" t="e">
        <f t="shared" si="89"/>
        <v>#REF!</v>
      </c>
      <c r="AB126" s="22" t="e">
        <f t="shared" si="89"/>
        <v>#REF!</v>
      </c>
      <c r="AC126" s="22" t="e">
        <f t="shared" si="89"/>
        <v>#REF!</v>
      </c>
      <c r="AD126" s="22" t="e">
        <f t="shared" si="89"/>
        <v>#REF!</v>
      </c>
      <c r="AE126" s="22" t="e">
        <f t="shared" si="89"/>
        <v>#REF!</v>
      </c>
      <c r="AF126" s="22" t="e">
        <f t="shared" si="89"/>
        <v>#REF!</v>
      </c>
      <c r="AG126" s="22" t="e">
        <f t="shared" si="89"/>
        <v>#REF!</v>
      </c>
      <c r="AH126" s="22" t="e">
        <f t="shared" si="89"/>
        <v>#REF!</v>
      </c>
      <c r="AI126" s="22" t="e">
        <f t="shared" si="89"/>
        <v>#REF!</v>
      </c>
      <c r="AJ126" s="22" t="e">
        <f t="shared" si="89"/>
        <v>#REF!</v>
      </c>
    </row>
    <row r="127" spans="3:36" s="502" customFormat="1" ht="23.25" customHeight="1">
      <c r="E127" s="1303"/>
      <c r="F127" s="106" t="s">
        <v>611</v>
      </c>
      <c r="G127" s="106" t="s">
        <v>614</v>
      </c>
      <c r="I127" s="511" t="e">
        <f>I122/I119</f>
        <v>#REF!</v>
      </c>
      <c r="J127" s="511" t="e">
        <f>J122/J119</f>
        <v>#REF!</v>
      </c>
      <c r="K127" s="516" t="e">
        <f>J127-I127</f>
        <v>#REF!</v>
      </c>
      <c r="L127" s="106"/>
      <c r="M127" s="67" t="e">
        <f t="shared" ref="M127:AJ127" si="90">M122/M$11</f>
        <v>#REF!</v>
      </c>
      <c r="N127" s="67" t="e">
        <f t="shared" si="90"/>
        <v>#REF!</v>
      </c>
      <c r="O127" s="67" t="e">
        <f t="shared" si="90"/>
        <v>#REF!</v>
      </c>
      <c r="P127" s="67" t="e">
        <f t="shared" si="90"/>
        <v>#REF!</v>
      </c>
      <c r="Q127" s="67" t="e">
        <f t="shared" si="90"/>
        <v>#REF!</v>
      </c>
      <c r="R127" s="67" t="e">
        <f t="shared" si="90"/>
        <v>#REF!</v>
      </c>
      <c r="S127" s="67" t="e">
        <f t="shared" si="90"/>
        <v>#REF!</v>
      </c>
      <c r="T127" s="67" t="e">
        <f t="shared" si="90"/>
        <v>#REF!</v>
      </c>
      <c r="U127" s="67" t="e">
        <f t="shared" si="90"/>
        <v>#REF!</v>
      </c>
      <c r="V127" s="67" t="e">
        <f t="shared" si="90"/>
        <v>#REF!</v>
      </c>
      <c r="W127" s="67" t="e">
        <f t="shared" si="90"/>
        <v>#REF!</v>
      </c>
      <c r="X127" s="67" t="e">
        <f t="shared" si="90"/>
        <v>#REF!</v>
      </c>
      <c r="Y127" s="67" t="e">
        <f t="shared" si="90"/>
        <v>#REF!</v>
      </c>
      <c r="Z127" s="67" t="e">
        <f t="shared" si="90"/>
        <v>#REF!</v>
      </c>
      <c r="AA127" s="67" t="e">
        <f t="shared" si="90"/>
        <v>#REF!</v>
      </c>
      <c r="AB127" s="67" t="e">
        <f t="shared" si="90"/>
        <v>#REF!</v>
      </c>
      <c r="AC127" s="67" t="e">
        <f t="shared" si="90"/>
        <v>#REF!</v>
      </c>
      <c r="AD127" s="67" t="e">
        <f t="shared" si="90"/>
        <v>#REF!</v>
      </c>
      <c r="AE127" s="67" t="e">
        <f t="shared" si="90"/>
        <v>#REF!</v>
      </c>
      <c r="AF127" s="67" t="e">
        <f t="shared" si="90"/>
        <v>#REF!</v>
      </c>
      <c r="AG127" s="67" t="e">
        <f t="shared" si="90"/>
        <v>#REF!</v>
      </c>
      <c r="AH127" s="67" t="e">
        <f t="shared" si="90"/>
        <v>#REF!</v>
      </c>
      <c r="AI127" s="67" t="e">
        <f t="shared" si="90"/>
        <v>#REF!</v>
      </c>
      <c r="AJ127" s="67" t="e">
        <f t="shared" si="90"/>
        <v>#REF!</v>
      </c>
    </row>
    <row r="128" spans="3:36" s="502" customFormat="1" ht="23.25" customHeight="1">
      <c r="E128" s="1303"/>
      <c r="F128" s="106" t="s">
        <v>612</v>
      </c>
      <c r="G128" s="106" t="s">
        <v>614</v>
      </c>
      <c r="I128" s="511" t="e">
        <f>I123/I119</f>
        <v>#REF!</v>
      </c>
      <c r="J128" s="511" t="e">
        <f>J123/J119</f>
        <v>#REF!</v>
      </c>
      <c r="K128" s="516" t="e">
        <f>J128-I128</f>
        <v>#REF!</v>
      </c>
      <c r="L128" s="106"/>
      <c r="M128" s="67" t="e">
        <f t="shared" ref="M128:AJ128" si="91">M123/M119</f>
        <v>#REF!</v>
      </c>
      <c r="N128" s="67" t="e">
        <f t="shared" si="91"/>
        <v>#REF!</v>
      </c>
      <c r="O128" s="67" t="e">
        <f t="shared" si="91"/>
        <v>#REF!</v>
      </c>
      <c r="P128" s="67" t="e">
        <f t="shared" si="91"/>
        <v>#REF!</v>
      </c>
      <c r="Q128" s="67" t="e">
        <f t="shared" si="91"/>
        <v>#REF!</v>
      </c>
      <c r="R128" s="67" t="e">
        <f t="shared" si="91"/>
        <v>#REF!</v>
      </c>
      <c r="S128" s="67" t="e">
        <f t="shared" si="91"/>
        <v>#REF!</v>
      </c>
      <c r="T128" s="67" t="e">
        <f t="shared" si="91"/>
        <v>#REF!</v>
      </c>
      <c r="U128" s="67" t="e">
        <f t="shared" si="91"/>
        <v>#REF!</v>
      </c>
      <c r="V128" s="67" t="e">
        <f t="shared" si="91"/>
        <v>#REF!</v>
      </c>
      <c r="W128" s="67" t="e">
        <f t="shared" si="91"/>
        <v>#REF!</v>
      </c>
      <c r="X128" s="67" t="e">
        <f t="shared" si="91"/>
        <v>#REF!</v>
      </c>
      <c r="Y128" s="67" t="e">
        <f t="shared" si="91"/>
        <v>#REF!</v>
      </c>
      <c r="Z128" s="67" t="e">
        <f t="shared" si="91"/>
        <v>#REF!</v>
      </c>
      <c r="AA128" s="67" t="e">
        <f t="shared" si="91"/>
        <v>#REF!</v>
      </c>
      <c r="AB128" s="67" t="e">
        <f t="shared" si="91"/>
        <v>#REF!</v>
      </c>
      <c r="AC128" s="67" t="e">
        <f t="shared" si="91"/>
        <v>#REF!</v>
      </c>
      <c r="AD128" s="67" t="e">
        <f t="shared" si="91"/>
        <v>#REF!</v>
      </c>
      <c r="AE128" s="67" t="e">
        <f t="shared" si="91"/>
        <v>#REF!</v>
      </c>
      <c r="AF128" s="67" t="e">
        <f t="shared" si="91"/>
        <v>#REF!</v>
      </c>
      <c r="AG128" s="67" t="e">
        <f t="shared" si="91"/>
        <v>#REF!</v>
      </c>
      <c r="AH128" s="67" t="e">
        <f t="shared" si="91"/>
        <v>#REF!</v>
      </c>
      <c r="AI128" s="67" t="e">
        <f t="shared" si="91"/>
        <v>#REF!</v>
      </c>
      <c r="AJ128" s="67" t="e">
        <f t="shared" si="91"/>
        <v>#REF!</v>
      </c>
    </row>
    <row r="129" spans="3:36" s="503" customFormat="1" ht="21" customHeight="1">
      <c r="C129" s="503" t="str">
        <f>"%"&amp;D124</f>
        <v>%Leeds</v>
      </c>
      <c r="E129" s="1304"/>
      <c r="F129" s="507" t="s">
        <v>613</v>
      </c>
      <c r="G129" s="507" t="s">
        <v>614</v>
      </c>
      <c r="I129" s="512" t="e">
        <f>I124/I119</f>
        <v>#REF!</v>
      </c>
      <c r="J129" s="512" t="e">
        <f>J124/J119</f>
        <v>#REF!</v>
      </c>
      <c r="K129" s="517" t="e">
        <f>I129-J129</f>
        <v>#REF!</v>
      </c>
      <c r="L129" s="504"/>
      <c r="M129" s="506" t="e">
        <f>M124/M119</f>
        <v>#REF!</v>
      </c>
      <c r="N129" s="506" t="e">
        <f t="shared" ref="N129:AJ129" si="92">N124/N119</f>
        <v>#REF!</v>
      </c>
      <c r="O129" s="506" t="e">
        <f t="shared" si="92"/>
        <v>#REF!</v>
      </c>
      <c r="P129" s="506" t="e">
        <f t="shared" si="92"/>
        <v>#REF!</v>
      </c>
      <c r="Q129" s="506" t="e">
        <f t="shared" si="92"/>
        <v>#REF!</v>
      </c>
      <c r="R129" s="506" t="e">
        <f t="shared" si="92"/>
        <v>#REF!</v>
      </c>
      <c r="S129" s="506" t="e">
        <f t="shared" si="92"/>
        <v>#REF!</v>
      </c>
      <c r="T129" s="506" t="e">
        <f t="shared" si="92"/>
        <v>#REF!</v>
      </c>
      <c r="U129" s="506" t="e">
        <f t="shared" si="92"/>
        <v>#REF!</v>
      </c>
      <c r="V129" s="506" t="e">
        <f t="shared" si="92"/>
        <v>#REF!</v>
      </c>
      <c r="W129" s="506" t="e">
        <f t="shared" si="92"/>
        <v>#REF!</v>
      </c>
      <c r="X129" s="506" t="e">
        <f t="shared" si="92"/>
        <v>#REF!</v>
      </c>
      <c r="Y129" s="506" t="e">
        <f t="shared" si="92"/>
        <v>#REF!</v>
      </c>
      <c r="Z129" s="506" t="e">
        <f t="shared" si="92"/>
        <v>#REF!</v>
      </c>
      <c r="AA129" s="506" t="e">
        <f t="shared" si="92"/>
        <v>#REF!</v>
      </c>
      <c r="AB129" s="506" t="e">
        <f t="shared" si="92"/>
        <v>#REF!</v>
      </c>
      <c r="AC129" s="506" t="e">
        <f t="shared" si="92"/>
        <v>#REF!</v>
      </c>
      <c r="AD129" s="506" t="e">
        <f t="shared" si="92"/>
        <v>#REF!</v>
      </c>
      <c r="AE129" s="506" t="e">
        <f t="shared" si="92"/>
        <v>#REF!</v>
      </c>
      <c r="AF129" s="506" t="e">
        <f t="shared" si="92"/>
        <v>#REF!</v>
      </c>
      <c r="AG129" s="506" t="e">
        <f t="shared" si="92"/>
        <v>#REF!</v>
      </c>
      <c r="AH129" s="506" t="e">
        <f t="shared" si="92"/>
        <v>#REF!</v>
      </c>
      <c r="AI129" s="506" t="e">
        <f t="shared" si="92"/>
        <v>#REF!</v>
      </c>
      <c r="AJ129" s="506" t="e">
        <f t="shared" si="92"/>
        <v>#REF!</v>
      </c>
    </row>
    <row r="130" spans="3:36">
      <c r="I130" s="49"/>
      <c r="J130" s="49"/>
      <c r="K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</row>
    <row r="131" spans="3:36" s="54" customFormat="1" ht="21" customHeight="1">
      <c r="C131" s="54" t="str">
        <f t="shared" ref="C131:C136" si="93">F131&amp;D131</f>
        <v>Net SalesCheshire Oaks</v>
      </c>
      <c r="D131" s="597" t="str">
        <f>E131</f>
        <v>Cheshire Oaks</v>
      </c>
      <c r="E131" s="1302" t="s">
        <v>18</v>
      </c>
      <c r="F131" s="62" t="s">
        <v>57</v>
      </c>
      <c r="G131" s="62" t="s">
        <v>143</v>
      </c>
      <c r="I131" s="63" t="e">
        <f t="shared" ref="I131:I136" si="94">SUM(Y131:AJ131)</f>
        <v>#REF!</v>
      </c>
      <c r="J131" s="63" t="e">
        <f t="shared" ref="J131:J136" si="95">SUM(M131:X131)</f>
        <v>#REF!</v>
      </c>
      <c r="K131" s="513" t="e">
        <f>I131-J131</f>
        <v>#REF!</v>
      </c>
      <c r="M131" s="25" t="e">
        <f>#REF!</f>
        <v>#REF!</v>
      </c>
      <c r="N131" s="25" t="e">
        <f>#REF!</f>
        <v>#REF!</v>
      </c>
      <c r="O131" s="25" t="e">
        <f>#REF!</f>
        <v>#REF!</v>
      </c>
      <c r="P131" s="25" t="e">
        <f>#REF!</f>
        <v>#REF!</v>
      </c>
      <c r="Q131" s="25" t="e">
        <f>#REF!</f>
        <v>#REF!</v>
      </c>
      <c r="R131" s="25" t="e">
        <f>#REF!</f>
        <v>#REF!</v>
      </c>
      <c r="S131" s="25" t="e">
        <f>#REF!</f>
        <v>#REF!</v>
      </c>
      <c r="T131" s="25" t="e">
        <f>#REF!</f>
        <v>#REF!</v>
      </c>
      <c r="U131" s="25" t="e">
        <f>#REF!</f>
        <v>#REF!</v>
      </c>
      <c r="V131" s="25" t="e">
        <f>#REF!</f>
        <v>#REF!</v>
      </c>
      <c r="W131" s="25" t="e">
        <f>#REF!</f>
        <v>#REF!</v>
      </c>
      <c r="X131" s="25" t="e">
        <f>#REF!</f>
        <v>#REF!</v>
      </c>
      <c r="Y131" s="25" t="e">
        <f>#REF!</f>
        <v>#REF!</v>
      </c>
      <c r="Z131" s="25" t="e">
        <f>#REF!</f>
        <v>#REF!</v>
      </c>
      <c r="AA131" s="25" t="e">
        <f>#REF!</f>
        <v>#REF!</v>
      </c>
      <c r="AB131" s="25" t="e">
        <f>#REF!</f>
        <v>#REF!</v>
      </c>
      <c r="AC131" s="25" t="e">
        <f>#REF!</f>
        <v>#REF!</v>
      </c>
      <c r="AD131" s="25" t="e">
        <f>#REF!</f>
        <v>#REF!</v>
      </c>
      <c r="AE131" s="25" t="e">
        <f>#REF!</f>
        <v>#REF!</v>
      </c>
      <c r="AF131" s="25" t="e">
        <f>#REF!</f>
        <v>#REF!</v>
      </c>
      <c r="AG131" s="25" t="e">
        <f>#REF!</f>
        <v>#REF!</v>
      </c>
      <c r="AH131" s="25" t="e">
        <f>#REF!</f>
        <v>#REF!</v>
      </c>
      <c r="AI131" s="25" t="e">
        <f>#REF!</f>
        <v>#REF!</v>
      </c>
      <c r="AJ131" s="25" t="e">
        <f>#REF!</f>
        <v>#REF!</v>
      </c>
    </row>
    <row r="132" spans="3:36" ht="20.25" customHeight="1">
      <c r="C132" s="54" t="str">
        <f t="shared" si="93"/>
        <v>Gross ProfitCheshire Oaks</v>
      </c>
      <c r="D132" s="32" t="str">
        <f>D131</f>
        <v>Cheshire Oaks</v>
      </c>
      <c r="E132" s="1303"/>
      <c r="F132" s="32" t="s">
        <v>1</v>
      </c>
      <c r="G132" s="32" t="s">
        <v>143</v>
      </c>
      <c r="I132" s="24" t="e">
        <f t="shared" si="94"/>
        <v>#REF!</v>
      </c>
      <c r="J132" s="24" t="e">
        <f t="shared" si="95"/>
        <v>#REF!</v>
      </c>
      <c r="K132" s="123" t="e">
        <f>I132-J132</f>
        <v>#REF!</v>
      </c>
      <c r="M132" s="25" t="e">
        <f>#REF!</f>
        <v>#REF!</v>
      </c>
      <c r="N132" s="25" t="e">
        <f>#REF!</f>
        <v>#REF!</v>
      </c>
      <c r="O132" s="25" t="e">
        <f>#REF!</f>
        <v>#REF!</v>
      </c>
      <c r="P132" s="25" t="e">
        <f>#REF!</f>
        <v>#REF!</v>
      </c>
      <c r="Q132" s="25" t="e">
        <f>#REF!</f>
        <v>#REF!</v>
      </c>
      <c r="R132" s="25" t="e">
        <f>#REF!</f>
        <v>#REF!</v>
      </c>
      <c r="S132" s="25" t="e">
        <f>#REF!</f>
        <v>#REF!</v>
      </c>
      <c r="T132" s="25" t="e">
        <f>#REF!</f>
        <v>#REF!</v>
      </c>
      <c r="U132" s="25" t="e">
        <f>#REF!</f>
        <v>#REF!</v>
      </c>
      <c r="V132" s="25" t="e">
        <f>#REF!</f>
        <v>#REF!</v>
      </c>
      <c r="W132" s="25" t="e">
        <f>#REF!</f>
        <v>#REF!</v>
      </c>
      <c r="X132" s="25" t="e">
        <f>#REF!</f>
        <v>#REF!</v>
      </c>
      <c r="Y132" s="25" t="e">
        <f>#REF!</f>
        <v>#REF!</v>
      </c>
      <c r="Z132" s="25" t="e">
        <f>#REF!</f>
        <v>#REF!</v>
      </c>
      <c r="AA132" s="25" t="e">
        <f>#REF!</f>
        <v>#REF!</v>
      </c>
      <c r="AB132" s="25" t="e">
        <f>#REF!</f>
        <v>#REF!</v>
      </c>
      <c r="AC132" s="25" t="e">
        <f>#REF!</f>
        <v>#REF!</v>
      </c>
      <c r="AD132" s="25" t="e">
        <f>#REF!</f>
        <v>#REF!</v>
      </c>
      <c r="AE132" s="25" t="e">
        <f>#REF!</f>
        <v>#REF!</v>
      </c>
      <c r="AF132" s="25" t="e">
        <f>#REF!</f>
        <v>#REF!</v>
      </c>
      <c r="AG132" s="25" t="e">
        <f>#REF!</f>
        <v>#REF!</v>
      </c>
      <c r="AH132" s="25" t="e">
        <f>#REF!</f>
        <v>#REF!</v>
      </c>
      <c r="AI132" s="25" t="e">
        <f>#REF!</f>
        <v>#REF!</v>
      </c>
      <c r="AJ132" s="25" t="e">
        <f>#REF!</f>
        <v>#REF!</v>
      </c>
    </row>
    <row r="133" spans="3:36" ht="23.25" customHeight="1">
      <c r="C133" s="54" t="str">
        <f t="shared" si="93"/>
        <v>LabourCheshire Oaks</v>
      </c>
      <c r="D133" s="32" t="str">
        <f>D132</f>
        <v>Cheshire Oaks</v>
      </c>
      <c r="E133" s="1303"/>
      <c r="F133" s="32" t="s">
        <v>36</v>
      </c>
      <c r="G133" s="32" t="s">
        <v>143</v>
      </c>
      <c r="I133" s="24" t="e">
        <f t="shared" si="94"/>
        <v>#REF!</v>
      </c>
      <c r="J133" s="24" t="e">
        <f t="shared" si="95"/>
        <v>#REF!</v>
      </c>
      <c r="K133" s="123" t="e">
        <f>J133-I133</f>
        <v>#REF!</v>
      </c>
      <c r="M133" s="25" t="e">
        <f>#REF!</f>
        <v>#REF!</v>
      </c>
      <c r="N133" s="25" t="e">
        <f>#REF!</f>
        <v>#REF!</v>
      </c>
      <c r="O133" s="25" t="e">
        <f>#REF!</f>
        <v>#REF!</v>
      </c>
      <c r="P133" s="25" t="e">
        <f>#REF!</f>
        <v>#REF!</v>
      </c>
      <c r="Q133" s="25" t="e">
        <f>#REF!</f>
        <v>#REF!</v>
      </c>
      <c r="R133" s="25" t="e">
        <f>#REF!</f>
        <v>#REF!</v>
      </c>
      <c r="S133" s="25" t="e">
        <f>#REF!</f>
        <v>#REF!</v>
      </c>
      <c r="T133" s="25" t="e">
        <f>#REF!</f>
        <v>#REF!</v>
      </c>
      <c r="U133" s="25" t="e">
        <f>#REF!</f>
        <v>#REF!</v>
      </c>
      <c r="V133" s="25" t="e">
        <f>#REF!</f>
        <v>#REF!</v>
      </c>
      <c r="W133" s="25" t="e">
        <f>#REF!</f>
        <v>#REF!</v>
      </c>
      <c r="X133" s="25" t="e">
        <f>#REF!</f>
        <v>#REF!</v>
      </c>
      <c r="Y133" s="25" t="e">
        <f>#REF!</f>
        <v>#REF!</v>
      </c>
      <c r="Z133" s="25" t="e">
        <f>#REF!</f>
        <v>#REF!</v>
      </c>
      <c r="AA133" s="25" t="e">
        <f>#REF!</f>
        <v>#REF!</v>
      </c>
      <c r="AB133" s="25" t="e">
        <f>#REF!</f>
        <v>#REF!</v>
      </c>
      <c r="AC133" s="25" t="e">
        <f>#REF!</f>
        <v>#REF!</v>
      </c>
      <c r="AD133" s="25" t="e">
        <f>#REF!</f>
        <v>#REF!</v>
      </c>
      <c r="AE133" s="25" t="e">
        <f>#REF!</f>
        <v>#REF!</v>
      </c>
      <c r="AF133" s="25" t="e">
        <f>#REF!</f>
        <v>#REF!</v>
      </c>
      <c r="AG133" s="25" t="e">
        <f>#REF!</f>
        <v>#REF!</v>
      </c>
      <c r="AH133" s="25" t="e">
        <f>#REF!</f>
        <v>#REF!</v>
      </c>
      <c r="AI133" s="25" t="e">
        <f>#REF!</f>
        <v>#REF!</v>
      </c>
      <c r="AJ133" s="25" t="e">
        <f>#REF!</f>
        <v>#REF!</v>
      </c>
    </row>
    <row r="134" spans="3:36" ht="23.25" customHeight="1">
      <c r="C134" s="54" t="str">
        <f t="shared" si="93"/>
        <v>OccupancyCheshire Oaks</v>
      </c>
      <c r="D134" s="32" t="str">
        <f>D133</f>
        <v>Cheshire Oaks</v>
      </c>
      <c r="E134" s="1303"/>
      <c r="F134" s="32" t="s">
        <v>40</v>
      </c>
      <c r="G134" s="32" t="s">
        <v>143</v>
      </c>
      <c r="I134" s="24" t="e">
        <f t="shared" si="94"/>
        <v>#REF!</v>
      </c>
      <c r="J134" s="24" t="e">
        <f t="shared" si="95"/>
        <v>#REF!</v>
      </c>
      <c r="K134" s="123" t="e">
        <f>J134-I134</f>
        <v>#REF!</v>
      </c>
      <c r="M134" s="25" t="e">
        <f>#REF!</f>
        <v>#REF!</v>
      </c>
      <c r="N134" s="25" t="e">
        <f>#REF!</f>
        <v>#REF!</v>
      </c>
      <c r="O134" s="25" t="e">
        <f>#REF!</f>
        <v>#REF!</v>
      </c>
      <c r="P134" s="25" t="e">
        <f>#REF!</f>
        <v>#REF!</v>
      </c>
      <c r="Q134" s="25" t="e">
        <f>#REF!</f>
        <v>#REF!</v>
      </c>
      <c r="R134" s="25" t="e">
        <f>#REF!</f>
        <v>#REF!</v>
      </c>
      <c r="S134" s="25" t="e">
        <f>#REF!</f>
        <v>#REF!</v>
      </c>
      <c r="T134" s="25" t="e">
        <f>#REF!</f>
        <v>#REF!</v>
      </c>
      <c r="U134" s="25" t="e">
        <f>#REF!</f>
        <v>#REF!</v>
      </c>
      <c r="V134" s="25" t="e">
        <f>#REF!</f>
        <v>#REF!</v>
      </c>
      <c r="W134" s="25" t="e">
        <f>#REF!</f>
        <v>#REF!</v>
      </c>
      <c r="X134" s="25" t="e">
        <f>#REF!</f>
        <v>#REF!</v>
      </c>
      <c r="Y134" s="25" t="e">
        <f>#REF!</f>
        <v>#REF!</v>
      </c>
      <c r="Z134" s="25" t="e">
        <f>#REF!</f>
        <v>#REF!</v>
      </c>
      <c r="AA134" s="25" t="e">
        <f>#REF!</f>
        <v>#REF!</v>
      </c>
      <c r="AB134" s="25" t="e">
        <f>#REF!</f>
        <v>#REF!</v>
      </c>
      <c r="AC134" s="25" t="e">
        <f>#REF!</f>
        <v>#REF!</v>
      </c>
      <c r="AD134" s="25" t="e">
        <f>#REF!</f>
        <v>#REF!</v>
      </c>
      <c r="AE134" s="25" t="e">
        <f>#REF!</f>
        <v>#REF!</v>
      </c>
      <c r="AF134" s="25" t="e">
        <f>#REF!</f>
        <v>#REF!</v>
      </c>
      <c r="AG134" s="25" t="e">
        <f>#REF!</f>
        <v>#REF!</v>
      </c>
      <c r="AH134" s="25" t="e">
        <f>#REF!</f>
        <v>#REF!</v>
      </c>
      <c r="AI134" s="25" t="e">
        <f>#REF!</f>
        <v>#REF!</v>
      </c>
      <c r="AJ134" s="25" t="e">
        <f>#REF!</f>
        <v>#REF!</v>
      </c>
    </row>
    <row r="135" spans="3:36" ht="23.25" customHeight="1">
      <c r="C135" s="54" t="str">
        <f t="shared" si="93"/>
        <v>OverheadsCheshire Oaks</v>
      </c>
      <c r="D135" s="32" t="str">
        <f>D134</f>
        <v>Cheshire Oaks</v>
      </c>
      <c r="E135" s="1303"/>
      <c r="F135" s="32" t="s">
        <v>79</v>
      </c>
      <c r="G135" s="32" t="s">
        <v>143</v>
      </c>
      <c r="I135" s="24" t="e">
        <f t="shared" si="94"/>
        <v>#REF!</v>
      </c>
      <c r="J135" s="24" t="e">
        <f t="shared" si="95"/>
        <v>#REF!</v>
      </c>
      <c r="K135" s="123" t="e">
        <f>J135-I135</f>
        <v>#REF!</v>
      </c>
      <c r="M135" s="25" t="e">
        <f>#REF!</f>
        <v>#REF!</v>
      </c>
      <c r="N135" s="25" t="e">
        <f>#REF!</f>
        <v>#REF!</v>
      </c>
      <c r="O135" s="25" t="e">
        <f>#REF!</f>
        <v>#REF!</v>
      </c>
      <c r="P135" s="25" t="e">
        <f>#REF!</f>
        <v>#REF!</v>
      </c>
      <c r="Q135" s="25" t="e">
        <f>#REF!</f>
        <v>#REF!</v>
      </c>
      <c r="R135" s="25" t="e">
        <f>#REF!</f>
        <v>#REF!</v>
      </c>
      <c r="S135" s="25" t="e">
        <f>#REF!</f>
        <v>#REF!</v>
      </c>
      <c r="T135" s="25" t="e">
        <f>#REF!</f>
        <v>#REF!</v>
      </c>
      <c r="U135" s="25" t="e">
        <f>#REF!</f>
        <v>#REF!</v>
      </c>
      <c r="V135" s="25" t="e">
        <f>#REF!</f>
        <v>#REF!</v>
      </c>
      <c r="W135" s="25" t="e">
        <f>#REF!</f>
        <v>#REF!</v>
      </c>
      <c r="X135" s="25" t="e">
        <f>#REF!</f>
        <v>#REF!</v>
      </c>
      <c r="Y135" s="25" t="e">
        <f>#REF!</f>
        <v>#REF!</v>
      </c>
      <c r="Z135" s="25" t="e">
        <f>#REF!</f>
        <v>#REF!</v>
      </c>
      <c r="AA135" s="25" t="e">
        <f>#REF!</f>
        <v>#REF!</v>
      </c>
      <c r="AB135" s="25" t="e">
        <f>#REF!</f>
        <v>#REF!</v>
      </c>
      <c r="AC135" s="25" t="e">
        <f>#REF!</f>
        <v>#REF!</v>
      </c>
      <c r="AD135" s="25" t="e">
        <f>#REF!</f>
        <v>#REF!</v>
      </c>
      <c r="AE135" s="25" t="e">
        <f>#REF!</f>
        <v>#REF!</v>
      </c>
      <c r="AF135" s="25" t="e">
        <f>#REF!</f>
        <v>#REF!</v>
      </c>
      <c r="AG135" s="25" t="e">
        <f>#REF!</f>
        <v>#REF!</v>
      </c>
      <c r="AH135" s="25" t="e">
        <f>#REF!</f>
        <v>#REF!</v>
      </c>
      <c r="AI135" s="25" t="e">
        <f>#REF!</f>
        <v>#REF!</v>
      </c>
      <c r="AJ135" s="25" t="e">
        <f>#REF!</f>
        <v>#REF!</v>
      </c>
    </row>
    <row r="136" spans="3:36" s="54" customFormat="1" ht="21" customHeight="1">
      <c r="C136" s="54" t="str">
        <f t="shared" si="93"/>
        <v>EBITDACheshire Oaks</v>
      </c>
      <c r="D136" s="32" t="str">
        <f>D135</f>
        <v>Cheshire Oaks</v>
      </c>
      <c r="E136" s="1303"/>
      <c r="F136" s="54" t="s">
        <v>87</v>
      </c>
      <c r="G136" s="54" t="s">
        <v>143</v>
      </c>
      <c r="I136" s="25" t="e">
        <f t="shared" si="94"/>
        <v>#REF!</v>
      </c>
      <c r="J136" s="25" t="e">
        <f t="shared" si="95"/>
        <v>#REF!</v>
      </c>
      <c r="K136" s="514" t="e">
        <f>I136-J136</f>
        <v>#REF!</v>
      </c>
      <c r="M136" s="25" t="e">
        <f t="shared" ref="M136:AJ136" si="96">M132-M133-M134-M135</f>
        <v>#REF!</v>
      </c>
      <c r="N136" s="25" t="e">
        <f t="shared" si="96"/>
        <v>#REF!</v>
      </c>
      <c r="O136" s="25" t="e">
        <f t="shared" si="96"/>
        <v>#REF!</v>
      </c>
      <c r="P136" s="25" t="e">
        <f t="shared" si="96"/>
        <v>#REF!</v>
      </c>
      <c r="Q136" s="25" t="e">
        <f t="shared" si="96"/>
        <v>#REF!</v>
      </c>
      <c r="R136" s="25" t="e">
        <f t="shared" si="96"/>
        <v>#REF!</v>
      </c>
      <c r="S136" s="25" t="e">
        <f t="shared" si="96"/>
        <v>#REF!</v>
      </c>
      <c r="T136" s="25" t="e">
        <f t="shared" si="96"/>
        <v>#REF!</v>
      </c>
      <c r="U136" s="25" t="e">
        <f t="shared" si="96"/>
        <v>#REF!</v>
      </c>
      <c r="V136" s="25" t="e">
        <f t="shared" si="96"/>
        <v>#REF!</v>
      </c>
      <c r="W136" s="25" t="e">
        <f t="shared" si="96"/>
        <v>#REF!</v>
      </c>
      <c r="X136" s="25" t="e">
        <f t="shared" si="96"/>
        <v>#REF!</v>
      </c>
      <c r="Y136" s="25" t="e">
        <f t="shared" si="96"/>
        <v>#REF!</v>
      </c>
      <c r="Z136" s="25" t="e">
        <f t="shared" si="96"/>
        <v>#REF!</v>
      </c>
      <c r="AA136" s="25" t="e">
        <f t="shared" si="96"/>
        <v>#REF!</v>
      </c>
      <c r="AB136" s="25" t="e">
        <f t="shared" si="96"/>
        <v>#REF!</v>
      </c>
      <c r="AC136" s="25" t="e">
        <f t="shared" si="96"/>
        <v>#REF!</v>
      </c>
      <c r="AD136" s="25" t="e">
        <f t="shared" si="96"/>
        <v>#REF!</v>
      </c>
      <c r="AE136" s="25" t="e">
        <f t="shared" si="96"/>
        <v>#REF!</v>
      </c>
      <c r="AF136" s="25" t="e">
        <f t="shared" si="96"/>
        <v>#REF!</v>
      </c>
      <c r="AG136" s="25" t="e">
        <f t="shared" si="96"/>
        <v>#REF!</v>
      </c>
      <c r="AH136" s="25" t="e">
        <f t="shared" si="96"/>
        <v>#REF!</v>
      </c>
      <c r="AI136" s="25" t="e">
        <f t="shared" si="96"/>
        <v>#REF!</v>
      </c>
      <c r="AJ136" s="25" t="e">
        <f t="shared" si="96"/>
        <v>#REF!</v>
      </c>
    </row>
    <row r="137" spans="3:36" s="502" customFormat="1" ht="20.25" customHeight="1">
      <c r="E137" s="1303"/>
      <c r="F137" s="106" t="s">
        <v>609</v>
      </c>
      <c r="G137" s="106" t="s">
        <v>614</v>
      </c>
      <c r="I137" s="510" t="e">
        <f>I132/I131</f>
        <v>#REF!</v>
      </c>
      <c r="J137" s="510" t="e">
        <f>J132/J131</f>
        <v>#REF!</v>
      </c>
      <c r="K137" s="515" t="e">
        <f>I137-J137</f>
        <v>#REF!</v>
      </c>
      <c r="L137" s="106"/>
      <c r="M137" s="67" t="e">
        <f t="shared" ref="M137:AJ137" si="97">M132/M131</f>
        <v>#REF!</v>
      </c>
      <c r="N137" s="67" t="e">
        <f t="shared" si="97"/>
        <v>#REF!</v>
      </c>
      <c r="O137" s="67" t="e">
        <f t="shared" si="97"/>
        <v>#REF!</v>
      </c>
      <c r="P137" s="67" t="e">
        <f t="shared" si="97"/>
        <v>#REF!</v>
      </c>
      <c r="Q137" s="67" t="e">
        <f t="shared" si="97"/>
        <v>#REF!</v>
      </c>
      <c r="R137" s="67" t="e">
        <f t="shared" si="97"/>
        <v>#REF!</v>
      </c>
      <c r="S137" s="67" t="e">
        <f t="shared" si="97"/>
        <v>#REF!</v>
      </c>
      <c r="T137" s="67" t="e">
        <f t="shared" si="97"/>
        <v>#REF!</v>
      </c>
      <c r="U137" s="67" t="e">
        <f t="shared" si="97"/>
        <v>#REF!</v>
      </c>
      <c r="V137" s="67" t="e">
        <f t="shared" si="97"/>
        <v>#REF!</v>
      </c>
      <c r="W137" s="67" t="e">
        <f t="shared" si="97"/>
        <v>#REF!</v>
      </c>
      <c r="X137" s="67" t="e">
        <f t="shared" si="97"/>
        <v>#REF!</v>
      </c>
      <c r="Y137" s="67" t="e">
        <f t="shared" si="97"/>
        <v>#REF!</v>
      </c>
      <c r="Z137" s="67" t="e">
        <f t="shared" si="97"/>
        <v>#REF!</v>
      </c>
      <c r="AA137" s="67" t="e">
        <f t="shared" si="97"/>
        <v>#REF!</v>
      </c>
      <c r="AB137" s="67" t="e">
        <f t="shared" si="97"/>
        <v>#REF!</v>
      </c>
      <c r="AC137" s="67" t="e">
        <f t="shared" si="97"/>
        <v>#REF!</v>
      </c>
      <c r="AD137" s="67" t="e">
        <f t="shared" si="97"/>
        <v>#REF!</v>
      </c>
      <c r="AE137" s="67" t="e">
        <f t="shared" si="97"/>
        <v>#REF!</v>
      </c>
      <c r="AF137" s="67" t="e">
        <f t="shared" si="97"/>
        <v>#REF!</v>
      </c>
      <c r="AG137" s="67" t="e">
        <f t="shared" si="97"/>
        <v>#REF!</v>
      </c>
      <c r="AH137" s="67" t="e">
        <f t="shared" si="97"/>
        <v>#REF!</v>
      </c>
      <c r="AI137" s="67" t="e">
        <f t="shared" si="97"/>
        <v>#REF!</v>
      </c>
      <c r="AJ137" s="67" t="e">
        <f t="shared" si="97"/>
        <v>#REF!</v>
      </c>
    </row>
    <row r="138" spans="3:36" s="502" customFormat="1" ht="23.25" customHeight="1">
      <c r="E138" s="1303"/>
      <c r="F138" s="106" t="s">
        <v>610</v>
      </c>
      <c r="G138" s="106" t="s">
        <v>614</v>
      </c>
      <c r="I138" s="511" t="e">
        <f>I133/I131</f>
        <v>#REF!</v>
      </c>
      <c r="J138" s="511" t="e">
        <f>J133/J131</f>
        <v>#REF!</v>
      </c>
      <c r="K138" s="516" t="e">
        <f>J138-I138</f>
        <v>#REF!</v>
      </c>
      <c r="L138" s="106"/>
      <c r="M138" s="22" t="e">
        <f t="shared" ref="M138:AJ138" si="98">M133/M131</f>
        <v>#REF!</v>
      </c>
      <c r="N138" s="22" t="e">
        <f t="shared" si="98"/>
        <v>#REF!</v>
      </c>
      <c r="O138" s="22" t="e">
        <f t="shared" si="98"/>
        <v>#REF!</v>
      </c>
      <c r="P138" s="22" t="e">
        <f t="shared" si="98"/>
        <v>#REF!</v>
      </c>
      <c r="Q138" s="22" t="e">
        <f t="shared" si="98"/>
        <v>#REF!</v>
      </c>
      <c r="R138" s="22" t="e">
        <f t="shared" si="98"/>
        <v>#REF!</v>
      </c>
      <c r="S138" s="22" t="e">
        <f t="shared" si="98"/>
        <v>#REF!</v>
      </c>
      <c r="T138" s="22" t="e">
        <f t="shared" si="98"/>
        <v>#REF!</v>
      </c>
      <c r="U138" s="22" t="e">
        <f t="shared" si="98"/>
        <v>#REF!</v>
      </c>
      <c r="V138" s="22" t="e">
        <f t="shared" si="98"/>
        <v>#REF!</v>
      </c>
      <c r="W138" s="22" t="e">
        <f t="shared" si="98"/>
        <v>#REF!</v>
      </c>
      <c r="X138" s="22" t="e">
        <f t="shared" si="98"/>
        <v>#REF!</v>
      </c>
      <c r="Y138" s="22" t="e">
        <f t="shared" si="98"/>
        <v>#REF!</v>
      </c>
      <c r="Z138" s="22" t="e">
        <f t="shared" si="98"/>
        <v>#REF!</v>
      </c>
      <c r="AA138" s="22" t="e">
        <f t="shared" si="98"/>
        <v>#REF!</v>
      </c>
      <c r="AB138" s="22" t="e">
        <f t="shared" si="98"/>
        <v>#REF!</v>
      </c>
      <c r="AC138" s="22" t="e">
        <f t="shared" si="98"/>
        <v>#REF!</v>
      </c>
      <c r="AD138" s="22" t="e">
        <f t="shared" si="98"/>
        <v>#REF!</v>
      </c>
      <c r="AE138" s="22" t="e">
        <f t="shared" si="98"/>
        <v>#REF!</v>
      </c>
      <c r="AF138" s="22" t="e">
        <f t="shared" si="98"/>
        <v>#REF!</v>
      </c>
      <c r="AG138" s="22" t="e">
        <f t="shared" si="98"/>
        <v>#REF!</v>
      </c>
      <c r="AH138" s="22" t="e">
        <f t="shared" si="98"/>
        <v>#REF!</v>
      </c>
      <c r="AI138" s="22" t="e">
        <f t="shared" si="98"/>
        <v>#REF!</v>
      </c>
      <c r="AJ138" s="22" t="e">
        <f t="shared" si="98"/>
        <v>#REF!</v>
      </c>
    </row>
    <row r="139" spans="3:36" s="502" customFormat="1" ht="23.25" customHeight="1">
      <c r="E139" s="1303"/>
      <c r="F139" s="106" t="s">
        <v>611</v>
      </c>
      <c r="G139" s="106" t="s">
        <v>614</v>
      </c>
      <c r="I139" s="511" t="e">
        <f>I134/I131</f>
        <v>#REF!</v>
      </c>
      <c r="J139" s="511" t="e">
        <f>J134/J131</f>
        <v>#REF!</v>
      </c>
      <c r="K139" s="516" t="e">
        <f>J139-I139</f>
        <v>#REF!</v>
      </c>
      <c r="L139" s="106"/>
      <c r="M139" s="22" t="e">
        <f t="shared" ref="M139:AJ139" si="99">M134/M131</f>
        <v>#REF!</v>
      </c>
      <c r="N139" s="22" t="e">
        <f t="shared" si="99"/>
        <v>#REF!</v>
      </c>
      <c r="O139" s="22" t="e">
        <f t="shared" si="99"/>
        <v>#REF!</v>
      </c>
      <c r="P139" s="22" t="e">
        <f t="shared" si="99"/>
        <v>#REF!</v>
      </c>
      <c r="Q139" s="22" t="e">
        <f t="shared" si="99"/>
        <v>#REF!</v>
      </c>
      <c r="R139" s="22" t="e">
        <f t="shared" si="99"/>
        <v>#REF!</v>
      </c>
      <c r="S139" s="22" t="e">
        <f t="shared" si="99"/>
        <v>#REF!</v>
      </c>
      <c r="T139" s="22" t="e">
        <f t="shared" si="99"/>
        <v>#REF!</v>
      </c>
      <c r="U139" s="22" t="e">
        <f t="shared" si="99"/>
        <v>#REF!</v>
      </c>
      <c r="V139" s="22" t="e">
        <f t="shared" si="99"/>
        <v>#REF!</v>
      </c>
      <c r="W139" s="22" t="e">
        <f t="shared" si="99"/>
        <v>#REF!</v>
      </c>
      <c r="X139" s="22" t="e">
        <f t="shared" si="99"/>
        <v>#REF!</v>
      </c>
      <c r="Y139" s="22" t="e">
        <f t="shared" si="99"/>
        <v>#REF!</v>
      </c>
      <c r="Z139" s="22" t="e">
        <f t="shared" si="99"/>
        <v>#REF!</v>
      </c>
      <c r="AA139" s="22" t="e">
        <f t="shared" si="99"/>
        <v>#REF!</v>
      </c>
      <c r="AB139" s="22" t="e">
        <f t="shared" si="99"/>
        <v>#REF!</v>
      </c>
      <c r="AC139" s="22" t="e">
        <f t="shared" si="99"/>
        <v>#REF!</v>
      </c>
      <c r="AD139" s="22" t="e">
        <f t="shared" si="99"/>
        <v>#REF!</v>
      </c>
      <c r="AE139" s="22" t="e">
        <f t="shared" si="99"/>
        <v>#REF!</v>
      </c>
      <c r="AF139" s="22" t="e">
        <f t="shared" si="99"/>
        <v>#REF!</v>
      </c>
      <c r="AG139" s="22" t="e">
        <f t="shared" si="99"/>
        <v>#REF!</v>
      </c>
      <c r="AH139" s="22" t="e">
        <f t="shared" si="99"/>
        <v>#REF!</v>
      </c>
      <c r="AI139" s="22" t="e">
        <f t="shared" si="99"/>
        <v>#REF!</v>
      </c>
      <c r="AJ139" s="22" t="e">
        <f t="shared" si="99"/>
        <v>#REF!</v>
      </c>
    </row>
    <row r="140" spans="3:36" s="502" customFormat="1" ht="23.25" customHeight="1">
      <c r="E140" s="1303"/>
      <c r="F140" s="106" t="s">
        <v>612</v>
      </c>
      <c r="G140" s="106" t="s">
        <v>614</v>
      </c>
      <c r="I140" s="511" t="e">
        <f>I135/I131</f>
        <v>#REF!</v>
      </c>
      <c r="J140" s="511" t="e">
        <f>J135/J131</f>
        <v>#REF!</v>
      </c>
      <c r="K140" s="516" t="e">
        <f>J140-I140</f>
        <v>#REF!</v>
      </c>
      <c r="L140" s="106"/>
      <c r="M140" s="22" t="e">
        <f t="shared" ref="M140:AJ140" si="100">M135/M131</f>
        <v>#REF!</v>
      </c>
      <c r="N140" s="22" t="e">
        <f t="shared" si="100"/>
        <v>#REF!</v>
      </c>
      <c r="O140" s="22" t="e">
        <f t="shared" si="100"/>
        <v>#REF!</v>
      </c>
      <c r="P140" s="22" t="e">
        <f t="shared" si="100"/>
        <v>#REF!</v>
      </c>
      <c r="Q140" s="22" t="e">
        <f t="shared" si="100"/>
        <v>#REF!</v>
      </c>
      <c r="R140" s="22" t="e">
        <f t="shared" si="100"/>
        <v>#REF!</v>
      </c>
      <c r="S140" s="22" t="e">
        <f t="shared" si="100"/>
        <v>#REF!</v>
      </c>
      <c r="T140" s="22" t="e">
        <f t="shared" si="100"/>
        <v>#REF!</v>
      </c>
      <c r="U140" s="22" t="e">
        <f t="shared" si="100"/>
        <v>#REF!</v>
      </c>
      <c r="V140" s="22" t="e">
        <f t="shared" si="100"/>
        <v>#REF!</v>
      </c>
      <c r="W140" s="22" t="e">
        <f t="shared" si="100"/>
        <v>#REF!</v>
      </c>
      <c r="X140" s="22" t="e">
        <f t="shared" si="100"/>
        <v>#REF!</v>
      </c>
      <c r="Y140" s="22" t="e">
        <f t="shared" si="100"/>
        <v>#REF!</v>
      </c>
      <c r="Z140" s="22" t="e">
        <f t="shared" si="100"/>
        <v>#REF!</v>
      </c>
      <c r="AA140" s="22" t="e">
        <f t="shared" si="100"/>
        <v>#REF!</v>
      </c>
      <c r="AB140" s="22" t="e">
        <f t="shared" si="100"/>
        <v>#REF!</v>
      </c>
      <c r="AC140" s="22" t="e">
        <f t="shared" si="100"/>
        <v>#REF!</v>
      </c>
      <c r="AD140" s="22" t="e">
        <f t="shared" si="100"/>
        <v>#REF!</v>
      </c>
      <c r="AE140" s="22" t="e">
        <f t="shared" si="100"/>
        <v>#REF!</v>
      </c>
      <c r="AF140" s="22" t="e">
        <f t="shared" si="100"/>
        <v>#REF!</v>
      </c>
      <c r="AG140" s="22" t="e">
        <f t="shared" si="100"/>
        <v>#REF!</v>
      </c>
      <c r="AH140" s="22" t="e">
        <f t="shared" si="100"/>
        <v>#REF!</v>
      </c>
      <c r="AI140" s="22" t="e">
        <f t="shared" si="100"/>
        <v>#REF!</v>
      </c>
      <c r="AJ140" s="22" t="e">
        <f t="shared" si="100"/>
        <v>#REF!</v>
      </c>
    </row>
    <row r="141" spans="3:36" s="503" customFormat="1" ht="21" customHeight="1">
      <c r="C141" s="503" t="str">
        <f>"%"&amp;D136</f>
        <v>%Cheshire Oaks</v>
      </c>
      <c r="E141" s="1304"/>
      <c r="F141" s="507" t="s">
        <v>613</v>
      </c>
      <c r="G141" s="507" t="s">
        <v>614</v>
      </c>
      <c r="I141" s="512" t="e">
        <f>I136/I131</f>
        <v>#REF!</v>
      </c>
      <c r="J141" s="512" t="e">
        <f>J136/J131</f>
        <v>#REF!</v>
      </c>
      <c r="K141" s="517" t="e">
        <f>I141-J141</f>
        <v>#REF!</v>
      </c>
      <c r="L141" s="504"/>
      <c r="M141" s="505" t="e">
        <f t="shared" ref="M141:AJ141" si="101">M136/M131</f>
        <v>#REF!</v>
      </c>
      <c r="N141" s="505" t="e">
        <f t="shared" si="101"/>
        <v>#REF!</v>
      </c>
      <c r="O141" s="505" t="e">
        <f t="shared" si="101"/>
        <v>#REF!</v>
      </c>
      <c r="P141" s="505" t="e">
        <f t="shared" si="101"/>
        <v>#REF!</v>
      </c>
      <c r="Q141" s="505" t="e">
        <f t="shared" si="101"/>
        <v>#REF!</v>
      </c>
      <c r="R141" s="505" t="e">
        <f t="shared" si="101"/>
        <v>#REF!</v>
      </c>
      <c r="S141" s="505" t="e">
        <f t="shared" si="101"/>
        <v>#REF!</v>
      </c>
      <c r="T141" s="505" t="e">
        <f t="shared" si="101"/>
        <v>#REF!</v>
      </c>
      <c r="U141" s="505" t="e">
        <f t="shared" si="101"/>
        <v>#REF!</v>
      </c>
      <c r="V141" s="505" t="e">
        <f t="shared" si="101"/>
        <v>#REF!</v>
      </c>
      <c r="W141" s="505" t="e">
        <f t="shared" si="101"/>
        <v>#REF!</v>
      </c>
      <c r="X141" s="505" t="e">
        <f t="shared" si="101"/>
        <v>#REF!</v>
      </c>
      <c r="Y141" s="505" t="e">
        <f t="shared" si="101"/>
        <v>#REF!</v>
      </c>
      <c r="Z141" s="505" t="e">
        <f t="shared" si="101"/>
        <v>#REF!</v>
      </c>
      <c r="AA141" s="505" t="e">
        <f t="shared" si="101"/>
        <v>#REF!</v>
      </c>
      <c r="AB141" s="505" t="e">
        <f t="shared" si="101"/>
        <v>#REF!</v>
      </c>
      <c r="AC141" s="505" t="e">
        <f t="shared" si="101"/>
        <v>#REF!</v>
      </c>
      <c r="AD141" s="505" t="e">
        <f t="shared" si="101"/>
        <v>#REF!</v>
      </c>
      <c r="AE141" s="505" t="e">
        <f t="shared" si="101"/>
        <v>#REF!</v>
      </c>
      <c r="AF141" s="505" t="e">
        <f t="shared" si="101"/>
        <v>#REF!</v>
      </c>
      <c r="AG141" s="505" t="e">
        <f t="shared" si="101"/>
        <v>#REF!</v>
      </c>
      <c r="AH141" s="505" t="e">
        <f t="shared" si="101"/>
        <v>#REF!</v>
      </c>
      <c r="AI141" s="505" t="e">
        <f t="shared" si="101"/>
        <v>#REF!</v>
      </c>
      <c r="AJ141" s="505" t="e">
        <f t="shared" si="101"/>
        <v>#REF!</v>
      </c>
    </row>
    <row r="142" spans="3:36">
      <c r="I142" s="49"/>
      <c r="J142" s="49"/>
      <c r="K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</row>
    <row r="143" spans="3:36" s="54" customFormat="1" ht="21" customHeight="1">
      <c r="C143" s="54" t="str">
        <f t="shared" ref="C143:C148" si="102">F143&amp;D143</f>
        <v>Net SalesCheltenham</v>
      </c>
      <c r="D143" s="597" t="str">
        <f>E143</f>
        <v>Cheltenham</v>
      </c>
      <c r="E143" s="1302" t="s">
        <v>19</v>
      </c>
      <c r="F143" s="62" t="s">
        <v>57</v>
      </c>
      <c r="G143" s="62" t="s">
        <v>143</v>
      </c>
      <c r="I143" s="63" t="e">
        <f t="shared" ref="I143:I148" si="103">SUM(Y143:AJ143)</f>
        <v>#REF!</v>
      </c>
      <c r="J143" s="63" t="e">
        <f t="shared" ref="J143:J148" si="104">SUM(M143:X143)</f>
        <v>#REF!</v>
      </c>
      <c r="K143" s="513" t="e">
        <f>I143-J143</f>
        <v>#REF!</v>
      </c>
      <c r="M143" s="25" t="e">
        <f>#REF!</f>
        <v>#REF!</v>
      </c>
      <c r="N143" s="25" t="e">
        <f>#REF!</f>
        <v>#REF!</v>
      </c>
      <c r="O143" s="25" t="e">
        <f>#REF!</f>
        <v>#REF!</v>
      </c>
      <c r="P143" s="25" t="e">
        <f>#REF!</f>
        <v>#REF!</v>
      </c>
      <c r="Q143" s="25" t="e">
        <f>#REF!</f>
        <v>#REF!</v>
      </c>
      <c r="R143" s="25" t="e">
        <f>#REF!</f>
        <v>#REF!</v>
      </c>
      <c r="S143" s="25" t="e">
        <f>#REF!</f>
        <v>#REF!</v>
      </c>
      <c r="T143" s="25" t="e">
        <f>#REF!</f>
        <v>#REF!</v>
      </c>
      <c r="U143" s="25" t="e">
        <f>#REF!</f>
        <v>#REF!</v>
      </c>
      <c r="V143" s="25" t="e">
        <f>#REF!</f>
        <v>#REF!</v>
      </c>
      <c r="W143" s="25" t="e">
        <f>#REF!</f>
        <v>#REF!</v>
      </c>
      <c r="X143" s="25" t="e">
        <f>#REF!</f>
        <v>#REF!</v>
      </c>
      <c r="Y143" s="25" t="e">
        <f>#REF!</f>
        <v>#REF!</v>
      </c>
      <c r="Z143" s="25" t="e">
        <f>#REF!</f>
        <v>#REF!</v>
      </c>
      <c r="AA143" s="25" t="e">
        <f>#REF!</f>
        <v>#REF!</v>
      </c>
      <c r="AB143" s="25" t="e">
        <f>#REF!</f>
        <v>#REF!</v>
      </c>
      <c r="AC143" s="25" t="e">
        <f>#REF!</f>
        <v>#REF!</v>
      </c>
      <c r="AD143" s="25" t="e">
        <f>#REF!</f>
        <v>#REF!</v>
      </c>
      <c r="AE143" s="25" t="e">
        <f>#REF!</f>
        <v>#REF!</v>
      </c>
      <c r="AF143" s="25" t="e">
        <f>#REF!</f>
        <v>#REF!</v>
      </c>
      <c r="AG143" s="25" t="e">
        <f>#REF!</f>
        <v>#REF!</v>
      </c>
      <c r="AH143" s="25" t="e">
        <f>#REF!</f>
        <v>#REF!</v>
      </c>
      <c r="AI143" s="25" t="e">
        <f>#REF!</f>
        <v>#REF!</v>
      </c>
      <c r="AJ143" s="25" t="e">
        <f>#REF!</f>
        <v>#REF!</v>
      </c>
    </row>
    <row r="144" spans="3:36" ht="20.25" customHeight="1">
      <c r="C144" s="54" t="str">
        <f t="shared" si="102"/>
        <v>Gross ProfitCheltenham</v>
      </c>
      <c r="D144" s="32" t="str">
        <f>D143</f>
        <v>Cheltenham</v>
      </c>
      <c r="E144" s="1303"/>
      <c r="F144" s="32" t="s">
        <v>1</v>
      </c>
      <c r="G144" s="32" t="s">
        <v>143</v>
      </c>
      <c r="I144" s="24" t="e">
        <f t="shared" si="103"/>
        <v>#REF!</v>
      </c>
      <c r="J144" s="24" t="e">
        <f t="shared" si="104"/>
        <v>#REF!</v>
      </c>
      <c r="K144" s="123" t="e">
        <f>I144-J144</f>
        <v>#REF!</v>
      </c>
      <c r="M144" s="25" t="e">
        <f>#REF!</f>
        <v>#REF!</v>
      </c>
      <c r="N144" s="25" t="e">
        <f>#REF!</f>
        <v>#REF!</v>
      </c>
      <c r="O144" s="25" t="e">
        <f>#REF!</f>
        <v>#REF!</v>
      </c>
      <c r="P144" s="25" t="e">
        <f>#REF!</f>
        <v>#REF!</v>
      </c>
      <c r="Q144" s="25" t="e">
        <f>#REF!</f>
        <v>#REF!</v>
      </c>
      <c r="R144" s="25" t="e">
        <f>#REF!</f>
        <v>#REF!</v>
      </c>
      <c r="S144" s="25" t="e">
        <f>#REF!</f>
        <v>#REF!</v>
      </c>
      <c r="T144" s="25" t="e">
        <f>#REF!</f>
        <v>#REF!</v>
      </c>
      <c r="U144" s="25" t="e">
        <f>#REF!</f>
        <v>#REF!</v>
      </c>
      <c r="V144" s="25" t="e">
        <f>#REF!</f>
        <v>#REF!</v>
      </c>
      <c r="W144" s="25" t="e">
        <f>#REF!</f>
        <v>#REF!</v>
      </c>
      <c r="X144" s="25" t="e">
        <f>#REF!</f>
        <v>#REF!</v>
      </c>
      <c r="Y144" s="25" t="e">
        <f>#REF!</f>
        <v>#REF!</v>
      </c>
      <c r="Z144" s="25" t="e">
        <f>#REF!</f>
        <v>#REF!</v>
      </c>
      <c r="AA144" s="25" t="e">
        <f>#REF!</f>
        <v>#REF!</v>
      </c>
      <c r="AB144" s="25" t="e">
        <f>#REF!</f>
        <v>#REF!</v>
      </c>
      <c r="AC144" s="25" t="e">
        <f>#REF!</f>
        <v>#REF!</v>
      </c>
      <c r="AD144" s="25" t="e">
        <f>#REF!</f>
        <v>#REF!</v>
      </c>
      <c r="AE144" s="25" t="e">
        <f>#REF!</f>
        <v>#REF!</v>
      </c>
      <c r="AF144" s="25" t="e">
        <f>#REF!</f>
        <v>#REF!</v>
      </c>
      <c r="AG144" s="25" t="e">
        <f>#REF!</f>
        <v>#REF!</v>
      </c>
      <c r="AH144" s="25" t="e">
        <f>#REF!</f>
        <v>#REF!</v>
      </c>
      <c r="AI144" s="25" t="e">
        <f>#REF!</f>
        <v>#REF!</v>
      </c>
      <c r="AJ144" s="25" t="e">
        <f>#REF!</f>
        <v>#REF!</v>
      </c>
    </row>
    <row r="145" spans="3:36" ht="23.25" customHeight="1">
      <c r="C145" s="54" t="str">
        <f t="shared" si="102"/>
        <v>LabourCheltenham</v>
      </c>
      <c r="D145" s="32" t="str">
        <f>D144</f>
        <v>Cheltenham</v>
      </c>
      <c r="E145" s="1303"/>
      <c r="F145" s="32" t="s">
        <v>36</v>
      </c>
      <c r="G145" s="32" t="s">
        <v>143</v>
      </c>
      <c r="I145" s="24" t="e">
        <f t="shared" si="103"/>
        <v>#REF!</v>
      </c>
      <c r="J145" s="24" t="e">
        <f t="shared" si="104"/>
        <v>#REF!</v>
      </c>
      <c r="K145" s="123" t="e">
        <f>J145-I145</f>
        <v>#REF!</v>
      </c>
      <c r="M145" s="25" t="e">
        <f>#REF!</f>
        <v>#REF!</v>
      </c>
      <c r="N145" s="25" t="e">
        <f>#REF!</f>
        <v>#REF!</v>
      </c>
      <c r="O145" s="25" t="e">
        <f>#REF!</f>
        <v>#REF!</v>
      </c>
      <c r="P145" s="25" t="e">
        <f>#REF!</f>
        <v>#REF!</v>
      </c>
      <c r="Q145" s="25" t="e">
        <f>#REF!</f>
        <v>#REF!</v>
      </c>
      <c r="R145" s="25" t="e">
        <f>#REF!</f>
        <v>#REF!</v>
      </c>
      <c r="S145" s="25" t="e">
        <f>#REF!</f>
        <v>#REF!</v>
      </c>
      <c r="T145" s="25" t="e">
        <f>#REF!</f>
        <v>#REF!</v>
      </c>
      <c r="U145" s="25" t="e">
        <f>#REF!</f>
        <v>#REF!</v>
      </c>
      <c r="V145" s="25" t="e">
        <f>#REF!</f>
        <v>#REF!</v>
      </c>
      <c r="W145" s="25" t="e">
        <f>#REF!</f>
        <v>#REF!</v>
      </c>
      <c r="X145" s="25" t="e">
        <f>#REF!</f>
        <v>#REF!</v>
      </c>
      <c r="Y145" s="25" t="e">
        <f>#REF!</f>
        <v>#REF!</v>
      </c>
      <c r="Z145" s="25" t="e">
        <f>#REF!</f>
        <v>#REF!</v>
      </c>
      <c r="AA145" s="25" t="e">
        <f>#REF!</f>
        <v>#REF!</v>
      </c>
      <c r="AB145" s="25" t="e">
        <f>#REF!</f>
        <v>#REF!</v>
      </c>
      <c r="AC145" s="25" t="e">
        <f>#REF!</f>
        <v>#REF!</v>
      </c>
      <c r="AD145" s="25" t="e">
        <f>#REF!</f>
        <v>#REF!</v>
      </c>
      <c r="AE145" s="25" t="e">
        <f>#REF!</f>
        <v>#REF!</v>
      </c>
      <c r="AF145" s="25" t="e">
        <f>#REF!</f>
        <v>#REF!</v>
      </c>
      <c r="AG145" s="25" t="e">
        <f>#REF!</f>
        <v>#REF!</v>
      </c>
      <c r="AH145" s="25" t="e">
        <f>#REF!</f>
        <v>#REF!</v>
      </c>
      <c r="AI145" s="25" t="e">
        <f>#REF!</f>
        <v>#REF!</v>
      </c>
      <c r="AJ145" s="25" t="e">
        <f>#REF!</f>
        <v>#REF!</v>
      </c>
    </row>
    <row r="146" spans="3:36" ht="23.25" customHeight="1">
      <c r="C146" s="54" t="str">
        <f t="shared" si="102"/>
        <v>OccupancyCheltenham</v>
      </c>
      <c r="D146" s="32" t="str">
        <f>D145</f>
        <v>Cheltenham</v>
      </c>
      <c r="E146" s="1303"/>
      <c r="F146" s="32" t="s">
        <v>40</v>
      </c>
      <c r="G146" s="32" t="s">
        <v>143</v>
      </c>
      <c r="I146" s="24" t="e">
        <f t="shared" si="103"/>
        <v>#REF!</v>
      </c>
      <c r="J146" s="24" t="e">
        <f t="shared" si="104"/>
        <v>#REF!</v>
      </c>
      <c r="K146" s="123" t="e">
        <f>J146-I146</f>
        <v>#REF!</v>
      </c>
      <c r="M146" s="25" t="e">
        <f>#REF!</f>
        <v>#REF!</v>
      </c>
      <c r="N146" s="25" t="e">
        <f>#REF!</f>
        <v>#REF!</v>
      </c>
      <c r="O146" s="25" t="e">
        <f>#REF!</f>
        <v>#REF!</v>
      </c>
      <c r="P146" s="25" t="e">
        <f>#REF!</f>
        <v>#REF!</v>
      </c>
      <c r="Q146" s="25" t="e">
        <f>#REF!</f>
        <v>#REF!</v>
      </c>
      <c r="R146" s="25" t="e">
        <f>#REF!</f>
        <v>#REF!</v>
      </c>
      <c r="S146" s="25" t="e">
        <f>#REF!</f>
        <v>#REF!</v>
      </c>
      <c r="T146" s="25" t="e">
        <f>#REF!</f>
        <v>#REF!</v>
      </c>
      <c r="U146" s="25" t="e">
        <f>#REF!</f>
        <v>#REF!</v>
      </c>
      <c r="V146" s="25" t="e">
        <f>#REF!</f>
        <v>#REF!</v>
      </c>
      <c r="W146" s="25" t="e">
        <f>#REF!</f>
        <v>#REF!</v>
      </c>
      <c r="X146" s="25" t="e">
        <f>#REF!</f>
        <v>#REF!</v>
      </c>
      <c r="Y146" s="25" t="e">
        <f>#REF!</f>
        <v>#REF!</v>
      </c>
      <c r="Z146" s="25" t="e">
        <f>#REF!</f>
        <v>#REF!</v>
      </c>
      <c r="AA146" s="25" t="e">
        <f>#REF!</f>
        <v>#REF!</v>
      </c>
      <c r="AB146" s="25" t="e">
        <f>#REF!</f>
        <v>#REF!</v>
      </c>
      <c r="AC146" s="25" t="e">
        <f>#REF!</f>
        <v>#REF!</v>
      </c>
      <c r="AD146" s="25" t="e">
        <f>#REF!</f>
        <v>#REF!</v>
      </c>
      <c r="AE146" s="25" t="e">
        <f>#REF!</f>
        <v>#REF!</v>
      </c>
      <c r="AF146" s="25" t="e">
        <f>#REF!</f>
        <v>#REF!</v>
      </c>
      <c r="AG146" s="25" t="e">
        <f>#REF!</f>
        <v>#REF!</v>
      </c>
      <c r="AH146" s="25" t="e">
        <f>#REF!</f>
        <v>#REF!</v>
      </c>
      <c r="AI146" s="25" t="e">
        <f>#REF!</f>
        <v>#REF!</v>
      </c>
      <c r="AJ146" s="25" t="e">
        <f>#REF!</f>
        <v>#REF!</v>
      </c>
    </row>
    <row r="147" spans="3:36" ht="23.25" customHeight="1">
      <c r="C147" s="54" t="str">
        <f t="shared" si="102"/>
        <v>OverheadsCheltenham</v>
      </c>
      <c r="D147" s="32" t="str">
        <f>D146</f>
        <v>Cheltenham</v>
      </c>
      <c r="E147" s="1303"/>
      <c r="F147" s="32" t="s">
        <v>79</v>
      </c>
      <c r="G147" s="32" t="s">
        <v>143</v>
      </c>
      <c r="I147" s="24" t="e">
        <f t="shared" si="103"/>
        <v>#REF!</v>
      </c>
      <c r="J147" s="24" t="e">
        <f t="shared" si="104"/>
        <v>#REF!</v>
      </c>
      <c r="K147" s="123" t="e">
        <f>J147-I147</f>
        <v>#REF!</v>
      </c>
      <c r="M147" s="25" t="e">
        <f>#REF!</f>
        <v>#REF!</v>
      </c>
      <c r="N147" s="25" t="e">
        <f>#REF!</f>
        <v>#REF!</v>
      </c>
      <c r="O147" s="25" t="e">
        <f>#REF!</f>
        <v>#REF!</v>
      </c>
      <c r="P147" s="25" t="e">
        <f>#REF!</f>
        <v>#REF!</v>
      </c>
      <c r="Q147" s="25" t="e">
        <f>#REF!</f>
        <v>#REF!</v>
      </c>
      <c r="R147" s="25" t="e">
        <f>#REF!</f>
        <v>#REF!</v>
      </c>
      <c r="S147" s="25" t="e">
        <f>#REF!</f>
        <v>#REF!</v>
      </c>
      <c r="T147" s="25" t="e">
        <f>#REF!</f>
        <v>#REF!</v>
      </c>
      <c r="U147" s="25" t="e">
        <f>#REF!</f>
        <v>#REF!</v>
      </c>
      <c r="V147" s="25" t="e">
        <f>#REF!</f>
        <v>#REF!</v>
      </c>
      <c r="W147" s="25" t="e">
        <f>#REF!</f>
        <v>#REF!</v>
      </c>
      <c r="X147" s="25" t="e">
        <f>#REF!</f>
        <v>#REF!</v>
      </c>
      <c r="Y147" s="25" t="e">
        <f>#REF!</f>
        <v>#REF!</v>
      </c>
      <c r="Z147" s="25" t="e">
        <f>#REF!</f>
        <v>#REF!</v>
      </c>
      <c r="AA147" s="25" t="e">
        <f>#REF!</f>
        <v>#REF!</v>
      </c>
      <c r="AB147" s="25" t="e">
        <f>#REF!</f>
        <v>#REF!</v>
      </c>
      <c r="AC147" s="25" t="e">
        <f>#REF!</f>
        <v>#REF!</v>
      </c>
      <c r="AD147" s="25" t="e">
        <f>#REF!</f>
        <v>#REF!</v>
      </c>
      <c r="AE147" s="25" t="e">
        <f>#REF!</f>
        <v>#REF!</v>
      </c>
      <c r="AF147" s="25" t="e">
        <f>#REF!</f>
        <v>#REF!</v>
      </c>
      <c r="AG147" s="25" t="e">
        <f>#REF!</f>
        <v>#REF!</v>
      </c>
      <c r="AH147" s="25" t="e">
        <f>#REF!</f>
        <v>#REF!</v>
      </c>
      <c r="AI147" s="25" t="e">
        <f>#REF!</f>
        <v>#REF!</v>
      </c>
      <c r="AJ147" s="25" t="e">
        <f>#REF!</f>
        <v>#REF!</v>
      </c>
    </row>
    <row r="148" spans="3:36" s="54" customFormat="1" ht="21" customHeight="1">
      <c r="C148" s="54" t="str">
        <f t="shared" si="102"/>
        <v>EBITDACheltenham</v>
      </c>
      <c r="D148" s="32" t="str">
        <f>D147</f>
        <v>Cheltenham</v>
      </c>
      <c r="E148" s="1303"/>
      <c r="F148" s="54" t="s">
        <v>87</v>
      </c>
      <c r="G148" s="54" t="s">
        <v>143</v>
      </c>
      <c r="I148" s="25" t="e">
        <f t="shared" si="103"/>
        <v>#REF!</v>
      </c>
      <c r="J148" s="25" t="e">
        <f t="shared" si="104"/>
        <v>#REF!</v>
      </c>
      <c r="K148" s="514" t="e">
        <f>I148-J148</f>
        <v>#REF!</v>
      </c>
      <c r="M148" s="25" t="e">
        <f t="shared" ref="M148:AJ148" si="105">M144-M145-M146-M147</f>
        <v>#REF!</v>
      </c>
      <c r="N148" s="25" t="e">
        <f t="shared" si="105"/>
        <v>#REF!</v>
      </c>
      <c r="O148" s="25" t="e">
        <f t="shared" si="105"/>
        <v>#REF!</v>
      </c>
      <c r="P148" s="25" t="e">
        <f t="shared" si="105"/>
        <v>#REF!</v>
      </c>
      <c r="Q148" s="25" t="e">
        <f t="shared" si="105"/>
        <v>#REF!</v>
      </c>
      <c r="R148" s="25" t="e">
        <f t="shared" si="105"/>
        <v>#REF!</v>
      </c>
      <c r="S148" s="25" t="e">
        <f t="shared" si="105"/>
        <v>#REF!</v>
      </c>
      <c r="T148" s="25" t="e">
        <f t="shared" si="105"/>
        <v>#REF!</v>
      </c>
      <c r="U148" s="25" t="e">
        <f t="shared" si="105"/>
        <v>#REF!</v>
      </c>
      <c r="V148" s="25" t="e">
        <f t="shared" si="105"/>
        <v>#REF!</v>
      </c>
      <c r="W148" s="25" t="e">
        <f t="shared" si="105"/>
        <v>#REF!</v>
      </c>
      <c r="X148" s="25" t="e">
        <f t="shared" si="105"/>
        <v>#REF!</v>
      </c>
      <c r="Y148" s="25" t="e">
        <f t="shared" si="105"/>
        <v>#REF!</v>
      </c>
      <c r="Z148" s="25" t="e">
        <f t="shared" si="105"/>
        <v>#REF!</v>
      </c>
      <c r="AA148" s="25" t="e">
        <f t="shared" si="105"/>
        <v>#REF!</v>
      </c>
      <c r="AB148" s="25" t="e">
        <f t="shared" si="105"/>
        <v>#REF!</v>
      </c>
      <c r="AC148" s="25" t="e">
        <f t="shared" si="105"/>
        <v>#REF!</v>
      </c>
      <c r="AD148" s="25" t="e">
        <f t="shared" si="105"/>
        <v>#REF!</v>
      </c>
      <c r="AE148" s="25" t="e">
        <f t="shared" si="105"/>
        <v>#REF!</v>
      </c>
      <c r="AF148" s="25" t="e">
        <f t="shared" si="105"/>
        <v>#REF!</v>
      </c>
      <c r="AG148" s="25" t="e">
        <f t="shared" si="105"/>
        <v>#REF!</v>
      </c>
      <c r="AH148" s="25" t="e">
        <f t="shared" si="105"/>
        <v>#REF!</v>
      </c>
      <c r="AI148" s="25" t="e">
        <f t="shared" si="105"/>
        <v>#REF!</v>
      </c>
      <c r="AJ148" s="25" t="e">
        <f t="shared" si="105"/>
        <v>#REF!</v>
      </c>
    </row>
    <row r="149" spans="3:36" s="502" customFormat="1" ht="20.25" customHeight="1">
      <c r="E149" s="1303"/>
      <c r="F149" s="106" t="s">
        <v>609</v>
      </c>
      <c r="G149" s="106" t="s">
        <v>614</v>
      </c>
      <c r="I149" s="510" t="e">
        <f>I144/I143</f>
        <v>#REF!</v>
      </c>
      <c r="J149" s="510" t="e">
        <f>J144/J143</f>
        <v>#REF!</v>
      </c>
      <c r="K149" s="515" t="e">
        <f>I149-J149</f>
        <v>#REF!</v>
      </c>
      <c r="L149" s="106"/>
      <c r="M149" s="67" t="e">
        <f t="shared" ref="M149:AJ149" si="106">(M144/M143)</f>
        <v>#REF!</v>
      </c>
      <c r="N149" s="67" t="e">
        <f t="shared" si="106"/>
        <v>#REF!</v>
      </c>
      <c r="O149" s="67" t="e">
        <f t="shared" si="106"/>
        <v>#REF!</v>
      </c>
      <c r="P149" s="67" t="e">
        <f t="shared" si="106"/>
        <v>#REF!</v>
      </c>
      <c r="Q149" s="67" t="e">
        <f t="shared" si="106"/>
        <v>#REF!</v>
      </c>
      <c r="R149" s="67" t="e">
        <f t="shared" si="106"/>
        <v>#REF!</v>
      </c>
      <c r="S149" s="67" t="e">
        <f t="shared" si="106"/>
        <v>#REF!</v>
      </c>
      <c r="T149" s="67" t="e">
        <f t="shared" si="106"/>
        <v>#REF!</v>
      </c>
      <c r="U149" s="67" t="e">
        <f t="shared" si="106"/>
        <v>#REF!</v>
      </c>
      <c r="V149" s="67" t="e">
        <f t="shared" si="106"/>
        <v>#REF!</v>
      </c>
      <c r="W149" s="67" t="e">
        <f t="shared" si="106"/>
        <v>#REF!</v>
      </c>
      <c r="X149" s="67" t="e">
        <f t="shared" si="106"/>
        <v>#REF!</v>
      </c>
      <c r="Y149" s="67" t="e">
        <f t="shared" si="106"/>
        <v>#REF!</v>
      </c>
      <c r="Z149" s="67" t="e">
        <f t="shared" si="106"/>
        <v>#REF!</v>
      </c>
      <c r="AA149" s="67" t="e">
        <f t="shared" si="106"/>
        <v>#REF!</v>
      </c>
      <c r="AB149" s="67" t="e">
        <f t="shared" si="106"/>
        <v>#REF!</v>
      </c>
      <c r="AC149" s="67" t="e">
        <f t="shared" si="106"/>
        <v>#REF!</v>
      </c>
      <c r="AD149" s="67" t="e">
        <f t="shared" si="106"/>
        <v>#REF!</v>
      </c>
      <c r="AE149" s="67" t="e">
        <f t="shared" si="106"/>
        <v>#REF!</v>
      </c>
      <c r="AF149" s="67" t="e">
        <f t="shared" si="106"/>
        <v>#REF!</v>
      </c>
      <c r="AG149" s="67" t="e">
        <f t="shared" si="106"/>
        <v>#REF!</v>
      </c>
      <c r="AH149" s="67" t="e">
        <f t="shared" si="106"/>
        <v>#REF!</v>
      </c>
      <c r="AI149" s="67" t="e">
        <f t="shared" si="106"/>
        <v>#REF!</v>
      </c>
      <c r="AJ149" s="67" t="e">
        <f t="shared" si="106"/>
        <v>#REF!</v>
      </c>
    </row>
    <row r="150" spans="3:36" s="502" customFormat="1" ht="23.25" customHeight="1">
      <c r="E150" s="1303"/>
      <c r="F150" s="106" t="s">
        <v>610</v>
      </c>
      <c r="G150" s="106" t="s">
        <v>614</v>
      </c>
      <c r="I150" s="511" t="e">
        <f>I145/I143</f>
        <v>#REF!</v>
      </c>
      <c r="J150" s="511" t="e">
        <f>J145/J143</f>
        <v>#REF!</v>
      </c>
      <c r="K150" s="516" t="e">
        <f>J150-I150</f>
        <v>#REF!</v>
      </c>
      <c r="L150" s="106"/>
      <c r="M150" s="22" t="e">
        <f t="shared" ref="M150:AJ150" si="107">(M145/M143)</f>
        <v>#REF!</v>
      </c>
      <c r="N150" s="22" t="e">
        <f t="shared" si="107"/>
        <v>#REF!</v>
      </c>
      <c r="O150" s="22" t="e">
        <f t="shared" si="107"/>
        <v>#REF!</v>
      </c>
      <c r="P150" s="22" t="e">
        <f t="shared" si="107"/>
        <v>#REF!</v>
      </c>
      <c r="Q150" s="22" t="e">
        <f t="shared" si="107"/>
        <v>#REF!</v>
      </c>
      <c r="R150" s="22" t="e">
        <f t="shared" si="107"/>
        <v>#REF!</v>
      </c>
      <c r="S150" s="22" t="e">
        <f t="shared" si="107"/>
        <v>#REF!</v>
      </c>
      <c r="T150" s="22" t="e">
        <f t="shared" si="107"/>
        <v>#REF!</v>
      </c>
      <c r="U150" s="22" t="e">
        <f t="shared" si="107"/>
        <v>#REF!</v>
      </c>
      <c r="V150" s="22" t="e">
        <f t="shared" si="107"/>
        <v>#REF!</v>
      </c>
      <c r="W150" s="22" t="e">
        <f t="shared" si="107"/>
        <v>#REF!</v>
      </c>
      <c r="X150" s="22" t="e">
        <f t="shared" si="107"/>
        <v>#REF!</v>
      </c>
      <c r="Y150" s="22" t="e">
        <f t="shared" si="107"/>
        <v>#REF!</v>
      </c>
      <c r="Z150" s="22" t="e">
        <f t="shared" si="107"/>
        <v>#REF!</v>
      </c>
      <c r="AA150" s="22" t="e">
        <f t="shared" si="107"/>
        <v>#REF!</v>
      </c>
      <c r="AB150" s="22" t="e">
        <f t="shared" si="107"/>
        <v>#REF!</v>
      </c>
      <c r="AC150" s="22" t="e">
        <f t="shared" si="107"/>
        <v>#REF!</v>
      </c>
      <c r="AD150" s="22" t="e">
        <f t="shared" si="107"/>
        <v>#REF!</v>
      </c>
      <c r="AE150" s="22" t="e">
        <f t="shared" si="107"/>
        <v>#REF!</v>
      </c>
      <c r="AF150" s="22" t="e">
        <f t="shared" si="107"/>
        <v>#REF!</v>
      </c>
      <c r="AG150" s="22" t="e">
        <f t="shared" si="107"/>
        <v>#REF!</v>
      </c>
      <c r="AH150" s="22" t="e">
        <f t="shared" si="107"/>
        <v>#REF!</v>
      </c>
      <c r="AI150" s="22" t="e">
        <f t="shared" si="107"/>
        <v>#REF!</v>
      </c>
      <c r="AJ150" s="22" t="e">
        <f t="shared" si="107"/>
        <v>#REF!</v>
      </c>
    </row>
    <row r="151" spans="3:36" s="502" customFormat="1" ht="23.25" customHeight="1">
      <c r="E151" s="1303"/>
      <c r="F151" s="106" t="s">
        <v>611</v>
      </c>
      <c r="G151" s="106" t="s">
        <v>614</v>
      </c>
      <c r="I151" s="511" t="e">
        <f>I146/I143</f>
        <v>#REF!</v>
      </c>
      <c r="J151" s="511" t="e">
        <f>J146/J143</f>
        <v>#REF!</v>
      </c>
      <c r="K151" s="516" t="e">
        <f>J151-I151</f>
        <v>#REF!</v>
      </c>
      <c r="L151" s="106"/>
      <c r="M151" s="67" t="e">
        <f t="shared" ref="M151:AJ151" si="108">M146/M$11</f>
        <v>#REF!</v>
      </c>
      <c r="N151" s="67" t="e">
        <f t="shared" si="108"/>
        <v>#REF!</v>
      </c>
      <c r="O151" s="67" t="e">
        <f t="shared" si="108"/>
        <v>#REF!</v>
      </c>
      <c r="P151" s="67" t="e">
        <f t="shared" si="108"/>
        <v>#REF!</v>
      </c>
      <c r="Q151" s="67" t="e">
        <f t="shared" si="108"/>
        <v>#REF!</v>
      </c>
      <c r="R151" s="67" t="e">
        <f t="shared" si="108"/>
        <v>#REF!</v>
      </c>
      <c r="S151" s="67" t="e">
        <f t="shared" si="108"/>
        <v>#REF!</v>
      </c>
      <c r="T151" s="67" t="e">
        <f t="shared" si="108"/>
        <v>#REF!</v>
      </c>
      <c r="U151" s="67" t="e">
        <f t="shared" si="108"/>
        <v>#REF!</v>
      </c>
      <c r="V151" s="67" t="e">
        <f t="shared" si="108"/>
        <v>#REF!</v>
      </c>
      <c r="W151" s="67" t="e">
        <f t="shared" si="108"/>
        <v>#REF!</v>
      </c>
      <c r="X151" s="67" t="e">
        <f t="shared" si="108"/>
        <v>#REF!</v>
      </c>
      <c r="Y151" s="67" t="e">
        <f t="shared" si="108"/>
        <v>#REF!</v>
      </c>
      <c r="Z151" s="67" t="e">
        <f t="shared" si="108"/>
        <v>#REF!</v>
      </c>
      <c r="AA151" s="67" t="e">
        <f t="shared" si="108"/>
        <v>#REF!</v>
      </c>
      <c r="AB151" s="67" t="e">
        <f t="shared" si="108"/>
        <v>#REF!</v>
      </c>
      <c r="AC151" s="67" t="e">
        <f t="shared" si="108"/>
        <v>#REF!</v>
      </c>
      <c r="AD151" s="67" t="e">
        <f t="shared" si="108"/>
        <v>#REF!</v>
      </c>
      <c r="AE151" s="67" t="e">
        <f t="shared" si="108"/>
        <v>#REF!</v>
      </c>
      <c r="AF151" s="67" t="e">
        <f t="shared" si="108"/>
        <v>#REF!</v>
      </c>
      <c r="AG151" s="67" t="e">
        <f t="shared" si="108"/>
        <v>#REF!</v>
      </c>
      <c r="AH151" s="67" t="e">
        <f t="shared" si="108"/>
        <v>#REF!</v>
      </c>
      <c r="AI151" s="67" t="e">
        <f t="shared" si="108"/>
        <v>#REF!</v>
      </c>
      <c r="AJ151" s="67" t="e">
        <f t="shared" si="108"/>
        <v>#REF!</v>
      </c>
    </row>
    <row r="152" spans="3:36" s="502" customFormat="1" ht="23.25" customHeight="1">
      <c r="E152" s="1303"/>
      <c r="F152" s="106" t="s">
        <v>612</v>
      </c>
      <c r="G152" s="106" t="s">
        <v>614</v>
      </c>
      <c r="I152" s="511" t="e">
        <f>I147/I143</f>
        <v>#REF!</v>
      </c>
      <c r="J152" s="511" t="e">
        <f>J147/J143</f>
        <v>#REF!</v>
      </c>
      <c r="K152" s="516" t="e">
        <f>J152-I152</f>
        <v>#REF!</v>
      </c>
      <c r="L152" s="106"/>
      <c r="M152" s="67" t="e">
        <f t="shared" ref="M152:AJ152" si="109">M147/M143</f>
        <v>#REF!</v>
      </c>
      <c r="N152" s="67" t="e">
        <f t="shared" si="109"/>
        <v>#REF!</v>
      </c>
      <c r="O152" s="67" t="e">
        <f t="shared" si="109"/>
        <v>#REF!</v>
      </c>
      <c r="P152" s="67" t="e">
        <f t="shared" si="109"/>
        <v>#REF!</v>
      </c>
      <c r="Q152" s="67" t="e">
        <f t="shared" si="109"/>
        <v>#REF!</v>
      </c>
      <c r="R152" s="67" t="e">
        <f t="shared" si="109"/>
        <v>#REF!</v>
      </c>
      <c r="S152" s="67" t="e">
        <f t="shared" si="109"/>
        <v>#REF!</v>
      </c>
      <c r="T152" s="67" t="e">
        <f t="shared" si="109"/>
        <v>#REF!</v>
      </c>
      <c r="U152" s="67" t="e">
        <f t="shared" si="109"/>
        <v>#REF!</v>
      </c>
      <c r="V152" s="67" t="e">
        <f t="shared" si="109"/>
        <v>#REF!</v>
      </c>
      <c r="W152" s="67" t="e">
        <f t="shared" si="109"/>
        <v>#REF!</v>
      </c>
      <c r="X152" s="67" t="e">
        <f t="shared" si="109"/>
        <v>#REF!</v>
      </c>
      <c r="Y152" s="67" t="e">
        <f t="shared" si="109"/>
        <v>#REF!</v>
      </c>
      <c r="Z152" s="67" t="e">
        <f t="shared" si="109"/>
        <v>#REF!</v>
      </c>
      <c r="AA152" s="67" t="e">
        <f t="shared" si="109"/>
        <v>#REF!</v>
      </c>
      <c r="AB152" s="67" t="e">
        <f t="shared" si="109"/>
        <v>#REF!</v>
      </c>
      <c r="AC152" s="67" t="e">
        <f t="shared" si="109"/>
        <v>#REF!</v>
      </c>
      <c r="AD152" s="67" t="e">
        <f t="shared" si="109"/>
        <v>#REF!</v>
      </c>
      <c r="AE152" s="67" t="e">
        <f t="shared" si="109"/>
        <v>#REF!</v>
      </c>
      <c r="AF152" s="67" t="e">
        <f t="shared" si="109"/>
        <v>#REF!</v>
      </c>
      <c r="AG152" s="67" t="e">
        <f t="shared" si="109"/>
        <v>#REF!</v>
      </c>
      <c r="AH152" s="67" t="e">
        <f t="shared" si="109"/>
        <v>#REF!</v>
      </c>
      <c r="AI152" s="67" t="e">
        <f t="shared" si="109"/>
        <v>#REF!</v>
      </c>
      <c r="AJ152" s="67" t="e">
        <f t="shared" si="109"/>
        <v>#REF!</v>
      </c>
    </row>
    <row r="153" spans="3:36" s="503" customFormat="1" ht="21" customHeight="1">
      <c r="C153" s="503" t="str">
        <f>"%"&amp;D148</f>
        <v>%Cheltenham</v>
      </c>
      <c r="E153" s="1304"/>
      <c r="F153" s="507" t="s">
        <v>613</v>
      </c>
      <c r="G153" s="507" t="s">
        <v>614</v>
      </c>
      <c r="I153" s="512" t="e">
        <f>I148/I143</f>
        <v>#REF!</v>
      </c>
      <c r="J153" s="512" t="e">
        <f>J148/J143</f>
        <v>#REF!</v>
      </c>
      <c r="K153" s="517" t="e">
        <f>I153-J153</f>
        <v>#REF!</v>
      </c>
      <c r="L153" s="504"/>
      <c r="M153" s="506" t="e">
        <f>M148/M143</f>
        <v>#REF!</v>
      </c>
      <c r="N153" s="506" t="e">
        <f t="shared" ref="N153:AJ153" si="110">N148/N143</f>
        <v>#REF!</v>
      </c>
      <c r="O153" s="506" t="e">
        <f t="shared" si="110"/>
        <v>#REF!</v>
      </c>
      <c r="P153" s="506" t="e">
        <f t="shared" si="110"/>
        <v>#REF!</v>
      </c>
      <c r="Q153" s="506" t="e">
        <f t="shared" si="110"/>
        <v>#REF!</v>
      </c>
      <c r="R153" s="506" t="e">
        <f t="shared" si="110"/>
        <v>#REF!</v>
      </c>
      <c r="S153" s="506" t="e">
        <f t="shared" si="110"/>
        <v>#REF!</v>
      </c>
      <c r="T153" s="506" t="e">
        <f t="shared" si="110"/>
        <v>#REF!</v>
      </c>
      <c r="U153" s="506" t="e">
        <f t="shared" si="110"/>
        <v>#REF!</v>
      </c>
      <c r="V153" s="506" t="e">
        <f t="shared" si="110"/>
        <v>#REF!</v>
      </c>
      <c r="W153" s="506" t="e">
        <f t="shared" si="110"/>
        <v>#REF!</v>
      </c>
      <c r="X153" s="506" t="e">
        <f t="shared" si="110"/>
        <v>#REF!</v>
      </c>
      <c r="Y153" s="506" t="e">
        <f t="shared" si="110"/>
        <v>#REF!</v>
      </c>
      <c r="Z153" s="506" t="e">
        <f t="shared" si="110"/>
        <v>#REF!</v>
      </c>
      <c r="AA153" s="506" t="e">
        <f t="shared" si="110"/>
        <v>#REF!</v>
      </c>
      <c r="AB153" s="506" t="e">
        <f t="shared" si="110"/>
        <v>#REF!</v>
      </c>
      <c r="AC153" s="506" t="e">
        <f t="shared" si="110"/>
        <v>#REF!</v>
      </c>
      <c r="AD153" s="506" t="e">
        <f t="shared" si="110"/>
        <v>#REF!</v>
      </c>
      <c r="AE153" s="506" t="e">
        <f t="shared" si="110"/>
        <v>#REF!</v>
      </c>
      <c r="AF153" s="506" t="e">
        <f t="shared" si="110"/>
        <v>#REF!</v>
      </c>
      <c r="AG153" s="506" t="e">
        <f t="shared" si="110"/>
        <v>#REF!</v>
      </c>
      <c r="AH153" s="506" t="e">
        <f t="shared" si="110"/>
        <v>#REF!</v>
      </c>
      <c r="AI153" s="506" t="e">
        <f t="shared" si="110"/>
        <v>#REF!</v>
      </c>
      <c r="AJ153" s="506" t="e">
        <f t="shared" si="110"/>
        <v>#REF!</v>
      </c>
    </row>
    <row r="154" spans="3:36">
      <c r="I154" s="49"/>
      <c r="J154" s="49"/>
      <c r="K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</row>
    <row r="155" spans="3:36" s="54" customFormat="1" ht="21" customHeight="1">
      <c r="C155" s="54" t="str">
        <f t="shared" ref="C155:C160" si="111">F155&amp;D155</f>
        <v>Net SalesLondon</v>
      </c>
      <c r="D155" s="597" t="s">
        <v>21</v>
      </c>
      <c r="E155" s="1302" t="s">
        <v>474</v>
      </c>
      <c r="F155" s="62" t="s">
        <v>57</v>
      </c>
      <c r="G155" s="62" t="s">
        <v>143</v>
      </c>
      <c r="I155" s="63" t="e">
        <f t="shared" ref="I155:I160" si="112">SUM(Y155:AJ155)</f>
        <v>#REF!</v>
      </c>
      <c r="J155" s="63" t="e">
        <f t="shared" ref="J155:J160" si="113">SUM(M155:X155)</f>
        <v>#REF!</v>
      </c>
      <c r="K155" s="513" t="e">
        <f>I155-J155</f>
        <v>#REF!</v>
      </c>
      <c r="M155" s="25" t="e">
        <f>#REF!</f>
        <v>#REF!</v>
      </c>
      <c r="N155" s="25" t="e">
        <f>#REF!</f>
        <v>#REF!</v>
      </c>
      <c r="O155" s="25" t="e">
        <f>#REF!</f>
        <v>#REF!</v>
      </c>
      <c r="P155" s="25" t="e">
        <f>#REF!</f>
        <v>#REF!</v>
      </c>
      <c r="Q155" s="25" t="e">
        <f>#REF!</f>
        <v>#REF!</v>
      </c>
      <c r="R155" s="25" t="e">
        <f>#REF!</f>
        <v>#REF!</v>
      </c>
      <c r="S155" s="25" t="e">
        <f>#REF!</f>
        <v>#REF!</v>
      </c>
      <c r="T155" s="25" t="e">
        <f>#REF!</f>
        <v>#REF!</v>
      </c>
      <c r="U155" s="25" t="e">
        <f>#REF!</f>
        <v>#REF!</v>
      </c>
      <c r="V155" s="25" t="e">
        <f>#REF!</f>
        <v>#REF!</v>
      </c>
      <c r="W155" s="25" t="e">
        <f>#REF!</f>
        <v>#REF!</v>
      </c>
      <c r="X155" s="25" t="e">
        <f>#REF!</f>
        <v>#REF!</v>
      </c>
      <c r="Y155" s="25" t="e">
        <f>#REF!</f>
        <v>#REF!</v>
      </c>
      <c r="Z155" s="25" t="e">
        <f>#REF!</f>
        <v>#REF!</v>
      </c>
      <c r="AA155" s="25" t="e">
        <f>#REF!</f>
        <v>#REF!</v>
      </c>
      <c r="AB155" s="25" t="e">
        <f>#REF!</f>
        <v>#REF!</v>
      </c>
      <c r="AC155" s="25" t="e">
        <f>#REF!</f>
        <v>#REF!</v>
      </c>
      <c r="AD155" s="25" t="e">
        <f>#REF!</f>
        <v>#REF!</v>
      </c>
      <c r="AE155" s="25" t="e">
        <f>#REF!</f>
        <v>#REF!</v>
      </c>
      <c r="AF155" s="25" t="e">
        <f>#REF!</f>
        <v>#REF!</v>
      </c>
      <c r="AG155" s="25" t="e">
        <f>#REF!</f>
        <v>#REF!</v>
      </c>
      <c r="AH155" s="25" t="e">
        <f>#REF!</f>
        <v>#REF!</v>
      </c>
      <c r="AI155" s="25" t="e">
        <f>#REF!</f>
        <v>#REF!</v>
      </c>
      <c r="AJ155" s="25" t="e">
        <f>#REF!</f>
        <v>#REF!</v>
      </c>
    </row>
    <row r="156" spans="3:36" ht="20.25" customHeight="1">
      <c r="C156" s="54" t="str">
        <f t="shared" si="111"/>
        <v>Gross ProfitLondon</v>
      </c>
      <c r="D156" s="32" t="str">
        <f>D155</f>
        <v>London</v>
      </c>
      <c r="E156" s="1303"/>
      <c r="F156" s="32" t="s">
        <v>1</v>
      </c>
      <c r="G156" s="32" t="s">
        <v>143</v>
      </c>
      <c r="I156" s="24" t="e">
        <f t="shared" si="112"/>
        <v>#REF!</v>
      </c>
      <c r="J156" s="24" t="e">
        <f t="shared" si="113"/>
        <v>#REF!</v>
      </c>
      <c r="K156" s="123" t="e">
        <f>I156-J156</f>
        <v>#REF!</v>
      </c>
      <c r="M156" s="25" t="e">
        <f>#REF!</f>
        <v>#REF!</v>
      </c>
      <c r="N156" s="25" t="e">
        <f>#REF!</f>
        <v>#REF!</v>
      </c>
      <c r="O156" s="25" t="e">
        <f>#REF!</f>
        <v>#REF!</v>
      </c>
      <c r="P156" s="25" t="e">
        <f>#REF!</f>
        <v>#REF!</v>
      </c>
      <c r="Q156" s="25" t="e">
        <f>#REF!</f>
        <v>#REF!</v>
      </c>
      <c r="R156" s="25" t="e">
        <f>#REF!</f>
        <v>#REF!</v>
      </c>
      <c r="S156" s="25" t="e">
        <f>#REF!</f>
        <v>#REF!</v>
      </c>
      <c r="T156" s="25" t="e">
        <f>#REF!</f>
        <v>#REF!</v>
      </c>
      <c r="U156" s="25" t="e">
        <f>#REF!</f>
        <v>#REF!</v>
      </c>
      <c r="V156" s="25" t="e">
        <f>#REF!</f>
        <v>#REF!</v>
      </c>
      <c r="W156" s="25" t="e">
        <f>#REF!</f>
        <v>#REF!</v>
      </c>
      <c r="X156" s="25" t="e">
        <f>#REF!</f>
        <v>#REF!</v>
      </c>
      <c r="Y156" s="25" t="e">
        <f>#REF!</f>
        <v>#REF!</v>
      </c>
      <c r="Z156" s="25" t="e">
        <f>#REF!</f>
        <v>#REF!</v>
      </c>
      <c r="AA156" s="25" t="e">
        <f>#REF!</f>
        <v>#REF!</v>
      </c>
      <c r="AB156" s="25" t="e">
        <f>#REF!</f>
        <v>#REF!</v>
      </c>
      <c r="AC156" s="25" t="e">
        <f>#REF!</f>
        <v>#REF!</v>
      </c>
      <c r="AD156" s="25" t="e">
        <f>#REF!</f>
        <v>#REF!</v>
      </c>
      <c r="AE156" s="25" t="e">
        <f>#REF!</f>
        <v>#REF!</v>
      </c>
      <c r="AF156" s="25" t="e">
        <f>#REF!</f>
        <v>#REF!</v>
      </c>
      <c r="AG156" s="25" t="e">
        <f>#REF!</f>
        <v>#REF!</v>
      </c>
      <c r="AH156" s="25" t="e">
        <f>#REF!</f>
        <v>#REF!</v>
      </c>
      <c r="AI156" s="25" t="e">
        <f>#REF!</f>
        <v>#REF!</v>
      </c>
      <c r="AJ156" s="25" t="e">
        <f>#REF!</f>
        <v>#REF!</v>
      </c>
    </row>
    <row r="157" spans="3:36" ht="23.25" customHeight="1">
      <c r="C157" s="54" t="str">
        <f t="shared" si="111"/>
        <v>LabourLondon</v>
      </c>
      <c r="D157" s="32" t="str">
        <f>D156</f>
        <v>London</v>
      </c>
      <c r="E157" s="1303"/>
      <c r="F157" s="32" t="s">
        <v>36</v>
      </c>
      <c r="G157" s="32" t="s">
        <v>143</v>
      </c>
      <c r="I157" s="24" t="e">
        <f t="shared" si="112"/>
        <v>#REF!</v>
      </c>
      <c r="J157" s="24" t="e">
        <f t="shared" si="113"/>
        <v>#REF!</v>
      </c>
      <c r="K157" s="123" t="e">
        <f>J157-I157</f>
        <v>#REF!</v>
      </c>
      <c r="M157" s="25" t="e">
        <f>#REF!</f>
        <v>#REF!</v>
      </c>
      <c r="N157" s="25" t="e">
        <f>#REF!</f>
        <v>#REF!</v>
      </c>
      <c r="O157" s="25" t="e">
        <f>#REF!</f>
        <v>#REF!</v>
      </c>
      <c r="P157" s="25" t="e">
        <f>#REF!</f>
        <v>#REF!</v>
      </c>
      <c r="Q157" s="25" t="e">
        <f>#REF!</f>
        <v>#REF!</v>
      </c>
      <c r="R157" s="25" t="e">
        <f>#REF!</f>
        <v>#REF!</v>
      </c>
      <c r="S157" s="25" t="e">
        <f>#REF!</f>
        <v>#REF!</v>
      </c>
      <c r="T157" s="25" t="e">
        <f>#REF!</f>
        <v>#REF!</v>
      </c>
      <c r="U157" s="25" t="e">
        <f>#REF!</f>
        <v>#REF!</v>
      </c>
      <c r="V157" s="25" t="e">
        <f>#REF!</f>
        <v>#REF!</v>
      </c>
      <c r="W157" s="25" t="e">
        <f>#REF!</f>
        <v>#REF!</v>
      </c>
      <c r="X157" s="25" t="e">
        <f>#REF!</f>
        <v>#REF!</v>
      </c>
      <c r="Y157" s="25" t="e">
        <f>#REF!</f>
        <v>#REF!</v>
      </c>
      <c r="Z157" s="25" t="e">
        <f>#REF!</f>
        <v>#REF!</v>
      </c>
      <c r="AA157" s="25" t="e">
        <f>#REF!</f>
        <v>#REF!</v>
      </c>
      <c r="AB157" s="25" t="e">
        <f>#REF!</f>
        <v>#REF!</v>
      </c>
      <c r="AC157" s="25" t="e">
        <f>#REF!</f>
        <v>#REF!</v>
      </c>
      <c r="AD157" s="25" t="e">
        <f>#REF!</f>
        <v>#REF!</v>
      </c>
      <c r="AE157" s="25" t="e">
        <f>#REF!</f>
        <v>#REF!</v>
      </c>
      <c r="AF157" s="25" t="e">
        <f>#REF!</f>
        <v>#REF!</v>
      </c>
      <c r="AG157" s="25" t="e">
        <f>#REF!</f>
        <v>#REF!</v>
      </c>
      <c r="AH157" s="25" t="e">
        <f>#REF!</f>
        <v>#REF!</v>
      </c>
      <c r="AI157" s="25" t="e">
        <f>#REF!</f>
        <v>#REF!</v>
      </c>
      <c r="AJ157" s="25" t="e">
        <f>#REF!</f>
        <v>#REF!</v>
      </c>
    </row>
    <row r="158" spans="3:36" ht="23.25" customHeight="1">
      <c r="C158" s="54" t="str">
        <f t="shared" si="111"/>
        <v>OccupancyLondon</v>
      </c>
      <c r="D158" s="32" t="str">
        <f>D157</f>
        <v>London</v>
      </c>
      <c r="E158" s="1303"/>
      <c r="F158" s="32" t="s">
        <v>40</v>
      </c>
      <c r="G158" s="32" t="s">
        <v>143</v>
      </c>
      <c r="I158" s="24" t="e">
        <f t="shared" si="112"/>
        <v>#REF!</v>
      </c>
      <c r="J158" s="24" t="e">
        <f t="shared" si="113"/>
        <v>#REF!</v>
      </c>
      <c r="K158" s="123" t="e">
        <f>J158-I158</f>
        <v>#REF!</v>
      </c>
      <c r="M158" s="25" t="e">
        <f>#REF!</f>
        <v>#REF!</v>
      </c>
      <c r="N158" s="25" t="e">
        <f>#REF!</f>
        <v>#REF!</v>
      </c>
      <c r="O158" s="25" t="e">
        <f>#REF!</f>
        <v>#REF!</v>
      </c>
      <c r="P158" s="25" t="e">
        <f>#REF!</f>
        <v>#REF!</v>
      </c>
      <c r="Q158" s="25" t="e">
        <f>#REF!</f>
        <v>#REF!</v>
      </c>
      <c r="R158" s="25" t="e">
        <f>#REF!</f>
        <v>#REF!</v>
      </c>
      <c r="S158" s="25" t="e">
        <f>#REF!</f>
        <v>#REF!</v>
      </c>
      <c r="T158" s="25" t="e">
        <f>#REF!</f>
        <v>#REF!</v>
      </c>
      <c r="U158" s="25" t="e">
        <f>#REF!</f>
        <v>#REF!</v>
      </c>
      <c r="V158" s="25" t="e">
        <f>#REF!</f>
        <v>#REF!</v>
      </c>
      <c r="W158" s="25" t="e">
        <f>#REF!</f>
        <v>#REF!</v>
      </c>
      <c r="X158" s="25" t="e">
        <f>#REF!</f>
        <v>#REF!</v>
      </c>
      <c r="Y158" s="25" t="e">
        <f>#REF!</f>
        <v>#REF!</v>
      </c>
      <c r="Z158" s="25" t="e">
        <f>#REF!</f>
        <v>#REF!</v>
      </c>
      <c r="AA158" s="25" t="e">
        <f>#REF!</f>
        <v>#REF!</v>
      </c>
      <c r="AB158" s="25" t="e">
        <f>#REF!</f>
        <v>#REF!</v>
      </c>
      <c r="AC158" s="25" t="e">
        <f>#REF!</f>
        <v>#REF!</v>
      </c>
      <c r="AD158" s="25" t="e">
        <f>#REF!</f>
        <v>#REF!</v>
      </c>
      <c r="AE158" s="25" t="e">
        <f>#REF!</f>
        <v>#REF!</v>
      </c>
      <c r="AF158" s="25" t="e">
        <f>#REF!</f>
        <v>#REF!</v>
      </c>
      <c r="AG158" s="25" t="e">
        <f>#REF!</f>
        <v>#REF!</v>
      </c>
      <c r="AH158" s="25" t="e">
        <f>#REF!</f>
        <v>#REF!</v>
      </c>
      <c r="AI158" s="25" t="e">
        <f>#REF!</f>
        <v>#REF!</v>
      </c>
      <c r="AJ158" s="25" t="e">
        <f>#REF!</f>
        <v>#REF!</v>
      </c>
    </row>
    <row r="159" spans="3:36" ht="23.25" customHeight="1">
      <c r="C159" s="54" t="str">
        <f t="shared" si="111"/>
        <v>OverheadsLondon</v>
      </c>
      <c r="D159" s="32" t="str">
        <f>D158</f>
        <v>London</v>
      </c>
      <c r="E159" s="1303"/>
      <c r="F159" s="32" t="s">
        <v>79</v>
      </c>
      <c r="G159" s="32" t="s">
        <v>143</v>
      </c>
      <c r="I159" s="24" t="e">
        <f t="shared" si="112"/>
        <v>#REF!</v>
      </c>
      <c r="J159" s="24" t="e">
        <f t="shared" si="113"/>
        <v>#REF!</v>
      </c>
      <c r="K159" s="123" t="e">
        <f>J159-I159</f>
        <v>#REF!</v>
      </c>
      <c r="M159" s="25" t="e">
        <f>#REF!</f>
        <v>#REF!</v>
      </c>
      <c r="N159" s="25" t="e">
        <f>#REF!</f>
        <v>#REF!</v>
      </c>
      <c r="O159" s="25" t="e">
        <f>#REF!</f>
        <v>#REF!</v>
      </c>
      <c r="P159" s="25" t="e">
        <f>#REF!</f>
        <v>#REF!</v>
      </c>
      <c r="Q159" s="25" t="e">
        <f>#REF!</f>
        <v>#REF!</v>
      </c>
      <c r="R159" s="25" t="e">
        <f>#REF!</f>
        <v>#REF!</v>
      </c>
      <c r="S159" s="25" t="e">
        <f>#REF!</f>
        <v>#REF!</v>
      </c>
      <c r="T159" s="25" t="e">
        <f>#REF!</f>
        <v>#REF!</v>
      </c>
      <c r="U159" s="25" t="e">
        <f>#REF!</f>
        <v>#REF!</v>
      </c>
      <c r="V159" s="25" t="e">
        <f>#REF!</f>
        <v>#REF!</v>
      </c>
      <c r="W159" s="25" t="e">
        <f>#REF!</f>
        <v>#REF!</v>
      </c>
      <c r="X159" s="25" t="e">
        <f>#REF!</f>
        <v>#REF!</v>
      </c>
      <c r="Y159" s="25" t="e">
        <f>#REF!</f>
        <v>#REF!</v>
      </c>
      <c r="Z159" s="25" t="e">
        <f>#REF!</f>
        <v>#REF!</v>
      </c>
      <c r="AA159" s="25" t="e">
        <f>#REF!</f>
        <v>#REF!</v>
      </c>
      <c r="AB159" s="25" t="e">
        <f>#REF!</f>
        <v>#REF!</v>
      </c>
      <c r="AC159" s="25" t="e">
        <f>#REF!</f>
        <v>#REF!</v>
      </c>
      <c r="AD159" s="25" t="e">
        <f>#REF!</f>
        <v>#REF!</v>
      </c>
      <c r="AE159" s="25" t="e">
        <f>#REF!</f>
        <v>#REF!</v>
      </c>
      <c r="AF159" s="25" t="e">
        <f>#REF!</f>
        <v>#REF!</v>
      </c>
      <c r="AG159" s="25" t="e">
        <f>#REF!</f>
        <v>#REF!</v>
      </c>
      <c r="AH159" s="25" t="e">
        <f>#REF!</f>
        <v>#REF!</v>
      </c>
      <c r="AI159" s="25" t="e">
        <f>#REF!</f>
        <v>#REF!</v>
      </c>
      <c r="AJ159" s="25" t="e">
        <f>#REF!</f>
        <v>#REF!</v>
      </c>
    </row>
    <row r="160" spans="3:36" s="54" customFormat="1" ht="21" customHeight="1">
      <c r="C160" s="54" t="str">
        <f t="shared" si="111"/>
        <v>EBITDALondon</v>
      </c>
      <c r="D160" s="32" t="str">
        <f>D159</f>
        <v>London</v>
      </c>
      <c r="E160" s="1303"/>
      <c r="F160" s="54" t="s">
        <v>87</v>
      </c>
      <c r="G160" s="54" t="s">
        <v>143</v>
      </c>
      <c r="I160" s="25" t="e">
        <f t="shared" si="112"/>
        <v>#REF!</v>
      </c>
      <c r="J160" s="25" t="e">
        <f t="shared" si="113"/>
        <v>#REF!</v>
      </c>
      <c r="K160" s="514" t="e">
        <f>I160-J160</f>
        <v>#REF!</v>
      </c>
      <c r="M160" s="25" t="e">
        <f t="shared" ref="M160:AJ160" si="114">M156-M157-M158-M159</f>
        <v>#REF!</v>
      </c>
      <c r="N160" s="25" t="e">
        <f t="shared" si="114"/>
        <v>#REF!</v>
      </c>
      <c r="O160" s="25" t="e">
        <f t="shared" si="114"/>
        <v>#REF!</v>
      </c>
      <c r="P160" s="25" t="e">
        <f t="shared" si="114"/>
        <v>#REF!</v>
      </c>
      <c r="Q160" s="25" t="e">
        <f t="shared" si="114"/>
        <v>#REF!</v>
      </c>
      <c r="R160" s="25" t="e">
        <f t="shared" si="114"/>
        <v>#REF!</v>
      </c>
      <c r="S160" s="25" t="e">
        <f t="shared" si="114"/>
        <v>#REF!</v>
      </c>
      <c r="T160" s="25" t="e">
        <f t="shared" si="114"/>
        <v>#REF!</v>
      </c>
      <c r="U160" s="25" t="e">
        <f t="shared" si="114"/>
        <v>#REF!</v>
      </c>
      <c r="V160" s="25" t="e">
        <f t="shared" si="114"/>
        <v>#REF!</v>
      </c>
      <c r="W160" s="25" t="e">
        <f t="shared" si="114"/>
        <v>#REF!</v>
      </c>
      <c r="X160" s="25" t="e">
        <f t="shared" si="114"/>
        <v>#REF!</v>
      </c>
      <c r="Y160" s="25" t="e">
        <f t="shared" si="114"/>
        <v>#REF!</v>
      </c>
      <c r="Z160" s="25" t="e">
        <f t="shared" si="114"/>
        <v>#REF!</v>
      </c>
      <c r="AA160" s="25" t="e">
        <f t="shared" si="114"/>
        <v>#REF!</v>
      </c>
      <c r="AB160" s="25" t="e">
        <f t="shared" si="114"/>
        <v>#REF!</v>
      </c>
      <c r="AC160" s="25" t="e">
        <f t="shared" si="114"/>
        <v>#REF!</v>
      </c>
      <c r="AD160" s="25" t="e">
        <f t="shared" si="114"/>
        <v>#REF!</v>
      </c>
      <c r="AE160" s="25" t="e">
        <f t="shared" si="114"/>
        <v>#REF!</v>
      </c>
      <c r="AF160" s="25" t="e">
        <f t="shared" si="114"/>
        <v>#REF!</v>
      </c>
      <c r="AG160" s="25" t="e">
        <f t="shared" si="114"/>
        <v>#REF!</v>
      </c>
      <c r="AH160" s="25" t="e">
        <f t="shared" si="114"/>
        <v>#REF!</v>
      </c>
      <c r="AI160" s="25" t="e">
        <f t="shared" si="114"/>
        <v>#REF!</v>
      </c>
      <c r="AJ160" s="25" t="e">
        <f t="shared" si="114"/>
        <v>#REF!</v>
      </c>
    </row>
    <row r="161" spans="3:36" s="502" customFormat="1" ht="20.25" customHeight="1">
      <c r="E161" s="1303"/>
      <c r="F161" s="106" t="s">
        <v>609</v>
      </c>
      <c r="G161" s="106" t="s">
        <v>614</v>
      </c>
      <c r="I161" s="510" t="e">
        <f>I156/I155</f>
        <v>#REF!</v>
      </c>
      <c r="J161" s="510" t="e">
        <f>J156/J155</f>
        <v>#REF!</v>
      </c>
      <c r="K161" s="515" t="e">
        <f>I161-J161</f>
        <v>#REF!</v>
      </c>
      <c r="L161" s="106"/>
      <c r="M161" s="67" t="e">
        <f t="shared" ref="M161:AJ161" si="115">(M156/M155)</f>
        <v>#REF!</v>
      </c>
      <c r="N161" s="67" t="e">
        <f t="shared" si="115"/>
        <v>#REF!</v>
      </c>
      <c r="O161" s="67" t="e">
        <f t="shared" si="115"/>
        <v>#REF!</v>
      </c>
      <c r="P161" s="67" t="e">
        <f t="shared" si="115"/>
        <v>#REF!</v>
      </c>
      <c r="Q161" s="67" t="e">
        <f t="shared" si="115"/>
        <v>#REF!</v>
      </c>
      <c r="R161" s="67" t="e">
        <f t="shared" si="115"/>
        <v>#REF!</v>
      </c>
      <c r="S161" s="67" t="e">
        <f t="shared" si="115"/>
        <v>#REF!</v>
      </c>
      <c r="T161" s="67" t="e">
        <f t="shared" si="115"/>
        <v>#REF!</v>
      </c>
      <c r="U161" s="67" t="e">
        <f t="shared" si="115"/>
        <v>#REF!</v>
      </c>
      <c r="V161" s="67" t="e">
        <f t="shared" si="115"/>
        <v>#REF!</v>
      </c>
      <c r="W161" s="67" t="e">
        <f t="shared" si="115"/>
        <v>#REF!</v>
      </c>
      <c r="X161" s="67" t="e">
        <f t="shared" si="115"/>
        <v>#REF!</v>
      </c>
      <c r="Y161" s="67" t="e">
        <f t="shared" si="115"/>
        <v>#REF!</v>
      </c>
      <c r="Z161" s="67" t="e">
        <f t="shared" si="115"/>
        <v>#REF!</v>
      </c>
      <c r="AA161" s="67" t="e">
        <f t="shared" si="115"/>
        <v>#REF!</v>
      </c>
      <c r="AB161" s="67" t="e">
        <f t="shared" si="115"/>
        <v>#REF!</v>
      </c>
      <c r="AC161" s="67" t="e">
        <f t="shared" si="115"/>
        <v>#REF!</v>
      </c>
      <c r="AD161" s="67" t="e">
        <f t="shared" si="115"/>
        <v>#REF!</v>
      </c>
      <c r="AE161" s="67" t="e">
        <f t="shared" si="115"/>
        <v>#REF!</v>
      </c>
      <c r="AF161" s="67" t="e">
        <f t="shared" si="115"/>
        <v>#REF!</v>
      </c>
      <c r="AG161" s="67" t="e">
        <f t="shared" si="115"/>
        <v>#REF!</v>
      </c>
      <c r="AH161" s="67" t="e">
        <f t="shared" si="115"/>
        <v>#REF!</v>
      </c>
      <c r="AI161" s="67" t="e">
        <f t="shared" si="115"/>
        <v>#REF!</v>
      </c>
      <c r="AJ161" s="67" t="e">
        <f t="shared" si="115"/>
        <v>#REF!</v>
      </c>
    </row>
    <row r="162" spans="3:36" s="502" customFormat="1" ht="23.25" customHeight="1">
      <c r="E162" s="1303"/>
      <c r="F162" s="106" t="s">
        <v>610</v>
      </c>
      <c r="G162" s="106" t="s">
        <v>614</v>
      </c>
      <c r="I162" s="511" t="e">
        <f>I157/I155</f>
        <v>#REF!</v>
      </c>
      <c r="J162" s="511" t="e">
        <f>J157/J155</f>
        <v>#REF!</v>
      </c>
      <c r="K162" s="516" t="e">
        <f>J162-I162</f>
        <v>#REF!</v>
      </c>
      <c r="L162" s="106"/>
      <c r="M162" s="22" t="e">
        <f t="shared" ref="M162:AJ162" si="116">(M157/M155)</f>
        <v>#REF!</v>
      </c>
      <c r="N162" s="22" t="e">
        <f t="shared" si="116"/>
        <v>#REF!</v>
      </c>
      <c r="O162" s="22" t="e">
        <f t="shared" si="116"/>
        <v>#REF!</v>
      </c>
      <c r="P162" s="22" t="e">
        <f t="shared" si="116"/>
        <v>#REF!</v>
      </c>
      <c r="Q162" s="22" t="e">
        <f t="shared" si="116"/>
        <v>#REF!</v>
      </c>
      <c r="R162" s="22" t="e">
        <f t="shared" si="116"/>
        <v>#REF!</v>
      </c>
      <c r="S162" s="22" t="e">
        <f t="shared" si="116"/>
        <v>#REF!</v>
      </c>
      <c r="T162" s="22" t="e">
        <f t="shared" si="116"/>
        <v>#REF!</v>
      </c>
      <c r="U162" s="22" t="e">
        <f t="shared" si="116"/>
        <v>#REF!</v>
      </c>
      <c r="V162" s="22" t="e">
        <f t="shared" si="116"/>
        <v>#REF!</v>
      </c>
      <c r="W162" s="22" t="e">
        <f t="shared" si="116"/>
        <v>#REF!</v>
      </c>
      <c r="X162" s="22" t="e">
        <f t="shared" si="116"/>
        <v>#REF!</v>
      </c>
      <c r="Y162" s="22" t="e">
        <f t="shared" si="116"/>
        <v>#REF!</v>
      </c>
      <c r="Z162" s="22" t="e">
        <f t="shared" si="116"/>
        <v>#REF!</v>
      </c>
      <c r="AA162" s="22" t="e">
        <f t="shared" si="116"/>
        <v>#REF!</v>
      </c>
      <c r="AB162" s="22" t="e">
        <f t="shared" si="116"/>
        <v>#REF!</v>
      </c>
      <c r="AC162" s="22" t="e">
        <f t="shared" si="116"/>
        <v>#REF!</v>
      </c>
      <c r="AD162" s="22" t="e">
        <f t="shared" si="116"/>
        <v>#REF!</v>
      </c>
      <c r="AE162" s="22" t="e">
        <f t="shared" si="116"/>
        <v>#REF!</v>
      </c>
      <c r="AF162" s="22" t="e">
        <f t="shared" si="116"/>
        <v>#REF!</v>
      </c>
      <c r="AG162" s="22" t="e">
        <f t="shared" si="116"/>
        <v>#REF!</v>
      </c>
      <c r="AH162" s="22" t="e">
        <f t="shared" si="116"/>
        <v>#REF!</v>
      </c>
      <c r="AI162" s="22" t="e">
        <f t="shared" si="116"/>
        <v>#REF!</v>
      </c>
      <c r="AJ162" s="22" t="e">
        <f t="shared" si="116"/>
        <v>#REF!</v>
      </c>
    </row>
    <row r="163" spans="3:36" s="502" customFormat="1" ht="23.25" customHeight="1">
      <c r="E163" s="1303"/>
      <c r="F163" s="106" t="s">
        <v>611</v>
      </c>
      <c r="G163" s="106" t="s">
        <v>614</v>
      </c>
      <c r="I163" s="511" t="e">
        <f>I158/I155</f>
        <v>#REF!</v>
      </c>
      <c r="J163" s="511" t="e">
        <f>J158/J155</f>
        <v>#REF!</v>
      </c>
      <c r="K163" s="516" t="e">
        <f>J163-I163</f>
        <v>#REF!</v>
      </c>
      <c r="L163" s="106"/>
      <c r="M163" s="67" t="e">
        <f t="shared" ref="M163:AJ163" si="117">M158/M$11</f>
        <v>#REF!</v>
      </c>
      <c r="N163" s="67" t="e">
        <f t="shared" si="117"/>
        <v>#REF!</v>
      </c>
      <c r="O163" s="67" t="e">
        <f t="shared" si="117"/>
        <v>#REF!</v>
      </c>
      <c r="P163" s="67" t="e">
        <f t="shared" si="117"/>
        <v>#REF!</v>
      </c>
      <c r="Q163" s="67" t="e">
        <f t="shared" si="117"/>
        <v>#REF!</v>
      </c>
      <c r="R163" s="67" t="e">
        <f t="shared" si="117"/>
        <v>#REF!</v>
      </c>
      <c r="S163" s="67" t="e">
        <f t="shared" si="117"/>
        <v>#REF!</v>
      </c>
      <c r="T163" s="67" t="e">
        <f t="shared" si="117"/>
        <v>#REF!</v>
      </c>
      <c r="U163" s="67" t="e">
        <f t="shared" si="117"/>
        <v>#REF!</v>
      </c>
      <c r="V163" s="67" t="e">
        <f t="shared" si="117"/>
        <v>#REF!</v>
      </c>
      <c r="W163" s="67" t="e">
        <f t="shared" si="117"/>
        <v>#REF!</v>
      </c>
      <c r="X163" s="67" t="e">
        <f t="shared" si="117"/>
        <v>#REF!</v>
      </c>
      <c r="Y163" s="67" t="e">
        <f t="shared" si="117"/>
        <v>#REF!</v>
      </c>
      <c r="Z163" s="67" t="e">
        <f t="shared" si="117"/>
        <v>#REF!</v>
      </c>
      <c r="AA163" s="67" t="e">
        <f t="shared" si="117"/>
        <v>#REF!</v>
      </c>
      <c r="AB163" s="67" t="e">
        <f t="shared" si="117"/>
        <v>#REF!</v>
      </c>
      <c r="AC163" s="67" t="e">
        <f t="shared" si="117"/>
        <v>#REF!</v>
      </c>
      <c r="AD163" s="67" t="e">
        <f t="shared" si="117"/>
        <v>#REF!</v>
      </c>
      <c r="AE163" s="67" t="e">
        <f t="shared" si="117"/>
        <v>#REF!</v>
      </c>
      <c r="AF163" s="67" t="e">
        <f t="shared" si="117"/>
        <v>#REF!</v>
      </c>
      <c r="AG163" s="67" t="e">
        <f t="shared" si="117"/>
        <v>#REF!</v>
      </c>
      <c r="AH163" s="67" t="e">
        <f t="shared" si="117"/>
        <v>#REF!</v>
      </c>
      <c r="AI163" s="67" t="e">
        <f t="shared" si="117"/>
        <v>#REF!</v>
      </c>
      <c r="AJ163" s="67" t="e">
        <f t="shared" si="117"/>
        <v>#REF!</v>
      </c>
    </row>
    <row r="164" spans="3:36" s="502" customFormat="1" ht="23.25" customHeight="1">
      <c r="E164" s="1303"/>
      <c r="F164" s="106" t="s">
        <v>612</v>
      </c>
      <c r="G164" s="106" t="s">
        <v>614</v>
      </c>
      <c r="I164" s="511" t="e">
        <f>I159/I155</f>
        <v>#REF!</v>
      </c>
      <c r="J164" s="511" t="e">
        <f>J159/J155</f>
        <v>#REF!</v>
      </c>
      <c r="K164" s="516" t="e">
        <f>J164-I164</f>
        <v>#REF!</v>
      </c>
      <c r="L164" s="106"/>
      <c r="M164" s="67" t="e">
        <f t="shared" ref="M164:AJ164" si="118">M159/M155</f>
        <v>#REF!</v>
      </c>
      <c r="N164" s="67" t="e">
        <f t="shared" si="118"/>
        <v>#REF!</v>
      </c>
      <c r="O164" s="67" t="e">
        <f t="shared" si="118"/>
        <v>#REF!</v>
      </c>
      <c r="P164" s="67" t="e">
        <f t="shared" si="118"/>
        <v>#REF!</v>
      </c>
      <c r="Q164" s="67" t="e">
        <f t="shared" si="118"/>
        <v>#REF!</v>
      </c>
      <c r="R164" s="67" t="e">
        <f t="shared" si="118"/>
        <v>#REF!</v>
      </c>
      <c r="S164" s="67" t="e">
        <f t="shared" si="118"/>
        <v>#REF!</v>
      </c>
      <c r="T164" s="67" t="e">
        <f t="shared" si="118"/>
        <v>#REF!</v>
      </c>
      <c r="U164" s="67" t="e">
        <f t="shared" si="118"/>
        <v>#REF!</v>
      </c>
      <c r="V164" s="67" t="e">
        <f t="shared" si="118"/>
        <v>#REF!</v>
      </c>
      <c r="W164" s="67" t="e">
        <f t="shared" si="118"/>
        <v>#REF!</v>
      </c>
      <c r="X164" s="67" t="e">
        <f t="shared" si="118"/>
        <v>#REF!</v>
      </c>
      <c r="Y164" s="67" t="e">
        <f t="shared" si="118"/>
        <v>#REF!</v>
      </c>
      <c r="Z164" s="67" t="e">
        <f t="shared" si="118"/>
        <v>#REF!</v>
      </c>
      <c r="AA164" s="67" t="e">
        <f t="shared" si="118"/>
        <v>#REF!</v>
      </c>
      <c r="AB164" s="67" t="e">
        <f t="shared" si="118"/>
        <v>#REF!</v>
      </c>
      <c r="AC164" s="67" t="e">
        <f t="shared" si="118"/>
        <v>#REF!</v>
      </c>
      <c r="AD164" s="67" t="e">
        <f t="shared" si="118"/>
        <v>#REF!</v>
      </c>
      <c r="AE164" s="67" t="e">
        <f t="shared" si="118"/>
        <v>#REF!</v>
      </c>
      <c r="AF164" s="67" t="e">
        <f t="shared" si="118"/>
        <v>#REF!</v>
      </c>
      <c r="AG164" s="67" t="e">
        <f t="shared" si="118"/>
        <v>#REF!</v>
      </c>
      <c r="AH164" s="67" t="e">
        <f t="shared" si="118"/>
        <v>#REF!</v>
      </c>
      <c r="AI164" s="67" t="e">
        <f t="shared" si="118"/>
        <v>#REF!</v>
      </c>
      <c r="AJ164" s="67" t="e">
        <f t="shared" si="118"/>
        <v>#REF!</v>
      </c>
    </row>
    <row r="165" spans="3:36" s="503" customFormat="1" ht="21" customHeight="1">
      <c r="C165" s="503" t="str">
        <f>"%"&amp;D160</f>
        <v>%London</v>
      </c>
      <c r="E165" s="1304"/>
      <c r="F165" s="507" t="s">
        <v>613</v>
      </c>
      <c r="G165" s="507" t="s">
        <v>614</v>
      </c>
      <c r="I165" s="512" t="e">
        <f>I160/I155</f>
        <v>#REF!</v>
      </c>
      <c r="J165" s="512" t="e">
        <f>J160/J155</f>
        <v>#REF!</v>
      </c>
      <c r="K165" s="517" t="e">
        <f>I165-J165</f>
        <v>#REF!</v>
      </c>
      <c r="L165" s="504"/>
      <c r="M165" s="506" t="e">
        <f>M160/M155</f>
        <v>#REF!</v>
      </c>
      <c r="N165" s="506" t="e">
        <f t="shared" ref="N165:AJ165" si="119">N160/N155</f>
        <v>#REF!</v>
      </c>
      <c r="O165" s="506" t="e">
        <f t="shared" si="119"/>
        <v>#REF!</v>
      </c>
      <c r="P165" s="506" t="e">
        <f t="shared" si="119"/>
        <v>#REF!</v>
      </c>
      <c r="Q165" s="506" t="e">
        <f t="shared" si="119"/>
        <v>#REF!</v>
      </c>
      <c r="R165" s="506" t="e">
        <f t="shared" si="119"/>
        <v>#REF!</v>
      </c>
      <c r="S165" s="506" t="e">
        <f t="shared" si="119"/>
        <v>#REF!</v>
      </c>
      <c r="T165" s="506" t="e">
        <f t="shared" si="119"/>
        <v>#REF!</v>
      </c>
      <c r="U165" s="506" t="e">
        <f t="shared" si="119"/>
        <v>#REF!</v>
      </c>
      <c r="V165" s="506" t="e">
        <f t="shared" si="119"/>
        <v>#REF!</v>
      </c>
      <c r="W165" s="506" t="e">
        <f t="shared" si="119"/>
        <v>#REF!</v>
      </c>
      <c r="X165" s="506" t="e">
        <f t="shared" si="119"/>
        <v>#REF!</v>
      </c>
      <c r="Y165" s="506" t="e">
        <f t="shared" si="119"/>
        <v>#REF!</v>
      </c>
      <c r="Z165" s="506" t="e">
        <f t="shared" si="119"/>
        <v>#REF!</v>
      </c>
      <c r="AA165" s="506" t="e">
        <f t="shared" si="119"/>
        <v>#REF!</v>
      </c>
      <c r="AB165" s="506" t="e">
        <f t="shared" si="119"/>
        <v>#REF!</v>
      </c>
      <c r="AC165" s="506" t="e">
        <f t="shared" si="119"/>
        <v>#REF!</v>
      </c>
      <c r="AD165" s="506" t="e">
        <f t="shared" si="119"/>
        <v>#REF!</v>
      </c>
      <c r="AE165" s="506" t="e">
        <f t="shared" si="119"/>
        <v>#REF!</v>
      </c>
      <c r="AF165" s="506" t="e">
        <f t="shared" si="119"/>
        <v>#REF!</v>
      </c>
      <c r="AG165" s="506" t="e">
        <f t="shared" si="119"/>
        <v>#REF!</v>
      </c>
      <c r="AH165" s="506" t="e">
        <f t="shared" si="119"/>
        <v>#REF!</v>
      </c>
      <c r="AI165" s="506" t="e">
        <f t="shared" si="119"/>
        <v>#REF!</v>
      </c>
      <c r="AJ165" s="506" t="e">
        <f t="shared" si="119"/>
        <v>#REF!</v>
      </c>
    </row>
    <row r="166" spans="3:36">
      <c r="I166" s="49"/>
      <c r="J166" s="49"/>
      <c r="K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</row>
    <row r="167" spans="3:36" s="54" customFormat="1" ht="21" customHeight="1">
      <c r="C167" s="54" t="str">
        <f t="shared" ref="C167:C172" si="120">F167&amp;D167</f>
        <v>Net SalesGlasgow</v>
      </c>
      <c r="D167" s="597" t="str">
        <f>E167</f>
        <v>Glasgow</v>
      </c>
      <c r="E167" s="1302" t="s">
        <v>20</v>
      </c>
      <c r="F167" s="62" t="s">
        <v>57</v>
      </c>
      <c r="G167" s="62" t="s">
        <v>143</v>
      </c>
      <c r="I167" s="63" t="e">
        <f t="shared" ref="I167:I172" si="121">SUM(Y167:AJ167)</f>
        <v>#REF!</v>
      </c>
      <c r="J167" s="63" t="e">
        <f t="shared" ref="J167:J172" si="122">SUM(M167:X167)</f>
        <v>#REF!</v>
      </c>
      <c r="K167" s="513" t="e">
        <f>I167-J167</f>
        <v>#REF!</v>
      </c>
      <c r="M167" s="25" t="e">
        <f>#REF!</f>
        <v>#REF!</v>
      </c>
      <c r="N167" s="25" t="e">
        <f>#REF!</f>
        <v>#REF!</v>
      </c>
      <c r="O167" s="25" t="e">
        <f>#REF!</f>
        <v>#REF!</v>
      </c>
      <c r="P167" s="25" t="e">
        <f>#REF!</f>
        <v>#REF!</v>
      </c>
      <c r="Q167" s="25" t="e">
        <f>#REF!</f>
        <v>#REF!</v>
      </c>
      <c r="R167" s="25" t="e">
        <f>#REF!</f>
        <v>#REF!</v>
      </c>
      <c r="S167" s="25" t="e">
        <f>#REF!</f>
        <v>#REF!</v>
      </c>
      <c r="T167" s="25" t="e">
        <f>#REF!</f>
        <v>#REF!</v>
      </c>
      <c r="U167" s="25" t="e">
        <f>#REF!</f>
        <v>#REF!</v>
      </c>
      <c r="V167" s="25" t="e">
        <f>#REF!</f>
        <v>#REF!</v>
      </c>
      <c r="W167" s="25" t="e">
        <f>#REF!</f>
        <v>#REF!</v>
      </c>
      <c r="X167" s="25" t="e">
        <f>#REF!</f>
        <v>#REF!</v>
      </c>
      <c r="Y167" s="25" t="e">
        <f>#REF!</f>
        <v>#REF!</v>
      </c>
      <c r="Z167" s="25" t="e">
        <f>#REF!</f>
        <v>#REF!</v>
      </c>
      <c r="AA167" s="25" t="e">
        <f>#REF!</f>
        <v>#REF!</v>
      </c>
      <c r="AB167" s="25" t="e">
        <f>#REF!</f>
        <v>#REF!</v>
      </c>
      <c r="AC167" s="25" t="e">
        <f>#REF!</f>
        <v>#REF!</v>
      </c>
      <c r="AD167" s="25" t="e">
        <f>#REF!</f>
        <v>#REF!</v>
      </c>
      <c r="AE167" s="25" t="e">
        <f>#REF!</f>
        <v>#REF!</v>
      </c>
      <c r="AF167" s="25" t="e">
        <f>#REF!</f>
        <v>#REF!</v>
      </c>
      <c r="AG167" s="25" t="e">
        <f>#REF!</f>
        <v>#REF!</v>
      </c>
      <c r="AH167" s="25" t="e">
        <f>#REF!</f>
        <v>#REF!</v>
      </c>
      <c r="AI167" s="25" t="e">
        <f>#REF!</f>
        <v>#REF!</v>
      </c>
      <c r="AJ167" s="25" t="e">
        <f>#REF!</f>
        <v>#REF!</v>
      </c>
    </row>
    <row r="168" spans="3:36" ht="20.25" customHeight="1">
      <c r="C168" s="54" t="str">
        <f t="shared" si="120"/>
        <v>Gross ProfitGlasgow</v>
      </c>
      <c r="D168" s="32" t="str">
        <f>D167</f>
        <v>Glasgow</v>
      </c>
      <c r="E168" s="1303"/>
      <c r="F168" s="32" t="s">
        <v>1</v>
      </c>
      <c r="G168" s="32" t="s">
        <v>143</v>
      </c>
      <c r="I168" s="24" t="e">
        <f t="shared" si="121"/>
        <v>#REF!</v>
      </c>
      <c r="J168" s="24" t="e">
        <f t="shared" si="122"/>
        <v>#REF!</v>
      </c>
      <c r="K168" s="123" t="e">
        <f>I168-J168</f>
        <v>#REF!</v>
      </c>
      <c r="M168" s="25" t="e">
        <f>#REF!</f>
        <v>#REF!</v>
      </c>
      <c r="N168" s="25" t="e">
        <f>#REF!</f>
        <v>#REF!</v>
      </c>
      <c r="O168" s="25" t="e">
        <f>#REF!</f>
        <v>#REF!</v>
      </c>
      <c r="P168" s="25" t="e">
        <f>#REF!</f>
        <v>#REF!</v>
      </c>
      <c r="Q168" s="25" t="e">
        <f>#REF!</f>
        <v>#REF!</v>
      </c>
      <c r="R168" s="25" t="e">
        <f>#REF!</f>
        <v>#REF!</v>
      </c>
      <c r="S168" s="25" t="e">
        <f>#REF!</f>
        <v>#REF!</v>
      </c>
      <c r="T168" s="25" t="e">
        <f>#REF!</f>
        <v>#REF!</v>
      </c>
      <c r="U168" s="25" t="e">
        <f>#REF!</f>
        <v>#REF!</v>
      </c>
      <c r="V168" s="25" t="e">
        <f>#REF!</f>
        <v>#REF!</v>
      </c>
      <c r="W168" s="25" t="e">
        <f>#REF!</f>
        <v>#REF!</v>
      </c>
      <c r="X168" s="25" t="e">
        <f>#REF!</f>
        <v>#REF!</v>
      </c>
      <c r="Y168" s="25" t="e">
        <f>#REF!</f>
        <v>#REF!</v>
      </c>
      <c r="Z168" s="25" t="e">
        <f>#REF!</f>
        <v>#REF!</v>
      </c>
      <c r="AA168" s="25" t="e">
        <f>#REF!</f>
        <v>#REF!</v>
      </c>
      <c r="AB168" s="25" t="e">
        <f>#REF!</f>
        <v>#REF!</v>
      </c>
      <c r="AC168" s="25" t="e">
        <f>#REF!</f>
        <v>#REF!</v>
      </c>
      <c r="AD168" s="25" t="e">
        <f>#REF!</f>
        <v>#REF!</v>
      </c>
      <c r="AE168" s="25" t="e">
        <f>#REF!</f>
        <v>#REF!</v>
      </c>
      <c r="AF168" s="25" t="e">
        <f>#REF!</f>
        <v>#REF!</v>
      </c>
      <c r="AG168" s="25" t="e">
        <f>#REF!</f>
        <v>#REF!</v>
      </c>
      <c r="AH168" s="25" t="e">
        <f>#REF!</f>
        <v>#REF!</v>
      </c>
      <c r="AI168" s="25" t="e">
        <f>#REF!</f>
        <v>#REF!</v>
      </c>
      <c r="AJ168" s="25" t="e">
        <f>#REF!</f>
        <v>#REF!</v>
      </c>
    </row>
    <row r="169" spans="3:36" ht="23.25" customHeight="1">
      <c r="C169" s="54" t="str">
        <f t="shared" si="120"/>
        <v>LabourGlasgow</v>
      </c>
      <c r="D169" s="32" t="str">
        <f>D168</f>
        <v>Glasgow</v>
      </c>
      <c r="E169" s="1303"/>
      <c r="F169" s="32" t="s">
        <v>36</v>
      </c>
      <c r="G169" s="32" t="s">
        <v>143</v>
      </c>
      <c r="I169" s="24" t="e">
        <f t="shared" si="121"/>
        <v>#REF!</v>
      </c>
      <c r="J169" s="24" t="e">
        <f t="shared" si="122"/>
        <v>#REF!</v>
      </c>
      <c r="K169" s="123" t="e">
        <f>J169-I169</f>
        <v>#REF!</v>
      </c>
      <c r="M169" s="25" t="e">
        <f>#REF!</f>
        <v>#REF!</v>
      </c>
      <c r="N169" s="25" t="e">
        <f>#REF!</f>
        <v>#REF!</v>
      </c>
      <c r="O169" s="25" t="e">
        <f>#REF!</f>
        <v>#REF!</v>
      </c>
      <c r="P169" s="25" t="e">
        <f>#REF!</f>
        <v>#REF!</v>
      </c>
      <c r="Q169" s="25" t="e">
        <f>#REF!</f>
        <v>#REF!</v>
      </c>
      <c r="R169" s="25" t="e">
        <f>#REF!</f>
        <v>#REF!</v>
      </c>
      <c r="S169" s="25" t="e">
        <f>#REF!</f>
        <v>#REF!</v>
      </c>
      <c r="T169" s="25" t="e">
        <f>#REF!</f>
        <v>#REF!</v>
      </c>
      <c r="U169" s="25" t="e">
        <f>#REF!</f>
        <v>#REF!</v>
      </c>
      <c r="V169" s="25" t="e">
        <f>#REF!</f>
        <v>#REF!</v>
      </c>
      <c r="W169" s="25" t="e">
        <f>#REF!</f>
        <v>#REF!</v>
      </c>
      <c r="X169" s="25" t="e">
        <f>#REF!</f>
        <v>#REF!</v>
      </c>
      <c r="Y169" s="25" t="e">
        <f>#REF!</f>
        <v>#REF!</v>
      </c>
      <c r="Z169" s="25" t="e">
        <f>#REF!</f>
        <v>#REF!</v>
      </c>
      <c r="AA169" s="25" t="e">
        <f>#REF!</f>
        <v>#REF!</v>
      </c>
      <c r="AB169" s="25" t="e">
        <f>#REF!</f>
        <v>#REF!</v>
      </c>
      <c r="AC169" s="25" t="e">
        <f>#REF!</f>
        <v>#REF!</v>
      </c>
      <c r="AD169" s="25" t="e">
        <f>#REF!</f>
        <v>#REF!</v>
      </c>
      <c r="AE169" s="25" t="e">
        <f>#REF!</f>
        <v>#REF!</v>
      </c>
      <c r="AF169" s="25" t="e">
        <f>#REF!</f>
        <v>#REF!</v>
      </c>
      <c r="AG169" s="25" t="e">
        <f>#REF!</f>
        <v>#REF!</v>
      </c>
      <c r="AH169" s="25" t="e">
        <f>#REF!</f>
        <v>#REF!</v>
      </c>
      <c r="AI169" s="25" t="e">
        <f>#REF!</f>
        <v>#REF!</v>
      </c>
      <c r="AJ169" s="25" t="e">
        <f>#REF!</f>
        <v>#REF!</v>
      </c>
    </row>
    <row r="170" spans="3:36" ht="23.25" customHeight="1">
      <c r="C170" s="54" t="str">
        <f t="shared" si="120"/>
        <v>OccupancyGlasgow</v>
      </c>
      <c r="D170" s="32" t="str">
        <f>D169</f>
        <v>Glasgow</v>
      </c>
      <c r="E170" s="1303"/>
      <c r="F170" s="32" t="s">
        <v>40</v>
      </c>
      <c r="G170" s="32" t="s">
        <v>143</v>
      </c>
      <c r="I170" s="24" t="e">
        <f t="shared" si="121"/>
        <v>#REF!</v>
      </c>
      <c r="J170" s="24" t="e">
        <f t="shared" si="122"/>
        <v>#REF!</v>
      </c>
      <c r="K170" s="123" t="e">
        <f>J170-I170</f>
        <v>#REF!</v>
      </c>
      <c r="M170" s="25" t="e">
        <f>#REF!</f>
        <v>#REF!</v>
      </c>
      <c r="N170" s="25" t="e">
        <f>#REF!</f>
        <v>#REF!</v>
      </c>
      <c r="O170" s="25" t="e">
        <f>#REF!</f>
        <v>#REF!</v>
      </c>
      <c r="P170" s="25" t="e">
        <f>#REF!</f>
        <v>#REF!</v>
      </c>
      <c r="Q170" s="25" t="e">
        <f>#REF!</f>
        <v>#REF!</v>
      </c>
      <c r="R170" s="25" t="e">
        <f>#REF!</f>
        <v>#REF!</v>
      </c>
      <c r="S170" s="25" t="e">
        <f>#REF!</f>
        <v>#REF!</v>
      </c>
      <c r="T170" s="25" t="e">
        <f>#REF!</f>
        <v>#REF!</v>
      </c>
      <c r="U170" s="25" t="e">
        <f>#REF!</f>
        <v>#REF!</v>
      </c>
      <c r="V170" s="25" t="e">
        <f>#REF!</f>
        <v>#REF!</v>
      </c>
      <c r="W170" s="25" t="e">
        <f>#REF!</f>
        <v>#REF!</v>
      </c>
      <c r="X170" s="25" t="e">
        <f>#REF!</f>
        <v>#REF!</v>
      </c>
      <c r="Y170" s="25" t="e">
        <f>#REF!</f>
        <v>#REF!</v>
      </c>
      <c r="Z170" s="25" t="e">
        <f>#REF!</f>
        <v>#REF!</v>
      </c>
      <c r="AA170" s="25" t="e">
        <f>#REF!</f>
        <v>#REF!</v>
      </c>
      <c r="AB170" s="25" t="e">
        <f>#REF!</f>
        <v>#REF!</v>
      </c>
      <c r="AC170" s="25" t="e">
        <f>#REF!</f>
        <v>#REF!</v>
      </c>
      <c r="AD170" s="25" t="e">
        <f>#REF!</f>
        <v>#REF!</v>
      </c>
      <c r="AE170" s="25" t="e">
        <f>#REF!</f>
        <v>#REF!</v>
      </c>
      <c r="AF170" s="25" t="e">
        <f>#REF!</f>
        <v>#REF!</v>
      </c>
      <c r="AG170" s="25" t="e">
        <f>#REF!</f>
        <v>#REF!</v>
      </c>
      <c r="AH170" s="25" t="e">
        <f>#REF!</f>
        <v>#REF!</v>
      </c>
      <c r="AI170" s="25" t="e">
        <f>#REF!</f>
        <v>#REF!</v>
      </c>
      <c r="AJ170" s="25" t="e">
        <f>#REF!</f>
        <v>#REF!</v>
      </c>
    </row>
    <row r="171" spans="3:36" ht="23.25" customHeight="1">
      <c r="C171" s="54" t="str">
        <f t="shared" si="120"/>
        <v>OverheadsGlasgow</v>
      </c>
      <c r="D171" s="32" t="str">
        <f>D170</f>
        <v>Glasgow</v>
      </c>
      <c r="E171" s="1303"/>
      <c r="F171" s="32" t="s">
        <v>79</v>
      </c>
      <c r="G171" s="32" t="s">
        <v>143</v>
      </c>
      <c r="I171" s="24" t="e">
        <f t="shared" si="121"/>
        <v>#REF!</v>
      </c>
      <c r="J171" s="24" t="e">
        <f t="shared" si="122"/>
        <v>#REF!</v>
      </c>
      <c r="K171" s="123" t="e">
        <f>J171-I171</f>
        <v>#REF!</v>
      </c>
      <c r="M171" s="25" t="e">
        <f>#REF!</f>
        <v>#REF!</v>
      </c>
      <c r="N171" s="25" t="e">
        <f>#REF!</f>
        <v>#REF!</v>
      </c>
      <c r="O171" s="25" t="e">
        <f>#REF!</f>
        <v>#REF!</v>
      </c>
      <c r="P171" s="25" t="e">
        <f>#REF!</f>
        <v>#REF!</v>
      </c>
      <c r="Q171" s="25" t="e">
        <f>#REF!</f>
        <v>#REF!</v>
      </c>
      <c r="R171" s="25" t="e">
        <f>#REF!</f>
        <v>#REF!</v>
      </c>
      <c r="S171" s="25" t="e">
        <f>#REF!</f>
        <v>#REF!</v>
      </c>
      <c r="T171" s="25" t="e">
        <f>#REF!</f>
        <v>#REF!</v>
      </c>
      <c r="U171" s="25" t="e">
        <f>#REF!</f>
        <v>#REF!</v>
      </c>
      <c r="V171" s="25" t="e">
        <f>#REF!</f>
        <v>#REF!</v>
      </c>
      <c r="W171" s="25" t="e">
        <f>#REF!</f>
        <v>#REF!</v>
      </c>
      <c r="X171" s="25" t="e">
        <f>#REF!</f>
        <v>#REF!</v>
      </c>
      <c r="Y171" s="25" t="e">
        <f>#REF!</f>
        <v>#REF!</v>
      </c>
      <c r="Z171" s="25" t="e">
        <f>#REF!</f>
        <v>#REF!</v>
      </c>
      <c r="AA171" s="25" t="e">
        <f>#REF!</f>
        <v>#REF!</v>
      </c>
      <c r="AB171" s="25" t="e">
        <f>#REF!</f>
        <v>#REF!</v>
      </c>
      <c r="AC171" s="25" t="e">
        <f>#REF!</f>
        <v>#REF!</v>
      </c>
      <c r="AD171" s="25" t="e">
        <f>#REF!</f>
        <v>#REF!</v>
      </c>
      <c r="AE171" s="25" t="e">
        <f>#REF!</f>
        <v>#REF!</v>
      </c>
      <c r="AF171" s="25" t="e">
        <f>#REF!</f>
        <v>#REF!</v>
      </c>
      <c r="AG171" s="25" t="e">
        <f>#REF!</f>
        <v>#REF!</v>
      </c>
      <c r="AH171" s="25" t="e">
        <f>#REF!</f>
        <v>#REF!</v>
      </c>
      <c r="AI171" s="25" t="e">
        <f>#REF!</f>
        <v>#REF!</v>
      </c>
      <c r="AJ171" s="25" t="e">
        <f>#REF!</f>
        <v>#REF!</v>
      </c>
    </row>
    <row r="172" spans="3:36" s="54" customFormat="1" ht="21" customHeight="1">
      <c r="C172" s="54" t="str">
        <f t="shared" si="120"/>
        <v>EBITDAGlasgow</v>
      </c>
      <c r="D172" s="32" t="str">
        <f>D171</f>
        <v>Glasgow</v>
      </c>
      <c r="E172" s="1303"/>
      <c r="F172" s="54" t="s">
        <v>87</v>
      </c>
      <c r="G172" s="54" t="s">
        <v>143</v>
      </c>
      <c r="I172" s="25" t="e">
        <f t="shared" si="121"/>
        <v>#REF!</v>
      </c>
      <c r="J172" s="25" t="e">
        <f t="shared" si="122"/>
        <v>#REF!</v>
      </c>
      <c r="K172" s="514" t="e">
        <f>I172-J172</f>
        <v>#REF!</v>
      </c>
      <c r="M172" s="25" t="e">
        <f t="shared" ref="M172:AJ172" si="123">M168-M169-M170-M171</f>
        <v>#REF!</v>
      </c>
      <c r="N172" s="25" t="e">
        <f t="shared" si="123"/>
        <v>#REF!</v>
      </c>
      <c r="O172" s="25" t="e">
        <f t="shared" si="123"/>
        <v>#REF!</v>
      </c>
      <c r="P172" s="25" t="e">
        <f t="shared" si="123"/>
        <v>#REF!</v>
      </c>
      <c r="Q172" s="25" t="e">
        <f t="shared" si="123"/>
        <v>#REF!</v>
      </c>
      <c r="R172" s="25" t="e">
        <f t="shared" si="123"/>
        <v>#REF!</v>
      </c>
      <c r="S172" s="25" t="e">
        <f t="shared" si="123"/>
        <v>#REF!</v>
      </c>
      <c r="T172" s="25" t="e">
        <f t="shared" si="123"/>
        <v>#REF!</v>
      </c>
      <c r="U172" s="25" t="e">
        <f t="shared" si="123"/>
        <v>#REF!</v>
      </c>
      <c r="V172" s="25" t="e">
        <f t="shared" si="123"/>
        <v>#REF!</v>
      </c>
      <c r="W172" s="25" t="e">
        <f t="shared" si="123"/>
        <v>#REF!</v>
      </c>
      <c r="X172" s="25" t="e">
        <f t="shared" si="123"/>
        <v>#REF!</v>
      </c>
      <c r="Y172" s="25" t="e">
        <f t="shared" si="123"/>
        <v>#REF!</v>
      </c>
      <c r="Z172" s="25" t="e">
        <f t="shared" si="123"/>
        <v>#REF!</v>
      </c>
      <c r="AA172" s="25" t="e">
        <f t="shared" si="123"/>
        <v>#REF!</v>
      </c>
      <c r="AB172" s="25" t="e">
        <f t="shared" si="123"/>
        <v>#REF!</v>
      </c>
      <c r="AC172" s="25" t="e">
        <f t="shared" si="123"/>
        <v>#REF!</v>
      </c>
      <c r="AD172" s="25" t="e">
        <f t="shared" si="123"/>
        <v>#REF!</v>
      </c>
      <c r="AE172" s="25" t="e">
        <f t="shared" si="123"/>
        <v>#REF!</v>
      </c>
      <c r="AF172" s="25" t="e">
        <f t="shared" si="123"/>
        <v>#REF!</v>
      </c>
      <c r="AG172" s="25" t="e">
        <f t="shared" si="123"/>
        <v>#REF!</v>
      </c>
      <c r="AH172" s="25" t="e">
        <f t="shared" si="123"/>
        <v>#REF!</v>
      </c>
      <c r="AI172" s="25" t="e">
        <f t="shared" si="123"/>
        <v>#REF!</v>
      </c>
      <c r="AJ172" s="25" t="e">
        <f t="shared" si="123"/>
        <v>#REF!</v>
      </c>
    </row>
    <row r="173" spans="3:36" s="502" customFormat="1" ht="20.25" customHeight="1">
      <c r="E173" s="1303"/>
      <c r="F173" s="106" t="s">
        <v>609</v>
      </c>
      <c r="G173" s="106" t="s">
        <v>614</v>
      </c>
      <c r="I173" s="510" t="e">
        <f>I168/I167</f>
        <v>#REF!</v>
      </c>
      <c r="J173" s="510" t="e">
        <f>J168/J167</f>
        <v>#REF!</v>
      </c>
      <c r="K173" s="515" t="e">
        <f>I173-J173</f>
        <v>#REF!</v>
      </c>
      <c r="L173" s="106"/>
      <c r="M173" s="67" t="e">
        <f t="shared" ref="M173:AJ173" si="124">(M168/M167)</f>
        <v>#REF!</v>
      </c>
      <c r="N173" s="67" t="e">
        <f t="shared" si="124"/>
        <v>#REF!</v>
      </c>
      <c r="O173" s="67" t="e">
        <f t="shared" si="124"/>
        <v>#REF!</v>
      </c>
      <c r="P173" s="67" t="e">
        <f t="shared" si="124"/>
        <v>#REF!</v>
      </c>
      <c r="Q173" s="67" t="e">
        <f t="shared" si="124"/>
        <v>#REF!</v>
      </c>
      <c r="R173" s="67" t="e">
        <f t="shared" si="124"/>
        <v>#REF!</v>
      </c>
      <c r="S173" s="67" t="e">
        <f t="shared" si="124"/>
        <v>#REF!</v>
      </c>
      <c r="T173" s="67" t="e">
        <f t="shared" si="124"/>
        <v>#REF!</v>
      </c>
      <c r="U173" s="67" t="e">
        <f t="shared" si="124"/>
        <v>#REF!</v>
      </c>
      <c r="V173" s="67" t="e">
        <f t="shared" si="124"/>
        <v>#REF!</v>
      </c>
      <c r="W173" s="67" t="e">
        <f t="shared" si="124"/>
        <v>#REF!</v>
      </c>
      <c r="X173" s="67" t="e">
        <f t="shared" si="124"/>
        <v>#REF!</v>
      </c>
      <c r="Y173" s="67" t="e">
        <f t="shared" si="124"/>
        <v>#REF!</v>
      </c>
      <c r="Z173" s="67" t="e">
        <f t="shared" si="124"/>
        <v>#REF!</v>
      </c>
      <c r="AA173" s="67" t="e">
        <f t="shared" si="124"/>
        <v>#REF!</v>
      </c>
      <c r="AB173" s="67" t="e">
        <f t="shared" si="124"/>
        <v>#REF!</v>
      </c>
      <c r="AC173" s="67" t="e">
        <f t="shared" si="124"/>
        <v>#REF!</v>
      </c>
      <c r="AD173" s="67" t="e">
        <f t="shared" si="124"/>
        <v>#REF!</v>
      </c>
      <c r="AE173" s="67" t="e">
        <f t="shared" si="124"/>
        <v>#REF!</v>
      </c>
      <c r="AF173" s="67" t="e">
        <f t="shared" si="124"/>
        <v>#REF!</v>
      </c>
      <c r="AG173" s="67" t="e">
        <f t="shared" si="124"/>
        <v>#REF!</v>
      </c>
      <c r="AH173" s="67" t="e">
        <f t="shared" si="124"/>
        <v>#REF!</v>
      </c>
      <c r="AI173" s="67" t="e">
        <f t="shared" si="124"/>
        <v>#REF!</v>
      </c>
      <c r="AJ173" s="67" t="e">
        <f t="shared" si="124"/>
        <v>#REF!</v>
      </c>
    </row>
    <row r="174" spans="3:36" s="502" customFormat="1" ht="23.25" customHeight="1">
      <c r="E174" s="1303"/>
      <c r="F174" s="106" t="s">
        <v>610</v>
      </c>
      <c r="G174" s="106" t="s">
        <v>614</v>
      </c>
      <c r="I174" s="511" t="e">
        <f>I169/I167</f>
        <v>#REF!</v>
      </c>
      <c r="J174" s="511" t="e">
        <f>J169/J167</f>
        <v>#REF!</v>
      </c>
      <c r="K174" s="516" t="e">
        <f>J174-I174</f>
        <v>#REF!</v>
      </c>
      <c r="L174" s="106"/>
      <c r="M174" s="22" t="e">
        <f t="shared" ref="M174:AJ174" si="125">(M169/M167)</f>
        <v>#REF!</v>
      </c>
      <c r="N174" s="22" t="e">
        <f t="shared" si="125"/>
        <v>#REF!</v>
      </c>
      <c r="O174" s="22" t="e">
        <f t="shared" si="125"/>
        <v>#REF!</v>
      </c>
      <c r="P174" s="22" t="e">
        <f t="shared" si="125"/>
        <v>#REF!</v>
      </c>
      <c r="Q174" s="22" t="e">
        <f t="shared" si="125"/>
        <v>#REF!</v>
      </c>
      <c r="R174" s="22" t="e">
        <f t="shared" si="125"/>
        <v>#REF!</v>
      </c>
      <c r="S174" s="22" t="e">
        <f t="shared" si="125"/>
        <v>#REF!</v>
      </c>
      <c r="T174" s="22" t="e">
        <f t="shared" si="125"/>
        <v>#REF!</v>
      </c>
      <c r="U174" s="22" t="e">
        <f t="shared" si="125"/>
        <v>#REF!</v>
      </c>
      <c r="V174" s="22" t="e">
        <f t="shared" si="125"/>
        <v>#REF!</v>
      </c>
      <c r="W174" s="22" t="e">
        <f t="shared" si="125"/>
        <v>#REF!</v>
      </c>
      <c r="X174" s="22" t="e">
        <f t="shared" si="125"/>
        <v>#REF!</v>
      </c>
      <c r="Y174" s="22" t="e">
        <f t="shared" si="125"/>
        <v>#REF!</v>
      </c>
      <c r="Z174" s="22" t="e">
        <f t="shared" si="125"/>
        <v>#REF!</v>
      </c>
      <c r="AA174" s="22" t="e">
        <f t="shared" si="125"/>
        <v>#REF!</v>
      </c>
      <c r="AB174" s="22" t="e">
        <f t="shared" si="125"/>
        <v>#REF!</v>
      </c>
      <c r="AC174" s="22" t="e">
        <f t="shared" si="125"/>
        <v>#REF!</v>
      </c>
      <c r="AD174" s="22" t="e">
        <f t="shared" si="125"/>
        <v>#REF!</v>
      </c>
      <c r="AE174" s="22" t="e">
        <f t="shared" si="125"/>
        <v>#REF!</v>
      </c>
      <c r="AF174" s="22" t="e">
        <f t="shared" si="125"/>
        <v>#REF!</v>
      </c>
      <c r="AG174" s="22" t="e">
        <f t="shared" si="125"/>
        <v>#REF!</v>
      </c>
      <c r="AH174" s="22" t="e">
        <f t="shared" si="125"/>
        <v>#REF!</v>
      </c>
      <c r="AI174" s="22" t="e">
        <f t="shared" si="125"/>
        <v>#REF!</v>
      </c>
      <c r="AJ174" s="22" t="e">
        <f t="shared" si="125"/>
        <v>#REF!</v>
      </c>
    </row>
    <row r="175" spans="3:36" s="502" customFormat="1" ht="23.25" customHeight="1">
      <c r="E175" s="1303"/>
      <c r="F175" s="106" t="s">
        <v>611</v>
      </c>
      <c r="G175" s="106" t="s">
        <v>614</v>
      </c>
      <c r="I175" s="511" t="e">
        <f>I170/I167</f>
        <v>#REF!</v>
      </c>
      <c r="J175" s="511" t="e">
        <f>J170/J167</f>
        <v>#REF!</v>
      </c>
      <c r="K175" s="516" t="e">
        <f>J175-I175</f>
        <v>#REF!</v>
      </c>
      <c r="L175" s="106"/>
      <c r="M175" s="67" t="e">
        <f t="shared" ref="M175:AJ175" si="126">M170/M$11</f>
        <v>#REF!</v>
      </c>
      <c r="N175" s="67" t="e">
        <f t="shared" si="126"/>
        <v>#REF!</v>
      </c>
      <c r="O175" s="67" t="e">
        <f t="shared" si="126"/>
        <v>#REF!</v>
      </c>
      <c r="P175" s="67" t="e">
        <f t="shared" si="126"/>
        <v>#REF!</v>
      </c>
      <c r="Q175" s="67" t="e">
        <f t="shared" si="126"/>
        <v>#REF!</v>
      </c>
      <c r="R175" s="67" t="e">
        <f t="shared" si="126"/>
        <v>#REF!</v>
      </c>
      <c r="S175" s="67" t="e">
        <f t="shared" si="126"/>
        <v>#REF!</v>
      </c>
      <c r="T175" s="67" t="e">
        <f t="shared" si="126"/>
        <v>#REF!</v>
      </c>
      <c r="U175" s="67" t="e">
        <f t="shared" si="126"/>
        <v>#REF!</v>
      </c>
      <c r="V175" s="67" t="e">
        <f t="shared" si="126"/>
        <v>#REF!</v>
      </c>
      <c r="W175" s="67" t="e">
        <f t="shared" si="126"/>
        <v>#REF!</v>
      </c>
      <c r="X175" s="67" t="e">
        <f t="shared" si="126"/>
        <v>#REF!</v>
      </c>
      <c r="Y175" s="67" t="e">
        <f t="shared" si="126"/>
        <v>#REF!</v>
      </c>
      <c r="Z175" s="67" t="e">
        <f t="shared" si="126"/>
        <v>#REF!</v>
      </c>
      <c r="AA175" s="67" t="e">
        <f t="shared" si="126"/>
        <v>#REF!</v>
      </c>
      <c r="AB175" s="67" t="e">
        <f t="shared" si="126"/>
        <v>#REF!</v>
      </c>
      <c r="AC175" s="67" t="e">
        <f t="shared" si="126"/>
        <v>#REF!</v>
      </c>
      <c r="AD175" s="67" t="e">
        <f t="shared" si="126"/>
        <v>#REF!</v>
      </c>
      <c r="AE175" s="67" t="e">
        <f t="shared" si="126"/>
        <v>#REF!</v>
      </c>
      <c r="AF175" s="67" t="e">
        <f t="shared" si="126"/>
        <v>#REF!</v>
      </c>
      <c r="AG175" s="67" t="e">
        <f t="shared" si="126"/>
        <v>#REF!</v>
      </c>
      <c r="AH175" s="67" t="e">
        <f t="shared" si="126"/>
        <v>#REF!</v>
      </c>
      <c r="AI175" s="67" t="e">
        <f t="shared" si="126"/>
        <v>#REF!</v>
      </c>
      <c r="AJ175" s="67" t="e">
        <f t="shared" si="126"/>
        <v>#REF!</v>
      </c>
    </row>
    <row r="176" spans="3:36" s="502" customFormat="1" ht="23.25" customHeight="1">
      <c r="E176" s="1303"/>
      <c r="F176" s="106" t="s">
        <v>612</v>
      </c>
      <c r="G176" s="106" t="s">
        <v>614</v>
      </c>
      <c r="I176" s="511" t="e">
        <f>I171/I167</f>
        <v>#REF!</v>
      </c>
      <c r="J176" s="511" t="e">
        <f>J171/J167</f>
        <v>#REF!</v>
      </c>
      <c r="K176" s="516" t="e">
        <f>J176-I176</f>
        <v>#REF!</v>
      </c>
      <c r="L176" s="106"/>
      <c r="M176" s="67" t="e">
        <f t="shared" ref="M176:AJ176" si="127">M171/M167</f>
        <v>#REF!</v>
      </c>
      <c r="N176" s="67" t="e">
        <f t="shared" si="127"/>
        <v>#REF!</v>
      </c>
      <c r="O176" s="67" t="e">
        <f t="shared" si="127"/>
        <v>#REF!</v>
      </c>
      <c r="P176" s="67" t="e">
        <f t="shared" si="127"/>
        <v>#REF!</v>
      </c>
      <c r="Q176" s="67" t="e">
        <f t="shared" si="127"/>
        <v>#REF!</v>
      </c>
      <c r="R176" s="67" t="e">
        <f t="shared" si="127"/>
        <v>#REF!</v>
      </c>
      <c r="S176" s="67" t="e">
        <f t="shared" si="127"/>
        <v>#REF!</v>
      </c>
      <c r="T176" s="67" t="e">
        <f t="shared" si="127"/>
        <v>#REF!</v>
      </c>
      <c r="U176" s="67" t="e">
        <f t="shared" si="127"/>
        <v>#REF!</v>
      </c>
      <c r="V176" s="67" t="e">
        <f t="shared" si="127"/>
        <v>#REF!</v>
      </c>
      <c r="W176" s="67" t="e">
        <f t="shared" si="127"/>
        <v>#REF!</v>
      </c>
      <c r="X176" s="67" t="e">
        <f t="shared" si="127"/>
        <v>#REF!</v>
      </c>
      <c r="Y176" s="67" t="e">
        <f t="shared" si="127"/>
        <v>#REF!</v>
      </c>
      <c r="Z176" s="67" t="e">
        <f t="shared" si="127"/>
        <v>#REF!</v>
      </c>
      <c r="AA176" s="67" t="e">
        <f t="shared" si="127"/>
        <v>#REF!</v>
      </c>
      <c r="AB176" s="67" t="e">
        <f t="shared" si="127"/>
        <v>#REF!</v>
      </c>
      <c r="AC176" s="67" t="e">
        <f t="shared" si="127"/>
        <v>#REF!</v>
      </c>
      <c r="AD176" s="67" t="e">
        <f t="shared" si="127"/>
        <v>#REF!</v>
      </c>
      <c r="AE176" s="67" t="e">
        <f t="shared" si="127"/>
        <v>#REF!</v>
      </c>
      <c r="AF176" s="67" t="e">
        <f t="shared" si="127"/>
        <v>#REF!</v>
      </c>
      <c r="AG176" s="67" t="e">
        <f t="shared" si="127"/>
        <v>#REF!</v>
      </c>
      <c r="AH176" s="67" t="e">
        <f t="shared" si="127"/>
        <v>#REF!</v>
      </c>
      <c r="AI176" s="67" t="e">
        <f t="shared" si="127"/>
        <v>#REF!</v>
      </c>
      <c r="AJ176" s="67" t="e">
        <f t="shared" si="127"/>
        <v>#REF!</v>
      </c>
    </row>
    <row r="177" spans="3:36" s="503" customFormat="1" ht="21" customHeight="1">
      <c r="C177" s="503" t="str">
        <f>"%"&amp;D172</f>
        <v>%Glasgow</v>
      </c>
      <c r="E177" s="1304"/>
      <c r="F177" s="507" t="s">
        <v>613</v>
      </c>
      <c r="G177" s="507" t="s">
        <v>614</v>
      </c>
      <c r="I177" s="512" t="e">
        <f>I172/I167</f>
        <v>#REF!</v>
      </c>
      <c r="J177" s="512" t="e">
        <f>J172/J167</f>
        <v>#REF!</v>
      </c>
      <c r="K177" s="517" t="e">
        <f>I177-J177</f>
        <v>#REF!</v>
      </c>
      <c r="L177" s="504"/>
      <c r="M177" s="506" t="e">
        <f>M172/M167</f>
        <v>#REF!</v>
      </c>
      <c r="N177" s="506" t="e">
        <f t="shared" ref="N177:AJ177" si="128">N172/N167</f>
        <v>#REF!</v>
      </c>
      <c r="O177" s="506" t="e">
        <f t="shared" si="128"/>
        <v>#REF!</v>
      </c>
      <c r="P177" s="506" t="e">
        <f t="shared" si="128"/>
        <v>#REF!</v>
      </c>
      <c r="Q177" s="506" t="e">
        <f t="shared" si="128"/>
        <v>#REF!</v>
      </c>
      <c r="R177" s="506" t="e">
        <f t="shared" si="128"/>
        <v>#REF!</v>
      </c>
      <c r="S177" s="506" t="e">
        <f t="shared" si="128"/>
        <v>#REF!</v>
      </c>
      <c r="T177" s="506" t="e">
        <f t="shared" si="128"/>
        <v>#REF!</v>
      </c>
      <c r="U177" s="506" t="e">
        <f t="shared" si="128"/>
        <v>#REF!</v>
      </c>
      <c r="V177" s="506" t="e">
        <f t="shared" si="128"/>
        <v>#REF!</v>
      </c>
      <c r="W177" s="506" t="e">
        <f t="shared" si="128"/>
        <v>#REF!</v>
      </c>
      <c r="X177" s="506" t="e">
        <f t="shared" si="128"/>
        <v>#REF!</v>
      </c>
      <c r="Y177" s="506" t="e">
        <f t="shared" si="128"/>
        <v>#REF!</v>
      </c>
      <c r="Z177" s="506" t="e">
        <f t="shared" si="128"/>
        <v>#REF!</v>
      </c>
      <c r="AA177" s="506" t="e">
        <f t="shared" si="128"/>
        <v>#REF!</v>
      </c>
      <c r="AB177" s="506" t="e">
        <f t="shared" si="128"/>
        <v>#REF!</v>
      </c>
      <c r="AC177" s="506" t="e">
        <f t="shared" si="128"/>
        <v>#REF!</v>
      </c>
      <c r="AD177" s="506" t="e">
        <f t="shared" si="128"/>
        <v>#REF!</v>
      </c>
      <c r="AE177" s="506" t="e">
        <f t="shared" si="128"/>
        <v>#REF!</v>
      </c>
      <c r="AF177" s="506" t="e">
        <f t="shared" si="128"/>
        <v>#REF!</v>
      </c>
      <c r="AG177" s="506" t="e">
        <f t="shared" si="128"/>
        <v>#REF!</v>
      </c>
      <c r="AH177" s="506" t="e">
        <f t="shared" si="128"/>
        <v>#REF!</v>
      </c>
      <c r="AI177" s="506" t="e">
        <f t="shared" si="128"/>
        <v>#REF!</v>
      </c>
      <c r="AJ177" s="506" t="e">
        <f t="shared" si="128"/>
        <v>#REF!</v>
      </c>
    </row>
    <row r="178" spans="3:36">
      <c r="I178" s="49"/>
      <c r="J178" s="49"/>
      <c r="K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</row>
    <row r="179" spans="3:36" s="54" customFormat="1" ht="21" customHeight="1">
      <c r="C179" s="54" t="str">
        <f t="shared" ref="C179:C184" si="129">F179&amp;D179</f>
        <v>Net SalesPreston</v>
      </c>
      <c r="D179" s="597" t="str">
        <f>E179</f>
        <v>Preston</v>
      </c>
      <c r="E179" s="1302" t="s">
        <v>22</v>
      </c>
      <c r="F179" s="62" t="s">
        <v>57</v>
      </c>
      <c r="G179" s="62" t="s">
        <v>143</v>
      </c>
      <c r="I179" s="63" t="e">
        <f t="shared" ref="I179:I184" si="130">SUM(Y179:AJ179)</f>
        <v>#REF!</v>
      </c>
      <c r="J179" s="63" t="e">
        <f t="shared" ref="J179:J184" si="131">SUM(M179:X179)</f>
        <v>#REF!</v>
      </c>
      <c r="K179" s="513" t="e">
        <f>I179-J179</f>
        <v>#REF!</v>
      </c>
      <c r="M179" s="25" t="e">
        <f>#REF!</f>
        <v>#REF!</v>
      </c>
      <c r="N179" s="25" t="e">
        <f>#REF!</f>
        <v>#REF!</v>
      </c>
      <c r="O179" s="25" t="e">
        <f>#REF!</f>
        <v>#REF!</v>
      </c>
      <c r="P179" s="25" t="e">
        <f>#REF!</f>
        <v>#REF!</v>
      </c>
      <c r="Q179" s="25" t="e">
        <f>#REF!</f>
        <v>#REF!</v>
      </c>
      <c r="R179" s="25" t="e">
        <f>#REF!</f>
        <v>#REF!</v>
      </c>
      <c r="S179" s="25" t="e">
        <f>#REF!</f>
        <v>#REF!</v>
      </c>
      <c r="T179" s="25" t="e">
        <f>#REF!</f>
        <v>#REF!</v>
      </c>
      <c r="U179" s="25" t="e">
        <f>#REF!</f>
        <v>#REF!</v>
      </c>
      <c r="V179" s="25" t="e">
        <f>#REF!</f>
        <v>#REF!</v>
      </c>
      <c r="W179" s="25" t="e">
        <f>#REF!</f>
        <v>#REF!</v>
      </c>
      <c r="X179" s="25" t="e">
        <f>#REF!</f>
        <v>#REF!</v>
      </c>
      <c r="Y179" s="25" t="e">
        <f>#REF!</f>
        <v>#REF!</v>
      </c>
      <c r="Z179" s="25" t="e">
        <f>#REF!</f>
        <v>#REF!</v>
      </c>
      <c r="AA179" s="25" t="e">
        <f>#REF!</f>
        <v>#REF!</v>
      </c>
      <c r="AB179" s="25" t="e">
        <f>#REF!</f>
        <v>#REF!</v>
      </c>
      <c r="AC179" s="25" t="e">
        <f>#REF!</f>
        <v>#REF!</v>
      </c>
      <c r="AD179" s="25" t="e">
        <f>#REF!</f>
        <v>#REF!</v>
      </c>
      <c r="AE179" s="25" t="e">
        <f>#REF!</f>
        <v>#REF!</v>
      </c>
      <c r="AF179" s="25" t="e">
        <f>#REF!</f>
        <v>#REF!</v>
      </c>
      <c r="AG179" s="25" t="e">
        <f>#REF!</f>
        <v>#REF!</v>
      </c>
      <c r="AH179" s="25" t="e">
        <f>#REF!</f>
        <v>#REF!</v>
      </c>
      <c r="AI179" s="25" t="e">
        <f>#REF!</f>
        <v>#REF!</v>
      </c>
      <c r="AJ179" s="25" t="e">
        <f>#REF!</f>
        <v>#REF!</v>
      </c>
    </row>
    <row r="180" spans="3:36" ht="20.25" customHeight="1">
      <c r="C180" s="54" t="str">
        <f t="shared" si="129"/>
        <v>Gross ProfitPreston</v>
      </c>
      <c r="D180" s="32" t="str">
        <f>D179</f>
        <v>Preston</v>
      </c>
      <c r="E180" s="1303"/>
      <c r="F180" s="32" t="s">
        <v>1</v>
      </c>
      <c r="G180" s="32" t="s">
        <v>143</v>
      </c>
      <c r="I180" s="24" t="e">
        <f t="shared" si="130"/>
        <v>#REF!</v>
      </c>
      <c r="J180" s="24" t="e">
        <f t="shared" si="131"/>
        <v>#REF!</v>
      </c>
      <c r="K180" s="123" t="e">
        <f>I180-J180</f>
        <v>#REF!</v>
      </c>
      <c r="M180" s="25" t="e">
        <f>#REF!</f>
        <v>#REF!</v>
      </c>
      <c r="N180" s="25" t="e">
        <f>#REF!</f>
        <v>#REF!</v>
      </c>
      <c r="O180" s="25" t="e">
        <f>#REF!</f>
        <v>#REF!</v>
      </c>
      <c r="P180" s="25" t="e">
        <f>#REF!</f>
        <v>#REF!</v>
      </c>
      <c r="Q180" s="25" t="e">
        <f>#REF!</f>
        <v>#REF!</v>
      </c>
      <c r="R180" s="25" t="e">
        <f>#REF!</f>
        <v>#REF!</v>
      </c>
      <c r="S180" s="25" t="e">
        <f>#REF!</f>
        <v>#REF!</v>
      </c>
      <c r="T180" s="25" t="e">
        <f>#REF!</f>
        <v>#REF!</v>
      </c>
      <c r="U180" s="25" t="e">
        <f>#REF!</f>
        <v>#REF!</v>
      </c>
      <c r="V180" s="25" t="e">
        <f>#REF!</f>
        <v>#REF!</v>
      </c>
      <c r="W180" s="25" t="e">
        <f>#REF!</f>
        <v>#REF!</v>
      </c>
      <c r="X180" s="25" t="e">
        <f>#REF!</f>
        <v>#REF!</v>
      </c>
      <c r="Y180" s="25" t="e">
        <f>#REF!</f>
        <v>#REF!</v>
      </c>
      <c r="Z180" s="25" t="e">
        <f>#REF!</f>
        <v>#REF!</v>
      </c>
      <c r="AA180" s="25" t="e">
        <f>#REF!</f>
        <v>#REF!</v>
      </c>
      <c r="AB180" s="25" t="e">
        <f>#REF!</f>
        <v>#REF!</v>
      </c>
      <c r="AC180" s="25" t="e">
        <f>#REF!</f>
        <v>#REF!</v>
      </c>
      <c r="AD180" s="25" t="e">
        <f>#REF!</f>
        <v>#REF!</v>
      </c>
      <c r="AE180" s="25" t="e">
        <f>#REF!</f>
        <v>#REF!</v>
      </c>
      <c r="AF180" s="25" t="e">
        <f>#REF!</f>
        <v>#REF!</v>
      </c>
      <c r="AG180" s="25" t="e">
        <f>#REF!</f>
        <v>#REF!</v>
      </c>
      <c r="AH180" s="25" t="e">
        <f>#REF!</f>
        <v>#REF!</v>
      </c>
      <c r="AI180" s="25" t="e">
        <f>#REF!</f>
        <v>#REF!</v>
      </c>
      <c r="AJ180" s="25" t="e">
        <f>#REF!</f>
        <v>#REF!</v>
      </c>
    </row>
    <row r="181" spans="3:36" ht="23.25" customHeight="1">
      <c r="C181" s="54" t="str">
        <f t="shared" si="129"/>
        <v>LabourPreston</v>
      </c>
      <c r="D181" s="32" t="str">
        <f>D180</f>
        <v>Preston</v>
      </c>
      <c r="E181" s="1303"/>
      <c r="F181" s="32" t="s">
        <v>36</v>
      </c>
      <c r="G181" s="32" t="s">
        <v>143</v>
      </c>
      <c r="I181" s="24" t="e">
        <f t="shared" si="130"/>
        <v>#REF!</v>
      </c>
      <c r="J181" s="24" t="e">
        <f t="shared" si="131"/>
        <v>#REF!</v>
      </c>
      <c r="K181" s="123" t="e">
        <f>J181-I181</f>
        <v>#REF!</v>
      </c>
      <c r="M181" s="25" t="e">
        <f>#REF!</f>
        <v>#REF!</v>
      </c>
      <c r="N181" s="25" t="e">
        <f>#REF!</f>
        <v>#REF!</v>
      </c>
      <c r="O181" s="25" t="e">
        <f>#REF!</f>
        <v>#REF!</v>
      </c>
      <c r="P181" s="25" t="e">
        <f>#REF!</f>
        <v>#REF!</v>
      </c>
      <c r="Q181" s="25" t="e">
        <f>#REF!</f>
        <v>#REF!</v>
      </c>
      <c r="R181" s="25" t="e">
        <f>#REF!</f>
        <v>#REF!</v>
      </c>
      <c r="S181" s="25" t="e">
        <f>#REF!</f>
        <v>#REF!</v>
      </c>
      <c r="T181" s="25" t="e">
        <f>#REF!</f>
        <v>#REF!</v>
      </c>
      <c r="U181" s="25" t="e">
        <f>#REF!</f>
        <v>#REF!</v>
      </c>
      <c r="V181" s="25" t="e">
        <f>#REF!</f>
        <v>#REF!</v>
      </c>
      <c r="W181" s="25" t="e">
        <f>#REF!</f>
        <v>#REF!</v>
      </c>
      <c r="X181" s="25" t="e">
        <f>#REF!</f>
        <v>#REF!</v>
      </c>
      <c r="Y181" s="25" t="e">
        <f>#REF!</f>
        <v>#REF!</v>
      </c>
      <c r="Z181" s="25" t="e">
        <f>#REF!</f>
        <v>#REF!</v>
      </c>
      <c r="AA181" s="25" t="e">
        <f>#REF!</f>
        <v>#REF!</v>
      </c>
      <c r="AB181" s="25" t="e">
        <f>#REF!</f>
        <v>#REF!</v>
      </c>
      <c r="AC181" s="25" t="e">
        <f>#REF!</f>
        <v>#REF!</v>
      </c>
      <c r="AD181" s="25" t="e">
        <f>#REF!</f>
        <v>#REF!</v>
      </c>
      <c r="AE181" s="25" t="e">
        <f>#REF!</f>
        <v>#REF!</v>
      </c>
      <c r="AF181" s="25" t="e">
        <f>#REF!</f>
        <v>#REF!</v>
      </c>
      <c r="AG181" s="25" t="e">
        <f>#REF!</f>
        <v>#REF!</v>
      </c>
      <c r="AH181" s="25" t="e">
        <f>#REF!</f>
        <v>#REF!</v>
      </c>
      <c r="AI181" s="25" t="e">
        <f>#REF!</f>
        <v>#REF!</v>
      </c>
      <c r="AJ181" s="25" t="e">
        <f>#REF!</f>
        <v>#REF!</v>
      </c>
    </row>
    <row r="182" spans="3:36" ht="23.25" customHeight="1">
      <c r="C182" s="54" t="str">
        <f t="shared" si="129"/>
        <v>OccupancyPreston</v>
      </c>
      <c r="D182" s="32" t="str">
        <f>D181</f>
        <v>Preston</v>
      </c>
      <c r="E182" s="1303"/>
      <c r="F182" s="32" t="s">
        <v>40</v>
      </c>
      <c r="G182" s="32" t="s">
        <v>143</v>
      </c>
      <c r="I182" s="24" t="e">
        <f t="shared" si="130"/>
        <v>#REF!</v>
      </c>
      <c r="J182" s="24" t="e">
        <f t="shared" si="131"/>
        <v>#REF!</v>
      </c>
      <c r="K182" s="123" t="e">
        <f>J182-I182</f>
        <v>#REF!</v>
      </c>
      <c r="M182" s="25" t="e">
        <f>#REF!</f>
        <v>#REF!</v>
      </c>
      <c r="N182" s="25" t="e">
        <f>#REF!</f>
        <v>#REF!</v>
      </c>
      <c r="O182" s="25" t="e">
        <f>#REF!</f>
        <v>#REF!</v>
      </c>
      <c r="P182" s="25" t="e">
        <f>#REF!</f>
        <v>#REF!</v>
      </c>
      <c r="Q182" s="25" t="e">
        <f>#REF!</f>
        <v>#REF!</v>
      </c>
      <c r="R182" s="25" t="e">
        <f>#REF!</f>
        <v>#REF!</v>
      </c>
      <c r="S182" s="25" t="e">
        <f>#REF!</f>
        <v>#REF!</v>
      </c>
      <c r="T182" s="25" t="e">
        <f>#REF!</f>
        <v>#REF!</v>
      </c>
      <c r="U182" s="25" t="e">
        <f>#REF!</f>
        <v>#REF!</v>
      </c>
      <c r="V182" s="25" t="e">
        <f>#REF!</f>
        <v>#REF!</v>
      </c>
      <c r="W182" s="25" t="e">
        <f>#REF!</f>
        <v>#REF!</v>
      </c>
      <c r="X182" s="25" t="e">
        <f>#REF!</f>
        <v>#REF!</v>
      </c>
      <c r="Y182" s="25" t="e">
        <f>#REF!</f>
        <v>#REF!</v>
      </c>
      <c r="Z182" s="25" t="e">
        <f>#REF!</f>
        <v>#REF!</v>
      </c>
      <c r="AA182" s="25" t="e">
        <f>#REF!</f>
        <v>#REF!</v>
      </c>
      <c r="AB182" s="25" t="e">
        <f>#REF!</f>
        <v>#REF!</v>
      </c>
      <c r="AC182" s="25" t="e">
        <f>#REF!</f>
        <v>#REF!</v>
      </c>
      <c r="AD182" s="25" t="e">
        <f>#REF!</f>
        <v>#REF!</v>
      </c>
      <c r="AE182" s="25" t="e">
        <f>#REF!</f>
        <v>#REF!</v>
      </c>
      <c r="AF182" s="25" t="e">
        <f>#REF!</f>
        <v>#REF!</v>
      </c>
      <c r="AG182" s="25" t="e">
        <f>#REF!</f>
        <v>#REF!</v>
      </c>
      <c r="AH182" s="25" t="e">
        <f>#REF!</f>
        <v>#REF!</v>
      </c>
      <c r="AI182" s="25" t="e">
        <f>#REF!</f>
        <v>#REF!</v>
      </c>
      <c r="AJ182" s="25" t="e">
        <f>#REF!</f>
        <v>#REF!</v>
      </c>
    </row>
    <row r="183" spans="3:36" ht="23.25" customHeight="1">
      <c r="C183" s="54" t="str">
        <f t="shared" si="129"/>
        <v>OverheadsPreston</v>
      </c>
      <c r="D183" s="32" t="str">
        <f>D182</f>
        <v>Preston</v>
      </c>
      <c r="E183" s="1303"/>
      <c r="F183" s="32" t="s">
        <v>79</v>
      </c>
      <c r="G183" s="32" t="s">
        <v>143</v>
      </c>
      <c r="I183" s="24" t="e">
        <f t="shared" si="130"/>
        <v>#REF!</v>
      </c>
      <c r="J183" s="24" t="e">
        <f t="shared" si="131"/>
        <v>#REF!</v>
      </c>
      <c r="K183" s="123" t="e">
        <f>J183-I183</f>
        <v>#REF!</v>
      </c>
      <c r="M183" s="25" t="e">
        <f>#REF!</f>
        <v>#REF!</v>
      </c>
      <c r="N183" s="25" t="e">
        <f>#REF!</f>
        <v>#REF!</v>
      </c>
      <c r="O183" s="25" t="e">
        <f>#REF!</f>
        <v>#REF!</v>
      </c>
      <c r="P183" s="25" t="e">
        <f>#REF!</f>
        <v>#REF!</v>
      </c>
      <c r="Q183" s="25" t="e">
        <f>#REF!</f>
        <v>#REF!</v>
      </c>
      <c r="R183" s="25" t="e">
        <f>#REF!</f>
        <v>#REF!</v>
      </c>
      <c r="S183" s="25" t="e">
        <f>#REF!</f>
        <v>#REF!</v>
      </c>
      <c r="T183" s="25" t="e">
        <f>#REF!</f>
        <v>#REF!</v>
      </c>
      <c r="U183" s="25" t="e">
        <f>#REF!</f>
        <v>#REF!</v>
      </c>
      <c r="V183" s="25" t="e">
        <f>#REF!</f>
        <v>#REF!</v>
      </c>
      <c r="W183" s="25" t="e">
        <f>#REF!</f>
        <v>#REF!</v>
      </c>
      <c r="X183" s="25" t="e">
        <f>#REF!</f>
        <v>#REF!</v>
      </c>
      <c r="Y183" s="25" t="e">
        <f>#REF!</f>
        <v>#REF!</v>
      </c>
      <c r="Z183" s="25" t="e">
        <f>#REF!</f>
        <v>#REF!</v>
      </c>
      <c r="AA183" s="25" t="e">
        <f>#REF!</f>
        <v>#REF!</v>
      </c>
      <c r="AB183" s="25" t="e">
        <f>#REF!</f>
        <v>#REF!</v>
      </c>
      <c r="AC183" s="25" t="e">
        <f>#REF!</f>
        <v>#REF!</v>
      </c>
      <c r="AD183" s="25" t="e">
        <f>#REF!</f>
        <v>#REF!</v>
      </c>
      <c r="AE183" s="25" t="e">
        <f>#REF!</f>
        <v>#REF!</v>
      </c>
      <c r="AF183" s="25" t="e">
        <f>#REF!</f>
        <v>#REF!</v>
      </c>
      <c r="AG183" s="25" t="e">
        <f>#REF!</f>
        <v>#REF!</v>
      </c>
      <c r="AH183" s="25" t="e">
        <f>#REF!</f>
        <v>#REF!</v>
      </c>
      <c r="AI183" s="25" t="e">
        <f>#REF!</f>
        <v>#REF!</v>
      </c>
      <c r="AJ183" s="25" t="e">
        <f>#REF!</f>
        <v>#REF!</v>
      </c>
    </row>
    <row r="184" spans="3:36" s="54" customFormat="1" ht="21" customHeight="1">
      <c r="C184" s="54" t="str">
        <f t="shared" si="129"/>
        <v>EBITDAPreston</v>
      </c>
      <c r="D184" s="32" t="str">
        <f>D183</f>
        <v>Preston</v>
      </c>
      <c r="E184" s="1303"/>
      <c r="F184" s="54" t="s">
        <v>87</v>
      </c>
      <c r="G184" s="54" t="s">
        <v>143</v>
      </c>
      <c r="I184" s="25" t="e">
        <f t="shared" si="130"/>
        <v>#REF!</v>
      </c>
      <c r="J184" s="25" t="e">
        <f t="shared" si="131"/>
        <v>#REF!</v>
      </c>
      <c r="K184" s="514" t="e">
        <f>I184-J184</f>
        <v>#REF!</v>
      </c>
      <c r="M184" s="25" t="e">
        <f t="shared" ref="M184:AJ184" si="132">M180-M181-M182-M183</f>
        <v>#REF!</v>
      </c>
      <c r="N184" s="25" t="e">
        <f t="shared" si="132"/>
        <v>#REF!</v>
      </c>
      <c r="O184" s="25" t="e">
        <f t="shared" si="132"/>
        <v>#REF!</v>
      </c>
      <c r="P184" s="25" t="e">
        <f t="shared" si="132"/>
        <v>#REF!</v>
      </c>
      <c r="Q184" s="25" t="e">
        <f t="shared" si="132"/>
        <v>#REF!</v>
      </c>
      <c r="R184" s="25" t="e">
        <f t="shared" si="132"/>
        <v>#REF!</v>
      </c>
      <c r="S184" s="25" t="e">
        <f t="shared" si="132"/>
        <v>#REF!</v>
      </c>
      <c r="T184" s="25" t="e">
        <f t="shared" si="132"/>
        <v>#REF!</v>
      </c>
      <c r="U184" s="25" t="e">
        <f t="shared" si="132"/>
        <v>#REF!</v>
      </c>
      <c r="V184" s="25" t="e">
        <f t="shared" si="132"/>
        <v>#REF!</v>
      </c>
      <c r="W184" s="25" t="e">
        <f t="shared" si="132"/>
        <v>#REF!</v>
      </c>
      <c r="X184" s="25" t="e">
        <f t="shared" si="132"/>
        <v>#REF!</v>
      </c>
      <c r="Y184" s="25" t="e">
        <f t="shared" si="132"/>
        <v>#REF!</v>
      </c>
      <c r="Z184" s="25" t="e">
        <f t="shared" si="132"/>
        <v>#REF!</v>
      </c>
      <c r="AA184" s="25" t="e">
        <f t="shared" si="132"/>
        <v>#REF!</v>
      </c>
      <c r="AB184" s="25" t="e">
        <f t="shared" si="132"/>
        <v>#REF!</v>
      </c>
      <c r="AC184" s="25" t="e">
        <f t="shared" si="132"/>
        <v>#REF!</v>
      </c>
      <c r="AD184" s="25" t="e">
        <f t="shared" si="132"/>
        <v>#REF!</v>
      </c>
      <c r="AE184" s="25" t="e">
        <f t="shared" si="132"/>
        <v>#REF!</v>
      </c>
      <c r="AF184" s="25" t="e">
        <f t="shared" si="132"/>
        <v>#REF!</v>
      </c>
      <c r="AG184" s="25" t="e">
        <f t="shared" si="132"/>
        <v>#REF!</v>
      </c>
      <c r="AH184" s="25" t="e">
        <f t="shared" si="132"/>
        <v>#REF!</v>
      </c>
      <c r="AI184" s="25" t="e">
        <f t="shared" si="132"/>
        <v>#REF!</v>
      </c>
      <c r="AJ184" s="25" t="e">
        <f t="shared" si="132"/>
        <v>#REF!</v>
      </c>
    </row>
    <row r="185" spans="3:36" s="502" customFormat="1" ht="20.25" customHeight="1">
      <c r="E185" s="1303"/>
      <c r="F185" s="106" t="s">
        <v>609</v>
      </c>
      <c r="G185" s="106" t="s">
        <v>614</v>
      </c>
      <c r="I185" s="510" t="e">
        <f>I180/I179</f>
        <v>#REF!</v>
      </c>
      <c r="J185" s="510" t="e">
        <f>J180/J179</f>
        <v>#REF!</v>
      </c>
      <c r="K185" s="515" t="e">
        <f>I185-J185</f>
        <v>#REF!</v>
      </c>
      <c r="L185" s="106"/>
      <c r="M185" s="67" t="e">
        <f t="shared" ref="M185:AJ185" si="133">(M180/M179)</f>
        <v>#REF!</v>
      </c>
      <c r="N185" s="67" t="e">
        <f t="shared" si="133"/>
        <v>#REF!</v>
      </c>
      <c r="O185" s="67" t="e">
        <f t="shared" si="133"/>
        <v>#REF!</v>
      </c>
      <c r="P185" s="67" t="e">
        <f t="shared" si="133"/>
        <v>#REF!</v>
      </c>
      <c r="Q185" s="67" t="e">
        <f t="shared" si="133"/>
        <v>#REF!</v>
      </c>
      <c r="R185" s="67" t="e">
        <f t="shared" si="133"/>
        <v>#REF!</v>
      </c>
      <c r="S185" s="67" t="e">
        <f t="shared" si="133"/>
        <v>#REF!</v>
      </c>
      <c r="T185" s="67" t="e">
        <f t="shared" si="133"/>
        <v>#REF!</v>
      </c>
      <c r="U185" s="67" t="e">
        <f t="shared" si="133"/>
        <v>#REF!</v>
      </c>
      <c r="V185" s="67" t="e">
        <f t="shared" si="133"/>
        <v>#REF!</v>
      </c>
      <c r="W185" s="67" t="e">
        <f t="shared" si="133"/>
        <v>#REF!</v>
      </c>
      <c r="X185" s="67" t="e">
        <f t="shared" si="133"/>
        <v>#REF!</v>
      </c>
      <c r="Y185" s="67" t="e">
        <f t="shared" si="133"/>
        <v>#REF!</v>
      </c>
      <c r="Z185" s="67" t="e">
        <f t="shared" si="133"/>
        <v>#REF!</v>
      </c>
      <c r="AA185" s="67" t="e">
        <f t="shared" si="133"/>
        <v>#REF!</v>
      </c>
      <c r="AB185" s="67" t="e">
        <f t="shared" si="133"/>
        <v>#REF!</v>
      </c>
      <c r="AC185" s="67" t="e">
        <f t="shared" si="133"/>
        <v>#REF!</v>
      </c>
      <c r="AD185" s="67" t="e">
        <f t="shared" si="133"/>
        <v>#REF!</v>
      </c>
      <c r="AE185" s="67" t="e">
        <f t="shared" si="133"/>
        <v>#REF!</v>
      </c>
      <c r="AF185" s="67" t="e">
        <f t="shared" si="133"/>
        <v>#REF!</v>
      </c>
      <c r="AG185" s="67" t="e">
        <f t="shared" si="133"/>
        <v>#REF!</v>
      </c>
      <c r="AH185" s="67" t="e">
        <f t="shared" si="133"/>
        <v>#REF!</v>
      </c>
      <c r="AI185" s="67" t="e">
        <f t="shared" si="133"/>
        <v>#REF!</v>
      </c>
      <c r="AJ185" s="67" t="e">
        <f t="shared" si="133"/>
        <v>#REF!</v>
      </c>
    </row>
    <row r="186" spans="3:36" s="502" customFormat="1" ht="23.25" customHeight="1">
      <c r="E186" s="1303"/>
      <c r="F186" s="106" t="s">
        <v>610</v>
      </c>
      <c r="G186" s="106" t="s">
        <v>614</v>
      </c>
      <c r="I186" s="511" t="e">
        <f>I181/I179</f>
        <v>#REF!</v>
      </c>
      <c r="J186" s="511" t="e">
        <f>J181/J179</f>
        <v>#REF!</v>
      </c>
      <c r="K186" s="516" t="e">
        <f>J186-I186</f>
        <v>#REF!</v>
      </c>
      <c r="L186" s="106"/>
      <c r="M186" s="22" t="e">
        <f t="shared" ref="M186:AJ186" si="134">(M181/M179)</f>
        <v>#REF!</v>
      </c>
      <c r="N186" s="22" t="e">
        <f t="shared" si="134"/>
        <v>#REF!</v>
      </c>
      <c r="O186" s="22" t="e">
        <f t="shared" si="134"/>
        <v>#REF!</v>
      </c>
      <c r="P186" s="22" t="e">
        <f t="shared" si="134"/>
        <v>#REF!</v>
      </c>
      <c r="Q186" s="22" t="e">
        <f t="shared" si="134"/>
        <v>#REF!</v>
      </c>
      <c r="R186" s="22" t="e">
        <f t="shared" si="134"/>
        <v>#REF!</v>
      </c>
      <c r="S186" s="22" t="e">
        <f t="shared" si="134"/>
        <v>#REF!</v>
      </c>
      <c r="T186" s="22" t="e">
        <f t="shared" si="134"/>
        <v>#REF!</v>
      </c>
      <c r="U186" s="22" t="e">
        <f t="shared" si="134"/>
        <v>#REF!</v>
      </c>
      <c r="V186" s="22" t="e">
        <f t="shared" si="134"/>
        <v>#REF!</v>
      </c>
      <c r="W186" s="22" t="e">
        <f t="shared" si="134"/>
        <v>#REF!</v>
      </c>
      <c r="X186" s="22" t="e">
        <f t="shared" si="134"/>
        <v>#REF!</v>
      </c>
      <c r="Y186" s="22" t="e">
        <f t="shared" si="134"/>
        <v>#REF!</v>
      </c>
      <c r="Z186" s="22" t="e">
        <f t="shared" si="134"/>
        <v>#REF!</v>
      </c>
      <c r="AA186" s="22" t="e">
        <f t="shared" si="134"/>
        <v>#REF!</v>
      </c>
      <c r="AB186" s="22" t="e">
        <f t="shared" si="134"/>
        <v>#REF!</v>
      </c>
      <c r="AC186" s="22" t="e">
        <f t="shared" si="134"/>
        <v>#REF!</v>
      </c>
      <c r="AD186" s="22" t="e">
        <f t="shared" si="134"/>
        <v>#REF!</v>
      </c>
      <c r="AE186" s="22" t="e">
        <f t="shared" si="134"/>
        <v>#REF!</v>
      </c>
      <c r="AF186" s="22" t="e">
        <f t="shared" si="134"/>
        <v>#REF!</v>
      </c>
      <c r="AG186" s="22" t="e">
        <f t="shared" si="134"/>
        <v>#REF!</v>
      </c>
      <c r="AH186" s="22" t="e">
        <f t="shared" si="134"/>
        <v>#REF!</v>
      </c>
      <c r="AI186" s="22" t="e">
        <f t="shared" si="134"/>
        <v>#REF!</v>
      </c>
      <c r="AJ186" s="22" t="e">
        <f t="shared" si="134"/>
        <v>#REF!</v>
      </c>
    </row>
    <row r="187" spans="3:36" s="502" customFormat="1" ht="23.25" customHeight="1">
      <c r="E187" s="1303"/>
      <c r="F187" s="106" t="s">
        <v>611</v>
      </c>
      <c r="G187" s="106" t="s">
        <v>614</v>
      </c>
      <c r="I187" s="511" t="e">
        <f>I182/I179</f>
        <v>#REF!</v>
      </c>
      <c r="J187" s="511" t="e">
        <f>J182/J179</f>
        <v>#REF!</v>
      </c>
      <c r="K187" s="516" t="e">
        <f>J187-I187</f>
        <v>#REF!</v>
      </c>
      <c r="L187" s="106"/>
      <c r="M187" s="67" t="e">
        <f t="shared" ref="M187:AJ187" si="135">M182/M$11</f>
        <v>#REF!</v>
      </c>
      <c r="N187" s="67" t="e">
        <f t="shared" si="135"/>
        <v>#REF!</v>
      </c>
      <c r="O187" s="67" t="e">
        <f t="shared" si="135"/>
        <v>#REF!</v>
      </c>
      <c r="P187" s="67" t="e">
        <f t="shared" si="135"/>
        <v>#REF!</v>
      </c>
      <c r="Q187" s="67" t="e">
        <f t="shared" si="135"/>
        <v>#REF!</v>
      </c>
      <c r="R187" s="67" t="e">
        <f t="shared" si="135"/>
        <v>#REF!</v>
      </c>
      <c r="S187" s="67" t="e">
        <f t="shared" si="135"/>
        <v>#REF!</v>
      </c>
      <c r="T187" s="67" t="e">
        <f t="shared" si="135"/>
        <v>#REF!</v>
      </c>
      <c r="U187" s="67" t="e">
        <f t="shared" si="135"/>
        <v>#REF!</v>
      </c>
      <c r="V187" s="67" t="e">
        <f t="shared" si="135"/>
        <v>#REF!</v>
      </c>
      <c r="W187" s="67" t="e">
        <f t="shared" si="135"/>
        <v>#REF!</v>
      </c>
      <c r="X187" s="67" t="e">
        <f t="shared" si="135"/>
        <v>#REF!</v>
      </c>
      <c r="Y187" s="67" t="e">
        <f t="shared" si="135"/>
        <v>#REF!</v>
      </c>
      <c r="Z187" s="67" t="e">
        <f t="shared" si="135"/>
        <v>#REF!</v>
      </c>
      <c r="AA187" s="67" t="e">
        <f t="shared" si="135"/>
        <v>#REF!</v>
      </c>
      <c r="AB187" s="67" t="e">
        <f t="shared" si="135"/>
        <v>#REF!</v>
      </c>
      <c r="AC187" s="67" t="e">
        <f t="shared" si="135"/>
        <v>#REF!</v>
      </c>
      <c r="AD187" s="67" t="e">
        <f t="shared" si="135"/>
        <v>#REF!</v>
      </c>
      <c r="AE187" s="67" t="e">
        <f t="shared" si="135"/>
        <v>#REF!</v>
      </c>
      <c r="AF187" s="67" t="e">
        <f t="shared" si="135"/>
        <v>#REF!</v>
      </c>
      <c r="AG187" s="67" t="e">
        <f t="shared" si="135"/>
        <v>#REF!</v>
      </c>
      <c r="AH187" s="67" t="e">
        <f t="shared" si="135"/>
        <v>#REF!</v>
      </c>
      <c r="AI187" s="67" t="e">
        <f t="shared" si="135"/>
        <v>#REF!</v>
      </c>
      <c r="AJ187" s="67" t="e">
        <f t="shared" si="135"/>
        <v>#REF!</v>
      </c>
    </row>
    <row r="188" spans="3:36" s="502" customFormat="1" ht="23.25" customHeight="1">
      <c r="E188" s="1303"/>
      <c r="F188" s="106" t="s">
        <v>612</v>
      </c>
      <c r="G188" s="106" t="s">
        <v>614</v>
      </c>
      <c r="I188" s="511" t="e">
        <f>I183/I179</f>
        <v>#REF!</v>
      </c>
      <c r="J188" s="511" t="e">
        <f>J183/J179</f>
        <v>#REF!</v>
      </c>
      <c r="K188" s="516" t="e">
        <f>J188-I188</f>
        <v>#REF!</v>
      </c>
      <c r="L188" s="106"/>
      <c r="M188" s="67" t="e">
        <f t="shared" ref="M188:AJ188" si="136">M183/M179</f>
        <v>#REF!</v>
      </c>
      <c r="N188" s="67" t="e">
        <f t="shared" si="136"/>
        <v>#REF!</v>
      </c>
      <c r="O188" s="67" t="e">
        <f t="shared" si="136"/>
        <v>#REF!</v>
      </c>
      <c r="P188" s="67" t="e">
        <f t="shared" si="136"/>
        <v>#REF!</v>
      </c>
      <c r="Q188" s="67" t="e">
        <f t="shared" si="136"/>
        <v>#REF!</v>
      </c>
      <c r="R188" s="67" t="e">
        <f t="shared" si="136"/>
        <v>#REF!</v>
      </c>
      <c r="S188" s="67" t="e">
        <f t="shared" si="136"/>
        <v>#REF!</v>
      </c>
      <c r="T188" s="67" t="e">
        <f t="shared" si="136"/>
        <v>#REF!</v>
      </c>
      <c r="U188" s="67" t="e">
        <f t="shared" si="136"/>
        <v>#REF!</v>
      </c>
      <c r="V188" s="67" t="e">
        <f t="shared" si="136"/>
        <v>#REF!</v>
      </c>
      <c r="W188" s="67" t="e">
        <f t="shared" si="136"/>
        <v>#REF!</v>
      </c>
      <c r="X188" s="67" t="e">
        <f t="shared" si="136"/>
        <v>#REF!</v>
      </c>
      <c r="Y188" s="67" t="e">
        <f t="shared" si="136"/>
        <v>#REF!</v>
      </c>
      <c r="Z188" s="67" t="e">
        <f t="shared" si="136"/>
        <v>#REF!</v>
      </c>
      <c r="AA188" s="67" t="e">
        <f t="shared" si="136"/>
        <v>#REF!</v>
      </c>
      <c r="AB188" s="67" t="e">
        <f t="shared" si="136"/>
        <v>#REF!</v>
      </c>
      <c r="AC188" s="67" t="e">
        <f t="shared" si="136"/>
        <v>#REF!</v>
      </c>
      <c r="AD188" s="67" t="e">
        <f t="shared" si="136"/>
        <v>#REF!</v>
      </c>
      <c r="AE188" s="67" t="e">
        <f t="shared" si="136"/>
        <v>#REF!</v>
      </c>
      <c r="AF188" s="67" t="e">
        <f t="shared" si="136"/>
        <v>#REF!</v>
      </c>
      <c r="AG188" s="67" t="e">
        <f t="shared" si="136"/>
        <v>#REF!</v>
      </c>
      <c r="AH188" s="67" t="e">
        <f t="shared" si="136"/>
        <v>#REF!</v>
      </c>
      <c r="AI188" s="67" t="e">
        <f t="shared" si="136"/>
        <v>#REF!</v>
      </c>
      <c r="AJ188" s="67" t="e">
        <f t="shared" si="136"/>
        <v>#REF!</v>
      </c>
    </row>
    <row r="189" spans="3:36" s="503" customFormat="1" ht="21" customHeight="1">
      <c r="C189" s="503" t="str">
        <f>"%"&amp;D184</f>
        <v>%Preston</v>
      </c>
      <c r="E189" s="1304"/>
      <c r="F189" s="507" t="s">
        <v>613</v>
      </c>
      <c r="G189" s="507" t="s">
        <v>614</v>
      </c>
      <c r="I189" s="512" t="e">
        <f>I184/I179</f>
        <v>#REF!</v>
      </c>
      <c r="J189" s="512" t="e">
        <f>J184/J179</f>
        <v>#REF!</v>
      </c>
      <c r="K189" s="517" t="e">
        <f>I189-J189</f>
        <v>#REF!</v>
      </c>
      <c r="L189" s="504"/>
      <c r="M189" s="506" t="e">
        <f>M184/M179</f>
        <v>#REF!</v>
      </c>
      <c r="N189" s="506" t="e">
        <f t="shared" ref="N189:AJ189" si="137">N184/N179</f>
        <v>#REF!</v>
      </c>
      <c r="O189" s="506" t="e">
        <f t="shared" si="137"/>
        <v>#REF!</v>
      </c>
      <c r="P189" s="506" t="e">
        <f t="shared" si="137"/>
        <v>#REF!</v>
      </c>
      <c r="Q189" s="506" t="e">
        <f t="shared" si="137"/>
        <v>#REF!</v>
      </c>
      <c r="R189" s="506" t="e">
        <f t="shared" si="137"/>
        <v>#REF!</v>
      </c>
      <c r="S189" s="506" t="e">
        <f t="shared" si="137"/>
        <v>#REF!</v>
      </c>
      <c r="T189" s="506" t="e">
        <f t="shared" si="137"/>
        <v>#REF!</v>
      </c>
      <c r="U189" s="506" t="e">
        <f t="shared" si="137"/>
        <v>#REF!</v>
      </c>
      <c r="V189" s="506" t="e">
        <f t="shared" si="137"/>
        <v>#REF!</v>
      </c>
      <c r="W189" s="506" t="e">
        <f t="shared" si="137"/>
        <v>#REF!</v>
      </c>
      <c r="X189" s="506" t="e">
        <f t="shared" si="137"/>
        <v>#REF!</v>
      </c>
      <c r="Y189" s="506" t="e">
        <f t="shared" si="137"/>
        <v>#REF!</v>
      </c>
      <c r="Z189" s="506" t="e">
        <f t="shared" si="137"/>
        <v>#REF!</v>
      </c>
      <c r="AA189" s="506" t="e">
        <f t="shared" si="137"/>
        <v>#REF!</v>
      </c>
      <c r="AB189" s="506" t="e">
        <f t="shared" si="137"/>
        <v>#REF!</v>
      </c>
      <c r="AC189" s="506" t="e">
        <f t="shared" si="137"/>
        <v>#REF!</v>
      </c>
      <c r="AD189" s="506" t="e">
        <f t="shared" si="137"/>
        <v>#REF!</v>
      </c>
      <c r="AE189" s="506" t="e">
        <f t="shared" si="137"/>
        <v>#REF!</v>
      </c>
      <c r="AF189" s="506" t="e">
        <f t="shared" si="137"/>
        <v>#REF!</v>
      </c>
      <c r="AG189" s="506" t="e">
        <f t="shared" si="137"/>
        <v>#REF!</v>
      </c>
      <c r="AH189" s="506" t="e">
        <f t="shared" si="137"/>
        <v>#REF!</v>
      </c>
      <c r="AI189" s="506" t="e">
        <f t="shared" si="137"/>
        <v>#REF!</v>
      </c>
      <c r="AJ189" s="506" t="e">
        <f t="shared" si="137"/>
        <v>#REF!</v>
      </c>
    </row>
    <row r="191" spans="3:36" s="54" customFormat="1" ht="21" customHeight="1">
      <c r="C191" s="54" t="str">
        <f t="shared" ref="C191:C196" si="138">F191&amp;D191</f>
        <v>Net SalesBrighton</v>
      </c>
      <c r="D191" s="597" t="str">
        <f>E191</f>
        <v>Brighton</v>
      </c>
      <c r="E191" s="1302" t="s">
        <v>25</v>
      </c>
      <c r="F191" s="62" t="s">
        <v>57</v>
      </c>
      <c r="G191" s="62" t="s">
        <v>143</v>
      </c>
      <c r="I191" s="63" t="e">
        <f t="shared" ref="I191:I196" si="139">SUM(Y191:AJ191)</f>
        <v>#REF!</v>
      </c>
      <c r="J191" s="63" t="e">
        <f t="shared" ref="J191:J196" si="140">SUM(M191:X191)</f>
        <v>#REF!</v>
      </c>
      <c r="K191" s="513" t="e">
        <f>I191-J191</f>
        <v>#REF!</v>
      </c>
      <c r="L191" s="32"/>
      <c r="M191" s="25" t="e">
        <f>#REF!</f>
        <v>#REF!</v>
      </c>
      <c r="N191" s="25" t="e">
        <f>#REF!</f>
        <v>#REF!</v>
      </c>
      <c r="O191" s="25" t="e">
        <f>#REF!</f>
        <v>#REF!</v>
      </c>
      <c r="P191" s="25" t="e">
        <f>#REF!</f>
        <v>#REF!</v>
      </c>
      <c r="Q191" s="25" t="e">
        <f>#REF!</f>
        <v>#REF!</v>
      </c>
      <c r="R191" s="25" t="e">
        <f>#REF!</f>
        <v>#REF!</v>
      </c>
      <c r="S191" s="25" t="e">
        <f>#REF!</f>
        <v>#REF!</v>
      </c>
      <c r="T191" s="25" t="e">
        <f>#REF!</f>
        <v>#REF!</v>
      </c>
      <c r="U191" s="25" t="e">
        <f>#REF!</f>
        <v>#REF!</v>
      </c>
      <c r="V191" s="25" t="e">
        <f>#REF!</f>
        <v>#REF!</v>
      </c>
      <c r="W191" s="25" t="e">
        <f>#REF!</f>
        <v>#REF!</v>
      </c>
      <c r="X191" s="25" t="e">
        <f>#REF!</f>
        <v>#REF!</v>
      </c>
      <c r="Y191" s="25" t="e">
        <f>#REF!</f>
        <v>#REF!</v>
      </c>
      <c r="Z191" s="25" t="e">
        <f>#REF!</f>
        <v>#REF!</v>
      </c>
      <c r="AA191" s="25" t="e">
        <f>#REF!</f>
        <v>#REF!</v>
      </c>
      <c r="AB191" s="25" t="e">
        <f>#REF!</f>
        <v>#REF!</v>
      </c>
      <c r="AC191" s="25" t="e">
        <f>#REF!</f>
        <v>#REF!</v>
      </c>
      <c r="AD191" s="25" t="e">
        <f>#REF!</f>
        <v>#REF!</v>
      </c>
      <c r="AE191" s="25" t="e">
        <f>#REF!</f>
        <v>#REF!</v>
      </c>
      <c r="AF191" s="25" t="e">
        <f>#REF!</f>
        <v>#REF!</v>
      </c>
      <c r="AG191" s="25" t="e">
        <f>#REF!</f>
        <v>#REF!</v>
      </c>
      <c r="AH191" s="25" t="e">
        <f>#REF!</f>
        <v>#REF!</v>
      </c>
      <c r="AI191" s="25" t="e">
        <f>#REF!</f>
        <v>#REF!</v>
      </c>
      <c r="AJ191" s="25" t="e">
        <f>#REF!</f>
        <v>#REF!</v>
      </c>
    </row>
    <row r="192" spans="3:36" ht="20.25" customHeight="1">
      <c r="C192" s="54" t="str">
        <f t="shared" si="138"/>
        <v>Gross ProfitBrighton</v>
      </c>
      <c r="D192" s="32" t="str">
        <f>D191</f>
        <v>Brighton</v>
      </c>
      <c r="E192" s="1303"/>
      <c r="F192" s="32" t="s">
        <v>1</v>
      </c>
      <c r="G192" s="32" t="s">
        <v>143</v>
      </c>
      <c r="I192" s="24" t="e">
        <f t="shared" si="139"/>
        <v>#REF!</v>
      </c>
      <c r="J192" s="24" t="e">
        <f t="shared" si="140"/>
        <v>#REF!</v>
      </c>
      <c r="K192" s="123" t="e">
        <f>I192-J192</f>
        <v>#REF!</v>
      </c>
      <c r="M192" s="25" t="e">
        <f>#REF!</f>
        <v>#REF!</v>
      </c>
      <c r="N192" s="25" t="e">
        <f>#REF!</f>
        <v>#REF!</v>
      </c>
      <c r="O192" s="25" t="e">
        <f>#REF!</f>
        <v>#REF!</v>
      </c>
      <c r="P192" s="25" t="e">
        <f>#REF!</f>
        <v>#REF!</v>
      </c>
      <c r="Q192" s="25" t="e">
        <f>#REF!</f>
        <v>#REF!</v>
      </c>
      <c r="R192" s="25" t="e">
        <f>#REF!</f>
        <v>#REF!</v>
      </c>
      <c r="S192" s="25" t="e">
        <f>#REF!</f>
        <v>#REF!</v>
      </c>
      <c r="T192" s="25" t="e">
        <f>#REF!</f>
        <v>#REF!</v>
      </c>
      <c r="U192" s="25" t="e">
        <f>#REF!</f>
        <v>#REF!</v>
      </c>
      <c r="V192" s="25" t="e">
        <f>#REF!</f>
        <v>#REF!</v>
      </c>
      <c r="W192" s="25" t="e">
        <f>#REF!</f>
        <v>#REF!</v>
      </c>
      <c r="X192" s="25" t="e">
        <f>#REF!</f>
        <v>#REF!</v>
      </c>
      <c r="Y192" s="25" t="e">
        <f>#REF!</f>
        <v>#REF!</v>
      </c>
      <c r="Z192" s="25" t="e">
        <f>#REF!</f>
        <v>#REF!</v>
      </c>
      <c r="AA192" s="25" t="e">
        <f>#REF!</f>
        <v>#REF!</v>
      </c>
      <c r="AB192" s="25" t="e">
        <f>#REF!</f>
        <v>#REF!</v>
      </c>
      <c r="AC192" s="25" t="e">
        <f>#REF!</f>
        <v>#REF!</v>
      </c>
      <c r="AD192" s="25" t="e">
        <f>#REF!</f>
        <v>#REF!</v>
      </c>
      <c r="AE192" s="25" t="e">
        <f>#REF!</f>
        <v>#REF!</v>
      </c>
      <c r="AF192" s="25" t="e">
        <f>#REF!</f>
        <v>#REF!</v>
      </c>
      <c r="AG192" s="25" t="e">
        <f>#REF!</f>
        <v>#REF!</v>
      </c>
      <c r="AH192" s="25" t="e">
        <f>#REF!</f>
        <v>#REF!</v>
      </c>
      <c r="AI192" s="25" t="e">
        <f>#REF!</f>
        <v>#REF!</v>
      </c>
      <c r="AJ192" s="25" t="e">
        <f>#REF!</f>
        <v>#REF!</v>
      </c>
    </row>
    <row r="193" spans="3:36" ht="23.25" customHeight="1">
      <c r="C193" s="54" t="str">
        <f t="shared" si="138"/>
        <v>LabourBrighton</v>
      </c>
      <c r="D193" s="32" t="str">
        <f>D192</f>
        <v>Brighton</v>
      </c>
      <c r="E193" s="1303"/>
      <c r="F193" s="32" t="s">
        <v>36</v>
      </c>
      <c r="G193" s="32" t="s">
        <v>143</v>
      </c>
      <c r="I193" s="24" t="e">
        <f t="shared" si="139"/>
        <v>#REF!</v>
      </c>
      <c r="J193" s="24" t="e">
        <f t="shared" si="140"/>
        <v>#REF!</v>
      </c>
      <c r="K193" s="123" t="e">
        <f>J193-I193</f>
        <v>#REF!</v>
      </c>
      <c r="M193" s="25" t="e">
        <f>#REF!</f>
        <v>#REF!</v>
      </c>
      <c r="N193" s="25" t="e">
        <f>#REF!</f>
        <v>#REF!</v>
      </c>
      <c r="O193" s="25" t="e">
        <f>#REF!</f>
        <v>#REF!</v>
      </c>
      <c r="P193" s="25" t="e">
        <f>#REF!</f>
        <v>#REF!</v>
      </c>
      <c r="Q193" s="25" t="e">
        <f>#REF!</f>
        <v>#REF!</v>
      </c>
      <c r="R193" s="25" t="e">
        <f>#REF!</f>
        <v>#REF!</v>
      </c>
      <c r="S193" s="25" t="e">
        <f>#REF!</f>
        <v>#REF!</v>
      </c>
      <c r="T193" s="25" t="e">
        <f>#REF!</f>
        <v>#REF!</v>
      </c>
      <c r="U193" s="25" t="e">
        <f>#REF!</f>
        <v>#REF!</v>
      </c>
      <c r="V193" s="25" t="e">
        <f>#REF!</f>
        <v>#REF!</v>
      </c>
      <c r="W193" s="25" t="e">
        <f>#REF!</f>
        <v>#REF!</v>
      </c>
      <c r="X193" s="25" t="e">
        <f>#REF!</f>
        <v>#REF!</v>
      </c>
      <c r="Y193" s="25" t="e">
        <f>#REF!</f>
        <v>#REF!</v>
      </c>
      <c r="Z193" s="25" t="e">
        <f>#REF!</f>
        <v>#REF!</v>
      </c>
      <c r="AA193" s="25" t="e">
        <f>#REF!</f>
        <v>#REF!</v>
      </c>
      <c r="AB193" s="25" t="e">
        <f>#REF!</f>
        <v>#REF!</v>
      </c>
      <c r="AC193" s="25" t="e">
        <f>#REF!</f>
        <v>#REF!</v>
      </c>
      <c r="AD193" s="25" t="e">
        <f>#REF!</f>
        <v>#REF!</v>
      </c>
      <c r="AE193" s="25" t="e">
        <f>#REF!</f>
        <v>#REF!</v>
      </c>
      <c r="AF193" s="25" t="e">
        <f>#REF!</f>
        <v>#REF!</v>
      </c>
      <c r="AG193" s="25" t="e">
        <f>#REF!</f>
        <v>#REF!</v>
      </c>
      <c r="AH193" s="25" t="e">
        <f>#REF!</f>
        <v>#REF!</v>
      </c>
      <c r="AI193" s="25" t="e">
        <f>#REF!</f>
        <v>#REF!</v>
      </c>
      <c r="AJ193" s="25" t="e">
        <f>#REF!</f>
        <v>#REF!</v>
      </c>
    </row>
    <row r="194" spans="3:36" ht="23.25" customHeight="1">
      <c r="C194" s="54" t="str">
        <f t="shared" si="138"/>
        <v>OccupancyBrighton</v>
      </c>
      <c r="D194" s="32" t="str">
        <f>D193</f>
        <v>Brighton</v>
      </c>
      <c r="E194" s="1303"/>
      <c r="F194" s="32" t="s">
        <v>40</v>
      </c>
      <c r="G194" s="32" t="s">
        <v>143</v>
      </c>
      <c r="I194" s="24" t="e">
        <f t="shared" si="139"/>
        <v>#REF!</v>
      </c>
      <c r="J194" s="24" t="e">
        <f t="shared" si="140"/>
        <v>#REF!</v>
      </c>
      <c r="K194" s="123" t="e">
        <f>J194-I194</f>
        <v>#REF!</v>
      </c>
      <c r="M194" s="25" t="e">
        <f>#REF!</f>
        <v>#REF!</v>
      </c>
      <c r="N194" s="25" t="e">
        <f>#REF!</f>
        <v>#REF!</v>
      </c>
      <c r="O194" s="25" t="e">
        <f>#REF!</f>
        <v>#REF!</v>
      </c>
      <c r="P194" s="25" t="e">
        <f>#REF!</f>
        <v>#REF!</v>
      </c>
      <c r="Q194" s="25" t="e">
        <f>#REF!</f>
        <v>#REF!</v>
      </c>
      <c r="R194" s="25" t="e">
        <f>#REF!</f>
        <v>#REF!</v>
      </c>
      <c r="S194" s="25" t="e">
        <f>#REF!</f>
        <v>#REF!</v>
      </c>
      <c r="T194" s="25" t="e">
        <f>#REF!</f>
        <v>#REF!</v>
      </c>
      <c r="U194" s="25" t="e">
        <f>#REF!</f>
        <v>#REF!</v>
      </c>
      <c r="V194" s="25" t="e">
        <f>#REF!</f>
        <v>#REF!</v>
      </c>
      <c r="W194" s="25" t="e">
        <f>#REF!</f>
        <v>#REF!</v>
      </c>
      <c r="X194" s="25" t="e">
        <f>#REF!</f>
        <v>#REF!</v>
      </c>
      <c r="Y194" s="25" t="e">
        <f>#REF!</f>
        <v>#REF!</v>
      </c>
      <c r="Z194" s="25" t="e">
        <f>#REF!</f>
        <v>#REF!</v>
      </c>
      <c r="AA194" s="25" t="e">
        <f>#REF!</f>
        <v>#REF!</v>
      </c>
      <c r="AB194" s="25" t="e">
        <f>#REF!</f>
        <v>#REF!</v>
      </c>
      <c r="AC194" s="25" t="e">
        <f>#REF!</f>
        <v>#REF!</v>
      </c>
      <c r="AD194" s="25" t="e">
        <f>#REF!</f>
        <v>#REF!</v>
      </c>
      <c r="AE194" s="25" t="e">
        <f>#REF!</f>
        <v>#REF!</v>
      </c>
      <c r="AF194" s="25" t="e">
        <f>#REF!</f>
        <v>#REF!</v>
      </c>
      <c r="AG194" s="25" t="e">
        <f>#REF!</f>
        <v>#REF!</v>
      </c>
      <c r="AH194" s="25" t="e">
        <f>#REF!</f>
        <v>#REF!</v>
      </c>
      <c r="AI194" s="25" t="e">
        <f>#REF!</f>
        <v>#REF!</v>
      </c>
      <c r="AJ194" s="25" t="e">
        <f>#REF!</f>
        <v>#REF!</v>
      </c>
    </row>
    <row r="195" spans="3:36" ht="23.25" customHeight="1">
      <c r="C195" s="54" t="str">
        <f t="shared" si="138"/>
        <v>OverheadsBrighton</v>
      </c>
      <c r="D195" s="32" t="str">
        <f>D194</f>
        <v>Brighton</v>
      </c>
      <c r="E195" s="1303"/>
      <c r="F195" s="32" t="s">
        <v>79</v>
      </c>
      <c r="G195" s="32" t="s">
        <v>143</v>
      </c>
      <c r="I195" s="24" t="e">
        <f t="shared" si="139"/>
        <v>#REF!</v>
      </c>
      <c r="J195" s="24" t="e">
        <f t="shared" si="140"/>
        <v>#REF!</v>
      </c>
      <c r="K195" s="123" t="e">
        <f>J195-I195</f>
        <v>#REF!</v>
      </c>
      <c r="M195" s="25" t="e">
        <f>#REF!</f>
        <v>#REF!</v>
      </c>
      <c r="N195" s="25" t="e">
        <f>#REF!</f>
        <v>#REF!</v>
      </c>
      <c r="O195" s="25" t="e">
        <f>#REF!</f>
        <v>#REF!</v>
      </c>
      <c r="P195" s="25" t="e">
        <f>#REF!</f>
        <v>#REF!</v>
      </c>
      <c r="Q195" s="25" t="e">
        <f>#REF!</f>
        <v>#REF!</v>
      </c>
      <c r="R195" s="25" t="e">
        <f>#REF!</f>
        <v>#REF!</v>
      </c>
      <c r="S195" s="25" t="e">
        <f>#REF!</f>
        <v>#REF!</v>
      </c>
      <c r="T195" s="25" t="e">
        <f>#REF!</f>
        <v>#REF!</v>
      </c>
      <c r="U195" s="25" t="e">
        <f>#REF!</f>
        <v>#REF!</v>
      </c>
      <c r="V195" s="25" t="e">
        <f>#REF!</f>
        <v>#REF!</v>
      </c>
      <c r="W195" s="25" t="e">
        <f>#REF!</f>
        <v>#REF!</v>
      </c>
      <c r="X195" s="25" t="e">
        <f>#REF!</f>
        <v>#REF!</v>
      </c>
      <c r="Y195" s="25" t="e">
        <f>#REF!</f>
        <v>#REF!</v>
      </c>
      <c r="Z195" s="25" t="e">
        <f>#REF!</f>
        <v>#REF!</v>
      </c>
      <c r="AA195" s="25" t="e">
        <f>#REF!</f>
        <v>#REF!</v>
      </c>
      <c r="AB195" s="25" t="e">
        <f>#REF!</f>
        <v>#REF!</v>
      </c>
      <c r="AC195" s="25" t="e">
        <f>#REF!</f>
        <v>#REF!</v>
      </c>
      <c r="AD195" s="25" t="e">
        <f>#REF!</f>
        <v>#REF!</v>
      </c>
      <c r="AE195" s="25" t="e">
        <f>#REF!</f>
        <v>#REF!</v>
      </c>
      <c r="AF195" s="25" t="e">
        <f>#REF!</f>
        <v>#REF!</v>
      </c>
      <c r="AG195" s="25" t="e">
        <f>#REF!</f>
        <v>#REF!</v>
      </c>
      <c r="AH195" s="25" t="e">
        <f>#REF!</f>
        <v>#REF!</v>
      </c>
      <c r="AI195" s="25" t="e">
        <f>#REF!</f>
        <v>#REF!</v>
      </c>
      <c r="AJ195" s="25" t="e">
        <f>#REF!</f>
        <v>#REF!</v>
      </c>
    </row>
    <row r="196" spans="3:36" s="54" customFormat="1" ht="21" customHeight="1">
      <c r="C196" s="54" t="str">
        <f t="shared" si="138"/>
        <v>EBITDABrighton</v>
      </c>
      <c r="D196" s="32" t="str">
        <f>D195</f>
        <v>Brighton</v>
      </c>
      <c r="E196" s="1303"/>
      <c r="F196" s="54" t="s">
        <v>87</v>
      </c>
      <c r="G196" s="54" t="s">
        <v>143</v>
      </c>
      <c r="I196" s="25" t="e">
        <f t="shared" si="139"/>
        <v>#REF!</v>
      </c>
      <c r="J196" s="25" t="e">
        <f t="shared" si="140"/>
        <v>#REF!</v>
      </c>
      <c r="K196" s="514" t="e">
        <f>I196-J196</f>
        <v>#REF!</v>
      </c>
      <c r="M196" s="25" t="e">
        <f t="shared" ref="M196:AJ196" si="141">M192-M193-M194-M195</f>
        <v>#REF!</v>
      </c>
      <c r="N196" s="25" t="e">
        <f t="shared" si="141"/>
        <v>#REF!</v>
      </c>
      <c r="O196" s="25" t="e">
        <f t="shared" si="141"/>
        <v>#REF!</v>
      </c>
      <c r="P196" s="25" t="e">
        <f t="shared" si="141"/>
        <v>#REF!</v>
      </c>
      <c r="Q196" s="25" t="e">
        <f t="shared" si="141"/>
        <v>#REF!</v>
      </c>
      <c r="R196" s="25" t="e">
        <f t="shared" si="141"/>
        <v>#REF!</v>
      </c>
      <c r="S196" s="25" t="e">
        <f t="shared" si="141"/>
        <v>#REF!</v>
      </c>
      <c r="T196" s="25" t="e">
        <f t="shared" si="141"/>
        <v>#REF!</v>
      </c>
      <c r="U196" s="25" t="e">
        <f t="shared" si="141"/>
        <v>#REF!</v>
      </c>
      <c r="V196" s="25" t="e">
        <f t="shared" si="141"/>
        <v>#REF!</v>
      </c>
      <c r="W196" s="25" t="e">
        <f t="shared" si="141"/>
        <v>#REF!</v>
      </c>
      <c r="X196" s="25" t="e">
        <f t="shared" si="141"/>
        <v>#REF!</v>
      </c>
      <c r="Y196" s="25" t="e">
        <f t="shared" si="141"/>
        <v>#REF!</v>
      </c>
      <c r="Z196" s="25" t="e">
        <f t="shared" si="141"/>
        <v>#REF!</v>
      </c>
      <c r="AA196" s="25" t="e">
        <f t="shared" si="141"/>
        <v>#REF!</v>
      </c>
      <c r="AB196" s="25" t="e">
        <f t="shared" si="141"/>
        <v>#REF!</v>
      </c>
      <c r="AC196" s="25" t="e">
        <f t="shared" si="141"/>
        <v>#REF!</v>
      </c>
      <c r="AD196" s="25" t="e">
        <f t="shared" si="141"/>
        <v>#REF!</v>
      </c>
      <c r="AE196" s="25" t="e">
        <f t="shared" si="141"/>
        <v>#REF!</v>
      </c>
      <c r="AF196" s="25" t="e">
        <f t="shared" si="141"/>
        <v>#REF!</v>
      </c>
      <c r="AG196" s="25" t="e">
        <f t="shared" si="141"/>
        <v>#REF!</v>
      </c>
      <c r="AH196" s="25" t="e">
        <f t="shared" si="141"/>
        <v>#REF!</v>
      </c>
      <c r="AI196" s="25" t="e">
        <f t="shared" si="141"/>
        <v>#REF!</v>
      </c>
      <c r="AJ196" s="25" t="e">
        <f t="shared" si="141"/>
        <v>#REF!</v>
      </c>
    </row>
    <row r="197" spans="3:36" s="502" customFormat="1" ht="20.25" customHeight="1">
      <c r="E197" s="1303"/>
      <c r="F197" s="106" t="s">
        <v>609</v>
      </c>
      <c r="G197" s="106" t="s">
        <v>614</v>
      </c>
      <c r="I197" s="510" t="e">
        <f>I192/I191</f>
        <v>#REF!</v>
      </c>
      <c r="J197" s="510" t="e">
        <f>J192/J191</f>
        <v>#REF!</v>
      </c>
      <c r="K197" s="515" t="e">
        <f>I197-J197</f>
        <v>#REF!</v>
      </c>
      <c r="L197" s="106"/>
      <c r="M197" s="67" t="e">
        <f t="shared" ref="M197:AJ197" si="142">(M192/M191)</f>
        <v>#REF!</v>
      </c>
      <c r="N197" s="67" t="e">
        <f t="shared" si="142"/>
        <v>#REF!</v>
      </c>
      <c r="O197" s="67" t="e">
        <f t="shared" si="142"/>
        <v>#REF!</v>
      </c>
      <c r="P197" s="67" t="e">
        <f t="shared" si="142"/>
        <v>#REF!</v>
      </c>
      <c r="Q197" s="67" t="e">
        <f t="shared" si="142"/>
        <v>#REF!</v>
      </c>
      <c r="R197" s="67" t="e">
        <f t="shared" si="142"/>
        <v>#REF!</v>
      </c>
      <c r="S197" s="67" t="e">
        <f t="shared" si="142"/>
        <v>#REF!</v>
      </c>
      <c r="T197" s="67" t="e">
        <f t="shared" si="142"/>
        <v>#REF!</v>
      </c>
      <c r="U197" s="67" t="e">
        <f t="shared" si="142"/>
        <v>#REF!</v>
      </c>
      <c r="V197" s="67" t="e">
        <f t="shared" si="142"/>
        <v>#REF!</v>
      </c>
      <c r="W197" s="67" t="e">
        <f t="shared" si="142"/>
        <v>#REF!</v>
      </c>
      <c r="X197" s="67" t="e">
        <f t="shared" si="142"/>
        <v>#REF!</v>
      </c>
      <c r="Y197" s="67" t="e">
        <f t="shared" si="142"/>
        <v>#REF!</v>
      </c>
      <c r="Z197" s="67" t="e">
        <f t="shared" si="142"/>
        <v>#REF!</v>
      </c>
      <c r="AA197" s="67" t="e">
        <f t="shared" si="142"/>
        <v>#REF!</v>
      </c>
      <c r="AB197" s="67" t="e">
        <f t="shared" si="142"/>
        <v>#REF!</v>
      </c>
      <c r="AC197" s="67" t="e">
        <f t="shared" si="142"/>
        <v>#REF!</v>
      </c>
      <c r="AD197" s="67" t="e">
        <f t="shared" si="142"/>
        <v>#REF!</v>
      </c>
      <c r="AE197" s="67" t="e">
        <f t="shared" si="142"/>
        <v>#REF!</v>
      </c>
      <c r="AF197" s="67" t="e">
        <f t="shared" si="142"/>
        <v>#REF!</v>
      </c>
      <c r="AG197" s="67" t="e">
        <f t="shared" si="142"/>
        <v>#REF!</v>
      </c>
      <c r="AH197" s="67" t="e">
        <f t="shared" si="142"/>
        <v>#REF!</v>
      </c>
      <c r="AI197" s="67" t="e">
        <f t="shared" si="142"/>
        <v>#REF!</v>
      </c>
      <c r="AJ197" s="67" t="e">
        <f t="shared" si="142"/>
        <v>#REF!</v>
      </c>
    </row>
    <row r="198" spans="3:36" s="502" customFormat="1" ht="23.25" customHeight="1">
      <c r="E198" s="1303"/>
      <c r="F198" s="106" t="s">
        <v>610</v>
      </c>
      <c r="G198" s="106" t="s">
        <v>614</v>
      </c>
      <c r="I198" s="511" t="e">
        <f>I193/I191</f>
        <v>#REF!</v>
      </c>
      <c r="J198" s="511" t="e">
        <f>J193/J191</f>
        <v>#REF!</v>
      </c>
      <c r="K198" s="516" t="e">
        <f>J198-I198</f>
        <v>#REF!</v>
      </c>
      <c r="L198" s="106"/>
      <c r="M198" s="22" t="e">
        <f t="shared" ref="M198:AJ198" si="143">(M193/M191)</f>
        <v>#REF!</v>
      </c>
      <c r="N198" s="22" t="e">
        <f t="shared" si="143"/>
        <v>#REF!</v>
      </c>
      <c r="O198" s="22" t="e">
        <f t="shared" si="143"/>
        <v>#REF!</v>
      </c>
      <c r="P198" s="22" t="e">
        <f t="shared" si="143"/>
        <v>#REF!</v>
      </c>
      <c r="Q198" s="22" t="e">
        <f t="shared" si="143"/>
        <v>#REF!</v>
      </c>
      <c r="R198" s="22" t="e">
        <f t="shared" si="143"/>
        <v>#REF!</v>
      </c>
      <c r="S198" s="22" t="e">
        <f t="shared" si="143"/>
        <v>#REF!</v>
      </c>
      <c r="T198" s="22" t="e">
        <f t="shared" si="143"/>
        <v>#REF!</v>
      </c>
      <c r="U198" s="22" t="e">
        <f t="shared" si="143"/>
        <v>#REF!</v>
      </c>
      <c r="V198" s="22" t="e">
        <f t="shared" si="143"/>
        <v>#REF!</v>
      </c>
      <c r="W198" s="22" t="e">
        <f t="shared" si="143"/>
        <v>#REF!</v>
      </c>
      <c r="X198" s="22" t="e">
        <f t="shared" si="143"/>
        <v>#REF!</v>
      </c>
      <c r="Y198" s="22" t="e">
        <f t="shared" si="143"/>
        <v>#REF!</v>
      </c>
      <c r="Z198" s="22" t="e">
        <f t="shared" si="143"/>
        <v>#REF!</v>
      </c>
      <c r="AA198" s="22" t="e">
        <f t="shared" si="143"/>
        <v>#REF!</v>
      </c>
      <c r="AB198" s="22" t="e">
        <f t="shared" si="143"/>
        <v>#REF!</v>
      </c>
      <c r="AC198" s="22" t="e">
        <f t="shared" si="143"/>
        <v>#REF!</v>
      </c>
      <c r="AD198" s="22" t="e">
        <f t="shared" si="143"/>
        <v>#REF!</v>
      </c>
      <c r="AE198" s="22" t="e">
        <f t="shared" si="143"/>
        <v>#REF!</v>
      </c>
      <c r="AF198" s="22" t="e">
        <f t="shared" si="143"/>
        <v>#REF!</v>
      </c>
      <c r="AG198" s="22" t="e">
        <f t="shared" si="143"/>
        <v>#REF!</v>
      </c>
      <c r="AH198" s="22" t="e">
        <f t="shared" si="143"/>
        <v>#REF!</v>
      </c>
      <c r="AI198" s="22" t="e">
        <f t="shared" si="143"/>
        <v>#REF!</v>
      </c>
      <c r="AJ198" s="22" t="e">
        <f t="shared" si="143"/>
        <v>#REF!</v>
      </c>
    </row>
    <row r="199" spans="3:36" s="502" customFormat="1" ht="23.25" customHeight="1">
      <c r="E199" s="1303"/>
      <c r="F199" s="106" t="s">
        <v>611</v>
      </c>
      <c r="G199" s="106" t="s">
        <v>614</v>
      </c>
      <c r="I199" s="511" t="e">
        <f>I194/I191</f>
        <v>#REF!</v>
      </c>
      <c r="J199" s="511" t="e">
        <f>J194/J191</f>
        <v>#REF!</v>
      </c>
      <c r="K199" s="516" t="e">
        <f>J199-I199</f>
        <v>#REF!</v>
      </c>
      <c r="L199" s="106"/>
      <c r="M199" s="67" t="e">
        <f t="shared" ref="M199:AJ199" si="144">M194/M$11</f>
        <v>#REF!</v>
      </c>
      <c r="N199" s="67" t="e">
        <f t="shared" si="144"/>
        <v>#REF!</v>
      </c>
      <c r="O199" s="67" t="e">
        <f t="shared" si="144"/>
        <v>#REF!</v>
      </c>
      <c r="P199" s="67" t="e">
        <f t="shared" si="144"/>
        <v>#REF!</v>
      </c>
      <c r="Q199" s="67" t="e">
        <f t="shared" si="144"/>
        <v>#REF!</v>
      </c>
      <c r="R199" s="67" t="e">
        <f t="shared" si="144"/>
        <v>#REF!</v>
      </c>
      <c r="S199" s="67" t="e">
        <f t="shared" si="144"/>
        <v>#REF!</v>
      </c>
      <c r="T199" s="67" t="e">
        <f t="shared" si="144"/>
        <v>#REF!</v>
      </c>
      <c r="U199" s="67" t="e">
        <f t="shared" si="144"/>
        <v>#REF!</v>
      </c>
      <c r="V199" s="67" t="e">
        <f t="shared" si="144"/>
        <v>#REF!</v>
      </c>
      <c r="W199" s="67" t="e">
        <f t="shared" si="144"/>
        <v>#REF!</v>
      </c>
      <c r="X199" s="67" t="e">
        <f t="shared" si="144"/>
        <v>#REF!</v>
      </c>
      <c r="Y199" s="67" t="e">
        <f t="shared" si="144"/>
        <v>#REF!</v>
      </c>
      <c r="Z199" s="67" t="e">
        <f t="shared" si="144"/>
        <v>#REF!</v>
      </c>
      <c r="AA199" s="67" t="e">
        <f t="shared" si="144"/>
        <v>#REF!</v>
      </c>
      <c r="AB199" s="67" t="e">
        <f t="shared" si="144"/>
        <v>#REF!</v>
      </c>
      <c r="AC199" s="67" t="e">
        <f t="shared" si="144"/>
        <v>#REF!</v>
      </c>
      <c r="AD199" s="67" t="e">
        <f t="shared" si="144"/>
        <v>#REF!</v>
      </c>
      <c r="AE199" s="67" t="e">
        <f t="shared" si="144"/>
        <v>#REF!</v>
      </c>
      <c r="AF199" s="67" t="e">
        <f t="shared" si="144"/>
        <v>#REF!</v>
      </c>
      <c r="AG199" s="67" t="e">
        <f t="shared" si="144"/>
        <v>#REF!</v>
      </c>
      <c r="AH199" s="67" t="e">
        <f t="shared" si="144"/>
        <v>#REF!</v>
      </c>
      <c r="AI199" s="67" t="e">
        <f t="shared" si="144"/>
        <v>#REF!</v>
      </c>
      <c r="AJ199" s="67" t="e">
        <f t="shared" si="144"/>
        <v>#REF!</v>
      </c>
    </row>
    <row r="200" spans="3:36" s="502" customFormat="1" ht="23.25" customHeight="1">
      <c r="E200" s="1303"/>
      <c r="F200" s="106" t="s">
        <v>612</v>
      </c>
      <c r="G200" s="106" t="s">
        <v>614</v>
      </c>
      <c r="I200" s="511" t="e">
        <f>I195/I191</f>
        <v>#REF!</v>
      </c>
      <c r="J200" s="511" t="e">
        <f>J195/J191</f>
        <v>#REF!</v>
      </c>
      <c r="K200" s="516" t="e">
        <f>J200-I200</f>
        <v>#REF!</v>
      </c>
      <c r="L200" s="106"/>
      <c r="M200" s="67" t="e">
        <f t="shared" ref="M200:AJ200" si="145">M195/M191</f>
        <v>#REF!</v>
      </c>
      <c r="N200" s="67" t="e">
        <f t="shared" si="145"/>
        <v>#REF!</v>
      </c>
      <c r="O200" s="67" t="e">
        <f t="shared" si="145"/>
        <v>#REF!</v>
      </c>
      <c r="P200" s="67" t="e">
        <f t="shared" si="145"/>
        <v>#REF!</v>
      </c>
      <c r="Q200" s="67" t="e">
        <f t="shared" si="145"/>
        <v>#REF!</v>
      </c>
      <c r="R200" s="67" t="e">
        <f t="shared" si="145"/>
        <v>#REF!</v>
      </c>
      <c r="S200" s="67" t="e">
        <f t="shared" si="145"/>
        <v>#REF!</v>
      </c>
      <c r="T200" s="67" t="e">
        <f t="shared" si="145"/>
        <v>#REF!</v>
      </c>
      <c r="U200" s="67" t="e">
        <f t="shared" si="145"/>
        <v>#REF!</v>
      </c>
      <c r="V200" s="67" t="e">
        <f t="shared" si="145"/>
        <v>#REF!</v>
      </c>
      <c r="W200" s="67" t="e">
        <f t="shared" si="145"/>
        <v>#REF!</v>
      </c>
      <c r="X200" s="67" t="e">
        <f t="shared" si="145"/>
        <v>#REF!</v>
      </c>
      <c r="Y200" s="67" t="e">
        <f t="shared" si="145"/>
        <v>#REF!</v>
      </c>
      <c r="Z200" s="67" t="e">
        <f t="shared" si="145"/>
        <v>#REF!</v>
      </c>
      <c r="AA200" s="67" t="e">
        <f t="shared" si="145"/>
        <v>#REF!</v>
      </c>
      <c r="AB200" s="67" t="e">
        <f t="shared" si="145"/>
        <v>#REF!</v>
      </c>
      <c r="AC200" s="67" t="e">
        <f t="shared" si="145"/>
        <v>#REF!</v>
      </c>
      <c r="AD200" s="67" t="e">
        <f t="shared" si="145"/>
        <v>#REF!</v>
      </c>
      <c r="AE200" s="67" t="e">
        <f t="shared" si="145"/>
        <v>#REF!</v>
      </c>
      <c r="AF200" s="67" t="e">
        <f t="shared" si="145"/>
        <v>#REF!</v>
      </c>
      <c r="AG200" s="67" t="e">
        <f t="shared" si="145"/>
        <v>#REF!</v>
      </c>
      <c r="AH200" s="67" t="e">
        <f t="shared" si="145"/>
        <v>#REF!</v>
      </c>
      <c r="AI200" s="67" t="e">
        <f t="shared" si="145"/>
        <v>#REF!</v>
      </c>
      <c r="AJ200" s="67" t="e">
        <f t="shared" si="145"/>
        <v>#REF!</v>
      </c>
    </row>
    <row r="201" spans="3:36" s="503" customFormat="1" ht="21" customHeight="1">
      <c r="C201" s="503" t="str">
        <f>"%"&amp;D196</f>
        <v>%Brighton</v>
      </c>
      <c r="E201" s="1304"/>
      <c r="F201" s="507" t="s">
        <v>613</v>
      </c>
      <c r="G201" s="507" t="s">
        <v>614</v>
      </c>
      <c r="I201" s="512" t="e">
        <f>I196/I191</f>
        <v>#REF!</v>
      </c>
      <c r="J201" s="512" t="e">
        <f>J196/J191</f>
        <v>#REF!</v>
      </c>
      <c r="K201" s="517" t="e">
        <f>I201-J201</f>
        <v>#REF!</v>
      </c>
      <c r="L201" s="504"/>
      <c r="M201" s="506" t="e">
        <f>M196/M191</f>
        <v>#REF!</v>
      </c>
      <c r="N201" s="506" t="e">
        <f t="shared" ref="N201:AJ201" si="146">N196/N191</f>
        <v>#REF!</v>
      </c>
      <c r="O201" s="506" t="e">
        <f t="shared" si="146"/>
        <v>#REF!</v>
      </c>
      <c r="P201" s="506" t="e">
        <f t="shared" si="146"/>
        <v>#REF!</v>
      </c>
      <c r="Q201" s="506" t="e">
        <f t="shared" si="146"/>
        <v>#REF!</v>
      </c>
      <c r="R201" s="506" t="e">
        <f t="shared" si="146"/>
        <v>#REF!</v>
      </c>
      <c r="S201" s="506" t="e">
        <f t="shared" si="146"/>
        <v>#REF!</v>
      </c>
      <c r="T201" s="506" t="e">
        <f t="shared" si="146"/>
        <v>#REF!</v>
      </c>
      <c r="U201" s="506" t="e">
        <f t="shared" si="146"/>
        <v>#REF!</v>
      </c>
      <c r="V201" s="506" t="e">
        <f t="shared" si="146"/>
        <v>#REF!</v>
      </c>
      <c r="W201" s="506" t="e">
        <f t="shared" si="146"/>
        <v>#REF!</v>
      </c>
      <c r="X201" s="506" t="e">
        <f t="shared" si="146"/>
        <v>#REF!</v>
      </c>
      <c r="Y201" s="506" t="e">
        <f t="shared" si="146"/>
        <v>#REF!</v>
      </c>
      <c r="Z201" s="506" t="e">
        <f t="shared" si="146"/>
        <v>#REF!</v>
      </c>
      <c r="AA201" s="506" t="e">
        <f t="shared" si="146"/>
        <v>#REF!</v>
      </c>
      <c r="AB201" s="506" t="e">
        <f t="shared" si="146"/>
        <v>#REF!</v>
      </c>
      <c r="AC201" s="506" t="e">
        <f t="shared" si="146"/>
        <v>#REF!</v>
      </c>
      <c r="AD201" s="506" t="e">
        <f t="shared" si="146"/>
        <v>#REF!</v>
      </c>
      <c r="AE201" s="506" t="e">
        <f t="shared" si="146"/>
        <v>#REF!</v>
      </c>
      <c r="AF201" s="506" t="e">
        <f t="shared" si="146"/>
        <v>#REF!</v>
      </c>
      <c r="AG201" s="506" t="e">
        <f t="shared" si="146"/>
        <v>#REF!</v>
      </c>
      <c r="AH201" s="506" t="e">
        <f t="shared" si="146"/>
        <v>#REF!</v>
      </c>
      <c r="AI201" s="506" t="e">
        <f t="shared" si="146"/>
        <v>#REF!</v>
      </c>
      <c r="AJ201" s="506" t="e">
        <f t="shared" si="146"/>
        <v>#REF!</v>
      </c>
    </row>
    <row r="202" spans="3:36">
      <c r="I202" s="49"/>
      <c r="J202" s="49"/>
      <c r="K202" s="49"/>
      <c r="L202" s="106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</row>
    <row r="203" spans="3:36" s="54" customFormat="1" ht="21" customHeight="1">
      <c r="C203" s="54" t="str">
        <f t="shared" ref="C203:C208" si="147">F203&amp;D203</f>
        <v>Net SalesEdinburgh</v>
      </c>
      <c r="D203" s="597" t="str">
        <f>E203</f>
        <v>Edinburgh</v>
      </c>
      <c r="E203" s="1302" t="s">
        <v>23</v>
      </c>
      <c r="F203" s="62" t="s">
        <v>57</v>
      </c>
      <c r="G203" s="62" t="s">
        <v>143</v>
      </c>
      <c r="I203" s="63" t="e">
        <f t="shared" ref="I203:I208" si="148">SUM(Y203:AJ203)</f>
        <v>#REF!</v>
      </c>
      <c r="J203" s="63" t="e">
        <f t="shared" ref="J203:J208" si="149">SUM(M203:X203)</f>
        <v>#REF!</v>
      </c>
      <c r="K203" s="513" t="e">
        <f>I203-J203</f>
        <v>#REF!</v>
      </c>
      <c r="L203" s="106"/>
      <c r="M203" s="25" t="e">
        <f>#REF!</f>
        <v>#REF!</v>
      </c>
      <c r="N203" s="25" t="e">
        <f>#REF!</f>
        <v>#REF!</v>
      </c>
      <c r="O203" s="25" t="e">
        <f>#REF!</f>
        <v>#REF!</v>
      </c>
      <c r="P203" s="25" t="e">
        <f>#REF!</f>
        <v>#REF!</v>
      </c>
      <c r="Q203" s="25" t="e">
        <f>#REF!</f>
        <v>#REF!</v>
      </c>
      <c r="R203" s="25" t="e">
        <f>#REF!</f>
        <v>#REF!</v>
      </c>
      <c r="S203" s="25" t="e">
        <f>#REF!</f>
        <v>#REF!</v>
      </c>
      <c r="T203" s="25" t="e">
        <f>#REF!</f>
        <v>#REF!</v>
      </c>
      <c r="U203" s="25" t="e">
        <f>#REF!</f>
        <v>#REF!</v>
      </c>
      <c r="V203" s="25" t="e">
        <f>#REF!</f>
        <v>#REF!</v>
      </c>
      <c r="W203" s="25" t="e">
        <f>#REF!</f>
        <v>#REF!</v>
      </c>
      <c r="X203" s="25" t="e">
        <f>#REF!</f>
        <v>#REF!</v>
      </c>
      <c r="Y203" s="25" t="e">
        <f>#REF!</f>
        <v>#REF!</v>
      </c>
      <c r="Z203" s="25" t="e">
        <f>#REF!</f>
        <v>#REF!</v>
      </c>
      <c r="AA203" s="25" t="e">
        <f>#REF!</f>
        <v>#REF!</v>
      </c>
      <c r="AB203" s="25" t="e">
        <f>#REF!</f>
        <v>#REF!</v>
      </c>
      <c r="AC203" s="25" t="e">
        <f>#REF!</f>
        <v>#REF!</v>
      </c>
      <c r="AD203" s="25" t="e">
        <f>#REF!</f>
        <v>#REF!</v>
      </c>
      <c r="AE203" s="25" t="e">
        <f>#REF!</f>
        <v>#REF!</v>
      </c>
      <c r="AF203" s="25" t="e">
        <f>#REF!</f>
        <v>#REF!</v>
      </c>
      <c r="AG203" s="25" t="e">
        <f>#REF!</f>
        <v>#REF!</v>
      </c>
      <c r="AH203" s="25" t="e">
        <f>#REF!</f>
        <v>#REF!</v>
      </c>
      <c r="AI203" s="25" t="e">
        <f>#REF!</f>
        <v>#REF!</v>
      </c>
      <c r="AJ203" s="25" t="e">
        <f>#REF!</f>
        <v>#REF!</v>
      </c>
    </row>
    <row r="204" spans="3:36" ht="20.25" customHeight="1">
      <c r="C204" s="54" t="str">
        <f t="shared" si="147"/>
        <v>Gross ProfitEdinburgh</v>
      </c>
      <c r="D204" s="32" t="str">
        <f>D203</f>
        <v>Edinburgh</v>
      </c>
      <c r="E204" s="1303"/>
      <c r="F204" s="32" t="s">
        <v>1</v>
      </c>
      <c r="G204" s="32" t="s">
        <v>143</v>
      </c>
      <c r="I204" s="24" t="e">
        <f t="shared" si="148"/>
        <v>#REF!</v>
      </c>
      <c r="J204" s="24" t="e">
        <f t="shared" si="149"/>
        <v>#REF!</v>
      </c>
      <c r="K204" s="123" t="e">
        <f>I204-J204</f>
        <v>#REF!</v>
      </c>
      <c r="L204" s="106"/>
      <c r="M204" s="25" t="e">
        <f>#REF!</f>
        <v>#REF!</v>
      </c>
      <c r="N204" s="25" t="e">
        <f>#REF!</f>
        <v>#REF!</v>
      </c>
      <c r="O204" s="25" t="e">
        <f>#REF!</f>
        <v>#REF!</v>
      </c>
      <c r="P204" s="25" t="e">
        <f>#REF!</f>
        <v>#REF!</v>
      </c>
      <c r="Q204" s="25" t="e">
        <f>#REF!</f>
        <v>#REF!</v>
      </c>
      <c r="R204" s="25" t="e">
        <f>#REF!</f>
        <v>#REF!</v>
      </c>
      <c r="S204" s="25" t="e">
        <f>#REF!</f>
        <v>#REF!</v>
      </c>
      <c r="T204" s="25" t="e">
        <f>#REF!</f>
        <v>#REF!</v>
      </c>
      <c r="U204" s="25" t="e">
        <f>#REF!</f>
        <v>#REF!</v>
      </c>
      <c r="V204" s="25" t="e">
        <f>#REF!</f>
        <v>#REF!</v>
      </c>
      <c r="W204" s="25" t="e">
        <f>#REF!</f>
        <v>#REF!</v>
      </c>
      <c r="X204" s="25" t="e">
        <f>#REF!</f>
        <v>#REF!</v>
      </c>
      <c r="Y204" s="25" t="e">
        <f>#REF!</f>
        <v>#REF!</v>
      </c>
      <c r="Z204" s="25" t="e">
        <f>#REF!</f>
        <v>#REF!</v>
      </c>
      <c r="AA204" s="25" t="e">
        <f>#REF!</f>
        <v>#REF!</v>
      </c>
      <c r="AB204" s="25" t="e">
        <f>#REF!</f>
        <v>#REF!</v>
      </c>
      <c r="AC204" s="25" t="e">
        <f>#REF!</f>
        <v>#REF!</v>
      </c>
      <c r="AD204" s="25" t="e">
        <f>#REF!</f>
        <v>#REF!</v>
      </c>
      <c r="AE204" s="25" t="e">
        <f>#REF!</f>
        <v>#REF!</v>
      </c>
      <c r="AF204" s="25" t="e">
        <f>#REF!</f>
        <v>#REF!</v>
      </c>
      <c r="AG204" s="25" t="e">
        <f>#REF!</f>
        <v>#REF!</v>
      </c>
      <c r="AH204" s="25" t="e">
        <f>#REF!</f>
        <v>#REF!</v>
      </c>
      <c r="AI204" s="25" t="e">
        <f>#REF!</f>
        <v>#REF!</v>
      </c>
      <c r="AJ204" s="25" t="e">
        <f>#REF!</f>
        <v>#REF!</v>
      </c>
    </row>
    <row r="205" spans="3:36" ht="23.25" customHeight="1">
      <c r="C205" s="54" t="str">
        <f t="shared" si="147"/>
        <v>LabourEdinburgh</v>
      </c>
      <c r="D205" s="32" t="str">
        <f>D204</f>
        <v>Edinburgh</v>
      </c>
      <c r="E205" s="1303"/>
      <c r="F205" s="32" t="s">
        <v>36</v>
      </c>
      <c r="G205" s="32" t="s">
        <v>143</v>
      </c>
      <c r="I205" s="24" t="e">
        <f t="shared" si="148"/>
        <v>#REF!</v>
      </c>
      <c r="J205" s="24" t="e">
        <f t="shared" si="149"/>
        <v>#REF!</v>
      </c>
      <c r="K205" s="123" t="e">
        <f>J205-I205</f>
        <v>#REF!</v>
      </c>
      <c r="L205" s="106"/>
      <c r="M205" s="25" t="e">
        <f>#REF!</f>
        <v>#REF!</v>
      </c>
      <c r="N205" s="25" t="e">
        <f>#REF!</f>
        <v>#REF!</v>
      </c>
      <c r="O205" s="25" t="e">
        <f>#REF!</f>
        <v>#REF!</v>
      </c>
      <c r="P205" s="25" t="e">
        <f>#REF!</f>
        <v>#REF!</v>
      </c>
      <c r="Q205" s="25" t="e">
        <f>#REF!</f>
        <v>#REF!</v>
      </c>
      <c r="R205" s="25" t="e">
        <f>#REF!</f>
        <v>#REF!</v>
      </c>
      <c r="S205" s="25" t="e">
        <f>#REF!</f>
        <v>#REF!</v>
      </c>
      <c r="T205" s="25" t="e">
        <f>#REF!</f>
        <v>#REF!</v>
      </c>
      <c r="U205" s="25" t="e">
        <f>#REF!</f>
        <v>#REF!</v>
      </c>
      <c r="V205" s="25" t="e">
        <f>#REF!</f>
        <v>#REF!</v>
      </c>
      <c r="W205" s="25" t="e">
        <f>#REF!</f>
        <v>#REF!</v>
      </c>
      <c r="X205" s="25" t="e">
        <f>#REF!</f>
        <v>#REF!</v>
      </c>
      <c r="Y205" s="25" t="e">
        <f>#REF!</f>
        <v>#REF!</v>
      </c>
      <c r="Z205" s="25" t="e">
        <f>#REF!</f>
        <v>#REF!</v>
      </c>
      <c r="AA205" s="25" t="e">
        <f>#REF!</f>
        <v>#REF!</v>
      </c>
      <c r="AB205" s="25" t="e">
        <f>#REF!</f>
        <v>#REF!</v>
      </c>
      <c r="AC205" s="25" t="e">
        <f>#REF!</f>
        <v>#REF!</v>
      </c>
      <c r="AD205" s="25" t="e">
        <f>#REF!</f>
        <v>#REF!</v>
      </c>
      <c r="AE205" s="25" t="e">
        <f>#REF!</f>
        <v>#REF!</v>
      </c>
      <c r="AF205" s="25" t="e">
        <f>#REF!</f>
        <v>#REF!</v>
      </c>
      <c r="AG205" s="25" t="e">
        <f>#REF!</f>
        <v>#REF!</v>
      </c>
      <c r="AH205" s="25" t="e">
        <f>#REF!</f>
        <v>#REF!</v>
      </c>
      <c r="AI205" s="25" t="e">
        <f>#REF!</f>
        <v>#REF!</v>
      </c>
      <c r="AJ205" s="25" t="e">
        <f>#REF!</f>
        <v>#REF!</v>
      </c>
    </row>
    <row r="206" spans="3:36" ht="23.25" customHeight="1">
      <c r="C206" s="54" t="str">
        <f t="shared" si="147"/>
        <v>OccupancyEdinburgh</v>
      </c>
      <c r="D206" s="32" t="str">
        <f>D205</f>
        <v>Edinburgh</v>
      </c>
      <c r="E206" s="1303"/>
      <c r="F206" s="32" t="s">
        <v>40</v>
      </c>
      <c r="G206" s="32" t="s">
        <v>143</v>
      </c>
      <c r="I206" s="24" t="e">
        <f t="shared" si="148"/>
        <v>#REF!</v>
      </c>
      <c r="J206" s="24" t="e">
        <f t="shared" si="149"/>
        <v>#REF!</v>
      </c>
      <c r="K206" s="123" t="e">
        <f>J206-I206</f>
        <v>#REF!</v>
      </c>
      <c r="M206" s="25" t="e">
        <f>#REF!</f>
        <v>#REF!</v>
      </c>
      <c r="N206" s="25" t="e">
        <f>#REF!</f>
        <v>#REF!</v>
      </c>
      <c r="O206" s="25" t="e">
        <f>#REF!</f>
        <v>#REF!</v>
      </c>
      <c r="P206" s="25" t="e">
        <f>#REF!</f>
        <v>#REF!</v>
      </c>
      <c r="Q206" s="25" t="e">
        <f>#REF!</f>
        <v>#REF!</v>
      </c>
      <c r="R206" s="25" t="e">
        <f>#REF!</f>
        <v>#REF!</v>
      </c>
      <c r="S206" s="25" t="e">
        <f>#REF!</f>
        <v>#REF!</v>
      </c>
      <c r="T206" s="25" t="e">
        <f>#REF!</f>
        <v>#REF!</v>
      </c>
      <c r="U206" s="25" t="e">
        <f>#REF!</f>
        <v>#REF!</v>
      </c>
      <c r="V206" s="25" t="e">
        <f>#REF!</f>
        <v>#REF!</v>
      </c>
      <c r="W206" s="25" t="e">
        <f>#REF!</f>
        <v>#REF!</v>
      </c>
      <c r="X206" s="25" t="e">
        <f>#REF!</f>
        <v>#REF!</v>
      </c>
      <c r="Y206" s="25" t="e">
        <f>#REF!</f>
        <v>#REF!</v>
      </c>
      <c r="Z206" s="25" t="e">
        <f>#REF!</f>
        <v>#REF!</v>
      </c>
      <c r="AA206" s="25" t="e">
        <f>#REF!</f>
        <v>#REF!</v>
      </c>
      <c r="AB206" s="25" t="e">
        <f>#REF!</f>
        <v>#REF!</v>
      </c>
      <c r="AC206" s="25" t="e">
        <f>#REF!</f>
        <v>#REF!</v>
      </c>
      <c r="AD206" s="25" t="e">
        <f>#REF!</f>
        <v>#REF!</v>
      </c>
      <c r="AE206" s="25" t="e">
        <f>#REF!</f>
        <v>#REF!</v>
      </c>
      <c r="AF206" s="25" t="e">
        <f>#REF!</f>
        <v>#REF!</v>
      </c>
      <c r="AG206" s="25" t="e">
        <f>#REF!</f>
        <v>#REF!</v>
      </c>
      <c r="AH206" s="25" t="e">
        <f>#REF!</f>
        <v>#REF!</v>
      </c>
      <c r="AI206" s="25" t="e">
        <f>#REF!</f>
        <v>#REF!</v>
      </c>
      <c r="AJ206" s="25" t="e">
        <f>#REF!</f>
        <v>#REF!</v>
      </c>
    </row>
    <row r="207" spans="3:36" ht="23.25" customHeight="1">
      <c r="C207" s="54" t="str">
        <f t="shared" si="147"/>
        <v>OverheadsEdinburgh</v>
      </c>
      <c r="D207" s="32" t="str">
        <f>D206</f>
        <v>Edinburgh</v>
      </c>
      <c r="E207" s="1303"/>
      <c r="F207" s="32" t="s">
        <v>79</v>
      </c>
      <c r="G207" s="32" t="s">
        <v>143</v>
      </c>
      <c r="I207" s="24" t="e">
        <f t="shared" si="148"/>
        <v>#REF!</v>
      </c>
      <c r="J207" s="24" t="e">
        <f t="shared" si="149"/>
        <v>#REF!</v>
      </c>
      <c r="K207" s="123" t="e">
        <f>J207-I207</f>
        <v>#REF!</v>
      </c>
      <c r="M207" s="25" t="e">
        <f>#REF!</f>
        <v>#REF!</v>
      </c>
      <c r="N207" s="25" t="e">
        <f>#REF!</f>
        <v>#REF!</v>
      </c>
      <c r="O207" s="25" t="e">
        <f>#REF!</f>
        <v>#REF!</v>
      </c>
      <c r="P207" s="25" t="e">
        <f>#REF!</f>
        <v>#REF!</v>
      </c>
      <c r="Q207" s="25" t="e">
        <f>#REF!</f>
        <v>#REF!</v>
      </c>
      <c r="R207" s="25" t="e">
        <f>#REF!</f>
        <v>#REF!</v>
      </c>
      <c r="S207" s="25" t="e">
        <f>#REF!</f>
        <v>#REF!</v>
      </c>
      <c r="T207" s="25" t="e">
        <f>#REF!</f>
        <v>#REF!</v>
      </c>
      <c r="U207" s="25" t="e">
        <f>#REF!</f>
        <v>#REF!</v>
      </c>
      <c r="V207" s="25" t="e">
        <f>#REF!</f>
        <v>#REF!</v>
      </c>
      <c r="W207" s="25" t="e">
        <f>#REF!</f>
        <v>#REF!</v>
      </c>
      <c r="X207" s="25" t="e">
        <f>#REF!</f>
        <v>#REF!</v>
      </c>
      <c r="Y207" s="25" t="e">
        <f>#REF!</f>
        <v>#REF!</v>
      </c>
      <c r="Z207" s="25" t="e">
        <f>#REF!</f>
        <v>#REF!</v>
      </c>
      <c r="AA207" s="25" t="e">
        <f>#REF!</f>
        <v>#REF!</v>
      </c>
      <c r="AB207" s="25" t="e">
        <f>#REF!</f>
        <v>#REF!</v>
      </c>
      <c r="AC207" s="25" t="e">
        <f>#REF!</f>
        <v>#REF!</v>
      </c>
      <c r="AD207" s="25" t="e">
        <f>#REF!</f>
        <v>#REF!</v>
      </c>
      <c r="AE207" s="25" t="e">
        <f>#REF!</f>
        <v>#REF!</v>
      </c>
      <c r="AF207" s="25" t="e">
        <f>#REF!</f>
        <v>#REF!</v>
      </c>
      <c r="AG207" s="25" t="e">
        <f>#REF!</f>
        <v>#REF!</v>
      </c>
      <c r="AH207" s="25" t="e">
        <f>#REF!</f>
        <v>#REF!</v>
      </c>
      <c r="AI207" s="25" t="e">
        <f>#REF!</f>
        <v>#REF!</v>
      </c>
      <c r="AJ207" s="25" t="e">
        <f>#REF!</f>
        <v>#REF!</v>
      </c>
    </row>
    <row r="208" spans="3:36" s="54" customFormat="1" ht="21" customHeight="1">
      <c r="C208" s="54" t="str">
        <f t="shared" si="147"/>
        <v>EBITDAEdinburgh</v>
      </c>
      <c r="D208" s="32" t="str">
        <f>D207</f>
        <v>Edinburgh</v>
      </c>
      <c r="E208" s="1303"/>
      <c r="F208" s="54" t="s">
        <v>87</v>
      </c>
      <c r="G208" s="54" t="s">
        <v>143</v>
      </c>
      <c r="I208" s="25" t="e">
        <f t="shared" si="148"/>
        <v>#REF!</v>
      </c>
      <c r="J208" s="25" t="e">
        <f t="shared" si="149"/>
        <v>#REF!</v>
      </c>
      <c r="K208" s="514" t="e">
        <f>I208-J208</f>
        <v>#REF!</v>
      </c>
      <c r="M208" s="25" t="e">
        <f t="shared" ref="M208:AJ208" si="150">M204-M205-M206-M207</f>
        <v>#REF!</v>
      </c>
      <c r="N208" s="25" t="e">
        <f t="shared" si="150"/>
        <v>#REF!</v>
      </c>
      <c r="O208" s="25" t="e">
        <f t="shared" si="150"/>
        <v>#REF!</v>
      </c>
      <c r="P208" s="25" t="e">
        <f t="shared" si="150"/>
        <v>#REF!</v>
      </c>
      <c r="Q208" s="25" t="e">
        <f t="shared" si="150"/>
        <v>#REF!</v>
      </c>
      <c r="R208" s="25" t="e">
        <f t="shared" si="150"/>
        <v>#REF!</v>
      </c>
      <c r="S208" s="25" t="e">
        <f t="shared" si="150"/>
        <v>#REF!</v>
      </c>
      <c r="T208" s="25" t="e">
        <f t="shared" si="150"/>
        <v>#REF!</v>
      </c>
      <c r="U208" s="25" t="e">
        <f t="shared" si="150"/>
        <v>#REF!</v>
      </c>
      <c r="V208" s="25" t="e">
        <f t="shared" si="150"/>
        <v>#REF!</v>
      </c>
      <c r="W208" s="25" t="e">
        <f t="shared" si="150"/>
        <v>#REF!</v>
      </c>
      <c r="X208" s="25" t="e">
        <f t="shared" si="150"/>
        <v>#REF!</v>
      </c>
      <c r="Y208" s="25" t="e">
        <f t="shared" si="150"/>
        <v>#REF!</v>
      </c>
      <c r="Z208" s="25" t="e">
        <f t="shared" si="150"/>
        <v>#REF!</v>
      </c>
      <c r="AA208" s="25" t="e">
        <f t="shared" si="150"/>
        <v>#REF!</v>
      </c>
      <c r="AB208" s="25" t="e">
        <f t="shared" si="150"/>
        <v>#REF!</v>
      </c>
      <c r="AC208" s="25" t="e">
        <f t="shared" si="150"/>
        <v>#REF!</v>
      </c>
      <c r="AD208" s="25" t="e">
        <f t="shared" si="150"/>
        <v>#REF!</v>
      </c>
      <c r="AE208" s="25" t="e">
        <f t="shared" si="150"/>
        <v>#REF!</v>
      </c>
      <c r="AF208" s="25" t="e">
        <f t="shared" si="150"/>
        <v>#REF!</v>
      </c>
      <c r="AG208" s="25" t="e">
        <f t="shared" si="150"/>
        <v>#REF!</v>
      </c>
      <c r="AH208" s="25" t="e">
        <f t="shared" si="150"/>
        <v>#REF!</v>
      </c>
      <c r="AI208" s="25" t="e">
        <f t="shared" si="150"/>
        <v>#REF!</v>
      </c>
      <c r="AJ208" s="25" t="e">
        <f t="shared" si="150"/>
        <v>#REF!</v>
      </c>
    </row>
    <row r="209" spans="3:36" s="502" customFormat="1" ht="20.25" customHeight="1">
      <c r="E209" s="1303"/>
      <c r="F209" s="106" t="s">
        <v>609</v>
      </c>
      <c r="G209" s="106" t="s">
        <v>614</v>
      </c>
      <c r="I209" s="510" t="e">
        <f>I204/I203</f>
        <v>#REF!</v>
      </c>
      <c r="J209" s="510" t="e">
        <f>J204/J203</f>
        <v>#REF!</v>
      </c>
      <c r="K209" s="515" t="e">
        <f>I209-J209</f>
        <v>#REF!</v>
      </c>
      <c r="L209" s="106"/>
      <c r="M209" s="67" t="e">
        <f t="shared" ref="M209:AJ209" si="151">(M204/M203)</f>
        <v>#REF!</v>
      </c>
      <c r="N209" s="67" t="e">
        <f t="shared" si="151"/>
        <v>#REF!</v>
      </c>
      <c r="O209" s="67" t="e">
        <f t="shared" si="151"/>
        <v>#REF!</v>
      </c>
      <c r="P209" s="67" t="e">
        <f t="shared" si="151"/>
        <v>#REF!</v>
      </c>
      <c r="Q209" s="67" t="e">
        <f t="shared" si="151"/>
        <v>#REF!</v>
      </c>
      <c r="R209" s="67" t="e">
        <f t="shared" si="151"/>
        <v>#REF!</v>
      </c>
      <c r="S209" s="67" t="e">
        <f t="shared" si="151"/>
        <v>#REF!</v>
      </c>
      <c r="T209" s="67" t="e">
        <f t="shared" si="151"/>
        <v>#REF!</v>
      </c>
      <c r="U209" s="67" t="e">
        <f t="shared" si="151"/>
        <v>#REF!</v>
      </c>
      <c r="V209" s="67" t="e">
        <f t="shared" si="151"/>
        <v>#REF!</v>
      </c>
      <c r="W209" s="67" t="e">
        <f t="shared" si="151"/>
        <v>#REF!</v>
      </c>
      <c r="X209" s="67" t="e">
        <f t="shared" si="151"/>
        <v>#REF!</v>
      </c>
      <c r="Y209" s="67" t="e">
        <f t="shared" si="151"/>
        <v>#REF!</v>
      </c>
      <c r="Z209" s="67" t="e">
        <f t="shared" si="151"/>
        <v>#REF!</v>
      </c>
      <c r="AA209" s="67" t="e">
        <f t="shared" si="151"/>
        <v>#REF!</v>
      </c>
      <c r="AB209" s="67" t="e">
        <f t="shared" si="151"/>
        <v>#REF!</v>
      </c>
      <c r="AC209" s="67" t="e">
        <f t="shared" si="151"/>
        <v>#REF!</v>
      </c>
      <c r="AD209" s="67" t="e">
        <f t="shared" si="151"/>
        <v>#REF!</v>
      </c>
      <c r="AE209" s="67" t="e">
        <f t="shared" si="151"/>
        <v>#REF!</v>
      </c>
      <c r="AF209" s="67" t="e">
        <f t="shared" si="151"/>
        <v>#REF!</v>
      </c>
      <c r="AG209" s="67" t="e">
        <f t="shared" si="151"/>
        <v>#REF!</v>
      </c>
      <c r="AH209" s="67" t="e">
        <f t="shared" si="151"/>
        <v>#REF!</v>
      </c>
      <c r="AI209" s="67" t="e">
        <f t="shared" si="151"/>
        <v>#REF!</v>
      </c>
      <c r="AJ209" s="67" t="e">
        <f t="shared" si="151"/>
        <v>#REF!</v>
      </c>
    </row>
    <row r="210" spans="3:36" s="502" customFormat="1" ht="23.25" customHeight="1">
      <c r="E210" s="1303"/>
      <c r="F210" s="106" t="s">
        <v>610</v>
      </c>
      <c r="G210" s="106" t="s">
        <v>614</v>
      </c>
      <c r="I210" s="511" t="e">
        <f>I205/I203</f>
        <v>#REF!</v>
      </c>
      <c r="J210" s="511" t="e">
        <f>J205/J203</f>
        <v>#REF!</v>
      </c>
      <c r="K210" s="516" t="e">
        <f>J210-I210</f>
        <v>#REF!</v>
      </c>
      <c r="L210" s="106"/>
      <c r="M210" s="22" t="e">
        <f t="shared" ref="M210:AJ210" si="152">(M205/M203)</f>
        <v>#REF!</v>
      </c>
      <c r="N210" s="22" t="e">
        <f t="shared" si="152"/>
        <v>#REF!</v>
      </c>
      <c r="O210" s="22" t="e">
        <f t="shared" si="152"/>
        <v>#REF!</v>
      </c>
      <c r="P210" s="22" t="e">
        <f t="shared" si="152"/>
        <v>#REF!</v>
      </c>
      <c r="Q210" s="22" t="e">
        <f t="shared" si="152"/>
        <v>#REF!</v>
      </c>
      <c r="R210" s="22" t="e">
        <f t="shared" si="152"/>
        <v>#REF!</v>
      </c>
      <c r="S210" s="22" t="e">
        <f t="shared" si="152"/>
        <v>#REF!</v>
      </c>
      <c r="T210" s="22" t="e">
        <f t="shared" si="152"/>
        <v>#REF!</v>
      </c>
      <c r="U210" s="22" t="e">
        <f t="shared" si="152"/>
        <v>#REF!</v>
      </c>
      <c r="V210" s="22" t="e">
        <f t="shared" si="152"/>
        <v>#REF!</v>
      </c>
      <c r="W210" s="22" t="e">
        <f t="shared" si="152"/>
        <v>#REF!</v>
      </c>
      <c r="X210" s="22" t="e">
        <f t="shared" si="152"/>
        <v>#REF!</v>
      </c>
      <c r="Y210" s="22" t="e">
        <f t="shared" si="152"/>
        <v>#REF!</v>
      </c>
      <c r="Z210" s="22" t="e">
        <f t="shared" si="152"/>
        <v>#REF!</v>
      </c>
      <c r="AA210" s="22" t="e">
        <f t="shared" si="152"/>
        <v>#REF!</v>
      </c>
      <c r="AB210" s="22" t="e">
        <f t="shared" si="152"/>
        <v>#REF!</v>
      </c>
      <c r="AC210" s="22" t="e">
        <f t="shared" si="152"/>
        <v>#REF!</v>
      </c>
      <c r="AD210" s="22" t="e">
        <f t="shared" si="152"/>
        <v>#REF!</v>
      </c>
      <c r="AE210" s="22" t="e">
        <f t="shared" si="152"/>
        <v>#REF!</v>
      </c>
      <c r="AF210" s="22" t="e">
        <f t="shared" si="152"/>
        <v>#REF!</v>
      </c>
      <c r="AG210" s="22" t="e">
        <f t="shared" si="152"/>
        <v>#REF!</v>
      </c>
      <c r="AH210" s="22" t="e">
        <f t="shared" si="152"/>
        <v>#REF!</v>
      </c>
      <c r="AI210" s="22" t="e">
        <f t="shared" si="152"/>
        <v>#REF!</v>
      </c>
      <c r="AJ210" s="22" t="e">
        <f t="shared" si="152"/>
        <v>#REF!</v>
      </c>
    </row>
    <row r="211" spans="3:36" s="502" customFormat="1" ht="23.25" customHeight="1">
      <c r="E211" s="1303"/>
      <c r="F211" s="106" t="s">
        <v>611</v>
      </c>
      <c r="G211" s="106" t="s">
        <v>614</v>
      </c>
      <c r="I211" s="511" t="e">
        <f>I206/I203</f>
        <v>#REF!</v>
      </c>
      <c r="J211" s="511" t="e">
        <f>J206/J203</f>
        <v>#REF!</v>
      </c>
      <c r="K211" s="516" t="e">
        <f>J211-I211</f>
        <v>#REF!</v>
      </c>
      <c r="L211" s="106"/>
      <c r="M211" s="67" t="e">
        <f t="shared" ref="M211:AJ211" si="153">M206/M$11</f>
        <v>#REF!</v>
      </c>
      <c r="N211" s="67" t="e">
        <f t="shared" si="153"/>
        <v>#REF!</v>
      </c>
      <c r="O211" s="67" t="e">
        <f t="shared" si="153"/>
        <v>#REF!</v>
      </c>
      <c r="P211" s="67" t="e">
        <f t="shared" si="153"/>
        <v>#REF!</v>
      </c>
      <c r="Q211" s="67" t="e">
        <f t="shared" si="153"/>
        <v>#REF!</v>
      </c>
      <c r="R211" s="67" t="e">
        <f t="shared" si="153"/>
        <v>#REF!</v>
      </c>
      <c r="S211" s="67" t="e">
        <f t="shared" si="153"/>
        <v>#REF!</v>
      </c>
      <c r="T211" s="67" t="e">
        <f t="shared" si="153"/>
        <v>#REF!</v>
      </c>
      <c r="U211" s="67" t="e">
        <f t="shared" si="153"/>
        <v>#REF!</v>
      </c>
      <c r="V211" s="67" t="e">
        <f t="shared" si="153"/>
        <v>#REF!</v>
      </c>
      <c r="W211" s="67" t="e">
        <f t="shared" si="153"/>
        <v>#REF!</v>
      </c>
      <c r="X211" s="67" t="e">
        <f t="shared" si="153"/>
        <v>#REF!</v>
      </c>
      <c r="Y211" s="67" t="e">
        <f t="shared" si="153"/>
        <v>#REF!</v>
      </c>
      <c r="Z211" s="67" t="e">
        <f t="shared" si="153"/>
        <v>#REF!</v>
      </c>
      <c r="AA211" s="67" t="e">
        <f t="shared" si="153"/>
        <v>#REF!</v>
      </c>
      <c r="AB211" s="67" t="e">
        <f t="shared" si="153"/>
        <v>#REF!</v>
      </c>
      <c r="AC211" s="67" t="e">
        <f t="shared" si="153"/>
        <v>#REF!</v>
      </c>
      <c r="AD211" s="67" t="e">
        <f t="shared" si="153"/>
        <v>#REF!</v>
      </c>
      <c r="AE211" s="67" t="e">
        <f t="shared" si="153"/>
        <v>#REF!</v>
      </c>
      <c r="AF211" s="67" t="e">
        <f t="shared" si="153"/>
        <v>#REF!</v>
      </c>
      <c r="AG211" s="67" t="e">
        <f t="shared" si="153"/>
        <v>#REF!</v>
      </c>
      <c r="AH211" s="67" t="e">
        <f t="shared" si="153"/>
        <v>#REF!</v>
      </c>
      <c r="AI211" s="67" t="e">
        <f t="shared" si="153"/>
        <v>#REF!</v>
      </c>
      <c r="AJ211" s="67" t="e">
        <f t="shared" si="153"/>
        <v>#REF!</v>
      </c>
    </row>
    <row r="212" spans="3:36" s="502" customFormat="1" ht="23.25" customHeight="1">
      <c r="E212" s="1303"/>
      <c r="F212" s="106" t="s">
        <v>612</v>
      </c>
      <c r="G212" s="106" t="s">
        <v>614</v>
      </c>
      <c r="I212" s="511" t="e">
        <f>I207/I203</f>
        <v>#REF!</v>
      </c>
      <c r="J212" s="511" t="e">
        <f>J207/J203</f>
        <v>#REF!</v>
      </c>
      <c r="K212" s="516" t="e">
        <f>J212-I212</f>
        <v>#REF!</v>
      </c>
      <c r="L212" s="106"/>
      <c r="M212" s="67" t="e">
        <f t="shared" ref="M212:AJ212" si="154">M207/M203</f>
        <v>#REF!</v>
      </c>
      <c r="N212" s="67" t="e">
        <f t="shared" si="154"/>
        <v>#REF!</v>
      </c>
      <c r="O212" s="67" t="e">
        <f t="shared" si="154"/>
        <v>#REF!</v>
      </c>
      <c r="P212" s="67" t="e">
        <f t="shared" si="154"/>
        <v>#REF!</v>
      </c>
      <c r="Q212" s="67" t="e">
        <f t="shared" si="154"/>
        <v>#REF!</v>
      </c>
      <c r="R212" s="67" t="e">
        <f t="shared" si="154"/>
        <v>#REF!</v>
      </c>
      <c r="S212" s="67" t="e">
        <f t="shared" si="154"/>
        <v>#REF!</v>
      </c>
      <c r="T212" s="67" t="e">
        <f t="shared" si="154"/>
        <v>#REF!</v>
      </c>
      <c r="U212" s="67" t="e">
        <f t="shared" si="154"/>
        <v>#REF!</v>
      </c>
      <c r="V212" s="67" t="e">
        <f t="shared" si="154"/>
        <v>#REF!</v>
      </c>
      <c r="W212" s="67" t="e">
        <f t="shared" si="154"/>
        <v>#REF!</v>
      </c>
      <c r="X212" s="67" t="e">
        <f t="shared" si="154"/>
        <v>#REF!</v>
      </c>
      <c r="Y212" s="67" t="e">
        <f t="shared" si="154"/>
        <v>#REF!</v>
      </c>
      <c r="Z212" s="67" t="e">
        <f t="shared" si="154"/>
        <v>#REF!</v>
      </c>
      <c r="AA212" s="67" t="e">
        <f t="shared" si="154"/>
        <v>#REF!</v>
      </c>
      <c r="AB212" s="67" t="e">
        <f t="shared" si="154"/>
        <v>#REF!</v>
      </c>
      <c r="AC212" s="67" t="e">
        <f t="shared" si="154"/>
        <v>#REF!</v>
      </c>
      <c r="AD212" s="67" t="e">
        <f t="shared" si="154"/>
        <v>#REF!</v>
      </c>
      <c r="AE212" s="67" t="e">
        <f t="shared" si="154"/>
        <v>#REF!</v>
      </c>
      <c r="AF212" s="67" t="e">
        <f t="shared" si="154"/>
        <v>#REF!</v>
      </c>
      <c r="AG212" s="67" t="e">
        <f t="shared" si="154"/>
        <v>#REF!</v>
      </c>
      <c r="AH212" s="67" t="e">
        <f t="shared" si="154"/>
        <v>#REF!</v>
      </c>
      <c r="AI212" s="67" t="e">
        <f t="shared" si="154"/>
        <v>#REF!</v>
      </c>
      <c r="AJ212" s="67" t="e">
        <f t="shared" si="154"/>
        <v>#REF!</v>
      </c>
    </row>
    <row r="213" spans="3:36" s="503" customFormat="1" ht="21" customHeight="1">
      <c r="C213" s="503" t="str">
        <f>"%"&amp;D208</f>
        <v>%Edinburgh</v>
      </c>
      <c r="E213" s="1304"/>
      <c r="F213" s="507" t="s">
        <v>613</v>
      </c>
      <c r="G213" s="507" t="s">
        <v>614</v>
      </c>
      <c r="I213" s="512" t="e">
        <f>I208/I203</f>
        <v>#REF!</v>
      </c>
      <c r="J213" s="512" t="e">
        <f>J208/J203</f>
        <v>#REF!</v>
      </c>
      <c r="K213" s="517" t="e">
        <f>I213-J213</f>
        <v>#REF!</v>
      </c>
      <c r="L213" s="504"/>
      <c r="M213" s="506" t="e">
        <f>M208/M203</f>
        <v>#REF!</v>
      </c>
      <c r="N213" s="506" t="e">
        <f t="shared" ref="N213:AJ213" si="155">N208/N203</f>
        <v>#REF!</v>
      </c>
      <c r="O213" s="506" t="e">
        <f t="shared" si="155"/>
        <v>#REF!</v>
      </c>
      <c r="P213" s="506" t="e">
        <f t="shared" si="155"/>
        <v>#REF!</v>
      </c>
      <c r="Q213" s="506" t="e">
        <f t="shared" si="155"/>
        <v>#REF!</v>
      </c>
      <c r="R213" s="506" t="e">
        <f t="shared" si="155"/>
        <v>#REF!</v>
      </c>
      <c r="S213" s="506" t="e">
        <f t="shared" si="155"/>
        <v>#REF!</v>
      </c>
      <c r="T213" s="506" t="e">
        <f t="shared" si="155"/>
        <v>#REF!</v>
      </c>
      <c r="U213" s="506" t="e">
        <f t="shared" si="155"/>
        <v>#REF!</v>
      </c>
      <c r="V213" s="506" t="e">
        <f t="shared" si="155"/>
        <v>#REF!</v>
      </c>
      <c r="W213" s="506" t="e">
        <f t="shared" si="155"/>
        <v>#REF!</v>
      </c>
      <c r="X213" s="506" t="e">
        <f t="shared" si="155"/>
        <v>#REF!</v>
      </c>
      <c r="Y213" s="506" t="e">
        <f t="shared" si="155"/>
        <v>#REF!</v>
      </c>
      <c r="Z213" s="506" t="e">
        <f t="shared" si="155"/>
        <v>#REF!</v>
      </c>
      <c r="AA213" s="506" t="e">
        <f t="shared" si="155"/>
        <v>#REF!</v>
      </c>
      <c r="AB213" s="506" t="e">
        <f t="shared" si="155"/>
        <v>#REF!</v>
      </c>
      <c r="AC213" s="506" t="e">
        <f t="shared" si="155"/>
        <v>#REF!</v>
      </c>
      <c r="AD213" s="506" t="e">
        <f t="shared" si="155"/>
        <v>#REF!</v>
      </c>
      <c r="AE213" s="506" t="e">
        <f t="shared" si="155"/>
        <v>#REF!</v>
      </c>
      <c r="AF213" s="506" t="e">
        <f t="shared" si="155"/>
        <v>#REF!</v>
      </c>
      <c r="AG213" s="506" t="e">
        <f t="shared" si="155"/>
        <v>#REF!</v>
      </c>
      <c r="AH213" s="506" t="e">
        <f t="shared" si="155"/>
        <v>#REF!</v>
      </c>
      <c r="AI213" s="506" t="e">
        <f t="shared" si="155"/>
        <v>#REF!</v>
      </c>
      <c r="AJ213" s="506" t="e">
        <f t="shared" si="155"/>
        <v>#REF!</v>
      </c>
    </row>
    <row r="214" spans="3:36" s="503" customFormat="1" ht="21" customHeight="1">
      <c r="E214" s="1154"/>
      <c r="F214" s="504"/>
      <c r="G214" s="504"/>
      <c r="I214" s="1166"/>
      <c r="J214" s="1166"/>
      <c r="K214" s="515"/>
      <c r="L214" s="504"/>
      <c r="M214" s="506"/>
      <c r="N214" s="506"/>
      <c r="O214" s="506"/>
      <c r="P214" s="506"/>
      <c r="Q214" s="506"/>
      <c r="R214" s="506"/>
      <c r="S214" s="506"/>
      <c r="T214" s="506"/>
      <c r="U214" s="506"/>
      <c r="V214" s="506"/>
      <c r="W214" s="506"/>
      <c r="X214" s="506"/>
      <c r="Y214" s="506"/>
      <c r="Z214" s="506"/>
      <c r="AA214" s="506"/>
      <c r="AB214" s="506"/>
      <c r="AC214" s="506"/>
      <c r="AD214" s="506"/>
      <c r="AE214" s="506"/>
      <c r="AF214" s="506"/>
      <c r="AG214" s="506"/>
      <c r="AH214" s="506"/>
      <c r="AI214" s="506"/>
      <c r="AJ214" s="506"/>
    </row>
    <row r="215" spans="3:36" s="54" customFormat="1" ht="21" customHeight="1">
      <c r="C215" s="54" t="str">
        <f t="shared" ref="C215:C220" si="156">F215&amp;D215</f>
        <v>Net SalesLFL</v>
      </c>
      <c r="D215" s="597" t="s">
        <v>78</v>
      </c>
      <c r="E215" s="1305" t="s">
        <v>616</v>
      </c>
      <c r="F215" s="530" t="s">
        <v>57</v>
      </c>
      <c r="G215" s="530" t="s">
        <v>143</v>
      </c>
      <c r="I215" s="535" t="e">
        <f t="shared" ref="I215:I220" si="157">SUM(Y215:AJ215)</f>
        <v>#REF!</v>
      </c>
      <c r="J215" s="535" t="e">
        <f t="shared" ref="J215:J220" si="158">SUM(M215:X215)</f>
        <v>#REF!</v>
      </c>
      <c r="K215" s="536" t="e">
        <f>I215-J215</f>
        <v>#REF!</v>
      </c>
      <c r="M215" s="526" t="e">
        <f t="shared" ref="M215:AJ215" si="159">M179+M167+M155+M143+M131+M119+M107+M95+M83+M71+M59+M47+M35+M23+M11+M191+M203</f>
        <v>#REF!</v>
      </c>
      <c r="N215" s="526" t="e">
        <f t="shared" si="159"/>
        <v>#REF!</v>
      </c>
      <c r="O215" s="526" t="e">
        <f t="shared" si="159"/>
        <v>#REF!</v>
      </c>
      <c r="P215" s="526" t="e">
        <f t="shared" si="159"/>
        <v>#REF!</v>
      </c>
      <c r="Q215" s="526" t="e">
        <f t="shared" si="159"/>
        <v>#REF!</v>
      </c>
      <c r="R215" s="526" t="e">
        <f t="shared" si="159"/>
        <v>#REF!</v>
      </c>
      <c r="S215" s="526" t="e">
        <f t="shared" si="159"/>
        <v>#REF!</v>
      </c>
      <c r="T215" s="526" t="e">
        <f t="shared" si="159"/>
        <v>#REF!</v>
      </c>
      <c r="U215" s="526" t="e">
        <f t="shared" si="159"/>
        <v>#REF!</v>
      </c>
      <c r="V215" s="526" t="e">
        <f t="shared" si="159"/>
        <v>#REF!</v>
      </c>
      <c r="W215" s="526" t="e">
        <f t="shared" si="159"/>
        <v>#REF!</v>
      </c>
      <c r="X215" s="526" t="e">
        <f t="shared" si="159"/>
        <v>#REF!</v>
      </c>
      <c r="Y215" s="526" t="e">
        <f t="shared" si="159"/>
        <v>#REF!</v>
      </c>
      <c r="Z215" s="526" t="e">
        <f t="shared" si="159"/>
        <v>#REF!</v>
      </c>
      <c r="AA215" s="526" t="e">
        <f t="shared" si="159"/>
        <v>#REF!</v>
      </c>
      <c r="AB215" s="526" t="e">
        <f t="shared" si="159"/>
        <v>#REF!</v>
      </c>
      <c r="AC215" s="526" t="e">
        <f t="shared" si="159"/>
        <v>#REF!</v>
      </c>
      <c r="AD215" s="526" t="e">
        <f t="shared" si="159"/>
        <v>#REF!</v>
      </c>
      <c r="AE215" s="526" t="e">
        <f t="shared" si="159"/>
        <v>#REF!</v>
      </c>
      <c r="AF215" s="526" t="e">
        <f t="shared" si="159"/>
        <v>#REF!</v>
      </c>
      <c r="AG215" s="526" t="e">
        <f t="shared" si="159"/>
        <v>#REF!</v>
      </c>
      <c r="AH215" s="526" t="e">
        <f t="shared" si="159"/>
        <v>#REF!</v>
      </c>
      <c r="AI215" s="526" t="e">
        <f t="shared" si="159"/>
        <v>#REF!</v>
      </c>
      <c r="AJ215" s="526" t="e">
        <f t="shared" si="159"/>
        <v>#REF!</v>
      </c>
    </row>
    <row r="216" spans="3:36" ht="20.25" customHeight="1">
      <c r="C216" s="54" t="str">
        <f t="shared" si="156"/>
        <v>Gross ProfitLFL</v>
      </c>
      <c r="D216" s="32" t="str">
        <f>D215</f>
        <v>LFL</v>
      </c>
      <c r="E216" s="1306"/>
      <c r="F216" s="531" t="s">
        <v>1</v>
      </c>
      <c r="G216" s="531" t="s">
        <v>143</v>
      </c>
      <c r="I216" s="539" t="e">
        <f t="shared" si="157"/>
        <v>#REF!</v>
      </c>
      <c r="J216" s="539" t="e">
        <f t="shared" si="158"/>
        <v>#REF!</v>
      </c>
      <c r="K216" s="540" t="e">
        <f>I216-J216</f>
        <v>#REF!</v>
      </c>
      <c r="M216" s="526" t="e">
        <f t="shared" ref="M216:AJ216" si="160">M180+M168+M156+M144+M132+M120+M108+M96+M84+M72+M60+M48+M36+M24+M12+M192+M204</f>
        <v>#REF!</v>
      </c>
      <c r="N216" s="526" t="e">
        <f t="shared" si="160"/>
        <v>#REF!</v>
      </c>
      <c r="O216" s="526" t="e">
        <f t="shared" si="160"/>
        <v>#REF!</v>
      </c>
      <c r="P216" s="526" t="e">
        <f t="shared" si="160"/>
        <v>#REF!</v>
      </c>
      <c r="Q216" s="526" t="e">
        <f t="shared" si="160"/>
        <v>#REF!</v>
      </c>
      <c r="R216" s="526" t="e">
        <f t="shared" si="160"/>
        <v>#REF!</v>
      </c>
      <c r="S216" s="526" t="e">
        <f t="shared" si="160"/>
        <v>#REF!</v>
      </c>
      <c r="T216" s="526" t="e">
        <f t="shared" si="160"/>
        <v>#REF!</v>
      </c>
      <c r="U216" s="526" t="e">
        <f t="shared" si="160"/>
        <v>#REF!</v>
      </c>
      <c r="V216" s="526" t="e">
        <f t="shared" si="160"/>
        <v>#REF!</v>
      </c>
      <c r="W216" s="526" t="e">
        <f t="shared" si="160"/>
        <v>#REF!</v>
      </c>
      <c r="X216" s="526" t="e">
        <f t="shared" si="160"/>
        <v>#REF!</v>
      </c>
      <c r="Y216" s="526" t="e">
        <f t="shared" si="160"/>
        <v>#REF!</v>
      </c>
      <c r="Z216" s="526" t="e">
        <f t="shared" si="160"/>
        <v>#REF!</v>
      </c>
      <c r="AA216" s="526" t="e">
        <f t="shared" si="160"/>
        <v>#REF!</v>
      </c>
      <c r="AB216" s="526" t="e">
        <f t="shared" si="160"/>
        <v>#REF!</v>
      </c>
      <c r="AC216" s="526" t="e">
        <f t="shared" si="160"/>
        <v>#REF!</v>
      </c>
      <c r="AD216" s="526" t="e">
        <f t="shared" si="160"/>
        <v>#REF!</v>
      </c>
      <c r="AE216" s="526" t="e">
        <f t="shared" si="160"/>
        <v>#REF!</v>
      </c>
      <c r="AF216" s="526" t="e">
        <f t="shared" si="160"/>
        <v>#REF!</v>
      </c>
      <c r="AG216" s="526" t="e">
        <f t="shared" si="160"/>
        <v>#REF!</v>
      </c>
      <c r="AH216" s="526" t="e">
        <f t="shared" si="160"/>
        <v>#REF!</v>
      </c>
      <c r="AI216" s="526" t="e">
        <f t="shared" si="160"/>
        <v>#REF!</v>
      </c>
      <c r="AJ216" s="526" t="e">
        <f t="shared" si="160"/>
        <v>#REF!</v>
      </c>
    </row>
    <row r="217" spans="3:36" ht="23.25" customHeight="1">
      <c r="C217" s="54" t="str">
        <f t="shared" si="156"/>
        <v>LabourLFL</v>
      </c>
      <c r="D217" s="32" t="str">
        <f>D216</f>
        <v>LFL</v>
      </c>
      <c r="E217" s="1306"/>
      <c r="F217" s="531" t="s">
        <v>36</v>
      </c>
      <c r="G217" s="531" t="s">
        <v>143</v>
      </c>
      <c r="I217" s="539" t="e">
        <f t="shared" si="157"/>
        <v>#REF!</v>
      </c>
      <c r="J217" s="539" t="e">
        <f t="shared" si="158"/>
        <v>#REF!</v>
      </c>
      <c r="K217" s="540" t="e">
        <f>J217-I217</f>
        <v>#REF!</v>
      </c>
      <c r="M217" s="526" t="e">
        <f t="shared" ref="M217:AJ217" si="161">M181+M169+M157+M145+M133+M121+M109+M97+M85+M73+M61+M49+M37+M25+M13+M193+M205</f>
        <v>#REF!</v>
      </c>
      <c r="N217" s="526" t="e">
        <f t="shared" si="161"/>
        <v>#REF!</v>
      </c>
      <c r="O217" s="526" t="e">
        <f t="shared" si="161"/>
        <v>#REF!</v>
      </c>
      <c r="P217" s="526" t="e">
        <f t="shared" si="161"/>
        <v>#REF!</v>
      </c>
      <c r="Q217" s="526" t="e">
        <f t="shared" si="161"/>
        <v>#REF!</v>
      </c>
      <c r="R217" s="526" t="e">
        <f t="shared" si="161"/>
        <v>#REF!</v>
      </c>
      <c r="S217" s="526" t="e">
        <f t="shared" si="161"/>
        <v>#REF!</v>
      </c>
      <c r="T217" s="526" t="e">
        <f t="shared" si="161"/>
        <v>#REF!</v>
      </c>
      <c r="U217" s="526" t="e">
        <f t="shared" si="161"/>
        <v>#REF!</v>
      </c>
      <c r="V217" s="526" t="e">
        <f t="shared" si="161"/>
        <v>#REF!</v>
      </c>
      <c r="W217" s="526" t="e">
        <f t="shared" si="161"/>
        <v>#REF!</v>
      </c>
      <c r="X217" s="526" t="e">
        <f t="shared" si="161"/>
        <v>#REF!</v>
      </c>
      <c r="Y217" s="526" t="e">
        <f t="shared" si="161"/>
        <v>#REF!</v>
      </c>
      <c r="Z217" s="526" t="e">
        <f t="shared" si="161"/>
        <v>#REF!</v>
      </c>
      <c r="AA217" s="526" t="e">
        <f t="shared" si="161"/>
        <v>#REF!</v>
      </c>
      <c r="AB217" s="526" t="e">
        <f t="shared" si="161"/>
        <v>#REF!</v>
      </c>
      <c r="AC217" s="526" t="e">
        <f t="shared" si="161"/>
        <v>#REF!</v>
      </c>
      <c r="AD217" s="526" t="e">
        <f t="shared" si="161"/>
        <v>#REF!</v>
      </c>
      <c r="AE217" s="526" t="e">
        <f t="shared" si="161"/>
        <v>#REF!</v>
      </c>
      <c r="AF217" s="526" t="e">
        <f t="shared" si="161"/>
        <v>#REF!</v>
      </c>
      <c r="AG217" s="526" t="e">
        <f t="shared" si="161"/>
        <v>#REF!</v>
      </c>
      <c r="AH217" s="526" t="e">
        <f t="shared" si="161"/>
        <v>#REF!</v>
      </c>
      <c r="AI217" s="526" t="e">
        <f t="shared" si="161"/>
        <v>#REF!</v>
      </c>
      <c r="AJ217" s="526" t="e">
        <f t="shared" si="161"/>
        <v>#REF!</v>
      </c>
    </row>
    <row r="218" spans="3:36" ht="23.25" customHeight="1">
      <c r="C218" s="54" t="str">
        <f t="shared" si="156"/>
        <v>OccupancyLFL</v>
      </c>
      <c r="D218" s="32" t="str">
        <f>D217</f>
        <v>LFL</v>
      </c>
      <c r="E218" s="1306"/>
      <c r="F218" s="531" t="s">
        <v>40</v>
      </c>
      <c r="G218" s="531" t="s">
        <v>143</v>
      </c>
      <c r="I218" s="539" t="e">
        <f t="shared" si="157"/>
        <v>#REF!</v>
      </c>
      <c r="J218" s="539" t="e">
        <f t="shared" si="158"/>
        <v>#REF!</v>
      </c>
      <c r="K218" s="540" t="e">
        <f>J218-I218</f>
        <v>#REF!</v>
      </c>
      <c r="M218" s="526" t="e">
        <f t="shared" ref="M218:AJ218" si="162">M182+M170+M158+M146+M134+M122+M110+M98+M86+M74+M62+M50+M38+M26+M14+M194+M206</f>
        <v>#REF!</v>
      </c>
      <c r="N218" s="526" t="e">
        <f t="shared" si="162"/>
        <v>#REF!</v>
      </c>
      <c r="O218" s="526" t="e">
        <f t="shared" si="162"/>
        <v>#REF!</v>
      </c>
      <c r="P218" s="526" t="e">
        <f t="shared" si="162"/>
        <v>#REF!</v>
      </c>
      <c r="Q218" s="526" t="e">
        <f t="shared" si="162"/>
        <v>#REF!</v>
      </c>
      <c r="R218" s="526" t="e">
        <f t="shared" si="162"/>
        <v>#REF!</v>
      </c>
      <c r="S218" s="526" t="e">
        <f t="shared" si="162"/>
        <v>#REF!</v>
      </c>
      <c r="T218" s="526" t="e">
        <f t="shared" si="162"/>
        <v>#REF!</v>
      </c>
      <c r="U218" s="526" t="e">
        <f t="shared" si="162"/>
        <v>#REF!</v>
      </c>
      <c r="V218" s="526" t="e">
        <f t="shared" si="162"/>
        <v>#REF!</v>
      </c>
      <c r="W218" s="526" t="e">
        <f t="shared" si="162"/>
        <v>#REF!</v>
      </c>
      <c r="X218" s="526" t="e">
        <f t="shared" si="162"/>
        <v>#REF!</v>
      </c>
      <c r="Y218" s="526" t="e">
        <f t="shared" si="162"/>
        <v>#REF!</v>
      </c>
      <c r="Z218" s="526" t="e">
        <f t="shared" si="162"/>
        <v>#REF!</v>
      </c>
      <c r="AA218" s="526" t="e">
        <f t="shared" si="162"/>
        <v>#REF!</v>
      </c>
      <c r="AB218" s="526" t="e">
        <f t="shared" si="162"/>
        <v>#REF!</v>
      </c>
      <c r="AC218" s="526" t="e">
        <f t="shared" si="162"/>
        <v>#REF!</v>
      </c>
      <c r="AD218" s="526" t="e">
        <f t="shared" si="162"/>
        <v>#REF!</v>
      </c>
      <c r="AE218" s="526" t="e">
        <f t="shared" si="162"/>
        <v>#REF!</v>
      </c>
      <c r="AF218" s="526" t="e">
        <f t="shared" si="162"/>
        <v>#REF!</v>
      </c>
      <c r="AG218" s="526" t="e">
        <f t="shared" si="162"/>
        <v>#REF!</v>
      </c>
      <c r="AH218" s="526" t="e">
        <f t="shared" si="162"/>
        <v>#REF!</v>
      </c>
      <c r="AI218" s="526" t="e">
        <f t="shared" si="162"/>
        <v>#REF!</v>
      </c>
      <c r="AJ218" s="526" t="e">
        <f t="shared" si="162"/>
        <v>#REF!</v>
      </c>
    </row>
    <row r="219" spans="3:36" ht="23.25" customHeight="1">
      <c r="C219" s="54" t="str">
        <f t="shared" si="156"/>
        <v>OverheadsLFL</v>
      </c>
      <c r="D219" s="32" t="str">
        <f>D218</f>
        <v>LFL</v>
      </c>
      <c r="E219" s="1306"/>
      <c r="F219" s="531" t="s">
        <v>79</v>
      </c>
      <c r="G219" s="531" t="s">
        <v>143</v>
      </c>
      <c r="I219" s="539" t="e">
        <f t="shared" si="157"/>
        <v>#REF!</v>
      </c>
      <c r="J219" s="539" t="e">
        <f t="shared" si="158"/>
        <v>#REF!</v>
      </c>
      <c r="K219" s="540" t="e">
        <f>J219-I219</f>
        <v>#REF!</v>
      </c>
      <c r="M219" s="526" t="e">
        <f t="shared" ref="M219:AJ219" si="163">M183+M171+M159+M147+M135+M123+M111+M99+M87+M75+M63+M51+M39+M27+M15+M195+M207</f>
        <v>#REF!</v>
      </c>
      <c r="N219" s="526" t="e">
        <f t="shared" si="163"/>
        <v>#REF!</v>
      </c>
      <c r="O219" s="526" t="e">
        <f t="shared" si="163"/>
        <v>#REF!</v>
      </c>
      <c r="P219" s="526" t="e">
        <f t="shared" si="163"/>
        <v>#REF!</v>
      </c>
      <c r="Q219" s="526" t="e">
        <f t="shared" si="163"/>
        <v>#REF!</v>
      </c>
      <c r="R219" s="526" t="e">
        <f t="shared" si="163"/>
        <v>#REF!</v>
      </c>
      <c r="S219" s="526" t="e">
        <f t="shared" si="163"/>
        <v>#REF!</v>
      </c>
      <c r="T219" s="526" t="e">
        <f t="shared" si="163"/>
        <v>#REF!</v>
      </c>
      <c r="U219" s="526" t="e">
        <f t="shared" si="163"/>
        <v>#REF!</v>
      </c>
      <c r="V219" s="526" t="e">
        <f t="shared" si="163"/>
        <v>#REF!</v>
      </c>
      <c r="W219" s="526" t="e">
        <f t="shared" si="163"/>
        <v>#REF!</v>
      </c>
      <c r="X219" s="526" t="e">
        <f t="shared" si="163"/>
        <v>#REF!</v>
      </c>
      <c r="Y219" s="526" t="e">
        <f t="shared" si="163"/>
        <v>#REF!</v>
      </c>
      <c r="Z219" s="526" t="e">
        <f t="shared" si="163"/>
        <v>#REF!</v>
      </c>
      <c r="AA219" s="526" t="e">
        <f t="shared" si="163"/>
        <v>#REF!</v>
      </c>
      <c r="AB219" s="526" t="e">
        <f t="shared" si="163"/>
        <v>#REF!</v>
      </c>
      <c r="AC219" s="526" t="e">
        <f t="shared" si="163"/>
        <v>#REF!</v>
      </c>
      <c r="AD219" s="526" t="e">
        <f t="shared" si="163"/>
        <v>#REF!</v>
      </c>
      <c r="AE219" s="526" t="e">
        <f t="shared" si="163"/>
        <v>#REF!</v>
      </c>
      <c r="AF219" s="526" t="e">
        <f t="shared" si="163"/>
        <v>#REF!</v>
      </c>
      <c r="AG219" s="526" t="e">
        <f t="shared" si="163"/>
        <v>#REF!</v>
      </c>
      <c r="AH219" s="526" t="e">
        <f t="shared" si="163"/>
        <v>#REF!</v>
      </c>
      <c r="AI219" s="526" t="e">
        <f t="shared" si="163"/>
        <v>#REF!</v>
      </c>
      <c r="AJ219" s="526" t="e">
        <f t="shared" si="163"/>
        <v>#REF!</v>
      </c>
    </row>
    <row r="220" spans="3:36" s="54" customFormat="1" ht="21" customHeight="1">
      <c r="C220" s="54" t="str">
        <f t="shared" si="156"/>
        <v>EBITDALFL</v>
      </c>
      <c r="D220" s="32" t="str">
        <f>D219</f>
        <v>LFL</v>
      </c>
      <c r="E220" s="1306"/>
      <c r="F220" s="532" t="s">
        <v>87</v>
      </c>
      <c r="G220" s="532" t="s">
        <v>143</v>
      </c>
      <c r="I220" s="543" t="e">
        <f t="shared" si="157"/>
        <v>#REF!</v>
      </c>
      <c r="J220" s="543" t="e">
        <f t="shared" si="158"/>
        <v>#REF!</v>
      </c>
      <c r="K220" s="544" t="e">
        <f>I220-J220</f>
        <v>#REF!</v>
      </c>
      <c r="M220" s="526" t="e">
        <f t="shared" ref="M220:AJ220" si="164">M184+M172+M160+M148+M136+M124+M112+M100+M88+M76+M64+M52+M40+M28+M16+M196+M208</f>
        <v>#REF!</v>
      </c>
      <c r="N220" s="526" t="e">
        <f t="shared" si="164"/>
        <v>#REF!</v>
      </c>
      <c r="O220" s="526" t="e">
        <f t="shared" si="164"/>
        <v>#REF!</v>
      </c>
      <c r="P220" s="526" t="e">
        <f t="shared" si="164"/>
        <v>#REF!</v>
      </c>
      <c r="Q220" s="526" t="e">
        <f t="shared" si="164"/>
        <v>#REF!</v>
      </c>
      <c r="R220" s="526" t="e">
        <f t="shared" si="164"/>
        <v>#REF!</v>
      </c>
      <c r="S220" s="526" t="e">
        <f t="shared" si="164"/>
        <v>#REF!</v>
      </c>
      <c r="T220" s="526" t="e">
        <f t="shared" si="164"/>
        <v>#REF!</v>
      </c>
      <c r="U220" s="526" t="e">
        <f t="shared" si="164"/>
        <v>#REF!</v>
      </c>
      <c r="V220" s="526" t="e">
        <f t="shared" si="164"/>
        <v>#REF!</v>
      </c>
      <c r="W220" s="526" t="e">
        <f t="shared" si="164"/>
        <v>#REF!</v>
      </c>
      <c r="X220" s="526" t="e">
        <f t="shared" si="164"/>
        <v>#REF!</v>
      </c>
      <c r="Y220" s="526" t="e">
        <f t="shared" si="164"/>
        <v>#REF!</v>
      </c>
      <c r="Z220" s="526" t="e">
        <f t="shared" si="164"/>
        <v>#REF!</v>
      </c>
      <c r="AA220" s="526" t="e">
        <f t="shared" si="164"/>
        <v>#REF!</v>
      </c>
      <c r="AB220" s="526" t="e">
        <f t="shared" si="164"/>
        <v>#REF!</v>
      </c>
      <c r="AC220" s="526" t="e">
        <f t="shared" si="164"/>
        <v>#REF!</v>
      </c>
      <c r="AD220" s="526" t="e">
        <f t="shared" si="164"/>
        <v>#REF!</v>
      </c>
      <c r="AE220" s="526" t="e">
        <f t="shared" si="164"/>
        <v>#REF!</v>
      </c>
      <c r="AF220" s="526" t="e">
        <f t="shared" si="164"/>
        <v>#REF!</v>
      </c>
      <c r="AG220" s="526" t="e">
        <f t="shared" si="164"/>
        <v>#REF!</v>
      </c>
      <c r="AH220" s="526" t="e">
        <f t="shared" si="164"/>
        <v>#REF!</v>
      </c>
      <c r="AI220" s="526" t="e">
        <f t="shared" si="164"/>
        <v>#REF!</v>
      </c>
      <c r="AJ220" s="526" t="e">
        <f t="shared" si="164"/>
        <v>#REF!</v>
      </c>
    </row>
    <row r="221" spans="3:36" s="502" customFormat="1" ht="20.25" customHeight="1">
      <c r="E221" s="1306"/>
      <c r="F221" s="533" t="s">
        <v>609</v>
      </c>
      <c r="G221" s="533" t="s">
        <v>614</v>
      </c>
      <c r="I221" s="547" t="e">
        <f>I216/I215</f>
        <v>#REF!</v>
      </c>
      <c r="J221" s="547" t="e">
        <f>J216/J215</f>
        <v>#REF!</v>
      </c>
      <c r="K221" s="548" t="e">
        <f>I221-J221</f>
        <v>#REF!</v>
      </c>
      <c r="L221" s="106"/>
      <c r="M221" s="527" t="e">
        <f t="shared" ref="M221" si="165">(M216/M215)</f>
        <v>#REF!</v>
      </c>
      <c r="N221" s="527" t="e">
        <f t="shared" ref="N221:AJ221" si="166">(N216/N215)</f>
        <v>#REF!</v>
      </c>
      <c r="O221" s="527" t="e">
        <f t="shared" si="166"/>
        <v>#REF!</v>
      </c>
      <c r="P221" s="527" t="e">
        <f t="shared" si="166"/>
        <v>#REF!</v>
      </c>
      <c r="Q221" s="527" t="e">
        <f t="shared" si="166"/>
        <v>#REF!</v>
      </c>
      <c r="R221" s="527" t="e">
        <f t="shared" si="166"/>
        <v>#REF!</v>
      </c>
      <c r="S221" s="527" t="e">
        <f t="shared" si="166"/>
        <v>#REF!</v>
      </c>
      <c r="T221" s="527" t="e">
        <f t="shared" si="166"/>
        <v>#REF!</v>
      </c>
      <c r="U221" s="527" t="e">
        <f t="shared" si="166"/>
        <v>#REF!</v>
      </c>
      <c r="V221" s="527" t="e">
        <f t="shared" si="166"/>
        <v>#REF!</v>
      </c>
      <c r="W221" s="527" t="e">
        <f t="shared" si="166"/>
        <v>#REF!</v>
      </c>
      <c r="X221" s="527" t="e">
        <f t="shared" si="166"/>
        <v>#REF!</v>
      </c>
      <c r="Y221" s="527" t="e">
        <f t="shared" si="166"/>
        <v>#REF!</v>
      </c>
      <c r="Z221" s="527" t="e">
        <f t="shared" si="166"/>
        <v>#REF!</v>
      </c>
      <c r="AA221" s="527" t="e">
        <f t="shared" si="166"/>
        <v>#REF!</v>
      </c>
      <c r="AB221" s="527" t="e">
        <f t="shared" si="166"/>
        <v>#REF!</v>
      </c>
      <c r="AC221" s="527" t="e">
        <f t="shared" si="166"/>
        <v>#REF!</v>
      </c>
      <c r="AD221" s="527" t="e">
        <f t="shared" si="166"/>
        <v>#REF!</v>
      </c>
      <c r="AE221" s="527" t="e">
        <f t="shared" si="166"/>
        <v>#REF!</v>
      </c>
      <c r="AF221" s="527" t="e">
        <f t="shared" si="166"/>
        <v>#REF!</v>
      </c>
      <c r="AG221" s="527" t="e">
        <f t="shared" si="166"/>
        <v>#REF!</v>
      </c>
      <c r="AH221" s="527" t="e">
        <f t="shared" si="166"/>
        <v>#REF!</v>
      </c>
      <c r="AI221" s="527" t="e">
        <f t="shared" si="166"/>
        <v>#REF!</v>
      </c>
      <c r="AJ221" s="527" t="e">
        <f t="shared" si="166"/>
        <v>#REF!</v>
      </c>
    </row>
    <row r="222" spans="3:36" s="502" customFormat="1" ht="23.25" customHeight="1">
      <c r="E222" s="1306"/>
      <c r="F222" s="533" t="s">
        <v>610</v>
      </c>
      <c r="G222" s="533" t="s">
        <v>614</v>
      </c>
      <c r="I222" s="549" t="e">
        <f>I217/I215</f>
        <v>#REF!</v>
      </c>
      <c r="J222" s="549" t="e">
        <f>J217/J215</f>
        <v>#REF!</v>
      </c>
      <c r="K222" s="550" t="e">
        <f>J222-I222</f>
        <v>#REF!</v>
      </c>
      <c r="L222" s="106"/>
      <c r="M222" s="528" t="e">
        <f t="shared" ref="M222" si="167">(M217/M215)</f>
        <v>#REF!</v>
      </c>
      <c r="N222" s="528" t="e">
        <f t="shared" ref="N222:AJ222" si="168">(N217/N215)</f>
        <v>#REF!</v>
      </c>
      <c r="O222" s="528" t="e">
        <f t="shared" si="168"/>
        <v>#REF!</v>
      </c>
      <c r="P222" s="528" t="e">
        <f t="shared" si="168"/>
        <v>#REF!</v>
      </c>
      <c r="Q222" s="528" t="e">
        <f t="shared" si="168"/>
        <v>#REF!</v>
      </c>
      <c r="R222" s="528" t="e">
        <f t="shared" si="168"/>
        <v>#REF!</v>
      </c>
      <c r="S222" s="528" t="e">
        <f t="shared" si="168"/>
        <v>#REF!</v>
      </c>
      <c r="T222" s="528" t="e">
        <f t="shared" si="168"/>
        <v>#REF!</v>
      </c>
      <c r="U222" s="528" t="e">
        <f t="shared" si="168"/>
        <v>#REF!</v>
      </c>
      <c r="V222" s="528" t="e">
        <f t="shared" si="168"/>
        <v>#REF!</v>
      </c>
      <c r="W222" s="528" t="e">
        <f t="shared" si="168"/>
        <v>#REF!</v>
      </c>
      <c r="X222" s="528" t="e">
        <f t="shared" si="168"/>
        <v>#REF!</v>
      </c>
      <c r="Y222" s="528" t="e">
        <f t="shared" si="168"/>
        <v>#REF!</v>
      </c>
      <c r="Z222" s="528" t="e">
        <f t="shared" si="168"/>
        <v>#REF!</v>
      </c>
      <c r="AA222" s="528" t="e">
        <f t="shared" si="168"/>
        <v>#REF!</v>
      </c>
      <c r="AB222" s="528" t="e">
        <f t="shared" si="168"/>
        <v>#REF!</v>
      </c>
      <c r="AC222" s="528" t="e">
        <f t="shared" si="168"/>
        <v>#REF!</v>
      </c>
      <c r="AD222" s="528" t="e">
        <f t="shared" si="168"/>
        <v>#REF!</v>
      </c>
      <c r="AE222" s="528" t="e">
        <f t="shared" si="168"/>
        <v>#REF!</v>
      </c>
      <c r="AF222" s="528" t="e">
        <f t="shared" si="168"/>
        <v>#REF!</v>
      </c>
      <c r="AG222" s="528" t="e">
        <f t="shared" si="168"/>
        <v>#REF!</v>
      </c>
      <c r="AH222" s="528" t="e">
        <f t="shared" si="168"/>
        <v>#REF!</v>
      </c>
      <c r="AI222" s="528" t="e">
        <f t="shared" si="168"/>
        <v>#REF!</v>
      </c>
      <c r="AJ222" s="528" t="e">
        <f t="shared" si="168"/>
        <v>#REF!</v>
      </c>
    </row>
    <row r="223" spans="3:36" s="502" customFormat="1" ht="23.25" customHeight="1">
      <c r="E223" s="1306"/>
      <c r="F223" s="533" t="s">
        <v>611</v>
      </c>
      <c r="G223" s="533" t="s">
        <v>614</v>
      </c>
      <c r="I223" s="549" t="e">
        <f>I218/I215</f>
        <v>#REF!</v>
      </c>
      <c r="J223" s="549" t="e">
        <f>J218/J215</f>
        <v>#REF!</v>
      </c>
      <c r="K223" s="550" t="e">
        <f>J223-I223</f>
        <v>#REF!</v>
      </c>
      <c r="L223" s="106"/>
      <c r="M223" s="527" t="e">
        <f>M218/M$11</f>
        <v>#REF!</v>
      </c>
      <c r="N223" s="527" t="e">
        <f t="shared" ref="N223:AJ223" si="169">N218/N$11</f>
        <v>#REF!</v>
      </c>
      <c r="O223" s="527" t="e">
        <f t="shared" si="169"/>
        <v>#REF!</v>
      </c>
      <c r="P223" s="527" t="e">
        <f t="shared" si="169"/>
        <v>#REF!</v>
      </c>
      <c r="Q223" s="527" t="e">
        <f t="shared" si="169"/>
        <v>#REF!</v>
      </c>
      <c r="R223" s="527" t="e">
        <f t="shared" si="169"/>
        <v>#REF!</v>
      </c>
      <c r="S223" s="527" t="e">
        <f t="shared" si="169"/>
        <v>#REF!</v>
      </c>
      <c r="T223" s="527" t="e">
        <f t="shared" si="169"/>
        <v>#REF!</v>
      </c>
      <c r="U223" s="527" t="e">
        <f t="shared" si="169"/>
        <v>#REF!</v>
      </c>
      <c r="V223" s="527" t="e">
        <f t="shared" si="169"/>
        <v>#REF!</v>
      </c>
      <c r="W223" s="527" t="e">
        <f t="shared" si="169"/>
        <v>#REF!</v>
      </c>
      <c r="X223" s="527" t="e">
        <f t="shared" si="169"/>
        <v>#REF!</v>
      </c>
      <c r="Y223" s="527" t="e">
        <f t="shared" si="169"/>
        <v>#REF!</v>
      </c>
      <c r="Z223" s="527" t="e">
        <f t="shared" si="169"/>
        <v>#REF!</v>
      </c>
      <c r="AA223" s="527" t="e">
        <f t="shared" si="169"/>
        <v>#REF!</v>
      </c>
      <c r="AB223" s="527" t="e">
        <f t="shared" si="169"/>
        <v>#REF!</v>
      </c>
      <c r="AC223" s="527" t="e">
        <f t="shared" si="169"/>
        <v>#REF!</v>
      </c>
      <c r="AD223" s="527" t="e">
        <f t="shared" si="169"/>
        <v>#REF!</v>
      </c>
      <c r="AE223" s="527" t="e">
        <f t="shared" si="169"/>
        <v>#REF!</v>
      </c>
      <c r="AF223" s="527" t="e">
        <f t="shared" si="169"/>
        <v>#REF!</v>
      </c>
      <c r="AG223" s="527" t="e">
        <f t="shared" si="169"/>
        <v>#REF!</v>
      </c>
      <c r="AH223" s="527" t="e">
        <f t="shared" si="169"/>
        <v>#REF!</v>
      </c>
      <c r="AI223" s="527" t="e">
        <f t="shared" si="169"/>
        <v>#REF!</v>
      </c>
      <c r="AJ223" s="527" t="e">
        <f t="shared" si="169"/>
        <v>#REF!</v>
      </c>
    </row>
    <row r="224" spans="3:36" s="502" customFormat="1" ht="23.25" customHeight="1">
      <c r="E224" s="1306"/>
      <c r="F224" s="533" t="s">
        <v>612</v>
      </c>
      <c r="G224" s="533" t="s">
        <v>614</v>
      </c>
      <c r="I224" s="549" t="e">
        <f>I219/I215</f>
        <v>#REF!</v>
      </c>
      <c r="J224" s="549" t="e">
        <f>J219/J215</f>
        <v>#REF!</v>
      </c>
      <c r="K224" s="550" t="e">
        <f>J224-I224</f>
        <v>#REF!</v>
      </c>
      <c r="L224" s="106"/>
      <c r="M224" s="527" t="e">
        <f t="shared" ref="M224" si="170">M219/M215</f>
        <v>#REF!</v>
      </c>
      <c r="N224" s="527" t="e">
        <f t="shared" ref="N224:AJ224" si="171">N219/N215</f>
        <v>#REF!</v>
      </c>
      <c r="O224" s="527" t="e">
        <f t="shared" si="171"/>
        <v>#REF!</v>
      </c>
      <c r="P224" s="527" t="e">
        <f t="shared" si="171"/>
        <v>#REF!</v>
      </c>
      <c r="Q224" s="527" t="e">
        <f t="shared" si="171"/>
        <v>#REF!</v>
      </c>
      <c r="R224" s="527" t="e">
        <f t="shared" si="171"/>
        <v>#REF!</v>
      </c>
      <c r="S224" s="527" t="e">
        <f t="shared" si="171"/>
        <v>#REF!</v>
      </c>
      <c r="T224" s="527" t="e">
        <f t="shared" si="171"/>
        <v>#REF!</v>
      </c>
      <c r="U224" s="527" t="e">
        <f t="shared" si="171"/>
        <v>#REF!</v>
      </c>
      <c r="V224" s="527" t="e">
        <f t="shared" si="171"/>
        <v>#REF!</v>
      </c>
      <c r="W224" s="527" t="e">
        <f t="shared" si="171"/>
        <v>#REF!</v>
      </c>
      <c r="X224" s="527" t="e">
        <f t="shared" si="171"/>
        <v>#REF!</v>
      </c>
      <c r="Y224" s="527" t="e">
        <f t="shared" si="171"/>
        <v>#REF!</v>
      </c>
      <c r="Z224" s="527" t="e">
        <f t="shared" si="171"/>
        <v>#REF!</v>
      </c>
      <c r="AA224" s="527" t="e">
        <f t="shared" si="171"/>
        <v>#REF!</v>
      </c>
      <c r="AB224" s="527" t="e">
        <f t="shared" si="171"/>
        <v>#REF!</v>
      </c>
      <c r="AC224" s="527" t="e">
        <f t="shared" si="171"/>
        <v>#REF!</v>
      </c>
      <c r="AD224" s="527" t="e">
        <f t="shared" si="171"/>
        <v>#REF!</v>
      </c>
      <c r="AE224" s="527" t="e">
        <f t="shared" si="171"/>
        <v>#REF!</v>
      </c>
      <c r="AF224" s="527" t="e">
        <f t="shared" si="171"/>
        <v>#REF!</v>
      </c>
      <c r="AG224" s="527" t="e">
        <f t="shared" si="171"/>
        <v>#REF!</v>
      </c>
      <c r="AH224" s="527" t="e">
        <f t="shared" si="171"/>
        <v>#REF!</v>
      </c>
      <c r="AI224" s="527" t="e">
        <f t="shared" si="171"/>
        <v>#REF!</v>
      </c>
      <c r="AJ224" s="527" t="e">
        <f t="shared" si="171"/>
        <v>#REF!</v>
      </c>
    </row>
    <row r="225" spans="3:36" s="503" customFormat="1" ht="21" customHeight="1">
      <c r="C225" s="503" t="str">
        <f>"%"&amp;D220</f>
        <v>%LFL</v>
      </c>
      <c r="E225" s="1307"/>
      <c r="F225" s="534" t="s">
        <v>613</v>
      </c>
      <c r="G225" s="534" t="s">
        <v>614</v>
      </c>
      <c r="I225" s="551" t="e">
        <f>I220/I215</f>
        <v>#REF!</v>
      </c>
      <c r="J225" s="551" t="e">
        <f>J220/J215</f>
        <v>#REF!</v>
      </c>
      <c r="K225" s="552" t="e">
        <f>I225-J225</f>
        <v>#REF!</v>
      </c>
      <c r="L225" s="504"/>
      <c r="M225" s="529" t="e">
        <f>M220/M215</f>
        <v>#REF!</v>
      </c>
      <c r="N225" s="529" t="e">
        <f t="shared" ref="N225:AJ225" si="172">N220/N215</f>
        <v>#REF!</v>
      </c>
      <c r="O225" s="529" t="e">
        <f t="shared" si="172"/>
        <v>#REF!</v>
      </c>
      <c r="P225" s="529" t="e">
        <f t="shared" si="172"/>
        <v>#REF!</v>
      </c>
      <c r="Q225" s="529" t="e">
        <f t="shared" si="172"/>
        <v>#REF!</v>
      </c>
      <c r="R225" s="529" t="e">
        <f t="shared" si="172"/>
        <v>#REF!</v>
      </c>
      <c r="S225" s="529" t="e">
        <f t="shared" si="172"/>
        <v>#REF!</v>
      </c>
      <c r="T225" s="529" t="e">
        <f t="shared" si="172"/>
        <v>#REF!</v>
      </c>
      <c r="U225" s="529" t="e">
        <f t="shared" si="172"/>
        <v>#REF!</v>
      </c>
      <c r="V225" s="529" t="e">
        <f t="shared" si="172"/>
        <v>#REF!</v>
      </c>
      <c r="W225" s="529" t="e">
        <f t="shared" si="172"/>
        <v>#REF!</v>
      </c>
      <c r="X225" s="529" t="e">
        <f t="shared" si="172"/>
        <v>#REF!</v>
      </c>
      <c r="Y225" s="529" t="e">
        <f t="shared" si="172"/>
        <v>#REF!</v>
      </c>
      <c r="Z225" s="529" t="e">
        <f t="shared" si="172"/>
        <v>#REF!</v>
      </c>
      <c r="AA225" s="529" t="e">
        <f t="shared" si="172"/>
        <v>#REF!</v>
      </c>
      <c r="AB225" s="529" t="e">
        <f t="shared" si="172"/>
        <v>#REF!</v>
      </c>
      <c r="AC225" s="529" t="e">
        <f t="shared" si="172"/>
        <v>#REF!</v>
      </c>
      <c r="AD225" s="529" t="e">
        <f t="shared" si="172"/>
        <v>#REF!</v>
      </c>
      <c r="AE225" s="529" t="e">
        <f t="shared" si="172"/>
        <v>#REF!</v>
      </c>
      <c r="AF225" s="529" t="e">
        <f t="shared" si="172"/>
        <v>#REF!</v>
      </c>
      <c r="AG225" s="529" t="e">
        <f t="shared" si="172"/>
        <v>#REF!</v>
      </c>
      <c r="AH225" s="529" t="e">
        <f t="shared" si="172"/>
        <v>#REF!</v>
      </c>
      <c r="AI225" s="529" t="e">
        <f t="shared" si="172"/>
        <v>#REF!</v>
      </c>
      <c r="AJ225" s="529" t="e">
        <f t="shared" si="172"/>
        <v>#REF!</v>
      </c>
    </row>
    <row r="226" spans="3:36">
      <c r="I226" s="49"/>
      <c r="J226" s="49"/>
      <c r="K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</row>
    <row r="227" spans="3:36" s="54" customFormat="1" ht="21" customHeight="1">
      <c r="C227" s="54" t="str">
        <f t="shared" ref="C227:C232" si="173">F227&amp;D227</f>
        <v>Net SalesBeverley</v>
      </c>
      <c r="D227" s="597" t="str">
        <f>E227</f>
        <v>Beverley</v>
      </c>
      <c r="E227" s="1302" t="s">
        <v>191</v>
      </c>
      <c r="F227" s="62" t="s">
        <v>57</v>
      </c>
      <c r="G227" s="62" t="s">
        <v>143</v>
      </c>
      <c r="I227" s="63" t="e">
        <f t="shared" ref="I227:I232" si="174">SUM(Y227:AJ227)</f>
        <v>#REF!</v>
      </c>
      <c r="J227" s="63" t="e">
        <f t="shared" ref="J227:J232" si="175">SUM(M227:X227)</f>
        <v>#REF!</v>
      </c>
      <c r="K227" s="513" t="e">
        <f>I227-J227</f>
        <v>#REF!</v>
      </c>
      <c r="L227" s="654"/>
      <c r="M227" s="25" t="e">
        <f>#REF!</f>
        <v>#REF!</v>
      </c>
      <c r="N227" s="25" t="e">
        <f>#REF!</f>
        <v>#REF!</v>
      </c>
      <c r="O227" s="25" t="e">
        <f>#REF!</f>
        <v>#REF!</v>
      </c>
      <c r="P227" s="25" t="e">
        <f>#REF!</f>
        <v>#REF!</v>
      </c>
      <c r="Q227" s="25" t="e">
        <f>#REF!</f>
        <v>#REF!</v>
      </c>
      <c r="R227" s="25" t="e">
        <f>#REF!</f>
        <v>#REF!</v>
      </c>
      <c r="S227" s="25" t="e">
        <f>#REF!</f>
        <v>#REF!</v>
      </c>
      <c r="T227" s="25" t="e">
        <f>#REF!</f>
        <v>#REF!</v>
      </c>
      <c r="U227" s="25" t="e">
        <f>#REF!</f>
        <v>#REF!</v>
      </c>
      <c r="V227" s="25" t="e">
        <f>#REF!</f>
        <v>#REF!</v>
      </c>
      <c r="W227" s="25" t="e">
        <f>#REF!</f>
        <v>#REF!</v>
      </c>
      <c r="X227" s="25" t="e">
        <f>#REF!</f>
        <v>#REF!</v>
      </c>
      <c r="Y227" s="25" t="e">
        <f>#REF!</f>
        <v>#REF!</v>
      </c>
      <c r="Z227" s="25" t="e">
        <f>#REF!</f>
        <v>#REF!</v>
      </c>
      <c r="AA227" s="25" t="e">
        <f>#REF!</f>
        <v>#REF!</v>
      </c>
      <c r="AB227" s="25" t="e">
        <f>#REF!</f>
        <v>#REF!</v>
      </c>
      <c r="AC227" s="25" t="e">
        <f>#REF!</f>
        <v>#REF!</v>
      </c>
      <c r="AD227" s="25" t="e">
        <f>#REF!</f>
        <v>#REF!</v>
      </c>
      <c r="AE227" s="25" t="e">
        <f>#REF!</f>
        <v>#REF!</v>
      </c>
      <c r="AF227" s="25" t="e">
        <f>#REF!</f>
        <v>#REF!</v>
      </c>
      <c r="AG227" s="25" t="e">
        <f>#REF!</f>
        <v>#REF!</v>
      </c>
      <c r="AH227" s="25" t="e">
        <f>#REF!</f>
        <v>#REF!</v>
      </c>
      <c r="AI227" s="25" t="e">
        <f>#REF!</f>
        <v>#REF!</v>
      </c>
      <c r="AJ227" s="25" t="e">
        <f>#REF!</f>
        <v>#REF!</v>
      </c>
    </row>
    <row r="228" spans="3:36" ht="20.25" customHeight="1">
      <c r="C228" s="54" t="str">
        <f t="shared" si="173"/>
        <v>Gross ProfitBeverley</v>
      </c>
      <c r="D228" s="32" t="str">
        <f>D227</f>
        <v>Beverley</v>
      </c>
      <c r="E228" s="1303"/>
      <c r="F228" s="32" t="s">
        <v>1</v>
      </c>
      <c r="G228" s="32" t="s">
        <v>143</v>
      </c>
      <c r="I228" s="24" t="e">
        <f t="shared" si="174"/>
        <v>#REF!</v>
      </c>
      <c r="J228" s="24" t="e">
        <f t="shared" si="175"/>
        <v>#REF!</v>
      </c>
      <c r="K228" s="123" t="e">
        <f>I228-J228</f>
        <v>#REF!</v>
      </c>
      <c r="M228" s="25" t="e">
        <f>#REF!</f>
        <v>#REF!</v>
      </c>
      <c r="N228" s="25" t="e">
        <f>#REF!</f>
        <v>#REF!</v>
      </c>
      <c r="O228" s="25" t="e">
        <f>#REF!</f>
        <v>#REF!</v>
      </c>
      <c r="P228" s="25" t="e">
        <f>#REF!</f>
        <v>#REF!</v>
      </c>
      <c r="Q228" s="25" t="e">
        <f>#REF!</f>
        <v>#REF!</v>
      </c>
      <c r="R228" s="25" t="e">
        <f>#REF!</f>
        <v>#REF!</v>
      </c>
      <c r="S228" s="25" t="e">
        <f>#REF!</f>
        <v>#REF!</v>
      </c>
      <c r="T228" s="25" t="e">
        <f>#REF!</f>
        <v>#REF!</v>
      </c>
      <c r="U228" s="25" t="e">
        <f>#REF!</f>
        <v>#REF!</v>
      </c>
      <c r="V228" s="25" t="e">
        <f>#REF!</f>
        <v>#REF!</v>
      </c>
      <c r="W228" s="25" t="e">
        <f>#REF!</f>
        <v>#REF!</v>
      </c>
      <c r="X228" s="25" t="e">
        <f>#REF!</f>
        <v>#REF!</v>
      </c>
      <c r="Y228" s="25" t="e">
        <f>#REF!</f>
        <v>#REF!</v>
      </c>
      <c r="Z228" s="25" t="e">
        <f>#REF!</f>
        <v>#REF!</v>
      </c>
      <c r="AA228" s="25" t="e">
        <f>#REF!</f>
        <v>#REF!</v>
      </c>
      <c r="AB228" s="25" t="e">
        <f>#REF!</f>
        <v>#REF!</v>
      </c>
      <c r="AC228" s="25" t="e">
        <f>#REF!</f>
        <v>#REF!</v>
      </c>
      <c r="AD228" s="25" t="e">
        <f>#REF!</f>
        <v>#REF!</v>
      </c>
      <c r="AE228" s="25" t="e">
        <f>#REF!</f>
        <v>#REF!</v>
      </c>
      <c r="AF228" s="25" t="e">
        <f>#REF!</f>
        <v>#REF!</v>
      </c>
      <c r="AG228" s="25" t="e">
        <f>#REF!</f>
        <v>#REF!</v>
      </c>
      <c r="AH228" s="25" t="e">
        <f>#REF!</f>
        <v>#REF!</v>
      </c>
      <c r="AI228" s="25" t="e">
        <f>#REF!</f>
        <v>#REF!</v>
      </c>
      <c r="AJ228" s="25" t="e">
        <f>#REF!</f>
        <v>#REF!</v>
      </c>
    </row>
    <row r="229" spans="3:36" ht="23.25" customHeight="1">
      <c r="C229" s="54" t="str">
        <f t="shared" si="173"/>
        <v>LabourBeverley</v>
      </c>
      <c r="D229" s="32" t="str">
        <f>D228</f>
        <v>Beverley</v>
      </c>
      <c r="E229" s="1303"/>
      <c r="F229" s="32" t="s">
        <v>36</v>
      </c>
      <c r="G229" s="32" t="s">
        <v>143</v>
      </c>
      <c r="I229" s="24" t="e">
        <f t="shared" si="174"/>
        <v>#REF!</v>
      </c>
      <c r="J229" s="24" t="e">
        <f t="shared" si="175"/>
        <v>#REF!</v>
      </c>
      <c r="K229" s="123" t="e">
        <f>J229-I229</f>
        <v>#REF!</v>
      </c>
      <c r="M229" s="25" t="e">
        <f>#REF!</f>
        <v>#REF!</v>
      </c>
      <c r="N229" s="25" t="e">
        <f>#REF!</f>
        <v>#REF!</v>
      </c>
      <c r="O229" s="25" t="e">
        <f>#REF!</f>
        <v>#REF!</v>
      </c>
      <c r="P229" s="25" t="e">
        <f>#REF!</f>
        <v>#REF!</v>
      </c>
      <c r="Q229" s="25" t="e">
        <f>#REF!</f>
        <v>#REF!</v>
      </c>
      <c r="R229" s="25" t="e">
        <f>#REF!</f>
        <v>#REF!</v>
      </c>
      <c r="S229" s="25" t="e">
        <f>#REF!</f>
        <v>#REF!</v>
      </c>
      <c r="T229" s="25" t="e">
        <f>#REF!</f>
        <v>#REF!</v>
      </c>
      <c r="U229" s="25" t="e">
        <f>#REF!</f>
        <v>#REF!</v>
      </c>
      <c r="V229" s="25" t="e">
        <f>#REF!</f>
        <v>#REF!</v>
      </c>
      <c r="W229" s="25" t="e">
        <f>#REF!</f>
        <v>#REF!</v>
      </c>
      <c r="X229" s="25" t="e">
        <f>#REF!</f>
        <v>#REF!</v>
      </c>
      <c r="Y229" s="25" t="e">
        <f>#REF!</f>
        <v>#REF!</v>
      </c>
      <c r="Z229" s="25" t="e">
        <f>#REF!</f>
        <v>#REF!</v>
      </c>
      <c r="AA229" s="25" t="e">
        <f>#REF!</f>
        <v>#REF!</v>
      </c>
      <c r="AB229" s="25" t="e">
        <f>#REF!</f>
        <v>#REF!</v>
      </c>
      <c r="AC229" s="25" t="e">
        <f>#REF!</f>
        <v>#REF!</v>
      </c>
      <c r="AD229" s="25" t="e">
        <f>#REF!</f>
        <v>#REF!</v>
      </c>
      <c r="AE229" s="25" t="e">
        <f>#REF!</f>
        <v>#REF!</v>
      </c>
      <c r="AF229" s="25" t="e">
        <f>#REF!</f>
        <v>#REF!</v>
      </c>
      <c r="AG229" s="25" t="e">
        <f>#REF!</f>
        <v>#REF!</v>
      </c>
      <c r="AH229" s="25" t="e">
        <f>#REF!</f>
        <v>#REF!</v>
      </c>
      <c r="AI229" s="25" t="e">
        <f>#REF!</f>
        <v>#REF!</v>
      </c>
      <c r="AJ229" s="25" t="e">
        <f>#REF!</f>
        <v>#REF!</v>
      </c>
    </row>
    <row r="230" spans="3:36" ht="23.25" customHeight="1">
      <c r="C230" s="54" t="str">
        <f t="shared" si="173"/>
        <v>OccupancyBeverley</v>
      </c>
      <c r="D230" s="32" t="str">
        <f>D229</f>
        <v>Beverley</v>
      </c>
      <c r="E230" s="1303"/>
      <c r="F230" s="32" t="s">
        <v>40</v>
      </c>
      <c r="G230" s="32" t="s">
        <v>143</v>
      </c>
      <c r="I230" s="24" t="e">
        <f t="shared" si="174"/>
        <v>#REF!</v>
      </c>
      <c r="J230" s="24" t="e">
        <f t="shared" si="175"/>
        <v>#REF!</v>
      </c>
      <c r="K230" s="123" t="e">
        <f>J230-I230</f>
        <v>#REF!</v>
      </c>
      <c r="M230" s="25" t="e">
        <f>#REF!</f>
        <v>#REF!</v>
      </c>
      <c r="N230" s="25" t="e">
        <f>#REF!</f>
        <v>#REF!</v>
      </c>
      <c r="O230" s="25" t="e">
        <f>#REF!</f>
        <v>#REF!</v>
      </c>
      <c r="P230" s="25" t="e">
        <f>#REF!</f>
        <v>#REF!</v>
      </c>
      <c r="Q230" s="25" t="e">
        <f>#REF!</f>
        <v>#REF!</v>
      </c>
      <c r="R230" s="25" t="e">
        <f>#REF!</f>
        <v>#REF!</v>
      </c>
      <c r="S230" s="25" t="e">
        <f>#REF!</f>
        <v>#REF!</v>
      </c>
      <c r="T230" s="25" t="e">
        <f>#REF!</f>
        <v>#REF!</v>
      </c>
      <c r="U230" s="25" t="e">
        <f>#REF!</f>
        <v>#REF!</v>
      </c>
      <c r="V230" s="25" t="e">
        <f>#REF!</f>
        <v>#REF!</v>
      </c>
      <c r="W230" s="25" t="e">
        <f>#REF!</f>
        <v>#REF!</v>
      </c>
      <c r="X230" s="25" t="e">
        <f>#REF!</f>
        <v>#REF!</v>
      </c>
      <c r="Y230" s="25" t="e">
        <f>#REF!</f>
        <v>#REF!</v>
      </c>
      <c r="Z230" s="25" t="e">
        <f>#REF!</f>
        <v>#REF!</v>
      </c>
      <c r="AA230" s="25" t="e">
        <f>#REF!</f>
        <v>#REF!</v>
      </c>
      <c r="AB230" s="25" t="e">
        <f>#REF!</f>
        <v>#REF!</v>
      </c>
      <c r="AC230" s="25" t="e">
        <f>#REF!</f>
        <v>#REF!</v>
      </c>
      <c r="AD230" s="25" t="e">
        <f>#REF!</f>
        <v>#REF!</v>
      </c>
      <c r="AE230" s="25" t="e">
        <f>#REF!</f>
        <v>#REF!</v>
      </c>
      <c r="AF230" s="25" t="e">
        <f>#REF!</f>
        <v>#REF!</v>
      </c>
      <c r="AG230" s="25" t="e">
        <f>#REF!</f>
        <v>#REF!</v>
      </c>
      <c r="AH230" s="25" t="e">
        <f>#REF!</f>
        <v>#REF!</v>
      </c>
      <c r="AI230" s="25" t="e">
        <f>#REF!</f>
        <v>#REF!</v>
      </c>
      <c r="AJ230" s="25" t="e">
        <f>#REF!</f>
        <v>#REF!</v>
      </c>
    </row>
    <row r="231" spans="3:36" ht="23.25" customHeight="1">
      <c r="C231" s="54" t="str">
        <f t="shared" si="173"/>
        <v>OverheadsBeverley</v>
      </c>
      <c r="D231" s="32" t="str">
        <f>D230</f>
        <v>Beverley</v>
      </c>
      <c r="E231" s="1303"/>
      <c r="F231" s="32" t="s">
        <v>79</v>
      </c>
      <c r="G231" s="32" t="s">
        <v>143</v>
      </c>
      <c r="I231" s="24" t="e">
        <f t="shared" si="174"/>
        <v>#REF!</v>
      </c>
      <c r="J231" s="24" t="e">
        <f t="shared" si="175"/>
        <v>#REF!</v>
      </c>
      <c r="K231" s="123" t="e">
        <f>J231-I231</f>
        <v>#REF!</v>
      </c>
      <c r="M231" s="25" t="e">
        <f>#REF!</f>
        <v>#REF!</v>
      </c>
      <c r="N231" s="25" t="e">
        <f>#REF!</f>
        <v>#REF!</v>
      </c>
      <c r="O231" s="25" t="e">
        <f>#REF!</f>
        <v>#REF!</v>
      </c>
      <c r="P231" s="25" t="e">
        <f>#REF!</f>
        <v>#REF!</v>
      </c>
      <c r="Q231" s="25" t="e">
        <f>#REF!</f>
        <v>#REF!</v>
      </c>
      <c r="R231" s="25" t="e">
        <f>#REF!</f>
        <v>#REF!</v>
      </c>
      <c r="S231" s="25" t="e">
        <f>#REF!</f>
        <v>#REF!</v>
      </c>
      <c r="T231" s="25" t="e">
        <f>#REF!</f>
        <v>#REF!</v>
      </c>
      <c r="U231" s="25" t="e">
        <f>#REF!</f>
        <v>#REF!</v>
      </c>
      <c r="V231" s="25" t="e">
        <f>#REF!</f>
        <v>#REF!</v>
      </c>
      <c r="W231" s="25" t="e">
        <f>#REF!</f>
        <v>#REF!</v>
      </c>
      <c r="X231" s="25" t="e">
        <f>#REF!</f>
        <v>#REF!</v>
      </c>
      <c r="Y231" s="25" t="e">
        <f>#REF!</f>
        <v>#REF!</v>
      </c>
      <c r="Z231" s="25" t="e">
        <f>#REF!</f>
        <v>#REF!</v>
      </c>
      <c r="AA231" s="25" t="e">
        <f>#REF!</f>
        <v>#REF!</v>
      </c>
      <c r="AB231" s="25" t="e">
        <f>#REF!</f>
        <v>#REF!</v>
      </c>
      <c r="AC231" s="25" t="e">
        <f>#REF!</f>
        <v>#REF!</v>
      </c>
      <c r="AD231" s="25" t="e">
        <f>#REF!</f>
        <v>#REF!</v>
      </c>
      <c r="AE231" s="25" t="e">
        <f>#REF!</f>
        <v>#REF!</v>
      </c>
      <c r="AF231" s="25" t="e">
        <f>#REF!</f>
        <v>#REF!</v>
      </c>
      <c r="AG231" s="25" t="e">
        <f>#REF!</f>
        <v>#REF!</v>
      </c>
      <c r="AH231" s="25" t="e">
        <f>#REF!</f>
        <v>#REF!</v>
      </c>
      <c r="AI231" s="25" t="e">
        <f>#REF!</f>
        <v>#REF!</v>
      </c>
      <c r="AJ231" s="25" t="e">
        <f>#REF!</f>
        <v>#REF!</v>
      </c>
    </row>
    <row r="232" spans="3:36" s="54" customFormat="1" ht="21" customHeight="1">
      <c r="C232" s="54" t="str">
        <f t="shared" si="173"/>
        <v>EBITDABeverley</v>
      </c>
      <c r="D232" s="32" t="str">
        <f>D231</f>
        <v>Beverley</v>
      </c>
      <c r="E232" s="1303"/>
      <c r="F232" s="54" t="s">
        <v>87</v>
      </c>
      <c r="G232" s="54" t="s">
        <v>143</v>
      </c>
      <c r="I232" s="25" t="e">
        <f t="shared" si="174"/>
        <v>#REF!</v>
      </c>
      <c r="J232" s="25" t="e">
        <f t="shared" si="175"/>
        <v>#REF!</v>
      </c>
      <c r="K232" s="514" t="e">
        <f>I232-J232</f>
        <v>#REF!</v>
      </c>
      <c r="M232" s="25" t="e">
        <f t="shared" ref="M232:AJ232" si="176">M228-M229-M230-M231</f>
        <v>#REF!</v>
      </c>
      <c r="N232" s="25" t="e">
        <f t="shared" si="176"/>
        <v>#REF!</v>
      </c>
      <c r="O232" s="25" t="e">
        <f t="shared" si="176"/>
        <v>#REF!</v>
      </c>
      <c r="P232" s="25" t="e">
        <f t="shared" si="176"/>
        <v>#REF!</v>
      </c>
      <c r="Q232" s="25" t="e">
        <f t="shared" si="176"/>
        <v>#REF!</v>
      </c>
      <c r="R232" s="25" t="e">
        <f t="shared" si="176"/>
        <v>#REF!</v>
      </c>
      <c r="S232" s="25" t="e">
        <f t="shared" si="176"/>
        <v>#REF!</v>
      </c>
      <c r="T232" s="25" t="e">
        <f t="shared" si="176"/>
        <v>#REF!</v>
      </c>
      <c r="U232" s="25" t="e">
        <f t="shared" si="176"/>
        <v>#REF!</v>
      </c>
      <c r="V232" s="25" t="e">
        <f t="shared" si="176"/>
        <v>#REF!</v>
      </c>
      <c r="W232" s="25" t="e">
        <f t="shared" si="176"/>
        <v>#REF!</v>
      </c>
      <c r="X232" s="25" t="e">
        <f t="shared" si="176"/>
        <v>#REF!</v>
      </c>
      <c r="Y232" s="25" t="e">
        <f t="shared" si="176"/>
        <v>#REF!</v>
      </c>
      <c r="Z232" s="25" t="e">
        <f t="shared" si="176"/>
        <v>#REF!</v>
      </c>
      <c r="AA232" s="25" t="e">
        <f t="shared" si="176"/>
        <v>#REF!</v>
      </c>
      <c r="AB232" s="25" t="e">
        <f t="shared" si="176"/>
        <v>#REF!</v>
      </c>
      <c r="AC232" s="25" t="e">
        <f t="shared" si="176"/>
        <v>#REF!</v>
      </c>
      <c r="AD232" s="25" t="e">
        <f t="shared" si="176"/>
        <v>#REF!</v>
      </c>
      <c r="AE232" s="25" t="e">
        <f t="shared" si="176"/>
        <v>#REF!</v>
      </c>
      <c r="AF232" s="25" t="e">
        <f t="shared" si="176"/>
        <v>#REF!</v>
      </c>
      <c r="AG232" s="25" t="e">
        <f t="shared" si="176"/>
        <v>#REF!</v>
      </c>
      <c r="AH232" s="25" t="e">
        <f t="shared" si="176"/>
        <v>#REF!</v>
      </c>
      <c r="AI232" s="25" t="e">
        <f t="shared" si="176"/>
        <v>#REF!</v>
      </c>
      <c r="AJ232" s="25" t="e">
        <f t="shared" si="176"/>
        <v>#REF!</v>
      </c>
    </row>
    <row r="233" spans="3:36" s="502" customFormat="1" ht="20.25" customHeight="1">
      <c r="E233" s="1303"/>
      <c r="F233" s="106" t="s">
        <v>609</v>
      </c>
      <c r="G233" s="106" t="s">
        <v>614</v>
      </c>
      <c r="I233" s="510" t="e">
        <f>I228/I227</f>
        <v>#REF!</v>
      </c>
      <c r="J233" s="510" t="e">
        <f>J228/J227</f>
        <v>#REF!</v>
      </c>
      <c r="K233" s="515" t="e">
        <f>I233-J233</f>
        <v>#REF!</v>
      </c>
      <c r="L233" s="1167"/>
      <c r="M233" s="67" t="e">
        <f t="shared" ref="M233:AJ233" si="177">(M228/M227)</f>
        <v>#REF!</v>
      </c>
      <c r="N233" s="67" t="e">
        <f t="shared" si="177"/>
        <v>#REF!</v>
      </c>
      <c r="O233" s="67" t="e">
        <f t="shared" si="177"/>
        <v>#REF!</v>
      </c>
      <c r="P233" s="67" t="e">
        <f t="shared" si="177"/>
        <v>#REF!</v>
      </c>
      <c r="Q233" s="67" t="e">
        <f t="shared" si="177"/>
        <v>#REF!</v>
      </c>
      <c r="R233" s="67" t="e">
        <f t="shared" si="177"/>
        <v>#REF!</v>
      </c>
      <c r="S233" s="67" t="e">
        <f t="shared" si="177"/>
        <v>#REF!</v>
      </c>
      <c r="T233" s="67" t="e">
        <f t="shared" si="177"/>
        <v>#REF!</v>
      </c>
      <c r="U233" s="67" t="e">
        <f t="shared" si="177"/>
        <v>#REF!</v>
      </c>
      <c r="V233" s="67" t="e">
        <f t="shared" si="177"/>
        <v>#REF!</v>
      </c>
      <c r="W233" s="67" t="e">
        <f t="shared" si="177"/>
        <v>#REF!</v>
      </c>
      <c r="X233" s="67" t="e">
        <f t="shared" si="177"/>
        <v>#REF!</v>
      </c>
      <c r="Y233" s="67" t="e">
        <f t="shared" si="177"/>
        <v>#REF!</v>
      </c>
      <c r="Z233" s="67" t="e">
        <f t="shared" si="177"/>
        <v>#REF!</v>
      </c>
      <c r="AA233" s="67" t="e">
        <f t="shared" si="177"/>
        <v>#REF!</v>
      </c>
      <c r="AB233" s="67" t="e">
        <f t="shared" si="177"/>
        <v>#REF!</v>
      </c>
      <c r="AC233" s="67" t="e">
        <f t="shared" si="177"/>
        <v>#REF!</v>
      </c>
      <c r="AD233" s="67" t="e">
        <f t="shared" si="177"/>
        <v>#REF!</v>
      </c>
      <c r="AE233" s="67" t="e">
        <f t="shared" si="177"/>
        <v>#REF!</v>
      </c>
      <c r="AF233" s="67" t="e">
        <f t="shared" si="177"/>
        <v>#REF!</v>
      </c>
      <c r="AG233" s="67" t="e">
        <f t="shared" si="177"/>
        <v>#REF!</v>
      </c>
      <c r="AH233" s="67" t="e">
        <f t="shared" si="177"/>
        <v>#REF!</v>
      </c>
      <c r="AI233" s="67" t="e">
        <f t="shared" si="177"/>
        <v>#REF!</v>
      </c>
      <c r="AJ233" s="67" t="e">
        <f t="shared" si="177"/>
        <v>#REF!</v>
      </c>
    </row>
    <row r="234" spans="3:36" s="502" customFormat="1" ht="23.25" customHeight="1">
      <c r="E234" s="1303"/>
      <c r="F234" s="106" t="s">
        <v>610</v>
      </c>
      <c r="G234" s="106" t="s">
        <v>614</v>
      </c>
      <c r="I234" s="511" t="e">
        <f>I229/I227</f>
        <v>#REF!</v>
      </c>
      <c r="J234" s="511" t="e">
        <f>J229/J227</f>
        <v>#REF!</v>
      </c>
      <c r="K234" s="516" t="e">
        <f>J234-I234</f>
        <v>#REF!</v>
      </c>
      <c r="L234" s="1167"/>
      <c r="M234" s="22" t="e">
        <f t="shared" ref="M234:AJ234" si="178">(M229/M227)</f>
        <v>#REF!</v>
      </c>
      <c r="N234" s="22" t="e">
        <f t="shared" si="178"/>
        <v>#REF!</v>
      </c>
      <c r="O234" s="22" t="e">
        <f t="shared" si="178"/>
        <v>#REF!</v>
      </c>
      <c r="P234" s="22" t="e">
        <f t="shared" si="178"/>
        <v>#REF!</v>
      </c>
      <c r="Q234" s="22" t="e">
        <f t="shared" si="178"/>
        <v>#REF!</v>
      </c>
      <c r="R234" s="22" t="e">
        <f t="shared" si="178"/>
        <v>#REF!</v>
      </c>
      <c r="S234" s="22" t="e">
        <f t="shared" si="178"/>
        <v>#REF!</v>
      </c>
      <c r="T234" s="22" t="e">
        <f t="shared" si="178"/>
        <v>#REF!</v>
      </c>
      <c r="U234" s="22" t="e">
        <f t="shared" si="178"/>
        <v>#REF!</v>
      </c>
      <c r="V234" s="22" t="e">
        <f t="shared" si="178"/>
        <v>#REF!</v>
      </c>
      <c r="W234" s="22" t="e">
        <f t="shared" si="178"/>
        <v>#REF!</v>
      </c>
      <c r="X234" s="22" t="e">
        <f t="shared" si="178"/>
        <v>#REF!</v>
      </c>
      <c r="Y234" s="22" t="e">
        <f t="shared" si="178"/>
        <v>#REF!</v>
      </c>
      <c r="Z234" s="22" t="e">
        <f t="shared" si="178"/>
        <v>#REF!</v>
      </c>
      <c r="AA234" s="22" t="e">
        <f t="shared" si="178"/>
        <v>#REF!</v>
      </c>
      <c r="AB234" s="22" t="e">
        <f t="shared" si="178"/>
        <v>#REF!</v>
      </c>
      <c r="AC234" s="22" t="e">
        <f t="shared" si="178"/>
        <v>#REF!</v>
      </c>
      <c r="AD234" s="22" t="e">
        <f t="shared" si="178"/>
        <v>#REF!</v>
      </c>
      <c r="AE234" s="22" t="e">
        <f t="shared" si="178"/>
        <v>#REF!</v>
      </c>
      <c r="AF234" s="22" t="e">
        <f t="shared" si="178"/>
        <v>#REF!</v>
      </c>
      <c r="AG234" s="22" t="e">
        <f t="shared" si="178"/>
        <v>#REF!</v>
      </c>
      <c r="AH234" s="22" t="e">
        <f t="shared" si="178"/>
        <v>#REF!</v>
      </c>
      <c r="AI234" s="22" t="e">
        <f t="shared" si="178"/>
        <v>#REF!</v>
      </c>
      <c r="AJ234" s="22" t="e">
        <f t="shared" si="178"/>
        <v>#REF!</v>
      </c>
    </row>
    <row r="235" spans="3:36" s="502" customFormat="1" ht="23.25" customHeight="1">
      <c r="E235" s="1303"/>
      <c r="F235" s="106" t="s">
        <v>611</v>
      </c>
      <c r="G235" s="106" t="s">
        <v>614</v>
      </c>
      <c r="I235" s="511" t="e">
        <f>I230/I227</f>
        <v>#REF!</v>
      </c>
      <c r="J235" s="511" t="e">
        <f>J230/J227</f>
        <v>#REF!</v>
      </c>
      <c r="K235" s="516" t="e">
        <f>J235-I235</f>
        <v>#REF!</v>
      </c>
      <c r="L235" s="1167"/>
      <c r="M235" s="67" t="e">
        <f t="shared" ref="M235:AJ235" si="179">M230/M$11</f>
        <v>#REF!</v>
      </c>
      <c r="N235" s="67" t="e">
        <f t="shared" si="179"/>
        <v>#REF!</v>
      </c>
      <c r="O235" s="67" t="e">
        <f t="shared" si="179"/>
        <v>#REF!</v>
      </c>
      <c r="P235" s="67" t="e">
        <f t="shared" si="179"/>
        <v>#REF!</v>
      </c>
      <c r="Q235" s="67" t="e">
        <f t="shared" si="179"/>
        <v>#REF!</v>
      </c>
      <c r="R235" s="67" t="e">
        <f t="shared" si="179"/>
        <v>#REF!</v>
      </c>
      <c r="S235" s="67" t="e">
        <f t="shared" si="179"/>
        <v>#REF!</v>
      </c>
      <c r="T235" s="67" t="e">
        <f t="shared" si="179"/>
        <v>#REF!</v>
      </c>
      <c r="U235" s="67" t="e">
        <f t="shared" si="179"/>
        <v>#REF!</v>
      </c>
      <c r="V235" s="67" t="e">
        <f t="shared" si="179"/>
        <v>#REF!</v>
      </c>
      <c r="W235" s="67" t="e">
        <f t="shared" si="179"/>
        <v>#REF!</v>
      </c>
      <c r="X235" s="67" t="e">
        <f t="shared" si="179"/>
        <v>#REF!</v>
      </c>
      <c r="Y235" s="67" t="e">
        <f t="shared" si="179"/>
        <v>#REF!</v>
      </c>
      <c r="Z235" s="67" t="e">
        <f t="shared" si="179"/>
        <v>#REF!</v>
      </c>
      <c r="AA235" s="67" t="e">
        <f t="shared" si="179"/>
        <v>#REF!</v>
      </c>
      <c r="AB235" s="67" t="e">
        <f t="shared" si="179"/>
        <v>#REF!</v>
      </c>
      <c r="AC235" s="67" t="e">
        <f t="shared" si="179"/>
        <v>#REF!</v>
      </c>
      <c r="AD235" s="67" t="e">
        <f t="shared" si="179"/>
        <v>#REF!</v>
      </c>
      <c r="AE235" s="67" t="e">
        <f t="shared" si="179"/>
        <v>#REF!</v>
      </c>
      <c r="AF235" s="67" t="e">
        <f t="shared" si="179"/>
        <v>#REF!</v>
      </c>
      <c r="AG235" s="67" t="e">
        <f t="shared" si="179"/>
        <v>#REF!</v>
      </c>
      <c r="AH235" s="67" t="e">
        <f t="shared" si="179"/>
        <v>#REF!</v>
      </c>
      <c r="AI235" s="67" t="e">
        <f t="shared" si="179"/>
        <v>#REF!</v>
      </c>
      <c r="AJ235" s="67" t="e">
        <f t="shared" si="179"/>
        <v>#REF!</v>
      </c>
    </row>
    <row r="236" spans="3:36" s="502" customFormat="1" ht="23.25" customHeight="1">
      <c r="E236" s="1303"/>
      <c r="F236" s="106" t="s">
        <v>612</v>
      </c>
      <c r="G236" s="106" t="s">
        <v>614</v>
      </c>
      <c r="I236" s="511" t="e">
        <f>I231/I227</f>
        <v>#REF!</v>
      </c>
      <c r="J236" s="511" t="e">
        <f>J231/J227</f>
        <v>#REF!</v>
      </c>
      <c r="K236" s="516" t="e">
        <f>J236-I236</f>
        <v>#REF!</v>
      </c>
      <c r="L236" s="1167"/>
      <c r="M236" s="67" t="e">
        <f t="shared" ref="M236:AJ236" si="180">M231/M227</f>
        <v>#REF!</v>
      </c>
      <c r="N236" s="67" t="e">
        <f t="shared" si="180"/>
        <v>#REF!</v>
      </c>
      <c r="O236" s="67" t="e">
        <f t="shared" si="180"/>
        <v>#REF!</v>
      </c>
      <c r="P236" s="67" t="e">
        <f t="shared" si="180"/>
        <v>#REF!</v>
      </c>
      <c r="Q236" s="67" t="e">
        <f t="shared" si="180"/>
        <v>#REF!</v>
      </c>
      <c r="R236" s="67" t="e">
        <f t="shared" si="180"/>
        <v>#REF!</v>
      </c>
      <c r="S236" s="67" t="e">
        <f t="shared" si="180"/>
        <v>#REF!</v>
      </c>
      <c r="T236" s="67" t="e">
        <f t="shared" si="180"/>
        <v>#REF!</v>
      </c>
      <c r="U236" s="67" t="e">
        <f t="shared" si="180"/>
        <v>#REF!</v>
      </c>
      <c r="V236" s="67" t="e">
        <f t="shared" si="180"/>
        <v>#REF!</v>
      </c>
      <c r="W236" s="67" t="e">
        <f t="shared" si="180"/>
        <v>#REF!</v>
      </c>
      <c r="X236" s="67" t="e">
        <f t="shared" si="180"/>
        <v>#REF!</v>
      </c>
      <c r="Y236" s="67" t="e">
        <f t="shared" si="180"/>
        <v>#REF!</v>
      </c>
      <c r="Z236" s="67" t="e">
        <f t="shared" si="180"/>
        <v>#REF!</v>
      </c>
      <c r="AA236" s="67" t="e">
        <f t="shared" si="180"/>
        <v>#REF!</v>
      </c>
      <c r="AB236" s="67" t="e">
        <f t="shared" si="180"/>
        <v>#REF!</v>
      </c>
      <c r="AC236" s="67" t="e">
        <f t="shared" si="180"/>
        <v>#REF!</v>
      </c>
      <c r="AD236" s="67" t="e">
        <f t="shared" si="180"/>
        <v>#REF!</v>
      </c>
      <c r="AE236" s="67" t="e">
        <f t="shared" si="180"/>
        <v>#REF!</v>
      </c>
      <c r="AF236" s="67" t="e">
        <f t="shared" si="180"/>
        <v>#REF!</v>
      </c>
      <c r="AG236" s="67" t="e">
        <f t="shared" si="180"/>
        <v>#REF!</v>
      </c>
      <c r="AH236" s="67" t="e">
        <f t="shared" si="180"/>
        <v>#REF!</v>
      </c>
      <c r="AI236" s="67" t="e">
        <f t="shared" si="180"/>
        <v>#REF!</v>
      </c>
      <c r="AJ236" s="67" t="e">
        <f t="shared" si="180"/>
        <v>#REF!</v>
      </c>
    </row>
    <row r="237" spans="3:36" s="503" customFormat="1" ht="21" customHeight="1">
      <c r="C237" s="503" t="str">
        <f>"%"&amp;D232</f>
        <v>%Beverley</v>
      </c>
      <c r="E237" s="1304"/>
      <c r="F237" s="507" t="s">
        <v>613</v>
      </c>
      <c r="G237" s="507" t="s">
        <v>614</v>
      </c>
      <c r="I237" s="512" t="e">
        <f>I232/I227</f>
        <v>#REF!</v>
      </c>
      <c r="J237" s="512" t="e">
        <f>J232/J227</f>
        <v>#REF!</v>
      </c>
      <c r="K237" s="517" t="e">
        <f>I237-J237</f>
        <v>#REF!</v>
      </c>
      <c r="L237" s="1168"/>
      <c r="M237" s="506" t="e">
        <f>M232/M227</f>
        <v>#REF!</v>
      </c>
      <c r="N237" s="506" t="e">
        <f t="shared" ref="N237:AJ237" si="181">N232/N227</f>
        <v>#REF!</v>
      </c>
      <c r="O237" s="506" t="e">
        <f t="shared" si="181"/>
        <v>#REF!</v>
      </c>
      <c r="P237" s="506" t="e">
        <f t="shared" si="181"/>
        <v>#REF!</v>
      </c>
      <c r="Q237" s="506" t="e">
        <f t="shared" si="181"/>
        <v>#REF!</v>
      </c>
      <c r="R237" s="506" t="e">
        <f t="shared" si="181"/>
        <v>#REF!</v>
      </c>
      <c r="S237" s="506" t="e">
        <f t="shared" si="181"/>
        <v>#REF!</v>
      </c>
      <c r="T237" s="506" t="e">
        <f t="shared" si="181"/>
        <v>#REF!</v>
      </c>
      <c r="U237" s="506" t="e">
        <f t="shared" si="181"/>
        <v>#REF!</v>
      </c>
      <c r="V237" s="506" t="e">
        <f t="shared" si="181"/>
        <v>#REF!</v>
      </c>
      <c r="W237" s="506" t="e">
        <f t="shared" si="181"/>
        <v>#REF!</v>
      </c>
      <c r="X237" s="506" t="e">
        <f t="shared" si="181"/>
        <v>#REF!</v>
      </c>
      <c r="Y237" s="506" t="e">
        <f t="shared" si="181"/>
        <v>#REF!</v>
      </c>
      <c r="Z237" s="506" t="e">
        <f t="shared" si="181"/>
        <v>#REF!</v>
      </c>
      <c r="AA237" s="506" t="e">
        <f t="shared" si="181"/>
        <v>#REF!</v>
      </c>
      <c r="AB237" s="506" t="e">
        <f t="shared" si="181"/>
        <v>#REF!</v>
      </c>
      <c r="AC237" s="506" t="e">
        <f t="shared" si="181"/>
        <v>#REF!</v>
      </c>
      <c r="AD237" s="506" t="e">
        <f t="shared" si="181"/>
        <v>#REF!</v>
      </c>
      <c r="AE237" s="506" t="e">
        <f t="shared" si="181"/>
        <v>#REF!</v>
      </c>
      <c r="AF237" s="506" t="e">
        <f t="shared" si="181"/>
        <v>#REF!</v>
      </c>
      <c r="AG237" s="506" t="e">
        <f t="shared" si="181"/>
        <v>#REF!</v>
      </c>
      <c r="AH237" s="506" t="e">
        <f t="shared" si="181"/>
        <v>#REF!</v>
      </c>
      <c r="AI237" s="506" t="e">
        <f t="shared" si="181"/>
        <v>#REF!</v>
      </c>
      <c r="AJ237" s="506" t="e">
        <f t="shared" si="181"/>
        <v>#REF!</v>
      </c>
    </row>
    <row r="238" spans="3:36">
      <c r="I238" s="49"/>
      <c r="J238" s="49"/>
      <c r="K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</row>
    <row r="239" spans="3:36" s="54" customFormat="1" ht="21" customHeight="1">
      <c r="C239" s="54" t="str">
        <f t="shared" ref="C239:C244" si="182">F239&amp;D239</f>
        <v>Net SalesBury St Edmunds</v>
      </c>
      <c r="D239" s="597" t="str">
        <f>E239</f>
        <v>Bury St Edmunds</v>
      </c>
      <c r="E239" s="1302" t="s">
        <v>198</v>
      </c>
      <c r="F239" s="62" t="s">
        <v>57</v>
      </c>
      <c r="G239" s="62" t="s">
        <v>143</v>
      </c>
      <c r="I239" s="63" t="e">
        <f t="shared" ref="I239:I244" si="183">SUM(Y239:AJ239)</f>
        <v>#REF!</v>
      </c>
      <c r="J239" s="63" t="e">
        <f t="shared" ref="J239:J244" si="184">SUM(M239:X239)</f>
        <v>#REF!</v>
      </c>
      <c r="K239" s="513" t="e">
        <f>I239-J239</f>
        <v>#REF!</v>
      </c>
      <c r="L239" s="654"/>
      <c r="M239" s="25" t="e">
        <f>#REF!</f>
        <v>#REF!</v>
      </c>
      <c r="N239" s="25" t="e">
        <f>#REF!</f>
        <v>#REF!</v>
      </c>
      <c r="O239" s="25" t="e">
        <f>#REF!</f>
        <v>#REF!</v>
      </c>
      <c r="P239" s="25" t="e">
        <f>#REF!</f>
        <v>#REF!</v>
      </c>
      <c r="Q239" s="25" t="e">
        <f>#REF!</f>
        <v>#REF!</v>
      </c>
      <c r="R239" s="25" t="e">
        <f>#REF!</f>
        <v>#REF!</v>
      </c>
      <c r="S239" s="25" t="e">
        <f>#REF!</f>
        <v>#REF!</v>
      </c>
      <c r="T239" s="25" t="e">
        <f>#REF!</f>
        <v>#REF!</v>
      </c>
      <c r="U239" s="25" t="e">
        <f>#REF!</f>
        <v>#REF!</v>
      </c>
      <c r="V239" s="25" t="e">
        <f>#REF!</f>
        <v>#REF!</v>
      </c>
      <c r="W239" s="25" t="e">
        <f>#REF!</f>
        <v>#REF!</v>
      </c>
      <c r="X239" s="25" t="e">
        <f>#REF!</f>
        <v>#REF!</v>
      </c>
      <c r="Y239" s="25" t="e">
        <f>#REF!</f>
        <v>#REF!</v>
      </c>
      <c r="Z239" s="25" t="e">
        <f>#REF!</f>
        <v>#REF!</v>
      </c>
      <c r="AA239" s="25" t="e">
        <f>#REF!</f>
        <v>#REF!</v>
      </c>
      <c r="AB239" s="25" t="e">
        <f>#REF!</f>
        <v>#REF!</v>
      </c>
      <c r="AC239" s="25" t="e">
        <f>#REF!</f>
        <v>#REF!</v>
      </c>
      <c r="AD239" s="25" t="e">
        <f>#REF!</f>
        <v>#REF!</v>
      </c>
      <c r="AE239" s="25" t="e">
        <f>#REF!</f>
        <v>#REF!</v>
      </c>
      <c r="AF239" s="25" t="e">
        <f>#REF!</f>
        <v>#REF!</v>
      </c>
      <c r="AG239" s="25" t="e">
        <f>#REF!</f>
        <v>#REF!</v>
      </c>
      <c r="AH239" s="25" t="e">
        <f>#REF!</f>
        <v>#REF!</v>
      </c>
      <c r="AI239" s="25" t="e">
        <f>#REF!</f>
        <v>#REF!</v>
      </c>
      <c r="AJ239" s="25" t="e">
        <f>#REF!</f>
        <v>#REF!</v>
      </c>
    </row>
    <row r="240" spans="3:36" ht="20.25" customHeight="1">
      <c r="C240" s="54" t="str">
        <f t="shared" si="182"/>
        <v>Gross ProfitBury St Edmunds</v>
      </c>
      <c r="D240" s="32" t="str">
        <f>D239</f>
        <v>Bury St Edmunds</v>
      </c>
      <c r="E240" s="1303"/>
      <c r="F240" s="32" t="s">
        <v>1</v>
      </c>
      <c r="G240" s="32" t="s">
        <v>143</v>
      </c>
      <c r="I240" s="24" t="e">
        <f t="shared" si="183"/>
        <v>#REF!</v>
      </c>
      <c r="J240" s="24" t="e">
        <f t="shared" si="184"/>
        <v>#REF!</v>
      </c>
      <c r="K240" s="123" t="e">
        <f>I240-J240</f>
        <v>#REF!</v>
      </c>
      <c r="M240" s="25" t="e">
        <f>#REF!</f>
        <v>#REF!</v>
      </c>
      <c r="N240" s="25" t="e">
        <f>#REF!</f>
        <v>#REF!</v>
      </c>
      <c r="O240" s="25" t="e">
        <f>#REF!</f>
        <v>#REF!</v>
      </c>
      <c r="P240" s="25" t="e">
        <f>#REF!</f>
        <v>#REF!</v>
      </c>
      <c r="Q240" s="25" t="e">
        <f>#REF!</f>
        <v>#REF!</v>
      </c>
      <c r="R240" s="25" t="e">
        <f>#REF!</f>
        <v>#REF!</v>
      </c>
      <c r="S240" s="25" t="e">
        <f>#REF!</f>
        <v>#REF!</v>
      </c>
      <c r="T240" s="25" t="e">
        <f>#REF!</f>
        <v>#REF!</v>
      </c>
      <c r="U240" s="25" t="e">
        <f>#REF!</f>
        <v>#REF!</v>
      </c>
      <c r="V240" s="25" t="e">
        <f>#REF!</f>
        <v>#REF!</v>
      </c>
      <c r="W240" s="25" t="e">
        <f>#REF!</f>
        <v>#REF!</v>
      </c>
      <c r="X240" s="25" t="e">
        <f>#REF!</f>
        <v>#REF!</v>
      </c>
      <c r="Y240" s="25" t="e">
        <f>#REF!</f>
        <v>#REF!</v>
      </c>
      <c r="Z240" s="25" t="e">
        <f>#REF!</f>
        <v>#REF!</v>
      </c>
      <c r="AA240" s="25" t="e">
        <f>#REF!</f>
        <v>#REF!</v>
      </c>
      <c r="AB240" s="25" t="e">
        <f>#REF!</f>
        <v>#REF!</v>
      </c>
      <c r="AC240" s="25" t="e">
        <f>#REF!</f>
        <v>#REF!</v>
      </c>
      <c r="AD240" s="25" t="e">
        <f>#REF!</f>
        <v>#REF!</v>
      </c>
      <c r="AE240" s="25" t="e">
        <f>#REF!</f>
        <v>#REF!</v>
      </c>
      <c r="AF240" s="25" t="e">
        <f>#REF!</f>
        <v>#REF!</v>
      </c>
      <c r="AG240" s="25" t="e">
        <f>#REF!</f>
        <v>#REF!</v>
      </c>
      <c r="AH240" s="25" t="e">
        <f>#REF!</f>
        <v>#REF!</v>
      </c>
      <c r="AI240" s="25" t="e">
        <f>#REF!</f>
        <v>#REF!</v>
      </c>
      <c r="AJ240" s="25" t="e">
        <f>#REF!</f>
        <v>#REF!</v>
      </c>
    </row>
    <row r="241" spans="3:36" ht="23.25" customHeight="1">
      <c r="C241" s="54" t="str">
        <f t="shared" si="182"/>
        <v>LabourBury St Edmunds</v>
      </c>
      <c r="D241" s="32" t="str">
        <f>D240</f>
        <v>Bury St Edmunds</v>
      </c>
      <c r="E241" s="1303"/>
      <c r="F241" s="32" t="s">
        <v>36</v>
      </c>
      <c r="G241" s="32" t="s">
        <v>143</v>
      </c>
      <c r="I241" s="24" t="e">
        <f t="shared" si="183"/>
        <v>#REF!</v>
      </c>
      <c r="J241" s="24" t="e">
        <f t="shared" si="184"/>
        <v>#REF!</v>
      </c>
      <c r="K241" s="123" t="e">
        <f>J241-I241</f>
        <v>#REF!</v>
      </c>
      <c r="M241" s="25" t="e">
        <f>#REF!</f>
        <v>#REF!</v>
      </c>
      <c r="N241" s="25" t="e">
        <f>#REF!</f>
        <v>#REF!</v>
      </c>
      <c r="O241" s="25" t="e">
        <f>#REF!</f>
        <v>#REF!</v>
      </c>
      <c r="P241" s="25" t="e">
        <f>#REF!</f>
        <v>#REF!</v>
      </c>
      <c r="Q241" s="25" t="e">
        <f>#REF!</f>
        <v>#REF!</v>
      </c>
      <c r="R241" s="25" t="e">
        <f>#REF!</f>
        <v>#REF!</v>
      </c>
      <c r="S241" s="25" t="e">
        <f>#REF!</f>
        <v>#REF!</v>
      </c>
      <c r="T241" s="25" t="e">
        <f>#REF!</f>
        <v>#REF!</v>
      </c>
      <c r="U241" s="25" t="e">
        <f>#REF!</f>
        <v>#REF!</v>
      </c>
      <c r="V241" s="25" t="e">
        <f>#REF!</f>
        <v>#REF!</v>
      </c>
      <c r="W241" s="25" t="e">
        <f>#REF!</f>
        <v>#REF!</v>
      </c>
      <c r="X241" s="25" t="e">
        <f>#REF!</f>
        <v>#REF!</v>
      </c>
      <c r="Y241" s="25" t="e">
        <f>#REF!</f>
        <v>#REF!</v>
      </c>
      <c r="Z241" s="25" t="e">
        <f>#REF!</f>
        <v>#REF!</v>
      </c>
      <c r="AA241" s="25" t="e">
        <f>#REF!</f>
        <v>#REF!</v>
      </c>
      <c r="AB241" s="25" t="e">
        <f>#REF!</f>
        <v>#REF!</v>
      </c>
      <c r="AC241" s="25" t="e">
        <f>#REF!</f>
        <v>#REF!</v>
      </c>
      <c r="AD241" s="25" t="e">
        <f>#REF!</f>
        <v>#REF!</v>
      </c>
      <c r="AE241" s="25" t="e">
        <f>#REF!</f>
        <v>#REF!</v>
      </c>
      <c r="AF241" s="25" t="e">
        <f>#REF!</f>
        <v>#REF!</v>
      </c>
      <c r="AG241" s="25" t="e">
        <f>#REF!</f>
        <v>#REF!</v>
      </c>
      <c r="AH241" s="25" t="e">
        <f>#REF!</f>
        <v>#REF!</v>
      </c>
      <c r="AI241" s="25" t="e">
        <f>#REF!</f>
        <v>#REF!</v>
      </c>
      <c r="AJ241" s="25" t="e">
        <f>#REF!</f>
        <v>#REF!</v>
      </c>
    </row>
    <row r="242" spans="3:36" ht="23.25" customHeight="1">
      <c r="C242" s="54" t="str">
        <f t="shared" si="182"/>
        <v>OccupancyBury St Edmunds</v>
      </c>
      <c r="D242" s="32" t="str">
        <f>D241</f>
        <v>Bury St Edmunds</v>
      </c>
      <c r="E242" s="1303"/>
      <c r="F242" s="32" t="s">
        <v>40</v>
      </c>
      <c r="G242" s="32" t="s">
        <v>143</v>
      </c>
      <c r="I242" s="24" t="e">
        <f t="shared" si="183"/>
        <v>#REF!</v>
      </c>
      <c r="J242" s="24" t="e">
        <f t="shared" si="184"/>
        <v>#REF!</v>
      </c>
      <c r="K242" s="123" t="e">
        <f>J242-I242</f>
        <v>#REF!</v>
      </c>
      <c r="M242" s="25" t="e">
        <f>#REF!</f>
        <v>#REF!</v>
      </c>
      <c r="N242" s="25" t="e">
        <f>#REF!</f>
        <v>#REF!</v>
      </c>
      <c r="O242" s="25" t="e">
        <f>#REF!</f>
        <v>#REF!</v>
      </c>
      <c r="P242" s="25" t="e">
        <f>#REF!</f>
        <v>#REF!</v>
      </c>
      <c r="Q242" s="25" t="e">
        <f>#REF!</f>
        <v>#REF!</v>
      </c>
      <c r="R242" s="25" t="e">
        <f>#REF!</f>
        <v>#REF!</v>
      </c>
      <c r="S242" s="25" t="e">
        <f>#REF!</f>
        <v>#REF!</v>
      </c>
      <c r="T242" s="25" t="e">
        <f>#REF!</f>
        <v>#REF!</v>
      </c>
      <c r="U242" s="25" t="e">
        <f>#REF!</f>
        <v>#REF!</v>
      </c>
      <c r="V242" s="25" t="e">
        <f>#REF!</f>
        <v>#REF!</v>
      </c>
      <c r="W242" s="25" t="e">
        <f>#REF!</f>
        <v>#REF!</v>
      </c>
      <c r="X242" s="25" t="e">
        <f>#REF!</f>
        <v>#REF!</v>
      </c>
      <c r="Y242" s="25" t="e">
        <f>#REF!</f>
        <v>#REF!</v>
      </c>
      <c r="Z242" s="25" t="e">
        <f>#REF!</f>
        <v>#REF!</v>
      </c>
      <c r="AA242" s="25" t="e">
        <f>#REF!</f>
        <v>#REF!</v>
      </c>
      <c r="AB242" s="25" t="e">
        <f>#REF!</f>
        <v>#REF!</v>
      </c>
      <c r="AC242" s="25" t="e">
        <f>#REF!</f>
        <v>#REF!</v>
      </c>
      <c r="AD242" s="25" t="e">
        <f>#REF!</f>
        <v>#REF!</v>
      </c>
      <c r="AE242" s="25" t="e">
        <f>#REF!</f>
        <v>#REF!</v>
      </c>
      <c r="AF242" s="25" t="e">
        <f>#REF!</f>
        <v>#REF!</v>
      </c>
      <c r="AG242" s="25" t="e">
        <f>#REF!</f>
        <v>#REF!</v>
      </c>
      <c r="AH242" s="25" t="e">
        <f>#REF!</f>
        <v>#REF!</v>
      </c>
      <c r="AI242" s="25" t="e">
        <f>#REF!</f>
        <v>#REF!</v>
      </c>
      <c r="AJ242" s="25" t="e">
        <f>#REF!</f>
        <v>#REF!</v>
      </c>
    </row>
    <row r="243" spans="3:36" ht="23.25" customHeight="1">
      <c r="C243" s="54" t="str">
        <f t="shared" si="182"/>
        <v>OverheadsBury St Edmunds</v>
      </c>
      <c r="D243" s="32" t="str">
        <f>D242</f>
        <v>Bury St Edmunds</v>
      </c>
      <c r="E243" s="1303"/>
      <c r="F243" s="32" t="s">
        <v>79</v>
      </c>
      <c r="G243" s="32" t="s">
        <v>143</v>
      </c>
      <c r="I243" s="24" t="e">
        <f t="shared" si="183"/>
        <v>#REF!</v>
      </c>
      <c r="J243" s="24" t="e">
        <f t="shared" si="184"/>
        <v>#REF!</v>
      </c>
      <c r="K243" s="123" t="e">
        <f>J243-I243</f>
        <v>#REF!</v>
      </c>
      <c r="M243" s="25" t="e">
        <f>#REF!</f>
        <v>#REF!</v>
      </c>
      <c r="N243" s="25" t="e">
        <f>#REF!</f>
        <v>#REF!</v>
      </c>
      <c r="O243" s="25" t="e">
        <f>#REF!</f>
        <v>#REF!</v>
      </c>
      <c r="P243" s="25" t="e">
        <f>#REF!</f>
        <v>#REF!</v>
      </c>
      <c r="Q243" s="25" t="e">
        <f>#REF!</f>
        <v>#REF!</v>
      </c>
      <c r="R243" s="25" t="e">
        <f>#REF!</f>
        <v>#REF!</v>
      </c>
      <c r="S243" s="25" t="e">
        <f>#REF!</f>
        <v>#REF!</v>
      </c>
      <c r="T243" s="25" t="e">
        <f>#REF!</f>
        <v>#REF!</v>
      </c>
      <c r="U243" s="25" t="e">
        <f>#REF!</f>
        <v>#REF!</v>
      </c>
      <c r="V243" s="25" t="e">
        <f>#REF!</f>
        <v>#REF!</v>
      </c>
      <c r="W243" s="25" t="e">
        <f>#REF!</f>
        <v>#REF!</v>
      </c>
      <c r="X243" s="25" t="e">
        <f>#REF!</f>
        <v>#REF!</v>
      </c>
      <c r="Y243" s="25" t="e">
        <f>#REF!</f>
        <v>#REF!</v>
      </c>
      <c r="Z243" s="25" t="e">
        <f>#REF!</f>
        <v>#REF!</v>
      </c>
      <c r="AA243" s="25" t="e">
        <f>#REF!</f>
        <v>#REF!</v>
      </c>
      <c r="AB243" s="25" t="e">
        <f>#REF!</f>
        <v>#REF!</v>
      </c>
      <c r="AC243" s="25" t="e">
        <f>#REF!</f>
        <v>#REF!</v>
      </c>
      <c r="AD243" s="25" t="e">
        <f>#REF!</f>
        <v>#REF!</v>
      </c>
      <c r="AE243" s="25" t="e">
        <f>#REF!</f>
        <v>#REF!</v>
      </c>
      <c r="AF243" s="25" t="e">
        <f>#REF!</f>
        <v>#REF!</v>
      </c>
      <c r="AG243" s="25" t="e">
        <f>#REF!</f>
        <v>#REF!</v>
      </c>
      <c r="AH243" s="25" t="e">
        <f>#REF!</f>
        <v>#REF!</v>
      </c>
      <c r="AI243" s="25" t="e">
        <f>#REF!</f>
        <v>#REF!</v>
      </c>
      <c r="AJ243" s="25" t="e">
        <f>#REF!</f>
        <v>#REF!</v>
      </c>
    </row>
    <row r="244" spans="3:36" s="54" customFormat="1" ht="21" customHeight="1">
      <c r="C244" s="54" t="str">
        <f t="shared" si="182"/>
        <v>EBITDABury St Edmunds</v>
      </c>
      <c r="D244" s="32" t="str">
        <f>D243</f>
        <v>Bury St Edmunds</v>
      </c>
      <c r="E244" s="1303"/>
      <c r="F244" s="54" t="s">
        <v>87</v>
      </c>
      <c r="G244" s="54" t="s">
        <v>143</v>
      </c>
      <c r="I244" s="25" t="e">
        <f t="shared" si="183"/>
        <v>#REF!</v>
      </c>
      <c r="J244" s="25" t="e">
        <f t="shared" si="184"/>
        <v>#REF!</v>
      </c>
      <c r="K244" s="514" t="e">
        <f>I244-J244</f>
        <v>#REF!</v>
      </c>
      <c r="M244" s="25" t="e">
        <f t="shared" ref="M244:AJ244" si="185">M240-M241-M242-M243</f>
        <v>#REF!</v>
      </c>
      <c r="N244" s="25" t="e">
        <f t="shared" si="185"/>
        <v>#REF!</v>
      </c>
      <c r="O244" s="25" t="e">
        <f t="shared" si="185"/>
        <v>#REF!</v>
      </c>
      <c r="P244" s="25" t="e">
        <f t="shared" si="185"/>
        <v>#REF!</v>
      </c>
      <c r="Q244" s="25" t="e">
        <f t="shared" si="185"/>
        <v>#REF!</v>
      </c>
      <c r="R244" s="25" t="e">
        <f t="shared" si="185"/>
        <v>#REF!</v>
      </c>
      <c r="S244" s="25" t="e">
        <f t="shared" si="185"/>
        <v>#REF!</v>
      </c>
      <c r="T244" s="25" t="e">
        <f t="shared" si="185"/>
        <v>#REF!</v>
      </c>
      <c r="U244" s="25" t="e">
        <f t="shared" si="185"/>
        <v>#REF!</v>
      </c>
      <c r="V244" s="25" t="e">
        <f t="shared" si="185"/>
        <v>#REF!</v>
      </c>
      <c r="W244" s="25" t="e">
        <f t="shared" si="185"/>
        <v>#REF!</v>
      </c>
      <c r="X244" s="25" t="e">
        <f t="shared" si="185"/>
        <v>#REF!</v>
      </c>
      <c r="Y244" s="25" t="e">
        <f t="shared" si="185"/>
        <v>#REF!</v>
      </c>
      <c r="Z244" s="25" t="e">
        <f t="shared" si="185"/>
        <v>#REF!</v>
      </c>
      <c r="AA244" s="25" t="e">
        <f t="shared" si="185"/>
        <v>#REF!</v>
      </c>
      <c r="AB244" s="25" t="e">
        <f t="shared" si="185"/>
        <v>#REF!</v>
      </c>
      <c r="AC244" s="25" t="e">
        <f t="shared" si="185"/>
        <v>#REF!</v>
      </c>
      <c r="AD244" s="25" t="e">
        <f t="shared" si="185"/>
        <v>#REF!</v>
      </c>
      <c r="AE244" s="25" t="e">
        <f t="shared" si="185"/>
        <v>#REF!</v>
      </c>
      <c r="AF244" s="25" t="e">
        <f t="shared" si="185"/>
        <v>#REF!</v>
      </c>
      <c r="AG244" s="25" t="e">
        <f t="shared" si="185"/>
        <v>#REF!</v>
      </c>
      <c r="AH244" s="25" t="e">
        <f t="shared" si="185"/>
        <v>#REF!</v>
      </c>
      <c r="AI244" s="25" t="e">
        <f t="shared" si="185"/>
        <v>#REF!</v>
      </c>
      <c r="AJ244" s="25" t="e">
        <f t="shared" si="185"/>
        <v>#REF!</v>
      </c>
    </row>
    <row r="245" spans="3:36" s="502" customFormat="1" ht="20.25" customHeight="1">
      <c r="E245" s="1303"/>
      <c r="F245" s="106" t="s">
        <v>609</v>
      </c>
      <c r="G245" s="106" t="s">
        <v>614</v>
      </c>
      <c r="I245" s="510" t="e">
        <f>I240/I239</f>
        <v>#REF!</v>
      </c>
      <c r="J245" s="510" t="e">
        <f>J240/J239</f>
        <v>#REF!</v>
      </c>
      <c r="K245" s="515" t="e">
        <f>I245-J245</f>
        <v>#REF!</v>
      </c>
      <c r="L245" s="1167"/>
      <c r="M245" s="67" t="e">
        <f t="shared" ref="M245:AJ245" si="186">(M240/M239)</f>
        <v>#REF!</v>
      </c>
      <c r="N245" s="67" t="e">
        <f t="shared" si="186"/>
        <v>#REF!</v>
      </c>
      <c r="O245" s="67" t="e">
        <f t="shared" si="186"/>
        <v>#REF!</v>
      </c>
      <c r="P245" s="67" t="e">
        <f t="shared" si="186"/>
        <v>#REF!</v>
      </c>
      <c r="Q245" s="67" t="e">
        <f t="shared" si="186"/>
        <v>#REF!</v>
      </c>
      <c r="R245" s="67" t="e">
        <f t="shared" si="186"/>
        <v>#REF!</v>
      </c>
      <c r="S245" s="67" t="e">
        <f t="shared" si="186"/>
        <v>#REF!</v>
      </c>
      <c r="T245" s="67" t="e">
        <f t="shared" si="186"/>
        <v>#REF!</v>
      </c>
      <c r="U245" s="67" t="e">
        <f t="shared" si="186"/>
        <v>#REF!</v>
      </c>
      <c r="V245" s="67" t="e">
        <f t="shared" si="186"/>
        <v>#REF!</v>
      </c>
      <c r="W245" s="67" t="e">
        <f t="shared" si="186"/>
        <v>#REF!</v>
      </c>
      <c r="X245" s="67" t="e">
        <f t="shared" si="186"/>
        <v>#REF!</v>
      </c>
      <c r="Y245" s="67" t="e">
        <f t="shared" si="186"/>
        <v>#REF!</v>
      </c>
      <c r="Z245" s="67" t="e">
        <f t="shared" si="186"/>
        <v>#REF!</v>
      </c>
      <c r="AA245" s="67" t="e">
        <f t="shared" si="186"/>
        <v>#REF!</v>
      </c>
      <c r="AB245" s="67" t="e">
        <f t="shared" si="186"/>
        <v>#REF!</v>
      </c>
      <c r="AC245" s="67" t="e">
        <f t="shared" si="186"/>
        <v>#REF!</v>
      </c>
      <c r="AD245" s="67" t="e">
        <f t="shared" si="186"/>
        <v>#REF!</v>
      </c>
      <c r="AE245" s="67" t="e">
        <f t="shared" si="186"/>
        <v>#REF!</v>
      </c>
      <c r="AF245" s="67" t="e">
        <f t="shared" si="186"/>
        <v>#REF!</v>
      </c>
      <c r="AG245" s="67" t="e">
        <f t="shared" si="186"/>
        <v>#REF!</v>
      </c>
      <c r="AH245" s="67" t="e">
        <f t="shared" si="186"/>
        <v>#REF!</v>
      </c>
      <c r="AI245" s="67" t="e">
        <f t="shared" si="186"/>
        <v>#REF!</v>
      </c>
      <c r="AJ245" s="67" t="e">
        <f t="shared" si="186"/>
        <v>#REF!</v>
      </c>
    </row>
    <row r="246" spans="3:36" s="502" customFormat="1" ht="23.25" customHeight="1">
      <c r="E246" s="1303"/>
      <c r="F246" s="106" t="s">
        <v>610</v>
      </c>
      <c r="G246" s="106" t="s">
        <v>614</v>
      </c>
      <c r="I246" s="511" t="e">
        <f>I241/I239</f>
        <v>#REF!</v>
      </c>
      <c r="J246" s="511" t="e">
        <f>J241/J239</f>
        <v>#REF!</v>
      </c>
      <c r="K246" s="516" t="e">
        <f>J246-I246</f>
        <v>#REF!</v>
      </c>
      <c r="L246" s="1167"/>
      <c r="M246" s="22" t="e">
        <f t="shared" ref="M246:AJ246" si="187">(M241/M239)</f>
        <v>#REF!</v>
      </c>
      <c r="N246" s="22" t="e">
        <f t="shared" si="187"/>
        <v>#REF!</v>
      </c>
      <c r="O246" s="22" t="e">
        <f t="shared" si="187"/>
        <v>#REF!</v>
      </c>
      <c r="P246" s="22" t="e">
        <f t="shared" si="187"/>
        <v>#REF!</v>
      </c>
      <c r="Q246" s="22" t="e">
        <f t="shared" si="187"/>
        <v>#REF!</v>
      </c>
      <c r="R246" s="22" t="e">
        <f t="shared" si="187"/>
        <v>#REF!</v>
      </c>
      <c r="S246" s="22" t="e">
        <f t="shared" si="187"/>
        <v>#REF!</v>
      </c>
      <c r="T246" s="22" t="e">
        <f t="shared" si="187"/>
        <v>#REF!</v>
      </c>
      <c r="U246" s="22" t="e">
        <f t="shared" si="187"/>
        <v>#REF!</v>
      </c>
      <c r="V246" s="22" t="e">
        <f t="shared" si="187"/>
        <v>#REF!</v>
      </c>
      <c r="W246" s="22" t="e">
        <f t="shared" si="187"/>
        <v>#REF!</v>
      </c>
      <c r="X246" s="22" t="e">
        <f t="shared" si="187"/>
        <v>#REF!</v>
      </c>
      <c r="Y246" s="22" t="e">
        <f t="shared" si="187"/>
        <v>#REF!</v>
      </c>
      <c r="Z246" s="22" t="e">
        <f t="shared" si="187"/>
        <v>#REF!</v>
      </c>
      <c r="AA246" s="22" t="e">
        <f t="shared" si="187"/>
        <v>#REF!</v>
      </c>
      <c r="AB246" s="22" t="e">
        <f t="shared" si="187"/>
        <v>#REF!</v>
      </c>
      <c r="AC246" s="22" t="e">
        <f t="shared" si="187"/>
        <v>#REF!</v>
      </c>
      <c r="AD246" s="22" t="e">
        <f t="shared" si="187"/>
        <v>#REF!</v>
      </c>
      <c r="AE246" s="22" t="e">
        <f t="shared" si="187"/>
        <v>#REF!</v>
      </c>
      <c r="AF246" s="22" t="e">
        <f t="shared" si="187"/>
        <v>#REF!</v>
      </c>
      <c r="AG246" s="22" t="e">
        <f t="shared" si="187"/>
        <v>#REF!</v>
      </c>
      <c r="AH246" s="22" t="e">
        <f t="shared" si="187"/>
        <v>#REF!</v>
      </c>
      <c r="AI246" s="22" t="e">
        <f t="shared" si="187"/>
        <v>#REF!</v>
      </c>
      <c r="AJ246" s="22" t="e">
        <f t="shared" si="187"/>
        <v>#REF!</v>
      </c>
    </row>
    <row r="247" spans="3:36" s="502" customFormat="1" ht="23.25" customHeight="1">
      <c r="E247" s="1303"/>
      <c r="F247" s="106" t="s">
        <v>611</v>
      </c>
      <c r="G247" s="106" t="s">
        <v>614</v>
      </c>
      <c r="I247" s="511" t="e">
        <f>I242/I239</f>
        <v>#REF!</v>
      </c>
      <c r="J247" s="511" t="e">
        <f>J242/J239</f>
        <v>#REF!</v>
      </c>
      <c r="K247" s="516" t="e">
        <f>J247-I247</f>
        <v>#REF!</v>
      </c>
      <c r="L247" s="1167"/>
      <c r="M247" s="67" t="e">
        <f t="shared" ref="M247:AJ247" si="188">M242/M$11</f>
        <v>#REF!</v>
      </c>
      <c r="N247" s="67" t="e">
        <f t="shared" si="188"/>
        <v>#REF!</v>
      </c>
      <c r="O247" s="67" t="e">
        <f t="shared" si="188"/>
        <v>#REF!</v>
      </c>
      <c r="P247" s="67" t="e">
        <f t="shared" si="188"/>
        <v>#REF!</v>
      </c>
      <c r="Q247" s="67" t="e">
        <f t="shared" si="188"/>
        <v>#REF!</v>
      </c>
      <c r="R247" s="67" t="e">
        <f t="shared" si="188"/>
        <v>#REF!</v>
      </c>
      <c r="S247" s="67" t="e">
        <f t="shared" si="188"/>
        <v>#REF!</v>
      </c>
      <c r="T247" s="67" t="e">
        <f t="shared" si="188"/>
        <v>#REF!</v>
      </c>
      <c r="U247" s="67" t="e">
        <f t="shared" si="188"/>
        <v>#REF!</v>
      </c>
      <c r="V247" s="67" t="e">
        <f t="shared" si="188"/>
        <v>#REF!</v>
      </c>
      <c r="W247" s="67" t="e">
        <f t="shared" si="188"/>
        <v>#REF!</v>
      </c>
      <c r="X247" s="67" t="e">
        <f t="shared" si="188"/>
        <v>#REF!</v>
      </c>
      <c r="Y247" s="67" t="e">
        <f t="shared" si="188"/>
        <v>#REF!</v>
      </c>
      <c r="Z247" s="67" t="e">
        <f t="shared" si="188"/>
        <v>#REF!</v>
      </c>
      <c r="AA247" s="67" t="e">
        <f t="shared" si="188"/>
        <v>#REF!</v>
      </c>
      <c r="AB247" s="67" t="e">
        <f t="shared" si="188"/>
        <v>#REF!</v>
      </c>
      <c r="AC247" s="67" t="e">
        <f t="shared" si="188"/>
        <v>#REF!</v>
      </c>
      <c r="AD247" s="67" t="e">
        <f t="shared" si="188"/>
        <v>#REF!</v>
      </c>
      <c r="AE247" s="67" t="e">
        <f t="shared" si="188"/>
        <v>#REF!</v>
      </c>
      <c r="AF247" s="67" t="e">
        <f t="shared" si="188"/>
        <v>#REF!</v>
      </c>
      <c r="AG247" s="67" t="e">
        <f t="shared" si="188"/>
        <v>#REF!</v>
      </c>
      <c r="AH247" s="67" t="e">
        <f t="shared" si="188"/>
        <v>#REF!</v>
      </c>
      <c r="AI247" s="67" t="e">
        <f t="shared" si="188"/>
        <v>#REF!</v>
      </c>
      <c r="AJ247" s="67" t="e">
        <f t="shared" si="188"/>
        <v>#REF!</v>
      </c>
    </row>
    <row r="248" spans="3:36" s="502" customFormat="1" ht="23.25" customHeight="1">
      <c r="E248" s="1303"/>
      <c r="F248" s="106" t="s">
        <v>612</v>
      </c>
      <c r="G248" s="106" t="s">
        <v>614</v>
      </c>
      <c r="I248" s="511" t="e">
        <f>I243/I239</f>
        <v>#REF!</v>
      </c>
      <c r="J248" s="511" t="e">
        <f>J243/J239</f>
        <v>#REF!</v>
      </c>
      <c r="K248" s="516" t="e">
        <f>J248-I248</f>
        <v>#REF!</v>
      </c>
      <c r="L248" s="1167"/>
      <c r="M248" s="67" t="e">
        <f t="shared" ref="M248:AJ248" si="189">M243/M239</f>
        <v>#REF!</v>
      </c>
      <c r="N248" s="67" t="e">
        <f t="shared" si="189"/>
        <v>#REF!</v>
      </c>
      <c r="O248" s="67" t="e">
        <f t="shared" si="189"/>
        <v>#REF!</v>
      </c>
      <c r="P248" s="67" t="e">
        <f t="shared" si="189"/>
        <v>#REF!</v>
      </c>
      <c r="Q248" s="67" t="e">
        <f t="shared" si="189"/>
        <v>#REF!</v>
      </c>
      <c r="R248" s="67" t="e">
        <f t="shared" si="189"/>
        <v>#REF!</v>
      </c>
      <c r="S248" s="67" t="e">
        <f t="shared" si="189"/>
        <v>#REF!</v>
      </c>
      <c r="T248" s="67" t="e">
        <f t="shared" si="189"/>
        <v>#REF!</v>
      </c>
      <c r="U248" s="67" t="e">
        <f t="shared" si="189"/>
        <v>#REF!</v>
      </c>
      <c r="V248" s="67" t="e">
        <f t="shared" si="189"/>
        <v>#REF!</v>
      </c>
      <c r="W248" s="67" t="e">
        <f t="shared" si="189"/>
        <v>#REF!</v>
      </c>
      <c r="X248" s="67" t="e">
        <f t="shared" si="189"/>
        <v>#REF!</v>
      </c>
      <c r="Y248" s="67" t="e">
        <f t="shared" si="189"/>
        <v>#REF!</v>
      </c>
      <c r="Z248" s="67" t="e">
        <f t="shared" si="189"/>
        <v>#REF!</v>
      </c>
      <c r="AA248" s="67" t="e">
        <f t="shared" si="189"/>
        <v>#REF!</v>
      </c>
      <c r="AB248" s="67" t="e">
        <f t="shared" si="189"/>
        <v>#REF!</v>
      </c>
      <c r="AC248" s="67" t="e">
        <f t="shared" si="189"/>
        <v>#REF!</v>
      </c>
      <c r="AD248" s="67" t="e">
        <f t="shared" si="189"/>
        <v>#REF!</v>
      </c>
      <c r="AE248" s="67" t="e">
        <f t="shared" si="189"/>
        <v>#REF!</v>
      </c>
      <c r="AF248" s="67" t="e">
        <f t="shared" si="189"/>
        <v>#REF!</v>
      </c>
      <c r="AG248" s="67" t="e">
        <f t="shared" si="189"/>
        <v>#REF!</v>
      </c>
      <c r="AH248" s="67" t="e">
        <f t="shared" si="189"/>
        <v>#REF!</v>
      </c>
      <c r="AI248" s="67" t="e">
        <f t="shared" si="189"/>
        <v>#REF!</v>
      </c>
      <c r="AJ248" s="67" t="e">
        <f t="shared" si="189"/>
        <v>#REF!</v>
      </c>
    </row>
    <row r="249" spans="3:36" s="503" customFormat="1" ht="21" customHeight="1">
      <c r="C249" s="503" t="str">
        <f>"%"&amp;D244</f>
        <v>%Bury St Edmunds</v>
      </c>
      <c r="E249" s="1304"/>
      <c r="F249" s="507" t="s">
        <v>613</v>
      </c>
      <c r="G249" s="507" t="s">
        <v>614</v>
      </c>
      <c r="I249" s="512" t="e">
        <f>I244/I239</f>
        <v>#REF!</v>
      </c>
      <c r="J249" s="512" t="e">
        <f>J244/J239</f>
        <v>#REF!</v>
      </c>
      <c r="K249" s="517" t="e">
        <f>I249-J249</f>
        <v>#REF!</v>
      </c>
      <c r="L249" s="1168"/>
      <c r="M249" s="506" t="e">
        <f>M244/M239</f>
        <v>#REF!</v>
      </c>
      <c r="N249" s="506" t="e">
        <f t="shared" ref="N249:AJ249" si="190">N244/N239</f>
        <v>#REF!</v>
      </c>
      <c r="O249" s="506" t="e">
        <f t="shared" si="190"/>
        <v>#REF!</v>
      </c>
      <c r="P249" s="506" t="e">
        <f t="shared" si="190"/>
        <v>#REF!</v>
      </c>
      <c r="Q249" s="506" t="e">
        <f t="shared" si="190"/>
        <v>#REF!</v>
      </c>
      <c r="R249" s="506" t="e">
        <f t="shared" si="190"/>
        <v>#REF!</v>
      </c>
      <c r="S249" s="506" t="e">
        <f t="shared" si="190"/>
        <v>#REF!</v>
      </c>
      <c r="T249" s="506" t="e">
        <f t="shared" si="190"/>
        <v>#REF!</v>
      </c>
      <c r="U249" s="506" t="e">
        <f t="shared" si="190"/>
        <v>#REF!</v>
      </c>
      <c r="V249" s="506" t="e">
        <f t="shared" si="190"/>
        <v>#REF!</v>
      </c>
      <c r="W249" s="506" t="e">
        <f t="shared" si="190"/>
        <v>#REF!</v>
      </c>
      <c r="X249" s="506" t="e">
        <f t="shared" si="190"/>
        <v>#REF!</v>
      </c>
      <c r="Y249" s="506" t="e">
        <f t="shared" si="190"/>
        <v>#REF!</v>
      </c>
      <c r="Z249" s="506" t="e">
        <f t="shared" si="190"/>
        <v>#REF!</v>
      </c>
      <c r="AA249" s="506" t="e">
        <f t="shared" si="190"/>
        <v>#REF!</v>
      </c>
      <c r="AB249" s="506" t="e">
        <f t="shared" si="190"/>
        <v>#REF!</v>
      </c>
      <c r="AC249" s="506" t="e">
        <f t="shared" si="190"/>
        <v>#REF!</v>
      </c>
      <c r="AD249" s="506" t="e">
        <f t="shared" si="190"/>
        <v>#REF!</v>
      </c>
      <c r="AE249" s="506" t="e">
        <f t="shared" si="190"/>
        <v>#REF!</v>
      </c>
      <c r="AF249" s="506" t="e">
        <f t="shared" si="190"/>
        <v>#REF!</v>
      </c>
      <c r="AG249" s="506" t="e">
        <f t="shared" si="190"/>
        <v>#REF!</v>
      </c>
      <c r="AH249" s="506" t="e">
        <f t="shared" si="190"/>
        <v>#REF!</v>
      </c>
      <c r="AI249" s="506" t="e">
        <f t="shared" si="190"/>
        <v>#REF!</v>
      </c>
      <c r="AJ249" s="506" t="e">
        <f t="shared" si="190"/>
        <v>#REF!</v>
      </c>
    </row>
    <row r="250" spans="3:36" ht="13" customHeight="1">
      <c r="I250" s="49"/>
      <c r="J250" s="49"/>
      <c r="K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</row>
    <row r="251" spans="3:36" s="54" customFormat="1" ht="21" customHeight="1">
      <c r="C251" s="54" t="str">
        <f t="shared" ref="C251:C256" si="191">F251&amp;D251</f>
        <v>Net SalesBristol</v>
      </c>
      <c r="D251" s="597" t="str">
        <f>E251</f>
        <v>Bristol</v>
      </c>
      <c r="E251" s="1302" t="s">
        <v>24</v>
      </c>
      <c r="F251" s="62" t="s">
        <v>57</v>
      </c>
      <c r="G251" s="62" t="s">
        <v>143</v>
      </c>
      <c r="I251" s="63" t="e">
        <f t="shared" ref="I251:I256" si="192">SUM(Y251:AJ251)</f>
        <v>#REF!</v>
      </c>
      <c r="J251" s="63" t="e">
        <f t="shared" ref="J251:J256" si="193">SUM(M251:X251)</f>
        <v>#REF!</v>
      </c>
      <c r="K251" s="513" t="e">
        <f>I251-J251</f>
        <v>#REF!</v>
      </c>
      <c r="L251" s="654"/>
      <c r="M251" s="25" t="e">
        <f>#REF!</f>
        <v>#REF!</v>
      </c>
      <c r="N251" s="25" t="e">
        <f>#REF!</f>
        <v>#REF!</v>
      </c>
      <c r="O251" s="25" t="e">
        <f>#REF!</f>
        <v>#REF!</v>
      </c>
      <c r="P251" s="25" t="e">
        <f>#REF!</f>
        <v>#REF!</v>
      </c>
      <c r="Q251" s="25" t="e">
        <f>#REF!</f>
        <v>#REF!</v>
      </c>
      <c r="R251" s="25" t="e">
        <f>#REF!</f>
        <v>#REF!</v>
      </c>
      <c r="S251" s="25" t="e">
        <f>#REF!</f>
        <v>#REF!</v>
      </c>
      <c r="T251" s="25" t="e">
        <f>#REF!</f>
        <v>#REF!</v>
      </c>
      <c r="U251" s="25" t="e">
        <f>#REF!</f>
        <v>#REF!</v>
      </c>
      <c r="V251" s="25" t="e">
        <f>#REF!</f>
        <v>#REF!</v>
      </c>
      <c r="W251" s="25" t="e">
        <f>#REF!</f>
        <v>#REF!</v>
      </c>
      <c r="X251" s="25" t="e">
        <f>#REF!</f>
        <v>#REF!</v>
      </c>
      <c r="Y251" s="25" t="e">
        <f>#REF!</f>
        <v>#REF!</v>
      </c>
      <c r="Z251" s="25" t="e">
        <f>#REF!</f>
        <v>#REF!</v>
      </c>
      <c r="AA251" s="25" t="e">
        <f>#REF!</f>
        <v>#REF!</v>
      </c>
      <c r="AB251" s="25" t="e">
        <f>#REF!</f>
        <v>#REF!</v>
      </c>
      <c r="AC251" s="25" t="e">
        <f>#REF!</f>
        <v>#REF!</v>
      </c>
      <c r="AD251" s="25" t="e">
        <f>#REF!</f>
        <v>#REF!</v>
      </c>
      <c r="AE251" s="25" t="e">
        <f>#REF!</f>
        <v>#REF!</v>
      </c>
      <c r="AF251" s="25" t="e">
        <f>#REF!</f>
        <v>#REF!</v>
      </c>
      <c r="AG251" s="25" t="e">
        <f>#REF!</f>
        <v>#REF!</v>
      </c>
      <c r="AH251" s="25" t="e">
        <f>#REF!</f>
        <v>#REF!</v>
      </c>
      <c r="AI251" s="25" t="e">
        <f>#REF!</f>
        <v>#REF!</v>
      </c>
      <c r="AJ251" s="25" t="e">
        <f>#REF!</f>
        <v>#REF!</v>
      </c>
    </row>
    <row r="252" spans="3:36" ht="20.25" customHeight="1">
      <c r="C252" s="54" t="str">
        <f t="shared" si="191"/>
        <v>Gross ProfitBristol</v>
      </c>
      <c r="D252" s="32" t="str">
        <f>D251</f>
        <v>Bristol</v>
      </c>
      <c r="E252" s="1303"/>
      <c r="F252" s="32" t="s">
        <v>1</v>
      </c>
      <c r="G252" s="32" t="s">
        <v>143</v>
      </c>
      <c r="I252" s="24" t="e">
        <f t="shared" si="192"/>
        <v>#REF!</v>
      </c>
      <c r="J252" s="24" t="e">
        <f t="shared" si="193"/>
        <v>#REF!</v>
      </c>
      <c r="K252" s="123" t="e">
        <f>I252-J252</f>
        <v>#REF!</v>
      </c>
      <c r="M252" s="25" t="e">
        <f>#REF!</f>
        <v>#REF!</v>
      </c>
      <c r="N252" s="25" t="e">
        <f>#REF!</f>
        <v>#REF!</v>
      </c>
      <c r="O252" s="25" t="e">
        <f>#REF!</f>
        <v>#REF!</v>
      </c>
      <c r="P252" s="25" t="e">
        <f>#REF!</f>
        <v>#REF!</v>
      </c>
      <c r="Q252" s="25" t="e">
        <f>#REF!</f>
        <v>#REF!</v>
      </c>
      <c r="R252" s="25" t="e">
        <f>#REF!</f>
        <v>#REF!</v>
      </c>
      <c r="S252" s="25" t="e">
        <f>#REF!</f>
        <v>#REF!</v>
      </c>
      <c r="T252" s="25" t="e">
        <f>#REF!</f>
        <v>#REF!</v>
      </c>
      <c r="U252" s="25" t="e">
        <f>#REF!</f>
        <v>#REF!</v>
      </c>
      <c r="V252" s="25" t="e">
        <f>#REF!</f>
        <v>#REF!</v>
      </c>
      <c r="W252" s="25" t="e">
        <f>#REF!</f>
        <v>#REF!</v>
      </c>
      <c r="X252" s="25" t="e">
        <f>#REF!</f>
        <v>#REF!</v>
      </c>
      <c r="Y252" s="25" t="e">
        <f>#REF!</f>
        <v>#REF!</v>
      </c>
      <c r="Z252" s="25" t="e">
        <f>#REF!</f>
        <v>#REF!</v>
      </c>
      <c r="AA252" s="25" t="e">
        <f>#REF!</f>
        <v>#REF!</v>
      </c>
      <c r="AB252" s="25" t="e">
        <f>#REF!</f>
        <v>#REF!</v>
      </c>
      <c r="AC252" s="25" t="e">
        <f>#REF!</f>
        <v>#REF!</v>
      </c>
      <c r="AD252" s="25" t="e">
        <f>#REF!</f>
        <v>#REF!</v>
      </c>
      <c r="AE252" s="25" t="e">
        <f>#REF!</f>
        <v>#REF!</v>
      </c>
      <c r="AF252" s="25" t="e">
        <f>#REF!</f>
        <v>#REF!</v>
      </c>
      <c r="AG252" s="25" t="e">
        <f>#REF!</f>
        <v>#REF!</v>
      </c>
      <c r="AH252" s="25" t="e">
        <f>#REF!</f>
        <v>#REF!</v>
      </c>
      <c r="AI252" s="25" t="e">
        <f>#REF!</f>
        <v>#REF!</v>
      </c>
      <c r="AJ252" s="25" t="e">
        <f>#REF!</f>
        <v>#REF!</v>
      </c>
    </row>
    <row r="253" spans="3:36" ht="23.25" customHeight="1">
      <c r="C253" s="54" t="str">
        <f t="shared" si="191"/>
        <v>LabourBristol</v>
      </c>
      <c r="D253" s="32" t="str">
        <f>D252</f>
        <v>Bristol</v>
      </c>
      <c r="E253" s="1303"/>
      <c r="F253" s="32" t="s">
        <v>36</v>
      </c>
      <c r="G253" s="32" t="s">
        <v>143</v>
      </c>
      <c r="I253" s="24" t="e">
        <f t="shared" si="192"/>
        <v>#REF!</v>
      </c>
      <c r="J253" s="24" t="e">
        <f t="shared" si="193"/>
        <v>#REF!</v>
      </c>
      <c r="K253" s="123" t="e">
        <f>J253-I253</f>
        <v>#REF!</v>
      </c>
      <c r="M253" s="25" t="e">
        <f>#REF!</f>
        <v>#REF!</v>
      </c>
      <c r="N253" s="25" t="e">
        <f>#REF!</f>
        <v>#REF!</v>
      </c>
      <c r="O253" s="25" t="e">
        <f>#REF!</f>
        <v>#REF!</v>
      </c>
      <c r="P253" s="25" t="e">
        <f>#REF!</f>
        <v>#REF!</v>
      </c>
      <c r="Q253" s="25" t="e">
        <f>#REF!</f>
        <v>#REF!</v>
      </c>
      <c r="R253" s="25" t="e">
        <f>#REF!</f>
        <v>#REF!</v>
      </c>
      <c r="S253" s="25" t="e">
        <f>#REF!</f>
        <v>#REF!</v>
      </c>
      <c r="T253" s="25" t="e">
        <f>#REF!</f>
        <v>#REF!</v>
      </c>
      <c r="U253" s="25" t="e">
        <f>#REF!</f>
        <v>#REF!</v>
      </c>
      <c r="V253" s="25" t="e">
        <f>#REF!</f>
        <v>#REF!</v>
      </c>
      <c r="W253" s="25" t="e">
        <f>#REF!</f>
        <v>#REF!</v>
      </c>
      <c r="X253" s="25" t="e">
        <f>#REF!</f>
        <v>#REF!</v>
      </c>
      <c r="Y253" s="25" t="e">
        <f>#REF!</f>
        <v>#REF!</v>
      </c>
      <c r="Z253" s="25" t="e">
        <f>#REF!</f>
        <v>#REF!</v>
      </c>
      <c r="AA253" s="25" t="e">
        <f>#REF!</f>
        <v>#REF!</v>
      </c>
      <c r="AB253" s="25" t="e">
        <f>#REF!</f>
        <v>#REF!</v>
      </c>
      <c r="AC253" s="25" t="e">
        <f>#REF!</f>
        <v>#REF!</v>
      </c>
      <c r="AD253" s="25" t="e">
        <f>#REF!</f>
        <v>#REF!</v>
      </c>
      <c r="AE253" s="25" t="e">
        <f>#REF!</f>
        <v>#REF!</v>
      </c>
      <c r="AF253" s="25" t="e">
        <f>#REF!</f>
        <v>#REF!</v>
      </c>
      <c r="AG253" s="25" t="e">
        <f>#REF!</f>
        <v>#REF!</v>
      </c>
      <c r="AH253" s="25" t="e">
        <f>#REF!</f>
        <v>#REF!</v>
      </c>
      <c r="AI253" s="25" t="e">
        <f>#REF!</f>
        <v>#REF!</v>
      </c>
      <c r="AJ253" s="25" t="e">
        <f>#REF!</f>
        <v>#REF!</v>
      </c>
    </row>
    <row r="254" spans="3:36" ht="23.25" customHeight="1">
      <c r="C254" s="54" t="str">
        <f t="shared" si="191"/>
        <v>OccupancyBristol</v>
      </c>
      <c r="D254" s="32" t="str">
        <f>D253</f>
        <v>Bristol</v>
      </c>
      <c r="E254" s="1303"/>
      <c r="F254" s="32" t="s">
        <v>40</v>
      </c>
      <c r="G254" s="32" t="s">
        <v>143</v>
      </c>
      <c r="I254" s="24" t="e">
        <f t="shared" si="192"/>
        <v>#REF!</v>
      </c>
      <c r="J254" s="24" t="e">
        <f t="shared" si="193"/>
        <v>#REF!</v>
      </c>
      <c r="K254" s="123" t="e">
        <f>J254-I254</f>
        <v>#REF!</v>
      </c>
      <c r="M254" s="25" t="e">
        <f>#REF!</f>
        <v>#REF!</v>
      </c>
      <c r="N254" s="25" t="e">
        <f>#REF!</f>
        <v>#REF!</v>
      </c>
      <c r="O254" s="25" t="e">
        <f>#REF!</f>
        <v>#REF!</v>
      </c>
      <c r="P254" s="25" t="e">
        <f>#REF!</f>
        <v>#REF!</v>
      </c>
      <c r="Q254" s="25" t="e">
        <f>#REF!</f>
        <v>#REF!</v>
      </c>
      <c r="R254" s="25" t="e">
        <f>#REF!</f>
        <v>#REF!</v>
      </c>
      <c r="S254" s="25" t="e">
        <f>#REF!</f>
        <v>#REF!</v>
      </c>
      <c r="T254" s="25" t="e">
        <f>#REF!</f>
        <v>#REF!</v>
      </c>
      <c r="U254" s="25" t="e">
        <f>#REF!</f>
        <v>#REF!</v>
      </c>
      <c r="V254" s="25" t="e">
        <f>#REF!</f>
        <v>#REF!</v>
      </c>
      <c r="W254" s="25" t="e">
        <f>#REF!</f>
        <v>#REF!</v>
      </c>
      <c r="X254" s="25" t="e">
        <f>#REF!</f>
        <v>#REF!</v>
      </c>
      <c r="Y254" s="25" t="e">
        <f>#REF!</f>
        <v>#REF!</v>
      </c>
      <c r="Z254" s="25" t="e">
        <f>#REF!</f>
        <v>#REF!</v>
      </c>
      <c r="AA254" s="25" t="e">
        <f>#REF!</f>
        <v>#REF!</v>
      </c>
      <c r="AB254" s="25" t="e">
        <f>#REF!</f>
        <v>#REF!</v>
      </c>
      <c r="AC254" s="25" t="e">
        <f>#REF!</f>
        <v>#REF!</v>
      </c>
      <c r="AD254" s="25" t="e">
        <f>#REF!</f>
        <v>#REF!</v>
      </c>
      <c r="AE254" s="25" t="e">
        <f>#REF!</f>
        <v>#REF!</v>
      </c>
      <c r="AF254" s="25" t="e">
        <f>#REF!</f>
        <v>#REF!</v>
      </c>
      <c r="AG254" s="25" t="e">
        <f>#REF!</f>
        <v>#REF!</v>
      </c>
      <c r="AH254" s="25" t="e">
        <f>#REF!</f>
        <v>#REF!</v>
      </c>
      <c r="AI254" s="25" t="e">
        <f>#REF!</f>
        <v>#REF!</v>
      </c>
      <c r="AJ254" s="25" t="e">
        <f>#REF!</f>
        <v>#REF!</v>
      </c>
    </row>
    <row r="255" spans="3:36" ht="23.25" customHeight="1">
      <c r="C255" s="54" t="str">
        <f t="shared" si="191"/>
        <v>OverheadsBristol</v>
      </c>
      <c r="D255" s="32" t="str">
        <f>D254</f>
        <v>Bristol</v>
      </c>
      <c r="E255" s="1303"/>
      <c r="F255" s="32" t="s">
        <v>79</v>
      </c>
      <c r="G255" s="32" t="s">
        <v>143</v>
      </c>
      <c r="I255" s="24" t="e">
        <f t="shared" si="192"/>
        <v>#REF!</v>
      </c>
      <c r="J255" s="24" t="e">
        <f t="shared" si="193"/>
        <v>#REF!</v>
      </c>
      <c r="K255" s="123" t="e">
        <f>J255-I255</f>
        <v>#REF!</v>
      </c>
      <c r="M255" s="25" t="e">
        <f>#REF!</f>
        <v>#REF!</v>
      </c>
      <c r="N255" s="25" t="e">
        <f>#REF!</f>
        <v>#REF!</v>
      </c>
      <c r="O255" s="25" t="e">
        <f>#REF!</f>
        <v>#REF!</v>
      </c>
      <c r="P255" s="25" t="e">
        <f>#REF!</f>
        <v>#REF!</v>
      </c>
      <c r="Q255" s="25" t="e">
        <f>#REF!</f>
        <v>#REF!</v>
      </c>
      <c r="R255" s="25" t="e">
        <f>#REF!</f>
        <v>#REF!</v>
      </c>
      <c r="S255" s="25" t="e">
        <f>#REF!</f>
        <v>#REF!</v>
      </c>
      <c r="T255" s="25" t="e">
        <f>#REF!</f>
        <v>#REF!</v>
      </c>
      <c r="U255" s="25" t="e">
        <f>#REF!</f>
        <v>#REF!</v>
      </c>
      <c r="V255" s="25" t="e">
        <f>#REF!</f>
        <v>#REF!</v>
      </c>
      <c r="W255" s="25" t="e">
        <f>#REF!</f>
        <v>#REF!</v>
      </c>
      <c r="X255" s="25" t="e">
        <f>#REF!</f>
        <v>#REF!</v>
      </c>
      <c r="Y255" s="25" t="e">
        <f>#REF!</f>
        <v>#REF!</v>
      </c>
      <c r="Z255" s="25" t="e">
        <f>#REF!</f>
        <v>#REF!</v>
      </c>
      <c r="AA255" s="25" t="e">
        <f>#REF!</f>
        <v>#REF!</v>
      </c>
      <c r="AB255" s="25" t="e">
        <f>#REF!</f>
        <v>#REF!</v>
      </c>
      <c r="AC255" s="25" t="e">
        <f>#REF!</f>
        <v>#REF!</v>
      </c>
      <c r="AD255" s="25" t="e">
        <f>#REF!</f>
        <v>#REF!</v>
      </c>
      <c r="AE255" s="25" t="e">
        <f>#REF!</f>
        <v>#REF!</v>
      </c>
      <c r="AF255" s="25" t="e">
        <f>#REF!</f>
        <v>#REF!</v>
      </c>
      <c r="AG255" s="25" t="e">
        <f>#REF!</f>
        <v>#REF!</v>
      </c>
      <c r="AH255" s="25" t="e">
        <f>#REF!</f>
        <v>#REF!</v>
      </c>
      <c r="AI255" s="25" t="e">
        <f>#REF!</f>
        <v>#REF!</v>
      </c>
      <c r="AJ255" s="25" t="e">
        <f>#REF!</f>
        <v>#REF!</v>
      </c>
    </row>
    <row r="256" spans="3:36" s="54" customFormat="1" ht="21" customHeight="1">
      <c r="C256" s="54" t="str">
        <f t="shared" si="191"/>
        <v>EBITDABristol</v>
      </c>
      <c r="D256" s="32" t="str">
        <f>D255</f>
        <v>Bristol</v>
      </c>
      <c r="E256" s="1303"/>
      <c r="F256" s="54" t="s">
        <v>87</v>
      </c>
      <c r="G256" s="54" t="s">
        <v>143</v>
      </c>
      <c r="I256" s="25" t="e">
        <f t="shared" si="192"/>
        <v>#REF!</v>
      </c>
      <c r="J256" s="25" t="e">
        <f t="shared" si="193"/>
        <v>#REF!</v>
      </c>
      <c r="K256" s="514" t="e">
        <f>I256-J256</f>
        <v>#REF!</v>
      </c>
      <c r="M256" s="25" t="e">
        <f t="shared" ref="M256:AJ256" si="194">M252-M253-M254-M255</f>
        <v>#REF!</v>
      </c>
      <c r="N256" s="25" t="e">
        <f t="shared" si="194"/>
        <v>#REF!</v>
      </c>
      <c r="O256" s="25" t="e">
        <f t="shared" si="194"/>
        <v>#REF!</v>
      </c>
      <c r="P256" s="25" t="e">
        <f t="shared" si="194"/>
        <v>#REF!</v>
      </c>
      <c r="Q256" s="25" t="e">
        <f t="shared" si="194"/>
        <v>#REF!</v>
      </c>
      <c r="R256" s="25" t="e">
        <f t="shared" si="194"/>
        <v>#REF!</v>
      </c>
      <c r="S256" s="25" t="e">
        <f t="shared" si="194"/>
        <v>#REF!</v>
      </c>
      <c r="T256" s="25" t="e">
        <f t="shared" si="194"/>
        <v>#REF!</v>
      </c>
      <c r="U256" s="25" t="e">
        <f t="shared" si="194"/>
        <v>#REF!</v>
      </c>
      <c r="V256" s="25" t="e">
        <f t="shared" si="194"/>
        <v>#REF!</v>
      </c>
      <c r="W256" s="25" t="e">
        <f t="shared" si="194"/>
        <v>#REF!</v>
      </c>
      <c r="X256" s="25" t="e">
        <f t="shared" si="194"/>
        <v>#REF!</v>
      </c>
      <c r="Y256" s="25" t="e">
        <f t="shared" si="194"/>
        <v>#REF!</v>
      </c>
      <c r="Z256" s="25" t="e">
        <f t="shared" si="194"/>
        <v>#REF!</v>
      </c>
      <c r="AA256" s="25" t="e">
        <f t="shared" si="194"/>
        <v>#REF!</v>
      </c>
      <c r="AB256" s="25" t="e">
        <f t="shared" si="194"/>
        <v>#REF!</v>
      </c>
      <c r="AC256" s="25" t="e">
        <f t="shared" si="194"/>
        <v>#REF!</v>
      </c>
      <c r="AD256" s="25" t="e">
        <f t="shared" si="194"/>
        <v>#REF!</v>
      </c>
      <c r="AE256" s="25" t="e">
        <f t="shared" si="194"/>
        <v>#REF!</v>
      </c>
      <c r="AF256" s="25" t="e">
        <f t="shared" si="194"/>
        <v>#REF!</v>
      </c>
      <c r="AG256" s="25" t="e">
        <f t="shared" si="194"/>
        <v>#REF!</v>
      </c>
      <c r="AH256" s="25" t="e">
        <f t="shared" si="194"/>
        <v>#REF!</v>
      </c>
      <c r="AI256" s="25" t="e">
        <f t="shared" si="194"/>
        <v>#REF!</v>
      </c>
      <c r="AJ256" s="25" t="e">
        <f t="shared" si="194"/>
        <v>#REF!</v>
      </c>
    </row>
    <row r="257" spans="3:36" s="502" customFormat="1" ht="20.25" customHeight="1">
      <c r="E257" s="1303"/>
      <c r="F257" s="106" t="s">
        <v>609</v>
      </c>
      <c r="G257" s="106" t="s">
        <v>614</v>
      </c>
      <c r="I257" s="510" t="e">
        <f>I252/I251</f>
        <v>#REF!</v>
      </c>
      <c r="J257" s="510" t="e">
        <f>J252/J251</f>
        <v>#REF!</v>
      </c>
      <c r="K257" s="515" t="e">
        <f>I257-J257</f>
        <v>#REF!</v>
      </c>
      <c r="L257" s="1167"/>
      <c r="M257" s="67" t="e">
        <f t="shared" ref="M257:AJ257" si="195">(M252/M251)</f>
        <v>#REF!</v>
      </c>
      <c r="N257" s="67" t="e">
        <f t="shared" si="195"/>
        <v>#REF!</v>
      </c>
      <c r="O257" s="67" t="e">
        <f t="shared" si="195"/>
        <v>#REF!</v>
      </c>
      <c r="P257" s="67" t="e">
        <f t="shared" si="195"/>
        <v>#REF!</v>
      </c>
      <c r="Q257" s="67" t="e">
        <f t="shared" si="195"/>
        <v>#REF!</v>
      </c>
      <c r="R257" s="67" t="e">
        <f t="shared" si="195"/>
        <v>#REF!</v>
      </c>
      <c r="S257" s="67" t="e">
        <f t="shared" si="195"/>
        <v>#REF!</v>
      </c>
      <c r="T257" s="67" t="e">
        <f t="shared" si="195"/>
        <v>#REF!</v>
      </c>
      <c r="U257" s="67" t="e">
        <f t="shared" si="195"/>
        <v>#REF!</v>
      </c>
      <c r="V257" s="67" t="e">
        <f t="shared" si="195"/>
        <v>#REF!</v>
      </c>
      <c r="W257" s="67" t="e">
        <f t="shared" si="195"/>
        <v>#REF!</v>
      </c>
      <c r="X257" s="67" t="e">
        <f t="shared" si="195"/>
        <v>#REF!</v>
      </c>
      <c r="Y257" s="67" t="e">
        <f t="shared" si="195"/>
        <v>#REF!</v>
      </c>
      <c r="Z257" s="67" t="e">
        <f t="shared" si="195"/>
        <v>#REF!</v>
      </c>
      <c r="AA257" s="67" t="e">
        <f t="shared" si="195"/>
        <v>#REF!</v>
      </c>
      <c r="AB257" s="67" t="e">
        <f t="shared" si="195"/>
        <v>#REF!</v>
      </c>
      <c r="AC257" s="67" t="e">
        <f t="shared" si="195"/>
        <v>#REF!</v>
      </c>
      <c r="AD257" s="67" t="e">
        <f t="shared" si="195"/>
        <v>#REF!</v>
      </c>
      <c r="AE257" s="67" t="e">
        <f t="shared" si="195"/>
        <v>#REF!</v>
      </c>
      <c r="AF257" s="67" t="e">
        <f t="shared" si="195"/>
        <v>#REF!</v>
      </c>
      <c r="AG257" s="67" t="e">
        <f t="shared" si="195"/>
        <v>#REF!</v>
      </c>
      <c r="AH257" s="67" t="e">
        <f t="shared" si="195"/>
        <v>#REF!</v>
      </c>
      <c r="AI257" s="67" t="e">
        <f t="shared" si="195"/>
        <v>#REF!</v>
      </c>
      <c r="AJ257" s="67" t="e">
        <f t="shared" si="195"/>
        <v>#REF!</v>
      </c>
    </row>
    <row r="258" spans="3:36" s="502" customFormat="1" ht="23.25" customHeight="1">
      <c r="E258" s="1303"/>
      <c r="F258" s="106" t="s">
        <v>610</v>
      </c>
      <c r="G258" s="106" t="s">
        <v>614</v>
      </c>
      <c r="I258" s="511" t="e">
        <f>I253/I251</f>
        <v>#REF!</v>
      </c>
      <c r="J258" s="511" t="e">
        <f>J253/J251</f>
        <v>#REF!</v>
      </c>
      <c r="K258" s="516" t="e">
        <f>J258-I258</f>
        <v>#REF!</v>
      </c>
      <c r="L258" s="1167"/>
      <c r="M258" s="22" t="e">
        <f t="shared" ref="M258:AJ258" si="196">(M253/M251)</f>
        <v>#REF!</v>
      </c>
      <c r="N258" s="22" t="e">
        <f t="shared" si="196"/>
        <v>#REF!</v>
      </c>
      <c r="O258" s="22" t="e">
        <f t="shared" si="196"/>
        <v>#REF!</v>
      </c>
      <c r="P258" s="22" t="e">
        <f t="shared" si="196"/>
        <v>#REF!</v>
      </c>
      <c r="Q258" s="22" t="e">
        <f t="shared" si="196"/>
        <v>#REF!</v>
      </c>
      <c r="R258" s="22" t="e">
        <f t="shared" si="196"/>
        <v>#REF!</v>
      </c>
      <c r="S258" s="22" t="e">
        <f t="shared" si="196"/>
        <v>#REF!</v>
      </c>
      <c r="T258" s="22" t="e">
        <f t="shared" si="196"/>
        <v>#REF!</v>
      </c>
      <c r="U258" s="22" t="e">
        <f t="shared" si="196"/>
        <v>#REF!</v>
      </c>
      <c r="V258" s="22" t="e">
        <f t="shared" si="196"/>
        <v>#REF!</v>
      </c>
      <c r="W258" s="22" t="e">
        <f t="shared" si="196"/>
        <v>#REF!</v>
      </c>
      <c r="X258" s="22" t="e">
        <f t="shared" si="196"/>
        <v>#REF!</v>
      </c>
      <c r="Y258" s="22" t="e">
        <f t="shared" si="196"/>
        <v>#REF!</v>
      </c>
      <c r="Z258" s="22" t="e">
        <f t="shared" si="196"/>
        <v>#REF!</v>
      </c>
      <c r="AA258" s="22" t="e">
        <f t="shared" si="196"/>
        <v>#REF!</v>
      </c>
      <c r="AB258" s="22" t="e">
        <f t="shared" si="196"/>
        <v>#REF!</v>
      </c>
      <c r="AC258" s="22" t="e">
        <f t="shared" si="196"/>
        <v>#REF!</v>
      </c>
      <c r="AD258" s="22" t="e">
        <f t="shared" si="196"/>
        <v>#REF!</v>
      </c>
      <c r="AE258" s="22" t="e">
        <f t="shared" si="196"/>
        <v>#REF!</v>
      </c>
      <c r="AF258" s="22" t="e">
        <f t="shared" si="196"/>
        <v>#REF!</v>
      </c>
      <c r="AG258" s="22" t="e">
        <f t="shared" si="196"/>
        <v>#REF!</v>
      </c>
      <c r="AH258" s="22" t="e">
        <f t="shared" si="196"/>
        <v>#REF!</v>
      </c>
      <c r="AI258" s="22" t="e">
        <f t="shared" si="196"/>
        <v>#REF!</v>
      </c>
      <c r="AJ258" s="22" t="e">
        <f t="shared" si="196"/>
        <v>#REF!</v>
      </c>
    </row>
    <row r="259" spans="3:36" s="502" customFormat="1" ht="23.25" customHeight="1">
      <c r="E259" s="1303"/>
      <c r="F259" s="106" t="s">
        <v>611</v>
      </c>
      <c r="G259" s="106" t="s">
        <v>614</v>
      </c>
      <c r="I259" s="511" t="e">
        <f>I254/I251</f>
        <v>#REF!</v>
      </c>
      <c r="J259" s="511" t="e">
        <f>J254/J251</f>
        <v>#REF!</v>
      </c>
      <c r="K259" s="516" t="e">
        <f>J259-I259</f>
        <v>#REF!</v>
      </c>
      <c r="L259" s="1167"/>
      <c r="M259" s="67" t="e">
        <f t="shared" ref="M259:AJ259" si="197">M254/M$11</f>
        <v>#REF!</v>
      </c>
      <c r="N259" s="67" t="e">
        <f t="shared" si="197"/>
        <v>#REF!</v>
      </c>
      <c r="O259" s="67" t="e">
        <f t="shared" si="197"/>
        <v>#REF!</v>
      </c>
      <c r="P259" s="67" t="e">
        <f t="shared" si="197"/>
        <v>#REF!</v>
      </c>
      <c r="Q259" s="67" t="e">
        <f t="shared" si="197"/>
        <v>#REF!</v>
      </c>
      <c r="R259" s="67" t="e">
        <f t="shared" si="197"/>
        <v>#REF!</v>
      </c>
      <c r="S259" s="67" t="e">
        <f t="shared" si="197"/>
        <v>#REF!</v>
      </c>
      <c r="T259" s="67" t="e">
        <f t="shared" si="197"/>
        <v>#REF!</v>
      </c>
      <c r="U259" s="67" t="e">
        <f t="shared" si="197"/>
        <v>#REF!</v>
      </c>
      <c r="V259" s="67" t="e">
        <f t="shared" si="197"/>
        <v>#REF!</v>
      </c>
      <c r="W259" s="67" t="e">
        <f t="shared" si="197"/>
        <v>#REF!</v>
      </c>
      <c r="X259" s="67" t="e">
        <f t="shared" si="197"/>
        <v>#REF!</v>
      </c>
      <c r="Y259" s="67" t="e">
        <f t="shared" si="197"/>
        <v>#REF!</v>
      </c>
      <c r="Z259" s="67" t="e">
        <f t="shared" si="197"/>
        <v>#REF!</v>
      </c>
      <c r="AA259" s="67" t="e">
        <f t="shared" si="197"/>
        <v>#REF!</v>
      </c>
      <c r="AB259" s="67" t="e">
        <f t="shared" si="197"/>
        <v>#REF!</v>
      </c>
      <c r="AC259" s="67" t="e">
        <f t="shared" si="197"/>
        <v>#REF!</v>
      </c>
      <c r="AD259" s="67" t="e">
        <f t="shared" si="197"/>
        <v>#REF!</v>
      </c>
      <c r="AE259" s="67" t="e">
        <f t="shared" si="197"/>
        <v>#REF!</v>
      </c>
      <c r="AF259" s="67" t="e">
        <f t="shared" si="197"/>
        <v>#REF!</v>
      </c>
      <c r="AG259" s="67" t="e">
        <f t="shared" si="197"/>
        <v>#REF!</v>
      </c>
      <c r="AH259" s="67" t="e">
        <f t="shared" si="197"/>
        <v>#REF!</v>
      </c>
      <c r="AI259" s="67" t="e">
        <f t="shared" si="197"/>
        <v>#REF!</v>
      </c>
      <c r="AJ259" s="67" t="e">
        <f t="shared" si="197"/>
        <v>#REF!</v>
      </c>
    </row>
    <row r="260" spans="3:36" s="502" customFormat="1" ht="23.25" customHeight="1">
      <c r="E260" s="1303"/>
      <c r="F260" s="106" t="s">
        <v>612</v>
      </c>
      <c r="G260" s="106" t="s">
        <v>614</v>
      </c>
      <c r="I260" s="511" t="e">
        <f>I255/I251</f>
        <v>#REF!</v>
      </c>
      <c r="J260" s="511" t="e">
        <f>J255/J251</f>
        <v>#REF!</v>
      </c>
      <c r="K260" s="516" t="e">
        <f>J260-I260</f>
        <v>#REF!</v>
      </c>
      <c r="L260" s="1167"/>
      <c r="M260" s="67" t="e">
        <f t="shared" ref="M260:AJ260" si="198">M255/M251</f>
        <v>#REF!</v>
      </c>
      <c r="N260" s="67" t="e">
        <f t="shared" si="198"/>
        <v>#REF!</v>
      </c>
      <c r="O260" s="67" t="e">
        <f t="shared" si="198"/>
        <v>#REF!</v>
      </c>
      <c r="P260" s="67" t="e">
        <f t="shared" si="198"/>
        <v>#REF!</v>
      </c>
      <c r="Q260" s="67" t="e">
        <f t="shared" si="198"/>
        <v>#REF!</v>
      </c>
      <c r="R260" s="67" t="e">
        <f t="shared" si="198"/>
        <v>#REF!</v>
      </c>
      <c r="S260" s="67" t="e">
        <f t="shared" si="198"/>
        <v>#REF!</v>
      </c>
      <c r="T260" s="67" t="e">
        <f t="shared" si="198"/>
        <v>#REF!</v>
      </c>
      <c r="U260" s="67" t="e">
        <f t="shared" si="198"/>
        <v>#REF!</v>
      </c>
      <c r="V260" s="67" t="e">
        <f t="shared" si="198"/>
        <v>#REF!</v>
      </c>
      <c r="W260" s="67" t="e">
        <f t="shared" si="198"/>
        <v>#REF!</v>
      </c>
      <c r="X260" s="67" t="e">
        <f t="shared" si="198"/>
        <v>#REF!</v>
      </c>
      <c r="Y260" s="67" t="e">
        <f t="shared" si="198"/>
        <v>#REF!</v>
      </c>
      <c r="Z260" s="67" t="e">
        <f t="shared" si="198"/>
        <v>#REF!</v>
      </c>
      <c r="AA260" s="67" t="e">
        <f t="shared" si="198"/>
        <v>#REF!</v>
      </c>
      <c r="AB260" s="67" t="e">
        <f t="shared" si="198"/>
        <v>#REF!</v>
      </c>
      <c r="AC260" s="67" t="e">
        <f t="shared" si="198"/>
        <v>#REF!</v>
      </c>
      <c r="AD260" s="67" t="e">
        <f t="shared" si="198"/>
        <v>#REF!</v>
      </c>
      <c r="AE260" s="67" t="e">
        <f t="shared" si="198"/>
        <v>#REF!</v>
      </c>
      <c r="AF260" s="67" t="e">
        <f t="shared" si="198"/>
        <v>#REF!</v>
      </c>
      <c r="AG260" s="67" t="e">
        <f t="shared" si="198"/>
        <v>#REF!</v>
      </c>
      <c r="AH260" s="67" t="e">
        <f t="shared" si="198"/>
        <v>#REF!</v>
      </c>
      <c r="AI260" s="67" t="e">
        <f t="shared" si="198"/>
        <v>#REF!</v>
      </c>
      <c r="AJ260" s="67" t="e">
        <f t="shared" si="198"/>
        <v>#REF!</v>
      </c>
    </row>
    <row r="261" spans="3:36" s="503" customFormat="1" ht="21" customHeight="1">
      <c r="C261" s="503" t="str">
        <f>"%"&amp;D256</f>
        <v>%Bristol</v>
      </c>
      <c r="E261" s="1304"/>
      <c r="F261" s="507" t="s">
        <v>613</v>
      </c>
      <c r="G261" s="507" t="s">
        <v>614</v>
      </c>
      <c r="I261" s="512" t="e">
        <f>I256/I251</f>
        <v>#REF!</v>
      </c>
      <c r="J261" s="512" t="e">
        <f>J256/J251</f>
        <v>#REF!</v>
      </c>
      <c r="K261" s="517" t="e">
        <f>I261-J261</f>
        <v>#REF!</v>
      </c>
      <c r="L261" s="1168"/>
      <c r="M261" s="506" t="e">
        <f>M256/M251</f>
        <v>#REF!</v>
      </c>
      <c r="N261" s="506" t="e">
        <f t="shared" ref="N261:AJ261" si="199">N256/N251</f>
        <v>#REF!</v>
      </c>
      <c r="O261" s="506" t="e">
        <f t="shared" si="199"/>
        <v>#REF!</v>
      </c>
      <c r="P261" s="506" t="e">
        <f t="shared" si="199"/>
        <v>#REF!</v>
      </c>
      <c r="Q261" s="506" t="e">
        <f t="shared" si="199"/>
        <v>#REF!</v>
      </c>
      <c r="R261" s="506" t="e">
        <f t="shared" si="199"/>
        <v>#REF!</v>
      </c>
      <c r="S261" s="506" t="e">
        <f t="shared" si="199"/>
        <v>#REF!</v>
      </c>
      <c r="T261" s="506" t="e">
        <f t="shared" si="199"/>
        <v>#REF!</v>
      </c>
      <c r="U261" s="506" t="e">
        <f t="shared" si="199"/>
        <v>#REF!</v>
      </c>
      <c r="V261" s="506" t="e">
        <f t="shared" si="199"/>
        <v>#REF!</v>
      </c>
      <c r="W261" s="506" t="e">
        <f t="shared" si="199"/>
        <v>#REF!</v>
      </c>
      <c r="X261" s="506" t="e">
        <f t="shared" si="199"/>
        <v>#REF!</v>
      </c>
      <c r="Y261" s="506" t="e">
        <f t="shared" si="199"/>
        <v>#REF!</v>
      </c>
      <c r="Z261" s="506" t="e">
        <f t="shared" si="199"/>
        <v>#REF!</v>
      </c>
      <c r="AA261" s="506" t="e">
        <f t="shared" si="199"/>
        <v>#REF!</v>
      </c>
      <c r="AB261" s="506" t="e">
        <f t="shared" si="199"/>
        <v>#REF!</v>
      </c>
      <c r="AC261" s="506" t="e">
        <f t="shared" si="199"/>
        <v>#REF!</v>
      </c>
      <c r="AD261" s="506" t="e">
        <f t="shared" si="199"/>
        <v>#REF!</v>
      </c>
      <c r="AE261" s="506" t="e">
        <f t="shared" si="199"/>
        <v>#REF!</v>
      </c>
      <c r="AF261" s="506" t="e">
        <f t="shared" si="199"/>
        <v>#REF!</v>
      </c>
      <c r="AG261" s="506" t="e">
        <f t="shared" si="199"/>
        <v>#REF!</v>
      </c>
      <c r="AH261" s="506" t="e">
        <f t="shared" si="199"/>
        <v>#REF!</v>
      </c>
      <c r="AI261" s="506" t="e">
        <f t="shared" si="199"/>
        <v>#REF!</v>
      </c>
      <c r="AJ261" s="506" t="e">
        <f t="shared" si="199"/>
        <v>#REF!</v>
      </c>
    </row>
    <row r="262" spans="3:36" ht="13" customHeight="1">
      <c r="I262" s="49"/>
      <c r="J262" s="49"/>
      <c r="K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</row>
    <row r="263" spans="3:36" s="54" customFormat="1" ht="21" customHeight="1">
      <c r="C263" s="54" t="str">
        <f t="shared" ref="C263:C268" si="200">F263&amp;D263</f>
        <v>Net SalesChelmsford</v>
      </c>
      <c r="D263" s="597" t="str">
        <f>E263</f>
        <v>Chelmsford</v>
      </c>
      <c r="E263" s="1302" t="s">
        <v>218</v>
      </c>
      <c r="F263" s="62" t="s">
        <v>57</v>
      </c>
      <c r="G263" s="62" t="s">
        <v>143</v>
      </c>
      <c r="I263" s="63" t="e">
        <f t="shared" ref="I263:I268" si="201">SUM(Y263:AJ263)</f>
        <v>#REF!</v>
      </c>
      <c r="J263" s="63" t="e">
        <f t="shared" ref="J263:J268" si="202">SUM(M263:X263)</f>
        <v>#REF!</v>
      </c>
      <c r="K263" s="513" t="e">
        <f>I263-J263</f>
        <v>#REF!</v>
      </c>
      <c r="L263" s="654"/>
      <c r="M263" s="25" t="e">
        <f>#REF!</f>
        <v>#REF!</v>
      </c>
      <c r="N263" s="25" t="e">
        <f>#REF!</f>
        <v>#REF!</v>
      </c>
      <c r="O263" s="25" t="e">
        <f>#REF!</f>
        <v>#REF!</v>
      </c>
      <c r="P263" s="25" t="e">
        <f>#REF!</f>
        <v>#REF!</v>
      </c>
      <c r="Q263" s="25" t="e">
        <f>#REF!</f>
        <v>#REF!</v>
      </c>
      <c r="R263" s="25" t="e">
        <f>#REF!</f>
        <v>#REF!</v>
      </c>
      <c r="S263" s="25" t="e">
        <f>#REF!</f>
        <v>#REF!</v>
      </c>
      <c r="T263" s="25" t="e">
        <f>#REF!</f>
        <v>#REF!</v>
      </c>
      <c r="U263" s="25" t="e">
        <f>#REF!</f>
        <v>#REF!</v>
      </c>
      <c r="V263" s="25" t="e">
        <f>#REF!</f>
        <v>#REF!</v>
      </c>
      <c r="W263" s="25" t="e">
        <f>#REF!</f>
        <v>#REF!</v>
      </c>
      <c r="X263" s="25" t="e">
        <f>#REF!</f>
        <v>#REF!</v>
      </c>
      <c r="Y263" s="25" t="e">
        <f>#REF!</f>
        <v>#REF!</v>
      </c>
      <c r="Z263" s="25" t="e">
        <f>#REF!</f>
        <v>#REF!</v>
      </c>
      <c r="AA263" s="25" t="e">
        <f>#REF!</f>
        <v>#REF!</v>
      </c>
      <c r="AB263" s="25" t="e">
        <f>#REF!</f>
        <v>#REF!</v>
      </c>
      <c r="AC263" s="25" t="e">
        <f>#REF!</f>
        <v>#REF!</v>
      </c>
      <c r="AD263" s="25" t="e">
        <f>#REF!</f>
        <v>#REF!</v>
      </c>
      <c r="AE263" s="25" t="e">
        <f>#REF!</f>
        <v>#REF!</v>
      </c>
      <c r="AF263" s="25" t="e">
        <f>#REF!</f>
        <v>#REF!</v>
      </c>
      <c r="AG263" s="25" t="e">
        <f>#REF!</f>
        <v>#REF!</v>
      </c>
      <c r="AH263" s="25" t="e">
        <f>#REF!</f>
        <v>#REF!</v>
      </c>
      <c r="AI263" s="25" t="e">
        <f>#REF!</f>
        <v>#REF!</v>
      </c>
      <c r="AJ263" s="25" t="e">
        <f>#REF!</f>
        <v>#REF!</v>
      </c>
    </row>
    <row r="264" spans="3:36" ht="20.25" customHeight="1">
      <c r="C264" s="54" t="str">
        <f t="shared" si="200"/>
        <v>Gross ProfitChelmsford</v>
      </c>
      <c r="D264" s="32" t="str">
        <f>D263</f>
        <v>Chelmsford</v>
      </c>
      <c r="E264" s="1303"/>
      <c r="F264" s="32" t="s">
        <v>1</v>
      </c>
      <c r="G264" s="32" t="s">
        <v>143</v>
      </c>
      <c r="I264" s="24" t="e">
        <f t="shared" si="201"/>
        <v>#REF!</v>
      </c>
      <c r="J264" s="24" t="e">
        <f t="shared" si="202"/>
        <v>#REF!</v>
      </c>
      <c r="K264" s="123" t="e">
        <f>I264-J264</f>
        <v>#REF!</v>
      </c>
      <c r="M264" s="25" t="e">
        <f>#REF!</f>
        <v>#REF!</v>
      </c>
      <c r="N264" s="25" t="e">
        <f>#REF!</f>
        <v>#REF!</v>
      </c>
      <c r="O264" s="25" t="e">
        <f>#REF!</f>
        <v>#REF!</v>
      </c>
      <c r="P264" s="25" t="e">
        <f>#REF!</f>
        <v>#REF!</v>
      </c>
      <c r="Q264" s="25" t="e">
        <f>#REF!</f>
        <v>#REF!</v>
      </c>
      <c r="R264" s="25" t="e">
        <f>#REF!</f>
        <v>#REF!</v>
      </c>
      <c r="S264" s="25" t="e">
        <f>#REF!</f>
        <v>#REF!</v>
      </c>
      <c r="T264" s="25" t="e">
        <f>#REF!</f>
        <v>#REF!</v>
      </c>
      <c r="U264" s="25" t="e">
        <f>#REF!</f>
        <v>#REF!</v>
      </c>
      <c r="V264" s="25" t="e">
        <f>#REF!</f>
        <v>#REF!</v>
      </c>
      <c r="W264" s="25" t="e">
        <f>#REF!</f>
        <v>#REF!</v>
      </c>
      <c r="X264" s="25" t="e">
        <f>#REF!</f>
        <v>#REF!</v>
      </c>
      <c r="Y264" s="25" t="e">
        <f>#REF!</f>
        <v>#REF!</v>
      </c>
      <c r="Z264" s="25" t="e">
        <f>#REF!</f>
        <v>#REF!</v>
      </c>
      <c r="AA264" s="25" t="e">
        <f>#REF!</f>
        <v>#REF!</v>
      </c>
      <c r="AB264" s="25" t="e">
        <f>#REF!</f>
        <v>#REF!</v>
      </c>
      <c r="AC264" s="25" t="e">
        <f>#REF!</f>
        <v>#REF!</v>
      </c>
      <c r="AD264" s="25" t="e">
        <f>#REF!</f>
        <v>#REF!</v>
      </c>
      <c r="AE264" s="25" t="e">
        <f>#REF!</f>
        <v>#REF!</v>
      </c>
      <c r="AF264" s="25" t="e">
        <f>#REF!</f>
        <v>#REF!</v>
      </c>
      <c r="AG264" s="25" t="e">
        <f>#REF!</f>
        <v>#REF!</v>
      </c>
      <c r="AH264" s="25" t="e">
        <f>#REF!</f>
        <v>#REF!</v>
      </c>
      <c r="AI264" s="25" t="e">
        <f>#REF!</f>
        <v>#REF!</v>
      </c>
      <c r="AJ264" s="25" t="e">
        <f>#REF!</f>
        <v>#REF!</v>
      </c>
    </row>
    <row r="265" spans="3:36" ht="23.25" customHeight="1">
      <c r="C265" s="54" t="str">
        <f t="shared" si="200"/>
        <v>LabourChelmsford</v>
      </c>
      <c r="D265" s="32" t="str">
        <f>D264</f>
        <v>Chelmsford</v>
      </c>
      <c r="E265" s="1303"/>
      <c r="F265" s="32" t="s">
        <v>36</v>
      </c>
      <c r="G265" s="32" t="s">
        <v>143</v>
      </c>
      <c r="I265" s="24" t="e">
        <f t="shared" si="201"/>
        <v>#REF!</v>
      </c>
      <c r="J265" s="24" t="e">
        <f t="shared" si="202"/>
        <v>#REF!</v>
      </c>
      <c r="K265" s="123" t="e">
        <f>J265-I265</f>
        <v>#REF!</v>
      </c>
      <c r="M265" s="25" t="e">
        <f>#REF!</f>
        <v>#REF!</v>
      </c>
      <c r="N265" s="25" t="e">
        <f>#REF!</f>
        <v>#REF!</v>
      </c>
      <c r="O265" s="25" t="e">
        <f>#REF!</f>
        <v>#REF!</v>
      </c>
      <c r="P265" s="25" t="e">
        <f>#REF!</f>
        <v>#REF!</v>
      </c>
      <c r="Q265" s="25" t="e">
        <f>#REF!</f>
        <v>#REF!</v>
      </c>
      <c r="R265" s="25" t="e">
        <f>#REF!</f>
        <v>#REF!</v>
      </c>
      <c r="S265" s="25" t="e">
        <f>#REF!</f>
        <v>#REF!</v>
      </c>
      <c r="T265" s="25" t="e">
        <f>#REF!</f>
        <v>#REF!</v>
      </c>
      <c r="U265" s="25" t="e">
        <f>#REF!</f>
        <v>#REF!</v>
      </c>
      <c r="V265" s="25" t="e">
        <f>#REF!</f>
        <v>#REF!</v>
      </c>
      <c r="W265" s="25" t="e">
        <f>#REF!</f>
        <v>#REF!</v>
      </c>
      <c r="X265" s="25" t="e">
        <f>#REF!</f>
        <v>#REF!</v>
      </c>
      <c r="Y265" s="25" t="e">
        <f>#REF!</f>
        <v>#REF!</v>
      </c>
      <c r="Z265" s="25" t="e">
        <f>#REF!</f>
        <v>#REF!</v>
      </c>
      <c r="AA265" s="25" t="e">
        <f>#REF!</f>
        <v>#REF!</v>
      </c>
      <c r="AB265" s="25" t="e">
        <f>#REF!</f>
        <v>#REF!</v>
      </c>
      <c r="AC265" s="25" t="e">
        <f>#REF!</f>
        <v>#REF!</v>
      </c>
      <c r="AD265" s="25" t="e">
        <f>#REF!</f>
        <v>#REF!</v>
      </c>
      <c r="AE265" s="25" t="e">
        <f>#REF!</f>
        <v>#REF!</v>
      </c>
      <c r="AF265" s="25" t="e">
        <f>#REF!</f>
        <v>#REF!</v>
      </c>
      <c r="AG265" s="25" t="e">
        <f>#REF!</f>
        <v>#REF!</v>
      </c>
      <c r="AH265" s="25" t="e">
        <f>#REF!</f>
        <v>#REF!</v>
      </c>
      <c r="AI265" s="25" t="e">
        <f>#REF!</f>
        <v>#REF!</v>
      </c>
      <c r="AJ265" s="25" t="e">
        <f>#REF!</f>
        <v>#REF!</v>
      </c>
    </row>
    <row r="266" spans="3:36" ht="23.25" customHeight="1">
      <c r="C266" s="54" t="str">
        <f t="shared" si="200"/>
        <v>OccupancyChelmsford</v>
      </c>
      <c r="D266" s="32" t="str">
        <f>D265</f>
        <v>Chelmsford</v>
      </c>
      <c r="E266" s="1303"/>
      <c r="F266" s="32" t="s">
        <v>40</v>
      </c>
      <c r="G266" s="32" t="s">
        <v>143</v>
      </c>
      <c r="I266" s="24" t="e">
        <f t="shared" si="201"/>
        <v>#REF!</v>
      </c>
      <c r="J266" s="24" t="e">
        <f t="shared" si="202"/>
        <v>#REF!</v>
      </c>
      <c r="K266" s="123" t="e">
        <f>J266-I266</f>
        <v>#REF!</v>
      </c>
      <c r="M266" s="25" t="e">
        <f>#REF!</f>
        <v>#REF!</v>
      </c>
      <c r="N266" s="25" t="e">
        <f>#REF!</f>
        <v>#REF!</v>
      </c>
      <c r="O266" s="25" t="e">
        <f>#REF!</f>
        <v>#REF!</v>
      </c>
      <c r="P266" s="25" t="e">
        <f>#REF!</f>
        <v>#REF!</v>
      </c>
      <c r="Q266" s="25" t="e">
        <f>#REF!</f>
        <v>#REF!</v>
      </c>
      <c r="R266" s="25" t="e">
        <f>#REF!</f>
        <v>#REF!</v>
      </c>
      <c r="S266" s="25" t="e">
        <f>#REF!</f>
        <v>#REF!</v>
      </c>
      <c r="T266" s="25" t="e">
        <f>#REF!</f>
        <v>#REF!</v>
      </c>
      <c r="U266" s="25" t="e">
        <f>#REF!</f>
        <v>#REF!</v>
      </c>
      <c r="V266" s="25" t="e">
        <f>#REF!</f>
        <v>#REF!</v>
      </c>
      <c r="W266" s="25" t="e">
        <f>#REF!</f>
        <v>#REF!</v>
      </c>
      <c r="X266" s="25" t="e">
        <f>#REF!</f>
        <v>#REF!</v>
      </c>
      <c r="Y266" s="25" t="e">
        <f>#REF!</f>
        <v>#REF!</v>
      </c>
      <c r="Z266" s="25" t="e">
        <f>#REF!</f>
        <v>#REF!</v>
      </c>
      <c r="AA266" s="25" t="e">
        <f>#REF!</f>
        <v>#REF!</v>
      </c>
      <c r="AB266" s="25" t="e">
        <f>#REF!</f>
        <v>#REF!</v>
      </c>
      <c r="AC266" s="25" t="e">
        <f>#REF!</f>
        <v>#REF!</v>
      </c>
      <c r="AD266" s="25" t="e">
        <f>#REF!</f>
        <v>#REF!</v>
      </c>
      <c r="AE266" s="25" t="e">
        <f>#REF!</f>
        <v>#REF!</v>
      </c>
      <c r="AF266" s="25" t="e">
        <f>#REF!</f>
        <v>#REF!</v>
      </c>
      <c r="AG266" s="25" t="e">
        <f>#REF!</f>
        <v>#REF!</v>
      </c>
      <c r="AH266" s="25" t="e">
        <f>#REF!</f>
        <v>#REF!</v>
      </c>
      <c r="AI266" s="25" t="e">
        <f>#REF!</f>
        <v>#REF!</v>
      </c>
      <c r="AJ266" s="25" t="e">
        <f>#REF!</f>
        <v>#REF!</v>
      </c>
    </row>
    <row r="267" spans="3:36" ht="23.25" customHeight="1">
      <c r="C267" s="54" t="str">
        <f t="shared" si="200"/>
        <v>OverheadsChelmsford</v>
      </c>
      <c r="D267" s="32" t="str">
        <f>D266</f>
        <v>Chelmsford</v>
      </c>
      <c r="E267" s="1303"/>
      <c r="F267" s="32" t="s">
        <v>79</v>
      </c>
      <c r="G267" s="32" t="s">
        <v>143</v>
      </c>
      <c r="I267" s="24" t="e">
        <f t="shared" si="201"/>
        <v>#REF!</v>
      </c>
      <c r="J267" s="24" t="e">
        <f t="shared" si="202"/>
        <v>#REF!</v>
      </c>
      <c r="K267" s="123" t="e">
        <f>J267-I267</f>
        <v>#REF!</v>
      </c>
      <c r="M267" s="25" t="e">
        <f>#REF!</f>
        <v>#REF!</v>
      </c>
      <c r="N267" s="25" t="e">
        <f>#REF!</f>
        <v>#REF!</v>
      </c>
      <c r="O267" s="25" t="e">
        <f>#REF!</f>
        <v>#REF!</v>
      </c>
      <c r="P267" s="25" t="e">
        <f>#REF!</f>
        <v>#REF!</v>
      </c>
      <c r="Q267" s="25" t="e">
        <f>#REF!</f>
        <v>#REF!</v>
      </c>
      <c r="R267" s="25" t="e">
        <f>#REF!</f>
        <v>#REF!</v>
      </c>
      <c r="S267" s="25" t="e">
        <f>#REF!</f>
        <v>#REF!</v>
      </c>
      <c r="T267" s="25" t="e">
        <f>#REF!</f>
        <v>#REF!</v>
      </c>
      <c r="U267" s="25" t="e">
        <f>#REF!</f>
        <v>#REF!</v>
      </c>
      <c r="V267" s="25" t="e">
        <f>#REF!</f>
        <v>#REF!</v>
      </c>
      <c r="W267" s="25" t="e">
        <f>#REF!</f>
        <v>#REF!</v>
      </c>
      <c r="X267" s="25" t="e">
        <f>#REF!</f>
        <v>#REF!</v>
      </c>
      <c r="Y267" s="25" t="e">
        <f>#REF!</f>
        <v>#REF!</v>
      </c>
      <c r="Z267" s="25" t="e">
        <f>#REF!</f>
        <v>#REF!</v>
      </c>
      <c r="AA267" s="25" t="e">
        <f>#REF!</f>
        <v>#REF!</v>
      </c>
      <c r="AB267" s="25" t="e">
        <f>#REF!</f>
        <v>#REF!</v>
      </c>
      <c r="AC267" s="25" t="e">
        <f>#REF!</f>
        <v>#REF!</v>
      </c>
      <c r="AD267" s="25" t="e">
        <f>#REF!</f>
        <v>#REF!</v>
      </c>
      <c r="AE267" s="25" t="e">
        <f>#REF!</f>
        <v>#REF!</v>
      </c>
      <c r="AF267" s="25" t="e">
        <f>#REF!</f>
        <v>#REF!</v>
      </c>
      <c r="AG267" s="25" t="e">
        <f>#REF!</f>
        <v>#REF!</v>
      </c>
      <c r="AH267" s="25" t="e">
        <f>#REF!</f>
        <v>#REF!</v>
      </c>
      <c r="AI267" s="25" t="e">
        <f>#REF!</f>
        <v>#REF!</v>
      </c>
      <c r="AJ267" s="25" t="e">
        <f>#REF!</f>
        <v>#REF!</v>
      </c>
    </row>
    <row r="268" spans="3:36" s="54" customFormat="1" ht="21" customHeight="1">
      <c r="C268" s="54" t="str">
        <f t="shared" si="200"/>
        <v>EBITDAChelmsford</v>
      </c>
      <c r="D268" s="32" t="str">
        <f>D267</f>
        <v>Chelmsford</v>
      </c>
      <c r="E268" s="1303"/>
      <c r="F268" s="54" t="s">
        <v>87</v>
      </c>
      <c r="G268" s="54" t="s">
        <v>143</v>
      </c>
      <c r="I268" s="25" t="e">
        <f t="shared" si="201"/>
        <v>#REF!</v>
      </c>
      <c r="J268" s="25" t="e">
        <f t="shared" si="202"/>
        <v>#REF!</v>
      </c>
      <c r="K268" s="514" t="e">
        <f>I268-J268</f>
        <v>#REF!</v>
      </c>
      <c r="M268" s="25" t="e">
        <f t="shared" ref="M268:AJ268" si="203">M264-M265-M266-M267</f>
        <v>#REF!</v>
      </c>
      <c r="N268" s="25" t="e">
        <f t="shared" si="203"/>
        <v>#REF!</v>
      </c>
      <c r="O268" s="25" t="e">
        <f t="shared" si="203"/>
        <v>#REF!</v>
      </c>
      <c r="P268" s="25" t="e">
        <f t="shared" si="203"/>
        <v>#REF!</v>
      </c>
      <c r="Q268" s="25" t="e">
        <f t="shared" si="203"/>
        <v>#REF!</v>
      </c>
      <c r="R268" s="25" t="e">
        <f t="shared" si="203"/>
        <v>#REF!</v>
      </c>
      <c r="S268" s="25" t="e">
        <f t="shared" si="203"/>
        <v>#REF!</v>
      </c>
      <c r="T268" s="25" t="e">
        <f t="shared" si="203"/>
        <v>#REF!</v>
      </c>
      <c r="U268" s="25" t="e">
        <f t="shared" si="203"/>
        <v>#REF!</v>
      </c>
      <c r="V268" s="25" t="e">
        <f t="shared" si="203"/>
        <v>#REF!</v>
      </c>
      <c r="W268" s="25" t="e">
        <f t="shared" si="203"/>
        <v>#REF!</v>
      </c>
      <c r="X268" s="25" t="e">
        <f t="shared" si="203"/>
        <v>#REF!</v>
      </c>
      <c r="Y268" s="25" t="e">
        <f t="shared" si="203"/>
        <v>#REF!</v>
      </c>
      <c r="Z268" s="25" t="e">
        <f t="shared" si="203"/>
        <v>#REF!</v>
      </c>
      <c r="AA268" s="25" t="e">
        <f t="shared" si="203"/>
        <v>#REF!</v>
      </c>
      <c r="AB268" s="25" t="e">
        <f t="shared" si="203"/>
        <v>#REF!</v>
      </c>
      <c r="AC268" s="25" t="e">
        <f t="shared" si="203"/>
        <v>#REF!</v>
      </c>
      <c r="AD268" s="25" t="e">
        <f t="shared" si="203"/>
        <v>#REF!</v>
      </c>
      <c r="AE268" s="25" t="e">
        <f t="shared" si="203"/>
        <v>#REF!</v>
      </c>
      <c r="AF268" s="25" t="e">
        <f t="shared" si="203"/>
        <v>#REF!</v>
      </c>
      <c r="AG268" s="25" t="e">
        <f t="shared" si="203"/>
        <v>#REF!</v>
      </c>
      <c r="AH268" s="25" t="e">
        <f t="shared" si="203"/>
        <v>#REF!</v>
      </c>
      <c r="AI268" s="25" t="e">
        <f t="shared" si="203"/>
        <v>#REF!</v>
      </c>
      <c r="AJ268" s="25" t="e">
        <f t="shared" si="203"/>
        <v>#REF!</v>
      </c>
    </row>
    <row r="269" spans="3:36" s="502" customFormat="1" ht="20.25" customHeight="1">
      <c r="E269" s="1303"/>
      <c r="F269" s="106" t="s">
        <v>609</v>
      </c>
      <c r="G269" s="106" t="s">
        <v>614</v>
      </c>
      <c r="I269" s="510" t="e">
        <f>I264/I263</f>
        <v>#REF!</v>
      </c>
      <c r="J269" s="510" t="e">
        <f>J264/J263</f>
        <v>#REF!</v>
      </c>
      <c r="K269" s="515" t="e">
        <f>I269-J269</f>
        <v>#REF!</v>
      </c>
      <c r="L269" s="1167"/>
      <c r="M269" s="67" t="e">
        <f t="shared" ref="M269:AJ269" si="204">(M264/M263)</f>
        <v>#REF!</v>
      </c>
      <c r="N269" s="67" t="e">
        <f t="shared" si="204"/>
        <v>#REF!</v>
      </c>
      <c r="O269" s="67" t="e">
        <f t="shared" si="204"/>
        <v>#REF!</v>
      </c>
      <c r="P269" s="67" t="e">
        <f t="shared" si="204"/>
        <v>#REF!</v>
      </c>
      <c r="Q269" s="67" t="e">
        <f t="shared" si="204"/>
        <v>#REF!</v>
      </c>
      <c r="R269" s="67" t="e">
        <f t="shared" si="204"/>
        <v>#REF!</v>
      </c>
      <c r="S269" s="67" t="e">
        <f t="shared" si="204"/>
        <v>#REF!</v>
      </c>
      <c r="T269" s="67" t="e">
        <f t="shared" si="204"/>
        <v>#REF!</v>
      </c>
      <c r="U269" s="67" t="e">
        <f t="shared" si="204"/>
        <v>#REF!</v>
      </c>
      <c r="V269" s="67" t="e">
        <f t="shared" si="204"/>
        <v>#REF!</v>
      </c>
      <c r="W269" s="67" t="e">
        <f t="shared" si="204"/>
        <v>#REF!</v>
      </c>
      <c r="X269" s="67" t="e">
        <f t="shared" si="204"/>
        <v>#REF!</v>
      </c>
      <c r="Y269" s="67" t="e">
        <f t="shared" si="204"/>
        <v>#REF!</v>
      </c>
      <c r="Z269" s="67" t="e">
        <f t="shared" si="204"/>
        <v>#REF!</v>
      </c>
      <c r="AA269" s="67" t="e">
        <f t="shared" si="204"/>
        <v>#REF!</v>
      </c>
      <c r="AB269" s="67" t="e">
        <f t="shared" si="204"/>
        <v>#REF!</v>
      </c>
      <c r="AC269" s="67" t="e">
        <f t="shared" si="204"/>
        <v>#REF!</v>
      </c>
      <c r="AD269" s="67" t="e">
        <f t="shared" si="204"/>
        <v>#REF!</v>
      </c>
      <c r="AE269" s="67" t="e">
        <f t="shared" si="204"/>
        <v>#REF!</v>
      </c>
      <c r="AF269" s="67" t="e">
        <f t="shared" si="204"/>
        <v>#REF!</v>
      </c>
      <c r="AG269" s="67" t="e">
        <f t="shared" si="204"/>
        <v>#REF!</v>
      </c>
      <c r="AH269" s="67" t="e">
        <f t="shared" si="204"/>
        <v>#REF!</v>
      </c>
      <c r="AI269" s="67" t="e">
        <f t="shared" si="204"/>
        <v>#REF!</v>
      </c>
      <c r="AJ269" s="67" t="e">
        <f t="shared" si="204"/>
        <v>#REF!</v>
      </c>
    </row>
    <row r="270" spans="3:36" s="502" customFormat="1" ht="23.25" customHeight="1">
      <c r="E270" s="1303"/>
      <c r="F270" s="106" t="s">
        <v>610</v>
      </c>
      <c r="G270" s="106" t="s">
        <v>614</v>
      </c>
      <c r="I270" s="511" t="e">
        <f>I265/I263</f>
        <v>#REF!</v>
      </c>
      <c r="J270" s="511" t="e">
        <f>J265/J263</f>
        <v>#REF!</v>
      </c>
      <c r="K270" s="516" t="e">
        <f>J270-I270</f>
        <v>#REF!</v>
      </c>
      <c r="L270" s="1167"/>
      <c r="M270" s="22" t="e">
        <f t="shared" ref="M270:AJ270" si="205">(M265/M263)</f>
        <v>#REF!</v>
      </c>
      <c r="N270" s="22" t="e">
        <f t="shared" si="205"/>
        <v>#REF!</v>
      </c>
      <c r="O270" s="22" t="e">
        <f t="shared" si="205"/>
        <v>#REF!</v>
      </c>
      <c r="P270" s="22" t="e">
        <f t="shared" si="205"/>
        <v>#REF!</v>
      </c>
      <c r="Q270" s="22" t="e">
        <f t="shared" si="205"/>
        <v>#REF!</v>
      </c>
      <c r="R270" s="22" t="e">
        <f t="shared" si="205"/>
        <v>#REF!</v>
      </c>
      <c r="S270" s="22" t="e">
        <f t="shared" si="205"/>
        <v>#REF!</v>
      </c>
      <c r="T270" s="22" t="e">
        <f t="shared" si="205"/>
        <v>#REF!</v>
      </c>
      <c r="U270" s="22" t="e">
        <f t="shared" si="205"/>
        <v>#REF!</v>
      </c>
      <c r="V270" s="22" t="e">
        <f t="shared" si="205"/>
        <v>#REF!</v>
      </c>
      <c r="W270" s="22" t="e">
        <f t="shared" si="205"/>
        <v>#REF!</v>
      </c>
      <c r="X270" s="22" t="e">
        <f t="shared" si="205"/>
        <v>#REF!</v>
      </c>
      <c r="Y270" s="22" t="e">
        <f t="shared" si="205"/>
        <v>#REF!</v>
      </c>
      <c r="Z270" s="22" t="e">
        <f t="shared" si="205"/>
        <v>#REF!</v>
      </c>
      <c r="AA270" s="22" t="e">
        <f t="shared" si="205"/>
        <v>#REF!</v>
      </c>
      <c r="AB270" s="22" t="e">
        <f t="shared" si="205"/>
        <v>#REF!</v>
      </c>
      <c r="AC270" s="22" t="e">
        <f t="shared" si="205"/>
        <v>#REF!</v>
      </c>
      <c r="AD270" s="22" t="e">
        <f t="shared" si="205"/>
        <v>#REF!</v>
      </c>
      <c r="AE270" s="22" t="e">
        <f t="shared" si="205"/>
        <v>#REF!</v>
      </c>
      <c r="AF270" s="22" t="e">
        <f t="shared" si="205"/>
        <v>#REF!</v>
      </c>
      <c r="AG270" s="22" t="e">
        <f t="shared" si="205"/>
        <v>#REF!</v>
      </c>
      <c r="AH270" s="22" t="e">
        <f t="shared" si="205"/>
        <v>#REF!</v>
      </c>
      <c r="AI270" s="22" t="e">
        <f t="shared" si="205"/>
        <v>#REF!</v>
      </c>
      <c r="AJ270" s="22" t="e">
        <f t="shared" si="205"/>
        <v>#REF!</v>
      </c>
    </row>
    <row r="271" spans="3:36" s="502" customFormat="1" ht="23.25" customHeight="1">
      <c r="E271" s="1303"/>
      <c r="F271" s="106" t="s">
        <v>611</v>
      </c>
      <c r="G271" s="106" t="s">
        <v>614</v>
      </c>
      <c r="I271" s="511" t="e">
        <f>I266/I263</f>
        <v>#REF!</v>
      </c>
      <c r="J271" s="511" t="e">
        <f>J266/J263</f>
        <v>#REF!</v>
      </c>
      <c r="K271" s="516" t="e">
        <f>J271-I271</f>
        <v>#REF!</v>
      </c>
      <c r="L271" s="1167"/>
      <c r="M271" s="67" t="e">
        <f t="shared" ref="M271:AJ271" si="206">M266/M$11</f>
        <v>#REF!</v>
      </c>
      <c r="N271" s="67" t="e">
        <f t="shared" si="206"/>
        <v>#REF!</v>
      </c>
      <c r="O271" s="67" t="e">
        <f t="shared" si="206"/>
        <v>#REF!</v>
      </c>
      <c r="P271" s="67" t="e">
        <f t="shared" si="206"/>
        <v>#REF!</v>
      </c>
      <c r="Q271" s="67" t="e">
        <f t="shared" si="206"/>
        <v>#REF!</v>
      </c>
      <c r="R271" s="67" t="e">
        <f t="shared" si="206"/>
        <v>#REF!</v>
      </c>
      <c r="S271" s="67" t="e">
        <f t="shared" si="206"/>
        <v>#REF!</v>
      </c>
      <c r="T271" s="67" t="e">
        <f t="shared" si="206"/>
        <v>#REF!</v>
      </c>
      <c r="U271" s="67" t="e">
        <f t="shared" si="206"/>
        <v>#REF!</v>
      </c>
      <c r="V271" s="67" t="e">
        <f t="shared" si="206"/>
        <v>#REF!</v>
      </c>
      <c r="W271" s="67" t="e">
        <f t="shared" si="206"/>
        <v>#REF!</v>
      </c>
      <c r="X271" s="67" t="e">
        <f t="shared" si="206"/>
        <v>#REF!</v>
      </c>
      <c r="Y271" s="67" t="e">
        <f t="shared" si="206"/>
        <v>#REF!</v>
      </c>
      <c r="Z271" s="67" t="e">
        <f t="shared" si="206"/>
        <v>#REF!</v>
      </c>
      <c r="AA271" s="67" t="e">
        <f t="shared" si="206"/>
        <v>#REF!</v>
      </c>
      <c r="AB271" s="67" t="e">
        <f t="shared" si="206"/>
        <v>#REF!</v>
      </c>
      <c r="AC271" s="67" t="e">
        <f t="shared" si="206"/>
        <v>#REF!</v>
      </c>
      <c r="AD271" s="67" t="e">
        <f t="shared" si="206"/>
        <v>#REF!</v>
      </c>
      <c r="AE271" s="67" t="e">
        <f t="shared" si="206"/>
        <v>#REF!</v>
      </c>
      <c r="AF271" s="67" t="e">
        <f t="shared" si="206"/>
        <v>#REF!</v>
      </c>
      <c r="AG271" s="67" t="e">
        <f t="shared" si="206"/>
        <v>#REF!</v>
      </c>
      <c r="AH271" s="67" t="e">
        <f t="shared" si="206"/>
        <v>#REF!</v>
      </c>
      <c r="AI271" s="67" t="e">
        <f t="shared" si="206"/>
        <v>#REF!</v>
      </c>
      <c r="AJ271" s="67" t="e">
        <f t="shared" si="206"/>
        <v>#REF!</v>
      </c>
    </row>
    <row r="272" spans="3:36" s="502" customFormat="1" ht="23.25" customHeight="1">
      <c r="E272" s="1303"/>
      <c r="F272" s="106" t="s">
        <v>612</v>
      </c>
      <c r="G272" s="106" t="s">
        <v>614</v>
      </c>
      <c r="I272" s="511" t="e">
        <f>I267/I263</f>
        <v>#REF!</v>
      </c>
      <c r="J272" s="511" t="e">
        <f>J267/J263</f>
        <v>#REF!</v>
      </c>
      <c r="K272" s="516" t="e">
        <f>J272-I272</f>
        <v>#REF!</v>
      </c>
      <c r="L272" s="1167"/>
      <c r="M272" s="67" t="e">
        <f t="shared" ref="M272:AJ272" si="207">M267/M263</f>
        <v>#REF!</v>
      </c>
      <c r="N272" s="67" t="e">
        <f t="shared" si="207"/>
        <v>#REF!</v>
      </c>
      <c r="O272" s="67" t="e">
        <f t="shared" si="207"/>
        <v>#REF!</v>
      </c>
      <c r="P272" s="67" t="e">
        <f t="shared" si="207"/>
        <v>#REF!</v>
      </c>
      <c r="Q272" s="67" t="e">
        <f t="shared" si="207"/>
        <v>#REF!</v>
      </c>
      <c r="R272" s="67" t="e">
        <f t="shared" si="207"/>
        <v>#REF!</v>
      </c>
      <c r="S272" s="67" t="e">
        <f t="shared" si="207"/>
        <v>#REF!</v>
      </c>
      <c r="T272" s="67" t="e">
        <f t="shared" si="207"/>
        <v>#REF!</v>
      </c>
      <c r="U272" s="67" t="e">
        <f t="shared" si="207"/>
        <v>#REF!</v>
      </c>
      <c r="V272" s="67" t="e">
        <f t="shared" si="207"/>
        <v>#REF!</v>
      </c>
      <c r="W272" s="67" t="e">
        <f t="shared" si="207"/>
        <v>#REF!</v>
      </c>
      <c r="X272" s="67" t="e">
        <f t="shared" si="207"/>
        <v>#REF!</v>
      </c>
      <c r="Y272" s="67" t="e">
        <f t="shared" si="207"/>
        <v>#REF!</v>
      </c>
      <c r="Z272" s="67" t="e">
        <f t="shared" si="207"/>
        <v>#REF!</v>
      </c>
      <c r="AA272" s="67" t="e">
        <f t="shared" si="207"/>
        <v>#REF!</v>
      </c>
      <c r="AB272" s="67" t="e">
        <f t="shared" si="207"/>
        <v>#REF!</v>
      </c>
      <c r="AC272" s="67" t="e">
        <f t="shared" si="207"/>
        <v>#REF!</v>
      </c>
      <c r="AD272" s="67" t="e">
        <f t="shared" si="207"/>
        <v>#REF!</v>
      </c>
      <c r="AE272" s="67" t="e">
        <f t="shared" si="207"/>
        <v>#REF!</v>
      </c>
      <c r="AF272" s="67" t="e">
        <f t="shared" si="207"/>
        <v>#REF!</v>
      </c>
      <c r="AG272" s="67" t="e">
        <f t="shared" si="207"/>
        <v>#REF!</v>
      </c>
      <c r="AH272" s="67" t="e">
        <f t="shared" si="207"/>
        <v>#REF!</v>
      </c>
      <c r="AI272" s="67" t="e">
        <f t="shared" si="207"/>
        <v>#REF!</v>
      </c>
      <c r="AJ272" s="67" t="e">
        <f t="shared" si="207"/>
        <v>#REF!</v>
      </c>
    </row>
    <row r="273" spans="3:36" s="503" customFormat="1" ht="21" customHeight="1">
      <c r="C273" s="503" t="str">
        <f>"%"&amp;D268</f>
        <v>%Chelmsford</v>
      </c>
      <c r="E273" s="1304"/>
      <c r="F273" s="507" t="s">
        <v>613</v>
      </c>
      <c r="G273" s="507" t="s">
        <v>614</v>
      </c>
      <c r="I273" s="512" t="e">
        <f>I268/I263</f>
        <v>#REF!</v>
      </c>
      <c r="J273" s="512" t="e">
        <f>J268/J263</f>
        <v>#REF!</v>
      </c>
      <c r="K273" s="517" t="e">
        <f>I273-J273</f>
        <v>#REF!</v>
      </c>
      <c r="L273" s="1168"/>
      <c r="M273" s="506" t="e">
        <f>M268/M263</f>
        <v>#REF!</v>
      </c>
      <c r="N273" s="506" t="e">
        <f t="shared" ref="N273:AJ273" si="208">N268/N263</f>
        <v>#REF!</v>
      </c>
      <c r="O273" s="506" t="e">
        <f t="shared" si="208"/>
        <v>#REF!</v>
      </c>
      <c r="P273" s="506" t="e">
        <f t="shared" si="208"/>
        <v>#REF!</v>
      </c>
      <c r="Q273" s="506" t="e">
        <f t="shared" si="208"/>
        <v>#REF!</v>
      </c>
      <c r="R273" s="506" t="e">
        <f t="shared" si="208"/>
        <v>#REF!</v>
      </c>
      <c r="S273" s="506" t="e">
        <f t="shared" si="208"/>
        <v>#REF!</v>
      </c>
      <c r="T273" s="506" t="e">
        <f t="shared" si="208"/>
        <v>#REF!</v>
      </c>
      <c r="U273" s="506" t="e">
        <f t="shared" si="208"/>
        <v>#REF!</v>
      </c>
      <c r="V273" s="506" t="e">
        <f t="shared" si="208"/>
        <v>#REF!</v>
      </c>
      <c r="W273" s="506" t="e">
        <f t="shared" si="208"/>
        <v>#REF!</v>
      </c>
      <c r="X273" s="506" t="e">
        <f t="shared" si="208"/>
        <v>#REF!</v>
      </c>
      <c r="Y273" s="506" t="e">
        <f t="shared" si="208"/>
        <v>#REF!</v>
      </c>
      <c r="Z273" s="506" t="e">
        <f t="shared" si="208"/>
        <v>#REF!</v>
      </c>
      <c r="AA273" s="506" t="e">
        <f t="shared" si="208"/>
        <v>#REF!</v>
      </c>
      <c r="AB273" s="506" t="e">
        <f t="shared" si="208"/>
        <v>#REF!</v>
      </c>
      <c r="AC273" s="506" t="e">
        <f t="shared" si="208"/>
        <v>#REF!</v>
      </c>
      <c r="AD273" s="506" t="e">
        <f t="shared" si="208"/>
        <v>#REF!</v>
      </c>
      <c r="AE273" s="506" t="e">
        <f t="shared" si="208"/>
        <v>#REF!</v>
      </c>
      <c r="AF273" s="506" t="e">
        <f t="shared" si="208"/>
        <v>#REF!</v>
      </c>
      <c r="AG273" s="506" t="e">
        <f t="shared" si="208"/>
        <v>#REF!</v>
      </c>
      <c r="AH273" s="506" t="e">
        <f t="shared" si="208"/>
        <v>#REF!</v>
      </c>
      <c r="AI273" s="506" t="e">
        <f t="shared" si="208"/>
        <v>#REF!</v>
      </c>
      <c r="AJ273" s="506" t="e">
        <f t="shared" si="208"/>
        <v>#REF!</v>
      </c>
    </row>
    <row r="274" spans="3:36" ht="13" customHeight="1">
      <c r="I274" s="49"/>
      <c r="J274" s="49"/>
      <c r="K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</row>
    <row r="275" spans="3:36" s="54" customFormat="1" ht="21" customHeight="1">
      <c r="C275" s="54" t="str">
        <f t="shared" ref="C275:C280" si="209">F275&amp;D275</f>
        <v>Net SalesLincoln</v>
      </c>
      <c r="D275" s="597" t="str">
        <f>E275</f>
        <v>Lincoln</v>
      </c>
      <c r="E275" s="1302" t="s">
        <v>200</v>
      </c>
      <c r="F275" s="62" t="s">
        <v>57</v>
      </c>
      <c r="G275" s="62" t="s">
        <v>143</v>
      </c>
      <c r="I275" s="63" t="e">
        <f t="shared" ref="I275:I280" si="210">SUM(Y275:AJ275)</f>
        <v>#REF!</v>
      </c>
      <c r="J275" s="63" t="e">
        <f t="shared" ref="J275:J280" si="211">SUM(M275:X275)</f>
        <v>#REF!</v>
      </c>
      <c r="K275" s="513" t="e">
        <f>I275-J275</f>
        <v>#REF!</v>
      </c>
      <c r="M275" s="25" t="e">
        <f>#REF!</f>
        <v>#REF!</v>
      </c>
      <c r="N275" s="25" t="e">
        <f>#REF!</f>
        <v>#REF!</v>
      </c>
      <c r="O275" s="25" t="e">
        <f>#REF!</f>
        <v>#REF!</v>
      </c>
      <c r="P275" s="25" t="e">
        <f>#REF!</f>
        <v>#REF!</v>
      </c>
      <c r="Q275" s="25" t="e">
        <f>#REF!</f>
        <v>#REF!</v>
      </c>
      <c r="R275" s="25" t="e">
        <f>#REF!</f>
        <v>#REF!</v>
      </c>
      <c r="S275" s="25" t="e">
        <f>#REF!</f>
        <v>#REF!</v>
      </c>
      <c r="T275" s="25" t="e">
        <f>#REF!</f>
        <v>#REF!</v>
      </c>
      <c r="U275" s="25" t="e">
        <f>#REF!</f>
        <v>#REF!</v>
      </c>
      <c r="V275" s="25" t="e">
        <f>#REF!</f>
        <v>#REF!</v>
      </c>
      <c r="W275" s="25" t="e">
        <f>#REF!</f>
        <v>#REF!</v>
      </c>
      <c r="X275" s="25" t="e">
        <f>#REF!</f>
        <v>#REF!</v>
      </c>
      <c r="Y275" s="25" t="e">
        <f>#REF!</f>
        <v>#REF!</v>
      </c>
      <c r="Z275" s="25" t="e">
        <f>#REF!</f>
        <v>#REF!</v>
      </c>
      <c r="AA275" s="25" t="e">
        <f>#REF!</f>
        <v>#REF!</v>
      </c>
      <c r="AB275" s="25" t="e">
        <f>#REF!</f>
        <v>#REF!</v>
      </c>
      <c r="AC275" s="25" t="e">
        <f>#REF!</f>
        <v>#REF!</v>
      </c>
      <c r="AD275" s="25" t="e">
        <f>#REF!</f>
        <v>#REF!</v>
      </c>
      <c r="AE275" s="25" t="e">
        <f>#REF!</f>
        <v>#REF!</v>
      </c>
      <c r="AF275" s="25" t="e">
        <f>#REF!</f>
        <v>#REF!</v>
      </c>
      <c r="AG275" s="25" t="e">
        <f>#REF!</f>
        <v>#REF!</v>
      </c>
      <c r="AH275" s="25" t="e">
        <f>#REF!</f>
        <v>#REF!</v>
      </c>
      <c r="AI275" s="25" t="e">
        <f>#REF!</f>
        <v>#REF!</v>
      </c>
      <c r="AJ275" s="25" t="e">
        <f>#REF!</f>
        <v>#REF!</v>
      </c>
    </row>
    <row r="276" spans="3:36" ht="20.25" customHeight="1">
      <c r="C276" s="54" t="str">
        <f t="shared" si="209"/>
        <v>Gross ProfitLincoln</v>
      </c>
      <c r="D276" s="32" t="str">
        <f>D275</f>
        <v>Lincoln</v>
      </c>
      <c r="E276" s="1303"/>
      <c r="F276" s="32" t="s">
        <v>1</v>
      </c>
      <c r="G276" s="32" t="s">
        <v>143</v>
      </c>
      <c r="I276" s="24" t="e">
        <f t="shared" si="210"/>
        <v>#REF!</v>
      </c>
      <c r="J276" s="24" t="e">
        <f t="shared" si="211"/>
        <v>#REF!</v>
      </c>
      <c r="K276" s="123" t="e">
        <f>I276-J276</f>
        <v>#REF!</v>
      </c>
      <c r="M276" s="25" t="e">
        <f>#REF!</f>
        <v>#REF!</v>
      </c>
      <c r="N276" s="25" t="e">
        <f>#REF!</f>
        <v>#REF!</v>
      </c>
      <c r="O276" s="25" t="e">
        <f>#REF!</f>
        <v>#REF!</v>
      </c>
      <c r="P276" s="25" t="e">
        <f>#REF!</f>
        <v>#REF!</v>
      </c>
      <c r="Q276" s="25" t="e">
        <f>#REF!</f>
        <v>#REF!</v>
      </c>
      <c r="R276" s="25" t="e">
        <f>#REF!</f>
        <v>#REF!</v>
      </c>
      <c r="S276" s="25" t="e">
        <f>#REF!</f>
        <v>#REF!</v>
      </c>
      <c r="T276" s="25" t="e">
        <f>#REF!</f>
        <v>#REF!</v>
      </c>
      <c r="U276" s="25" t="e">
        <f>#REF!</f>
        <v>#REF!</v>
      </c>
      <c r="V276" s="25" t="e">
        <f>#REF!</f>
        <v>#REF!</v>
      </c>
      <c r="W276" s="25" t="e">
        <f>#REF!</f>
        <v>#REF!</v>
      </c>
      <c r="X276" s="25" t="e">
        <f>#REF!</f>
        <v>#REF!</v>
      </c>
      <c r="Y276" s="25" t="e">
        <f>#REF!</f>
        <v>#REF!</v>
      </c>
      <c r="Z276" s="25" t="e">
        <f>#REF!</f>
        <v>#REF!</v>
      </c>
      <c r="AA276" s="25" t="e">
        <f>#REF!</f>
        <v>#REF!</v>
      </c>
      <c r="AB276" s="25" t="e">
        <f>#REF!</f>
        <v>#REF!</v>
      </c>
      <c r="AC276" s="25" t="e">
        <f>#REF!</f>
        <v>#REF!</v>
      </c>
      <c r="AD276" s="25" t="e">
        <f>#REF!</f>
        <v>#REF!</v>
      </c>
      <c r="AE276" s="25" t="e">
        <f>#REF!</f>
        <v>#REF!</v>
      </c>
      <c r="AF276" s="25" t="e">
        <f>#REF!</f>
        <v>#REF!</v>
      </c>
      <c r="AG276" s="25" t="e">
        <f>#REF!</f>
        <v>#REF!</v>
      </c>
      <c r="AH276" s="25" t="e">
        <f>#REF!</f>
        <v>#REF!</v>
      </c>
      <c r="AI276" s="25" t="e">
        <f>#REF!</f>
        <v>#REF!</v>
      </c>
      <c r="AJ276" s="25" t="e">
        <f>#REF!</f>
        <v>#REF!</v>
      </c>
    </row>
    <row r="277" spans="3:36" ht="23.25" customHeight="1">
      <c r="C277" s="54" t="str">
        <f t="shared" si="209"/>
        <v>LabourLincoln</v>
      </c>
      <c r="D277" s="32" t="str">
        <f>D276</f>
        <v>Lincoln</v>
      </c>
      <c r="E277" s="1303"/>
      <c r="F277" s="32" t="s">
        <v>36</v>
      </c>
      <c r="G277" s="32" t="s">
        <v>143</v>
      </c>
      <c r="I277" s="24" t="e">
        <f t="shared" si="210"/>
        <v>#REF!</v>
      </c>
      <c r="J277" s="24" t="e">
        <f t="shared" si="211"/>
        <v>#REF!</v>
      </c>
      <c r="K277" s="123" t="e">
        <f>J277-I277</f>
        <v>#REF!</v>
      </c>
      <c r="M277" s="25" t="e">
        <f>#REF!</f>
        <v>#REF!</v>
      </c>
      <c r="N277" s="25" t="e">
        <f>#REF!</f>
        <v>#REF!</v>
      </c>
      <c r="O277" s="25" t="e">
        <f>#REF!</f>
        <v>#REF!</v>
      </c>
      <c r="P277" s="25" t="e">
        <f>#REF!</f>
        <v>#REF!</v>
      </c>
      <c r="Q277" s="25" t="e">
        <f>#REF!</f>
        <v>#REF!</v>
      </c>
      <c r="R277" s="25" t="e">
        <f>#REF!</f>
        <v>#REF!</v>
      </c>
      <c r="S277" s="25" t="e">
        <f>#REF!</f>
        <v>#REF!</v>
      </c>
      <c r="T277" s="25" t="e">
        <f>#REF!</f>
        <v>#REF!</v>
      </c>
      <c r="U277" s="25" t="e">
        <f>#REF!</f>
        <v>#REF!</v>
      </c>
      <c r="V277" s="25" t="e">
        <f>#REF!</f>
        <v>#REF!</v>
      </c>
      <c r="W277" s="25" t="e">
        <f>#REF!</f>
        <v>#REF!</v>
      </c>
      <c r="X277" s="25" t="e">
        <f>#REF!</f>
        <v>#REF!</v>
      </c>
      <c r="Y277" s="25" t="e">
        <f>#REF!</f>
        <v>#REF!</v>
      </c>
      <c r="Z277" s="25" t="e">
        <f>#REF!</f>
        <v>#REF!</v>
      </c>
      <c r="AA277" s="25" t="e">
        <f>#REF!</f>
        <v>#REF!</v>
      </c>
      <c r="AB277" s="25" t="e">
        <f>#REF!</f>
        <v>#REF!</v>
      </c>
      <c r="AC277" s="25" t="e">
        <f>#REF!</f>
        <v>#REF!</v>
      </c>
      <c r="AD277" s="25" t="e">
        <f>#REF!</f>
        <v>#REF!</v>
      </c>
      <c r="AE277" s="25" t="e">
        <f>#REF!</f>
        <v>#REF!</v>
      </c>
      <c r="AF277" s="25" t="e">
        <f>#REF!</f>
        <v>#REF!</v>
      </c>
      <c r="AG277" s="25" t="e">
        <f>#REF!</f>
        <v>#REF!</v>
      </c>
      <c r="AH277" s="25" t="e">
        <f>#REF!</f>
        <v>#REF!</v>
      </c>
      <c r="AI277" s="25" t="e">
        <f>#REF!</f>
        <v>#REF!</v>
      </c>
      <c r="AJ277" s="25" t="e">
        <f>#REF!</f>
        <v>#REF!</v>
      </c>
    </row>
    <row r="278" spans="3:36" ht="23.25" customHeight="1">
      <c r="C278" s="54" t="str">
        <f t="shared" si="209"/>
        <v>OccupancyLincoln</v>
      </c>
      <c r="D278" s="32" t="str">
        <f>D277</f>
        <v>Lincoln</v>
      </c>
      <c r="E278" s="1303"/>
      <c r="F278" s="32" t="s">
        <v>40</v>
      </c>
      <c r="G278" s="32" t="s">
        <v>143</v>
      </c>
      <c r="I278" s="24" t="e">
        <f t="shared" si="210"/>
        <v>#REF!</v>
      </c>
      <c r="J278" s="24" t="e">
        <f t="shared" si="211"/>
        <v>#REF!</v>
      </c>
      <c r="K278" s="123" t="e">
        <f>J278-I278</f>
        <v>#REF!</v>
      </c>
      <c r="M278" s="25" t="e">
        <f>#REF!</f>
        <v>#REF!</v>
      </c>
      <c r="N278" s="25" t="e">
        <f>#REF!</f>
        <v>#REF!</v>
      </c>
      <c r="O278" s="25" t="e">
        <f>#REF!</f>
        <v>#REF!</v>
      </c>
      <c r="P278" s="25" t="e">
        <f>#REF!</f>
        <v>#REF!</v>
      </c>
      <c r="Q278" s="25" t="e">
        <f>#REF!</f>
        <v>#REF!</v>
      </c>
      <c r="R278" s="25" t="e">
        <f>#REF!</f>
        <v>#REF!</v>
      </c>
      <c r="S278" s="25" t="e">
        <f>#REF!</f>
        <v>#REF!</v>
      </c>
      <c r="T278" s="25" t="e">
        <f>#REF!</f>
        <v>#REF!</v>
      </c>
      <c r="U278" s="25" t="e">
        <f>#REF!</f>
        <v>#REF!</v>
      </c>
      <c r="V278" s="25" t="e">
        <f>#REF!</f>
        <v>#REF!</v>
      </c>
      <c r="W278" s="25" t="e">
        <f>#REF!</f>
        <v>#REF!</v>
      </c>
      <c r="X278" s="25" t="e">
        <f>#REF!</f>
        <v>#REF!</v>
      </c>
      <c r="Y278" s="25" t="e">
        <f>#REF!</f>
        <v>#REF!</v>
      </c>
      <c r="Z278" s="25" t="e">
        <f>#REF!</f>
        <v>#REF!</v>
      </c>
      <c r="AA278" s="25" t="e">
        <f>#REF!</f>
        <v>#REF!</v>
      </c>
      <c r="AB278" s="25" t="e">
        <f>#REF!</f>
        <v>#REF!</v>
      </c>
      <c r="AC278" s="25" t="e">
        <f>#REF!</f>
        <v>#REF!</v>
      </c>
      <c r="AD278" s="25" t="e">
        <f>#REF!</f>
        <v>#REF!</v>
      </c>
      <c r="AE278" s="25" t="e">
        <f>#REF!</f>
        <v>#REF!</v>
      </c>
      <c r="AF278" s="25" t="e">
        <f>#REF!</f>
        <v>#REF!</v>
      </c>
      <c r="AG278" s="25" t="e">
        <f>#REF!</f>
        <v>#REF!</v>
      </c>
      <c r="AH278" s="25" t="e">
        <f>#REF!</f>
        <v>#REF!</v>
      </c>
      <c r="AI278" s="25" t="e">
        <f>#REF!</f>
        <v>#REF!</v>
      </c>
      <c r="AJ278" s="25" t="e">
        <f>#REF!</f>
        <v>#REF!</v>
      </c>
    </row>
    <row r="279" spans="3:36" ht="23.25" customHeight="1">
      <c r="C279" s="54" t="str">
        <f t="shared" si="209"/>
        <v>OverheadsLincoln</v>
      </c>
      <c r="D279" s="32" t="str">
        <f>D278</f>
        <v>Lincoln</v>
      </c>
      <c r="E279" s="1303"/>
      <c r="F279" s="32" t="s">
        <v>79</v>
      </c>
      <c r="G279" s="32" t="s">
        <v>143</v>
      </c>
      <c r="I279" s="24" t="e">
        <f t="shared" si="210"/>
        <v>#REF!</v>
      </c>
      <c r="J279" s="24" t="e">
        <f t="shared" si="211"/>
        <v>#REF!</v>
      </c>
      <c r="K279" s="123" t="e">
        <f>J279-I279</f>
        <v>#REF!</v>
      </c>
      <c r="M279" s="25" t="e">
        <f>#REF!</f>
        <v>#REF!</v>
      </c>
      <c r="N279" s="25" t="e">
        <f>#REF!</f>
        <v>#REF!</v>
      </c>
      <c r="O279" s="25" t="e">
        <f>#REF!</f>
        <v>#REF!</v>
      </c>
      <c r="P279" s="25" t="e">
        <f>#REF!</f>
        <v>#REF!</v>
      </c>
      <c r="Q279" s="25" t="e">
        <f>#REF!</f>
        <v>#REF!</v>
      </c>
      <c r="R279" s="25" t="e">
        <f>#REF!</f>
        <v>#REF!</v>
      </c>
      <c r="S279" s="25" t="e">
        <f>#REF!</f>
        <v>#REF!</v>
      </c>
      <c r="T279" s="25" t="e">
        <f>#REF!</f>
        <v>#REF!</v>
      </c>
      <c r="U279" s="25" t="e">
        <f>#REF!</f>
        <v>#REF!</v>
      </c>
      <c r="V279" s="25" t="e">
        <f>#REF!</f>
        <v>#REF!</v>
      </c>
      <c r="W279" s="25" t="e">
        <f>#REF!</f>
        <v>#REF!</v>
      </c>
      <c r="X279" s="25" t="e">
        <f>#REF!</f>
        <v>#REF!</v>
      </c>
      <c r="Y279" s="25" t="e">
        <f>#REF!</f>
        <v>#REF!</v>
      </c>
      <c r="Z279" s="25" t="e">
        <f>#REF!</f>
        <v>#REF!</v>
      </c>
      <c r="AA279" s="25" t="e">
        <f>#REF!</f>
        <v>#REF!</v>
      </c>
      <c r="AB279" s="25" t="e">
        <f>#REF!</f>
        <v>#REF!</v>
      </c>
      <c r="AC279" s="25" t="e">
        <f>#REF!</f>
        <v>#REF!</v>
      </c>
      <c r="AD279" s="25" t="e">
        <f>#REF!</f>
        <v>#REF!</v>
      </c>
      <c r="AE279" s="25" t="e">
        <f>#REF!</f>
        <v>#REF!</v>
      </c>
      <c r="AF279" s="25" t="e">
        <f>#REF!</f>
        <v>#REF!</v>
      </c>
      <c r="AG279" s="25" t="e">
        <f>#REF!</f>
        <v>#REF!</v>
      </c>
      <c r="AH279" s="25" t="e">
        <f>#REF!</f>
        <v>#REF!</v>
      </c>
      <c r="AI279" s="25" t="e">
        <f>#REF!</f>
        <v>#REF!</v>
      </c>
      <c r="AJ279" s="25" t="e">
        <f>#REF!</f>
        <v>#REF!</v>
      </c>
    </row>
    <row r="280" spans="3:36" s="54" customFormat="1" ht="21" customHeight="1">
      <c r="C280" s="54" t="str">
        <f t="shared" si="209"/>
        <v>EBITDALincoln</v>
      </c>
      <c r="D280" s="32" t="str">
        <f>D279</f>
        <v>Lincoln</v>
      </c>
      <c r="E280" s="1303"/>
      <c r="F280" s="54" t="s">
        <v>87</v>
      </c>
      <c r="G280" s="54" t="s">
        <v>143</v>
      </c>
      <c r="I280" s="25" t="e">
        <f t="shared" si="210"/>
        <v>#REF!</v>
      </c>
      <c r="J280" s="25" t="e">
        <f t="shared" si="211"/>
        <v>#REF!</v>
      </c>
      <c r="K280" s="514" t="e">
        <f>I280-J280</f>
        <v>#REF!</v>
      </c>
      <c r="M280" s="25" t="e">
        <f t="shared" ref="M280:AJ280" si="212">M276-M277-M278-M279</f>
        <v>#REF!</v>
      </c>
      <c r="N280" s="25" t="e">
        <f t="shared" si="212"/>
        <v>#REF!</v>
      </c>
      <c r="O280" s="25" t="e">
        <f t="shared" si="212"/>
        <v>#REF!</v>
      </c>
      <c r="P280" s="25" t="e">
        <f t="shared" si="212"/>
        <v>#REF!</v>
      </c>
      <c r="Q280" s="25" t="e">
        <f t="shared" si="212"/>
        <v>#REF!</v>
      </c>
      <c r="R280" s="25" t="e">
        <f t="shared" si="212"/>
        <v>#REF!</v>
      </c>
      <c r="S280" s="25" t="e">
        <f t="shared" si="212"/>
        <v>#REF!</v>
      </c>
      <c r="T280" s="25" t="e">
        <f t="shared" si="212"/>
        <v>#REF!</v>
      </c>
      <c r="U280" s="25" t="e">
        <f t="shared" si="212"/>
        <v>#REF!</v>
      </c>
      <c r="V280" s="25" t="e">
        <f t="shared" si="212"/>
        <v>#REF!</v>
      </c>
      <c r="W280" s="25" t="e">
        <f t="shared" si="212"/>
        <v>#REF!</v>
      </c>
      <c r="X280" s="25" t="e">
        <f t="shared" si="212"/>
        <v>#REF!</v>
      </c>
      <c r="Y280" s="25" t="e">
        <f t="shared" si="212"/>
        <v>#REF!</v>
      </c>
      <c r="Z280" s="25" t="e">
        <f t="shared" si="212"/>
        <v>#REF!</v>
      </c>
      <c r="AA280" s="25" t="e">
        <f t="shared" si="212"/>
        <v>#REF!</v>
      </c>
      <c r="AB280" s="25" t="e">
        <f t="shared" si="212"/>
        <v>#REF!</v>
      </c>
      <c r="AC280" s="25" t="e">
        <f t="shared" si="212"/>
        <v>#REF!</v>
      </c>
      <c r="AD280" s="25" t="e">
        <f t="shared" si="212"/>
        <v>#REF!</v>
      </c>
      <c r="AE280" s="25" t="e">
        <f t="shared" si="212"/>
        <v>#REF!</v>
      </c>
      <c r="AF280" s="25" t="e">
        <f t="shared" si="212"/>
        <v>#REF!</v>
      </c>
      <c r="AG280" s="25" t="e">
        <f t="shared" si="212"/>
        <v>#REF!</v>
      </c>
      <c r="AH280" s="25" t="e">
        <f t="shared" si="212"/>
        <v>#REF!</v>
      </c>
      <c r="AI280" s="25" t="e">
        <f t="shared" si="212"/>
        <v>#REF!</v>
      </c>
      <c r="AJ280" s="25" t="e">
        <f t="shared" si="212"/>
        <v>#REF!</v>
      </c>
    </row>
    <row r="281" spans="3:36" s="502" customFormat="1" ht="20.25" customHeight="1">
      <c r="E281" s="1303"/>
      <c r="F281" s="106" t="s">
        <v>609</v>
      </c>
      <c r="G281" s="106" t="s">
        <v>614</v>
      </c>
      <c r="I281" s="510" t="e">
        <f>I276/I275</f>
        <v>#REF!</v>
      </c>
      <c r="J281" s="510" t="e">
        <f>J276/J275</f>
        <v>#REF!</v>
      </c>
      <c r="K281" s="515" t="e">
        <f>I281-J281</f>
        <v>#REF!</v>
      </c>
      <c r="L281" s="1167"/>
      <c r="M281" s="67" t="e">
        <f t="shared" ref="M281:AJ281" si="213">(M276/M275)</f>
        <v>#REF!</v>
      </c>
      <c r="N281" s="67" t="e">
        <f t="shared" si="213"/>
        <v>#REF!</v>
      </c>
      <c r="O281" s="67" t="e">
        <f t="shared" si="213"/>
        <v>#REF!</v>
      </c>
      <c r="P281" s="67" t="e">
        <f t="shared" si="213"/>
        <v>#REF!</v>
      </c>
      <c r="Q281" s="67" t="e">
        <f t="shared" si="213"/>
        <v>#REF!</v>
      </c>
      <c r="R281" s="67" t="e">
        <f t="shared" si="213"/>
        <v>#REF!</v>
      </c>
      <c r="S281" s="67" t="e">
        <f t="shared" si="213"/>
        <v>#REF!</v>
      </c>
      <c r="T281" s="67" t="e">
        <f t="shared" si="213"/>
        <v>#REF!</v>
      </c>
      <c r="U281" s="67" t="e">
        <f t="shared" si="213"/>
        <v>#REF!</v>
      </c>
      <c r="V281" s="67" t="e">
        <f t="shared" si="213"/>
        <v>#REF!</v>
      </c>
      <c r="W281" s="67" t="e">
        <f t="shared" si="213"/>
        <v>#REF!</v>
      </c>
      <c r="X281" s="67" t="e">
        <f t="shared" si="213"/>
        <v>#REF!</v>
      </c>
      <c r="Y281" s="67" t="e">
        <f t="shared" si="213"/>
        <v>#REF!</v>
      </c>
      <c r="Z281" s="67" t="e">
        <f t="shared" si="213"/>
        <v>#REF!</v>
      </c>
      <c r="AA281" s="67" t="e">
        <f t="shared" si="213"/>
        <v>#REF!</v>
      </c>
      <c r="AB281" s="67" t="e">
        <f t="shared" si="213"/>
        <v>#REF!</v>
      </c>
      <c r="AC281" s="67" t="e">
        <f t="shared" si="213"/>
        <v>#REF!</v>
      </c>
      <c r="AD281" s="67" t="e">
        <f t="shared" si="213"/>
        <v>#REF!</v>
      </c>
      <c r="AE281" s="67" t="e">
        <f t="shared" si="213"/>
        <v>#REF!</v>
      </c>
      <c r="AF281" s="67" t="e">
        <f t="shared" si="213"/>
        <v>#REF!</v>
      </c>
      <c r="AG281" s="67" t="e">
        <f t="shared" si="213"/>
        <v>#REF!</v>
      </c>
      <c r="AH281" s="67" t="e">
        <f t="shared" si="213"/>
        <v>#REF!</v>
      </c>
      <c r="AI281" s="67" t="e">
        <f t="shared" si="213"/>
        <v>#REF!</v>
      </c>
      <c r="AJ281" s="67" t="e">
        <f t="shared" si="213"/>
        <v>#REF!</v>
      </c>
    </row>
    <row r="282" spans="3:36" s="502" customFormat="1" ht="23.25" customHeight="1">
      <c r="E282" s="1303"/>
      <c r="F282" s="106" t="s">
        <v>610</v>
      </c>
      <c r="G282" s="106" t="s">
        <v>614</v>
      </c>
      <c r="I282" s="511" t="e">
        <f>I277/I275</f>
        <v>#REF!</v>
      </c>
      <c r="J282" s="511" t="e">
        <f>J277/J275</f>
        <v>#REF!</v>
      </c>
      <c r="K282" s="516" t="e">
        <f>J282-I282</f>
        <v>#REF!</v>
      </c>
      <c r="L282" s="1167"/>
      <c r="M282" s="22" t="e">
        <f t="shared" ref="M282:AJ282" si="214">(M277/M275)</f>
        <v>#REF!</v>
      </c>
      <c r="N282" s="22" t="e">
        <f t="shared" si="214"/>
        <v>#REF!</v>
      </c>
      <c r="O282" s="22" t="e">
        <f t="shared" si="214"/>
        <v>#REF!</v>
      </c>
      <c r="P282" s="22" t="e">
        <f t="shared" si="214"/>
        <v>#REF!</v>
      </c>
      <c r="Q282" s="22" t="e">
        <f t="shared" si="214"/>
        <v>#REF!</v>
      </c>
      <c r="R282" s="22" t="e">
        <f t="shared" si="214"/>
        <v>#REF!</v>
      </c>
      <c r="S282" s="22" t="e">
        <f t="shared" si="214"/>
        <v>#REF!</v>
      </c>
      <c r="T282" s="22" t="e">
        <f t="shared" si="214"/>
        <v>#REF!</v>
      </c>
      <c r="U282" s="22" t="e">
        <f t="shared" si="214"/>
        <v>#REF!</v>
      </c>
      <c r="V282" s="22" t="e">
        <f t="shared" si="214"/>
        <v>#REF!</v>
      </c>
      <c r="W282" s="22" t="e">
        <f t="shared" si="214"/>
        <v>#REF!</v>
      </c>
      <c r="X282" s="22" t="e">
        <f t="shared" si="214"/>
        <v>#REF!</v>
      </c>
      <c r="Y282" s="22" t="e">
        <f t="shared" si="214"/>
        <v>#REF!</v>
      </c>
      <c r="Z282" s="22" t="e">
        <f t="shared" si="214"/>
        <v>#REF!</v>
      </c>
      <c r="AA282" s="22" t="e">
        <f t="shared" si="214"/>
        <v>#REF!</v>
      </c>
      <c r="AB282" s="22" t="e">
        <f t="shared" si="214"/>
        <v>#REF!</v>
      </c>
      <c r="AC282" s="22" t="e">
        <f t="shared" si="214"/>
        <v>#REF!</v>
      </c>
      <c r="AD282" s="22" t="e">
        <f t="shared" si="214"/>
        <v>#REF!</v>
      </c>
      <c r="AE282" s="22" t="e">
        <f t="shared" si="214"/>
        <v>#REF!</v>
      </c>
      <c r="AF282" s="22" t="e">
        <f t="shared" si="214"/>
        <v>#REF!</v>
      </c>
      <c r="AG282" s="22" t="e">
        <f t="shared" si="214"/>
        <v>#REF!</v>
      </c>
      <c r="AH282" s="22" t="e">
        <f t="shared" si="214"/>
        <v>#REF!</v>
      </c>
      <c r="AI282" s="22" t="e">
        <f t="shared" si="214"/>
        <v>#REF!</v>
      </c>
      <c r="AJ282" s="22" t="e">
        <f t="shared" si="214"/>
        <v>#REF!</v>
      </c>
    </row>
    <row r="283" spans="3:36" s="502" customFormat="1" ht="23.25" customHeight="1">
      <c r="E283" s="1303"/>
      <c r="F283" s="106" t="s">
        <v>611</v>
      </c>
      <c r="G283" s="106" t="s">
        <v>614</v>
      </c>
      <c r="I283" s="511" t="e">
        <f>I278/I275</f>
        <v>#REF!</v>
      </c>
      <c r="J283" s="511" t="e">
        <f>J278/J275</f>
        <v>#REF!</v>
      </c>
      <c r="K283" s="516" t="e">
        <f>J283-I283</f>
        <v>#REF!</v>
      </c>
      <c r="L283" s="1167"/>
      <c r="M283" s="67" t="e">
        <f t="shared" ref="M283:AJ283" si="215">M278/M$11</f>
        <v>#REF!</v>
      </c>
      <c r="N283" s="67" t="e">
        <f t="shared" si="215"/>
        <v>#REF!</v>
      </c>
      <c r="O283" s="67" t="e">
        <f t="shared" si="215"/>
        <v>#REF!</v>
      </c>
      <c r="P283" s="67" t="e">
        <f t="shared" si="215"/>
        <v>#REF!</v>
      </c>
      <c r="Q283" s="67" t="e">
        <f t="shared" si="215"/>
        <v>#REF!</v>
      </c>
      <c r="R283" s="67" t="e">
        <f t="shared" si="215"/>
        <v>#REF!</v>
      </c>
      <c r="S283" s="67" t="e">
        <f t="shared" si="215"/>
        <v>#REF!</v>
      </c>
      <c r="T283" s="67" t="e">
        <f t="shared" si="215"/>
        <v>#REF!</v>
      </c>
      <c r="U283" s="67" t="e">
        <f t="shared" si="215"/>
        <v>#REF!</v>
      </c>
      <c r="V283" s="67" t="e">
        <f t="shared" si="215"/>
        <v>#REF!</v>
      </c>
      <c r="W283" s="67" t="e">
        <f t="shared" si="215"/>
        <v>#REF!</v>
      </c>
      <c r="X283" s="67" t="e">
        <f t="shared" si="215"/>
        <v>#REF!</v>
      </c>
      <c r="Y283" s="67" t="e">
        <f t="shared" si="215"/>
        <v>#REF!</v>
      </c>
      <c r="Z283" s="67" t="e">
        <f t="shared" si="215"/>
        <v>#REF!</v>
      </c>
      <c r="AA283" s="67" t="e">
        <f t="shared" si="215"/>
        <v>#REF!</v>
      </c>
      <c r="AB283" s="67" t="e">
        <f t="shared" si="215"/>
        <v>#REF!</v>
      </c>
      <c r="AC283" s="67" t="e">
        <f t="shared" si="215"/>
        <v>#REF!</v>
      </c>
      <c r="AD283" s="67" t="e">
        <f t="shared" si="215"/>
        <v>#REF!</v>
      </c>
      <c r="AE283" s="67" t="e">
        <f t="shared" si="215"/>
        <v>#REF!</v>
      </c>
      <c r="AF283" s="67" t="e">
        <f t="shared" si="215"/>
        <v>#REF!</v>
      </c>
      <c r="AG283" s="67" t="e">
        <f t="shared" si="215"/>
        <v>#REF!</v>
      </c>
      <c r="AH283" s="67" t="e">
        <f t="shared" si="215"/>
        <v>#REF!</v>
      </c>
      <c r="AI283" s="67" t="e">
        <f t="shared" si="215"/>
        <v>#REF!</v>
      </c>
      <c r="AJ283" s="67" t="e">
        <f t="shared" si="215"/>
        <v>#REF!</v>
      </c>
    </row>
    <row r="284" spans="3:36" s="502" customFormat="1" ht="23.25" customHeight="1">
      <c r="E284" s="1303"/>
      <c r="F284" s="106" t="s">
        <v>612</v>
      </c>
      <c r="G284" s="106" t="s">
        <v>614</v>
      </c>
      <c r="I284" s="511" t="e">
        <f>I279/I275</f>
        <v>#REF!</v>
      </c>
      <c r="J284" s="511" t="e">
        <f>J279/J275</f>
        <v>#REF!</v>
      </c>
      <c r="K284" s="516" t="e">
        <f>J284-I284</f>
        <v>#REF!</v>
      </c>
      <c r="L284" s="1167"/>
      <c r="M284" s="67" t="e">
        <f t="shared" ref="M284:AJ284" si="216">M279/M275</f>
        <v>#REF!</v>
      </c>
      <c r="N284" s="67" t="e">
        <f t="shared" si="216"/>
        <v>#REF!</v>
      </c>
      <c r="O284" s="67" t="e">
        <f t="shared" si="216"/>
        <v>#REF!</v>
      </c>
      <c r="P284" s="67" t="e">
        <f t="shared" si="216"/>
        <v>#REF!</v>
      </c>
      <c r="Q284" s="67" t="e">
        <f t="shared" si="216"/>
        <v>#REF!</v>
      </c>
      <c r="R284" s="67" t="e">
        <f t="shared" si="216"/>
        <v>#REF!</v>
      </c>
      <c r="S284" s="67" t="e">
        <f t="shared" si="216"/>
        <v>#REF!</v>
      </c>
      <c r="T284" s="67" t="e">
        <f t="shared" si="216"/>
        <v>#REF!</v>
      </c>
      <c r="U284" s="67" t="e">
        <f t="shared" si="216"/>
        <v>#REF!</v>
      </c>
      <c r="V284" s="67" t="e">
        <f t="shared" si="216"/>
        <v>#REF!</v>
      </c>
      <c r="W284" s="67" t="e">
        <f t="shared" si="216"/>
        <v>#REF!</v>
      </c>
      <c r="X284" s="67" t="e">
        <f t="shared" si="216"/>
        <v>#REF!</v>
      </c>
      <c r="Y284" s="67" t="e">
        <f t="shared" si="216"/>
        <v>#REF!</v>
      </c>
      <c r="Z284" s="67" t="e">
        <f t="shared" si="216"/>
        <v>#REF!</v>
      </c>
      <c r="AA284" s="67" t="e">
        <f t="shared" si="216"/>
        <v>#REF!</v>
      </c>
      <c r="AB284" s="67" t="e">
        <f t="shared" si="216"/>
        <v>#REF!</v>
      </c>
      <c r="AC284" s="67" t="e">
        <f t="shared" si="216"/>
        <v>#REF!</v>
      </c>
      <c r="AD284" s="67" t="e">
        <f t="shared" si="216"/>
        <v>#REF!</v>
      </c>
      <c r="AE284" s="67" t="e">
        <f t="shared" si="216"/>
        <v>#REF!</v>
      </c>
      <c r="AF284" s="67" t="e">
        <f t="shared" si="216"/>
        <v>#REF!</v>
      </c>
      <c r="AG284" s="67" t="e">
        <f t="shared" si="216"/>
        <v>#REF!</v>
      </c>
      <c r="AH284" s="67" t="e">
        <f t="shared" si="216"/>
        <v>#REF!</v>
      </c>
      <c r="AI284" s="67" t="e">
        <f t="shared" si="216"/>
        <v>#REF!</v>
      </c>
      <c r="AJ284" s="67" t="e">
        <f t="shared" si="216"/>
        <v>#REF!</v>
      </c>
    </row>
    <row r="285" spans="3:36" s="503" customFormat="1" ht="21" customHeight="1">
      <c r="C285" s="503" t="str">
        <f>"%"&amp;D280</f>
        <v>%Lincoln</v>
      </c>
      <c r="E285" s="1304"/>
      <c r="F285" s="507" t="s">
        <v>613</v>
      </c>
      <c r="G285" s="507" t="s">
        <v>614</v>
      </c>
      <c r="I285" s="512" t="e">
        <f>I280/I275</f>
        <v>#REF!</v>
      </c>
      <c r="J285" s="512" t="e">
        <f>J280/J275</f>
        <v>#REF!</v>
      </c>
      <c r="K285" s="517" t="e">
        <f>I285-J285</f>
        <v>#REF!</v>
      </c>
      <c r="L285" s="1168"/>
      <c r="M285" s="506" t="e">
        <f>M280/M275</f>
        <v>#REF!</v>
      </c>
      <c r="N285" s="506" t="e">
        <f t="shared" ref="N285:AJ285" si="217">N280/N275</f>
        <v>#REF!</v>
      </c>
      <c r="O285" s="506" t="e">
        <f t="shared" si="217"/>
        <v>#REF!</v>
      </c>
      <c r="P285" s="506" t="e">
        <f t="shared" si="217"/>
        <v>#REF!</v>
      </c>
      <c r="Q285" s="506" t="e">
        <f t="shared" si="217"/>
        <v>#REF!</v>
      </c>
      <c r="R285" s="506" t="e">
        <f t="shared" si="217"/>
        <v>#REF!</v>
      </c>
      <c r="S285" s="506" t="e">
        <f t="shared" si="217"/>
        <v>#REF!</v>
      </c>
      <c r="T285" s="506" t="e">
        <f t="shared" si="217"/>
        <v>#REF!</v>
      </c>
      <c r="U285" s="506" t="e">
        <f t="shared" si="217"/>
        <v>#REF!</v>
      </c>
      <c r="V285" s="506" t="e">
        <f t="shared" si="217"/>
        <v>#REF!</v>
      </c>
      <c r="W285" s="506" t="e">
        <f t="shared" si="217"/>
        <v>#REF!</v>
      </c>
      <c r="X285" s="506" t="e">
        <f t="shared" si="217"/>
        <v>#REF!</v>
      </c>
      <c r="Y285" s="506" t="e">
        <f t="shared" si="217"/>
        <v>#REF!</v>
      </c>
      <c r="Z285" s="506" t="e">
        <f t="shared" si="217"/>
        <v>#REF!</v>
      </c>
      <c r="AA285" s="506" t="e">
        <f t="shared" si="217"/>
        <v>#REF!</v>
      </c>
      <c r="AB285" s="506" t="e">
        <f t="shared" si="217"/>
        <v>#REF!</v>
      </c>
      <c r="AC285" s="506" t="e">
        <f t="shared" si="217"/>
        <v>#REF!</v>
      </c>
      <c r="AD285" s="506" t="e">
        <f t="shared" si="217"/>
        <v>#REF!</v>
      </c>
      <c r="AE285" s="506" t="e">
        <f t="shared" si="217"/>
        <v>#REF!</v>
      </c>
      <c r="AF285" s="506" t="e">
        <f t="shared" si="217"/>
        <v>#REF!</v>
      </c>
      <c r="AG285" s="506" t="e">
        <f t="shared" si="217"/>
        <v>#REF!</v>
      </c>
      <c r="AH285" s="506" t="e">
        <f t="shared" si="217"/>
        <v>#REF!</v>
      </c>
      <c r="AI285" s="506" t="e">
        <f t="shared" si="217"/>
        <v>#REF!</v>
      </c>
      <c r="AJ285" s="506" t="e">
        <f t="shared" si="217"/>
        <v>#REF!</v>
      </c>
    </row>
    <row r="286" spans="3:36" ht="13" customHeight="1">
      <c r="I286" s="49"/>
      <c r="J286" s="49"/>
      <c r="K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</row>
    <row r="287" spans="3:36" s="54" customFormat="1" ht="21" customHeight="1">
      <c r="C287" s="54" t="str">
        <f t="shared" ref="C287:C292" si="218">F287&amp;D287</f>
        <v>Net SalesBridgend</v>
      </c>
      <c r="D287" s="597" t="str">
        <f>E287</f>
        <v>Bridgend</v>
      </c>
      <c r="E287" s="1302" t="s">
        <v>743</v>
      </c>
      <c r="F287" s="62" t="s">
        <v>57</v>
      </c>
      <c r="G287" s="62" t="s">
        <v>143</v>
      </c>
      <c r="I287" s="63" t="e">
        <f t="shared" ref="I287:I292" si="219">SUM(Y287:AJ287)</f>
        <v>#REF!</v>
      </c>
      <c r="J287" s="63" t="e">
        <f t="shared" ref="J287:J292" si="220">SUM(M287:X287)</f>
        <v>#REF!</v>
      </c>
      <c r="K287" s="513" t="e">
        <f>I287-J287</f>
        <v>#REF!</v>
      </c>
      <c r="M287" s="25" t="e">
        <f>#REF!</f>
        <v>#REF!</v>
      </c>
      <c r="N287" s="25" t="e">
        <f>#REF!</f>
        <v>#REF!</v>
      </c>
      <c r="O287" s="25" t="e">
        <f>#REF!</f>
        <v>#REF!</v>
      </c>
      <c r="P287" s="25" t="e">
        <f>#REF!</f>
        <v>#REF!</v>
      </c>
      <c r="Q287" s="25" t="e">
        <f>#REF!</f>
        <v>#REF!</v>
      </c>
      <c r="R287" s="25" t="e">
        <f>#REF!</f>
        <v>#REF!</v>
      </c>
      <c r="S287" s="25" t="e">
        <f>#REF!</f>
        <v>#REF!</v>
      </c>
      <c r="T287" s="25" t="e">
        <f>#REF!</f>
        <v>#REF!</v>
      </c>
      <c r="U287" s="25" t="e">
        <f>#REF!</f>
        <v>#REF!</v>
      </c>
      <c r="V287" s="25" t="e">
        <f>#REF!</f>
        <v>#REF!</v>
      </c>
      <c r="W287" s="25" t="e">
        <f>#REF!</f>
        <v>#REF!</v>
      </c>
      <c r="X287" s="25" t="e">
        <f>#REF!</f>
        <v>#REF!</v>
      </c>
      <c r="Y287" s="25" t="e">
        <f>#REF!</f>
        <v>#REF!</v>
      </c>
      <c r="Z287" s="25" t="e">
        <f>#REF!</f>
        <v>#REF!</v>
      </c>
      <c r="AA287" s="25" t="e">
        <f>#REF!</f>
        <v>#REF!</v>
      </c>
      <c r="AB287" s="25" t="e">
        <f>#REF!</f>
        <v>#REF!</v>
      </c>
      <c r="AC287" s="25" t="e">
        <f>#REF!</f>
        <v>#REF!</v>
      </c>
      <c r="AD287" s="25" t="e">
        <f>#REF!</f>
        <v>#REF!</v>
      </c>
      <c r="AE287" s="25" t="e">
        <f>#REF!</f>
        <v>#REF!</v>
      </c>
      <c r="AF287" s="25" t="e">
        <f>#REF!</f>
        <v>#REF!</v>
      </c>
      <c r="AG287" s="25" t="e">
        <f>#REF!</f>
        <v>#REF!</v>
      </c>
      <c r="AH287" s="25" t="e">
        <f>#REF!</f>
        <v>#REF!</v>
      </c>
      <c r="AI287" s="25" t="e">
        <f>#REF!</f>
        <v>#REF!</v>
      </c>
      <c r="AJ287" s="25" t="e">
        <f>#REF!</f>
        <v>#REF!</v>
      </c>
    </row>
    <row r="288" spans="3:36" ht="20.25" customHeight="1">
      <c r="C288" s="54" t="str">
        <f t="shared" si="218"/>
        <v>Gross ProfitBridgend</v>
      </c>
      <c r="D288" s="32" t="str">
        <f>D287</f>
        <v>Bridgend</v>
      </c>
      <c r="E288" s="1303"/>
      <c r="F288" s="32" t="s">
        <v>1</v>
      </c>
      <c r="G288" s="32" t="s">
        <v>143</v>
      </c>
      <c r="I288" s="24" t="e">
        <f t="shared" si="219"/>
        <v>#REF!</v>
      </c>
      <c r="J288" s="24" t="e">
        <f t="shared" si="220"/>
        <v>#REF!</v>
      </c>
      <c r="K288" s="123" t="e">
        <f>I288-J288</f>
        <v>#REF!</v>
      </c>
      <c r="M288" s="25" t="e">
        <f>#REF!</f>
        <v>#REF!</v>
      </c>
      <c r="N288" s="25" t="e">
        <f>#REF!</f>
        <v>#REF!</v>
      </c>
      <c r="O288" s="25" t="e">
        <f>#REF!</f>
        <v>#REF!</v>
      </c>
      <c r="P288" s="25" t="e">
        <f>#REF!</f>
        <v>#REF!</v>
      </c>
      <c r="Q288" s="25" t="e">
        <f>#REF!</f>
        <v>#REF!</v>
      </c>
      <c r="R288" s="25" t="e">
        <f>#REF!</f>
        <v>#REF!</v>
      </c>
      <c r="S288" s="25" t="e">
        <f>#REF!</f>
        <v>#REF!</v>
      </c>
      <c r="T288" s="25" t="e">
        <f>#REF!</f>
        <v>#REF!</v>
      </c>
      <c r="U288" s="25" t="e">
        <f>#REF!</f>
        <v>#REF!</v>
      </c>
      <c r="V288" s="25" t="e">
        <f>#REF!</f>
        <v>#REF!</v>
      </c>
      <c r="W288" s="25" t="e">
        <f>#REF!</f>
        <v>#REF!</v>
      </c>
      <c r="X288" s="25" t="e">
        <f>#REF!</f>
        <v>#REF!</v>
      </c>
      <c r="Y288" s="25" t="e">
        <f>#REF!</f>
        <v>#REF!</v>
      </c>
      <c r="Z288" s="25" t="e">
        <f>#REF!</f>
        <v>#REF!</v>
      </c>
      <c r="AA288" s="25" t="e">
        <f>#REF!</f>
        <v>#REF!</v>
      </c>
      <c r="AB288" s="25" t="e">
        <f>#REF!</f>
        <v>#REF!</v>
      </c>
      <c r="AC288" s="25" t="e">
        <f>#REF!</f>
        <v>#REF!</v>
      </c>
      <c r="AD288" s="25" t="e">
        <f>#REF!</f>
        <v>#REF!</v>
      </c>
      <c r="AE288" s="25" t="e">
        <f>#REF!</f>
        <v>#REF!</v>
      </c>
      <c r="AF288" s="25" t="e">
        <f>#REF!</f>
        <v>#REF!</v>
      </c>
      <c r="AG288" s="25" t="e">
        <f>#REF!</f>
        <v>#REF!</v>
      </c>
      <c r="AH288" s="25" t="e">
        <f>#REF!</f>
        <v>#REF!</v>
      </c>
      <c r="AI288" s="25" t="e">
        <f>#REF!</f>
        <v>#REF!</v>
      </c>
      <c r="AJ288" s="25" t="e">
        <f>#REF!</f>
        <v>#REF!</v>
      </c>
    </row>
    <row r="289" spans="3:36" ht="23.25" customHeight="1">
      <c r="C289" s="54" t="str">
        <f t="shared" si="218"/>
        <v>LabourBridgend</v>
      </c>
      <c r="D289" s="32" t="str">
        <f>D288</f>
        <v>Bridgend</v>
      </c>
      <c r="E289" s="1303"/>
      <c r="F289" s="32" t="s">
        <v>36</v>
      </c>
      <c r="G289" s="32" t="s">
        <v>143</v>
      </c>
      <c r="I289" s="24" t="e">
        <f t="shared" si="219"/>
        <v>#REF!</v>
      </c>
      <c r="J289" s="24" t="e">
        <f t="shared" si="220"/>
        <v>#REF!</v>
      </c>
      <c r="K289" s="123" t="e">
        <f>J289-I289</f>
        <v>#REF!</v>
      </c>
      <c r="M289" s="25" t="e">
        <f>#REF!</f>
        <v>#REF!</v>
      </c>
      <c r="N289" s="25" t="e">
        <f>#REF!</f>
        <v>#REF!</v>
      </c>
      <c r="O289" s="25" t="e">
        <f>#REF!</f>
        <v>#REF!</v>
      </c>
      <c r="P289" s="25" t="e">
        <f>#REF!</f>
        <v>#REF!</v>
      </c>
      <c r="Q289" s="25" t="e">
        <f>#REF!</f>
        <v>#REF!</v>
      </c>
      <c r="R289" s="25" t="e">
        <f>#REF!</f>
        <v>#REF!</v>
      </c>
      <c r="S289" s="25" t="e">
        <f>#REF!</f>
        <v>#REF!</v>
      </c>
      <c r="T289" s="25" t="e">
        <f>#REF!</f>
        <v>#REF!</v>
      </c>
      <c r="U289" s="25" t="e">
        <f>#REF!</f>
        <v>#REF!</v>
      </c>
      <c r="V289" s="25" t="e">
        <f>#REF!</f>
        <v>#REF!</v>
      </c>
      <c r="W289" s="25" t="e">
        <f>#REF!</f>
        <v>#REF!</v>
      </c>
      <c r="X289" s="25" t="e">
        <f>#REF!</f>
        <v>#REF!</v>
      </c>
      <c r="Y289" s="25" t="e">
        <f>#REF!</f>
        <v>#REF!</v>
      </c>
      <c r="Z289" s="25" t="e">
        <f>#REF!</f>
        <v>#REF!</v>
      </c>
      <c r="AA289" s="25" t="e">
        <f>#REF!</f>
        <v>#REF!</v>
      </c>
      <c r="AB289" s="25" t="e">
        <f>#REF!</f>
        <v>#REF!</v>
      </c>
      <c r="AC289" s="25" t="e">
        <f>#REF!</f>
        <v>#REF!</v>
      </c>
      <c r="AD289" s="25" t="e">
        <f>#REF!</f>
        <v>#REF!</v>
      </c>
      <c r="AE289" s="25" t="e">
        <f>#REF!</f>
        <v>#REF!</v>
      </c>
      <c r="AF289" s="25" t="e">
        <f>#REF!</f>
        <v>#REF!</v>
      </c>
      <c r="AG289" s="25" t="e">
        <f>#REF!</f>
        <v>#REF!</v>
      </c>
      <c r="AH289" s="25" t="e">
        <f>#REF!</f>
        <v>#REF!</v>
      </c>
      <c r="AI289" s="25" t="e">
        <f>#REF!</f>
        <v>#REF!</v>
      </c>
      <c r="AJ289" s="25" t="e">
        <f>#REF!</f>
        <v>#REF!</v>
      </c>
    </row>
    <row r="290" spans="3:36" ht="23.25" customHeight="1">
      <c r="C290" s="54" t="str">
        <f t="shared" si="218"/>
        <v>OccupancyBridgend</v>
      </c>
      <c r="D290" s="32" t="str">
        <f>D289</f>
        <v>Bridgend</v>
      </c>
      <c r="E290" s="1303"/>
      <c r="F290" s="32" t="s">
        <v>40</v>
      </c>
      <c r="G290" s="32" t="s">
        <v>143</v>
      </c>
      <c r="I290" s="24" t="e">
        <f t="shared" si="219"/>
        <v>#REF!</v>
      </c>
      <c r="J290" s="24" t="e">
        <f t="shared" si="220"/>
        <v>#REF!</v>
      </c>
      <c r="K290" s="123" t="e">
        <f>J290-I290</f>
        <v>#REF!</v>
      </c>
      <c r="M290" s="25" t="e">
        <f>#REF!</f>
        <v>#REF!</v>
      </c>
      <c r="N290" s="25" t="e">
        <f>#REF!</f>
        <v>#REF!</v>
      </c>
      <c r="O290" s="25" t="e">
        <f>#REF!</f>
        <v>#REF!</v>
      </c>
      <c r="P290" s="25" t="e">
        <f>#REF!</f>
        <v>#REF!</v>
      </c>
      <c r="Q290" s="25" t="e">
        <f>#REF!</f>
        <v>#REF!</v>
      </c>
      <c r="R290" s="25" t="e">
        <f>#REF!</f>
        <v>#REF!</v>
      </c>
      <c r="S290" s="25" t="e">
        <f>#REF!</f>
        <v>#REF!</v>
      </c>
      <c r="T290" s="25" t="e">
        <f>#REF!</f>
        <v>#REF!</v>
      </c>
      <c r="U290" s="25" t="e">
        <f>#REF!</f>
        <v>#REF!</v>
      </c>
      <c r="V290" s="25" t="e">
        <f>#REF!</f>
        <v>#REF!</v>
      </c>
      <c r="W290" s="25" t="e">
        <f>#REF!</f>
        <v>#REF!</v>
      </c>
      <c r="X290" s="25" t="e">
        <f>#REF!</f>
        <v>#REF!</v>
      </c>
      <c r="Y290" s="25" t="e">
        <f>#REF!</f>
        <v>#REF!</v>
      </c>
      <c r="Z290" s="25" t="e">
        <f>#REF!</f>
        <v>#REF!</v>
      </c>
      <c r="AA290" s="25" t="e">
        <f>#REF!</f>
        <v>#REF!</v>
      </c>
      <c r="AB290" s="25" t="e">
        <f>#REF!</f>
        <v>#REF!</v>
      </c>
      <c r="AC290" s="25" t="e">
        <f>#REF!</f>
        <v>#REF!</v>
      </c>
      <c r="AD290" s="25" t="e">
        <f>#REF!</f>
        <v>#REF!</v>
      </c>
      <c r="AE290" s="25" t="e">
        <f>#REF!</f>
        <v>#REF!</v>
      </c>
      <c r="AF290" s="25" t="e">
        <f>#REF!</f>
        <v>#REF!</v>
      </c>
      <c r="AG290" s="25" t="e">
        <f>#REF!</f>
        <v>#REF!</v>
      </c>
      <c r="AH290" s="25" t="e">
        <f>#REF!</f>
        <v>#REF!</v>
      </c>
      <c r="AI290" s="25" t="e">
        <f>#REF!</f>
        <v>#REF!</v>
      </c>
      <c r="AJ290" s="25" t="e">
        <f>#REF!</f>
        <v>#REF!</v>
      </c>
    </row>
    <row r="291" spans="3:36" ht="23.25" customHeight="1">
      <c r="C291" s="54" t="str">
        <f t="shared" si="218"/>
        <v>OverheadsBridgend</v>
      </c>
      <c r="D291" s="32" t="str">
        <f>D290</f>
        <v>Bridgend</v>
      </c>
      <c r="E291" s="1303"/>
      <c r="F291" s="32" t="s">
        <v>79</v>
      </c>
      <c r="G291" s="32" t="s">
        <v>143</v>
      </c>
      <c r="I291" s="24" t="e">
        <f t="shared" si="219"/>
        <v>#REF!</v>
      </c>
      <c r="J291" s="24" t="e">
        <f t="shared" si="220"/>
        <v>#REF!</v>
      </c>
      <c r="K291" s="123" t="e">
        <f>J291-I291</f>
        <v>#REF!</v>
      </c>
      <c r="M291" s="25" t="e">
        <f>#REF!</f>
        <v>#REF!</v>
      </c>
      <c r="N291" s="25" t="e">
        <f>#REF!</f>
        <v>#REF!</v>
      </c>
      <c r="O291" s="25" t="e">
        <f>#REF!</f>
        <v>#REF!</v>
      </c>
      <c r="P291" s="25" t="e">
        <f>#REF!</f>
        <v>#REF!</v>
      </c>
      <c r="Q291" s="25" t="e">
        <f>#REF!</f>
        <v>#REF!</v>
      </c>
      <c r="R291" s="25" t="e">
        <f>#REF!</f>
        <v>#REF!</v>
      </c>
      <c r="S291" s="25" t="e">
        <f>#REF!</f>
        <v>#REF!</v>
      </c>
      <c r="T291" s="25" t="e">
        <f>#REF!</f>
        <v>#REF!</v>
      </c>
      <c r="U291" s="25" t="e">
        <f>#REF!</f>
        <v>#REF!</v>
      </c>
      <c r="V291" s="25" t="e">
        <f>#REF!</f>
        <v>#REF!</v>
      </c>
      <c r="W291" s="25" t="e">
        <f>#REF!</f>
        <v>#REF!</v>
      </c>
      <c r="X291" s="25" t="e">
        <f>#REF!</f>
        <v>#REF!</v>
      </c>
      <c r="Y291" s="25" t="e">
        <f>#REF!</f>
        <v>#REF!</v>
      </c>
      <c r="Z291" s="25" t="e">
        <f>#REF!</f>
        <v>#REF!</v>
      </c>
      <c r="AA291" s="25" t="e">
        <f>#REF!</f>
        <v>#REF!</v>
      </c>
      <c r="AB291" s="25" t="e">
        <f>#REF!</f>
        <v>#REF!</v>
      </c>
      <c r="AC291" s="25" t="e">
        <f>#REF!</f>
        <v>#REF!</v>
      </c>
      <c r="AD291" s="25" t="e">
        <f>#REF!</f>
        <v>#REF!</v>
      </c>
      <c r="AE291" s="25" t="e">
        <f>#REF!</f>
        <v>#REF!</v>
      </c>
      <c r="AF291" s="25" t="e">
        <f>#REF!</f>
        <v>#REF!</v>
      </c>
      <c r="AG291" s="25" t="e">
        <f>#REF!</f>
        <v>#REF!</v>
      </c>
      <c r="AH291" s="25" t="e">
        <f>#REF!</f>
        <v>#REF!</v>
      </c>
      <c r="AI291" s="25" t="e">
        <f>#REF!</f>
        <v>#REF!</v>
      </c>
      <c r="AJ291" s="25" t="e">
        <f>#REF!</f>
        <v>#REF!</v>
      </c>
    </row>
    <row r="292" spans="3:36" s="54" customFormat="1" ht="21" customHeight="1">
      <c r="C292" s="54" t="str">
        <f t="shared" si="218"/>
        <v>EBITDABridgend</v>
      </c>
      <c r="D292" s="32" t="str">
        <f>D291</f>
        <v>Bridgend</v>
      </c>
      <c r="E292" s="1303"/>
      <c r="F292" s="54" t="s">
        <v>87</v>
      </c>
      <c r="G292" s="54" t="s">
        <v>143</v>
      </c>
      <c r="I292" s="25" t="e">
        <f t="shared" si="219"/>
        <v>#REF!</v>
      </c>
      <c r="J292" s="25" t="e">
        <f t="shared" si="220"/>
        <v>#REF!</v>
      </c>
      <c r="K292" s="514" t="e">
        <f>I292-J292</f>
        <v>#REF!</v>
      </c>
      <c r="M292" s="25" t="e">
        <f t="shared" ref="M292:AJ292" si="221">M288-M289-M290-M291</f>
        <v>#REF!</v>
      </c>
      <c r="N292" s="25" t="e">
        <f t="shared" si="221"/>
        <v>#REF!</v>
      </c>
      <c r="O292" s="25" t="e">
        <f t="shared" si="221"/>
        <v>#REF!</v>
      </c>
      <c r="P292" s="25" t="e">
        <f t="shared" si="221"/>
        <v>#REF!</v>
      </c>
      <c r="Q292" s="25" t="e">
        <f t="shared" si="221"/>
        <v>#REF!</v>
      </c>
      <c r="R292" s="25" t="e">
        <f t="shared" si="221"/>
        <v>#REF!</v>
      </c>
      <c r="S292" s="25" t="e">
        <f t="shared" si="221"/>
        <v>#REF!</v>
      </c>
      <c r="T292" s="25" t="e">
        <f t="shared" si="221"/>
        <v>#REF!</v>
      </c>
      <c r="U292" s="25" t="e">
        <f t="shared" si="221"/>
        <v>#REF!</v>
      </c>
      <c r="V292" s="25" t="e">
        <f t="shared" si="221"/>
        <v>#REF!</v>
      </c>
      <c r="W292" s="25" t="e">
        <f t="shared" si="221"/>
        <v>#REF!</v>
      </c>
      <c r="X292" s="25" t="e">
        <f t="shared" si="221"/>
        <v>#REF!</v>
      </c>
      <c r="Y292" s="25" t="e">
        <f t="shared" si="221"/>
        <v>#REF!</v>
      </c>
      <c r="Z292" s="25" t="e">
        <f t="shared" si="221"/>
        <v>#REF!</v>
      </c>
      <c r="AA292" s="25" t="e">
        <f t="shared" si="221"/>
        <v>#REF!</v>
      </c>
      <c r="AB292" s="25" t="e">
        <f t="shared" si="221"/>
        <v>#REF!</v>
      </c>
      <c r="AC292" s="25" t="e">
        <f t="shared" si="221"/>
        <v>#REF!</v>
      </c>
      <c r="AD292" s="25" t="e">
        <f t="shared" si="221"/>
        <v>#REF!</v>
      </c>
      <c r="AE292" s="25" t="e">
        <f t="shared" si="221"/>
        <v>#REF!</v>
      </c>
      <c r="AF292" s="25" t="e">
        <f t="shared" si="221"/>
        <v>#REF!</v>
      </c>
      <c r="AG292" s="25" t="e">
        <f t="shared" si="221"/>
        <v>#REF!</v>
      </c>
      <c r="AH292" s="25" t="e">
        <f t="shared" si="221"/>
        <v>#REF!</v>
      </c>
      <c r="AI292" s="25" t="e">
        <f t="shared" si="221"/>
        <v>#REF!</v>
      </c>
      <c r="AJ292" s="25" t="e">
        <f t="shared" si="221"/>
        <v>#REF!</v>
      </c>
    </row>
    <row r="293" spans="3:36" s="502" customFormat="1" ht="20.25" customHeight="1">
      <c r="E293" s="1303"/>
      <c r="F293" s="106" t="s">
        <v>609</v>
      </c>
      <c r="G293" s="106" t="s">
        <v>614</v>
      </c>
      <c r="I293" s="510" t="e">
        <f>I288/I287</f>
        <v>#REF!</v>
      </c>
      <c r="J293" s="510" t="e">
        <f>J288/J287</f>
        <v>#REF!</v>
      </c>
      <c r="K293" s="515" t="e">
        <f>I293-J293</f>
        <v>#REF!</v>
      </c>
      <c r="L293" s="1167"/>
      <c r="M293" s="67" t="e">
        <f t="shared" ref="M293:AJ293" si="222">(M288/M287)</f>
        <v>#REF!</v>
      </c>
      <c r="N293" s="67" t="e">
        <f t="shared" si="222"/>
        <v>#REF!</v>
      </c>
      <c r="O293" s="67" t="e">
        <f t="shared" si="222"/>
        <v>#REF!</v>
      </c>
      <c r="P293" s="67" t="e">
        <f t="shared" si="222"/>
        <v>#REF!</v>
      </c>
      <c r="Q293" s="67" t="e">
        <f t="shared" si="222"/>
        <v>#REF!</v>
      </c>
      <c r="R293" s="67" t="e">
        <f t="shared" si="222"/>
        <v>#REF!</v>
      </c>
      <c r="S293" s="67" t="e">
        <f t="shared" si="222"/>
        <v>#REF!</v>
      </c>
      <c r="T293" s="67" t="e">
        <f t="shared" si="222"/>
        <v>#REF!</v>
      </c>
      <c r="U293" s="67" t="e">
        <f t="shared" si="222"/>
        <v>#REF!</v>
      </c>
      <c r="V293" s="67" t="e">
        <f t="shared" si="222"/>
        <v>#REF!</v>
      </c>
      <c r="W293" s="67" t="e">
        <f t="shared" si="222"/>
        <v>#REF!</v>
      </c>
      <c r="X293" s="67" t="e">
        <f t="shared" si="222"/>
        <v>#REF!</v>
      </c>
      <c r="Y293" s="67" t="e">
        <f t="shared" si="222"/>
        <v>#REF!</v>
      </c>
      <c r="Z293" s="67" t="e">
        <f t="shared" si="222"/>
        <v>#REF!</v>
      </c>
      <c r="AA293" s="67" t="e">
        <f t="shared" si="222"/>
        <v>#REF!</v>
      </c>
      <c r="AB293" s="67" t="e">
        <f t="shared" si="222"/>
        <v>#REF!</v>
      </c>
      <c r="AC293" s="67" t="e">
        <f t="shared" si="222"/>
        <v>#REF!</v>
      </c>
      <c r="AD293" s="67" t="e">
        <f t="shared" si="222"/>
        <v>#REF!</v>
      </c>
      <c r="AE293" s="67" t="e">
        <f t="shared" si="222"/>
        <v>#REF!</v>
      </c>
      <c r="AF293" s="67" t="e">
        <f t="shared" si="222"/>
        <v>#REF!</v>
      </c>
      <c r="AG293" s="67" t="e">
        <f t="shared" si="222"/>
        <v>#REF!</v>
      </c>
      <c r="AH293" s="67" t="e">
        <f t="shared" si="222"/>
        <v>#REF!</v>
      </c>
      <c r="AI293" s="67" t="e">
        <f t="shared" si="222"/>
        <v>#REF!</v>
      </c>
      <c r="AJ293" s="67" t="e">
        <f t="shared" si="222"/>
        <v>#REF!</v>
      </c>
    </row>
    <row r="294" spans="3:36" s="502" customFormat="1" ht="23.25" customHeight="1">
      <c r="E294" s="1303"/>
      <c r="F294" s="106" t="s">
        <v>610</v>
      </c>
      <c r="G294" s="106" t="s">
        <v>614</v>
      </c>
      <c r="I294" s="511" t="e">
        <f>I289/I287</f>
        <v>#REF!</v>
      </c>
      <c r="J294" s="511" t="e">
        <f>J289/J287</f>
        <v>#REF!</v>
      </c>
      <c r="K294" s="516" t="e">
        <f>J294-I294</f>
        <v>#REF!</v>
      </c>
      <c r="L294" s="1167"/>
      <c r="M294" s="22" t="e">
        <f t="shared" ref="M294:AJ294" si="223">(M289/M287)</f>
        <v>#REF!</v>
      </c>
      <c r="N294" s="22" t="e">
        <f t="shared" si="223"/>
        <v>#REF!</v>
      </c>
      <c r="O294" s="22" t="e">
        <f t="shared" si="223"/>
        <v>#REF!</v>
      </c>
      <c r="P294" s="22" t="e">
        <f t="shared" si="223"/>
        <v>#REF!</v>
      </c>
      <c r="Q294" s="22" t="e">
        <f t="shared" si="223"/>
        <v>#REF!</v>
      </c>
      <c r="R294" s="22" t="e">
        <f t="shared" si="223"/>
        <v>#REF!</v>
      </c>
      <c r="S294" s="22" t="e">
        <f t="shared" si="223"/>
        <v>#REF!</v>
      </c>
      <c r="T294" s="22" t="e">
        <f t="shared" si="223"/>
        <v>#REF!</v>
      </c>
      <c r="U294" s="22" t="e">
        <f t="shared" si="223"/>
        <v>#REF!</v>
      </c>
      <c r="V294" s="22" t="e">
        <f t="shared" si="223"/>
        <v>#REF!</v>
      </c>
      <c r="W294" s="22" t="e">
        <f t="shared" si="223"/>
        <v>#REF!</v>
      </c>
      <c r="X294" s="22" t="e">
        <f t="shared" si="223"/>
        <v>#REF!</v>
      </c>
      <c r="Y294" s="22" t="e">
        <f t="shared" si="223"/>
        <v>#REF!</v>
      </c>
      <c r="Z294" s="22" t="e">
        <f t="shared" si="223"/>
        <v>#REF!</v>
      </c>
      <c r="AA294" s="22" t="e">
        <f t="shared" si="223"/>
        <v>#REF!</v>
      </c>
      <c r="AB294" s="22" t="e">
        <f t="shared" si="223"/>
        <v>#REF!</v>
      </c>
      <c r="AC294" s="22" t="e">
        <f t="shared" si="223"/>
        <v>#REF!</v>
      </c>
      <c r="AD294" s="22" t="e">
        <f t="shared" si="223"/>
        <v>#REF!</v>
      </c>
      <c r="AE294" s="22" t="e">
        <f t="shared" si="223"/>
        <v>#REF!</v>
      </c>
      <c r="AF294" s="22" t="e">
        <f t="shared" si="223"/>
        <v>#REF!</v>
      </c>
      <c r="AG294" s="22" t="e">
        <f t="shared" si="223"/>
        <v>#REF!</v>
      </c>
      <c r="AH294" s="22" t="e">
        <f t="shared" si="223"/>
        <v>#REF!</v>
      </c>
      <c r="AI294" s="22" t="e">
        <f t="shared" si="223"/>
        <v>#REF!</v>
      </c>
      <c r="AJ294" s="22" t="e">
        <f t="shared" si="223"/>
        <v>#REF!</v>
      </c>
    </row>
    <row r="295" spans="3:36" s="502" customFormat="1" ht="23.25" customHeight="1">
      <c r="E295" s="1303"/>
      <c r="F295" s="106" t="s">
        <v>611</v>
      </c>
      <c r="G295" s="106" t="s">
        <v>614</v>
      </c>
      <c r="I295" s="511" t="e">
        <f>I290/I287</f>
        <v>#REF!</v>
      </c>
      <c r="J295" s="511" t="e">
        <f>J290/J287</f>
        <v>#REF!</v>
      </c>
      <c r="K295" s="516" t="e">
        <f>J295-I295</f>
        <v>#REF!</v>
      </c>
      <c r="L295" s="1167"/>
      <c r="M295" s="67" t="e">
        <f t="shared" ref="M295:AJ295" si="224">M290/M$11</f>
        <v>#REF!</v>
      </c>
      <c r="N295" s="67" t="e">
        <f t="shared" si="224"/>
        <v>#REF!</v>
      </c>
      <c r="O295" s="67" t="e">
        <f t="shared" si="224"/>
        <v>#REF!</v>
      </c>
      <c r="P295" s="67" t="e">
        <f t="shared" si="224"/>
        <v>#REF!</v>
      </c>
      <c r="Q295" s="67" t="e">
        <f t="shared" si="224"/>
        <v>#REF!</v>
      </c>
      <c r="R295" s="67" t="e">
        <f t="shared" si="224"/>
        <v>#REF!</v>
      </c>
      <c r="S295" s="67" t="e">
        <f t="shared" si="224"/>
        <v>#REF!</v>
      </c>
      <c r="T295" s="67" t="e">
        <f t="shared" si="224"/>
        <v>#REF!</v>
      </c>
      <c r="U295" s="67" t="e">
        <f t="shared" si="224"/>
        <v>#REF!</v>
      </c>
      <c r="V295" s="67" t="e">
        <f t="shared" si="224"/>
        <v>#REF!</v>
      </c>
      <c r="W295" s="67" t="e">
        <f t="shared" si="224"/>
        <v>#REF!</v>
      </c>
      <c r="X295" s="67" t="e">
        <f t="shared" si="224"/>
        <v>#REF!</v>
      </c>
      <c r="Y295" s="67" t="e">
        <f t="shared" si="224"/>
        <v>#REF!</v>
      </c>
      <c r="Z295" s="67" t="e">
        <f t="shared" si="224"/>
        <v>#REF!</v>
      </c>
      <c r="AA295" s="67" t="e">
        <f t="shared" si="224"/>
        <v>#REF!</v>
      </c>
      <c r="AB295" s="67" t="e">
        <f t="shared" si="224"/>
        <v>#REF!</v>
      </c>
      <c r="AC295" s="67" t="e">
        <f t="shared" si="224"/>
        <v>#REF!</v>
      </c>
      <c r="AD295" s="67" t="e">
        <f t="shared" si="224"/>
        <v>#REF!</v>
      </c>
      <c r="AE295" s="67" t="e">
        <f t="shared" si="224"/>
        <v>#REF!</v>
      </c>
      <c r="AF295" s="67" t="e">
        <f t="shared" si="224"/>
        <v>#REF!</v>
      </c>
      <c r="AG295" s="67" t="e">
        <f t="shared" si="224"/>
        <v>#REF!</v>
      </c>
      <c r="AH295" s="67" t="e">
        <f t="shared" si="224"/>
        <v>#REF!</v>
      </c>
      <c r="AI295" s="67" t="e">
        <f t="shared" si="224"/>
        <v>#REF!</v>
      </c>
      <c r="AJ295" s="67" t="e">
        <f t="shared" si="224"/>
        <v>#REF!</v>
      </c>
    </row>
    <row r="296" spans="3:36" s="502" customFormat="1" ht="23.25" customHeight="1">
      <c r="E296" s="1303"/>
      <c r="F296" s="106" t="s">
        <v>612</v>
      </c>
      <c r="G296" s="106" t="s">
        <v>614</v>
      </c>
      <c r="I296" s="511" t="e">
        <f>I291/I287</f>
        <v>#REF!</v>
      </c>
      <c r="J296" s="511" t="e">
        <f>J291/J287</f>
        <v>#REF!</v>
      </c>
      <c r="K296" s="516" t="e">
        <f>J296-I296</f>
        <v>#REF!</v>
      </c>
      <c r="L296" s="1167"/>
      <c r="M296" s="67" t="e">
        <f t="shared" ref="M296:AJ296" si="225">M291/M287</f>
        <v>#REF!</v>
      </c>
      <c r="N296" s="67" t="e">
        <f t="shared" si="225"/>
        <v>#REF!</v>
      </c>
      <c r="O296" s="67" t="e">
        <f t="shared" si="225"/>
        <v>#REF!</v>
      </c>
      <c r="P296" s="67" t="e">
        <f t="shared" si="225"/>
        <v>#REF!</v>
      </c>
      <c r="Q296" s="67" t="e">
        <f t="shared" si="225"/>
        <v>#REF!</v>
      </c>
      <c r="R296" s="67" t="e">
        <f t="shared" si="225"/>
        <v>#REF!</v>
      </c>
      <c r="S296" s="67" t="e">
        <f t="shared" si="225"/>
        <v>#REF!</v>
      </c>
      <c r="T296" s="67" t="e">
        <f t="shared" si="225"/>
        <v>#REF!</v>
      </c>
      <c r="U296" s="67" t="e">
        <f t="shared" si="225"/>
        <v>#REF!</v>
      </c>
      <c r="V296" s="67" t="e">
        <f t="shared" si="225"/>
        <v>#REF!</v>
      </c>
      <c r="W296" s="67" t="e">
        <f t="shared" si="225"/>
        <v>#REF!</v>
      </c>
      <c r="X296" s="67" t="e">
        <f t="shared" si="225"/>
        <v>#REF!</v>
      </c>
      <c r="Y296" s="67" t="e">
        <f t="shared" si="225"/>
        <v>#REF!</v>
      </c>
      <c r="Z296" s="67" t="e">
        <f t="shared" si="225"/>
        <v>#REF!</v>
      </c>
      <c r="AA296" s="67" t="e">
        <f t="shared" si="225"/>
        <v>#REF!</v>
      </c>
      <c r="AB296" s="67" t="e">
        <f t="shared" si="225"/>
        <v>#REF!</v>
      </c>
      <c r="AC296" s="67" t="e">
        <f t="shared" si="225"/>
        <v>#REF!</v>
      </c>
      <c r="AD296" s="67" t="e">
        <f t="shared" si="225"/>
        <v>#REF!</v>
      </c>
      <c r="AE296" s="67" t="e">
        <f t="shared" si="225"/>
        <v>#REF!</v>
      </c>
      <c r="AF296" s="67" t="e">
        <f t="shared" si="225"/>
        <v>#REF!</v>
      </c>
      <c r="AG296" s="67" t="e">
        <f t="shared" si="225"/>
        <v>#REF!</v>
      </c>
      <c r="AH296" s="67" t="e">
        <f t="shared" si="225"/>
        <v>#REF!</v>
      </c>
      <c r="AI296" s="67" t="e">
        <f t="shared" si="225"/>
        <v>#REF!</v>
      </c>
      <c r="AJ296" s="67" t="e">
        <f t="shared" si="225"/>
        <v>#REF!</v>
      </c>
    </row>
    <row r="297" spans="3:36" s="503" customFormat="1" ht="21" customHeight="1">
      <c r="C297" s="503" t="str">
        <f>"%"&amp;D292</f>
        <v>%Bridgend</v>
      </c>
      <c r="E297" s="1304"/>
      <c r="F297" s="507" t="s">
        <v>613</v>
      </c>
      <c r="G297" s="507" t="s">
        <v>614</v>
      </c>
      <c r="I297" s="512" t="e">
        <f>I292/I287</f>
        <v>#REF!</v>
      </c>
      <c r="J297" s="512" t="e">
        <f>J292/J287</f>
        <v>#REF!</v>
      </c>
      <c r="K297" s="517" t="e">
        <f>I297-J297</f>
        <v>#REF!</v>
      </c>
      <c r="L297" s="1168"/>
      <c r="M297" s="506" t="e">
        <f>M292/M287</f>
        <v>#REF!</v>
      </c>
      <c r="N297" s="506" t="e">
        <f t="shared" ref="N297:AJ297" si="226">N292/N287</f>
        <v>#REF!</v>
      </c>
      <c r="O297" s="506" t="e">
        <f t="shared" si="226"/>
        <v>#REF!</v>
      </c>
      <c r="P297" s="506" t="e">
        <f t="shared" si="226"/>
        <v>#REF!</v>
      </c>
      <c r="Q297" s="506" t="e">
        <f t="shared" si="226"/>
        <v>#REF!</v>
      </c>
      <c r="R297" s="506" t="e">
        <f t="shared" si="226"/>
        <v>#REF!</v>
      </c>
      <c r="S297" s="506" t="e">
        <f t="shared" si="226"/>
        <v>#REF!</v>
      </c>
      <c r="T297" s="506" t="e">
        <f t="shared" si="226"/>
        <v>#REF!</v>
      </c>
      <c r="U297" s="506" t="e">
        <f t="shared" si="226"/>
        <v>#REF!</v>
      </c>
      <c r="V297" s="506" t="e">
        <f t="shared" si="226"/>
        <v>#REF!</v>
      </c>
      <c r="W297" s="506" t="e">
        <f t="shared" si="226"/>
        <v>#REF!</v>
      </c>
      <c r="X297" s="506" t="e">
        <f t="shared" si="226"/>
        <v>#REF!</v>
      </c>
      <c r="Y297" s="506" t="e">
        <f t="shared" si="226"/>
        <v>#REF!</v>
      </c>
      <c r="Z297" s="506" t="e">
        <f t="shared" si="226"/>
        <v>#REF!</v>
      </c>
      <c r="AA297" s="506" t="e">
        <f t="shared" si="226"/>
        <v>#REF!</v>
      </c>
      <c r="AB297" s="506" t="e">
        <f t="shared" si="226"/>
        <v>#REF!</v>
      </c>
      <c r="AC297" s="506" t="e">
        <f t="shared" si="226"/>
        <v>#REF!</v>
      </c>
      <c r="AD297" s="506" t="e">
        <f t="shared" si="226"/>
        <v>#REF!</v>
      </c>
      <c r="AE297" s="506" t="e">
        <f t="shared" si="226"/>
        <v>#REF!</v>
      </c>
      <c r="AF297" s="506" t="e">
        <f t="shared" si="226"/>
        <v>#REF!</v>
      </c>
      <c r="AG297" s="506" t="e">
        <f t="shared" si="226"/>
        <v>#REF!</v>
      </c>
      <c r="AH297" s="506" t="e">
        <f t="shared" si="226"/>
        <v>#REF!</v>
      </c>
      <c r="AI297" s="506" t="e">
        <f t="shared" si="226"/>
        <v>#REF!</v>
      </c>
      <c r="AJ297" s="506" t="e">
        <f t="shared" si="226"/>
        <v>#REF!</v>
      </c>
    </row>
    <row r="298" spans="3:36" ht="13" customHeight="1">
      <c r="I298" s="49"/>
      <c r="J298" s="49"/>
      <c r="K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</row>
    <row r="299" spans="3:36" s="54" customFormat="1" ht="21" customHeight="1">
      <c r="C299" s="54" t="str">
        <f t="shared" ref="C299:C304" si="227">F299&amp;D299</f>
        <v>Net SalesKnutsford</v>
      </c>
      <c r="D299" s="597" t="str">
        <f>E299</f>
        <v>Knutsford</v>
      </c>
      <c r="E299" s="1302" t="s">
        <v>199</v>
      </c>
      <c r="F299" s="62" t="s">
        <v>57</v>
      </c>
      <c r="G299" s="62" t="s">
        <v>143</v>
      </c>
      <c r="I299" s="63" t="e">
        <f t="shared" ref="I299:I304" si="228">SUM(Y299:AJ299)</f>
        <v>#REF!</v>
      </c>
      <c r="J299" s="63" t="e">
        <f t="shared" ref="J299:J304" si="229">SUM(M299:X299)</f>
        <v>#REF!</v>
      </c>
      <c r="K299" s="513" t="e">
        <f>I299-J299</f>
        <v>#REF!</v>
      </c>
      <c r="M299" s="25" t="e">
        <f>#REF!</f>
        <v>#REF!</v>
      </c>
      <c r="N299" s="25" t="e">
        <f>#REF!</f>
        <v>#REF!</v>
      </c>
      <c r="O299" s="25" t="e">
        <f>#REF!</f>
        <v>#REF!</v>
      </c>
      <c r="P299" s="25" t="e">
        <f>#REF!</f>
        <v>#REF!</v>
      </c>
      <c r="Q299" s="25" t="e">
        <f>#REF!</f>
        <v>#REF!</v>
      </c>
      <c r="R299" s="25" t="e">
        <f>#REF!</f>
        <v>#REF!</v>
      </c>
      <c r="S299" s="25" t="e">
        <f>#REF!</f>
        <v>#REF!</v>
      </c>
      <c r="T299" s="25" t="e">
        <f>#REF!</f>
        <v>#REF!</v>
      </c>
      <c r="U299" s="25" t="e">
        <f>#REF!</f>
        <v>#REF!</v>
      </c>
      <c r="V299" s="25" t="e">
        <f>#REF!</f>
        <v>#REF!</v>
      </c>
      <c r="W299" s="25" t="e">
        <f>#REF!</f>
        <v>#REF!</v>
      </c>
      <c r="X299" s="25" t="e">
        <f>#REF!</f>
        <v>#REF!</v>
      </c>
      <c r="Y299" s="25" t="e">
        <f>#REF!</f>
        <v>#REF!</v>
      </c>
      <c r="Z299" s="25" t="e">
        <f>#REF!</f>
        <v>#REF!</v>
      </c>
      <c r="AA299" s="25" t="e">
        <f>#REF!</f>
        <v>#REF!</v>
      </c>
      <c r="AB299" s="25" t="e">
        <f>#REF!</f>
        <v>#REF!</v>
      </c>
      <c r="AC299" s="25" t="e">
        <f>#REF!</f>
        <v>#REF!</v>
      </c>
      <c r="AD299" s="25" t="e">
        <f>#REF!</f>
        <v>#REF!</v>
      </c>
      <c r="AE299" s="25" t="e">
        <f>#REF!</f>
        <v>#REF!</v>
      </c>
      <c r="AF299" s="25" t="e">
        <f>#REF!</f>
        <v>#REF!</v>
      </c>
      <c r="AG299" s="25" t="e">
        <f>#REF!</f>
        <v>#REF!</v>
      </c>
      <c r="AH299" s="25" t="e">
        <f>#REF!</f>
        <v>#REF!</v>
      </c>
      <c r="AI299" s="25" t="e">
        <f>#REF!</f>
        <v>#REF!</v>
      </c>
      <c r="AJ299" s="25" t="e">
        <f>#REF!</f>
        <v>#REF!</v>
      </c>
    </row>
    <row r="300" spans="3:36" ht="20.25" customHeight="1">
      <c r="C300" s="54" t="str">
        <f t="shared" si="227"/>
        <v>Gross ProfitKnutsford</v>
      </c>
      <c r="D300" s="32" t="str">
        <f>D299</f>
        <v>Knutsford</v>
      </c>
      <c r="E300" s="1303"/>
      <c r="F300" s="32" t="s">
        <v>1</v>
      </c>
      <c r="G300" s="32" t="s">
        <v>143</v>
      </c>
      <c r="I300" s="24" t="e">
        <f t="shared" si="228"/>
        <v>#REF!</v>
      </c>
      <c r="J300" s="24" t="e">
        <f t="shared" si="229"/>
        <v>#REF!</v>
      </c>
      <c r="K300" s="123" t="e">
        <f>I300-J300</f>
        <v>#REF!</v>
      </c>
      <c r="M300" s="25" t="e">
        <f>#REF!</f>
        <v>#REF!</v>
      </c>
      <c r="N300" s="25" t="e">
        <f>#REF!</f>
        <v>#REF!</v>
      </c>
      <c r="O300" s="25" t="e">
        <f>#REF!</f>
        <v>#REF!</v>
      </c>
      <c r="P300" s="25" t="e">
        <f>#REF!</f>
        <v>#REF!</v>
      </c>
      <c r="Q300" s="25" t="e">
        <f>#REF!</f>
        <v>#REF!</v>
      </c>
      <c r="R300" s="25" t="e">
        <f>#REF!</f>
        <v>#REF!</v>
      </c>
      <c r="S300" s="25" t="e">
        <f>#REF!</f>
        <v>#REF!</v>
      </c>
      <c r="T300" s="25" t="e">
        <f>#REF!</f>
        <v>#REF!</v>
      </c>
      <c r="U300" s="25" t="e">
        <f>#REF!</f>
        <v>#REF!</v>
      </c>
      <c r="V300" s="25" t="e">
        <f>#REF!</f>
        <v>#REF!</v>
      </c>
      <c r="W300" s="25" t="e">
        <f>#REF!</f>
        <v>#REF!</v>
      </c>
      <c r="X300" s="25" t="e">
        <f>#REF!</f>
        <v>#REF!</v>
      </c>
      <c r="Y300" s="25" t="e">
        <f>#REF!</f>
        <v>#REF!</v>
      </c>
      <c r="Z300" s="25" t="e">
        <f>#REF!</f>
        <v>#REF!</v>
      </c>
      <c r="AA300" s="25" t="e">
        <f>#REF!</f>
        <v>#REF!</v>
      </c>
      <c r="AB300" s="25" t="e">
        <f>#REF!</f>
        <v>#REF!</v>
      </c>
      <c r="AC300" s="25" t="e">
        <f>#REF!</f>
        <v>#REF!</v>
      </c>
      <c r="AD300" s="25" t="e">
        <f>#REF!</f>
        <v>#REF!</v>
      </c>
      <c r="AE300" s="25" t="e">
        <f>#REF!</f>
        <v>#REF!</v>
      </c>
      <c r="AF300" s="25" t="e">
        <f>#REF!</f>
        <v>#REF!</v>
      </c>
      <c r="AG300" s="25" t="e">
        <f>#REF!</f>
        <v>#REF!</v>
      </c>
      <c r="AH300" s="25" t="e">
        <f>#REF!</f>
        <v>#REF!</v>
      </c>
      <c r="AI300" s="25" t="e">
        <f>#REF!</f>
        <v>#REF!</v>
      </c>
      <c r="AJ300" s="25" t="e">
        <f>#REF!</f>
        <v>#REF!</v>
      </c>
    </row>
    <row r="301" spans="3:36" ht="23.25" customHeight="1">
      <c r="C301" s="54" t="str">
        <f t="shared" si="227"/>
        <v>LabourKnutsford</v>
      </c>
      <c r="D301" s="32" t="str">
        <f>D300</f>
        <v>Knutsford</v>
      </c>
      <c r="E301" s="1303"/>
      <c r="F301" s="32" t="s">
        <v>36</v>
      </c>
      <c r="G301" s="32" t="s">
        <v>143</v>
      </c>
      <c r="I301" s="24" t="e">
        <f t="shared" si="228"/>
        <v>#REF!</v>
      </c>
      <c r="J301" s="24" t="e">
        <f t="shared" si="229"/>
        <v>#REF!</v>
      </c>
      <c r="K301" s="123" t="e">
        <f>J301-I301</f>
        <v>#REF!</v>
      </c>
      <c r="M301" s="25" t="e">
        <f>#REF!</f>
        <v>#REF!</v>
      </c>
      <c r="N301" s="25" t="e">
        <f>#REF!</f>
        <v>#REF!</v>
      </c>
      <c r="O301" s="25" t="e">
        <f>#REF!</f>
        <v>#REF!</v>
      </c>
      <c r="P301" s="25" t="e">
        <f>#REF!</f>
        <v>#REF!</v>
      </c>
      <c r="Q301" s="25" t="e">
        <f>#REF!</f>
        <v>#REF!</v>
      </c>
      <c r="R301" s="25" t="e">
        <f>#REF!</f>
        <v>#REF!</v>
      </c>
      <c r="S301" s="25" t="e">
        <f>#REF!</f>
        <v>#REF!</v>
      </c>
      <c r="T301" s="25" t="e">
        <f>#REF!</f>
        <v>#REF!</v>
      </c>
      <c r="U301" s="25" t="e">
        <f>#REF!</f>
        <v>#REF!</v>
      </c>
      <c r="V301" s="25" t="e">
        <f>#REF!</f>
        <v>#REF!</v>
      </c>
      <c r="W301" s="25" t="e">
        <f>#REF!</f>
        <v>#REF!</v>
      </c>
      <c r="X301" s="25" t="e">
        <f>#REF!</f>
        <v>#REF!</v>
      </c>
      <c r="Y301" s="25" t="e">
        <f>#REF!</f>
        <v>#REF!</v>
      </c>
      <c r="Z301" s="25" t="e">
        <f>#REF!</f>
        <v>#REF!</v>
      </c>
      <c r="AA301" s="25" t="e">
        <f>#REF!</f>
        <v>#REF!</v>
      </c>
      <c r="AB301" s="25" t="e">
        <f>#REF!</f>
        <v>#REF!</v>
      </c>
      <c r="AC301" s="25" t="e">
        <f>#REF!</f>
        <v>#REF!</v>
      </c>
      <c r="AD301" s="25" t="e">
        <f>#REF!</f>
        <v>#REF!</v>
      </c>
      <c r="AE301" s="25" t="e">
        <f>#REF!</f>
        <v>#REF!</v>
      </c>
      <c r="AF301" s="25" t="e">
        <f>#REF!</f>
        <v>#REF!</v>
      </c>
      <c r="AG301" s="25" t="e">
        <f>#REF!</f>
        <v>#REF!</v>
      </c>
      <c r="AH301" s="25" t="e">
        <f>#REF!</f>
        <v>#REF!</v>
      </c>
      <c r="AI301" s="25" t="e">
        <f>#REF!</f>
        <v>#REF!</v>
      </c>
      <c r="AJ301" s="25" t="e">
        <f>#REF!</f>
        <v>#REF!</v>
      </c>
    </row>
    <row r="302" spans="3:36" ht="23.25" customHeight="1">
      <c r="C302" s="54" t="str">
        <f t="shared" si="227"/>
        <v>OccupancyKnutsford</v>
      </c>
      <c r="D302" s="32" t="str">
        <f>D301</f>
        <v>Knutsford</v>
      </c>
      <c r="E302" s="1303"/>
      <c r="F302" s="32" t="s">
        <v>40</v>
      </c>
      <c r="G302" s="32" t="s">
        <v>143</v>
      </c>
      <c r="I302" s="24" t="e">
        <f t="shared" si="228"/>
        <v>#REF!</v>
      </c>
      <c r="J302" s="24" t="e">
        <f t="shared" si="229"/>
        <v>#REF!</v>
      </c>
      <c r="K302" s="123" t="e">
        <f>J302-I302</f>
        <v>#REF!</v>
      </c>
      <c r="M302" s="25" t="e">
        <f>#REF!</f>
        <v>#REF!</v>
      </c>
      <c r="N302" s="25" t="e">
        <f>#REF!</f>
        <v>#REF!</v>
      </c>
      <c r="O302" s="25" t="e">
        <f>#REF!</f>
        <v>#REF!</v>
      </c>
      <c r="P302" s="25" t="e">
        <f>#REF!</f>
        <v>#REF!</v>
      </c>
      <c r="Q302" s="25" t="e">
        <f>#REF!</f>
        <v>#REF!</v>
      </c>
      <c r="R302" s="25" t="e">
        <f>#REF!</f>
        <v>#REF!</v>
      </c>
      <c r="S302" s="25" t="e">
        <f>#REF!</f>
        <v>#REF!</v>
      </c>
      <c r="T302" s="25" t="e">
        <f>#REF!</f>
        <v>#REF!</v>
      </c>
      <c r="U302" s="25" t="e">
        <f>#REF!</f>
        <v>#REF!</v>
      </c>
      <c r="V302" s="25" t="e">
        <f>#REF!</f>
        <v>#REF!</v>
      </c>
      <c r="W302" s="25" t="e">
        <f>#REF!</f>
        <v>#REF!</v>
      </c>
      <c r="X302" s="25" t="e">
        <f>#REF!</f>
        <v>#REF!</v>
      </c>
      <c r="Y302" s="25" t="e">
        <f>#REF!</f>
        <v>#REF!</v>
      </c>
      <c r="Z302" s="25" t="e">
        <f>#REF!</f>
        <v>#REF!</v>
      </c>
      <c r="AA302" s="25" t="e">
        <f>#REF!</f>
        <v>#REF!</v>
      </c>
      <c r="AB302" s="25" t="e">
        <f>#REF!</f>
        <v>#REF!</v>
      </c>
      <c r="AC302" s="25" t="e">
        <f>#REF!</f>
        <v>#REF!</v>
      </c>
      <c r="AD302" s="25" t="e">
        <f>#REF!</f>
        <v>#REF!</v>
      </c>
      <c r="AE302" s="25" t="e">
        <f>#REF!</f>
        <v>#REF!</v>
      </c>
      <c r="AF302" s="25" t="e">
        <f>#REF!</f>
        <v>#REF!</v>
      </c>
      <c r="AG302" s="25" t="e">
        <f>#REF!</f>
        <v>#REF!</v>
      </c>
      <c r="AH302" s="25" t="e">
        <f>#REF!</f>
        <v>#REF!</v>
      </c>
      <c r="AI302" s="25" t="e">
        <f>#REF!</f>
        <v>#REF!</v>
      </c>
      <c r="AJ302" s="25" t="e">
        <f>#REF!</f>
        <v>#REF!</v>
      </c>
    </row>
    <row r="303" spans="3:36" ht="23.25" customHeight="1">
      <c r="C303" s="54" t="str">
        <f t="shared" si="227"/>
        <v>OverheadsKnutsford</v>
      </c>
      <c r="D303" s="32" t="str">
        <f>D302</f>
        <v>Knutsford</v>
      </c>
      <c r="E303" s="1303"/>
      <c r="F303" s="32" t="s">
        <v>79</v>
      </c>
      <c r="G303" s="32" t="s">
        <v>143</v>
      </c>
      <c r="I303" s="24" t="e">
        <f t="shared" si="228"/>
        <v>#REF!</v>
      </c>
      <c r="J303" s="24" t="e">
        <f t="shared" si="229"/>
        <v>#REF!</v>
      </c>
      <c r="K303" s="123" t="e">
        <f>J303-I303</f>
        <v>#REF!</v>
      </c>
      <c r="M303" s="25" t="e">
        <f>#REF!</f>
        <v>#REF!</v>
      </c>
      <c r="N303" s="25" t="e">
        <f>#REF!</f>
        <v>#REF!</v>
      </c>
      <c r="O303" s="25" t="e">
        <f>#REF!</f>
        <v>#REF!</v>
      </c>
      <c r="P303" s="25" t="e">
        <f>#REF!</f>
        <v>#REF!</v>
      </c>
      <c r="Q303" s="25" t="e">
        <f>#REF!</f>
        <v>#REF!</v>
      </c>
      <c r="R303" s="25" t="e">
        <f>#REF!</f>
        <v>#REF!</v>
      </c>
      <c r="S303" s="25" t="e">
        <f>#REF!</f>
        <v>#REF!</v>
      </c>
      <c r="T303" s="25" t="e">
        <f>#REF!</f>
        <v>#REF!</v>
      </c>
      <c r="U303" s="25" t="e">
        <f>#REF!</f>
        <v>#REF!</v>
      </c>
      <c r="V303" s="25" t="e">
        <f>#REF!</f>
        <v>#REF!</v>
      </c>
      <c r="W303" s="25" t="e">
        <f>#REF!</f>
        <v>#REF!</v>
      </c>
      <c r="X303" s="25" t="e">
        <f>#REF!</f>
        <v>#REF!</v>
      </c>
      <c r="Y303" s="25" t="e">
        <f>#REF!</f>
        <v>#REF!</v>
      </c>
      <c r="Z303" s="25" t="e">
        <f>#REF!</f>
        <v>#REF!</v>
      </c>
      <c r="AA303" s="25" t="e">
        <f>#REF!</f>
        <v>#REF!</v>
      </c>
      <c r="AB303" s="25" t="e">
        <f>#REF!</f>
        <v>#REF!</v>
      </c>
      <c r="AC303" s="25" t="e">
        <f>#REF!</f>
        <v>#REF!</v>
      </c>
      <c r="AD303" s="25" t="e">
        <f>#REF!</f>
        <v>#REF!</v>
      </c>
      <c r="AE303" s="25" t="e">
        <f>#REF!</f>
        <v>#REF!</v>
      </c>
      <c r="AF303" s="25" t="e">
        <f>#REF!</f>
        <v>#REF!</v>
      </c>
      <c r="AG303" s="25" t="e">
        <f>#REF!</f>
        <v>#REF!</v>
      </c>
      <c r="AH303" s="25" t="e">
        <f>#REF!</f>
        <v>#REF!</v>
      </c>
      <c r="AI303" s="25" t="e">
        <f>#REF!</f>
        <v>#REF!</v>
      </c>
      <c r="AJ303" s="25" t="e">
        <f>#REF!</f>
        <v>#REF!</v>
      </c>
    </row>
    <row r="304" spans="3:36" s="54" customFormat="1" ht="21" customHeight="1">
      <c r="C304" s="54" t="str">
        <f t="shared" si="227"/>
        <v>EBITDAKnutsford</v>
      </c>
      <c r="D304" s="32" t="str">
        <f>D303</f>
        <v>Knutsford</v>
      </c>
      <c r="E304" s="1303"/>
      <c r="F304" s="54" t="s">
        <v>87</v>
      </c>
      <c r="G304" s="54" t="s">
        <v>143</v>
      </c>
      <c r="I304" s="25" t="e">
        <f t="shared" si="228"/>
        <v>#REF!</v>
      </c>
      <c r="J304" s="25" t="e">
        <f t="shared" si="229"/>
        <v>#REF!</v>
      </c>
      <c r="K304" s="514" t="e">
        <f>I304-J304</f>
        <v>#REF!</v>
      </c>
      <c r="M304" s="25" t="e">
        <f t="shared" ref="M304:AJ304" si="230">M300-M301-M302-M303</f>
        <v>#REF!</v>
      </c>
      <c r="N304" s="25" t="e">
        <f t="shared" si="230"/>
        <v>#REF!</v>
      </c>
      <c r="O304" s="25" t="e">
        <f t="shared" si="230"/>
        <v>#REF!</v>
      </c>
      <c r="P304" s="25" t="e">
        <f t="shared" si="230"/>
        <v>#REF!</v>
      </c>
      <c r="Q304" s="25" t="e">
        <f t="shared" si="230"/>
        <v>#REF!</v>
      </c>
      <c r="R304" s="25" t="e">
        <f t="shared" si="230"/>
        <v>#REF!</v>
      </c>
      <c r="S304" s="25" t="e">
        <f t="shared" si="230"/>
        <v>#REF!</v>
      </c>
      <c r="T304" s="25" t="e">
        <f t="shared" si="230"/>
        <v>#REF!</v>
      </c>
      <c r="U304" s="25" t="e">
        <f t="shared" si="230"/>
        <v>#REF!</v>
      </c>
      <c r="V304" s="25" t="e">
        <f t="shared" si="230"/>
        <v>#REF!</v>
      </c>
      <c r="W304" s="25" t="e">
        <f t="shared" si="230"/>
        <v>#REF!</v>
      </c>
      <c r="X304" s="25" t="e">
        <f t="shared" si="230"/>
        <v>#REF!</v>
      </c>
      <c r="Y304" s="25" t="e">
        <f t="shared" si="230"/>
        <v>#REF!</v>
      </c>
      <c r="Z304" s="25" t="e">
        <f t="shared" si="230"/>
        <v>#REF!</v>
      </c>
      <c r="AA304" s="25" t="e">
        <f t="shared" si="230"/>
        <v>#REF!</v>
      </c>
      <c r="AB304" s="25" t="e">
        <f t="shared" si="230"/>
        <v>#REF!</v>
      </c>
      <c r="AC304" s="25" t="e">
        <f t="shared" si="230"/>
        <v>#REF!</v>
      </c>
      <c r="AD304" s="25" t="e">
        <f t="shared" si="230"/>
        <v>#REF!</v>
      </c>
      <c r="AE304" s="25" t="e">
        <f t="shared" si="230"/>
        <v>#REF!</v>
      </c>
      <c r="AF304" s="25" t="e">
        <f t="shared" si="230"/>
        <v>#REF!</v>
      </c>
      <c r="AG304" s="25" t="e">
        <f t="shared" si="230"/>
        <v>#REF!</v>
      </c>
      <c r="AH304" s="25" t="e">
        <f t="shared" si="230"/>
        <v>#REF!</v>
      </c>
      <c r="AI304" s="25" t="e">
        <f t="shared" si="230"/>
        <v>#REF!</v>
      </c>
      <c r="AJ304" s="25" t="e">
        <f t="shared" si="230"/>
        <v>#REF!</v>
      </c>
    </row>
    <row r="305" spans="3:36" s="502" customFormat="1" ht="20.25" customHeight="1">
      <c r="E305" s="1303"/>
      <c r="F305" s="106" t="s">
        <v>609</v>
      </c>
      <c r="G305" s="106" t="s">
        <v>614</v>
      </c>
      <c r="I305" s="510" t="e">
        <f>I300/I299</f>
        <v>#REF!</v>
      </c>
      <c r="J305" s="510" t="e">
        <f>J300/J299</f>
        <v>#REF!</v>
      </c>
      <c r="K305" s="515" t="e">
        <f>I305-J305</f>
        <v>#REF!</v>
      </c>
      <c r="L305" s="1167"/>
      <c r="M305" s="67" t="e">
        <f t="shared" ref="M305:AJ305" si="231">(M300/M299)</f>
        <v>#REF!</v>
      </c>
      <c r="N305" s="67" t="e">
        <f t="shared" si="231"/>
        <v>#REF!</v>
      </c>
      <c r="O305" s="67" t="e">
        <f t="shared" si="231"/>
        <v>#REF!</v>
      </c>
      <c r="P305" s="67" t="e">
        <f t="shared" si="231"/>
        <v>#REF!</v>
      </c>
      <c r="Q305" s="67" t="e">
        <f t="shared" si="231"/>
        <v>#REF!</v>
      </c>
      <c r="R305" s="67" t="e">
        <f t="shared" si="231"/>
        <v>#REF!</v>
      </c>
      <c r="S305" s="67" t="e">
        <f t="shared" si="231"/>
        <v>#REF!</v>
      </c>
      <c r="T305" s="67" t="e">
        <f t="shared" si="231"/>
        <v>#REF!</v>
      </c>
      <c r="U305" s="67" t="e">
        <f t="shared" si="231"/>
        <v>#REF!</v>
      </c>
      <c r="V305" s="67" t="e">
        <f t="shared" si="231"/>
        <v>#REF!</v>
      </c>
      <c r="W305" s="67" t="e">
        <f t="shared" si="231"/>
        <v>#REF!</v>
      </c>
      <c r="X305" s="67" t="e">
        <f t="shared" si="231"/>
        <v>#REF!</v>
      </c>
      <c r="Y305" s="67" t="e">
        <f t="shared" si="231"/>
        <v>#REF!</v>
      </c>
      <c r="Z305" s="67" t="e">
        <f t="shared" si="231"/>
        <v>#REF!</v>
      </c>
      <c r="AA305" s="67" t="e">
        <f t="shared" si="231"/>
        <v>#REF!</v>
      </c>
      <c r="AB305" s="67" t="e">
        <f t="shared" si="231"/>
        <v>#REF!</v>
      </c>
      <c r="AC305" s="67" t="e">
        <f t="shared" si="231"/>
        <v>#REF!</v>
      </c>
      <c r="AD305" s="67" t="e">
        <f t="shared" si="231"/>
        <v>#REF!</v>
      </c>
      <c r="AE305" s="67" t="e">
        <f t="shared" si="231"/>
        <v>#REF!</v>
      </c>
      <c r="AF305" s="67" t="e">
        <f t="shared" si="231"/>
        <v>#REF!</v>
      </c>
      <c r="AG305" s="67" t="e">
        <f t="shared" si="231"/>
        <v>#REF!</v>
      </c>
      <c r="AH305" s="67" t="e">
        <f t="shared" si="231"/>
        <v>#REF!</v>
      </c>
      <c r="AI305" s="67" t="e">
        <f t="shared" si="231"/>
        <v>#REF!</v>
      </c>
      <c r="AJ305" s="67" t="e">
        <f t="shared" si="231"/>
        <v>#REF!</v>
      </c>
    </row>
    <row r="306" spans="3:36" s="502" customFormat="1" ht="23.25" customHeight="1">
      <c r="E306" s="1303"/>
      <c r="F306" s="106" t="s">
        <v>610</v>
      </c>
      <c r="G306" s="106" t="s">
        <v>614</v>
      </c>
      <c r="I306" s="511" t="e">
        <f>I301/I299</f>
        <v>#REF!</v>
      </c>
      <c r="J306" s="511" t="e">
        <f>J301/J299</f>
        <v>#REF!</v>
      </c>
      <c r="K306" s="516" t="e">
        <f>J306-I306</f>
        <v>#REF!</v>
      </c>
      <c r="L306" s="1167"/>
      <c r="M306" s="22" t="e">
        <f t="shared" ref="M306:AJ306" si="232">(M301/M299)</f>
        <v>#REF!</v>
      </c>
      <c r="N306" s="22" t="e">
        <f t="shared" si="232"/>
        <v>#REF!</v>
      </c>
      <c r="O306" s="22" t="e">
        <f t="shared" si="232"/>
        <v>#REF!</v>
      </c>
      <c r="P306" s="22" t="e">
        <f t="shared" si="232"/>
        <v>#REF!</v>
      </c>
      <c r="Q306" s="22" t="e">
        <f t="shared" si="232"/>
        <v>#REF!</v>
      </c>
      <c r="R306" s="22" t="e">
        <f t="shared" si="232"/>
        <v>#REF!</v>
      </c>
      <c r="S306" s="22" t="e">
        <f t="shared" si="232"/>
        <v>#REF!</v>
      </c>
      <c r="T306" s="22" t="e">
        <f t="shared" si="232"/>
        <v>#REF!</v>
      </c>
      <c r="U306" s="22" t="e">
        <f t="shared" si="232"/>
        <v>#REF!</v>
      </c>
      <c r="V306" s="22" t="e">
        <f t="shared" si="232"/>
        <v>#REF!</v>
      </c>
      <c r="W306" s="22" t="e">
        <f t="shared" si="232"/>
        <v>#REF!</v>
      </c>
      <c r="X306" s="22" t="e">
        <f t="shared" si="232"/>
        <v>#REF!</v>
      </c>
      <c r="Y306" s="22" t="e">
        <f t="shared" si="232"/>
        <v>#REF!</v>
      </c>
      <c r="Z306" s="22" t="e">
        <f t="shared" si="232"/>
        <v>#REF!</v>
      </c>
      <c r="AA306" s="22" t="e">
        <f t="shared" si="232"/>
        <v>#REF!</v>
      </c>
      <c r="AB306" s="22" t="e">
        <f t="shared" si="232"/>
        <v>#REF!</v>
      </c>
      <c r="AC306" s="22" t="e">
        <f t="shared" si="232"/>
        <v>#REF!</v>
      </c>
      <c r="AD306" s="22" t="e">
        <f t="shared" si="232"/>
        <v>#REF!</v>
      </c>
      <c r="AE306" s="22" t="e">
        <f t="shared" si="232"/>
        <v>#REF!</v>
      </c>
      <c r="AF306" s="22" t="e">
        <f t="shared" si="232"/>
        <v>#REF!</v>
      </c>
      <c r="AG306" s="22" t="e">
        <f t="shared" si="232"/>
        <v>#REF!</v>
      </c>
      <c r="AH306" s="22" t="e">
        <f t="shared" si="232"/>
        <v>#REF!</v>
      </c>
      <c r="AI306" s="22" t="e">
        <f t="shared" si="232"/>
        <v>#REF!</v>
      </c>
      <c r="AJ306" s="22" t="e">
        <f t="shared" si="232"/>
        <v>#REF!</v>
      </c>
    </row>
    <row r="307" spans="3:36" s="502" customFormat="1" ht="23.25" customHeight="1">
      <c r="E307" s="1303"/>
      <c r="F307" s="106" t="s">
        <v>611</v>
      </c>
      <c r="G307" s="106" t="s">
        <v>614</v>
      </c>
      <c r="I307" s="511" t="e">
        <f>I302/I299</f>
        <v>#REF!</v>
      </c>
      <c r="J307" s="511" t="e">
        <f>J302/J299</f>
        <v>#REF!</v>
      </c>
      <c r="K307" s="516" t="e">
        <f>J307-I307</f>
        <v>#REF!</v>
      </c>
      <c r="L307" s="1167"/>
      <c r="M307" s="67" t="e">
        <f t="shared" ref="M307:AJ307" si="233">M302/M$11</f>
        <v>#REF!</v>
      </c>
      <c r="N307" s="67" t="e">
        <f t="shared" si="233"/>
        <v>#REF!</v>
      </c>
      <c r="O307" s="67" t="e">
        <f t="shared" si="233"/>
        <v>#REF!</v>
      </c>
      <c r="P307" s="67" t="e">
        <f t="shared" si="233"/>
        <v>#REF!</v>
      </c>
      <c r="Q307" s="67" t="e">
        <f t="shared" si="233"/>
        <v>#REF!</v>
      </c>
      <c r="R307" s="67" t="e">
        <f t="shared" si="233"/>
        <v>#REF!</v>
      </c>
      <c r="S307" s="67" t="e">
        <f t="shared" si="233"/>
        <v>#REF!</v>
      </c>
      <c r="T307" s="67" t="e">
        <f t="shared" si="233"/>
        <v>#REF!</v>
      </c>
      <c r="U307" s="67" t="e">
        <f t="shared" si="233"/>
        <v>#REF!</v>
      </c>
      <c r="V307" s="67" t="e">
        <f t="shared" si="233"/>
        <v>#REF!</v>
      </c>
      <c r="W307" s="67" t="e">
        <f t="shared" si="233"/>
        <v>#REF!</v>
      </c>
      <c r="X307" s="67" t="e">
        <f t="shared" si="233"/>
        <v>#REF!</v>
      </c>
      <c r="Y307" s="67" t="e">
        <f t="shared" si="233"/>
        <v>#REF!</v>
      </c>
      <c r="Z307" s="67" t="e">
        <f t="shared" si="233"/>
        <v>#REF!</v>
      </c>
      <c r="AA307" s="67" t="e">
        <f t="shared" si="233"/>
        <v>#REF!</v>
      </c>
      <c r="AB307" s="67" t="e">
        <f t="shared" si="233"/>
        <v>#REF!</v>
      </c>
      <c r="AC307" s="67" t="e">
        <f t="shared" si="233"/>
        <v>#REF!</v>
      </c>
      <c r="AD307" s="67" t="e">
        <f t="shared" si="233"/>
        <v>#REF!</v>
      </c>
      <c r="AE307" s="67" t="e">
        <f t="shared" si="233"/>
        <v>#REF!</v>
      </c>
      <c r="AF307" s="67" t="e">
        <f t="shared" si="233"/>
        <v>#REF!</v>
      </c>
      <c r="AG307" s="67" t="e">
        <f t="shared" si="233"/>
        <v>#REF!</v>
      </c>
      <c r="AH307" s="67" t="e">
        <f t="shared" si="233"/>
        <v>#REF!</v>
      </c>
      <c r="AI307" s="67" t="e">
        <f t="shared" si="233"/>
        <v>#REF!</v>
      </c>
      <c r="AJ307" s="67" t="e">
        <f t="shared" si="233"/>
        <v>#REF!</v>
      </c>
    </row>
    <row r="308" spans="3:36" s="502" customFormat="1" ht="23.25" customHeight="1">
      <c r="E308" s="1303"/>
      <c r="F308" s="106" t="s">
        <v>612</v>
      </c>
      <c r="G308" s="106" t="s">
        <v>614</v>
      </c>
      <c r="I308" s="511" t="e">
        <f>I303/I299</f>
        <v>#REF!</v>
      </c>
      <c r="J308" s="511" t="e">
        <f>J303/J299</f>
        <v>#REF!</v>
      </c>
      <c r="K308" s="516" t="e">
        <f>J308-I308</f>
        <v>#REF!</v>
      </c>
      <c r="L308" s="1167"/>
      <c r="M308" s="67" t="e">
        <f t="shared" ref="M308:AJ308" si="234">M303/M299</f>
        <v>#REF!</v>
      </c>
      <c r="N308" s="67" t="e">
        <f t="shared" si="234"/>
        <v>#REF!</v>
      </c>
      <c r="O308" s="67" t="e">
        <f t="shared" si="234"/>
        <v>#REF!</v>
      </c>
      <c r="P308" s="67" t="e">
        <f t="shared" si="234"/>
        <v>#REF!</v>
      </c>
      <c r="Q308" s="67" t="e">
        <f t="shared" si="234"/>
        <v>#REF!</v>
      </c>
      <c r="R308" s="67" t="e">
        <f t="shared" si="234"/>
        <v>#REF!</v>
      </c>
      <c r="S308" s="67" t="e">
        <f t="shared" si="234"/>
        <v>#REF!</v>
      </c>
      <c r="T308" s="67" t="e">
        <f t="shared" si="234"/>
        <v>#REF!</v>
      </c>
      <c r="U308" s="67" t="e">
        <f t="shared" si="234"/>
        <v>#REF!</v>
      </c>
      <c r="V308" s="67" t="e">
        <f t="shared" si="234"/>
        <v>#REF!</v>
      </c>
      <c r="W308" s="67" t="e">
        <f t="shared" si="234"/>
        <v>#REF!</v>
      </c>
      <c r="X308" s="67" t="e">
        <f t="shared" si="234"/>
        <v>#REF!</v>
      </c>
      <c r="Y308" s="67" t="e">
        <f t="shared" si="234"/>
        <v>#REF!</v>
      </c>
      <c r="Z308" s="67" t="e">
        <f t="shared" si="234"/>
        <v>#REF!</v>
      </c>
      <c r="AA308" s="67" t="e">
        <f t="shared" si="234"/>
        <v>#REF!</v>
      </c>
      <c r="AB308" s="67" t="e">
        <f t="shared" si="234"/>
        <v>#REF!</v>
      </c>
      <c r="AC308" s="67" t="e">
        <f t="shared" si="234"/>
        <v>#REF!</v>
      </c>
      <c r="AD308" s="67" t="e">
        <f t="shared" si="234"/>
        <v>#REF!</v>
      </c>
      <c r="AE308" s="67" t="e">
        <f t="shared" si="234"/>
        <v>#REF!</v>
      </c>
      <c r="AF308" s="67" t="e">
        <f t="shared" si="234"/>
        <v>#REF!</v>
      </c>
      <c r="AG308" s="67" t="e">
        <f t="shared" si="234"/>
        <v>#REF!</v>
      </c>
      <c r="AH308" s="67" t="e">
        <f t="shared" si="234"/>
        <v>#REF!</v>
      </c>
      <c r="AI308" s="67" t="e">
        <f t="shared" si="234"/>
        <v>#REF!</v>
      </c>
      <c r="AJ308" s="67" t="e">
        <f t="shared" si="234"/>
        <v>#REF!</v>
      </c>
    </row>
    <row r="309" spans="3:36" s="503" customFormat="1" ht="21" customHeight="1">
      <c r="C309" s="503" t="str">
        <f>"%"&amp;D304</f>
        <v>%Knutsford</v>
      </c>
      <c r="E309" s="1304"/>
      <c r="F309" s="507" t="s">
        <v>613</v>
      </c>
      <c r="G309" s="507" t="s">
        <v>614</v>
      </c>
      <c r="I309" s="512" t="e">
        <f>I304/I299</f>
        <v>#REF!</v>
      </c>
      <c r="J309" s="512" t="e">
        <f>J304/J299</f>
        <v>#REF!</v>
      </c>
      <c r="K309" s="517" t="e">
        <f>I309-J309</f>
        <v>#REF!</v>
      </c>
      <c r="L309" s="1168"/>
      <c r="M309" s="506" t="e">
        <f>M304/M299</f>
        <v>#REF!</v>
      </c>
      <c r="N309" s="506" t="e">
        <f t="shared" ref="N309:AJ309" si="235">N304/N299</f>
        <v>#REF!</v>
      </c>
      <c r="O309" s="506" t="e">
        <f t="shared" si="235"/>
        <v>#REF!</v>
      </c>
      <c r="P309" s="506" t="e">
        <f t="shared" si="235"/>
        <v>#REF!</v>
      </c>
      <c r="Q309" s="506" t="e">
        <f t="shared" si="235"/>
        <v>#REF!</v>
      </c>
      <c r="R309" s="506" t="e">
        <f t="shared" si="235"/>
        <v>#REF!</v>
      </c>
      <c r="S309" s="506" t="e">
        <f t="shared" si="235"/>
        <v>#REF!</v>
      </c>
      <c r="T309" s="506" t="e">
        <f t="shared" si="235"/>
        <v>#REF!</v>
      </c>
      <c r="U309" s="506" t="e">
        <f t="shared" si="235"/>
        <v>#REF!</v>
      </c>
      <c r="V309" s="506" t="e">
        <f t="shared" si="235"/>
        <v>#REF!</v>
      </c>
      <c r="W309" s="506" t="e">
        <f t="shared" si="235"/>
        <v>#REF!</v>
      </c>
      <c r="X309" s="506" t="e">
        <f t="shared" si="235"/>
        <v>#REF!</v>
      </c>
      <c r="Y309" s="506" t="e">
        <f t="shared" si="235"/>
        <v>#REF!</v>
      </c>
      <c r="Z309" s="506" t="e">
        <f t="shared" si="235"/>
        <v>#REF!</v>
      </c>
      <c r="AA309" s="506" t="e">
        <f t="shared" si="235"/>
        <v>#REF!</v>
      </c>
      <c r="AB309" s="506" t="e">
        <f t="shared" si="235"/>
        <v>#REF!</v>
      </c>
      <c r="AC309" s="506" t="e">
        <f t="shared" si="235"/>
        <v>#REF!</v>
      </c>
      <c r="AD309" s="506" t="e">
        <f t="shared" si="235"/>
        <v>#REF!</v>
      </c>
      <c r="AE309" s="506" t="e">
        <f t="shared" si="235"/>
        <v>#REF!</v>
      </c>
      <c r="AF309" s="506" t="e">
        <f t="shared" si="235"/>
        <v>#REF!</v>
      </c>
      <c r="AG309" s="506" t="e">
        <f t="shared" si="235"/>
        <v>#REF!</v>
      </c>
      <c r="AH309" s="506" t="e">
        <f t="shared" si="235"/>
        <v>#REF!</v>
      </c>
      <c r="AI309" s="506" t="e">
        <f t="shared" si="235"/>
        <v>#REF!</v>
      </c>
      <c r="AJ309" s="506" t="e">
        <f t="shared" si="235"/>
        <v>#REF!</v>
      </c>
    </row>
    <row r="310" spans="3:36" ht="13" customHeight="1">
      <c r="I310" s="49"/>
      <c r="J310" s="49"/>
      <c r="K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</row>
    <row r="311" spans="3:36" s="54" customFormat="1" ht="21" customHeight="1">
      <c r="C311" s="54" t="str">
        <f t="shared" ref="C311:C316" si="236">F311&amp;D311</f>
        <v>Net SalesNewcastle</v>
      </c>
      <c r="D311" s="597" t="str">
        <f>E311</f>
        <v>Newcastle</v>
      </c>
      <c r="E311" s="1302" t="s">
        <v>219</v>
      </c>
      <c r="F311" s="62" t="s">
        <v>57</v>
      </c>
      <c r="G311" s="62" t="s">
        <v>143</v>
      </c>
      <c r="I311" s="63" t="e">
        <f t="shared" ref="I311:I316" si="237">SUM(Y311:AJ311)</f>
        <v>#REF!</v>
      </c>
      <c r="J311" s="63" t="e">
        <f t="shared" ref="J311:J316" si="238">SUM(M311:X311)</f>
        <v>#REF!</v>
      </c>
      <c r="K311" s="513" t="e">
        <f>I311-J311</f>
        <v>#REF!</v>
      </c>
      <c r="M311" s="25" t="e">
        <f>#REF!</f>
        <v>#REF!</v>
      </c>
      <c r="N311" s="25" t="e">
        <f>#REF!</f>
        <v>#REF!</v>
      </c>
      <c r="O311" s="25" t="e">
        <f>#REF!</f>
        <v>#REF!</v>
      </c>
      <c r="P311" s="25" t="e">
        <f>#REF!</f>
        <v>#REF!</v>
      </c>
      <c r="Q311" s="25" t="e">
        <f>#REF!</f>
        <v>#REF!</v>
      </c>
      <c r="R311" s="25" t="e">
        <f>#REF!</f>
        <v>#REF!</v>
      </c>
      <c r="S311" s="25" t="e">
        <f>#REF!</f>
        <v>#REF!</v>
      </c>
      <c r="T311" s="25" t="e">
        <f>#REF!</f>
        <v>#REF!</v>
      </c>
      <c r="U311" s="25" t="e">
        <f>#REF!</f>
        <v>#REF!</v>
      </c>
      <c r="V311" s="25" t="e">
        <f>#REF!</f>
        <v>#REF!</v>
      </c>
      <c r="W311" s="25" t="e">
        <f>#REF!</f>
        <v>#REF!</v>
      </c>
      <c r="X311" s="25" t="e">
        <f>#REF!</f>
        <v>#REF!</v>
      </c>
      <c r="Y311" s="25" t="e">
        <f>#REF!</f>
        <v>#REF!</v>
      </c>
      <c r="Z311" s="25" t="e">
        <f>#REF!</f>
        <v>#REF!</v>
      </c>
      <c r="AA311" s="25" t="e">
        <f>#REF!</f>
        <v>#REF!</v>
      </c>
      <c r="AB311" s="25" t="e">
        <f>#REF!</f>
        <v>#REF!</v>
      </c>
      <c r="AC311" s="25" t="e">
        <f>#REF!</f>
        <v>#REF!</v>
      </c>
      <c r="AD311" s="25" t="e">
        <f>#REF!</f>
        <v>#REF!</v>
      </c>
      <c r="AE311" s="25" t="e">
        <f>#REF!</f>
        <v>#REF!</v>
      </c>
      <c r="AF311" s="25" t="e">
        <f>#REF!</f>
        <v>#REF!</v>
      </c>
      <c r="AG311" s="25" t="e">
        <f>#REF!</f>
        <v>#REF!</v>
      </c>
      <c r="AH311" s="25" t="e">
        <f>#REF!</f>
        <v>#REF!</v>
      </c>
      <c r="AI311" s="25" t="e">
        <f>#REF!</f>
        <v>#REF!</v>
      </c>
      <c r="AJ311" s="25" t="e">
        <f>#REF!</f>
        <v>#REF!</v>
      </c>
    </row>
    <row r="312" spans="3:36" ht="20.25" customHeight="1">
      <c r="C312" s="54" t="str">
        <f t="shared" si="236"/>
        <v>Gross ProfitNewcastle</v>
      </c>
      <c r="D312" s="32" t="str">
        <f>D311</f>
        <v>Newcastle</v>
      </c>
      <c r="E312" s="1303"/>
      <c r="F312" s="32" t="s">
        <v>1</v>
      </c>
      <c r="G312" s="32" t="s">
        <v>143</v>
      </c>
      <c r="I312" s="24" t="e">
        <f t="shared" si="237"/>
        <v>#REF!</v>
      </c>
      <c r="J312" s="24" t="e">
        <f t="shared" si="238"/>
        <v>#REF!</v>
      </c>
      <c r="K312" s="123" t="e">
        <f>I312-J312</f>
        <v>#REF!</v>
      </c>
      <c r="M312" s="25" t="e">
        <f>#REF!</f>
        <v>#REF!</v>
      </c>
      <c r="N312" s="25" t="e">
        <f>#REF!</f>
        <v>#REF!</v>
      </c>
      <c r="O312" s="25" t="e">
        <f>#REF!</f>
        <v>#REF!</v>
      </c>
      <c r="P312" s="25" t="e">
        <f>#REF!</f>
        <v>#REF!</v>
      </c>
      <c r="Q312" s="25" t="e">
        <f>#REF!</f>
        <v>#REF!</v>
      </c>
      <c r="R312" s="25" t="e">
        <f>#REF!</f>
        <v>#REF!</v>
      </c>
      <c r="S312" s="25" t="e">
        <f>#REF!</f>
        <v>#REF!</v>
      </c>
      <c r="T312" s="25" t="e">
        <f>#REF!</f>
        <v>#REF!</v>
      </c>
      <c r="U312" s="25" t="e">
        <f>#REF!</f>
        <v>#REF!</v>
      </c>
      <c r="V312" s="25" t="e">
        <f>#REF!</f>
        <v>#REF!</v>
      </c>
      <c r="W312" s="25" t="e">
        <f>#REF!</f>
        <v>#REF!</v>
      </c>
      <c r="X312" s="25" t="e">
        <f>#REF!</f>
        <v>#REF!</v>
      </c>
      <c r="Y312" s="25" t="e">
        <f>#REF!</f>
        <v>#REF!</v>
      </c>
      <c r="Z312" s="25" t="e">
        <f>#REF!</f>
        <v>#REF!</v>
      </c>
      <c r="AA312" s="25" t="e">
        <f>#REF!</f>
        <v>#REF!</v>
      </c>
      <c r="AB312" s="25" t="e">
        <f>#REF!</f>
        <v>#REF!</v>
      </c>
      <c r="AC312" s="25" t="e">
        <f>#REF!</f>
        <v>#REF!</v>
      </c>
      <c r="AD312" s="25" t="e">
        <f>#REF!</f>
        <v>#REF!</v>
      </c>
      <c r="AE312" s="25" t="e">
        <f>#REF!</f>
        <v>#REF!</v>
      </c>
      <c r="AF312" s="25" t="e">
        <f>#REF!</f>
        <v>#REF!</v>
      </c>
      <c r="AG312" s="25" t="e">
        <f>#REF!</f>
        <v>#REF!</v>
      </c>
      <c r="AH312" s="25" t="e">
        <f>#REF!</f>
        <v>#REF!</v>
      </c>
      <c r="AI312" s="25" t="e">
        <f>#REF!</f>
        <v>#REF!</v>
      </c>
      <c r="AJ312" s="25" t="e">
        <f>#REF!</f>
        <v>#REF!</v>
      </c>
    </row>
    <row r="313" spans="3:36" ht="23.25" customHeight="1">
      <c r="C313" s="54" t="str">
        <f t="shared" si="236"/>
        <v>LabourNewcastle</v>
      </c>
      <c r="D313" s="32" t="str">
        <f>D312</f>
        <v>Newcastle</v>
      </c>
      <c r="E313" s="1303"/>
      <c r="F313" s="32" t="s">
        <v>36</v>
      </c>
      <c r="G313" s="32" t="s">
        <v>143</v>
      </c>
      <c r="I313" s="24" t="e">
        <f t="shared" si="237"/>
        <v>#REF!</v>
      </c>
      <c r="J313" s="24" t="e">
        <f t="shared" si="238"/>
        <v>#REF!</v>
      </c>
      <c r="K313" s="123" t="e">
        <f>J313-I313</f>
        <v>#REF!</v>
      </c>
      <c r="M313" s="25" t="e">
        <f>#REF!</f>
        <v>#REF!</v>
      </c>
      <c r="N313" s="25" t="e">
        <f>#REF!</f>
        <v>#REF!</v>
      </c>
      <c r="O313" s="25" t="e">
        <f>#REF!</f>
        <v>#REF!</v>
      </c>
      <c r="P313" s="25" t="e">
        <f>#REF!</f>
        <v>#REF!</v>
      </c>
      <c r="Q313" s="25" t="e">
        <f>#REF!</f>
        <v>#REF!</v>
      </c>
      <c r="R313" s="25" t="e">
        <f>#REF!</f>
        <v>#REF!</v>
      </c>
      <c r="S313" s="25" t="e">
        <f>#REF!</f>
        <v>#REF!</v>
      </c>
      <c r="T313" s="25" t="e">
        <f>#REF!</f>
        <v>#REF!</v>
      </c>
      <c r="U313" s="25" t="e">
        <f>#REF!</f>
        <v>#REF!</v>
      </c>
      <c r="V313" s="25" t="e">
        <f>#REF!</f>
        <v>#REF!</v>
      </c>
      <c r="W313" s="25" t="e">
        <f>#REF!</f>
        <v>#REF!</v>
      </c>
      <c r="X313" s="25" t="e">
        <f>#REF!</f>
        <v>#REF!</v>
      </c>
      <c r="Y313" s="25" t="e">
        <f>#REF!</f>
        <v>#REF!</v>
      </c>
      <c r="Z313" s="25" t="e">
        <f>#REF!</f>
        <v>#REF!</v>
      </c>
      <c r="AA313" s="25" t="e">
        <f>#REF!</f>
        <v>#REF!</v>
      </c>
      <c r="AB313" s="25" t="e">
        <f>#REF!</f>
        <v>#REF!</v>
      </c>
      <c r="AC313" s="25" t="e">
        <f>#REF!</f>
        <v>#REF!</v>
      </c>
      <c r="AD313" s="25" t="e">
        <f>#REF!</f>
        <v>#REF!</v>
      </c>
      <c r="AE313" s="25" t="e">
        <f>#REF!</f>
        <v>#REF!</v>
      </c>
      <c r="AF313" s="25" t="e">
        <f>#REF!</f>
        <v>#REF!</v>
      </c>
      <c r="AG313" s="25" t="e">
        <f>#REF!</f>
        <v>#REF!</v>
      </c>
      <c r="AH313" s="25" t="e">
        <f>#REF!</f>
        <v>#REF!</v>
      </c>
      <c r="AI313" s="25" t="e">
        <f>#REF!</f>
        <v>#REF!</v>
      </c>
      <c r="AJ313" s="25" t="e">
        <f>#REF!</f>
        <v>#REF!</v>
      </c>
    </row>
    <row r="314" spans="3:36" ht="23.25" customHeight="1">
      <c r="C314" s="54" t="str">
        <f t="shared" si="236"/>
        <v>OccupancyNewcastle</v>
      </c>
      <c r="D314" s="32" t="str">
        <f>D313</f>
        <v>Newcastle</v>
      </c>
      <c r="E314" s="1303"/>
      <c r="F314" s="32" t="s">
        <v>40</v>
      </c>
      <c r="G314" s="32" t="s">
        <v>143</v>
      </c>
      <c r="I314" s="24" t="e">
        <f t="shared" si="237"/>
        <v>#REF!</v>
      </c>
      <c r="J314" s="24" t="e">
        <f t="shared" si="238"/>
        <v>#REF!</v>
      </c>
      <c r="K314" s="123" t="e">
        <f>J314-I314</f>
        <v>#REF!</v>
      </c>
      <c r="M314" s="25" t="e">
        <f>#REF!</f>
        <v>#REF!</v>
      </c>
      <c r="N314" s="25" t="e">
        <f>#REF!</f>
        <v>#REF!</v>
      </c>
      <c r="O314" s="25" t="e">
        <f>#REF!</f>
        <v>#REF!</v>
      </c>
      <c r="P314" s="25" t="e">
        <f>#REF!</f>
        <v>#REF!</v>
      </c>
      <c r="Q314" s="25" t="e">
        <f>#REF!</f>
        <v>#REF!</v>
      </c>
      <c r="R314" s="25" t="e">
        <f>#REF!</f>
        <v>#REF!</v>
      </c>
      <c r="S314" s="25" t="e">
        <f>#REF!</f>
        <v>#REF!</v>
      </c>
      <c r="T314" s="25" t="e">
        <f>#REF!</f>
        <v>#REF!</v>
      </c>
      <c r="U314" s="25" t="e">
        <f>#REF!</f>
        <v>#REF!</v>
      </c>
      <c r="V314" s="25" t="e">
        <f>#REF!</f>
        <v>#REF!</v>
      </c>
      <c r="W314" s="25" t="e">
        <f>#REF!</f>
        <v>#REF!</v>
      </c>
      <c r="X314" s="25" t="e">
        <f>#REF!</f>
        <v>#REF!</v>
      </c>
      <c r="Y314" s="25" t="e">
        <f>#REF!</f>
        <v>#REF!</v>
      </c>
      <c r="Z314" s="25" t="e">
        <f>#REF!</f>
        <v>#REF!</v>
      </c>
      <c r="AA314" s="25" t="e">
        <f>#REF!</f>
        <v>#REF!</v>
      </c>
      <c r="AB314" s="25" t="e">
        <f>#REF!</f>
        <v>#REF!</v>
      </c>
      <c r="AC314" s="25" t="e">
        <f>#REF!</f>
        <v>#REF!</v>
      </c>
      <c r="AD314" s="25" t="e">
        <f>#REF!</f>
        <v>#REF!</v>
      </c>
      <c r="AE314" s="25" t="e">
        <f>#REF!</f>
        <v>#REF!</v>
      </c>
      <c r="AF314" s="25" t="e">
        <f>#REF!</f>
        <v>#REF!</v>
      </c>
      <c r="AG314" s="25" t="e">
        <f>#REF!</f>
        <v>#REF!</v>
      </c>
      <c r="AH314" s="25" t="e">
        <f>#REF!</f>
        <v>#REF!</v>
      </c>
      <c r="AI314" s="25" t="e">
        <f>#REF!</f>
        <v>#REF!</v>
      </c>
      <c r="AJ314" s="25" t="e">
        <f>#REF!</f>
        <v>#REF!</v>
      </c>
    </row>
    <row r="315" spans="3:36" ht="23.25" customHeight="1">
      <c r="C315" s="54" t="str">
        <f t="shared" si="236"/>
        <v>OverheadsNewcastle</v>
      </c>
      <c r="D315" s="32" t="str">
        <f>D314</f>
        <v>Newcastle</v>
      </c>
      <c r="E315" s="1303"/>
      <c r="F315" s="32" t="s">
        <v>79</v>
      </c>
      <c r="G315" s="32" t="s">
        <v>143</v>
      </c>
      <c r="I315" s="24" t="e">
        <f t="shared" si="237"/>
        <v>#REF!</v>
      </c>
      <c r="J315" s="24" t="e">
        <f t="shared" si="238"/>
        <v>#REF!</v>
      </c>
      <c r="K315" s="123" t="e">
        <f>J315-I315</f>
        <v>#REF!</v>
      </c>
      <c r="M315" s="25" t="e">
        <f>#REF!</f>
        <v>#REF!</v>
      </c>
      <c r="N315" s="25" t="e">
        <f>#REF!</f>
        <v>#REF!</v>
      </c>
      <c r="O315" s="25" t="e">
        <f>#REF!</f>
        <v>#REF!</v>
      </c>
      <c r="P315" s="25" t="e">
        <f>#REF!</f>
        <v>#REF!</v>
      </c>
      <c r="Q315" s="25" t="e">
        <f>#REF!</f>
        <v>#REF!</v>
      </c>
      <c r="R315" s="25" t="e">
        <f>#REF!</f>
        <v>#REF!</v>
      </c>
      <c r="S315" s="25" t="e">
        <f>#REF!</f>
        <v>#REF!</v>
      </c>
      <c r="T315" s="25" t="e">
        <f>#REF!</f>
        <v>#REF!</v>
      </c>
      <c r="U315" s="25" t="e">
        <f>#REF!</f>
        <v>#REF!</v>
      </c>
      <c r="V315" s="25" t="e">
        <f>#REF!</f>
        <v>#REF!</v>
      </c>
      <c r="W315" s="25" t="e">
        <f>#REF!</f>
        <v>#REF!</v>
      </c>
      <c r="X315" s="25" t="e">
        <f>#REF!</f>
        <v>#REF!</v>
      </c>
      <c r="Y315" s="25" t="e">
        <f>#REF!</f>
        <v>#REF!</v>
      </c>
      <c r="Z315" s="25" t="e">
        <f>#REF!</f>
        <v>#REF!</v>
      </c>
      <c r="AA315" s="25" t="e">
        <f>#REF!</f>
        <v>#REF!</v>
      </c>
      <c r="AB315" s="25" t="e">
        <f>#REF!</f>
        <v>#REF!</v>
      </c>
      <c r="AC315" s="25" t="e">
        <f>#REF!</f>
        <v>#REF!</v>
      </c>
      <c r="AD315" s="25" t="e">
        <f>#REF!</f>
        <v>#REF!</v>
      </c>
      <c r="AE315" s="25" t="e">
        <f>#REF!</f>
        <v>#REF!</v>
      </c>
      <c r="AF315" s="25" t="e">
        <f>#REF!</f>
        <v>#REF!</v>
      </c>
      <c r="AG315" s="25" t="e">
        <f>#REF!</f>
        <v>#REF!</v>
      </c>
      <c r="AH315" s="25" t="e">
        <f>#REF!</f>
        <v>#REF!</v>
      </c>
      <c r="AI315" s="25" t="e">
        <f>#REF!</f>
        <v>#REF!</v>
      </c>
      <c r="AJ315" s="25" t="e">
        <f>#REF!</f>
        <v>#REF!</v>
      </c>
    </row>
    <row r="316" spans="3:36" s="54" customFormat="1" ht="21" customHeight="1">
      <c r="C316" s="54" t="str">
        <f t="shared" si="236"/>
        <v>EBITDANewcastle</v>
      </c>
      <c r="D316" s="32" t="str">
        <f>D315</f>
        <v>Newcastle</v>
      </c>
      <c r="E316" s="1303"/>
      <c r="F316" s="54" t="s">
        <v>87</v>
      </c>
      <c r="G316" s="54" t="s">
        <v>143</v>
      </c>
      <c r="I316" s="25" t="e">
        <f t="shared" si="237"/>
        <v>#REF!</v>
      </c>
      <c r="J316" s="25" t="e">
        <f t="shared" si="238"/>
        <v>#REF!</v>
      </c>
      <c r="K316" s="514" t="e">
        <f>I316-J316</f>
        <v>#REF!</v>
      </c>
      <c r="M316" s="25" t="e">
        <f t="shared" ref="M316:AJ316" si="239">M312-M313-M314-M315</f>
        <v>#REF!</v>
      </c>
      <c r="N316" s="25" t="e">
        <f t="shared" si="239"/>
        <v>#REF!</v>
      </c>
      <c r="O316" s="25" t="e">
        <f t="shared" si="239"/>
        <v>#REF!</v>
      </c>
      <c r="P316" s="25" t="e">
        <f t="shared" si="239"/>
        <v>#REF!</v>
      </c>
      <c r="Q316" s="25" t="e">
        <f t="shared" si="239"/>
        <v>#REF!</v>
      </c>
      <c r="R316" s="25" t="e">
        <f t="shared" si="239"/>
        <v>#REF!</v>
      </c>
      <c r="S316" s="25" t="e">
        <f t="shared" si="239"/>
        <v>#REF!</v>
      </c>
      <c r="T316" s="25" t="e">
        <f t="shared" si="239"/>
        <v>#REF!</v>
      </c>
      <c r="U316" s="25" t="e">
        <f t="shared" si="239"/>
        <v>#REF!</v>
      </c>
      <c r="V316" s="25" t="e">
        <f t="shared" si="239"/>
        <v>#REF!</v>
      </c>
      <c r="W316" s="25" t="e">
        <f t="shared" si="239"/>
        <v>#REF!</v>
      </c>
      <c r="X316" s="25" t="e">
        <f t="shared" si="239"/>
        <v>#REF!</v>
      </c>
      <c r="Y316" s="25" t="e">
        <f t="shared" si="239"/>
        <v>#REF!</v>
      </c>
      <c r="Z316" s="25" t="e">
        <f t="shared" si="239"/>
        <v>#REF!</v>
      </c>
      <c r="AA316" s="25" t="e">
        <f t="shared" si="239"/>
        <v>#REF!</v>
      </c>
      <c r="AB316" s="25" t="e">
        <f t="shared" si="239"/>
        <v>#REF!</v>
      </c>
      <c r="AC316" s="25" t="e">
        <f t="shared" si="239"/>
        <v>#REF!</v>
      </c>
      <c r="AD316" s="25" t="e">
        <f t="shared" si="239"/>
        <v>#REF!</v>
      </c>
      <c r="AE316" s="25" t="e">
        <f t="shared" si="239"/>
        <v>#REF!</v>
      </c>
      <c r="AF316" s="25" t="e">
        <f t="shared" si="239"/>
        <v>#REF!</v>
      </c>
      <c r="AG316" s="25" t="e">
        <f t="shared" si="239"/>
        <v>#REF!</v>
      </c>
      <c r="AH316" s="25" t="e">
        <f t="shared" si="239"/>
        <v>#REF!</v>
      </c>
      <c r="AI316" s="25" t="e">
        <f t="shared" si="239"/>
        <v>#REF!</v>
      </c>
      <c r="AJ316" s="25" t="e">
        <f t="shared" si="239"/>
        <v>#REF!</v>
      </c>
    </row>
    <row r="317" spans="3:36" s="502" customFormat="1" ht="20.25" customHeight="1">
      <c r="E317" s="1303"/>
      <c r="F317" s="106" t="s">
        <v>609</v>
      </c>
      <c r="G317" s="106" t="s">
        <v>614</v>
      </c>
      <c r="I317" s="510" t="e">
        <f>I312/I311</f>
        <v>#REF!</v>
      </c>
      <c r="J317" s="510" t="e">
        <f>J312/J311</f>
        <v>#REF!</v>
      </c>
      <c r="K317" s="515" t="e">
        <f>I317-J317</f>
        <v>#REF!</v>
      </c>
      <c r="L317" s="1167"/>
      <c r="M317" s="67" t="e">
        <f t="shared" ref="M317:AJ317" si="240">(M312/M311)</f>
        <v>#REF!</v>
      </c>
      <c r="N317" s="67" t="e">
        <f t="shared" si="240"/>
        <v>#REF!</v>
      </c>
      <c r="O317" s="67" t="e">
        <f t="shared" si="240"/>
        <v>#REF!</v>
      </c>
      <c r="P317" s="67" t="e">
        <f t="shared" si="240"/>
        <v>#REF!</v>
      </c>
      <c r="Q317" s="67" t="e">
        <f t="shared" si="240"/>
        <v>#REF!</v>
      </c>
      <c r="R317" s="67" t="e">
        <f t="shared" si="240"/>
        <v>#REF!</v>
      </c>
      <c r="S317" s="67" t="e">
        <f t="shared" si="240"/>
        <v>#REF!</v>
      </c>
      <c r="T317" s="67" t="e">
        <f t="shared" si="240"/>
        <v>#REF!</v>
      </c>
      <c r="U317" s="67" t="e">
        <f t="shared" si="240"/>
        <v>#REF!</v>
      </c>
      <c r="V317" s="67" t="e">
        <f t="shared" si="240"/>
        <v>#REF!</v>
      </c>
      <c r="W317" s="67" t="e">
        <f t="shared" si="240"/>
        <v>#REF!</v>
      </c>
      <c r="X317" s="67" t="e">
        <f t="shared" si="240"/>
        <v>#REF!</v>
      </c>
      <c r="Y317" s="67" t="e">
        <f t="shared" si="240"/>
        <v>#REF!</v>
      </c>
      <c r="Z317" s="67" t="e">
        <f t="shared" si="240"/>
        <v>#REF!</v>
      </c>
      <c r="AA317" s="67" t="e">
        <f t="shared" si="240"/>
        <v>#REF!</v>
      </c>
      <c r="AB317" s="67" t="e">
        <f t="shared" si="240"/>
        <v>#REF!</v>
      </c>
      <c r="AC317" s="67" t="e">
        <f t="shared" si="240"/>
        <v>#REF!</v>
      </c>
      <c r="AD317" s="67" t="e">
        <f t="shared" si="240"/>
        <v>#REF!</v>
      </c>
      <c r="AE317" s="67" t="e">
        <f t="shared" si="240"/>
        <v>#REF!</v>
      </c>
      <c r="AF317" s="67" t="e">
        <f t="shared" si="240"/>
        <v>#REF!</v>
      </c>
      <c r="AG317" s="67" t="e">
        <f t="shared" si="240"/>
        <v>#REF!</v>
      </c>
      <c r="AH317" s="67" t="e">
        <f t="shared" si="240"/>
        <v>#REF!</v>
      </c>
      <c r="AI317" s="67" t="e">
        <f t="shared" si="240"/>
        <v>#REF!</v>
      </c>
      <c r="AJ317" s="67" t="e">
        <f t="shared" si="240"/>
        <v>#REF!</v>
      </c>
    </row>
    <row r="318" spans="3:36" s="502" customFormat="1" ht="23.25" customHeight="1">
      <c r="E318" s="1303"/>
      <c r="F318" s="106" t="s">
        <v>610</v>
      </c>
      <c r="G318" s="106" t="s">
        <v>614</v>
      </c>
      <c r="I318" s="511" t="e">
        <f>I313/I311</f>
        <v>#REF!</v>
      </c>
      <c r="J318" s="511" t="e">
        <f>J313/J311</f>
        <v>#REF!</v>
      </c>
      <c r="K318" s="516" t="e">
        <f>J318-I318</f>
        <v>#REF!</v>
      </c>
      <c r="L318" s="1167"/>
      <c r="M318" s="22" t="e">
        <f t="shared" ref="M318:AJ318" si="241">(M313/M311)</f>
        <v>#REF!</v>
      </c>
      <c r="N318" s="22" t="e">
        <f t="shared" si="241"/>
        <v>#REF!</v>
      </c>
      <c r="O318" s="22" t="e">
        <f t="shared" si="241"/>
        <v>#REF!</v>
      </c>
      <c r="P318" s="22" t="e">
        <f t="shared" si="241"/>
        <v>#REF!</v>
      </c>
      <c r="Q318" s="22" t="e">
        <f t="shared" si="241"/>
        <v>#REF!</v>
      </c>
      <c r="R318" s="22" t="e">
        <f t="shared" si="241"/>
        <v>#REF!</v>
      </c>
      <c r="S318" s="22" t="e">
        <f t="shared" si="241"/>
        <v>#REF!</v>
      </c>
      <c r="T318" s="22" t="e">
        <f t="shared" si="241"/>
        <v>#REF!</v>
      </c>
      <c r="U318" s="22" t="e">
        <f t="shared" si="241"/>
        <v>#REF!</v>
      </c>
      <c r="V318" s="22" t="e">
        <f t="shared" si="241"/>
        <v>#REF!</v>
      </c>
      <c r="W318" s="22" t="e">
        <f t="shared" si="241"/>
        <v>#REF!</v>
      </c>
      <c r="X318" s="22" t="e">
        <f t="shared" si="241"/>
        <v>#REF!</v>
      </c>
      <c r="Y318" s="22" t="e">
        <f t="shared" si="241"/>
        <v>#REF!</v>
      </c>
      <c r="Z318" s="22" t="e">
        <f t="shared" si="241"/>
        <v>#REF!</v>
      </c>
      <c r="AA318" s="22" t="e">
        <f t="shared" si="241"/>
        <v>#REF!</v>
      </c>
      <c r="AB318" s="22" t="e">
        <f t="shared" si="241"/>
        <v>#REF!</v>
      </c>
      <c r="AC318" s="22" t="e">
        <f t="shared" si="241"/>
        <v>#REF!</v>
      </c>
      <c r="AD318" s="22" t="e">
        <f t="shared" si="241"/>
        <v>#REF!</v>
      </c>
      <c r="AE318" s="22" t="e">
        <f t="shared" si="241"/>
        <v>#REF!</v>
      </c>
      <c r="AF318" s="22" t="e">
        <f t="shared" si="241"/>
        <v>#REF!</v>
      </c>
      <c r="AG318" s="22" t="e">
        <f t="shared" si="241"/>
        <v>#REF!</v>
      </c>
      <c r="AH318" s="22" t="e">
        <f t="shared" si="241"/>
        <v>#REF!</v>
      </c>
      <c r="AI318" s="22" t="e">
        <f t="shared" si="241"/>
        <v>#REF!</v>
      </c>
      <c r="AJ318" s="22" t="e">
        <f t="shared" si="241"/>
        <v>#REF!</v>
      </c>
    </row>
    <row r="319" spans="3:36" s="502" customFormat="1" ht="23.25" customHeight="1">
      <c r="E319" s="1303"/>
      <c r="F319" s="106" t="s">
        <v>611</v>
      </c>
      <c r="G319" s="106" t="s">
        <v>614</v>
      </c>
      <c r="I319" s="511" t="e">
        <f>I314/I311</f>
        <v>#REF!</v>
      </c>
      <c r="J319" s="511" t="e">
        <f>J314/J311</f>
        <v>#REF!</v>
      </c>
      <c r="K319" s="516" t="e">
        <f>J319-I319</f>
        <v>#REF!</v>
      </c>
      <c r="L319" s="1167"/>
      <c r="M319" s="67" t="e">
        <f t="shared" ref="M319:AJ319" si="242">M314/M$11</f>
        <v>#REF!</v>
      </c>
      <c r="N319" s="67" t="e">
        <f t="shared" si="242"/>
        <v>#REF!</v>
      </c>
      <c r="O319" s="67" t="e">
        <f t="shared" si="242"/>
        <v>#REF!</v>
      </c>
      <c r="P319" s="67" t="e">
        <f t="shared" si="242"/>
        <v>#REF!</v>
      </c>
      <c r="Q319" s="67" t="e">
        <f t="shared" si="242"/>
        <v>#REF!</v>
      </c>
      <c r="R319" s="67" t="e">
        <f t="shared" si="242"/>
        <v>#REF!</v>
      </c>
      <c r="S319" s="67" t="e">
        <f t="shared" si="242"/>
        <v>#REF!</v>
      </c>
      <c r="T319" s="67" t="e">
        <f t="shared" si="242"/>
        <v>#REF!</v>
      </c>
      <c r="U319" s="67" t="e">
        <f t="shared" si="242"/>
        <v>#REF!</v>
      </c>
      <c r="V319" s="67" t="e">
        <f t="shared" si="242"/>
        <v>#REF!</v>
      </c>
      <c r="W319" s="67" t="e">
        <f t="shared" si="242"/>
        <v>#REF!</v>
      </c>
      <c r="X319" s="67" t="e">
        <f t="shared" si="242"/>
        <v>#REF!</v>
      </c>
      <c r="Y319" s="67" t="e">
        <f t="shared" si="242"/>
        <v>#REF!</v>
      </c>
      <c r="Z319" s="67" t="e">
        <f t="shared" si="242"/>
        <v>#REF!</v>
      </c>
      <c r="AA319" s="67" t="e">
        <f t="shared" si="242"/>
        <v>#REF!</v>
      </c>
      <c r="AB319" s="67" t="e">
        <f t="shared" si="242"/>
        <v>#REF!</v>
      </c>
      <c r="AC319" s="67" t="e">
        <f t="shared" si="242"/>
        <v>#REF!</v>
      </c>
      <c r="AD319" s="67" t="e">
        <f t="shared" si="242"/>
        <v>#REF!</v>
      </c>
      <c r="AE319" s="67" t="e">
        <f t="shared" si="242"/>
        <v>#REF!</v>
      </c>
      <c r="AF319" s="67" t="e">
        <f t="shared" si="242"/>
        <v>#REF!</v>
      </c>
      <c r="AG319" s="67" t="e">
        <f t="shared" si="242"/>
        <v>#REF!</v>
      </c>
      <c r="AH319" s="67" t="e">
        <f t="shared" si="242"/>
        <v>#REF!</v>
      </c>
      <c r="AI319" s="67" t="e">
        <f t="shared" si="242"/>
        <v>#REF!</v>
      </c>
      <c r="AJ319" s="67" t="e">
        <f t="shared" si="242"/>
        <v>#REF!</v>
      </c>
    </row>
    <row r="320" spans="3:36" s="502" customFormat="1" ht="23.25" customHeight="1">
      <c r="E320" s="1303"/>
      <c r="F320" s="106" t="s">
        <v>612</v>
      </c>
      <c r="G320" s="106" t="s">
        <v>614</v>
      </c>
      <c r="I320" s="511" t="e">
        <f>I315/I311</f>
        <v>#REF!</v>
      </c>
      <c r="J320" s="511" t="e">
        <f>J315/J311</f>
        <v>#REF!</v>
      </c>
      <c r="K320" s="516" t="e">
        <f>J320-I320</f>
        <v>#REF!</v>
      </c>
      <c r="L320" s="1167"/>
      <c r="M320" s="67" t="e">
        <f t="shared" ref="M320:AJ320" si="243">M315/M311</f>
        <v>#REF!</v>
      </c>
      <c r="N320" s="67" t="e">
        <f t="shared" si="243"/>
        <v>#REF!</v>
      </c>
      <c r="O320" s="67" t="e">
        <f t="shared" si="243"/>
        <v>#REF!</v>
      </c>
      <c r="P320" s="67" t="e">
        <f t="shared" si="243"/>
        <v>#REF!</v>
      </c>
      <c r="Q320" s="67" t="e">
        <f t="shared" si="243"/>
        <v>#REF!</v>
      </c>
      <c r="R320" s="67" t="e">
        <f t="shared" si="243"/>
        <v>#REF!</v>
      </c>
      <c r="S320" s="67" t="e">
        <f t="shared" si="243"/>
        <v>#REF!</v>
      </c>
      <c r="T320" s="67" t="e">
        <f t="shared" si="243"/>
        <v>#REF!</v>
      </c>
      <c r="U320" s="67" t="e">
        <f t="shared" si="243"/>
        <v>#REF!</v>
      </c>
      <c r="V320" s="67" t="e">
        <f t="shared" si="243"/>
        <v>#REF!</v>
      </c>
      <c r="W320" s="67" t="e">
        <f t="shared" si="243"/>
        <v>#REF!</v>
      </c>
      <c r="X320" s="67" t="e">
        <f t="shared" si="243"/>
        <v>#REF!</v>
      </c>
      <c r="Y320" s="67" t="e">
        <f t="shared" si="243"/>
        <v>#REF!</v>
      </c>
      <c r="Z320" s="67" t="e">
        <f t="shared" si="243"/>
        <v>#REF!</v>
      </c>
      <c r="AA320" s="67" t="e">
        <f t="shared" si="243"/>
        <v>#REF!</v>
      </c>
      <c r="AB320" s="67" t="e">
        <f t="shared" si="243"/>
        <v>#REF!</v>
      </c>
      <c r="AC320" s="67" t="e">
        <f t="shared" si="243"/>
        <v>#REF!</v>
      </c>
      <c r="AD320" s="67" t="e">
        <f t="shared" si="243"/>
        <v>#REF!</v>
      </c>
      <c r="AE320" s="67" t="e">
        <f t="shared" si="243"/>
        <v>#REF!</v>
      </c>
      <c r="AF320" s="67" t="e">
        <f t="shared" si="243"/>
        <v>#REF!</v>
      </c>
      <c r="AG320" s="67" t="e">
        <f t="shared" si="243"/>
        <v>#REF!</v>
      </c>
      <c r="AH320" s="67" t="e">
        <f t="shared" si="243"/>
        <v>#REF!</v>
      </c>
      <c r="AI320" s="67" t="e">
        <f t="shared" si="243"/>
        <v>#REF!</v>
      </c>
      <c r="AJ320" s="67" t="e">
        <f t="shared" si="243"/>
        <v>#REF!</v>
      </c>
    </row>
    <row r="321" spans="3:36" s="503" customFormat="1" ht="21" customHeight="1">
      <c r="C321" s="503" t="str">
        <f>"%"&amp;D316</f>
        <v>%Newcastle</v>
      </c>
      <c r="E321" s="1304"/>
      <c r="F321" s="507" t="s">
        <v>613</v>
      </c>
      <c r="G321" s="507" t="s">
        <v>614</v>
      </c>
      <c r="I321" s="512" t="e">
        <f>I316/I311</f>
        <v>#REF!</v>
      </c>
      <c r="J321" s="512" t="e">
        <f>J316/J311</f>
        <v>#REF!</v>
      </c>
      <c r="K321" s="517" t="e">
        <f>I321-J321</f>
        <v>#REF!</v>
      </c>
      <c r="L321" s="1168"/>
      <c r="M321" s="506" t="e">
        <f>M316/M311</f>
        <v>#REF!</v>
      </c>
      <c r="N321" s="506" t="e">
        <f t="shared" ref="N321:AJ321" si="244">N316/N311</f>
        <v>#REF!</v>
      </c>
      <c r="O321" s="506" t="e">
        <f t="shared" si="244"/>
        <v>#REF!</v>
      </c>
      <c r="P321" s="506" t="e">
        <f t="shared" si="244"/>
        <v>#REF!</v>
      </c>
      <c r="Q321" s="506" t="e">
        <f t="shared" si="244"/>
        <v>#REF!</v>
      </c>
      <c r="R321" s="506" t="e">
        <f t="shared" si="244"/>
        <v>#REF!</v>
      </c>
      <c r="S321" s="506" t="e">
        <f t="shared" si="244"/>
        <v>#REF!</v>
      </c>
      <c r="T321" s="506" t="e">
        <f t="shared" si="244"/>
        <v>#REF!</v>
      </c>
      <c r="U321" s="506" t="e">
        <f t="shared" si="244"/>
        <v>#REF!</v>
      </c>
      <c r="V321" s="506" t="e">
        <f t="shared" si="244"/>
        <v>#REF!</v>
      </c>
      <c r="W321" s="506" t="e">
        <f t="shared" si="244"/>
        <v>#REF!</v>
      </c>
      <c r="X321" s="506" t="e">
        <f t="shared" si="244"/>
        <v>#REF!</v>
      </c>
      <c r="Y321" s="506" t="e">
        <f t="shared" si="244"/>
        <v>#REF!</v>
      </c>
      <c r="Z321" s="506" t="e">
        <f t="shared" si="244"/>
        <v>#REF!</v>
      </c>
      <c r="AA321" s="506" t="e">
        <f t="shared" si="244"/>
        <v>#REF!</v>
      </c>
      <c r="AB321" s="506" t="e">
        <f t="shared" si="244"/>
        <v>#REF!</v>
      </c>
      <c r="AC321" s="506" t="e">
        <f t="shared" si="244"/>
        <v>#REF!</v>
      </c>
      <c r="AD321" s="506" t="e">
        <f t="shared" si="244"/>
        <v>#REF!</v>
      </c>
      <c r="AE321" s="506" t="e">
        <f t="shared" si="244"/>
        <v>#REF!</v>
      </c>
      <c r="AF321" s="506" t="e">
        <f t="shared" si="244"/>
        <v>#REF!</v>
      </c>
      <c r="AG321" s="506" t="e">
        <f t="shared" si="244"/>
        <v>#REF!</v>
      </c>
      <c r="AH321" s="506" t="e">
        <f t="shared" si="244"/>
        <v>#REF!</v>
      </c>
      <c r="AI321" s="506" t="e">
        <f t="shared" si="244"/>
        <v>#REF!</v>
      </c>
      <c r="AJ321" s="506" t="e">
        <f t="shared" si="244"/>
        <v>#REF!</v>
      </c>
    </row>
    <row r="322" spans="3:36" ht="13" customHeight="1">
      <c r="I322" s="49"/>
      <c r="J322" s="49"/>
      <c r="K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</row>
    <row r="323" spans="3:36" s="54" customFormat="1" ht="21" customHeight="1">
      <c r="C323" s="54" t="str">
        <f t="shared" ref="C323:C328" si="245">F323&amp;D323</f>
        <v>Net SalesStratford</v>
      </c>
      <c r="D323" s="597" t="str">
        <f>E323</f>
        <v>Stratford</v>
      </c>
      <c r="E323" s="1302" t="s">
        <v>744</v>
      </c>
      <c r="F323" s="62" t="s">
        <v>57</v>
      </c>
      <c r="G323" s="62" t="s">
        <v>143</v>
      </c>
      <c r="I323" s="63" t="e">
        <f t="shared" ref="I323:I328" si="246">SUM(Y323:AJ323)</f>
        <v>#REF!</v>
      </c>
      <c r="J323" s="63" t="e">
        <f t="shared" ref="J323:J328" si="247">SUM(M323:X323)</f>
        <v>#REF!</v>
      </c>
      <c r="K323" s="513" t="e">
        <f>I323-J323</f>
        <v>#REF!</v>
      </c>
      <c r="M323" s="25" t="e">
        <f>#REF!</f>
        <v>#REF!</v>
      </c>
      <c r="N323" s="25" t="e">
        <f>#REF!</f>
        <v>#REF!</v>
      </c>
      <c r="O323" s="25" t="e">
        <f>#REF!</f>
        <v>#REF!</v>
      </c>
      <c r="P323" s="25" t="e">
        <f>#REF!</f>
        <v>#REF!</v>
      </c>
      <c r="Q323" s="25" t="e">
        <f>#REF!</f>
        <v>#REF!</v>
      </c>
      <c r="R323" s="25" t="e">
        <f>#REF!</f>
        <v>#REF!</v>
      </c>
      <c r="S323" s="25" t="e">
        <f>#REF!</f>
        <v>#REF!</v>
      </c>
      <c r="T323" s="25" t="e">
        <f>#REF!</f>
        <v>#REF!</v>
      </c>
      <c r="U323" s="25" t="e">
        <f>#REF!</f>
        <v>#REF!</v>
      </c>
      <c r="V323" s="25" t="e">
        <f>#REF!</f>
        <v>#REF!</v>
      </c>
      <c r="W323" s="25" t="e">
        <f>#REF!</f>
        <v>#REF!</v>
      </c>
      <c r="X323" s="25" t="e">
        <f>#REF!</f>
        <v>#REF!</v>
      </c>
      <c r="Y323" s="25" t="e">
        <f>#REF!</f>
        <v>#REF!</v>
      </c>
      <c r="Z323" s="25" t="e">
        <f>#REF!</f>
        <v>#REF!</v>
      </c>
      <c r="AA323" s="25" t="e">
        <f>#REF!</f>
        <v>#REF!</v>
      </c>
      <c r="AB323" s="25" t="e">
        <f>#REF!</f>
        <v>#REF!</v>
      </c>
      <c r="AC323" s="25" t="e">
        <f>#REF!</f>
        <v>#REF!</v>
      </c>
      <c r="AD323" s="25" t="e">
        <f>#REF!</f>
        <v>#REF!</v>
      </c>
      <c r="AE323" s="25" t="e">
        <f>#REF!</f>
        <v>#REF!</v>
      </c>
      <c r="AF323" s="25" t="e">
        <f>#REF!</f>
        <v>#REF!</v>
      </c>
      <c r="AG323" s="25" t="e">
        <f>#REF!</f>
        <v>#REF!</v>
      </c>
      <c r="AH323" s="25" t="e">
        <f>#REF!</f>
        <v>#REF!</v>
      </c>
      <c r="AI323" s="25" t="e">
        <f>#REF!</f>
        <v>#REF!</v>
      </c>
      <c r="AJ323" s="25" t="e">
        <f>#REF!</f>
        <v>#REF!</v>
      </c>
    </row>
    <row r="324" spans="3:36" ht="20.25" customHeight="1">
      <c r="C324" s="54" t="str">
        <f t="shared" si="245"/>
        <v>Gross ProfitStratford</v>
      </c>
      <c r="D324" s="32" t="str">
        <f>D323</f>
        <v>Stratford</v>
      </c>
      <c r="E324" s="1303"/>
      <c r="F324" s="32" t="s">
        <v>1</v>
      </c>
      <c r="G324" s="32" t="s">
        <v>143</v>
      </c>
      <c r="I324" s="24" t="e">
        <f t="shared" si="246"/>
        <v>#REF!</v>
      </c>
      <c r="J324" s="24" t="e">
        <f t="shared" si="247"/>
        <v>#REF!</v>
      </c>
      <c r="K324" s="123" t="e">
        <f>I324-J324</f>
        <v>#REF!</v>
      </c>
      <c r="M324" s="25" t="e">
        <f>#REF!</f>
        <v>#REF!</v>
      </c>
      <c r="N324" s="25" t="e">
        <f>#REF!</f>
        <v>#REF!</v>
      </c>
      <c r="O324" s="25" t="e">
        <f>#REF!</f>
        <v>#REF!</v>
      </c>
      <c r="P324" s="25" t="e">
        <f>#REF!</f>
        <v>#REF!</v>
      </c>
      <c r="Q324" s="25" t="e">
        <f>#REF!</f>
        <v>#REF!</v>
      </c>
      <c r="R324" s="25" t="e">
        <f>#REF!</f>
        <v>#REF!</v>
      </c>
      <c r="S324" s="25" t="e">
        <f>#REF!</f>
        <v>#REF!</v>
      </c>
      <c r="T324" s="25" t="e">
        <f>#REF!</f>
        <v>#REF!</v>
      </c>
      <c r="U324" s="25" t="e">
        <f>#REF!</f>
        <v>#REF!</v>
      </c>
      <c r="V324" s="25" t="e">
        <f>#REF!</f>
        <v>#REF!</v>
      </c>
      <c r="W324" s="25" t="e">
        <f>#REF!</f>
        <v>#REF!</v>
      </c>
      <c r="X324" s="25" t="e">
        <f>#REF!</f>
        <v>#REF!</v>
      </c>
      <c r="Y324" s="25" t="e">
        <f>#REF!</f>
        <v>#REF!</v>
      </c>
      <c r="Z324" s="25" t="e">
        <f>#REF!</f>
        <v>#REF!</v>
      </c>
      <c r="AA324" s="25" t="e">
        <f>#REF!</f>
        <v>#REF!</v>
      </c>
      <c r="AB324" s="25" t="e">
        <f>#REF!</f>
        <v>#REF!</v>
      </c>
      <c r="AC324" s="25" t="e">
        <f>#REF!</f>
        <v>#REF!</v>
      </c>
      <c r="AD324" s="25" t="e">
        <f>#REF!</f>
        <v>#REF!</v>
      </c>
      <c r="AE324" s="25" t="e">
        <f>#REF!</f>
        <v>#REF!</v>
      </c>
      <c r="AF324" s="25" t="e">
        <f>#REF!</f>
        <v>#REF!</v>
      </c>
      <c r="AG324" s="25" t="e">
        <f>#REF!</f>
        <v>#REF!</v>
      </c>
      <c r="AH324" s="25" t="e">
        <f>#REF!</f>
        <v>#REF!</v>
      </c>
      <c r="AI324" s="25" t="e">
        <f>#REF!</f>
        <v>#REF!</v>
      </c>
      <c r="AJ324" s="25" t="e">
        <f>#REF!</f>
        <v>#REF!</v>
      </c>
    </row>
    <row r="325" spans="3:36" ht="23.25" customHeight="1">
      <c r="C325" s="54" t="str">
        <f t="shared" si="245"/>
        <v>LabourStratford</v>
      </c>
      <c r="D325" s="32" t="str">
        <f>D324</f>
        <v>Stratford</v>
      </c>
      <c r="E325" s="1303"/>
      <c r="F325" s="32" t="s">
        <v>36</v>
      </c>
      <c r="G325" s="32" t="s">
        <v>143</v>
      </c>
      <c r="I325" s="24" t="e">
        <f t="shared" si="246"/>
        <v>#REF!</v>
      </c>
      <c r="J325" s="24" t="e">
        <f t="shared" si="247"/>
        <v>#REF!</v>
      </c>
      <c r="K325" s="123" t="e">
        <f>J325-I325</f>
        <v>#REF!</v>
      </c>
      <c r="M325" s="25" t="e">
        <f>#REF!</f>
        <v>#REF!</v>
      </c>
      <c r="N325" s="25" t="e">
        <f>#REF!</f>
        <v>#REF!</v>
      </c>
      <c r="O325" s="25" t="e">
        <f>#REF!</f>
        <v>#REF!</v>
      </c>
      <c r="P325" s="25" t="e">
        <f>#REF!</f>
        <v>#REF!</v>
      </c>
      <c r="Q325" s="25" t="e">
        <f>#REF!</f>
        <v>#REF!</v>
      </c>
      <c r="R325" s="25" t="e">
        <f>#REF!</f>
        <v>#REF!</v>
      </c>
      <c r="S325" s="25" t="e">
        <f>#REF!</f>
        <v>#REF!</v>
      </c>
      <c r="T325" s="25" t="e">
        <f>#REF!</f>
        <v>#REF!</v>
      </c>
      <c r="U325" s="25" t="e">
        <f>#REF!</f>
        <v>#REF!</v>
      </c>
      <c r="V325" s="25" t="e">
        <f>#REF!</f>
        <v>#REF!</v>
      </c>
      <c r="W325" s="25" t="e">
        <f>#REF!</f>
        <v>#REF!</v>
      </c>
      <c r="X325" s="25" t="e">
        <f>#REF!</f>
        <v>#REF!</v>
      </c>
      <c r="Y325" s="25" t="e">
        <f>#REF!</f>
        <v>#REF!</v>
      </c>
      <c r="Z325" s="25" t="e">
        <f>#REF!</f>
        <v>#REF!</v>
      </c>
      <c r="AA325" s="25" t="e">
        <f>#REF!</f>
        <v>#REF!</v>
      </c>
      <c r="AB325" s="25" t="e">
        <f>#REF!</f>
        <v>#REF!</v>
      </c>
      <c r="AC325" s="25" t="e">
        <f>#REF!</f>
        <v>#REF!</v>
      </c>
      <c r="AD325" s="25" t="e">
        <f>#REF!</f>
        <v>#REF!</v>
      </c>
      <c r="AE325" s="25" t="e">
        <f>#REF!</f>
        <v>#REF!</v>
      </c>
      <c r="AF325" s="25" t="e">
        <f>#REF!</f>
        <v>#REF!</v>
      </c>
      <c r="AG325" s="25" t="e">
        <f>#REF!</f>
        <v>#REF!</v>
      </c>
      <c r="AH325" s="25" t="e">
        <f>#REF!</f>
        <v>#REF!</v>
      </c>
      <c r="AI325" s="25" t="e">
        <f>#REF!</f>
        <v>#REF!</v>
      </c>
      <c r="AJ325" s="25" t="e">
        <f>#REF!</f>
        <v>#REF!</v>
      </c>
    </row>
    <row r="326" spans="3:36" ht="23.25" customHeight="1">
      <c r="C326" s="54" t="str">
        <f t="shared" si="245"/>
        <v>OccupancyStratford</v>
      </c>
      <c r="D326" s="32" t="str">
        <f>D325</f>
        <v>Stratford</v>
      </c>
      <c r="E326" s="1303"/>
      <c r="F326" s="32" t="s">
        <v>40</v>
      </c>
      <c r="G326" s="32" t="s">
        <v>143</v>
      </c>
      <c r="I326" s="24" t="e">
        <f t="shared" si="246"/>
        <v>#REF!</v>
      </c>
      <c r="J326" s="24" t="e">
        <f t="shared" si="247"/>
        <v>#REF!</v>
      </c>
      <c r="K326" s="123" t="e">
        <f>J326-I326</f>
        <v>#REF!</v>
      </c>
      <c r="M326" s="25" t="e">
        <f>#REF!</f>
        <v>#REF!</v>
      </c>
      <c r="N326" s="25" t="e">
        <f>#REF!</f>
        <v>#REF!</v>
      </c>
      <c r="O326" s="25" t="e">
        <f>#REF!</f>
        <v>#REF!</v>
      </c>
      <c r="P326" s="25" t="e">
        <f>#REF!</f>
        <v>#REF!</v>
      </c>
      <c r="Q326" s="25" t="e">
        <f>#REF!</f>
        <v>#REF!</v>
      </c>
      <c r="R326" s="25" t="e">
        <f>#REF!</f>
        <v>#REF!</v>
      </c>
      <c r="S326" s="25" t="e">
        <f>#REF!</f>
        <v>#REF!</v>
      </c>
      <c r="T326" s="25" t="e">
        <f>#REF!</f>
        <v>#REF!</v>
      </c>
      <c r="U326" s="25" t="e">
        <f>#REF!</f>
        <v>#REF!</v>
      </c>
      <c r="V326" s="25" t="e">
        <f>#REF!</f>
        <v>#REF!</v>
      </c>
      <c r="W326" s="25" t="e">
        <f>#REF!</f>
        <v>#REF!</v>
      </c>
      <c r="X326" s="25" t="e">
        <f>#REF!</f>
        <v>#REF!</v>
      </c>
      <c r="Y326" s="25" t="e">
        <f>#REF!</f>
        <v>#REF!</v>
      </c>
      <c r="Z326" s="25" t="e">
        <f>#REF!</f>
        <v>#REF!</v>
      </c>
      <c r="AA326" s="25" t="e">
        <f>#REF!</f>
        <v>#REF!</v>
      </c>
      <c r="AB326" s="25" t="e">
        <f>#REF!</f>
        <v>#REF!</v>
      </c>
      <c r="AC326" s="25" t="e">
        <f>#REF!</f>
        <v>#REF!</v>
      </c>
      <c r="AD326" s="25" t="e">
        <f>#REF!</f>
        <v>#REF!</v>
      </c>
      <c r="AE326" s="25" t="e">
        <f>#REF!</f>
        <v>#REF!</v>
      </c>
      <c r="AF326" s="25" t="e">
        <f>#REF!</f>
        <v>#REF!</v>
      </c>
      <c r="AG326" s="25" t="e">
        <f>#REF!</f>
        <v>#REF!</v>
      </c>
      <c r="AH326" s="25" t="e">
        <f>#REF!</f>
        <v>#REF!</v>
      </c>
      <c r="AI326" s="25" t="e">
        <f>#REF!</f>
        <v>#REF!</v>
      </c>
      <c r="AJ326" s="25" t="e">
        <f>#REF!</f>
        <v>#REF!</v>
      </c>
    </row>
    <row r="327" spans="3:36" ht="23.25" customHeight="1">
      <c r="C327" s="54" t="str">
        <f t="shared" si="245"/>
        <v>OverheadsStratford</v>
      </c>
      <c r="D327" s="32" t="str">
        <f>D326</f>
        <v>Stratford</v>
      </c>
      <c r="E327" s="1303"/>
      <c r="F327" s="32" t="s">
        <v>79</v>
      </c>
      <c r="G327" s="32" t="s">
        <v>143</v>
      </c>
      <c r="I327" s="24" t="e">
        <f t="shared" si="246"/>
        <v>#REF!</v>
      </c>
      <c r="J327" s="24" t="e">
        <f t="shared" si="247"/>
        <v>#REF!</v>
      </c>
      <c r="K327" s="123" t="e">
        <f>J327-I327</f>
        <v>#REF!</v>
      </c>
      <c r="M327" s="25" t="e">
        <f>#REF!</f>
        <v>#REF!</v>
      </c>
      <c r="N327" s="25" t="e">
        <f>#REF!</f>
        <v>#REF!</v>
      </c>
      <c r="O327" s="25" t="e">
        <f>#REF!</f>
        <v>#REF!</v>
      </c>
      <c r="P327" s="25" t="e">
        <f>#REF!</f>
        <v>#REF!</v>
      </c>
      <c r="Q327" s="25" t="e">
        <f>#REF!</f>
        <v>#REF!</v>
      </c>
      <c r="R327" s="25" t="e">
        <f>#REF!</f>
        <v>#REF!</v>
      </c>
      <c r="S327" s="25" t="e">
        <f>#REF!</f>
        <v>#REF!</v>
      </c>
      <c r="T327" s="25" t="e">
        <f>#REF!</f>
        <v>#REF!</v>
      </c>
      <c r="U327" s="25" t="e">
        <f>#REF!</f>
        <v>#REF!</v>
      </c>
      <c r="V327" s="25" t="e">
        <f>#REF!</f>
        <v>#REF!</v>
      </c>
      <c r="W327" s="25" t="e">
        <f>#REF!</f>
        <v>#REF!</v>
      </c>
      <c r="X327" s="25" t="e">
        <f>#REF!</f>
        <v>#REF!</v>
      </c>
      <c r="Y327" s="25" t="e">
        <f>#REF!</f>
        <v>#REF!</v>
      </c>
      <c r="Z327" s="25" t="e">
        <f>#REF!</f>
        <v>#REF!</v>
      </c>
      <c r="AA327" s="25" t="e">
        <f>#REF!</f>
        <v>#REF!</v>
      </c>
      <c r="AB327" s="25" t="e">
        <f>#REF!</f>
        <v>#REF!</v>
      </c>
      <c r="AC327" s="25" t="e">
        <f>#REF!</f>
        <v>#REF!</v>
      </c>
      <c r="AD327" s="25" t="e">
        <f>#REF!</f>
        <v>#REF!</v>
      </c>
      <c r="AE327" s="25" t="e">
        <f>#REF!</f>
        <v>#REF!</v>
      </c>
      <c r="AF327" s="25" t="e">
        <f>#REF!</f>
        <v>#REF!</v>
      </c>
      <c r="AG327" s="25" t="e">
        <f>#REF!</f>
        <v>#REF!</v>
      </c>
      <c r="AH327" s="25" t="e">
        <f>#REF!</f>
        <v>#REF!</v>
      </c>
      <c r="AI327" s="25" t="e">
        <f>#REF!</f>
        <v>#REF!</v>
      </c>
      <c r="AJ327" s="25" t="e">
        <f>#REF!</f>
        <v>#REF!</v>
      </c>
    </row>
    <row r="328" spans="3:36" s="54" customFormat="1" ht="21" customHeight="1">
      <c r="C328" s="54" t="str">
        <f t="shared" si="245"/>
        <v>EBITDAStratford</v>
      </c>
      <c r="D328" s="32" t="str">
        <f>D327</f>
        <v>Stratford</v>
      </c>
      <c r="E328" s="1303"/>
      <c r="F328" s="54" t="s">
        <v>87</v>
      </c>
      <c r="G328" s="54" t="s">
        <v>143</v>
      </c>
      <c r="I328" s="25" t="e">
        <f t="shared" si="246"/>
        <v>#REF!</v>
      </c>
      <c r="J328" s="25" t="e">
        <f t="shared" si="247"/>
        <v>#REF!</v>
      </c>
      <c r="K328" s="514" t="e">
        <f>I328-J328</f>
        <v>#REF!</v>
      </c>
      <c r="M328" s="25" t="e">
        <f t="shared" ref="M328:AJ328" si="248">M324-M325-M326-M327</f>
        <v>#REF!</v>
      </c>
      <c r="N328" s="25" t="e">
        <f t="shared" si="248"/>
        <v>#REF!</v>
      </c>
      <c r="O328" s="25" t="e">
        <f t="shared" si="248"/>
        <v>#REF!</v>
      </c>
      <c r="P328" s="25" t="e">
        <f t="shared" si="248"/>
        <v>#REF!</v>
      </c>
      <c r="Q328" s="25" t="e">
        <f t="shared" si="248"/>
        <v>#REF!</v>
      </c>
      <c r="R328" s="25" t="e">
        <f t="shared" si="248"/>
        <v>#REF!</v>
      </c>
      <c r="S328" s="25" t="e">
        <f t="shared" si="248"/>
        <v>#REF!</v>
      </c>
      <c r="T328" s="25" t="e">
        <f t="shared" si="248"/>
        <v>#REF!</v>
      </c>
      <c r="U328" s="25" t="e">
        <f t="shared" si="248"/>
        <v>#REF!</v>
      </c>
      <c r="V328" s="25" t="e">
        <f t="shared" si="248"/>
        <v>#REF!</v>
      </c>
      <c r="W328" s="25" t="e">
        <f t="shared" si="248"/>
        <v>#REF!</v>
      </c>
      <c r="X328" s="25" t="e">
        <f t="shared" si="248"/>
        <v>#REF!</v>
      </c>
      <c r="Y328" s="25" t="e">
        <f t="shared" si="248"/>
        <v>#REF!</v>
      </c>
      <c r="Z328" s="25" t="e">
        <f t="shared" si="248"/>
        <v>#REF!</v>
      </c>
      <c r="AA328" s="25" t="e">
        <f t="shared" si="248"/>
        <v>#REF!</v>
      </c>
      <c r="AB328" s="25" t="e">
        <f t="shared" si="248"/>
        <v>#REF!</v>
      </c>
      <c r="AC328" s="25" t="e">
        <f t="shared" si="248"/>
        <v>#REF!</v>
      </c>
      <c r="AD328" s="25" t="e">
        <f t="shared" si="248"/>
        <v>#REF!</v>
      </c>
      <c r="AE328" s="25" t="e">
        <f t="shared" si="248"/>
        <v>#REF!</v>
      </c>
      <c r="AF328" s="25" t="e">
        <f t="shared" si="248"/>
        <v>#REF!</v>
      </c>
      <c r="AG328" s="25" t="e">
        <f t="shared" si="248"/>
        <v>#REF!</v>
      </c>
      <c r="AH328" s="25" t="e">
        <f t="shared" si="248"/>
        <v>#REF!</v>
      </c>
      <c r="AI328" s="25" t="e">
        <f t="shared" si="248"/>
        <v>#REF!</v>
      </c>
      <c r="AJ328" s="25" t="e">
        <f t="shared" si="248"/>
        <v>#REF!</v>
      </c>
    </row>
    <row r="329" spans="3:36" s="502" customFormat="1" ht="20.25" customHeight="1">
      <c r="E329" s="1303"/>
      <c r="F329" s="106" t="s">
        <v>609</v>
      </c>
      <c r="G329" s="106" t="s">
        <v>614</v>
      </c>
      <c r="I329" s="510" t="e">
        <f>I324/I323</f>
        <v>#REF!</v>
      </c>
      <c r="J329" s="510" t="e">
        <f>J324/J323</f>
        <v>#REF!</v>
      </c>
      <c r="K329" s="515" t="e">
        <f>I329-J329</f>
        <v>#REF!</v>
      </c>
      <c r="L329" s="1167"/>
      <c r="M329" s="67" t="e">
        <f t="shared" ref="M329:AJ329" si="249">(M324/M323)</f>
        <v>#REF!</v>
      </c>
      <c r="N329" s="67" t="e">
        <f t="shared" si="249"/>
        <v>#REF!</v>
      </c>
      <c r="O329" s="67" t="e">
        <f t="shared" si="249"/>
        <v>#REF!</v>
      </c>
      <c r="P329" s="67" t="e">
        <f t="shared" si="249"/>
        <v>#REF!</v>
      </c>
      <c r="Q329" s="67" t="e">
        <f t="shared" si="249"/>
        <v>#REF!</v>
      </c>
      <c r="R329" s="67" t="e">
        <f t="shared" si="249"/>
        <v>#REF!</v>
      </c>
      <c r="S329" s="67" t="e">
        <f t="shared" si="249"/>
        <v>#REF!</v>
      </c>
      <c r="T329" s="67" t="e">
        <f t="shared" si="249"/>
        <v>#REF!</v>
      </c>
      <c r="U329" s="67" t="e">
        <f t="shared" si="249"/>
        <v>#REF!</v>
      </c>
      <c r="V329" s="67" t="e">
        <f t="shared" si="249"/>
        <v>#REF!</v>
      </c>
      <c r="W329" s="67" t="e">
        <f t="shared" si="249"/>
        <v>#REF!</v>
      </c>
      <c r="X329" s="67" t="e">
        <f t="shared" si="249"/>
        <v>#REF!</v>
      </c>
      <c r="Y329" s="67" t="e">
        <f t="shared" si="249"/>
        <v>#REF!</v>
      </c>
      <c r="Z329" s="67" t="e">
        <f t="shared" si="249"/>
        <v>#REF!</v>
      </c>
      <c r="AA329" s="67" t="e">
        <f t="shared" si="249"/>
        <v>#REF!</v>
      </c>
      <c r="AB329" s="67" t="e">
        <f t="shared" si="249"/>
        <v>#REF!</v>
      </c>
      <c r="AC329" s="67" t="e">
        <f t="shared" si="249"/>
        <v>#REF!</v>
      </c>
      <c r="AD329" s="67" t="e">
        <f t="shared" si="249"/>
        <v>#REF!</v>
      </c>
      <c r="AE329" s="67" t="e">
        <f t="shared" si="249"/>
        <v>#REF!</v>
      </c>
      <c r="AF329" s="67" t="e">
        <f t="shared" si="249"/>
        <v>#REF!</v>
      </c>
      <c r="AG329" s="67" t="e">
        <f t="shared" si="249"/>
        <v>#REF!</v>
      </c>
      <c r="AH329" s="67" t="e">
        <f t="shared" si="249"/>
        <v>#REF!</v>
      </c>
      <c r="AI329" s="67" t="e">
        <f t="shared" si="249"/>
        <v>#REF!</v>
      </c>
      <c r="AJ329" s="67" t="e">
        <f t="shared" si="249"/>
        <v>#REF!</v>
      </c>
    </row>
    <row r="330" spans="3:36" s="502" customFormat="1" ht="23.25" customHeight="1">
      <c r="E330" s="1303"/>
      <c r="F330" s="106" t="s">
        <v>610</v>
      </c>
      <c r="G330" s="106" t="s">
        <v>614</v>
      </c>
      <c r="I330" s="511" t="e">
        <f>I325/I323</f>
        <v>#REF!</v>
      </c>
      <c r="J330" s="511" t="e">
        <f>J325/J323</f>
        <v>#REF!</v>
      </c>
      <c r="K330" s="516" t="e">
        <f>J330-I330</f>
        <v>#REF!</v>
      </c>
      <c r="L330" s="1167"/>
      <c r="M330" s="22" t="e">
        <f t="shared" ref="M330:AJ330" si="250">(M325/M323)</f>
        <v>#REF!</v>
      </c>
      <c r="N330" s="22" t="e">
        <f t="shared" si="250"/>
        <v>#REF!</v>
      </c>
      <c r="O330" s="22" t="e">
        <f t="shared" si="250"/>
        <v>#REF!</v>
      </c>
      <c r="P330" s="22" t="e">
        <f t="shared" si="250"/>
        <v>#REF!</v>
      </c>
      <c r="Q330" s="22" t="e">
        <f t="shared" si="250"/>
        <v>#REF!</v>
      </c>
      <c r="R330" s="22" t="e">
        <f t="shared" si="250"/>
        <v>#REF!</v>
      </c>
      <c r="S330" s="22" t="e">
        <f t="shared" si="250"/>
        <v>#REF!</v>
      </c>
      <c r="T330" s="22" t="e">
        <f t="shared" si="250"/>
        <v>#REF!</v>
      </c>
      <c r="U330" s="22" t="e">
        <f t="shared" si="250"/>
        <v>#REF!</v>
      </c>
      <c r="V330" s="22" t="e">
        <f t="shared" si="250"/>
        <v>#REF!</v>
      </c>
      <c r="W330" s="22" t="e">
        <f t="shared" si="250"/>
        <v>#REF!</v>
      </c>
      <c r="X330" s="22" t="e">
        <f t="shared" si="250"/>
        <v>#REF!</v>
      </c>
      <c r="Y330" s="22" t="e">
        <f t="shared" si="250"/>
        <v>#REF!</v>
      </c>
      <c r="Z330" s="22" t="e">
        <f t="shared" si="250"/>
        <v>#REF!</v>
      </c>
      <c r="AA330" s="22" t="e">
        <f t="shared" si="250"/>
        <v>#REF!</v>
      </c>
      <c r="AB330" s="22" t="e">
        <f t="shared" si="250"/>
        <v>#REF!</v>
      </c>
      <c r="AC330" s="22" t="e">
        <f t="shared" si="250"/>
        <v>#REF!</v>
      </c>
      <c r="AD330" s="22" t="e">
        <f t="shared" si="250"/>
        <v>#REF!</v>
      </c>
      <c r="AE330" s="22" t="e">
        <f t="shared" si="250"/>
        <v>#REF!</v>
      </c>
      <c r="AF330" s="22" t="e">
        <f t="shared" si="250"/>
        <v>#REF!</v>
      </c>
      <c r="AG330" s="22" t="e">
        <f t="shared" si="250"/>
        <v>#REF!</v>
      </c>
      <c r="AH330" s="22" t="e">
        <f t="shared" si="250"/>
        <v>#REF!</v>
      </c>
      <c r="AI330" s="22" t="e">
        <f t="shared" si="250"/>
        <v>#REF!</v>
      </c>
      <c r="AJ330" s="22" t="e">
        <f t="shared" si="250"/>
        <v>#REF!</v>
      </c>
    </row>
    <row r="331" spans="3:36" s="502" customFormat="1" ht="23.25" customHeight="1">
      <c r="E331" s="1303"/>
      <c r="F331" s="106" t="s">
        <v>611</v>
      </c>
      <c r="G331" s="106" t="s">
        <v>614</v>
      </c>
      <c r="I331" s="511" t="e">
        <f>I326/I323</f>
        <v>#REF!</v>
      </c>
      <c r="J331" s="511" t="e">
        <f>J326/J323</f>
        <v>#REF!</v>
      </c>
      <c r="K331" s="516" t="e">
        <f>J331-I331</f>
        <v>#REF!</v>
      </c>
      <c r="L331" s="1167"/>
      <c r="M331" s="67" t="e">
        <f t="shared" ref="M331:AJ331" si="251">M326/M$11</f>
        <v>#REF!</v>
      </c>
      <c r="N331" s="67" t="e">
        <f t="shared" si="251"/>
        <v>#REF!</v>
      </c>
      <c r="O331" s="67" t="e">
        <f t="shared" si="251"/>
        <v>#REF!</v>
      </c>
      <c r="P331" s="67" t="e">
        <f t="shared" si="251"/>
        <v>#REF!</v>
      </c>
      <c r="Q331" s="67" t="e">
        <f t="shared" si="251"/>
        <v>#REF!</v>
      </c>
      <c r="R331" s="67" t="e">
        <f t="shared" si="251"/>
        <v>#REF!</v>
      </c>
      <c r="S331" s="67" t="e">
        <f t="shared" si="251"/>
        <v>#REF!</v>
      </c>
      <c r="T331" s="67" t="e">
        <f t="shared" si="251"/>
        <v>#REF!</v>
      </c>
      <c r="U331" s="67" t="e">
        <f t="shared" si="251"/>
        <v>#REF!</v>
      </c>
      <c r="V331" s="67" t="e">
        <f t="shared" si="251"/>
        <v>#REF!</v>
      </c>
      <c r="W331" s="67" t="e">
        <f t="shared" si="251"/>
        <v>#REF!</v>
      </c>
      <c r="X331" s="67" t="e">
        <f t="shared" si="251"/>
        <v>#REF!</v>
      </c>
      <c r="Y331" s="67" t="e">
        <f t="shared" si="251"/>
        <v>#REF!</v>
      </c>
      <c r="Z331" s="67" t="e">
        <f t="shared" si="251"/>
        <v>#REF!</v>
      </c>
      <c r="AA331" s="67" t="e">
        <f t="shared" si="251"/>
        <v>#REF!</v>
      </c>
      <c r="AB331" s="67" t="e">
        <f t="shared" si="251"/>
        <v>#REF!</v>
      </c>
      <c r="AC331" s="67" t="e">
        <f t="shared" si="251"/>
        <v>#REF!</v>
      </c>
      <c r="AD331" s="67" t="e">
        <f t="shared" si="251"/>
        <v>#REF!</v>
      </c>
      <c r="AE331" s="67" t="e">
        <f t="shared" si="251"/>
        <v>#REF!</v>
      </c>
      <c r="AF331" s="67" t="e">
        <f t="shared" si="251"/>
        <v>#REF!</v>
      </c>
      <c r="AG331" s="67" t="e">
        <f t="shared" si="251"/>
        <v>#REF!</v>
      </c>
      <c r="AH331" s="67" t="e">
        <f t="shared" si="251"/>
        <v>#REF!</v>
      </c>
      <c r="AI331" s="67" t="e">
        <f t="shared" si="251"/>
        <v>#REF!</v>
      </c>
      <c r="AJ331" s="67" t="e">
        <f t="shared" si="251"/>
        <v>#REF!</v>
      </c>
    </row>
    <row r="332" spans="3:36" s="502" customFormat="1" ht="23.25" customHeight="1">
      <c r="E332" s="1303"/>
      <c r="F332" s="106" t="s">
        <v>612</v>
      </c>
      <c r="G332" s="106" t="s">
        <v>614</v>
      </c>
      <c r="I332" s="511" t="e">
        <f>I327/I323</f>
        <v>#REF!</v>
      </c>
      <c r="J332" s="511" t="e">
        <f>J327/J323</f>
        <v>#REF!</v>
      </c>
      <c r="K332" s="516" t="e">
        <f>J332-I332</f>
        <v>#REF!</v>
      </c>
      <c r="L332" s="1167"/>
      <c r="M332" s="67" t="e">
        <f t="shared" ref="M332:AJ332" si="252">M327/M323</f>
        <v>#REF!</v>
      </c>
      <c r="N332" s="67" t="e">
        <f t="shared" si="252"/>
        <v>#REF!</v>
      </c>
      <c r="O332" s="67" t="e">
        <f t="shared" si="252"/>
        <v>#REF!</v>
      </c>
      <c r="P332" s="67" t="e">
        <f t="shared" si="252"/>
        <v>#REF!</v>
      </c>
      <c r="Q332" s="67" t="e">
        <f t="shared" si="252"/>
        <v>#REF!</v>
      </c>
      <c r="R332" s="67" t="e">
        <f t="shared" si="252"/>
        <v>#REF!</v>
      </c>
      <c r="S332" s="67" t="e">
        <f t="shared" si="252"/>
        <v>#REF!</v>
      </c>
      <c r="T332" s="67" t="e">
        <f t="shared" si="252"/>
        <v>#REF!</v>
      </c>
      <c r="U332" s="67" t="e">
        <f t="shared" si="252"/>
        <v>#REF!</v>
      </c>
      <c r="V332" s="67" t="e">
        <f t="shared" si="252"/>
        <v>#REF!</v>
      </c>
      <c r="W332" s="67" t="e">
        <f t="shared" si="252"/>
        <v>#REF!</v>
      </c>
      <c r="X332" s="67" t="e">
        <f t="shared" si="252"/>
        <v>#REF!</v>
      </c>
      <c r="Y332" s="67" t="e">
        <f t="shared" si="252"/>
        <v>#REF!</v>
      </c>
      <c r="Z332" s="67" t="e">
        <f t="shared" si="252"/>
        <v>#REF!</v>
      </c>
      <c r="AA332" s="67" t="e">
        <f t="shared" si="252"/>
        <v>#REF!</v>
      </c>
      <c r="AB332" s="67" t="e">
        <f t="shared" si="252"/>
        <v>#REF!</v>
      </c>
      <c r="AC332" s="67" t="e">
        <f t="shared" si="252"/>
        <v>#REF!</v>
      </c>
      <c r="AD332" s="67" t="e">
        <f t="shared" si="252"/>
        <v>#REF!</v>
      </c>
      <c r="AE332" s="67" t="e">
        <f t="shared" si="252"/>
        <v>#REF!</v>
      </c>
      <c r="AF332" s="67" t="e">
        <f t="shared" si="252"/>
        <v>#REF!</v>
      </c>
      <c r="AG332" s="67" t="e">
        <f t="shared" si="252"/>
        <v>#REF!</v>
      </c>
      <c r="AH332" s="67" t="e">
        <f t="shared" si="252"/>
        <v>#REF!</v>
      </c>
      <c r="AI332" s="67" t="e">
        <f t="shared" si="252"/>
        <v>#REF!</v>
      </c>
      <c r="AJ332" s="67" t="e">
        <f t="shared" si="252"/>
        <v>#REF!</v>
      </c>
    </row>
    <row r="333" spans="3:36" s="503" customFormat="1" ht="21" customHeight="1">
      <c r="C333" s="503" t="str">
        <f>"%"&amp;D328</f>
        <v>%Stratford</v>
      </c>
      <c r="E333" s="1304"/>
      <c r="F333" s="507" t="s">
        <v>613</v>
      </c>
      <c r="G333" s="507" t="s">
        <v>614</v>
      </c>
      <c r="I333" s="512" t="e">
        <f>I328/I323</f>
        <v>#REF!</v>
      </c>
      <c r="J333" s="512" t="e">
        <f>J328/J323</f>
        <v>#REF!</v>
      </c>
      <c r="K333" s="517" t="e">
        <f>I333-J333</f>
        <v>#REF!</v>
      </c>
      <c r="L333" s="1168"/>
      <c r="M333" s="506" t="e">
        <f>M328/M323</f>
        <v>#REF!</v>
      </c>
      <c r="N333" s="506" t="e">
        <f t="shared" ref="N333:AJ333" si="253">N328/N323</f>
        <v>#REF!</v>
      </c>
      <c r="O333" s="506" t="e">
        <f t="shared" si="253"/>
        <v>#REF!</v>
      </c>
      <c r="P333" s="506" t="e">
        <f t="shared" si="253"/>
        <v>#REF!</v>
      </c>
      <c r="Q333" s="506" t="e">
        <f t="shared" si="253"/>
        <v>#REF!</v>
      </c>
      <c r="R333" s="506" t="e">
        <f t="shared" si="253"/>
        <v>#REF!</v>
      </c>
      <c r="S333" s="506" t="e">
        <f t="shared" si="253"/>
        <v>#REF!</v>
      </c>
      <c r="T333" s="506" t="e">
        <f t="shared" si="253"/>
        <v>#REF!</v>
      </c>
      <c r="U333" s="506" t="e">
        <f t="shared" si="253"/>
        <v>#REF!</v>
      </c>
      <c r="V333" s="506" t="e">
        <f t="shared" si="253"/>
        <v>#REF!</v>
      </c>
      <c r="W333" s="506" t="e">
        <f t="shared" si="253"/>
        <v>#REF!</v>
      </c>
      <c r="X333" s="506" t="e">
        <f t="shared" si="253"/>
        <v>#REF!</v>
      </c>
      <c r="Y333" s="506" t="e">
        <f t="shared" si="253"/>
        <v>#REF!</v>
      </c>
      <c r="Z333" s="506" t="e">
        <f t="shared" si="253"/>
        <v>#REF!</v>
      </c>
      <c r="AA333" s="506" t="e">
        <f t="shared" si="253"/>
        <v>#REF!</v>
      </c>
      <c r="AB333" s="506" t="e">
        <f t="shared" si="253"/>
        <v>#REF!</v>
      </c>
      <c r="AC333" s="506" t="e">
        <f t="shared" si="253"/>
        <v>#REF!</v>
      </c>
      <c r="AD333" s="506" t="e">
        <f t="shared" si="253"/>
        <v>#REF!</v>
      </c>
      <c r="AE333" s="506" t="e">
        <f t="shared" si="253"/>
        <v>#REF!</v>
      </c>
      <c r="AF333" s="506" t="e">
        <f t="shared" si="253"/>
        <v>#REF!</v>
      </c>
      <c r="AG333" s="506" t="e">
        <f t="shared" si="253"/>
        <v>#REF!</v>
      </c>
      <c r="AH333" s="506" t="e">
        <f t="shared" si="253"/>
        <v>#REF!</v>
      </c>
      <c r="AI333" s="506" t="e">
        <f t="shared" si="253"/>
        <v>#REF!</v>
      </c>
      <c r="AJ333" s="506" t="e">
        <f t="shared" si="253"/>
        <v>#REF!</v>
      </c>
    </row>
    <row r="334" spans="3:36" ht="13" customHeight="1">
      <c r="I334" s="49"/>
      <c r="J334" s="49"/>
      <c r="K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</row>
    <row r="335" spans="3:36" s="54" customFormat="1" ht="21" customHeight="1">
      <c r="C335" s="54" t="str">
        <f t="shared" ref="C335:C340" si="254">F335&amp;D335</f>
        <v>Net SalesKings Road</v>
      </c>
      <c r="D335" s="597" t="str">
        <f>E335</f>
        <v>Kings Road</v>
      </c>
      <c r="E335" s="1302" t="s">
        <v>769</v>
      </c>
      <c r="F335" s="62" t="s">
        <v>57</v>
      </c>
      <c r="G335" s="62" t="s">
        <v>143</v>
      </c>
      <c r="I335" s="63" t="e">
        <f t="shared" ref="I335:I340" si="255">SUM(Y335:AJ335)</f>
        <v>#REF!</v>
      </c>
      <c r="J335" s="63" t="e">
        <f t="shared" ref="J335:J340" si="256">SUM(M335:X335)</f>
        <v>#REF!</v>
      </c>
      <c r="K335" s="513" t="e">
        <f>I335-J335</f>
        <v>#REF!</v>
      </c>
      <c r="M335" s="25" t="e">
        <f>#REF!</f>
        <v>#REF!</v>
      </c>
      <c r="N335" s="25" t="e">
        <f>#REF!</f>
        <v>#REF!</v>
      </c>
      <c r="O335" s="25" t="e">
        <f>#REF!</f>
        <v>#REF!</v>
      </c>
      <c r="P335" s="25" t="e">
        <f>#REF!</f>
        <v>#REF!</v>
      </c>
      <c r="Q335" s="25" t="e">
        <f>#REF!</f>
        <v>#REF!</v>
      </c>
      <c r="R335" s="25" t="e">
        <f>#REF!</f>
        <v>#REF!</v>
      </c>
      <c r="S335" s="25" t="e">
        <f>#REF!</f>
        <v>#REF!</v>
      </c>
      <c r="T335" s="25" t="e">
        <f>#REF!</f>
        <v>#REF!</v>
      </c>
      <c r="U335" s="25" t="e">
        <f>#REF!</f>
        <v>#REF!</v>
      </c>
      <c r="V335" s="25" t="e">
        <f>#REF!</f>
        <v>#REF!</v>
      </c>
      <c r="W335" s="25" t="e">
        <f>#REF!</f>
        <v>#REF!</v>
      </c>
      <c r="X335" s="25" t="e">
        <f>#REF!</f>
        <v>#REF!</v>
      </c>
      <c r="Y335" s="25" t="e">
        <f>#REF!</f>
        <v>#REF!</v>
      </c>
      <c r="Z335" s="25" t="e">
        <f>#REF!</f>
        <v>#REF!</v>
      </c>
      <c r="AA335" s="25" t="e">
        <f>#REF!</f>
        <v>#REF!</v>
      </c>
      <c r="AB335" s="25" t="e">
        <f>#REF!</f>
        <v>#REF!</v>
      </c>
      <c r="AC335" s="25" t="e">
        <f>#REF!</f>
        <v>#REF!</v>
      </c>
      <c r="AD335" s="25" t="e">
        <f>#REF!</f>
        <v>#REF!</v>
      </c>
      <c r="AE335" s="25" t="e">
        <f>#REF!</f>
        <v>#REF!</v>
      </c>
      <c r="AF335" s="25" t="e">
        <f>#REF!</f>
        <v>#REF!</v>
      </c>
      <c r="AG335" s="25" t="e">
        <f>#REF!</f>
        <v>#REF!</v>
      </c>
      <c r="AH335" s="25" t="e">
        <f>#REF!</f>
        <v>#REF!</v>
      </c>
      <c r="AI335" s="25" t="e">
        <f>#REF!</f>
        <v>#REF!</v>
      </c>
      <c r="AJ335" s="25" t="e">
        <f>#REF!</f>
        <v>#REF!</v>
      </c>
    </row>
    <row r="336" spans="3:36" ht="20.25" customHeight="1">
      <c r="C336" s="54" t="str">
        <f t="shared" si="254"/>
        <v>Gross ProfitKings Road</v>
      </c>
      <c r="D336" s="32" t="str">
        <f>D335</f>
        <v>Kings Road</v>
      </c>
      <c r="E336" s="1303"/>
      <c r="F336" s="32" t="s">
        <v>1</v>
      </c>
      <c r="G336" s="32" t="s">
        <v>143</v>
      </c>
      <c r="I336" s="24" t="e">
        <f t="shared" si="255"/>
        <v>#REF!</v>
      </c>
      <c r="J336" s="24" t="e">
        <f t="shared" si="256"/>
        <v>#REF!</v>
      </c>
      <c r="K336" s="123" t="e">
        <f>I336-J336</f>
        <v>#REF!</v>
      </c>
      <c r="M336" s="25" t="e">
        <f>#REF!</f>
        <v>#REF!</v>
      </c>
      <c r="N336" s="25" t="e">
        <f>#REF!</f>
        <v>#REF!</v>
      </c>
      <c r="O336" s="25" t="e">
        <f>#REF!</f>
        <v>#REF!</v>
      </c>
      <c r="P336" s="25" t="e">
        <f>#REF!</f>
        <v>#REF!</v>
      </c>
      <c r="Q336" s="25" t="e">
        <f>#REF!</f>
        <v>#REF!</v>
      </c>
      <c r="R336" s="25" t="e">
        <f>#REF!</f>
        <v>#REF!</v>
      </c>
      <c r="S336" s="25" t="e">
        <f>#REF!</f>
        <v>#REF!</v>
      </c>
      <c r="T336" s="25" t="e">
        <f>#REF!</f>
        <v>#REF!</v>
      </c>
      <c r="U336" s="25" t="e">
        <f>#REF!</f>
        <v>#REF!</v>
      </c>
      <c r="V336" s="25" t="e">
        <f>#REF!</f>
        <v>#REF!</v>
      </c>
      <c r="W336" s="25" t="e">
        <f>#REF!</f>
        <v>#REF!</v>
      </c>
      <c r="X336" s="25" t="e">
        <f>#REF!</f>
        <v>#REF!</v>
      </c>
      <c r="Y336" s="25" t="e">
        <f>#REF!</f>
        <v>#REF!</v>
      </c>
      <c r="Z336" s="25" t="e">
        <f>#REF!</f>
        <v>#REF!</v>
      </c>
      <c r="AA336" s="25" t="e">
        <f>#REF!</f>
        <v>#REF!</v>
      </c>
      <c r="AB336" s="25" t="e">
        <f>#REF!</f>
        <v>#REF!</v>
      </c>
      <c r="AC336" s="25" t="e">
        <f>#REF!</f>
        <v>#REF!</v>
      </c>
      <c r="AD336" s="25" t="e">
        <f>#REF!</f>
        <v>#REF!</v>
      </c>
      <c r="AE336" s="25" t="e">
        <f>#REF!</f>
        <v>#REF!</v>
      </c>
      <c r="AF336" s="25" t="e">
        <f>#REF!</f>
        <v>#REF!</v>
      </c>
      <c r="AG336" s="25" t="e">
        <f>#REF!</f>
        <v>#REF!</v>
      </c>
      <c r="AH336" s="25" t="e">
        <f>#REF!</f>
        <v>#REF!</v>
      </c>
      <c r="AI336" s="25" t="e">
        <f>#REF!</f>
        <v>#REF!</v>
      </c>
      <c r="AJ336" s="25" t="e">
        <f>#REF!</f>
        <v>#REF!</v>
      </c>
    </row>
    <row r="337" spans="3:36" ht="23.25" customHeight="1">
      <c r="C337" s="54" t="str">
        <f t="shared" si="254"/>
        <v>LabourKings Road</v>
      </c>
      <c r="D337" s="32" t="str">
        <f>D336</f>
        <v>Kings Road</v>
      </c>
      <c r="E337" s="1303"/>
      <c r="F337" s="32" t="s">
        <v>36</v>
      </c>
      <c r="G337" s="32" t="s">
        <v>143</v>
      </c>
      <c r="I337" s="24" t="e">
        <f t="shared" si="255"/>
        <v>#REF!</v>
      </c>
      <c r="J337" s="24" t="e">
        <f t="shared" si="256"/>
        <v>#REF!</v>
      </c>
      <c r="K337" s="123" t="e">
        <f>J337-I337</f>
        <v>#REF!</v>
      </c>
      <c r="M337" s="25" t="e">
        <f>#REF!</f>
        <v>#REF!</v>
      </c>
      <c r="N337" s="25" t="e">
        <f>#REF!</f>
        <v>#REF!</v>
      </c>
      <c r="O337" s="25" t="e">
        <f>#REF!</f>
        <v>#REF!</v>
      </c>
      <c r="P337" s="25" t="e">
        <f>#REF!</f>
        <v>#REF!</v>
      </c>
      <c r="Q337" s="25" t="e">
        <f>#REF!</f>
        <v>#REF!</v>
      </c>
      <c r="R337" s="25" t="e">
        <f>#REF!</f>
        <v>#REF!</v>
      </c>
      <c r="S337" s="25" t="e">
        <f>#REF!</f>
        <v>#REF!</v>
      </c>
      <c r="T337" s="25" t="e">
        <f>#REF!</f>
        <v>#REF!</v>
      </c>
      <c r="U337" s="25" t="e">
        <f>#REF!</f>
        <v>#REF!</v>
      </c>
      <c r="V337" s="25" t="e">
        <f>#REF!</f>
        <v>#REF!</v>
      </c>
      <c r="W337" s="25" t="e">
        <f>#REF!</f>
        <v>#REF!</v>
      </c>
      <c r="X337" s="25" t="e">
        <f>#REF!</f>
        <v>#REF!</v>
      </c>
      <c r="Y337" s="25" t="e">
        <f>#REF!</f>
        <v>#REF!</v>
      </c>
      <c r="Z337" s="25" t="e">
        <f>#REF!</f>
        <v>#REF!</v>
      </c>
      <c r="AA337" s="25" t="e">
        <f>#REF!</f>
        <v>#REF!</v>
      </c>
      <c r="AB337" s="25" t="e">
        <f>#REF!</f>
        <v>#REF!</v>
      </c>
      <c r="AC337" s="25" t="e">
        <f>#REF!</f>
        <v>#REF!</v>
      </c>
      <c r="AD337" s="25" t="e">
        <f>#REF!</f>
        <v>#REF!</v>
      </c>
      <c r="AE337" s="25" t="e">
        <f>#REF!</f>
        <v>#REF!</v>
      </c>
      <c r="AF337" s="25" t="e">
        <f>#REF!</f>
        <v>#REF!</v>
      </c>
      <c r="AG337" s="25" t="e">
        <f>#REF!</f>
        <v>#REF!</v>
      </c>
      <c r="AH337" s="25" t="e">
        <f>#REF!</f>
        <v>#REF!</v>
      </c>
      <c r="AI337" s="25" t="e">
        <f>#REF!</f>
        <v>#REF!</v>
      </c>
      <c r="AJ337" s="25" t="e">
        <f>#REF!</f>
        <v>#REF!</v>
      </c>
    </row>
    <row r="338" spans="3:36" ht="23.25" customHeight="1">
      <c r="C338" s="54" t="str">
        <f t="shared" si="254"/>
        <v>OccupancyKings Road</v>
      </c>
      <c r="D338" s="32" t="str">
        <f>D337</f>
        <v>Kings Road</v>
      </c>
      <c r="E338" s="1303"/>
      <c r="F338" s="32" t="s">
        <v>40</v>
      </c>
      <c r="G338" s="32" t="s">
        <v>143</v>
      </c>
      <c r="I338" s="24" t="e">
        <f t="shared" si="255"/>
        <v>#REF!</v>
      </c>
      <c r="J338" s="24" t="e">
        <f t="shared" si="256"/>
        <v>#REF!</v>
      </c>
      <c r="K338" s="123" t="e">
        <f>J338-I338</f>
        <v>#REF!</v>
      </c>
      <c r="M338" s="25" t="e">
        <f>#REF!</f>
        <v>#REF!</v>
      </c>
      <c r="N338" s="25" t="e">
        <f>#REF!</f>
        <v>#REF!</v>
      </c>
      <c r="O338" s="25" t="e">
        <f>#REF!</f>
        <v>#REF!</v>
      </c>
      <c r="P338" s="25" t="e">
        <f>#REF!</f>
        <v>#REF!</v>
      </c>
      <c r="Q338" s="25" t="e">
        <f>#REF!</f>
        <v>#REF!</v>
      </c>
      <c r="R338" s="25" t="e">
        <f>#REF!</f>
        <v>#REF!</v>
      </c>
      <c r="S338" s="25" t="e">
        <f>#REF!</f>
        <v>#REF!</v>
      </c>
      <c r="T338" s="25" t="e">
        <f>#REF!</f>
        <v>#REF!</v>
      </c>
      <c r="U338" s="25" t="e">
        <f>#REF!</f>
        <v>#REF!</v>
      </c>
      <c r="V338" s="25" t="e">
        <f>#REF!</f>
        <v>#REF!</v>
      </c>
      <c r="W338" s="25" t="e">
        <f>#REF!</f>
        <v>#REF!</v>
      </c>
      <c r="X338" s="25" t="e">
        <f>#REF!</f>
        <v>#REF!</v>
      </c>
      <c r="Y338" s="25" t="e">
        <f>#REF!</f>
        <v>#REF!</v>
      </c>
      <c r="Z338" s="25" t="e">
        <f>#REF!</f>
        <v>#REF!</v>
      </c>
      <c r="AA338" s="25" t="e">
        <f>#REF!</f>
        <v>#REF!</v>
      </c>
      <c r="AB338" s="25" t="e">
        <f>#REF!</f>
        <v>#REF!</v>
      </c>
      <c r="AC338" s="25" t="e">
        <f>#REF!</f>
        <v>#REF!</v>
      </c>
      <c r="AD338" s="25" t="e">
        <f>#REF!</f>
        <v>#REF!</v>
      </c>
      <c r="AE338" s="25" t="e">
        <f>#REF!</f>
        <v>#REF!</v>
      </c>
      <c r="AF338" s="25" t="e">
        <f>#REF!</f>
        <v>#REF!</v>
      </c>
      <c r="AG338" s="25" t="e">
        <f>#REF!</f>
        <v>#REF!</v>
      </c>
      <c r="AH338" s="25" t="e">
        <f>#REF!</f>
        <v>#REF!</v>
      </c>
      <c r="AI338" s="25" t="e">
        <f>#REF!</f>
        <v>#REF!</v>
      </c>
      <c r="AJ338" s="25" t="e">
        <f>#REF!</f>
        <v>#REF!</v>
      </c>
    </row>
    <row r="339" spans="3:36" ht="23.25" customHeight="1">
      <c r="C339" s="54" t="str">
        <f t="shared" si="254"/>
        <v>OverheadsKings Road</v>
      </c>
      <c r="D339" s="32" t="str">
        <f>D338</f>
        <v>Kings Road</v>
      </c>
      <c r="E339" s="1303"/>
      <c r="F339" s="32" t="s">
        <v>79</v>
      </c>
      <c r="G339" s="32" t="s">
        <v>143</v>
      </c>
      <c r="I339" s="24" t="e">
        <f t="shared" si="255"/>
        <v>#REF!</v>
      </c>
      <c r="J339" s="24" t="e">
        <f t="shared" si="256"/>
        <v>#REF!</v>
      </c>
      <c r="K339" s="123" t="e">
        <f>J339-I339</f>
        <v>#REF!</v>
      </c>
      <c r="M339" s="25" t="e">
        <f>#REF!</f>
        <v>#REF!</v>
      </c>
      <c r="N339" s="25" t="e">
        <f>#REF!</f>
        <v>#REF!</v>
      </c>
      <c r="O339" s="25" t="e">
        <f>#REF!</f>
        <v>#REF!</v>
      </c>
      <c r="P339" s="25" t="e">
        <f>#REF!</f>
        <v>#REF!</v>
      </c>
      <c r="Q339" s="25" t="e">
        <f>#REF!</f>
        <v>#REF!</v>
      </c>
      <c r="R339" s="25" t="e">
        <f>#REF!</f>
        <v>#REF!</v>
      </c>
      <c r="S339" s="25" t="e">
        <f>#REF!</f>
        <v>#REF!</v>
      </c>
      <c r="T339" s="25" t="e">
        <f>#REF!</f>
        <v>#REF!</v>
      </c>
      <c r="U339" s="25" t="e">
        <f>#REF!</f>
        <v>#REF!</v>
      </c>
      <c r="V339" s="25" t="e">
        <f>#REF!</f>
        <v>#REF!</v>
      </c>
      <c r="W339" s="25" t="e">
        <f>#REF!</f>
        <v>#REF!</v>
      </c>
      <c r="X339" s="25" t="e">
        <f>#REF!</f>
        <v>#REF!</v>
      </c>
      <c r="Y339" s="25" t="e">
        <f>#REF!</f>
        <v>#REF!</v>
      </c>
      <c r="Z339" s="25" t="e">
        <f>#REF!</f>
        <v>#REF!</v>
      </c>
      <c r="AA339" s="25" t="e">
        <f>#REF!</f>
        <v>#REF!</v>
      </c>
      <c r="AB339" s="25" t="e">
        <f>#REF!</f>
        <v>#REF!</v>
      </c>
      <c r="AC339" s="25" t="e">
        <f>#REF!</f>
        <v>#REF!</v>
      </c>
      <c r="AD339" s="25" t="e">
        <f>#REF!</f>
        <v>#REF!</v>
      </c>
      <c r="AE339" s="25" t="e">
        <f>#REF!</f>
        <v>#REF!</v>
      </c>
      <c r="AF339" s="25" t="e">
        <f>#REF!</f>
        <v>#REF!</v>
      </c>
      <c r="AG339" s="25" t="e">
        <f>#REF!</f>
        <v>#REF!</v>
      </c>
      <c r="AH339" s="25" t="e">
        <f>#REF!</f>
        <v>#REF!</v>
      </c>
      <c r="AI339" s="25" t="e">
        <f>#REF!</f>
        <v>#REF!</v>
      </c>
      <c r="AJ339" s="25" t="e">
        <f>#REF!</f>
        <v>#REF!</v>
      </c>
    </row>
    <row r="340" spans="3:36" s="54" customFormat="1" ht="21" customHeight="1">
      <c r="C340" s="54" t="str">
        <f t="shared" si="254"/>
        <v>EBITDAKings Road</v>
      </c>
      <c r="D340" s="32" t="str">
        <f>D339</f>
        <v>Kings Road</v>
      </c>
      <c r="E340" s="1303"/>
      <c r="F340" s="54" t="s">
        <v>87</v>
      </c>
      <c r="G340" s="54" t="s">
        <v>143</v>
      </c>
      <c r="I340" s="25" t="e">
        <f t="shared" si="255"/>
        <v>#REF!</v>
      </c>
      <c r="J340" s="25" t="e">
        <f t="shared" si="256"/>
        <v>#REF!</v>
      </c>
      <c r="K340" s="514" t="e">
        <f>I340-J340</f>
        <v>#REF!</v>
      </c>
      <c r="M340" s="25" t="e">
        <f t="shared" ref="M340:AJ340" si="257">M336-M337-M338-M339</f>
        <v>#REF!</v>
      </c>
      <c r="N340" s="25" t="e">
        <f t="shared" si="257"/>
        <v>#REF!</v>
      </c>
      <c r="O340" s="25" t="e">
        <f t="shared" si="257"/>
        <v>#REF!</v>
      </c>
      <c r="P340" s="25" t="e">
        <f t="shared" si="257"/>
        <v>#REF!</v>
      </c>
      <c r="Q340" s="25" t="e">
        <f t="shared" si="257"/>
        <v>#REF!</v>
      </c>
      <c r="R340" s="25" t="e">
        <f t="shared" si="257"/>
        <v>#REF!</v>
      </c>
      <c r="S340" s="25" t="e">
        <f t="shared" si="257"/>
        <v>#REF!</v>
      </c>
      <c r="T340" s="25" t="e">
        <f t="shared" si="257"/>
        <v>#REF!</v>
      </c>
      <c r="U340" s="25" t="e">
        <f t="shared" si="257"/>
        <v>#REF!</v>
      </c>
      <c r="V340" s="25" t="e">
        <f t="shared" si="257"/>
        <v>#REF!</v>
      </c>
      <c r="W340" s="25" t="e">
        <f t="shared" si="257"/>
        <v>#REF!</v>
      </c>
      <c r="X340" s="25" t="e">
        <f t="shared" si="257"/>
        <v>#REF!</v>
      </c>
      <c r="Y340" s="25" t="e">
        <f t="shared" si="257"/>
        <v>#REF!</v>
      </c>
      <c r="Z340" s="25" t="e">
        <f t="shared" si="257"/>
        <v>#REF!</v>
      </c>
      <c r="AA340" s="25" t="e">
        <f t="shared" si="257"/>
        <v>#REF!</v>
      </c>
      <c r="AB340" s="25" t="e">
        <f t="shared" si="257"/>
        <v>#REF!</v>
      </c>
      <c r="AC340" s="25" t="e">
        <f t="shared" si="257"/>
        <v>#REF!</v>
      </c>
      <c r="AD340" s="25" t="e">
        <f t="shared" si="257"/>
        <v>#REF!</v>
      </c>
      <c r="AE340" s="25" t="e">
        <f t="shared" si="257"/>
        <v>#REF!</v>
      </c>
      <c r="AF340" s="25" t="e">
        <f t="shared" si="257"/>
        <v>#REF!</v>
      </c>
      <c r="AG340" s="25" t="e">
        <f t="shared" si="257"/>
        <v>#REF!</v>
      </c>
      <c r="AH340" s="25" t="e">
        <f t="shared" si="257"/>
        <v>#REF!</v>
      </c>
      <c r="AI340" s="25" t="e">
        <f t="shared" si="257"/>
        <v>#REF!</v>
      </c>
      <c r="AJ340" s="25" t="e">
        <f t="shared" si="257"/>
        <v>#REF!</v>
      </c>
    </row>
    <row r="341" spans="3:36" s="502" customFormat="1" ht="20.25" customHeight="1">
      <c r="E341" s="1303"/>
      <c r="F341" s="106" t="s">
        <v>609</v>
      </c>
      <c r="G341" s="106" t="s">
        <v>614</v>
      </c>
      <c r="I341" s="510" t="e">
        <f>I336/I335</f>
        <v>#REF!</v>
      </c>
      <c r="J341" s="510" t="e">
        <f>J336/J335</f>
        <v>#REF!</v>
      </c>
      <c r="K341" s="515" t="e">
        <f>I341-J341</f>
        <v>#REF!</v>
      </c>
      <c r="L341" s="1167"/>
      <c r="M341" s="67" t="e">
        <f t="shared" ref="M341:AJ341" si="258">(M336/M335)</f>
        <v>#REF!</v>
      </c>
      <c r="N341" s="67" t="e">
        <f t="shared" si="258"/>
        <v>#REF!</v>
      </c>
      <c r="O341" s="67" t="e">
        <f t="shared" si="258"/>
        <v>#REF!</v>
      </c>
      <c r="P341" s="67" t="e">
        <f t="shared" si="258"/>
        <v>#REF!</v>
      </c>
      <c r="Q341" s="67" t="e">
        <f t="shared" si="258"/>
        <v>#REF!</v>
      </c>
      <c r="R341" s="67" t="e">
        <f t="shared" si="258"/>
        <v>#REF!</v>
      </c>
      <c r="S341" s="67" t="e">
        <f t="shared" si="258"/>
        <v>#REF!</v>
      </c>
      <c r="T341" s="67" t="e">
        <f t="shared" si="258"/>
        <v>#REF!</v>
      </c>
      <c r="U341" s="67" t="e">
        <f t="shared" si="258"/>
        <v>#REF!</v>
      </c>
      <c r="V341" s="67" t="e">
        <f t="shared" si="258"/>
        <v>#REF!</v>
      </c>
      <c r="W341" s="67" t="e">
        <f t="shared" si="258"/>
        <v>#REF!</v>
      </c>
      <c r="X341" s="67" t="e">
        <f t="shared" si="258"/>
        <v>#REF!</v>
      </c>
      <c r="Y341" s="67" t="e">
        <f t="shared" si="258"/>
        <v>#REF!</v>
      </c>
      <c r="Z341" s="67" t="e">
        <f t="shared" si="258"/>
        <v>#REF!</v>
      </c>
      <c r="AA341" s="67" t="e">
        <f t="shared" si="258"/>
        <v>#REF!</v>
      </c>
      <c r="AB341" s="67" t="e">
        <f t="shared" si="258"/>
        <v>#REF!</v>
      </c>
      <c r="AC341" s="67" t="e">
        <f t="shared" si="258"/>
        <v>#REF!</v>
      </c>
      <c r="AD341" s="67" t="e">
        <f t="shared" si="258"/>
        <v>#REF!</v>
      </c>
      <c r="AE341" s="67" t="e">
        <f t="shared" si="258"/>
        <v>#REF!</v>
      </c>
      <c r="AF341" s="67" t="e">
        <f t="shared" si="258"/>
        <v>#REF!</v>
      </c>
      <c r="AG341" s="67" t="e">
        <f t="shared" si="258"/>
        <v>#REF!</v>
      </c>
      <c r="AH341" s="67" t="e">
        <f t="shared" si="258"/>
        <v>#REF!</v>
      </c>
      <c r="AI341" s="67" t="e">
        <f t="shared" si="258"/>
        <v>#REF!</v>
      </c>
      <c r="AJ341" s="67" t="e">
        <f t="shared" si="258"/>
        <v>#REF!</v>
      </c>
    </row>
    <row r="342" spans="3:36" s="502" customFormat="1" ht="23.25" customHeight="1">
      <c r="E342" s="1303"/>
      <c r="F342" s="106" t="s">
        <v>610</v>
      </c>
      <c r="G342" s="106" t="s">
        <v>614</v>
      </c>
      <c r="I342" s="511" t="e">
        <f>I337/I335</f>
        <v>#REF!</v>
      </c>
      <c r="J342" s="511" t="e">
        <f>J337/J335</f>
        <v>#REF!</v>
      </c>
      <c r="K342" s="516" t="e">
        <f>J342-I342</f>
        <v>#REF!</v>
      </c>
      <c r="L342" s="1167"/>
      <c r="M342" s="22" t="e">
        <f t="shared" ref="M342:AJ342" si="259">(M337/M335)</f>
        <v>#REF!</v>
      </c>
      <c r="N342" s="22" t="e">
        <f t="shared" si="259"/>
        <v>#REF!</v>
      </c>
      <c r="O342" s="22" t="e">
        <f t="shared" si="259"/>
        <v>#REF!</v>
      </c>
      <c r="P342" s="22" t="e">
        <f t="shared" si="259"/>
        <v>#REF!</v>
      </c>
      <c r="Q342" s="22" t="e">
        <f t="shared" si="259"/>
        <v>#REF!</v>
      </c>
      <c r="R342" s="22" t="e">
        <f t="shared" si="259"/>
        <v>#REF!</v>
      </c>
      <c r="S342" s="22" t="e">
        <f t="shared" si="259"/>
        <v>#REF!</v>
      </c>
      <c r="T342" s="22" t="e">
        <f t="shared" si="259"/>
        <v>#REF!</v>
      </c>
      <c r="U342" s="22" t="e">
        <f t="shared" si="259"/>
        <v>#REF!</v>
      </c>
      <c r="V342" s="22" t="e">
        <f t="shared" si="259"/>
        <v>#REF!</v>
      </c>
      <c r="W342" s="22" t="e">
        <f t="shared" si="259"/>
        <v>#REF!</v>
      </c>
      <c r="X342" s="22" t="e">
        <f t="shared" si="259"/>
        <v>#REF!</v>
      </c>
      <c r="Y342" s="22" t="e">
        <f t="shared" si="259"/>
        <v>#REF!</v>
      </c>
      <c r="Z342" s="22" t="e">
        <f t="shared" si="259"/>
        <v>#REF!</v>
      </c>
      <c r="AA342" s="22" t="e">
        <f t="shared" si="259"/>
        <v>#REF!</v>
      </c>
      <c r="AB342" s="22" t="e">
        <f t="shared" si="259"/>
        <v>#REF!</v>
      </c>
      <c r="AC342" s="22" t="e">
        <f t="shared" si="259"/>
        <v>#REF!</v>
      </c>
      <c r="AD342" s="22" t="e">
        <f t="shared" si="259"/>
        <v>#REF!</v>
      </c>
      <c r="AE342" s="22" t="e">
        <f t="shared" si="259"/>
        <v>#REF!</v>
      </c>
      <c r="AF342" s="22" t="e">
        <f t="shared" si="259"/>
        <v>#REF!</v>
      </c>
      <c r="AG342" s="22" t="e">
        <f t="shared" si="259"/>
        <v>#REF!</v>
      </c>
      <c r="AH342" s="22" t="e">
        <f t="shared" si="259"/>
        <v>#REF!</v>
      </c>
      <c r="AI342" s="22" t="e">
        <f t="shared" si="259"/>
        <v>#REF!</v>
      </c>
      <c r="AJ342" s="22" t="e">
        <f t="shared" si="259"/>
        <v>#REF!</v>
      </c>
    </row>
    <row r="343" spans="3:36" s="502" customFormat="1" ht="23.25" customHeight="1">
      <c r="E343" s="1303"/>
      <c r="F343" s="106" t="s">
        <v>611</v>
      </c>
      <c r="G343" s="106" t="s">
        <v>614</v>
      </c>
      <c r="I343" s="511" t="e">
        <f>I338/I335</f>
        <v>#REF!</v>
      </c>
      <c r="J343" s="511" t="e">
        <f>J338/J335</f>
        <v>#REF!</v>
      </c>
      <c r="K343" s="516" t="e">
        <f>J343-I343</f>
        <v>#REF!</v>
      </c>
      <c r="L343" s="1167"/>
      <c r="M343" s="67" t="e">
        <f t="shared" ref="M343:AJ343" si="260">M338/M$11</f>
        <v>#REF!</v>
      </c>
      <c r="N343" s="67" t="e">
        <f t="shared" si="260"/>
        <v>#REF!</v>
      </c>
      <c r="O343" s="67" t="e">
        <f t="shared" si="260"/>
        <v>#REF!</v>
      </c>
      <c r="P343" s="67" t="e">
        <f t="shared" si="260"/>
        <v>#REF!</v>
      </c>
      <c r="Q343" s="67" t="e">
        <f t="shared" si="260"/>
        <v>#REF!</v>
      </c>
      <c r="R343" s="67" t="e">
        <f t="shared" si="260"/>
        <v>#REF!</v>
      </c>
      <c r="S343" s="67" t="e">
        <f t="shared" si="260"/>
        <v>#REF!</v>
      </c>
      <c r="T343" s="67" t="e">
        <f t="shared" si="260"/>
        <v>#REF!</v>
      </c>
      <c r="U343" s="67" t="e">
        <f t="shared" si="260"/>
        <v>#REF!</v>
      </c>
      <c r="V343" s="67" t="e">
        <f t="shared" si="260"/>
        <v>#REF!</v>
      </c>
      <c r="W343" s="67" t="e">
        <f t="shared" si="260"/>
        <v>#REF!</v>
      </c>
      <c r="X343" s="67" t="e">
        <f t="shared" si="260"/>
        <v>#REF!</v>
      </c>
      <c r="Y343" s="67" t="e">
        <f t="shared" si="260"/>
        <v>#REF!</v>
      </c>
      <c r="Z343" s="67" t="e">
        <f t="shared" si="260"/>
        <v>#REF!</v>
      </c>
      <c r="AA343" s="67" t="e">
        <f t="shared" si="260"/>
        <v>#REF!</v>
      </c>
      <c r="AB343" s="67" t="e">
        <f t="shared" si="260"/>
        <v>#REF!</v>
      </c>
      <c r="AC343" s="67" t="e">
        <f t="shared" si="260"/>
        <v>#REF!</v>
      </c>
      <c r="AD343" s="67" t="e">
        <f t="shared" si="260"/>
        <v>#REF!</v>
      </c>
      <c r="AE343" s="67" t="e">
        <f t="shared" si="260"/>
        <v>#REF!</v>
      </c>
      <c r="AF343" s="67" t="e">
        <f t="shared" si="260"/>
        <v>#REF!</v>
      </c>
      <c r="AG343" s="67" t="e">
        <f t="shared" si="260"/>
        <v>#REF!</v>
      </c>
      <c r="AH343" s="67" t="e">
        <f t="shared" si="260"/>
        <v>#REF!</v>
      </c>
      <c r="AI343" s="67" t="e">
        <f t="shared" si="260"/>
        <v>#REF!</v>
      </c>
      <c r="AJ343" s="67" t="e">
        <f t="shared" si="260"/>
        <v>#REF!</v>
      </c>
    </row>
    <row r="344" spans="3:36" s="502" customFormat="1" ht="23.25" customHeight="1">
      <c r="E344" s="1303"/>
      <c r="F344" s="106" t="s">
        <v>612</v>
      </c>
      <c r="G344" s="106" t="s">
        <v>614</v>
      </c>
      <c r="I344" s="511" t="e">
        <f>I339/I335</f>
        <v>#REF!</v>
      </c>
      <c r="J344" s="511" t="e">
        <f>J339/J335</f>
        <v>#REF!</v>
      </c>
      <c r="K344" s="516" t="e">
        <f>J344-I344</f>
        <v>#REF!</v>
      </c>
      <c r="L344" s="1167"/>
      <c r="M344" s="67" t="e">
        <f t="shared" ref="M344:AJ344" si="261">M339/M335</f>
        <v>#REF!</v>
      </c>
      <c r="N344" s="67" t="e">
        <f t="shared" si="261"/>
        <v>#REF!</v>
      </c>
      <c r="O344" s="67" t="e">
        <f t="shared" si="261"/>
        <v>#REF!</v>
      </c>
      <c r="P344" s="67" t="e">
        <f t="shared" si="261"/>
        <v>#REF!</v>
      </c>
      <c r="Q344" s="67" t="e">
        <f t="shared" si="261"/>
        <v>#REF!</v>
      </c>
      <c r="R344" s="67" t="e">
        <f t="shared" si="261"/>
        <v>#REF!</v>
      </c>
      <c r="S344" s="67" t="e">
        <f t="shared" si="261"/>
        <v>#REF!</v>
      </c>
      <c r="T344" s="67" t="e">
        <f t="shared" si="261"/>
        <v>#REF!</v>
      </c>
      <c r="U344" s="67" t="e">
        <f t="shared" si="261"/>
        <v>#REF!</v>
      </c>
      <c r="V344" s="67" t="e">
        <f t="shared" si="261"/>
        <v>#REF!</v>
      </c>
      <c r="W344" s="67" t="e">
        <f t="shared" si="261"/>
        <v>#REF!</v>
      </c>
      <c r="X344" s="67" t="e">
        <f t="shared" si="261"/>
        <v>#REF!</v>
      </c>
      <c r="Y344" s="67" t="e">
        <f t="shared" si="261"/>
        <v>#REF!</v>
      </c>
      <c r="Z344" s="67" t="e">
        <f t="shared" si="261"/>
        <v>#REF!</v>
      </c>
      <c r="AA344" s="67" t="e">
        <f t="shared" si="261"/>
        <v>#REF!</v>
      </c>
      <c r="AB344" s="67" t="e">
        <f t="shared" si="261"/>
        <v>#REF!</v>
      </c>
      <c r="AC344" s="67" t="e">
        <f t="shared" si="261"/>
        <v>#REF!</v>
      </c>
      <c r="AD344" s="67" t="e">
        <f t="shared" si="261"/>
        <v>#REF!</v>
      </c>
      <c r="AE344" s="67" t="e">
        <f t="shared" si="261"/>
        <v>#REF!</v>
      </c>
      <c r="AF344" s="67" t="e">
        <f t="shared" si="261"/>
        <v>#REF!</v>
      </c>
      <c r="AG344" s="67" t="e">
        <f t="shared" si="261"/>
        <v>#REF!</v>
      </c>
      <c r="AH344" s="67" t="e">
        <f t="shared" si="261"/>
        <v>#REF!</v>
      </c>
      <c r="AI344" s="67" t="e">
        <f t="shared" si="261"/>
        <v>#REF!</v>
      </c>
      <c r="AJ344" s="67" t="e">
        <f t="shared" si="261"/>
        <v>#REF!</v>
      </c>
    </row>
    <row r="345" spans="3:36" s="503" customFormat="1" ht="21" customHeight="1">
      <c r="C345" s="503" t="str">
        <f>"%"&amp;D340</f>
        <v>%Kings Road</v>
      </c>
      <c r="E345" s="1304"/>
      <c r="F345" s="507" t="s">
        <v>613</v>
      </c>
      <c r="G345" s="507" t="s">
        <v>614</v>
      </c>
      <c r="I345" s="512" t="e">
        <f>I340/I335</f>
        <v>#REF!</v>
      </c>
      <c r="J345" s="512" t="e">
        <f>J340/J335</f>
        <v>#REF!</v>
      </c>
      <c r="K345" s="517" t="e">
        <f>I345-J345</f>
        <v>#REF!</v>
      </c>
      <c r="L345" s="1168"/>
      <c r="M345" s="506" t="e">
        <f>M340/M335</f>
        <v>#REF!</v>
      </c>
      <c r="N345" s="506" t="e">
        <f t="shared" ref="N345:AJ345" si="262">N340/N335</f>
        <v>#REF!</v>
      </c>
      <c r="O345" s="506" t="e">
        <f t="shared" si="262"/>
        <v>#REF!</v>
      </c>
      <c r="P345" s="506" t="e">
        <f t="shared" si="262"/>
        <v>#REF!</v>
      </c>
      <c r="Q345" s="506" t="e">
        <f t="shared" si="262"/>
        <v>#REF!</v>
      </c>
      <c r="R345" s="506" t="e">
        <f t="shared" si="262"/>
        <v>#REF!</v>
      </c>
      <c r="S345" s="506" t="e">
        <f t="shared" si="262"/>
        <v>#REF!</v>
      </c>
      <c r="T345" s="506" t="e">
        <f t="shared" si="262"/>
        <v>#REF!</v>
      </c>
      <c r="U345" s="506" t="e">
        <f t="shared" si="262"/>
        <v>#REF!</v>
      </c>
      <c r="V345" s="506" t="e">
        <f t="shared" si="262"/>
        <v>#REF!</v>
      </c>
      <c r="W345" s="506" t="e">
        <f t="shared" si="262"/>
        <v>#REF!</v>
      </c>
      <c r="X345" s="506" t="e">
        <f t="shared" si="262"/>
        <v>#REF!</v>
      </c>
      <c r="Y345" s="506" t="e">
        <f t="shared" si="262"/>
        <v>#REF!</v>
      </c>
      <c r="Z345" s="506" t="e">
        <f t="shared" si="262"/>
        <v>#REF!</v>
      </c>
      <c r="AA345" s="506" t="e">
        <f t="shared" si="262"/>
        <v>#REF!</v>
      </c>
      <c r="AB345" s="506" t="e">
        <f t="shared" si="262"/>
        <v>#REF!</v>
      </c>
      <c r="AC345" s="506" t="e">
        <f t="shared" si="262"/>
        <v>#REF!</v>
      </c>
      <c r="AD345" s="506" t="e">
        <f t="shared" si="262"/>
        <v>#REF!</v>
      </c>
      <c r="AE345" s="506" t="e">
        <f t="shared" si="262"/>
        <v>#REF!</v>
      </c>
      <c r="AF345" s="506" t="e">
        <f t="shared" si="262"/>
        <v>#REF!</v>
      </c>
      <c r="AG345" s="506" t="e">
        <f t="shared" si="262"/>
        <v>#REF!</v>
      </c>
      <c r="AH345" s="506" t="e">
        <f t="shared" si="262"/>
        <v>#REF!</v>
      </c>
      <c r="AI345" s="506" t="e">
        <f t="shared" si="262"/>
        <v>#REF!</v>
      </c>
      <c r="AJ345" s="506" t="e">
        <f t="shared" si="262"/>
        <v>#REF!</v>
      </c>
    </row>
    <row r="346" spans="3:36" ht="13" customHeight="1">
      <c r="I346" s="49"/>
      <c r="J346" s="49"/>
      <c r="K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</row>
    <row r="347" spans="3:36" s="54" customFormat="1" ht="21" customHeight="1">
      <c r="C347" s="54" t="str">
        <f t="shared" ref="C347:C352" si="263">F347&amp;D347</f>
        <v>Net SalesNorwich</v>
      </c>
      <c r="D347" s="597" t="str">
        <f>E347</f>
        <v>Norwich</v>
      </c>
      <c r="E347" s="1302" t="s">
        <v>747</v>
      </c>
      <c r="F347" s="62" t="s">
        <v>57</v>
      </c>
      <c r="G347" s="62" t="s">
        <v>143</v>
      </c>
      <c r="I347" s="63" t="e">
        <f t="shared" ref="I347:I352" si="264">SUM(Y347:AJ347)</f>
        <v>#REF!</v>
      </c>
      <c r="J347" s="63" t="e">
        <f t="shared" ref="J347:J352" si="265">SUM(M347:X347)</f>
        <v>#REF!</v>
      </c>
      <c r="K347" s="513" t="e">
        <f>I347-J347</f>
        <v>#REF!</v>
      </c>
      <c r="M347" s="25" t="e">
        <f>#REF!</f>
        <v>#REF!</v>
      </c>
      <c r="N347" s="25" t="e">
        <f>#REF!</f>
        <v>#REF!</v>
      </c>
      <c r="O347" s="25" t="e">
        <f>#REF!</f>
        <v>#REF!</v>
      </c>
      <c r="P347" s="25" t="e">
        <f>#REF!</f>
        <v>#REF!</v>
      </c>
      <c r="Q347" s="25" t="e">
        <f>#REF!</f>
        <v>#REF!</v>
      </c>
      <c r="R347" s="25" t="e">
        <f>#REF!</f>
        <v>#REF!</v>
      </c>
      <c r="S347" s="25" t="e">
        <f>#REF!</f>
        <v>#REF!</v>
      </c>
      <c r="T347" s="25" t="e">
        <f>#REF!</f>
        <v>#REF!</v>
      </c>
      <c r="U347" s="25" t="e">
        <f>#REF!</f>
        <v>#REF!</v>
      </c>
      <c r="V347" s="25" t="e">
        <f>#REF!</f>
        <v>#REF!</v>
      </c>
      <c r="W347" s="25" t="e">
        <f>#REF!</f>
        <v>#REF!</v>
      </c>
      <c r="X347" s="25" t="e">
        <f>#REF!</f>
        <v>#REF!</v>
      </c>
      <c r="Y347" s="25" t="e">
        <f>#REF!</f>
        <v>#REF!</v>
      </c>
      <c r="Z347" s="25" t="e">
        <f>#REF!</f>
        <v>#REF!</v>
      </c>
      <c r="AA347" s="25" t="e">
        <f>#REF!</f>
        <v>#REF!</v>
      </c>
      <c r="AB347" s="25" t="e">
        <f>#REF!</f>
        <v>#REF!</v>
      </c>
      <c r="AC347" s="25" t="e">
        <f>#REF!</f>
        <v>#REF!</v>
      </c>
      <c r="AD347" s="25" t="e">
        <f>#REF!</f>
        <v>#REF!</v>
      </c>
      <c r="AE347" s="25" t="e">
        <f>#REF!</f>
        <v>#REF!</v>
      </c>
      <c r="AF347" s="25" t="e">
        <f>#REF!</f>
        <v>#REF!</v>
      </c>
      <c r="AG347" s="25" t="e">
        <f>#REF!</f>
        <v>#REF!</v>
      </c>
      <c r="AH347" s="25" t="e">
        <f>#REF!</f>
        <v>#REF!</v>
      </c>
      <c r="AI347" s="25" t="e">
        <f>#REF!</f>
        <v>#REF!</v>
      </c>
      <c r="AJ347" s="25" t="e">
        <f>#REF!</f>
        <v>#REF!</v>
      </c>
    </row>
    <row r="348" spans="3:36" ht="20.25" customHeight="1">
      <c r="C348" s="54" t="str">
        <f t="shared" si="263"/>
        <v>Gross ProfitNorwich</v>
      </c>
      <c r="D348" s="32" t="str">
        <f>D347</f>
        <v>Norwich</v>
      </c>
      <c r="E348" s="1303"/>
      <c r="F348" s="32" t="s">
        <v>1</v>
      </c>
      <c r="G348" s="32" t="s">
        <v>143</v>
      </c>
      <c r="I348" s="24" t="e">
        <f t="shared" si="264"/>
        <v>#REF!</v>
      </c>
      <c r="J348" s="24" t="e">
        <f t="shared" si="265"/>
        <v>#REF!</v>
      </c>
      <c r="K348" s="123" t="e">
        <f>I348-J348</f>
        <v>#REF!</v>
      </c>
      <c r="M348" s="25" t="e">
        <f>#REF!</f>
        <v>#REF!</v>
      </c>
      <c r="N348" s="25" t="e">
        <f>#REF!</f>
        <v>#REF!</v>
      </c>
      <c r="O348" s="25" t="e">
        <f>#REF!</f>
        <v>#REF!</v>
      </c>
      <c r="P348" s="25" t="e">
        <f>#REF!</f>
        <v>#REF!</v>
      </c>
      <c r="Q348" s="25" t="e">
        <f>#REF!</f>
        <v>#REF!</v>
      </c>
      <c r="R348" s="25" t="e">
        <f>#REF!</f>
        <v>#REF!</v>
      </c>
      <c r="S348" s="25" t="e">
        <f>#REF!</f>
        <v>#REF!</v>
      </c>
      <c r="T348" s="25" t="e">
        <f>#REF!</f>
        <v>#REF!</v>
      </c>
      <c r="U348" s="25" t="e">
        <f>#REF!</f>
        <v>#REF!</v>
      </c>
      <c r="V348" s="25" t="e">
        <f>#REF!</f>
        <v>#REF!</v>
      </c>
      <c r="W348" s="25" t="e">
        <f>#REF!</f>
        <v>#REF!</v>
      </c>
      <c r="X348" s="25" t="e">
        <f>#REF!</f>
        <v>#REF!</v>
      </c>
      <c r="Y348" s="25" t="e">
        <f>#REF!</f>
        <v>#REF!</v>
      </c>
      <c r="Z348" s="25" t="e">
        <f>#REF!</f>
        <v>#REF!</v>
      </c>
      <c r="AA348" s="25" t="e">
        <f>#REF!</f>
        <v>#REF!</v>
      </c>
      <c r="AB348" s="25" t="e">
        <f>#REF!</f>
        <v>#REF!</v>
      </c>
      <c r="AC348" s="25" t="e">
        <f>#REF!</f>
        <v>#REF!</v>
      </c>
      <c r="AD348" s="25" t="e">
        <f>#REF!</f>
        <v>#REF!</v>
      </c>
      <c r="AE348" s="25" t="e">
        <f>#REF!</f>
        <v>#REF!</v>
      </c>
      <c r="AF348" s="25" t="e">
        <f>#REF!</f>
        <v>#REF!</v>
      </c>
      <c r="AG348" s="25" t="e">
        <f>#REF!</f>
        <v>#REF!</v>
      </c>
      <c r="AH348" s="25" t="e">
        <f>#REF!</f>
        <v>#REF!</v>
      </c>
      <c r="AI348" s="25" t="e">
        <f>#REF!</f>
        <v>#REF!</v>
      </c>
      <c r="AJ348" s="25" t="e">
        <f>#REF!</f>
        <v>#REF!</v>
      </c>
    </row>
    <row r="349" spans="3:36" ht="23.25" customHeight="1">
      <c r="C349" s="54" t="str">
        <f t="shared" si="263"/>
        <v>LabourNorwich</v>
      </c>
      <c r="D349" s="32" t="str">
        <f>D348</f>
        <v>Norwich</v>
      </c>
      <c r="E349" s="1303"/>
      <c r="F349" s="32" t="s">
        <v>36</v>
      </c>
      <c r="G349" s="32" t="s">
        <v>143</v>
      </c>
      <c r="I349" s="24" t="e">
        <f t="shared" si="264"/>
        <v>#REF!</v>
      </c>
      <c r="J349" s="24" t="e">
        <f t="shared" si="265"/>
        <v>#REF!</v>
      </c>
      <c r="K349" s="123" t="e">
        <f>J349-I349</f>
        <v>#REF!</v>
      </c>
      <c r="M349" s="25" t="e">
        <f>#REF!</f>
        <v>#REF!</v>
      </c>
      <c r="N349" s="25" t="e">
        <f>#REF!</f>
        <v>#REF!</v>
      </c>
      <c r="O349" s="25" t="e">
        <f>#REF!</f>
        <v>#REF!</v>
      </c>
      <c r="P349" s="25" t="e">
        <f>#REF!</f>
        <v>#REF!</v>
      </c>
      <c r="Q349" s="25" t="e">
        <f>#REF!</f>
        <v>#REF!</v>
      </c>
      <c r="R349" s="25" t="e">
        <f>#REF!</f>
        <v>#REF!</v>
      </c>
      <c r="S349" s="25" t="e">
        <f>#REF!</f>
        <v>#REF!</v>
      </c>
      <c r="T349" s="25" t="e">
        <f>#REF!</f>
        <v>#REF!</v>
      </c>
      <c r="U349" s="25" t="e">
        <f>#REF!</f>
        <v>#REF!</v>
      </c>
      <c r="V349" s="25" t="e">
        <f>#REF!</f>
        <v>#REF!</v>
      </c>
      <c r="W349" s="25" t="e">
        <f>#REF!</f>
        <v>#REF!</v>
      </c>
      <c r="X349" s="25" t="e">
        <f>#REF!</f>
        <v>#REF!</v>
      </c>
      <c r="Y349" s="25" t="e">
        <f>#REF!</f>
        <v>#REF!</v>
      </c>
      <c r="Z349" s="25" t="e">
        <f>#REF!</f>
        <v>#REF!</v>
      </c>
      <c r="AA349" s="25" t="e">
        <f>#REF!</f>
        <v>#REF!</v>
      </c>
      <c r="AB349" s="25" t="e">
        <f>#REF!</f>
        <v>#REF!</v>
      </c>
      <c r="AC349" s="25" t="e">
        <f>#REF!</f>
        <v>#REF!</v>
      </c>
      <c r="AD349" s="25" t="e">
        <f>#REF!</f>
        <v>#REF!</v>
      </c>
      <c r="AE349" s="25" t="e">
        <f>#REF!</f>
        <v>#REF!</v>
      </c>
      <c r="AF349" s="25" t="e">
        <f>#REF!</f>
        <v>#REF!</v>
      </c>
      <c r="AG349" s="25" t="e">
        <f>#REF!</f>
        <v>#REF!</v>
      </c>
      <c r="AH349" s="25" t="e">
        <f>#REF!</f>
        <v>#REF!</v>
      </c>
      <c r="AI349" s="25" t="e">
        <f>#REF!</f>
        <v>#REF!</v>
      </c>
      <c r="AJ349" s="25" t="e">
        <f>#REF!</f>
        <v>#REF!</v>
      </c>
    </row>
    <row r="350" spans="3:36" ht="23.25" customHeight="1">
      <c r="C350" s="54" t="str">
        <f t="shared" si="263"/>
        <v>OccupancyNorwich</v>
      </c>
      <c r="D350" s="32" t="str">
        <f>D349</f>
        <v>Norwich</v>
      </c>
      <c r="E350" s="1303"/>
      <c r="F350" s="32" t="s">
        <v>40</v>
      </c>
      <c r="G350" s="32" t="s">
        <v>143</v>
      </c>
      <c r="I350" s="24" t="e">
        <f t="shared" si="264"/>
        <v>#REF!</v>
      </c>
      <c r="J350" s="24" t="e">
        <f t="shared" si="265"/>
        <v>#REF!</v>
      </c>
      <c r="K350" s="123" t="e">
        <f>J350-I350</f>
        <v>#REF!</v>
      </c>
      <c r="M350" s="25" t="e">
        <f>#REF!</f>
        <v>#REF!</v>
      </c>
      <c r="N350" s="25" t="e">
        <f>#REF!</f>
        <v>#REF!</v>
      </c>
      <c r="O350" s="25" t="e">
        <f>#REF!</f>
        <v>#REF!</v>
      </c>
      <c r="P350" s="25" t="e">
        <f>#REF!</f>
        <v>#REF!</v>
      </c>
      <c r="Q350" s="25" t="e">
        <f>#REF!</f>
        <v>#REF!</v>
      </c>
      <c r="R350" s="25" t="e">
        <f>#REF!</f>
        <v>#REF!</v>
      </c>
      <c r="S350" s="25" t="e">
        <f>#REF!</f>
        <v>#REF!</v>
      </c>
      <c r="T350" s="25" t="e">
        <f>#REF!</f>
        <v>#REF!</v>
      </c>
      <c r="U350" s="25" t="e">
        <f>#REF!</f>
        <v>#REF!</v>
      </c>
      <c r="V350" s="25" t="e">
        <f>#REF!</f>
        <v>#REF!</v>
      </c>
      <c r="W350" s="25" t="e">
        <f>#REF!</f>
        <v>#REF!</v>
      </c>
      <c r="X350" s="25" t="e">
        <f>#REF!</f>
        <v>#REF!</v>
      </c>
      <c r="Y350" s="25" t="e">
        <f>#REF!</f>
        <v>#REF!</v>
      </c>
      <c r="Z350" s="25" t="e">
        <f>#REF!</f>
        <v>#REF!</v>
      </c>
      <c r="AA350" s="25" t="e">
        <f>#REF!</f>
        <v>#REF!</v>
      </c>
      <c r="AB350" s="25" t="e">
        <f>#REF!</f>
        <v>#REF!</v>
      </c>
      <c r="AC350" s="25" t="e">
        <f>#REF!</f>
        <v>#REF!</v>
      </c>
      <c r="AD350" s="25" t="e">
        <f>#REF!</f>
        <v>#REF!</v>
      </c>
      <c r="AE350" s="25" t="e">
        <f>#REF!</f>
        <v>#REF!</v>
      </c>
      <c r="AF350" s="25" t="e">
        <f>#REF!</f>
        <v>#REF!</v>
      </c>
      <c r="AG350" s="25" t="e">
        <f>#REF!</f>
        <v>#REF!</v>
      </c>
      <c r="AH350" s="25" t="e">
        <f>#REF!</f>
        <v>#REF!</v>
      </c>
      <c r="AI350" s="25" t="e">
        <f>#REF!</f>
        <v>#REF!</v>
      </c>
      <c r="AJ350" s="25" t="e">
        <f>#REF!</f>
        <v>#REF!</v>
      </c>
    </row>
    <row r="351" spans="3:36" ht="23.25" customHeight="1">
      <c r="C351" s="54" t="str">
        <f t="shared" si="263"/>
        <v>OverheadsNorwich</v>
      </c>
      <c r="D351" s="32" t="str">
        <f>D350</f>
        <v>Norwich</v>
      </c>
      <c r="E351" s="1303"/>
      <c r="F351" s="32" t="s">
        <v>79</v>
      </c>
      <c r="G351" s="32" t="s">
        <v>143</v>
      </c>
      <c r="I351" s="24" t="e">
        <f t="shared" si="264"/>
        <v>#REF!</v>
      </c>
      <c r="J351" s="24" t="e">
        <f t="shared" si="265"/>
        <v>#REF!</v>
      </c>
      <c r="K351" s="123" t="e">
        <f>J351-I351</f>
        <v>#REF!</v>
      </c>
      <c r="M351" s="25" t="e">
        <f>#REF!</f>
        <v>#REF!</v>
      </c>
      <c r="N351" s="25" t="e">
        <f>#REF!</f>
        <v>#REF!</v>
      </c>
      <c r="O351" s="25" t="e">
        <f>#REF!</f>
        <v>#REF!</v>
      </c>
      <c r="P351" s="25" t="e">
        <f>#REF!</f>
        <v>#REF!</v>
      </c>
      <c r="Q351" s="25" t="e">
        <f>#REF!</f>
        <v>#REF!</v>
      </c>
      <c r="R351" s="25" t="e">
        <f>#REF!</f>
        <v>#REF!</v>
      </c>
      <c r="S351" s="25" t="e">
        <f>#REF!</f>
        <v>#REF!</v>
      </c>
      <c r="T351" s="25" t="e">
        <f>#REF!</f>
        <v>#REF!</v>
      </c>
      <c r="U351" s="25" t="e">
        <f>#REF!</f>
        <v>#REF!</v>
      </c>
      <c r="V351" s="25" t="e">
        <f>#REF!</f>
        <v>#REF!</v>
      </c>
      <c r="W351" s="25" t="e">
        <f>#REF!</f>
        <v>#REF!</v>
      </c>
      <c r="X351" s="25" t="e">
        <f>#REF!</f>
        <v>#REF!</v>
      </c>
      <c r="Y351" s="25" t="e">
        <f>#REF!</f>
        <v>#REF!</v>
      </c>
      <c r="Z351" s="25" t="e">
        <f>#REF!</f>
        <v>#REF!</v>
      </c>
      <c r="AA351" s="25" t="e">
        <f>#REF!</f>
        <v>#REF!</v>
      </c>
      <c r="AB351" s="25" t="e">
        <f>#REF!</f>
        <v>#REF!</v>
      </c>
      <c r="AC351" s="25" t="e">
        <f>#REF!</f>
        <v>#REF!</v>
      </c>
      <c r="AD351" s="25" t="e">
        <f>#REF!</f>
        <v>#REF!</v>
      </c>
      <c r="AE351" s="25" t="e">
        <f>#REF!</f>
        <v>#REF!</v>
      </c>
      <c r="AF351" s="25" t="e">
        <f>#REF!</f>
        <v>#REF!</v>
      </c>
      <c r="AG351" s="25" t="e">
        <f>#REF!</f>
        <v>#REF!</v>
      </c>
      <c r="AH351" s="25" t="e">
        <f>#REF!</f>
        <v>#REF!</v>
      </c>
      <c r="AI351" s="25" t="e">
        <f>#REF!</f>
        <v>#REF!</v>
      </c>
      <c r="AJ351" s="25" t="e">
        <f>#REF!</f>
        <v>#REF!</v>
      </c>
    </row>
    <row r="352" spans="3:36" s="54" customFormat="1" ht="21" customHeight="1">
      <c r="C352" s="54" t="str">
        <f t="shared" si="263"/>
        <v>EBITDANorwich</v>
      </c>
      <c r="D352" s="32" t="str">
        <f>D351</f>
        <v>Norwich</v>
      </c>
      <c r="E352" s="1303"/>
      <c r="F352" s="54" t="s">
        <v>87</v>
      </c>
      <c r="G352" s="54" t="s">
        <v>143</v>
      </c>
      <c r="I352" s="25" t="e">
        <f t="shared" si="264"/>
        <v>#REF!</v>
      </c>
      <c r="J352" s="25" t="e">
        <f t="shared" si="265"/>
        <v>#REF!</v>
      </c>
      <c r="K352" s="514" t="e">
        <f>I352-J352</f>
        <v>#REF!</v>
      </c>
      <c r="M352" s="25" t="e">
        <f t="shared" ref="M352:AJ352" si="266">M348-M349-M350-M351</f>
        <v>#REF!</v>
      </c>
      <c r="N352" s="25" t="e">
        <f t="shared" si="266"/>
        <v>#REF!</v>
      </c>
      <c r="O352" s="25" t="e">
        <f t="shared" si="266"/>
        <v>#REF!</v>
      </c>
      <c r="P352" s="25" t="e">
        <f t="shared" si="266"/>
        <v>#REF!</v>
      </c>
      <c r="Q352" s="25" t="e">
        <f t="shared" si="266"/>
        <v>#REF!</v>
      </c>
      <c r="R352" s="25" t="e">
        <f t="shared" si="266"/>
        <v>#REF!</v>
      </c>
      <c r="S352" s="25" t="e">
        <f t="shared" si="266"/>
        <v>#REF!</v>
      </c>
      <c r="T352" s="25" t="e">
        <f t="shared" si="266"/>
        <v>#REF!</v>
      </c>
      <c r="U352" s="25" t="e">
        <f t="shared" si="266"/>
        <v>#REF!</v>
      </c>
      <c r="V352" s="25" t="e">
        <f t="shared" si="266"/>
        <v>#REF!</v>
      </c>
      <c r="W352" s="25" t="e">
        <f t="shared" si="266"/>
        <v>#REF!</v>
      </c>
      <c r="X352" s="25" t="e">
        <f t="shared" si="266"/>
        <v>#REF!</v>
      </c>
      <c r="Y352" s="25" t="e">
        <f t="shared" si="266"/>
        <v>#REF!</v>
      </c>
      <c r="Z352" s="25" t="e">
        <f t="shared" si="266"/>
        <v>#REF!</v>
      </c>
      <c r="AA352" s="25" t="e">
        <f t="shared" si="266"/>
        <v>#REF!</v>
      </c>
      <c r="AB352" s="25" t="e">
        <f t="shared" si="266"/>
        <v>#REF!</v>
      </c>
      <c r="AC352" s="25" t="e">
        <f t="shared" si="266"/>
        <v>#REF!</v>
      </c>
      <c r="AD352" s="25" t="e">
        <f t="shared" si="266"/>
        <v>#REF!</v>
      </c>
      <c r="AE352" s="25" t="e">
        <f t="shared" si="266"/>
        <v>#REF!</v>
      </c>
      <c r="AF352" s="25" t="e">
        <f t="shared" si="266"/>
        <v>#REF!</v>
      </c>
      <c r="AG352" s="25" t="e">
        <f t="shared" si="266"/>
        <v>#REF!</v>
      </c>
      <c r="AH352" s="25" t="e">
        <f t="shared" si="266"/>
        <v>#REF!</v>
      </c>
      <c r="AI352" s="25" t="e">
        <f t="shared" si="266"/>
        <v>#REF!</v>
      </c>
      <c r="AJ352" s="25" t="e">
        <f t="shared" si="266"/>
        <v>#REF!</v>
      </c>
    </row>
    <row r="353" spans="3:36" s="502" customFormat="1" ht="20.25" customHeight="1">
      <c r="E353" s="1303"/>
      <c r="F353" s="106" t="s">
        <v>609</v>
      </c>
      <c r="G353" s="106" t="s">
        <v>614</v>
      </c>
      <c r="I353" s="510" t="e">
        <f>I348/I347</f>
        <v>#REF!</v>
      </c>
      <c r="J353" s="510" t="e">
        <f>J348/J347</f>
        <v>#REF!</v>
      </c>
      <c r="K353" s="515" t="e">
        <f>I353-J353</f>
        <v>#REF!</v>
      </c>
      <c r="L353" s="1167"/>
      <c r="M353" s="67" t="e">
        <f t="shared" ref="M353:AJ353" si="267">(M348/M347)</f>
        <v>#REF!</v>
      </c>
      <c r="N353" s="67" t="e">
        <f t="shared" si="267"/>
        <v>#REF!</v>
      </c>
      <c r="O353" s="67" t="e">
        <f t="shared" si="267"/>
        <v>#REF!</v>
      </c>
      <c r="P353" s="67" t="e">
        <f t="shared" si="267"/>
        <v>#REF!</v>
      </c>
      <c r="Q353" s="67" t="e">
        <f t="shared" si="267"/>
        <v>#REF!</v>
      </c>
      <c r="R353" s="67" t="e">
        <f t="shared" si="267"/>
        <v>#REF!</v>
      </c>
      <c r="S353" s="67" t="e">
        <f t="shared" si="267"/>
        <v>#REF!</v>
      </c>
      <c r="T353" s="67" t="e">
        <f t="shared" si="267"/>
        <v>#REF!</v>
      </c>
      <c r="U353" s="67" t="e">
        <f t="shared" si="267"/>
        <v>#REF!</v>
      </c>
      <c r="V353" s="67" t="e">
        <f t="shared" si="267"/>
        <v>#REF!</v>
      </c>
      <c r="W353" s="67" t="e">
        <f t="shared" si="267"/>
        <v>#REF!</v>
      </c>
      <c r="X353" s="67" t="e">
        <f t="shared" si="267"/>
        <v>#REF!</v>
      </c>
      <c r="Y353" s="67" t="e">
        <f t="shared" si="267"/>
        <v>#REF!</v>
      </c>
      <c r="Z353" s="67" t="e">
        <f t="shared" si="267"/>
        <v>#REF!</v>
      </c>
      <c r="AA353" s="67" t="e">
        <f t="shared" si="267"/>
        <v>#REF!</v>
      </c>
      <c r="AB353" s="67" t="e">
        <f t="shared" si="267"/>
        <v>#REF!</v>
      </c>
      <c r="AC353" s="67" t="e">
        <f t="shared" si="267"/>
        <v>#REF!</v>
      </c>
      <c r="AD353" s="67" t="e">
        <f t="shared" si="267"/>
        <v>#REF!</v>
      </c>
      <c r="AE353" s="67" t="e">
        <f t="shared" si="267"/>
        <v>#REF!</v>
      </c>
      <c r="AF353" s="67" t="e">
        <f t="shared" si="267"/>
        <v>#REF!</v>
      </c>
      <c r="AG353" s="67" t="e">
        <f t="shared" si="267"/>
        <v>#REF!</v>
      </c>
      <c r="AH353" s="67" t="e">
        <f t="shared" si="267"/>
        <v>#REF!</v>
      </c>
      <c r="AI353" s="67" t="e">
        <f t="shared" si="267"/>
        <v>#REF!</v>
      </c>
      <c r="AJ353" s="67" t="e">
        <f t="shared" si="267"/>
        <v>#REF!</v>
      </c>
    </row>
    <row r="354" spans="3:36" s="502" customFormat="1" ht="23.25" customHeight="1">
      <c r="E354" s="1303"/>
      <c r="F354" s="106" t="s">
        <v>610</v>
      </c>
      <c r="G354" s="106" t="s">
        <v>614</v>
      </c>
      <c r="I354" s="511" t="e">
        <f>I349/I347</f>
        <v>#REF!</v>
      </c>
      <c r="J354" s="511" t="e">
        <f>J349/J347</f>
        <v>#REF!</v>
      </c>
      <c r="K354" s="516" t="e">
        <f>J354-I354</f>
        <v>#REF!</v>
      </c>
      <c r="L354" s="1167"/>
      <c r="M354" s="22" t="e">
        <f t="shared" ref="M354:AJ354" si="268">(M349/M347)</f>
        <v>#REF!</v>
      </c>
      <c r="N354" s="22" t="e">
        <f t="shared" si="268"/>
        <v>#REF!</v>
      </c>
      <c r="O354" s="22" t="e">
        <f t="shared" si="268"/>
        <v>#REF!</v>
      </c>
      <c r="P354" s="22" t="e">
        <f t="shared" si="268"/>
        <v>#REF!</v>
      </c>
      <c r="Q354" s="22" t="e">
        <f t="shared" si="268"/>
        <v>#REF!</v>
      </c>
      <c r="R354" s="22" t="e">
        <f t="shared" si="268"/>
        <v>#REF!</v>
      </c>
      <c r="S354" s="22" t="e">
        <f t="shared" si="268"/>
        <v>#REF!</v>
      </c>
      <c r="T354" s="22" t="e">
        <f t="shared" si="268"/>
        <v>#REF!</v>
      </c>
      <c r="U354" s="22" t="e">
        <f t="shared" si="268"/>
        <v>#REF!</v>
      </c>
      <c r="V354" s="22" t="e">
        <f t="shared" si="268"/>
        <v>#REF!</v>
      </c>
      <c r="W354" s="22" t="e">
        <f t="shared" si="268"/>
        <v>#REF!</v>
      </c>
      <c r="X354" s="22" t="e">
        <f t="shared" si="268"/>
        <v>#REF!</v>
      </c>
      <c r="Y354" s="22" t="e">
        <f t="shared" si="268"/>
        <v>#REF!</v>
      </c>
      <c r="Z354" s="22" t="e">
        <f t="shared" si="268"/>
        <v>#REF!</v>
      </c>
      <c r="AA354" s="22" t="e">
        <f t="shared" si="268"/>
        <v>#REF!</v>
      </c>
      <c r="AB354" s="22" t="e">
        <f t="shared" si="268"/>
        <v>#REF!</v>
      </c>
      <c r="AC354" s="22" t="e">
        <f t="shared" si="268"/>
        <v>#REF!</v>
      </c>
      <c r="AD354" s="22" t="e">
        <f t="shared" si="268"/>
        <v>#REF!</v>
      </c>
      <c r="AE354" s="22" t="e">
        <f t="shared" si="268"/>
        <v>#REF!</v>
      </c>
      <c r="AF354" s="22" t="e">
        <f t="shared" si="268"/>
        <v>#REF!</v>
      </c>
      <c r="AG354" s="22" t="e">
        <f t="shared" si="268"/>
        <v>#REF!</v>
      </c>
      <c r="AH354" s="22" t="e">
        <f t="shared" si="268"/>
        <v>#REF!</v>
      </c>
      <c r="AI354" s="22" t="e">
        <f t="shared" si="268"/>
        <v>#REF!</v>
      </c>
      <c r="AJ354" s="22" t="e">
        <f t="shared" si="268"/>
        <v>#REF!</v>
      </c>
    </row>
    <row r="355" spans="3:36" s="502" customFormat="1" ht="23.25" customHeight="1">
      <c r="E355" s="1303"/>
      <c r="F355" s="106" t="s">
        <v>611</v>
      </c>
      <c r="G355" s="106" t="s">
        <v>614</v>
      </c>
      <c r="I355" s="511" t="e">
        <f>I350/I347</f>
        <v>#REF!</v>
      </c>
      <c r="J355" s="511" t="e">
        <f>J350/J347</f>
        <v>#REF!</v>
      </c>
      <c r="K355" s="516" t="e">
        <f>J355-I355</f>
        <v>#REF!</v>
      </c>
      <c r="L355" s="1167"/>
      <c r="M355" s="67" t="e">
        <f t="shared" ref="M355:AJ355" si="269">M350/M$11</f>
        <v>#REF!</v>
      </c>
      <c r="N355" s="67" t="e">
        <f t="shared" si="269"/>
        <v>#REF!</v>
      </c>
      <c r="O355" s="67" t="e">
        <f t="shared" si="269"/>
        <v>#REF!</v>
      </c>
      <c r="P355" s="67" t="e">
        <f t="shared" si="269"/>
        <v>#REF!</v>
      </c>
      <c r="Q355" s="67" t="e">
        <f t="shared" si="269"/>
        <v>#REF!</v>
      </c>
      <c r="R355" s="67" t="e">
        <f t="shared" si="269"/>
        <v>#REF!</v>
      </c>
      <c r="S355" s="67" t="e">
        <f t="shared" si="269"/>
        <v>#REF!</v>
      </c>
      <c r="T355" s="67" t="e">
        <f t="shared" si="269"/>
        <v>#REF!</v>
      </c>
      <c r="U355" s="67" t="e">
        <f t="shared" si="269"/>
        <v>#REF!</v>
      </c>
      <c r="V355" s="67" t="e">
        <f t="shared" si="269"/>
        <v>#REF!</v>
      </c>
      <c r="W355" s="67" t="e">
        <f t="shared" si="269"/>
        <v>#REF!</v>
      </c>
      <c r="X355" s="67" t="e">
        <f t="shared" si="269"/>
        <v>#REF!</v>
      </c>
      <c r="Y355" s="67" t="e">
        <f t="shared" si="269"/>
        <v>#REF!</v>
      </c>
      <c r="Z355" s="67" t="e">
        <f t="shared" si="269"/>
        <v>#REF!</v>
      </c>
      <c r="AA355" s="67" t="e">
        <f t="shared" si="269"/>
        <v>#REF!</v>
      </c>
      <c r="AB355" s="67" t="e">
        <f t="shared" si="269"/>
        <v>#REF!</v>
      </c>
      <c r="AC355" s="67" t="e">
        <f t="shared" si="269"/>
        <v>#REF!</v>
      </c>
      <c r="AD355" s="67" t="e">
        <f t="shared" si="269"/>
        <v>#REF!</v>
      </c>
      <c r="AE355" s="67" t="e">
        <f t="shared" si="269"/>
        <v>#REF!</v>
      </c>
      <c r="AF355" s="67" t="e">
        <f t="shared" si="269"/>
        <v>#REF!</v>
      </c>
      <c r="AG355" s="67" t="e">
        <f t="shared" si="269"/>
        <v>#REF!</v>
      </c>
      <c r="AH355" s="67" t="e">
        <f t="shared" si="269"/>
        <v>#REF!</v>
      </c>
      <c r="AI355" s="67" t="e">
        <f t="shared" si="269"/>
        <v>#REF!</v>
      </c>
      <c r="AJ355" s="67" t="e">
        <f t="shared" si="269"/>
        <v>#REF!</v>
      </c>
    </row>
    <row r="356" spans="3:36" s="502" customFormat="1" ht="23.25" customHeight="1">
      <c r="E356" s="1303"/>
      <c r="F356" s="106" t="s">
        <v>612</v>
      </c>
      <c r="G356" s="106" t="s">
        <v>614</v>
      </c>
      <c r="I356" s="511" t="e">
        <f>I351/I347</f>
        <v>#REF!</v>
      </c>
      <c r="J356" s="511" t="e">
        <f>J351/J347</f>
        <v>#REF!</v>
      </c>
      <c r="K356" s="516" t="e">
        <f>J356-I356</f>
        <v>#REF!</v>
      </c>
      <c r="L356" s="1167"/>
      <c r="M356" s="67" t="e">
        <f t="shared" ref="M356:AJ356" si="270">M351/M347</f>
        <v>#REF!</v>
      </c>
      <c r="N356" s="67" t="e">
        <f t="shared" si="270"/>
        <v>#REF!</v>
      </c>
      <c r="O356" s="67" t="e">
        <f t="shared" si="270"/>
        <v>#REF!</v>
      </c>
      <c r="P356" s="67" t="e">
        <f t="shared" si="270"/>
        <v>#REF!</v>
      </c>
      <c r="Q356" s="67" t="e">
        <f t="shared" si="270"/>
        <v>#REF!</v>
      </c>
      <c r="R356" s="67" t="e">
        <f t="shared" si="270"/>
        <v>#REF!</v>
      </c>
      <c r="S356" s="67" t="e">
        <f t="shared" si="270"/>
        <v>#REF!</v>
      </c>
      <c r="T356" s="67" t="e">
        <f t="shared" si="270"/>
        <v>#REF!</v>
      </c>
      <c r="U356" s="67" t="e">
        <f t="shared" si="270"/>
        <v>#REF!</v>
      </c>
      <c r="V356" s="67" t="e">
        <f t="shared" si="270"/>
        <v>#REF!</v>
      </c>
      <c r="W356" s="67" t="e">
        <f t="shared" si="270"/>
        <v>#REF!</v>
      </c>
      <c r="X356" s="67" t="e">
        <f t="shared" si="270"/>
        <v>#REF!</v>
      </c>
      <c r="Y356" s="67" t="e">
        <f t="shared" si="270"/>
        <v>#REF!</v>
      </c>
      <c r="Z356" s="67" t="e">
        <f t="shared" si="270"/>
        <v>#REF!</v>
      </c>
      <c r="AA356" s="67" t="e">
        <f t="shared" si="270"/>
        <v>#REF!</v>
      </c>
      <c r="AB356" s="67" t="e">
        <f t="shared" si="270"/>
        <v>#REF!</v>
      </c>
      <c r="AC356" s="67" t="e">
        <f t="shared" si="270"/>
        <v>#REF!</v>
      </c>
      <c r="AD356" s="67" t="e">
        <f t="shared" si="270"/>
        <v>#REF!</v>
      </c>
      <c r="AE356" s="67" t="e">
        <f t="shared" si="270"/>
        <v>#REF!</v>
      </c>
      <c r="AF356" s="67" t="e">
        <f t="shared" si="270"/>
        <v>#REF!</v>
      </c>
      <c r="AG356" s="67" t="e">
        <f t="shared" si="270"/>
        <v>#REF!</v>
      </c>
      <c r="AH356" s="67" t="e">
        <f t="shared" si="270"/>
        <v>#REF!</v>
      </c>
      <c r="AI356" s="67" t="e">
        <f t="shared" si="270"/>
        <v>#REF!</v>
      </c>
      <c r="AJ356" s="67" t="e">
        <f t="shared" si="270"/>
        <v>#REF!</v>
      </c>
    </row>
    <row r="357" spans="3:36" s="503" customFormat="1" ht="21" customHeight="1">
      <c r="C357" s="503" t="str">
        <f>"%"&amp;D352</f>
        <v>%Norwich</v>
      </c>
      <c r="E357" s="1304"/>
      <c r="F357" s="507" t="s">
        <v>613</v>
      </c>
      <c r="G357" s="507" t="s">
        <v>614</v>
      </c>
      <c r="I357" s="512" t="e">
        <f>I352/I347</f>
        <v>#REF!</v>
      </c>
      <c r="J357" s="512" t="e">
        <f>J352/J347</f>
        <v>#REF!</v>
      </c>
      <c r="K357" s="517" t="e">
        <f>I357-J357</f>
        <v>#REF!</v>
      </c>
      <c r="L357" s="1168"/>
      <c r="M357" s="506" t="e">
        <f>M352/M347</f>
        <v>#REF!</v>
      </c>
      <c r="N357" s="506" t="e">
        <f t="shared" ref="N357:AJ357" si="271">N352/N347</f>
        <v>#REF!</v>
      </c>
      <c r="O357" s="506" t="e">
        <f t="shared" si="271"/>
        <v>#REF!</v>
      </c>
      <c r="P357" s="506" t="e">
        <f t="shared" si="271"/>
        <v>#REF!</v>
      </c>
      <c r="Q357" s="506" t="e">
        <f t="shared" si="271"/>
        <v>#REF!</v>
      </c>
      <c r="R357" s="506" t="e">
        <f t="shared" si="271"/>
        <v>#REF!</v>
      </c>
      <c r="S357" s="506" t="e">
        <f t="shared" si="271"/>
        <v>#REF!</v>
      </c>
      <c r="T357" s="506" t="e">
        <f t="shared" si="271"/>
        <v>#REF!</v>
      </c>
      <c r="U357" s="506" t="e">
        <f t="shared" si="271"/>
        <v>#REF!</v>
      </c>
      <c r="V357" s="506" t="e">
        <f t="shared" si="271"/>
        <v>#REF!</v>
      </c>
      <c r="W357" s="506" t="e">
        <f t="shared" si="271"/>
        <v>#REF!</v>
      </c>
      <c r="X357" s="506" t="e">
        <f t="shared" si="271"/>
        <v>#REF!</v>
      </c>
      <c r="Y357" s="506" t="e">
        <f t="shared" si="271"/>
        <v>#REF!</v>
      </c>
      <c r="Z357" s="506" t="e">
        <f t="shared" si="271"/>
        <v>#REF!</v>
      </c>
      <c r="AA357" s="506" t="e">
        <f t="shared" si="271"/>
        <v>#REF!</v>
      </c>
      <c r="AB357" s="506" t="e">
        <f t="shared" si="271"/>
        <v>#REF!</v>
      </c>
      <c r="AC357" s="506" t="e">
        <f t="shared" si="271"/>
        <v>#REF!</v>
      </c>
      <c r="AD357" s="506" t="e">
        <f t="shared" si="271"/>
        <v>#REF!</v>
      </c>
      <c r="AE357" s="506" t="e">
        <f t="shared" si="271"/>
        <v>#REF!</v>
      </c>
      <c r="AF357" s="506" t="e">
        <f t="shared" si="271"/>
        <v>#REF!</v>
      </c>
      <c r="AG357" s="506" t="e">
        <f t="shared" si="271"/>
        <v>#REF!</v>
      </c>
      <c r="AH357" s="506" t="e">
        <f t="shared" si="271"/>
        <v>#REF!</v>
      </c>
      <c r="AI357" s="506" t="e">
        <f t="shared" si="271"/>
        <v>#REF!</v>
      </c>
      <c r="AJ357" s="506" t="e">
        <f t="shared" si="271"/>
        <v>#REF!</v>
      </c>
    </row>
    <row r="358" spans="3:36" ht="13" customHeight="1">
      <c r="I358" s="49"/>
      <c r="J358" s="49"/>
      <c r="K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</row>
    <row r="359" spans="3:36" s="54" customFormat="1" ht="21" customHeight="1">
      <c r="C359" s="54" t="str">
        <f t="shared" ref="C359:C364" si="272">F359&amp;D359</f>
        <v>Net SalesBelfast</v>
      </c>
      <c r="D359" s="597" t="str">
        <f>E359</f>
        <v>Belfast</v>
      </c>
      <c r="E359" s="1302" t="s">
        <v>765</v>
      </c>
      <c r="F359" s="62" t="s">
        <v>57</v>
      </c>
      <c r="G359" s="62" t="s">
        <v>143</v>
      </c>
      <c r="I359" s="63" t="e">
        <f t="shared" ref="I359:I364" si="273">SUM(Y359:AJ359)</f>
        <v>#REF!</v>
      </c>
      <c r="J359" s="63" t="e">
        <f t="shared" ref="J359:J364" si="274">SUM(M359:X359)</f>
        <v>#REF!</v>
      </c>
      <c r="K359" s="513" t="e">
        <f>I359-J359</f>
        <v>#REF!</v>
      </c>
      <c r="M359" s="25" t="e">
        <f>#REF!</f>
        <v>#REF!</v>
      </c>
      <c r="N359" s="25" t="e">
        <f>#REF!</f>
        <v>#REF!</v>
      </c>
      <c r="O359" s="25" t="e">
        <f>#REF!</f>
        <v>#REF!</v>
      </c>
      <c r="P359" s="25" t="e">
        <f>#REF!</f>
        <v>#REF!</v>
      </c>
      <c r="Q359" s="25" t="e">
        <f>#REF!</f>
        <v>#REF!</v>
      </c>
      <c r="R359" s="25" t="e">
        <f>#REF!</f>
        <v>#REF!</v>
      </c>
      <c r="S359" s="25" t="e">
        <f>#REF!</f>
        <v>#REF!</v>
      </c>
      <c r="T359" s="25" t="e">
        <f>#REF!</f>
        <v>#REF!</v>
      </c>
      <c r="U359" s="25" t="e">
        <f>#REF!</f>
        <v>#REF!</v>
      </c>
      <c r="V359" s="25" t="e">
        <f>#REF!</f>
        <v>#REF!</v>
      </c>
      <c r="W359" s="25" t="e">
        <f>#REF!</f>
        <v>#REF!</v>
      </c>
      <c r="X359" s="25" t="e">
        <f>#REF!</f>
        <v>#REF!</v>
      </c>
      <c r="Y359" s="25" t="e">
        <f>#REF!</f>
        <v>#REF!</v>
      </c>
      <c r="Z359" s="25" t="e">
        <f>#REF!</f>
        <v>#REF!</v>
      </c>
      <c r="AA359" s="25" t="e">
        <f>#REF!</f>
        <v>#REF!</v>
      </c>
      <c r="AB359" s="25" t="e">
        <f>#REF!</f>
        <v>#REF!</v>
      </c>
      <c r="AC359" s="25" t="e">
        <f>#REF!</f>
        <v>#REF!</v>
      </c>
      <c r="AD359" s="25" t="e">
        <f>#REF!</f>
        <v>#REF!</v>
      </c>
      <c r="AE359" s="25" t="e">
        <f>#REF!</f>
        <v>#REF!</v>
      </c>
      <c r="AF359" s="25" t="e">
        <f>#REF!</f>
        <v>#REF!</v>
      </c>
      <c r="AG359" s="25" t="e">
        <f>#REF!</f>
        <v>#REF!</v>
      </c>
      <c r="AH359" s="25" t="e">
        <f>#REF!</f>
        <v>#REF!</v>
      </c>
      <c r="AI359" s="25" t="e">
        <f>#REF!</f>
        <v>#REF!</v>
      </c>
      <c r="AJ359" s="25" t="e">
        <f>#REF!</f>
        <v>#REF!</v>
      </c>
    </row>
    <row r="360" spans="3:36" ht="20.25" customHeight="1">
      <c r="C360" s="54" t="str">
        <f t="shared" si="272"/>
        <v>Gross ProfitBelfast</v>
      </c>
      <c r="D360" s="32" t="str">
        <f>D359</f>
        <v>Belfast</v>
      </c>
      <c r="E360" s="1303"/>
      <c r="F360" s="32" t="s">
        <v>1</v>
      </c>
      <c r="G360" s="32" t="s">
        <v>143</v>
      </c>
      <c r="I360" s="24" t="e">
        <f t="shared" si="273"/>
        <v>#REF!</v>
      </c>
      <c r="J360" s="24" t="e">
        <f t="shared" si="274"/>
        <v>#REF!</v>
      </c>
      <c r="K360" s="123" t="e">
        <f>I360-J360</f>
        <v>#REF!</v>
      </c>
      <c r="M360" s="25" t="e">
        <f>#REF!</f>
        <v>#REF!</v>
      </c>
      <c r="N360" s="25" t="e">
        <f>#REF!</f>
        <v>#REF!</v>
      </c>
      <c r="O360" s="25" t="e">
        <f>#REF!</f>
        <v>#REF!</v>
      </c>
      <c r="P360" s="25" t="e">
        <f>#REF!</f>
        <v>#REF!</v>
      </c>
      <c r="Q360" s="25" t="e">
        <f>#REF!</f>
        <v>#REF!</v>
      </c>
      <c r="R360" s="25" t="e">
        <f>#REF!</f>
        <v>#REF!</v>
      </c>
      <c r="S360" s="25" t="e">
        <f>#REF!</f>
        <v>#REF!</v>
      </c>
      <c r="T360" s="25" t="e">
        <f>#REF!</f>
        <v>#REF!</v>
      </c>
      <c r="U360" s="25" t="e">
        <f>#REF!</f>
        <v>#REF!</v>
      </c>
      <c r="V360" s="25" t="e">
        <f>#REF!</f>
        <v>#REF!</v>
      </c>
      <c r="W360" s="25" t="e">
        <f>#REF!</f>
        <v>#REF!</v>
      </c>
      <c r="X360" s="25" t="e">
        <f>#REF!</f>
        <v>#REF!</v>
      </c>
      <c r="Y360" s="25" t="e">
        <f>#REF!</f>
        <v>#REF!</v>
      </c>
      <c r="Z360" s="25" t="e">
        <f>#REF!</f>
        <v>#REF!</v>
      </c>
      <c r="AA360" s="25" t="e">
        <f>#REF!</f>
        <v>#REF!</v>
      </c>
      <c r="AB360" s="25" t="e">
        <f>#REF!</f>
        <v>#REF!</v>
      </c>
      <c r="AC360" s="25" t="e">
        <f>#REF!</f>
        <v>#REF!</v>
      </c>
      <c r="AD360" s="25" t="e">
        <f>#REF!</f>
        <v>#REF!</v>
      </c>
      <c r="AE360" s="25" t="e">
        <f>#REF!</f>
        <v>#REF!</v>
      </c>
      <c r="AF360" s="25" t="e">
        <f>#REF!</f>
        <v>#REF!</v>
      </c>
      <c r="AG360" s="25" t="e">
        <f>#REF!</f>
        <v>#REF!</v>
      </c>
      <c r="AH360" s="25" t="e">
        <f>#REF!</f>
        <v>#REF!</v>
      </c>
      <c r="AI360" s="25" t="e">
        <f>#REF!</f>
        <v>#REF!</v>
      </c>
      <c r="AJ360" s="25" t="e">
        <f>#REF!</f>
        <v>#REF!</v>
      </c>
    </row>
    <row r="361" spans="3:36" ht="23.25" customHeight="1">
      <c r="C361" s="54" t="str">
        <f t="shared" si="272"/>
        <v>LabourBelfast</v>
      </c>
      <c r="D361" s="32" t="str">
        <f>D360</f>
        <v>Belfast</v>
      </c>
      <c r="E361" s="1303"/>
      <c r="F361" s="32" t="s">
        <v>36</v>
      </c>
      <c r="G361" s="32" t="s">
        <v>143</v>
      </c>
      <c r="I361" s="24" t="e">
        <f t="shared" si="273"/>
        <v>#REF!</v>
      </c>
      <c r="J361" s="24" t="e">
        <f t="shared" si="274"/>
        <v>#REF!</v>
      </c>
      <c r="K361" s="123" t="e">
        <f>J361-I361</f>
        <v>#REF!</v>
      </c>
      <c r="M361" s="25" t="e">
        <f>#REF!</f>
        <v>#REF!</v>
      </c>
      <c r="N361" s="25" t="e">
        <f>#REF!</f>
        <v>#REF!</v>
      </c>
      <c r="O361" s="25" t="e">
        <f>#REF!</f>
        <v>#REF!</v>
      </c>
      <c r="P361" s="25" t="e">
        <f>#REF!</f>
        <v>#REF!</v>
      </c>
      <c r="Q361" s="25" t="e">
        <f>#REF!</f>
        <v>#REF!</v>
      </c>
      <c r="R361" s="25" t="e">
        <f>#REF!</f>
        <v>#REF!</v>
      </c>
      <c r="S361" s="25" t="e">
        <f>#REF!</f>
        <v>#REF!</v>
      </c>
      <c r="T361" s="25" t="e">
        <f>#REF!</f>
        <v>#REF!</v>
      </c>
      <c r="U361" s="25" t="e">
        <f>#REF!</f>
        <v>#REF!</v>
      </c>
      <c r="V361" s="25" t="e">
        <f>#REF!</f>
        <v>#REF!</v>
      </c>
      <c r="W361" s="25" t="e">
        <f>#REF!</f>
        <v>#REF!</v>
      </c>
      <c r="X361" s="25" t="e">
        <f>#REF!</f>
        <v>#REF!</v>
      </c>
      <c r="Y361" s="25" t="e">
        <f>#REF!</f>
        <v>#REF!</v>
      </c>
      <c r="Z361" s="25" t="e">
        <f>#REF!</f>
        <v>#REF!</v>
      </c>
      <c r="AA361" s="25" t="e">
        <f>#REF!</f>
        <v>#REF!</v>
      </c>
      <c r="AB361" s="25" t="e">
        <f>#REF!</f>
        <v>#REF!</v>
      </c>
      <c r="AC361" s="25" t="e">
        <f>#REF!</f>
        <v>#REF!</v>
      </c>
      <c r="AD361" s="25" t="e">
        <f>#REF!</f>
        <v>#REF!</v>
      </c>
      <c r="AE361" s="25" t="e">
        <f>#REF!</f>
        <v>#REF!</v>
      </c>
      <c r="AF361" s="25" t="e">
        <f>#REF!</f>
        <v>#REF!</v>
      </c>
      <c r="AG361" s="25" t="e">
        <f>#REF!</f>
        <v>#REF!</v>
      </c>
      <c r="AH361" s="25" t="e">
        <f>#REF!</f>
        <v>#REF!</v>
      </c>
      <c r="AI361" s="25" t="e">
        <f>#REF!</f>
        <v>#REF!</v>
      </c>
      <c r="AJ361" s="25" t="e">
        <f>#REF!</f>
        <v>#REF!</v>
      </c>
    </row>
    <row r="362" spans="3:36" ht="23.25" customHeight="1">
      <c r="C362" s="54" t="str">
        <f t="shared" si="272"/>
        <v>OccupancyBelfast</v>
      </c>
      <c r="D362" s="32" t="str">
        <f>D361</f>
        <v>Belfast</v>
      </c>
      <c r="E362" s="1303"/>
      <c r="F362" s="32" t="s">
        <v>40</v>
      </c>
      <c r="G362" s="32" t="s">
        <v>143</v>
      </c>
      <c r="I362" s="24" t="e">
        <f t="shared" si="273"/>
        <v>#REF!</v>
      </c>
      <c r="J362" s="24" t="e">
        <f t="shared" si="274"/>
        <v>#REF!</v>
      </c>
      <c r="K362" s="123" t="e">
        <f>J362-I362</f>
        <v>#REF!</v>
      </c>
      <c r="M362" s="25" t="e">
        <f>#REF!</f>
        <v>#REF!</v>
      </c>
      <c r="N362" s="25" t="e">
        <f>#REF!</f>
        <v>#REF!</v>
      </c>
      <c r="O362" s="25" t="e">
        <f>#REF!</f>
        <v>#REF!</v>
      </c>
      <c r="P362" s="25" t="e">
        <f>#REF!</f>
        <v>#REF!</v>
      </c>
      <c r="Q362" s="25" t="e">
        <f>#REF!</f>
        <v>#REF!</v>
      </c>
      <c r="R362" s="25" t="e">
        <f>#REF!</f>
        <v>#REF!</v>
      </c>
      <c r="S362" s="25" t="e">
        <f>#REF!</f>
        <v>#REF!</v>
      </c>
      <c r="T362" s="25" t="e">
        <f>#REF!</f>
        <v>#REF!</v>
      </c>
      <c r="U362" s="25" t="e">
        <f>#REF!</f>
        <v>#REF!</v>
      </c>
      <c r="V362" s="25" t="e">
        <f>#REF!</f>
        <v>#REF!</v>
      </c>
      <c r="W362" s="25" t="e">
        <f>#REF!</f>
        <v>#REF!</v>
      </c>
      <c r="X362" s="25" t="e">
        <f>#REF!</f>
        <v>#REF!</v>
      </c>
      <c r="Y362" s="25" t="e">
        <f>#REF!</f>
        <v>#REF!</v>
      </c>
      <c r="Z362" s="25" t="e">
        <f>#REF!</f>
        <v>#REF!</v>
      </c>
      <c r="AA362" s="25" t="e">
        <f>#REF!</f>
        <v>#REF!</v>
      </c>
      <c r="AB362" s="25" t="e">
        <f>#REF!</f>
        <v>#REF!</v>
      </c>
      <c r="AC362" s="25" t="e">
        <f>#REF!</f>
        <v>#REF!</v>
      </c>
      <c r="AD362" s="25" t="e">
        <f>#REF!</f>
        <v>#REF!</v>
      </c>
      <c r="AE362" s="25" t="e">
        <f>#REF!</f>
        <v>#REF!</v>
      </c>
      <c r="AF362" s="25" t="e">
        <f>#REF!</f>
        <v>#REF!</v>
      </c>
      <c r="AG362" s="25" t="e">
        <f>#REF!</f>
        <v>#REF!</v>
      </c>
      <c r="AH362" s="25" t="e">
        <f>#REF!</f>
        <v>#REF!</v>
      </c>
      <c r="AI362" s="25" t="e">
        <f>#REF!</f>
        <v>#REF!</v>
      </c>
      <c r="AJ362" s="25" t="e">
        <f>#REF!</f>
        <v>#REF!</v>
      </c>
    </row>
    <row r="363" spans="3:36" ht="23.25" customHeight="1">
      <c r="C363" s="54" t="str">
        <f t="shared" si="272"/>
        <v>OverheadsBelfast</v>
      </c>
      <c r="D363" s="32" t="str">
        <f>D362</f>
        <v>Belfast</v>
      </c>
      <c r="E363" s="1303"/>
      <c r="F363" s="32" t="s">
        <v>79</v>
      </c>
      <c r="G363" s="32" t="s">
        <v>143</v>
      </c>
      <c r="I363" s="24" t="e">
        <f t="shared" si="273"/>
        <v>#REF!</v>
      </c>
      <c r="J363" s="24" t="e">
        <f t="shared" si="274"/>
        <v>#REF!</v>
      </c>
      <c r="K363" s="123" t="e">
        <f>J363-I363</f>
        <v>#REF!</v>
      </c>
      <c r="M363" s="25" t="e">
        <f>#REF!</f>
        <v>#REF!</v>
      </c>
      <c r="N363" s="25" t="e">
        <f>#REF!</f>
        <v>#REF!</v>
      </c>
      <c r="O363" s="25" t="e">
        <f>#REF!</f>
        <v>#REF!</v>
      </c>
      <c r="P363" s="25" t="e">
        <f>#REF!</f>
        <v>#REF!</v>
      </c>
      <c r="Q363" s="25" t="e">
        <f>#REF!</f>
        <v>#REF!</v>
      </c>
      <c r="R363" s="25" t="e">
        <f>#REF!</f>
        <v>#REF!</v>
      </c>
      <c r="S363" s="25" t="e">
        <f>#REF!</f>
        <v>#REF!</v>
      </c>
      <c r="T363" s="25" t="e">
        <f>#REF!</f>
        <v>#REF!</v>
      </c>
      <c r="U363" s="25" t="e">
        <f>#REF!</f>
        <v>#REF!</v>
      </c>
      <c r="V363" s="25" t="e">
        <f>#REF!</f>
        <v>#REF!</v>
      </c>
      <c r="W363" s="25" t="e">
        <f>#REF!</f>
        <v>#REF!</v>
      </c>
      <c r="X363" s="25" t="e">
        <f>#REF!</f>
        <v>#REF!</v>
      </c>
      <c r="Y363" s="25" t="e">
        <f>#REF!</f>
        <v>#REF!</v>
      </c>
      <c r="Z363" s="25" t="e">
        <f>#REF!</f>
        <v>#REF!</v>
      </c>
      <c r="AA363" s="25" t="e">
        <f>#REF!</f>
        <v>#REF!</v>
      </c>
      <c r="AB363" s="25" t="e">
        <f>#REF!</f>
        <v>#REF!</v>
      </c>
      <c r="AC363" s="25" t="e">
        <f>#REF!</f>
        <v>#REF!</v>
      </c>
      <c r="AD363" s="25" t="e">
        <f>#REF!</f>
        <v>#REF!</v>
      </c>
      <c r="AE363" s="25" t="e">
        <f>#REF!</f>
        <v>#REF!</v>
      </c>
      <c r="AF363" s="25" t="e">
        <f>#REF!</f>
        <v>#REF!</v>
      </c>
      <c r="AG363" s="25" t="e">
        <f>#REF!</f>
        <v>#REF!</v>
      </c>
      <c r="AH363" s="25" t="e">
        <f>#REF!</f>
        <v>#REF!</v>
      </c>
      <c r="AI363" s="25" t="e">
        <f>#REF!</f>
        <v>#REF!</v>
      </c>
      <c r="AJ363" s="25" t="e">
        <f>#REF!</f>
        <v>#REF!</v>
      </c>
    </row>
    <row r="364" spans="3:36" s="54" customFormat="1" ht="21" customHeight="1">
      <c r="C364" s="54" t="str">
        <f t="shared" si="272"/>
        <v>EBITDABelfast</v>
      </c>
      <c r="D364" s="32" t="str">
        <f>D363</f>
        <v>Belfast</v>
      </c>
      <c r="E364" s="1303"/>
      <c r="F364" s="54" t="s">
        <v>87</v>
      </c>
      <c r="G364" s="54" t="s">
        <v>143</v>
      </c>
      <c r="I364" s="25" t="e">
        <f t="shared" si="273"/>
        <v>#REF!</v>
      </c>
      <c r="J364" s="25" t="e">
        <f t="shared" si="274"/>
        <v>#REF!</v>
      </c>
      <c r="K364" s="514" t="e">
        <f>I364-J364</f>
        <v>#REF!</v>
      </c>
      <c r="M364" s="25" t="e">
        <f t="shared" ref="M364:AJ364" si="275">M360-M361-M362-M363</f>
        <v>#REF!</v>
      </c>
      <c r="N364" s="25" t="e">
        <f t="shared" si="275"/>
        <v>#REF!</v>
      </c>
      <c r="O364" s="25" t="e">
        <f t="shared" si="275"/>
        <v>#REF!</v>
      </c>
      <c r="P364" s="25" t="e">
        <f t="shared" si="275"/>
        <v>#REF!</v>
      </c>
      <c r="Q364" s="25" t="e">
        <f t="shared" si="275"/>
        <v>#REF!</v>
      </c>
      <c r="R364" s="25" t="e">
        <f t="shared" si="275"/>
        <v>#REF!</v>
      </c>
      <c r="S364" s="25" t="e">
        <f t="shared" si="275"/>
        <v>#REF!</v>
      </c>
      <c r="T364" s="25" t="e">
        <f t="shared" si="275"/>
        <v>#REF!</v>
      </c>
      <c r="U364" s="25" t="e">
        <f t="shared" si="275"/>
        <v>#REF!</v>
      </c>
      <c r="V364" s="25" t="e">
        <f t="shared" si="275"/>
        <v>#REF!</v>
      </c>
      <c r="W364" s="25" t="e">
        <f t="shared" si="275"/>
        <v>#REF!</v>
      </c>
      <c r="X364" s="25" t="e">
        <f t="shared" si="275"/>
        <v>#REF!</v>
      </c>
      <c r="Y364" s="25" t="e">
        <f t="shared" si="275"/>
        <v>#REF!</v>
      </c>
      <c r="Z364" s="25" t="e">
        <f t="shared" si="275"/>
        <v>#REF!</v>
      </c>
      <c r="AA364" s="25" t="e">
        <f t="shared" si="275"/>
        <v>#REF!</v>
      </c>
      <c r="AB364" s="25" t="e">
        <f t="shared" si="275"/>
        <v>#REF!</v>
      </c>
      <c r="AC364" s="25" t="e">
        <f t="shared" si="275"/>
        <v>#REF!</v>
      </c>
      <c r="AD364" s="25" t="e">
        <f t="shared" si="275"/>
        <v>#REF!</v>
      </c>
      <c r="AE364" s="25" t="e">
        <f t="shared" si="275"/>
        <v>#REF!</v>
      </c>
      <c r="AF364" s="25" t="e">
        <f t="shared" si="275"/>
        <v>#REF!</v>
      </c>
      <c r="AG364" s="25" t="e">
        <f t="shared" si="275"/>
        <v>#REF!</v>
      </c>
      <c r="AH364" s="25" t="e">
        <f t="shared" si="275"/>
        <v>#REF!</v>
      </c>
      <c r="AI364" s="25" t="e">
        <f t="shared" si="275"/>
        <v>#REF!</v>
      </c>
      <c r="AJ364" s="25" t="e">
        <f t="shared" si="275"/>
        <v>#REF!</v>
      </c>
    </row>
    <row r="365" spans="3:36" s="502" customFormat="1" ht="20.25" customHeight="1">
      <c r="E365" s="1303"/>
      <c r="F365" s="106" t="s">
        <v>609</v>
      </c>
      <c r="G365" s="106" t="s">
        <v>614</v>
      </c>
      <c r="I365" s="510" t="e">
        <f>I360/I359</f>
        <v>#REF!</v>
      </c>
      <c r="J365" s="510" t="e">
        <f>J360/J359</f>
        <v>#REF!</v>
      </c>
      <c r="K365" s="515" t="e">
        <f>I365-J365</f>
        <v>#REF!</v>
      </c>
      <c r="L365" s="1167"/>
      <c r="M365" s="67" t="e">
        <f t="shared" ref="M365:AJ365" si="276">(M360/M359)</f>
        <v>#REF!</v>
      </c>
      <c r="N365" s="67" t="e">
        <f t="shared" si="276"/>
        <v>#REF!</v>
      </c>
      <c r="O365" s="67" t="e">
        <f t="shared" si="276"/>
        <v>#REF!</v>
      </c>
      <c r="P365" s="67" t="e">
        <f t="shared" si="276"/>
        <v>#REF!</v>
      </c>
      <c r="Q365" s="67" t="e">
        <f t="shared" si="276"/>
        <v>#REF!</v>
      </c>
      <c r="R365" s="67" t="e">
        <f t="shared" si="276"/>
        <v>#REF!</v>
      </c>
      <c r="S365" s="67" t="e">
        <f t="shared" si="276"/>
        <v>#REF!</v>
      </c>
      <c r="T365" s="67" t="e">
        <f t="shared" si="276"/>
        <v>#REF!</v>
      </c>
      <c r="U365" s="67" t="e">
        <f t="shared" si="276"/>
        <v>#REF!</v>
      </c>
      <c r="V365" s="67" t="e">
        <f t="shared" si="276"/>
        <v>#REF!</v>
      </c>
      <c r="W365" s="67" t="e">
        <f t="shared" si="276"/>
        <v>#REF!</v>
      </c>
      <c r="X365" s="67" t="e">
        <f t="shared" si="276"/>
        <v>#REF!</v>
      </c>
      <c r="Y365" s="67" t="e">
        <f t="shared" si="276"/>
        <v>#REF!</v>
      </c>
      <c r="Z365" s="67" t="e">
        <f t="shared" si="276"/>
        <v>#REF!</v>
      </c>
      <c r="AA365" s="67" t="e">
        <f t="shared" si="276"/>
        <v>#REF!</v>
      </c>
      <c r="AB365" s="67" t="e">
        <f t="shared" si="276"/>
        <v>#REF!</v>
      </c>
      <c r="AC365" s="67" t="e">
        <f t="shared" si="276"/>
        <v>#REF!</v>
      </c>
      <c r="AD365" s="67" t="e">
        <f t="shared" si="276"/>
        <v>#REF!</v>
      </c>
      <c r="AE365" s="67" t="e">
        <f t="shared" si="276"/>
        <v>#REF!</v>
      </c>
      <c r="AF365" s="67" t="e">
        <f t="shared" si="276"/>
        <v>#REF!</v>
      </c>
      <c r="AG365" s="67" t="e">
        <f t="shared" si="276"/>
        <v>#REF!</v>
      </c>
      <c r="AH365" s="67" t="e">
        <f t="shared" si="276"/>
        <v>#REF!</v>
      </c>
      <c r="AI365" s="67" t="e">
        <f t="shared" si="276"/>
        <v>#REF!</v>
      </c>
      <c r="AJ365" s="67" t="e">
        <f t="shared" si="276"/>
        <v>#REF!</v>
      </c>
    </row>
    <row r="366" spans="3:36" s="502" customFormat="1" ht="23.25" customHeight="1">
      <c r="E366" s="1303"/>
      <c r="F366" s="106" t="s">
        <v>610</v>
      </c>
      <c r="G366" s="106" t="s">
        <v>614</v>
      </c>
      <c r="I366" s="511" t="e">
        <f>I361/I359</f>
        <v>#REF!</v>
      </c>
      <c r="J366" s="511" t="e">
        <f>J361/J359</f>
        <v>#REF!</v>
      </c>
      <c r="K366" s="516" t="e">
        <f>J366-I366</f>
        <v>#REF!</v>
      </c>
      <c r="L366" s="1167"/>
      <c r="M366" s="22" t="e">
        <f t="shared" ref="M366:AJ366" si="277">(M361/M359)</f>
        <v>#REF!</v>
      </c>
      <c r="N366" s="22" t="e">
        <f t="shared" si="277"/>
        <v>#REF!</v>
      </c>
      <c r="O366" s="22" t="e">
        <f t="shared" si="277"/>
        <v>#REF!</v>
      </c>
      <c r="P366" s="22" t="e">
        <f t="shared" si="277"/>
        <v>#REF!</v>
      </c>
      <c r="Q366" s="22" t="e">
        <f t="shared" si="277"/>
        <v>#REF!</v>
      </c>
      <c r="R366" s="22" t="e">
        <f t="shared" si="277"/>
        <v>#REF!</v>
      </c>
      <c r="S366" s="22" t="e">
        <f t="shared" si="277"/>
        <v>#REF!</v>
      </c>
      <c r="T366" s="22" t="e">
        <f t="shared" si="277"/>
        <v>#REF!</v>
      </c>
      <c r="U366" s="22" t="e">
        <f t="shared" si="277"/>
        <v>#REF!</v>
      </c>
      <c r="V366" s="22" t="e">
        <f t="shared" si="277"/>
        <v>#REF!</v>
      </c>
      <c r="W366" s="22" t="e">
        <f t="shared" si="277"/>
        <v>#REF!</v>
      </c>
      <c r="X366" s="22" t="e">
        <f t="shared" si="277"/>
        <v>#REF!</v>
      </c>
      <c r="Y366" s="22" t="e">
        <f t="shared" si="277"/>
        <v>#REF!</v>
      </c>
      <c r="Z366" s="22" t="e">
        <f t="shared" si="277"/>
        <v>#REF!</v>
      </c>
      <c r="AA366" s="22" t="e">
        <f t="shared" si="277"/>
        <v>#REF!</v>
      </c>
      <c r="AB366" s="22" t="e">
        <f t="shared" si="277"/>
        <v>#REF!</v>
      </c>
      <c r="AC366" s="22" t="e">
        <f t="shared" si="277"/>
        <v>#REF!</v>
      </c>
      <c r="AD366" s="22" t="e">
        <f t="shared" si="277"/>
        <v>#REF!</v>
      </c>
      <c r="AE366" s="22" t="e">
        <f t="shared" si="277"/>
        <v>#REF!</v>
      </c>
      <c r="AF366" s="22" t="e">
        <f t="shared" si="277"/>
        <v>#REF!</v>
      </c>
      <c r="AG366" s="22" t="e">
        <f t="shared" si="277"/>
        <v>#REF!</v>
      </c>
      <c r="AH366" s="22" t="e">
        <f t="shared" si="277"/>
        <v>#REF!</v>
      </c>
      <c r="AI366" s="22" t="e">
        <f t="shared" si="277"/>
        <v>#REF!</v>
      </c>
      <c r="AJ366" s="22" t="e">
        <f t="shared" si="277"/>
        <v>#REF!</v>
      </c>
    </row>
    <row r="367" spans="3:36" s="502" customFormat="1" ht="23.25" customHeight="1">
      <c r="E367" s="1303"/>
      <c r="F367" s="106" t="s">
        <v>611</v>
      </c>
      <c r="G367" s="106" t="s">
        <v>614</v>
      </c>
      <c r="I367" s="511" t="e">
        <f>I362/I359</f>
        <v>#REF!</v>
      </c>
      <c r="J367" s="511" t="e">
        <f>J362/J359</f>
        <v>#REF!</v>
      </c>
      <c r="K367" s="516" t="e">
        <f>J367-I367</f>
        <v>#REF!</v>
      </c>
      <c r="L367" s="1167"/>
      <c r="M367" s="67" t="e">
        <f t="shared" ref="M367:AJ367" si="278">M362/M$11</f>
        <v>#REF!</v>
      </c>
      <c r="N367" s="67" t="e">
        <f t="shared" si="278"/>
        <v>#REF!</v>
      </c>
      <c r="O367" s="67" t="e">
        <f t="shared" si="278"/>
        <v>#REF!</v>
      </c>
      <c r="P367" s="67" t="e">
        <f t="shared" si="278"/>
        <v>#REF!</v>
      </c>
      <c r="Q367" s="67" t="e">
        <f t="shared" si="278"/>
        <v>#REF!</v>
      </c>
      <c r="R367" s="67" t="e">
        <f t="shared" si="278"/>
        <v>#REF!</v>
      </c>
      <c r="S367" s="67" t="e">
        <f t="shared" si="278"/>
        <v>#REF!</v>
      </c>
      <c r="T367" s="67" t="e">
        <f t="shared" si="278"/>
        <v>#REF!</v>
      </c>
      <c r="U367" s="67" t="e">
        <f t="shared" si="278"/>
        <v>#REF!</v>
      </c>
      <c r="V367" s="67" t="e">
        <f t="shared" si="278"/>
        <v>#REF!</v>
      </c>
      <c r="W367" s="67" t="e">
        <f t="shared" si="278"/>
        <v>#REF!</v>
      </c>
      <c r="X367" s="67" t="e">
        <f t="shared" si="278"/>
        <v>#REF!</v>
      </c>
      <c r="Y367" s="67" t="e">
        <f t="shared" si="278"/>
        <v>#REF!</v>
      </c>
      <c r="Z367" s="67" t="e">
        <f t="shared" si="278"/>
        <v>#REF!</v>
      </c>
      <c r="AA367" s="67" t="e">
        <f t="shared" si="278"/>
        <v>#REF!</v>
      </c>
      <c r="AB367" s="67" t="e">
        <f t="shared" si="278"/>
        <v>#REF!</v>
      </c>
      <c r="AC367" s="67" t="e">
        <f t="shared" si="278"/>
        <v>#REF!</v>
      </c>
      <c r="AD367" s="67" t="e">
        <f t="shared" si="278"/>
        <v>#REF!</v>
      </c>
      <c r="AE367" s="67" t="e">
        <f t="shared" si="278"/>
        <v>#REF!</v>
      </c>
      <c r="AF367" s="67" t="e">
        <f t="shared" si="278"/>
        <v>#REF!</v>
      </c>
      <c r="AG367" s="67" t="e">
        <f t="shared" si="278"/>
        <v>#REF!</v>
      </c>
      <c r="AH367" s="67" t="e">
        <f t="shared" si="278"/>
        <v>#REF!</v>
      </c>
      <c r="AI367" s="67" t="e">
        <f t="shared" si="278"/>
        <v>#REF!</v>
      </c>
      <c r="AJ367" s="67" t="e">
        <f t="shared" si="278"/>
        <v>#REF!</v>
      </c>
    </row>
    <row r="368" spans="3:36" s="502" customFormat="1" ht="23.25" customHeight="1">
      <c r="E368" s="1303"/>
      <c r="F368" s="106" t="s">
        <v>612</v>
      </c>
      <c r="G368" s="106" t="s">
        <v>614</v>
      </c>
      <c r="I368" s="511" t="e">
        <f>I363/I359</f>
        <v>#REF!</v>
      </c>
      <c r="J368" s="511" t="e">
        <f>J363/J359</f>
        <v>#REF!</v>
      </c>
      <c r="K368" s="516" t="e">
        <f>J368-I368</f>
        <v>#REF!</v>
      </c>
      <c r="L368" s="1167"/>
      <c r="M368" s="67" t="e">
        <f t="shared" ref="M368:AJ368" si="279">M363/M359</f>
        <v>#REF!</v>
      </c>
      <c r="N368" s="67" t="e">
        <f t="shared" si="279"/>
        <v>#REF!</v>
      </c>
      <c r="O368" s="67" t="e">
        <f t="shared" si="279"/>
        <v>#REF!</v>
      </c>
      <c r="P368" s="67" t="e">
        <f t="shared" si="279"/>
        <v>#REF!</v>
      </c>
      <c r="Q368" s="67" t="e">
        <f t="shared" si="279"/>
        <v>#REF!</v>
      </c>
      <c r="R368" s="67" t="e">
        <f t="shared" si="279"/>
        <v>#REF!</v>
      </c>
      <c r="S368" s="67" t="e">
        <f t="shared" si="279"/>
        <v>#REF!</v>
      </c>
      <c r="T368" s="67" t="e">
        <f t="shared" si="279"/>
        <v>#REF!</v>
      </c>
      <c r="U368" s="67" t="e">
        <f t="shared" si="279"/>
        <v>#REF!</v>
      </c>
      <c r="V368" s="67" t="e">
        <f t="shared" si="279"/>
        <v>#REF!</v>
      </c>
      <c r="W368" s="67" t="e">
        <f t="shared" si="279"/>
        <v>#REF!</v>
      </c>
      <c r="X368" s="67" t="e">
        <f t="shared" si="279"/>
        <v>#REF!</v>
      </c>
      <c r="Y368" s="67" t="e">
        <f t="shared" si="279"/>
        <v>#REF!</v>
      </c>
      <c r="Z368" s="67" t="e">
        <f t="shared" si="279"/>
        <v>#REF!</v>
      </c>
      <c r="AA368" s="67" t="e">
        <f t="shared" si="279"/>
        <v>#REF!</v>
      </c>
      <c r="AB368" s="67" t="e">
        <f t="shared" si="279"/>
        <v>#REF!</v>
      </c>
      <c r="AC368" s="67" t="e">
        <f t="shared" si="279"/>
        <v>#REF!</v>
      </c>
      <c r="AD368" s="67" t="e">
        <f t="shared" si="279"/>
        <v>#REF!</v>
      </c>
      <c r="AE368" s="67" t="e">
        <f t="shared" si="279"/>
        <v>#REF!</v>
      </c>
      <c r="AF368" s="67" t="e">
        <f t="shared" si="279"/>
        <v>#REF!</v>
      </c>
      <c r="AG368" s="67" t="e">
        <f t="shared" si="279"/>
        <v>#REF!</v>
      </c>
      <c r="AH368" s="67" t="e">
        <f t="shared" si="279"/>
        <v>#REF!</v>
      </c>
      <c r="AI368" s="67" t="e">
        <f t="shared" si="279"/>
        <v>#REF!</v>
      </c>
      <c r="AJ368" s="67" t="e">
        <f t="shared" si="279"/>
        <v>#REF!</v>
      </c>
    </row>
    <row r="369" spans="3:36" s="503" customFormat="1" ht="21" customHeight="1">
      <c r="C369" s="503" t="str">
        <f>"%"&amp;D364</f>
        <v>%Belfast</v>
      </c>
      <c r="E369" s="1304"/>
      <c r="F369" s="507" t="s">
        <v>613</v>
      </c>
      <c r="G369" s="507" t="s">
        <v>614</v>
      </c>
      <c r="I369" s="512" t="e">
        <f>I364/I359</f>
        <v>#REF!</v>
      </c>
      <c r="J369" s="512" t="e">
        <f>J364/J359</f>
        <v>#REF!</v>
      </c>
      <c r="K369" s="517" t="e">
        <f>I369-J369</f>
        <v>#REF!</v>
      </c>
      <c r="L369" s="1168"/>
      <c r="M369" s="506" t="e">
        <f>M364/M359</f>
        <v>#REF!</v>
      </c>
      <c r="N369" s="506" t="e">
        <f t="shared" ref="N369:AJ369" si="280">N364/N359</f>
        <v>#REF!</v>
      </c>
      <c r="O369" s="506" t="e">
        <f t="shared" si="280"/>
        <v>#REF!</v>
      </c>
      <c r="P369" s="506" t="e">
        <f t="shared" si="280"/>
        <v>#REF!</v>
      </c>
      <c r="Q369" s="506" t="e">
        <f t="shared" si="280"/>
        <v>#REF!</v>
      </c>
      <c r="R369" s="506" t="e">
        <f t="shared" si="280"/>
        <v>#REF!</v>
      </c>
      <c r="S369" s="506" t="e">
        <f t="shared" si="280"/>
        <v>#REF!</v>
      </c>
      <c r="T369" s="506" t="e">
        <f t="shared" si="280"/>
        <v>#REF!</v>
      </c>
      <c r="U369" s="506" t="e">
        <f t="shared" si="280"/>
        <v>#REF!</v>
      </c>
      <c r="V369" s="506" t="e">
        <f t="shared" si="280"/>
        <v>#REF!</v>
      </c>
      <c r="W369" s="506" t="e">
        <f t="shared" si="280"/>
        <v>#REF!</v>
      </c>
      <c r="X369" s="506" t="e">
        <f t="shared" si="280"/>
        <v>#REF!</v>
      </c>
      <c r="Y369" s="506" t="e">
        <f t="shared" si="280"/>
        <v>#REF!</v>
      </c>
      <c r="Z369" s="506" t="e">
        <f t="shared" si="280"/>
        <v>#REF!</v>
      </c>
      <c r="AA369" s="506" t="e">
        <f t="shared" si="280"/>
        <v>#REF!</v>
      </c>
      <c r="AB369" s="506" t="e">
        <f t="shared" si="280"/>
        <v>#REF!</v>
      </c>
      <c r="AC369" s="506" t="e">
        <f t="shared" si="280"/>
        <v>#REF!</v>
      </c>
      <c r="AD369" s="506" t="e">
        <f t="shared" si="280"/>
        <v>#REF!</v>
      </c>
      <c r="AE369" s="506" t="e">
        <f t="shared" si="280"/>
        <v>#REF!</v>
      </c>
      <c r="AF369" s="506" t="e">
        <f t="shared" si="280"/>
        <v>#REF!</v>
      </c>
      <c r="AG369" s="506" t="e">
        <f t="shared" si="280"/>
        <v>#REF!</v>
      </c>
      <c r="AH369" s="506" t="e">
        <f t="shared" si="280"/>
        <v>#REF!</v>
      </c>
      <c r="AI369" s="506" t="e">
        <f t="shared" si="280"/>
        <v>#REF!</v>
      </c>
      <c r="AJ369" s="506" t="e">
        <f t="shared" si="280"/>
        <v>#REF!</v>
      </c>
    </row>
    <row r="370" spans="3:36" ht="13" customHeight="1">
      <c r="I370" s="49"/>
      <c r="J370" s="49"/>
      <c r="K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</row>
    <row r="371" spans="3:36" s="54" customFormat="1" ht="21" customHeight="1">
      <c r="C371" s="54" t="str">
        <f t="shared" ref="C371:C376" si="281">F371&amp;D371</f>
        <v>Net SalesNew</v>
      </c>
      <c r="D371" s="597" t="s">
        <v>695</v>
      </c>
      <c r="E371" s="1305" t="s">
        <v>617</v>
      </c>
      <c r="F371" s="530" t="s">
        <v>57</v>
      </c>
      <c r="G371" s="530" t="s">
        <v>143</v>
      </c>
      <c r="I371" s="535" t="e">
        <f t="shared" ref="I371:I376" si="282">SUM(Y371:AJ371)</f>
        <v>#REF!</v>
      </c>
      <c r="J371" s="535" t="e">
        <f t="shared" ref="J371:J376" si="283">SUM(M371:X371)</f>
        <v>#REF!</v>
      </c>
      <c r="K371" s="536" t="e">
        <f>I371-J371</f>
        <v>#REF!</v>
      </c>
      <c r="M371" s="526" t="e">
        <f>M311+M299+M287+M275+M263+M251+M239+M227+M323+M335+M347+M359</f>
        <v>#REF!</v>
      </c>
      <c r="N371" s="526" t="e">
        <f t="shared" ref="N371:AJ371" si="284">N311+N299+N287+N275+N263+N251+N239+N227+N323+N335+N347+N359</f>
        <v>#REF!</v>
      </c>
      <c r="O371" s="526" t="e">
        <f t="shared" si="284"/>
        <v>#REF!</v>
      </c>
      <c r="P371" s="526" t="e">
        <f t="shared" si="284"/>
        <v>#REF!</v>
      </c>
      <c r="Q371" s="526" t="e">
        <f t="shared" si="284"/>
        <v>#REF!</v>
      </c>
      <c r="R371" s="526" t="e">
        <f t="shared" si="284"/>
        <v>#REF!</v>
      </c>
      <c r="S371" s="526" t="e">
        <f t="shared" si="284"/>
        <v>#REF!</v>
      </c>
      <c r="T371" s="526" t="e">
        <f t="shared" si="284"/>
        <v>#REF!</v>
      </c>
      <c r="U371" s="526" t="e">
        <f t="shared" si="284"/>
        <v>#REF!</v>
      </c>
      <c r="V371" s="526" t="e">
        <f t="shared" si="284"/>
        <v>#REF!</v>
      </c>
      <c r="W371" s="526" t="e">
        <f t="shared" si="284"/>
        <v>#REF!</v>
      </c>
      <c r="X371" s="526" t="e">
        <f t="shared" si="284"/>
        <v>#REF!</v>
      </c>
      <c r="Y371" s="526" t="e">
        <f t="shared" si="284"/>
        <v>#REF!</v>
      </c>
      <c r="Z371" s="526" t="e">
        <f t="shared" si="284"/>
        <v>#REF!</v>
      </c>
      <c r="AA371" s="526" t="e">
        <f t="shared" si="284"/>
        <v>#REF!</v>
      </c>
      <c r="AB371" s="526" t="e">
        <f t="shared" si="284"/>
        <v>#REF!</v>
      </c>
      <c r="AC371" s="526" t="e">
        <f t="shared" si="284"/>
        <v>#REF!</v>
      </c>
      <c r="AD371" s="526" t="e">
        <f t="shared" si="284"/>
        <v>#REF!</v>
      </c>
      <c r="AE371" s="526" t="e">
        <f t="shared" si="284"/>
        <v>#REF!</v>
      </c>
      <c r="AF371" s="526" t="e">
        <f t="shared" si="284"/>
        <v>#REF!</v>
      </c>
      <c r="AG371" s="526" t="e">
        <f t="shared" si="284"/>
        <v>#REF!</v>
      </c>
      <c r="AH371" s="526" t="e">
        <f t="shared" si="284"/>
        <v>#REF!</v>
      </c>
      <c r="AI371" s="526" t="e">
        <f t="shared" si="284"/>
        <v>#REF!</v>
      </c>
      <c r="AJ371" s="526" t="e">
        <f t="shared" si="284"/>
        <v>#REF!</v>
      </c>
    </row>
    <row r="372" spans="3:36" ht="20.25" customHeight="1">
      <c r="C372" s="54" t="str">
        <f t="shared" si="281"/>
        <v>Gross ProfitNew</v>
      </c>
      <c r="D372" s="32" t="str">
        <f>D371</f>
        <v>New</v>
      </c>
      <c r="E372" s="1306"/>
      <c r="F372" s="531" t="s">
        <v>1</v>
      </c>
      <c r="G372" s="531" t="s">
        <v>143</v>
      </c>
      <c r="I372" s="539" t="e">
        <f t="shared" si="282"/>
        <v>#REF!</v>
      </c>
      <c r="J372" s="539" t="e">
        <f t="shared" si="283"/>
        <v>#REF!</v>
      </c>
      <c r="K372" s="540" t="e">
        <f>I372-J372</f>
        <v>#REF!</v>
      </c>
      <c r="M372" s="526" t="e">
        <f t="shared" ref="M372:AJ372" si="285">M312+M300+M288+M276+M264+M252+M240+M228+M324+M336+M348+M360</f>
        <v>#REF!</v>
      </c>
      <c r="N372" s="526" t="e">
        <f t="shared" si="285"/>
        <v>#REF!</v>
      </c>
      <c r="O372" s="526" t="e">
        <f t="shared" si="285"/>
        <v>#REF!</v>
      </c>
      <c r="P372" s="526" t="e">
        <f t="shared" si="285"/>
        <v>#REF!</v>
      </c>
      <c r="Q372" s="526" t="e">
        <f t="shared" si="285"/>
        <v>#REF!</v>
      </c>
      <c r="R372" s="526" t="e">
        <f t="shared" si="285"/>
        <v>#REF!</v>
      </c>
      <c r="S372" s="526" t="e">
        <f t="shared" si="285"/>
        <v>#REF!</v>
      </c>
      <c r="T372" s="526" t="e">
        <f t="shared" si="285"/>
        <v>#REF!</v>
      </c>
      <c r="U372" s="526" t="e">
        <f t="shared" si="285"/>
        <v>#REF!</v>
      </c>
      <c r="V372" s="526" t="e">
        <f t="shared" si="285"/>
        <v>#REF!</v>
      </c>
      <c r="W372" s="526" t="e">
        <f t="shared" si="285"/>
        <v>#REF!</v>
      </c>
      <c r="X372" s="526" t="e">
        <f t="shared" si="285"/>
        <v>#REF!</v>
      </c>
      <c r="Y372" s="526" t="e">
        <f t="shared" si="285"/>
        <v>#REF!</v>
      </c>
      <c r="Z372" s="526" t="e">
        <f t="shared" si="285"/>
        <v>#REF!</v>
      </c>
      <c r="AA372" s="526" t="e">
        <f t="shared" si="285"/>
        <v>#REF!</v>
      </c>
      <c r="AB372" s="526" t="e">
        <f t="shared" si="285"/>
        <v>#REF!</v>
      </c>
      <c r="AC372" s="526" t="e">
        <f t="shared" si="285"/>
        <v>#REF!</v>
      </c>
      <c r="AD372" s="526" t="e">
        <f t="shared" si="285"/>
        <v>#REF!</v>
      </c>
      <c r="AE372" s="526" t="e">
        <f t="shared" si="285"/>
        <v>#REF!</v>
      </c>
      <c r="AF372" s="526" t="e">
        <f t="shared" si="285"/>
        <v>#REF!</v>
      </c>
      <c r="AG372" s="526" t="e">
        <f t="shared" si="285"/>
        <v>#REF!</v>
      </c>
      <c r="AH372" s="526" t="e">
        <f t="shared" si="285"/>
        <v>#REF!</v>
      </c>
      <c r="AI372" s="526" t="e">
        <f t="shared" si="285"/>
        <v>#REF!</v>
      </c>
      <c r="AJ372" s="526" t="e">
        <f t="shared" si="285"/>
        <v>#REF!</v>
      </c>
    </row>
    <row r="373" spans="3:36" ht="23.25" customHeight="1">
      <c r="C373" s="54" t="str">
        <f t="shared" si="281"/>
        <v>LabourNew</v>
      </c>
      <c r="D373" s="32" t="str">
        <f>D372</f>
        <v>New</v>
      </c>
      <c r="E373" s="1306"/>
      <c r="F373" s="531" t="s">
        <v>36</v>
      </c>
      <c r="G373" s="531" t="s">
        <v>143</v>
      </c>
      <c r="I373" s="539" t="e">
        <f t="shared" si="282"/>
        <v>#REF!</v>
      </c>
      <c r="J373" s="539" t="e">
        <f t="shared" si="283"/>
        <v>#REF!</v>
      </c>
      <c r="K373" s="540" t="e">
        <f>J373-I373</f>
        <v>#REF!</v>
      </c>
      <c r="M373" s="526" t="e">
        <f t="shared" ref="M373:AJ373" si="286">M313+M301+M289+M277+M265+M253+M241+M229+M325+M337+M349+M361</f>
        <v>#REF!</v>
      </c>
      <c r="N373" s="526" t="e">
        <f t="shared" si="286"/>
        <v>#REF!</v>
      </c>
      <c r="O373" s="526" t="e">
        <f t="shared" si="286"/>
        <v>#REF!</v>
      </c>
      <c r="P373" s="526" t="e">
        <f t="shared" si="286"/>
        <v>#REF!</v>
      </c>
      <c r="Q373" s="526" t="e">
        <f t="shared" si="286"/>
        <v>#REF!</v>
      </c>
      <c r="R373" s="526" t="e">
        <f t="shared" si="286"/>
        <v>#REF!</v>
      </c>
      <c r="S373" s="526" t="e">
        <f t="shared" si="286"/>
        <v>#REF!</v>
      </c>
      <c r="T373" s="526" t="e">
        <f t="shared" si="286"/>
        <v>#REF!</v>
      </c>
      <c r="U373" s="526" t="e">
        <f t="shared" si="286"/>
        <v>#REF!</v>
      </c>
      <c r="V373" s="526" t="e">
        <f t="shared" si="286"/>
        <v>#REF!</v>
      </c>
      <c r="W373" s="526" t="e">
        <f t="shared" si="286"/>
        <v>#REF!</v>
      </c>
      <c r="X373" s="526" t="e">
        <f t="shared" si="286"/>
        <v>#REF!</v>
      </c>
      <c r="Y373" s="526" t="e">
        <f t="shared" si="286"/>
        <v>#REF!</v>
      </c>
      <c r="Z373" s="526" t="e">
        <f t="shared" si="286"/>
        <v>#REF!</v>
      </c>
      <c r="AA373" s="526" t="e">
        <f t="shared" si="286"/>
        <v>#REF!</v>
      </c>
      <c r="AB373" s="526" t="e">
        <f t="shared" si="286"/>
        <v>#REF!</v>
      </c>
      <c r="AC373" s="526" t="e">
        <f t="shared" si="286"/>
        <v>#REF!</v>
      </c>
      <c r="AD373" s="526" t="e">
        <f t="shared" si="286"/>
        <v>#REF!</v>
      </c>
      <c r="AE373" s="526" t="e">
        <f t="shared" si="286"/>
        <v>#REF!</v>
      </c>
      <c r="AF373" s="526" t="e">
        <f t="shared" si="286"/>
        <v>#REF!</v>
      </c>
      <c r="AG373" s="526" t="e">
        <f t="shared" si="286"/>
        <v>#REF!</v>
      </c>
      <c r="AH373" s="526" t="e">
        <f t="shared" si="286"/>
        <v>#REF!</v>
      </c>
      <c r="AI373" s="526" t="e">
        <f t="shared" si="286"/>
        <v>#REF!</v>
      </c>
      <c r="AJ373" s="526" t="e">
        <f t="shared" si="286"/>
        <v>#REF!</v>
      </c>
    </row>
    <row r="374" spans="3:36" ht="23.25" customHeight="1">
      <c r="C374" s="54" t="str">
        <f t="shared" si="281"/>
        <v>OccupancyNew</v>
      </c>
      <c r="D374" s="32" t="str">
        <f>D373</f>
        <v>New</v>
      </c>
      <c r="E374" s="1306"/>
      <c r="F374" s="531" t="s">
        <v>40</v>
      </c>
      <c r="G374" s="531" t="s">
        <v>143</v>
      </c>
      <c r="I374" s="539" t="e">
        <f t="shared" si="282"/>
        <v>#REF!</v>
      </c>
      <c r="J374" s="539" t="e">
        <f t="shared" si="283"/>
        <v>#REF!</v>
      </c>
      <c r="K374" s="540" t="e">
        <f>J374-I374</f>
        <v>#REF!</v>
      </c>
      <c r="M374" s="526" t="e">
        <f t="shared" ref="M374:AJ374" si="287">M314+M302+M290+M278+M266+M254+M242+M230+M326+M338+M350+M362</f>
        <v>#REF!</v>
      </c>
      <c r="N374" s="526" t="e">
        <f t="shared" si="287"/>
        <v>#REF!</v>
      </c>
      <c r="O374" s="526" t="e">
        <f t="shared" si="287"/>
        <v>#REF!</v>
      </c>
      <c r="P374" s="526" t="e">
        <f t="shared" si="287"/>
        <v>#REF!</v>
      </c>
      <c r="Q374" s="526" t="e">
        <f t="shared" si="287"/>
        <v>#REF!</v>
      </c>
      <c r="R374" s="526" t="e">
        <f t="shared" si="287"/>
        <v>#REF!</v>
      </c>
      <c r="S374" s="526" t="e">
        <f t="shared" si="287"/>
        <v>#REF!</v>
      </c>
      <c r="T374" s="526" t="e">
        <f t="shared" si="287"/>
        <v>#REF!</v>
      </c>
      <c r="U374" s="526" t="e">
        <f t="shared" si="287"/>
        <v>#REF!</v>
      </c>
      <c r="V374" s="526" t="e">
        <f t="shared" si="287"/>
        <v>#REF!</v>
      </c>
      <c r="W374" s="526" t="e">
        <f t="shared" si="287"/>
        <v>#REF!</v>
      </c>
      <c r="X374" s="526" t="e">
        <f t="shared" si="287"/>
        <v>#REF!</v>
      </c>
      <c r="Y374" s="526" t="e">
        <f t="shared" si="287"/>
        <v>#REF!</v>
      </c>
      <c r="Z374" s="526" t="e">
        <f t="shared" si="287"/>
        <v>#REF!</v>
      </c>
      <c r="AA374" s="526" t="e">
        <f t="shared" si="287"/>
        <v>#REF!</v>
      </c>
      <c r="AB374" s="526" t="e">
        <f t="shared" si="287"/>
        <v>#REF!</v>
      </c>
      <c r="AC374" s="526" t="e">
        <f t="shared" si="287"/>
        <v>#REF!</v>
      </c>
      <c r="AD374" s="526" t="e">
        <f t="shared" si="287"/>
        <v>#REF!</v>
      </c>
      <c r="AE374" s="526" t="e">
        <f t="shared" si="287"/>
        <v>#REF!</v>
      </c>
      <c r="AF374" s="526" t="e">
        <f t="shared" si="287"/>
        <v>#REF!</v>
      </c>
      <c r="AG374" s="526" t="e">
        <f t="shared" si="287"/>
        <v>#REF!</v>
      </c>
      <c r="AH374" s="526" t="e">
        <f t="shared" si="287"/>
        <v>#REF!</v>
      </c>
      <c r="AI374" s="526" t="e">
        <f t="shared" si="287"/>
        <v>#REF!</v>
      </c>
      <c r="AJ374" s="526" t="e">
        <f t="shared" si="287"/>
        <v>#REF!</v>
      </c>
    </row>
    <row r="375" spans="3:36" ht="23.25" customHeight="1">
      <c r="C375" s="54" t="str">
        <f t="shared" si="281"/>
        <v>OverheadsNew</v>
      </c>
      <c r="D375" s="32" t="str">
        <f>D374</f>
        <v>New</v>
      </c>
      <c r="E375" s="1306"/>
      <c r="F375" s="531" t="s">
        <v>79</v>
      </c>
      <c r="G375" s="531" t="s">
        <v>143</v>
      </c>
      <c r="I375" s="539" t="e">
        <f t="shared" si="282"/>
        <v>#REF!</v>
      </c>
      <c r="J375" s="539" t="e">
        <f t="shared" si="283"/>
        <v>#REF!</v>
      </c>
      <c r="K375" s="540" t="e">
        <f>J375-I375</f>
        <v>#REF!</v>
      </c>
      <c r="M375" s="526" t="e">
        <f t="shared" ref="M375:AJ375" si="288">M315+M303+M291+M279+M267+M255+M243+M231+M327+M339+M351+M363</f>
        <v>#REF!</v>
      </c>
      <c r="N375" s="526" t="e">
        <f t="shared" si="288"/>
        <v>#REF!</v>
      </c>
      <c r="O375" s="526" t="e">
        <f t="shared" si="288"/>
        <v>#REF!</v>
      </c>
      <c r="P375" s="526" t="e">
        <f t="shared" si="288"/>
        <v>#REF!</v>
      </c>
      <c r="Q375" s="526" t="e">
        <f t="shared" si="288"/>
        <v>#REF!</v>
      </c>
      <c r="R375" s="526" t="e">
        <f t="shared" si="288"/>
        <v>#REF!</v>
      </c>
      <c r="S375" s="526" t="e">
        <f t="shared" si="288"/>
        <v>#REF!</v>
      </c>
      <c r="T375" s="526" t="e">
        <f t="shared" si="288"/>
        <v>#REF!</v>
      </c>
      <c r="U375" s="526" t="e">
        <f t="shared" si="288"/>
        <v>#REF!</v>
      </c>
      <c r="V375" s="526" t="e">
        <f t="shared" si="288"/>
        <v>#REF!</v>
      </c>
      <c r="W375" s="526" t="e">
        <f t="shared" si="288"/>
        <v>#REF!</v>
      </c>
      <c r="X375" s="526" t="e">
        <f t="shared" si="288"/>
        <v>#REF!</v>
      </c>
      <c r="Y375" s="526" t="e">
        <f t="shared" si="288"/>
        <v>#REF!</v>
      </c>
      <c r="Z375" s="526" t="e">
        <f t="shared" si="288"/>
        <v>#REF!</v>
      </c>
      <c r="AA375" s="526" t="e">
        <f t="shared" si="288"/>
        <v>#REF!</v>
      </c>
      <c r="AB375" s="526" t="e">
        <f t="shared" si="288"/>
        <v>#REF!</v>
      </c>
      <c r="AC375" s="526" t="e">
        <f t="shared" si="288"/>
        <v>#REF!</v>
      </c>
      <c r="AD375" s="526" t="e">
        <f t="shared" si="288"/>
        <v>#REF!</v>
      </c>
      <c r="AE375" s="526" t="e">
        <f t="shared" si="288"/>
        <v>#REF!</v>
      </c>
      <c r="AF375" s="526" t="e">
        <f t="shared" si="288"/>
        <v>#REF!</v>
      </c>
      <c r="AG375" s="526" t="e">
        <f t="shared" si="288"/>
        <v>#REF!</v>
      </c>
      <c r="AH375" s="526" t="e">
        <f t="shared" si="288"/>
        <v>#REF!</v>
      </c>
      <c r="AI375" s="526" t="e">
        <f t="shared" si="288"/>
        <v>#REF!</v>
      </c>
      <c r="AJ375" s="526" t="e">
        <f t="shared" si="288"/>
        <v>#REF!</v>
      </c>
    </row>
    <row r="376" spans="3:36" s="54" customFormat="1" ht="21" customHeight="1">
      <c r="C376" s="54" t="str">
        <f t="shared" si="281"/>
        <v>EBITDANew</v>
      </c>
      <c r="D376" s="32" t="str">
        <f>D375</f>
        <v>New</v>
      </c>
      <c r="E376" s="1306"/>
      <c r="F376" s="532" t="s">
        <v>87</v>
      </c>
      <c r="G376" s="532" t="s">
        <v>143</v>
      </c>
      <c r="I376" s="543" t="e">
        <f t="shared" si="282"/>
        <v>#REF!</v>
      </c>
      <c r="J376" s="543" t="e">
        <f t="shared" si="283"/>
        <v>#REF!</v>
      </c>
      <c r="K376" s="544" t="e">
        <f>I376-J376</f>
        <v>#REF!</v>
      </c>
      <c r="M376" s="526" t="e">
        <f t="shared" ref="M376:AJ376" si="289">M316+M304+M292+M280+M268+M256+M244+M232+M328+M340+M352+M364</f>
        <v>#REF!</v>
      </c>
      <c r="N376" s="526" t="e">
        <f t="shared" si="289"/>
        <v>#REF!</v>
      </c>
      <c r="O376" s="526" t="e">
        <f t="shared" si="289"/>
        <v>#REF!</v>
      </c>
      <c r="P376" s="526" t="e">
        <f t="shared" si="289"/>
        <v>#REF!</v>
      </c>
      <c r="Q376" s="526" t="e">
        <f t="shared" si="289"/>
        <v>#REF!</v>
      </c>
      <c r="R376" s="526" t="e">
        <f t="shared" si="289"/>
        <v>#REF!</v>
      </c>
      <c r="S376" s="526" t="e">
        <f t="shared" si="289"/>
        <v>#REF!</v>
      </c>
      <c r="T376" s="526" t="e">
        <f t="shared" si="289"/>
        <v>#REF!</v>
      </c>
      <c r="U376" s="526" t="e">
        <f t="shared" si="289"/>
        <v>#REF!</v>
      </c>
      <c r="V376" s="526" t="e">
        <f t="shared" si="289"/>
        <v>#REF!</v>
      </c>
      <c r="W376" s="526" t="e">
        <f t="shared" si="289"/>
        <v>#REF!</v>
      </c>
      <c r="X376" s="526" t="e">
        <f t="shared" si="289"/>
        <v>#REF!</v>
      </c>
      <c r="Y376" s="526" t="e">
        <f t="shared" si="289"/>
        <v>#REF!</v>
      </c>
      <c r="Z376" s="526" t="e">
        <f t="shared" si="289"/>
        <v>#REF!</v>
      </c>
      <c r="AA376" s="526" t="e">
        <f t="shared" si="289"/>
        <v>#REF!</v>
      </c>
      <c r="AB376" s="526" t="e">
        <f t="shared" si="289"/>
        <v>#REF!</v>
      </c>
      <c r="AC376" s="526" t="e">
        <f t="shared" si="289"/>
        <v>#REF!</v>
      </c>
      <c r="AD376" s="526" t="e">
        <f t="shared" si="289"/>
        <v>#REF!</v>
      </c>
      <c r="AE376" s="526" t="e">
        <f t="shared" si="289"/>
        <v>#REF!</v>
      </c>
      <c r="AF376" s="526" t="e">
        <f t="shared" si="289"/>
        <v>#REF!</v>
      </c>
      <c r="AG376" s="526" t="e">
        <f t="shared" si="289"/>
        <v>#REF!</v>
      </c>
      <c r="AH376" s="526" t="e">
        <f t="shared" si="289"/>
        <v>#REF!</v>
      </c>
      <c r="AI376" s="526" t="e">
        <f t="shared" si="289"/>
        <v>#REF!</v>
      </c>
      <c r="AJ376" s="526" t="e">
        <f t="shared" si="289"/>
        <v>#REF!</v>
      </c>
    </row>
    <row r="377" spans="3:36" s="502" customFormat="1" ht="20.25" customHeight="1">
      <c r="E377" s="1306"/>
      <c r="F377" s="533" t="s">
        <v>609</v>
      </c>
      <c r="G377" s="533" t="s">
        <v>614</v>
      </c>
      <c r="I377" s="547" t="e">
        <f>I372/I371</f>
        <v>#REF!</v>
      </c>
      <c r="J377" s="547" t="e">
        <f>J372/J371</f>
        <v>#REF!</v>
      </c>
      <c r="K377" s="548" t="e">
        <f>I377-J377</f>
        <v>#REF!</v>
      </c>
      <c r="L377" s="1167"/>
      <c r="M377" s="527" t="e">
        <f t="shared" ref="M377:AJ377" si="290">(M372/M371)</f>
        <v>#REF!</v>
      </c>
      <c r="N377" s="527" t="e">
        <f t="shared" si="290"/>
        <v>#REF!</v>
      </c>
      <c r="O377" s="527" t="e">
        <f t="shared" si="290"/>
        <v>#REF!</v>
      </c>
      <c r="P377" s="527" t="e">
        <f t="shared" si="290"/>
        <v>#REF!</v>
      </c>
      <c r="Q377" s="527" t="e">
        <f t="shared" si="290"/>
        <v>#REF!</v>
      </c>
      <c r="R377" s="527" t="e">
        <f t="shared" si="290"/>
        <v>#REF!</v>
      </c>
      <c r="S377" s="527" t="e">
        <f t="shared" si="290"/>
        <v>#REF!</v>
      </c>
      <c r="T377" s="527" t="e">
        <f t="shared" si="290"/>
        <v>#REF!</v>
      </c>
      <c r="U377" s="527" t="e">
        <f t="shared" si="290"/>
        <v>#REF!</v>
      </c>
      <c r="V377" s="527" t="e">
        <f t="shared" si="290"/>
        <v>#REF!</v>
      </c>
      <c r="W377" s="527" t="e">
        <f t="shared" si="290"/>
        <v>#REF!</v>
      </c>
      <c r="X377" s="527" t="e">
        <f t="shared" si="290"/>
        <v>#REF!</v>
      </c>
      <c r="Y377" s="527" t="e">
        <f t="shared" si="290"/>
        <v>#REF!</v>
      </c>
      <c r="Z377" s="527" t="e">
        <f t="shared" si="290"/>
        <v>#REF!</v>
      </c>
      <c r="AA377" s="527" t="e">
        <f t="shared" si="290"/>
        <v>#REF!</v>
      </c>
      <c r="AB377" s="527" t="e">
        <f t="shared" si="290"/>
        <v>#REF!</v>
      </c>
      <c r="AC377" s="527" t="e">
        <f t="shared" si="290"/>
        <v>#REF!</v>
      </c>
      <c r="AD377" s="527" t="e">
        <f t="shared" si="290"/>
        <v>#REF!</v>
      </c>
      <c r="AE377" s="527" t="e">
        <f t="shared" si="290"/>
        <v>#REF!</v>
      </c>
      <c r="AF377" s="527" t="e">
        <f t="shared" si="290"/>
        <v>#REF!</v>
      </c>
      <c r="AG377" s="527" t="e">
        <f t="shared" si="290"/>
        <v>#REF!</v>
      </c>
      <c r="AH377" s="527" t="e">
        <f t="shared" si="290"/>
        <v>#REF!</v>
      </c>
      <c r="AI377" s="527" t="e">
        <f t="shared" si="290"/>
        <v>#REF!</v>
      </c>
      <c r="AJ377" s="527" t="e">
        <f t="shared" si="290"/>
        <v>#REF!</v>
      </c>
    </row>
    <row r="378" spans="3:36" s="502" customFormat="1" ht="23.25" customHeight="1">
      <c r="E378" s="1306"/>
      <c r="F378" s="533" t="s">
        <v>610</v>
      </c>
      <c r="G378" s="533" t="s">
        <v>614</v>
      </c>
      <c r="I378" s="549" t="e">
        <f>I373/I371</f>
        <v>#REF!</v>
      </c>
      <c r="J378" s="549" t="e">
        <f>J373/J371</f>
        <v>#REF!</v>
      </c>
      <c r="K378" s="550" t="e">
        <f>J378-I378</f>
        <v>#REF!</v>
      </c>
      <c r="L378" s="1167"/>
      <c r="M378" s="528" t="e">
        <f t="shared" ref="M378:AJ378" si="291">(M373/M371)</f>
        <v>#REF!</v>
      </c>
      <c r="N378" s="528" t="e">
        <f t="shared" si="291"/>
        <v>#REF!</v>
      </c>
      <c r="O378" s="528" t="e">
        <f t="shared" si="291"/>
        <v>#REF!</v>
      </c>
      <c r="P378" s="528" t="e">
        <f t="shared" si="291"/>
        <v>#REF!</v>
      </c>
      <c r="Q378" s="528" t="e">
        <f t="shared" si="291"/>
        <v>#REF!</v>
      </c>
      <c r="R378" s="528" t="e">
        <f t="shared" si="291"/>
        <v>#REF!</v>
      </c>
      <c r="S378" s="528" t="e">
        <f t="shared" si="291"/>
        <v>#REF!</v>
      </c>
      <c r="T378" s="528" t="e">
        <f t="shared" si="291"/>
        <v>#REF!</v>
      </c>
      <c r="U378" s="528" t="e">
        <f t="shared" si="291"/>
        <v>#REF!</v>
      </c>
      <c r="V378" s="528" t="e">
        <f t="shared" si="291"/>
        <v>#REF!</v>
      </c>
      <c r="W378" s="528" t="e">
        <f t="shared" si="291"/>
        <v>#REF!</v>
      </c>
      <c r="X378" s="528" t="e">
        <f t="shared" si="291"/>
        <v>#REF!</v>
      </c>
      <c r="Y378" s="528" t="e">
        <f t="shared" si="291"/>
        <v>#REF!</v>
      </c>
      <c r="Z378" s="528" t="e">
        <f t="shared" si="291"/>
        <v>#REF!</v>
      </c>
      <c r="AA378" s="528" t="e">
        <f t="shared" si="291"/>
        <v>#REF!</v>
      </c>
      <c r="AB378" s="528" t="e">
        <f t="shared" si="291"/>
        <v>#REF!</v>
      </c>
      <c r="AC378" s="528" t="e">
        <f t="shared" si="291"/>
        <v>#REF!</v>
      </c>
      <c r="AD378" s="528" t="e">
        <f t="shared" si="291"/>
        <v>#REF!</v>
      </c>
      <c r="AE378" s="528" t="e">
        <f t="shared" si="291"/>
        <v>#REF!</v>
      </c>
      <c r="AF378" s="528" t="e">
        <f t="shared" si="291"/>
        <v>#REF!</v>
      </c>
      <c r="AG378" s="528" t="e">
        <f t="shared" si="291"/>
        <v>#REF!</v>
      </c>
      <c r="AH378" s="528" t="e">
        <f t="shared" si="291"/>
        <v>#REF!</v>
      </c>
      <c r="AI378" s="528" t="e">
        <f t="shared" si="291"/>
        <v>#REF!</v>
      </c>
      <c r="AJ378" s="528" t="e">
        <f t="shared" si="291"/>
        <v>#REF!</v>
      </c>
    </row>
    <row r="379" spans="3:36" s="502" customFormat="1" ht="23.25" customHeight="1">
      <c r="E379" s="1306"/>
      <c r="F379" s="533" t="s">
        <v>611</v>
      </c>
      <c r="G379" s="533" t="s">
        <v>614</v>
      </c>
      <c r="I379" s="549" t="e">
        <f>I374/I371</f>
        <v>#REF!</v>
      </c>
      <c r="J379" s="549" t="e">
        <f>J374/J371</f>
        <v>#REF!</v>
      </c>
      <c r="K379" s="550" t="e">
        <f>J379-I379</f>
        <v>#REF!</v>
      </c>
      <c r="L379" s="1167"/>
      <c r="M379" s="527" t="e">
        <f t="shared" ref="M379:AJ379" si="292">M374/M$11</f>
        <v>#REF!</v>
      </c>
      <c r="N379" s="527" t="e">
        <f t="shared" si="292"/>
        <v>#REF!</v>
      </c>
      <c r="O379" s="527" t="e">
        <f t="shared" si="292"/>
        <v>#REF!</v>
      </c>
      <c r="P379" s="527" t="e">
        <f t="shared" si="292"/>
        <v>#REF!</v>
      </c>
      <c r="Q379" s="527" t="e">
        <f t="shared" si="292"/>
        <v>#REF!</v>
      </c>
      <c r="R379" s="527" t="e">
        <f t="shared" si="292"/>
        <v>#REF!</v>
      </c>
      <c r="S379" s="527" t="e">
        <f t="shared" si="292"/>
        <v>#REF!</v>
      </c>
      <c r="T379" s="527" t="e">
        <f t="shared" si="292"/>
        <v>#REF!</v>
      </c>
      <c r="U379" s="527" t="e">
        <f t="shared" si="292"/>
        <v>#REF!</v>
      </c>
      <c r="V379" s="527" t="e">
        <f t="shared" si="292"/>
        <v>#REF!</v>
      </c>
      <c r="W379" s="527" t="e">
        <f t="shared" si="292"/>
        <v>#REF!</v>
      </c>
      <c r="X379" s="527" t="e">
        <f t="shared" si="292"/>
        <v>#REF!</v>
      </c>
      <c r="Y379" s="527" t="e">
        <f t="shared" si="292"/>
        <v>#REF!</v>
      </c>
      <c r="Z379" s="527" t="e">
        <f t="shared" si="292"/>
        <v>#REF!</v>
      </c>
      <c r="AA379" s="527" t="e">
        <f t="shared" si="292"/>
        <v>#REF!</v>
      </c>
      <c r="AB379" s="527" t="e">
        <f t="shared" si="292"/>
        <v>#REF!</v>
      </c>
      <c r="AC379" s="527" t="e">
        <f t="shared" si="292"/>
        <v>#REF!</v>
      </c>
      <c r="AD379" s="527" t="e">
        <f t="shared" si="292"/>
        <v>#REF!</v>
      </c>
      <c r="AE379" s="527" t="e">
        <f t="shared" si="292"/>
        <v>#REF!</v>
      </c>
      <c r="AF379" s="527" t="e">
        <f t="shared" si="292"/>
        <v>#REF!</v>
      </c>
      <c r="AG379" s="527" t="e">
        <f t="shared" si="292"/>
        <v>#REF!</v>
      </c>
      <c r="AH379" s="527" t="e">
        <f t="shared" si="292"/>
        <v>#REF!</v>
      </c>
      <c r="AI379" s="527" t="e">
        <f t="shared" si="292"/>
        <v>#REF!</v>
      </c>
      <c r="AJ379" s="527" t="e">
        <f t="shared" si="292"/>
        <v>#REF!</v>
      </c>
    </row>
    <row r="380" spans="3:36" s="502" customFormat="1" ht="23.25" customHeight="1">
      <c r="E380" s="1306"/>
      <c r="F380" s="533" t="s">
        <v>612</v>
      </c>
      <c r="G380" s="533" t="s">
        <v>614</v>
      </c>
      <c r="I380" s="549" t="e">
        <f>I375/I371</f>
        <v>#REF!</v>
      </c>
      <c r="J380" s="549" t="e">
        <f>J375/J371</f>
        <v>#REF!</v>
      </c>
      <c r="K380" s="550" t="e">
        <f>J380-I380</f>
        <v>#REF!</v>
      </c>
      <c r="L380" s="1167"/>
      <c r="M380" s="527" t="e">
        <f t="shared" ref="M380:AJ380" si="293">M375/M371</f>
        <v>#REF!</v>
      </c>
      <c r="N380" s="527" t="e">
        <f t="shared" si="293"/>
        <v>#REF!</v>
      </c>
      <c r="O380" s="527" t="e">
        <f t="shared" si="293"/>
        <v>#REF!</v>
      </c>
      <c r="P380" s="527" t="e">
        <f t="shared" si="293"/>
        <v>#REF!</v>
      </c>
      <c r="Q380" s="527" t="e">
        <f t="shared" si="293"/>
        <v>#REF!</v>
      </c>
      <c r="R380" s="527" t="e">
        <f t="shared" si="293"/>
        <v>#REF!</v>
      </c>
      <c r="S380" s="527" t="e">
        <f t="shared" si="293"/>
        <v>#REF!</v>
      </c>
      <c r="T380" s="527" t="e">
        <f t="shared" si="293"/>
        <v>#REF!</v>
      </c>
      <c r="U380" s="527" t="e">
        <f t="shared" si="293"/>
        <v>#REF!</v>
      </c>
      <c r="V380" s="527" t="e">
        <f t="shared" si="293"/>
        <v>#REF!</v>
      </c>
      <c r="W380" s="527" t="e">
        <f t="shared" si="293"/>
        <v>#REF!</v>
      </c>
      <c r="X380" s="527" t="e">
        <f t="shared" si="293"/>
        <v>#REF!</v>
      </c>
      <c r="Y380" s="527" t="e">
        <f t="shared" si="293"/>
        <v>#REF!</v>
      </c>
      <c r="Z380" s="527" t="e">
        <f t="shared" si="293"/>
        <v>#REF!</v>
      </c>
      <c r="AA380" s="527" t="e">
        <f t="shared" si="293"/>
        <v>#REF!</v>
      </c>
      <c r="AB380" s="527" t="e">
        <f t="shared" si="293"/>
        <v>#REF!</v>
      </c>
      <c r="AC380" s="527" t="e">
        <f t="shared" si="293"/>
        <v>#REF!</v>
      </c>
      <c r="AD380" s="527" t="e">
        <f t="shared" si="293"/>
        <v>#REF!</v>
      </c>
      <c r="AE380" s="527" t="e">
        <f t="shared" si="293"/>
        <v>#REF!</v>
      </c>
      <c r="AF380" s="527" t="e">
        <f t="shared" si="293"/>
        <v>#REF!</v>
      </c>
      <c r="AG380" s="527" t="e">
        <f t="shared" si="293"/>
        <v>#REF!</v>
      </c>
      <c r="AH380" s="527" t="e">
        <f t="shared" si="293"/>
        <v>#REF!</v>
      </c>
      <c r="AI380" s="527" t="e">
        <f t="shared" si="293"/>
        <v>#REF!</v>
      </c>
      <c r="AJ380" s="527" t="e">
        <f t="shared" si="293"/>
        <v>#REF!</v>
      </c>
    </row>
    <row r="381" spans="3:36" s="503" customFormat="1" ht="21" customHeight="1">
      <c r="C381" s="503" t="str">
        <f>"%"&amp;D376</f>
        <v>%New</v>
      </c>
      <c r="E381" s="1307"/>
      <c r="F381" s="534" t="s">
        <v>613</v>
      </c>
      <c r="G381" s="534" t="s">
        <v>614</v>
      </c>
      <c r="I381" s="551" t="e">
        <f>I376/I371</f>
        <v>#REF!</v>
      </c>
      <c r="J381" s="551" t="e">
        <f>J376/J371</f>
        <v>#REF!</v>
      </c>
      <c r="K381" s="552" t="e">
        <f>I381-J381</f>
        <v>#REF!</v>
      </c>
      <c r="L381" s="1168"/>
      <c r="M381" s="529" t="e">
        <f>M376/M371</f>
        <v>#REF!</v>
      </c>
      <c r="N381" s="529" t="e">
        <f t="shared" ref="N381:AJ381" si="294">N376/N371</f>
        <v>#REF!</v>
      </c>
      <c r="O381" s="529" t="e">
        <f t="shared" si="294"/>
        <v>#REF!</v>
      </c>
      <c r="P381" s="529" t="e">
        <f t="shared" si="294"/>
        <v>#REF!</v>
      </c>
      <c r="Q381" s="529" t="e">
        <f t="shared" si="294"/>
        <v>#REF!</v>
      </c>
      <c r="R381" s="529" t="e">
        <f t="shared" si="294"/>
        <v>#REF!</v>
      </c>
      <c r="S381" s="529" t="e">
        <f t="shared" si="294"/>
        <v>#REF!</v>
      </c>
      <c r="T381" s="529" t="e">
        <f t="shared" si="294"/>
        <v>#REF!</v>
      </c>
      <c r="U381" s="529" t="e">
        <f t="shared" si="294"/>
        <v>#REF!</v>
      </c>
      <c r="V381" s="529" t="e">
        <f t="shared" si="294"/>
        <v>#REF!</v>
      </c>
      <c r="W381" s="529" t="e">
        <f t="shared" si="294"/>
        <v>#REF!</v>
      </c>
      <c r="X381" s="529" t="e">
        <f t="shared" si="294"/>
        <v>#REF!</v>
      </c>
      <c r="Y381" s="529" t="e">
        <f t="shared" si="294"/>
        <v>#REF!</v>
      </c>
      <c r="Z381" s="529" t="e">
        <f t="shared" si="294"/>
        <v>#REF!</v>
      </c>
      <c r="AA381" s="529" t="e">
        <f t="shared" si="294"/>
        <v>#REF!</v>
      </c>
      <c r="AB381" s="529" t="e">
        <f t="shared" si="294"/>
        <v>#REF!</v>
      </c>
      <c r="AC381" s="529" t="e">
        <f t="shared" si="294"/>
        <v>#REF!</v>
      </c>
      <c r="AD381" s="529" t="e">
        <f t="shared" si="294"/>
        <v>#REF!</v>
      </c>
      <c r="AE381" s="529" t="e">
        <f t="shared" si="294"/>
        <v>#REF!</v>
      </c>
      <c r="AF381" s="529" t="e">
        <f t="shared" si="294"/>
        <v>#REF!</v>
      </c>
      <c r="AG381" s="529" t="e">
        <f t="shared" si="294"/>
        <v>#REF!</v>
      </c>
      <c r="AH381" s="529" t="e">
        <f t="shared" si="294"/>
        <v>#REF!</v>
      </c>
      <c r="AI381" s="529" t="e">
        <f t="shared" si="294"/>
        <v>#REF!</v>
      </c>
      <c r="AJ381" s="529" t="e">
        <f t="shared" si="294"/>
        <v>#REF!</v>
      </c>
    </row>
    <row r="382" spans="3:36">
      <c r="I382" s="49"/>
      <c r="J382" s="49"/>
      <c r="K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</row>
    <row r="383" spans="3:36" s="54" customFormat="1" ht="21" customHeight="1">
      <c r="C383" s="54" t="str">
        <f t="shared" ref="C383:C388" si="295">F383&amp;D383</f>
        <v>Net SalesTotal</v>
      </c>
      <c r="D383" s="597" t="s">
        <v>68</v>
      </c>
      <c r="E383" s="1308" t="s">
        <v>618</v>
      </c>
      <c r="F383" s="556" t="s">
        <v>57</v>
      </c>
      <c r="G383" s="556" t="s">
        <v>143</v>
      </c>
      <c r="I383" s="561" t="e">
        <f t="shared" ref="I383:I388" si="296">SUM(Y383:AJ383)</f>
        <v>#REF!</v>
      </c>
      <c r="J383" s="561" t="e">
        <f t="shared" ref="J383:J388" si="297">SUM(M383:X383)</f>
        <v>#REF!</v>
      </c>
      <c r="K383" s="562" t="e">
        <f>I383-J383</f>
        <v>#REF!</v>
      </c>
      <c r="M383" s="526" t="e">
        <f t="shared" ref="M383:AJ383" si="298">M371+M215</f>
        <v>#REF!</v>
      </c>
      <c r="N383" s="526" t="e">
        <f t="shared" si="298"/>
        <v>#REF!</v>
      </c>
      <c r="O383" s="526" t="e">
        <f t="shared" si="298"/>
        <v>#REF!</v>
      </c>
      <c r="P383" s="526" t="e">
        <f t="shared" si="298"/>
        <v>#REF!</v>
      </c>
      <c r="Q383" s="526" t="e">
        <f t="shared" si="298"/>
        <v>#REF!</v>
      </c>
      <c r="R383" s="526" t="e">
        <f t="shared" si="298"/>
        <v>#REF!</v>
      </c>
      <c r="S383" s="526" t="e">
        <f t="shared" si="298"/>
        <v>#REF!</v>
      </c>
      <c r="T383" s="526" t="e">
        <f t="shared" si="298"/>
        <v>#REF!</v>
      </c>
      <c r="U383" s="526" t="e">
        <f t="shared" si="298"/>
        <v>#REF!</v>
      </c>
      <c r="V383" s="526" t="e">
        <f t="shared" si="298"/>
        <v>#REF!</v>
      </c>
      <c r="W383" s="526" t="e">
        <f t="shared" si="298"/>
        <v>#REF!</v>
      </c>
      <c r="X383" s="526" t="e">
        <f t="shared" si="298"/>
        <v>#REF!</v>
      </c>
      <c r="Y383" s="526" t="e">
        <f t="shared" si="298"/>
        <v>#REF!</v>
      </c>
      <c r="Z383" s="526" t="e">
        <f t="shared" si="298"/>
        <v>#REF!</v>
      </c>
      <c r="AA383" s="526" t="e">
        <f t="shared" si="298"/>
        <v>#REF!</v>
      </c>
      <c r="AB383" s="526" t="e">
        <f t="shared" si="298"/>
        <v>#REF!</v>
      </c>
      <c r="AC383" s="526" t="e">
        <f t="shared" si="298"/>
        <v>#REF!</v>
      </c>
      <c r="AD383" s="526" t="e">
        <f t="shared" si="298"/>
        <v>#REF!</v>
      </c>
      <c r="AE383" s="526" t="e">
        <f t="shared" si="298"/>
        <v>#REF!</v>
      </c>
      <c r="AF383" s="526" t="e">
        <f t="shared" si="298"/>
        <v>#REF!</v>
      </c>
      <c r="AG383" s="526" t="e">
        <f t="shared" si="298"/>
        <v>#REF!</v>
      </c>
      <c r="AH383" s="526" t="e">
        <f t="shared" si="298"/>
        <v>#REF!</v>
      </c>
      <c r="AI383" s="526" t="e">
        <f t="shared" si="298"/>
        <v>#REF!</v>
      </c>
      <c r="AJ383" s="526" t="e">
        <f t="shared" si="298"/>
        <v>#REF!</v>
      </c>
    </row>
    <row r="384" spans="3:36" ht="20.25" customHeight="1">
      <c r="C384" s="54" t="str">
        <f t="shared" si="295"/>
        <v>Gross ProfitTotal</v>
      </c>
      <c r="D384" s="32" t="str">
        <f>D383</f>
        <v>Total</v>
      </c>
      <c r="E384" s="1309"/>
      <c r="F384" s="557" t="s">
        <v>1</v>
      </c>
      <c r="G384" s="557" t="s">
        <v>143</v>
      </c>
      <c r="I384" s="563" t="e">
        <f t="shared" si="296"/>
        <v>#REF!</v>
      </c>
      <c r="J384" s="563" t="e">
        <f t="shared" si="297"/>
        <v>#REF!</v>
      </c>
      <c r="K384" s="564" t="e">
        <f>I384-J384</f>
        <v>#REF!</v>
      </c>
      <c r="M384" s="526" t="e">
        <f t="shared" ref="M384:AJ384" si="299">M372+M216</f>
        <v>#REF!</v>
      </c>
      <c r="N384" s="526" t="e">
        <f t="shared" si="299"/>
        <v>#REF!</v>
      </c>
      <c r="O384" s="526" t="e">
        <f t="shared" si="299"/>
        <v>#REF!</v>
      </c>
      <c r="P384" s="526" t="e">
        <f t="shared" si="299"/>
        <v>#REF!</v>
      </c>
      <c r="Q384" s="526" t="e">
        <f t="shared" si="299"/>
        <v>#REF!</v>
      </c>
      <c r="R384" s="526" t="e">
        <f t="shared" si="299"/>
        <v>#REF!</v>
      </c>
      <c r="S384" s="526" t="e">
        <f t="shared" si="299"/>
        <v>#REF!</v>
      </c>
      <c r="T384" s="526" t="e">
        <f t="shared" si="299"/>
        <v>#REF!</v>
      </c>
      <c r="U384" s="526" t="e">
        <f t="shared" si="299"/>
        <v>#REF!</v>
      </c>
      <c r="V384" s="526" t="e">
        <f t="shared" si="299"/>
        <v>#REF!</v>
      </c>
      <c r="W384" s="526" t="e">
        <f t="shared" si="299"/>
        <v>#REF!</v>
      </c>
      <c r="X384" s="526" t="e">
        <f t="shared" si="299"/>
        <v>#REF!</v>
      </c>
      <c r="Y384" s="526" t="e">
        <f t="shared" si="299"/>
        <v>#REF!</v>
      </c>
      <c r="Z384" s="526" t="e">
        <f t="shared" si="299"/>
        <v>#REF!</v>
      </c>
      <c r="AA384" s="526" t="e">
        <f t="shared" si="299"/>
        <v>#REF!</v>
      </c>
      <c r="AB384" s="526" t="e">
        <f t="shared" si="299"/>
        <v>#REF!</v>
      </c>
      <c r="AC384" s="526" t="e">
        <f t="shared" si="299"/>
        <v>#REF!</v>
      </c>
      <c r="AD384" s="526" t="e">
        <f t="shared" si="299"/>
        <v>#REF!</v>
      </c>
      <c r="AE384" s="526" t="e">
        <f t="shared" si="299"/>
        <v>#REF!</v>
      </c>
      <c r="AF384" s="526" t="e">
        <f t="shared" si="299"/>
        <v>#REF!</v>
      </c>
      <c r="AG384" s="526" t="e">
        <f t="shared" si="299"/>
        <v>#REF!</v>
      </c>
      <c r="AH384" s="526" t="e">
        <f t="shared" si="299"/>
        <v>#REF!</v>
      </c>
      <c r="AI384" s="526" t="e">
        <f t="shared" si="299"/>
        <v>#REF!</v>
      </c>
      <c r="AJ384" s="526" t="e">
        <f t="shared" si="299"/>
        <v>#REF!</v>
      </c>
    </row>
    <row r="385" spans="3:36" ht="23.25" customHeight="1">
      <c r="C385" s="54" t="str">
        <f t="shared" si="295"/>
        <v>LabourTotal</v>
      </c>
      <c r="D385" s="32" t="str">
        <f>D384</f>
        <v>Total</v>
      </c>
      <c r="E385" s="1309"/>
      <c r="F385" s="557" t="s">
        <v>36</v>
      </c>
      <c r="G385" s="557" t="s">
        <v>143</v>
      </c>
      <c r="I385" s="563" t="e">
        <f t="shared" si="296"/>
        <v>#REF!</v>
      </c>
      <c r="J385" s="563" t="e">
        <f t="shared" si="297"/>
        <v>#REF!</v>
      </c>
      <c r="K385" s="564" t="e">
        <f>J385-I385</f>
        <v>#REF!</v>
      </c>
      <c r="M385" s="526" t="e">
        <f t="shared" ref="M385:AJ385" si="300">M373+M217</f>
        <v>#REF!</v>
      </c>
      <c r="N385" s="526" t="e">
        <f t="shared" si="300"/>
        <v>#REF!</v>
      </c>
      <c r="O385" s="526" t="e">
        <f t="shared" si="300"/>
        <v>#REF!</v>
      </c>
      <c r="P385" s="526" t="e">
        <f t="shared" si="300"/>
        <v>#REF!</v>
      </c>
      <c r="Q385" s="526" t="e">
        <f t="shared" si="300"/>
        <v>#REF!</v>
      </c>
      <c r="R385" s="526" t="e">
        <f t="shared" si="300"/>
        <v>#REF!</v>
      </c>
      <c r="S385" s="526" t="e">
        <f t="shared" si="300"/>
        <v>#REF!</v>
      </c>
      <c r="T385" s="526" t="e">
        <f t="shared" si="300"/>
        <v>#REF!</v>
      </c>
      <c r="U385" s="526" t="e">
        <f t="shared" si="300"/>
        <v>#REF!</v>
      </c>
      <c r="V385" s="526" t="e">
        <f t="shared" si="300"/>
        <v>#REF!</v>
      </c>
      <c r="W385" s="526" t="e">
        <f t="shared" si="300"/>
        <v>#REF!</v>
      </c>
      <c r="X385" s="526" t="e">
        <f t="shared" si="300"/>
        <v>#REF!</v>
      </c>
      <c r="Y385" s="526" t="e">
        <f t="shared" si="300"/>
        <v>#REF!</v>
      </c>
      <c r="Z385" s="526" t="e">
        <f t="shared" si="300"/>
        <v>#REF!</v>
      </c>
      <c r="AA385" s="526" t="e">
        <f t="shared" si="300"/>
        <v>#REF!</v>
      </c>
      <c r="AB385" s="526" t="e">
        <f t="shared" si="300"/>
        <v>#REF!</v>
      </c>
      <c r="AC385" s="526" t="e">
        <f t="shared" si="300"/>
        <v>#REF!</v>
      </c>
      <c r="AD385" s="526" t="e">
        <f t="shared" si="300"/>
        <v>#REF!</v>
      </c>
      <c r="AE385" s="526" t="e">
        <f t="shared" si="300"/>
        <v>#REF!</v>
      </c>
      <c r="AF385" s="526" t="e">
        <f t="shared" si="300"/>
        <v>#REF!</v>
      </c>
      <c r="AG385" s="526" t="e">
        <f t="shared" si="300"/>
        <v>#REF!</v>
      </c>
      <c r="AH385" s="526" t="e">
        <f t="shared" si="300"/>
        <v>#REF!</v>
      </c>
      <c r="AI385" s="526" t="e">
        <f t="shared" si="300"/>
        <v>#REF!</v>
      </c>
      <c r="AJ385" s="526" t="e">
        <f t="shared" si="300"/>
        <v>#REF!</v>
      </c>
    </row>
    <row r="386" spans="3:36" ht="23.25" customHeight="1">
      <c r="C386" s="54" t="str">
        <f t="shared" si="295"/>
        <v>OccupancyTotal</v>
      </c>
      <c r="D386" s="32" t="str">
        <f>D385</f>
        <v>Total</v>
      </c>
      <c r="E386" s="1309"/>
      <c r="F386" s="557" t="s">
        <v>40</v>
      </c>
      <c r="G386" s="557" t="s">
        <v>143</v>
      </c>
      <c r="I386" s="563" t="e">
        <f t="shared" si="296"/>
        <v>#REF!</v>
      </c>
      <c r="J386" s="563" t="e">
        <f t="shared" si="297"/>
        <v>#REF!</v>
      </c>
      <c r="K386" s="564" t="e">
        <f>J386-I386</f>
        <v>#REF!</v>
      </c>
      <c r="M386" s="526" t="e">
        <f t="shared" ref="M386:AJ386" si="301">M374+M218</f>
        <v>#REF!</v>
      </c>
      <c r="N386" s="526" t="e">
        <f t="shared" si="301"/>
        <v>#REF!</v>
      </c>
      <c r="O386" s="526" t="e">
        <f t="shared" si="301"/>
        <v>#REF!</v>
      </c>
      <c r="P386" s="526" t="e">
        <f t="shared" si="301"/>
        <v>#REF!</v>
      </c>
      <c r="Q386" s="526" t="e">
        <f t="shared" si="301"/>
        <v>#REF!</v>
      </c>
      <c r="R386" s="526" t="e">
        <f t="shared" si="301"/>
        <v>#REF!</v>
      </c>
      <c r="S386" s="526" t="e">
        <f t="shared" si="301"/>
        <v>#REF!</v>
      </c>
      <c r="T386" s="526" t="e">
        <f t="shared" si="301"/>
        <v>#REF!</v>
      </c>
      <c r="U386" s="526" t="e">
        <f t="shared" si="301"/>
        <v>#REF!</v>
      </c>
      <c r="V386" s="526" t="e">
        <f t="shared" si="301"/>
        <v>#REF!</v>
      </c>
      <c r="W386" s="526" t="e">
        <f t="shared" si="301"/>
        <v>#REF!</v>
      </c>
      <c r="X386" s="526" t="e">
        <f t="shared" si="301"/>
        <v>#REF!</v>
      </c>
      <c r="Y386" s="526" t="e">
        <f t="shared" si="301"/>
        <v>#REF!</v>
      </c>
      <c r="Z386" s="526" t="e">
        <f t="shared" si="301"/>
        <v>#REF!</v>
      </c>
      <c r="AA386" s="526" t="e">
        <f t="shared" si="301"/>
        <v>#REF!</v>
      </c>
      <c r="AB386" s="526" t="e">
        <f t="shared" si="301"/>
        <v>#REF!</v>
      </c>
      <c r="AC386" s="526" t="e">
        <f t="shared" si="301"/>
        <v>#REF!</v>
      </c>
      <c r="AD386" s="526" t="e">
        <f t="shared" si="301"/>
        <v>#REF!</v>
      </c>
      <c r="AE386" s="526" t="e">
        <f t="shared" si="301"/>
        <v>#REF!</v>
      </c>
      <c r="AF386" s="526" t="e">
        <f t="shared" si="301"/>
        <v>#REF!</v>
      </c>
      <c r="AG386" s="526" t="e">
        <f t="shared" si="301"/>
        <v>#REF!</v>
      </c>
      <c r="AH386" s="526" t="e">
        <f t="shared" si="301"/>
        <v>#REF!</v>
      </c>
      <c r="AI386" s="526" t="e">
        <f t="shared" si="301"/>
        <v>#REF!</v>
      </c>
      <c r="AJ386" s="526" t="e">
        <f t="shared" si="301"/>
        <v>#REF!</v>
      </c>
    </row>
    <row r="387" spans="3:36" ht="23.25" customHeight="1">
      <c r="C387" s="54" t="str">
        <f t="shared" si="295"/>
        <v>OverheadsTotal</v>
      </c>
      <c r="D387" s="32" t="str">
        <f>D386</f>
        <v>Total</v>
      </c>
      <c r="E387" s="1309"/>
      <c r="F387" s="557" t="s">
        <v>79</v>
      </c>
      <c r="G387" s="557" t="s">
        <v>143</v>
      </c>
      <c r="I387" s="563" t="e">
        <f t="shared" si="296"/>
        <v>#REF!</v>
      </c>
      <c r="J387" s="563" t="e">
        <f t="shared" si="297"/>
        <v>#REF!</v>
      </c>
      <c r="K387" s="564" t="e">
        <f>J387-I387</f>
        <v>#REF!</v>
      </c>
      <c r="M387" s="526" t="e">
        <f t="shared" ref="M387:AJ387" si="302">M375+M219</f>
        <v>#REF!</v>
      </c>
      <c r="N387" s="526" t="e">
        <f t="shared" si="302"/>
        <v>#REF!</v>
      </c>
      <c r="O387" s="526" t="e">
        <f t="shared" si="302"/>
        <v>#REF!</v>
      </c>
      <c r="P387" s="526" t="e">
        <f t="shared" si="302"/>
        <v>#REF!</v>
      </c>
      <c r="Q387" s="526" t="e">
        <f t="shared" si="302"/>
        <v>#REF!</v>
      </c>
      <c r="R387" s="526" t="e">
        <f t="shared" si="302"/>
        <v>#REF!</v>
      </c>
      <c r="S387" s="526" t="e">
        <f t="shared" si="302"/>
        <v>#REF!</v>
      </c>
      <c r="T387" s="526" t="e">
        <f t="shared" si="302"/>
        <v>#REF!</v>
      </c>
      <c r="U387" s="526" t="e">
        <f t="shared" si="302"/>
        <v>#REF!</v>
      </c>
      <c r="V387" s="526" t="e">
        <f t="shared" si="302"/>
        <v>#REF!</v>
      </c>
      <c r="W387" s="526" t="e">
        <f t="shared" si="302"/>
        <v>#REF!</v>
      </c>
      <c r="X387" s="526" t="e">
        <f t="shared" si="302"/>
        <v>#REF!</v>
      </c>
      <c r="Y387" s="526" t="e">
        <f t="shared" si="302"/>
        <v>#REF!</v>
      </c>
      <c r="Z387" s="526" t="e">
        <f t="shared" si="302"/>
        <v>#REF!</v>
      </c>
      <c r="AA387" s="526" t="e">
        <f t="shared" si="302"/>
        <v>#REF!</v>
      </c>
      <c r="AB387" s="526" t="e">
        <f t="shared" si="302"/>
        <v>#REF!</v>
      </c>
      <c r="AC387" s="526" t="e">
        <f t="shared" si="302"/>
        <v>#REF!</v>
      </c>
      <c r="AD387" s="526" t="e">
        <f t="shared" si="302"/>
        <v>#REF!</v>
      </c>
      <c r="AE387" s="526" t="e">
        <f t="shared" si="302"/>
        <v>#REF!</v>
      </c>
      <c r="AF387" s="526" t="e">
        <f t="shared" si="302"/>
        <v>#REF!</v>
      </c>
      <c r="AG387" s="526" t="e">
        <f t="shared" si="302"/>
        <v>#REF!</v>
      </c>
      <c r="AH387" s="526" t="e">
        <f t="shared" si="302"/>
        <v>#REF!</v>
      </c>
      <c r="AI387" s="526" t="e">
        <f t="shared" si="302"/>
        <v>#REF!</v>
      </c>
      <c r="AJ387" s="526" t="e">
        <f t="shared" si="302"/>
        <v>#REF!</v>
      </c>
    </row>
    <row r="388" spans="3:36" s="54" customFormat="1" ht="21" customHeight="1">
      <c r="C388" s="54" t="str">
        <f t="shared" si="295"/>
        <v>EBITDATotal</v>
      </c>
      <c r="D388" s="32" t="str">
        <f>D387</f>
        <v>Total</v>
      </c>
      <c r="E388" s="1309"/>
      <c r="F388" s="558" t="s">
        <v>87</v>
      </c>
      <c r="G388" s="558" t="s">
        <v>143</v>
      </c>
      <c r="I388" s="565" t="e">
        <f t="shared" si="296"/>
        <v>#REF!</v>
      </c>
      <c r="J388" s="565" t="e">
        <f t="shared" si="297"/>
        <v>#REF!</v>
      </c>
      <c r="K388" s="566" t="e">
        <f>I388-J388</f>
        <v>#REF!</v>
      </c>
      <c r="M388" s="526" t="e">
        <f t="shared" ref="M388:AJ388" si="303">M376+M220</f>
        <v>#REF!</v>
      </c>
      <c r="N388" s="526" t="e">
        <f t="shared" si="303"/>
        <v>#REF!</v>
      </c>
      <c r="O388" s="526" t="e">
        <f t="shared" si="303"/>
        <v>#REF!</v>
      </c>
      <c r="P388" s="526" t="e">
        <f t="shared" si="303"/>
        <v>#REF!</v>
      </c>
      <c r="Q388" s="526" t="e">
        <f t="shared" si="303"/>
        <v>#REF!</v>
      </c>
      <c r="R388" s="526" t="e">
        <f t="shared" si="303"/>
        <v>#REF!</v>
      </c>
      <c r="S388" s="526" t="e">
        <f t="shared" si="303"/>
        <v>#REF!</v>
      </c>
      <c r="T388" s="526" t="e">
        <f t="shared" si="303"/>
        <v>#REF!</v>
      </c>
      <c r="U388" s="526" t="e">
        <f t="shared" si="303"/>
        <v>#REF!</v>
      </c>
      <c r="V388" s="526" t="e">
        <f t="shared" si="303"/>
        <v>#REF!</v>
      </c>
      <c r="W388" s="526" t="e">
        <f t="shared" si="303"/>
        <v>#REF!</v>
      </c>
      <c r="X388" s="526" t="e">
        <f t="shared" si="303"/>
        <v>#REF!</v>
      </c>
      <c r="Y388" s="526" t="e">
        <f t="shared" si="303"/>
        <v>#REF!</v>
      </c>
      <c r="Z388" s="526" t="e">
        <f t="shared" si="303"/>
        <v>#REF!</v>
      </c>
      <c r="AA388" s="526" t="e">
        <f t="shared" si="303"/>
        <v>#REF!</v>
      </c>
      <c r="AB388" s="526" t="e">
        <f t="shared" si="303"/>
        <v>#REF!</v>
      </c>
      <c r="AC388" s="526" t="e">
        <f t="shared" si="303"/>
        <v>#REF!</v>
      </c>
      <c r="AD388" s="526" t="e">
        <f t="shared" si="303"/>
        <v>#REF!</v>
      </c>
      <c r="AE388" s="526" t="e">
        <f t="shared" si="303"/>
        <v>#REF!</v>
      </c>
      <c r="AF388" s="526" t="e">
        <f t="shared" si="303"/>
        <v>#REF!</v>
      </c>
      <c r="AG388" s="526" t="e">
        <f t="shared" si="303"/>
        <v>#REF!</v>
      </c>
      <c r="AH388" s="526" t="e">
        <f t="shared" si="303"/>
        <v>#REF!</v>
      </c>
      <c r="AI388" s="526" t="e">
        <f t="shared" si="303"/>
        <v>#REF!</v>
      </c>
      <c r="AJ388" s="526" t="e">
        <f t="shared" si="303"/>
        <v>#REF!</v>
      </c>
    </row>
    <row r="389" spans="3:36" s="502" customFormat="1" ht="20.25" customHeight="1">
      <c r="E389" s="1309"/>
      <c r="F389" s="559" t="s">
        <v>609</v>
      </c>
      <c r="G389" s="559" t="s">
        <v>614</v>
      </c>
      <c r="I389" s="567" t="e">
        <f>I384/I383</f>
        <v>#REF!</v>
      </c>
      <c r="J389" s="567" t="e">
        <f>J384/J383</f>
        <v>#REF!</v>
      </c>
      <c r="K389" s="568" t="e">
        <f>I389-J389</f>
        <v>#REF!</v>
      </c>
      <c r="L389" s="1167"/>
      <c r="M389" s="527" t="e">
        <f t="shared" ref="M389:AJ389" si="304">(M384/M383)</f>
        <v>#REF!</v>
      </c>
      <c r="N389" s="527" t="e">
        <f t="shared" si="304"/>
        <v>#REF!</v>
      </c>
      <c r="O389" s="527" t="e">
        <f t="shared" si="304"/>
        <v>#REF!</v>
      </c>
      <c r="P389" s="527" t="e">
        <f t="shared" si="304"/>
        <v>#REF!</v>
      </c>
      <c r="Q389" s="527" t="e">
        <f t="shared" si="304"/>
        <v>#REF!</v>
      </c>
      <c r="R389" s="527" t="e">
        <f t="shared" si="304"/>
        <v>#REF!</v>
      </c>
      <c r="S389" s="527" t="e">
        <f t="shared" si="304"/>
        <v>#REF!</v>
      </c>
      <c r="T389" s="527" t="e">
        <f t="shared" si="304"/>
        <v>#REF!</v>
      </c>
      <c r="U389" s="527" t="e">
        <f t="shared" si="304"/>
        <v>#REF!</v>
      </c>
      <c r="V389" s="527" t="e">
        <f t="shared" si="304"/>
        <v>#REF!</v>
      </c>
      <c r="W389" s="527" t="e">
        <f t="shared" si="304"/>
        <v>#REF!</v>
      </c>
      <c r="X389" s="527" t="e">
        <f t="shared" si="304"/>
        <v>#REF!</v>
      </c>
      <c r="Y389" s="527" t="e">
        <f t="shared" si="304"/>
        <v>#REF!</v>
      </c>
      <c r="Z389" s="527" t="e">
        <f t="shared" si="304"/>
        <v>#REF!</v>
      </c>
      <c r="AA389" s="527" t="e">
        <f t="shared" si="304"/>
        <v>#REF!</v>
      </c>
      <c r="AB389" s="527" t="e">
        <f t="shared" si="304"/>
        <v>#REF!</v>
      </c>
      <c r="AC389" s="527" t="e">
        <f t="shared" si="304"/>
        <v>#REF!</v>
      </c>
      <c r="AD389" s="527" t="e">
        <f t="shared" si="304"/>
        <v>#REF!</v>
      </c>
      <c r="AE389" s="527" t="e">
        <f t="shared" si="304"/>
        <v>#REF!</v>
      </c>
      <c r="AF389" s="527" t="e">
        <f t="shared" si="304"/>
        <v>#REF!</v>
      </c>
      <c r="AG389" s="527" t="e">
        <f t="shared" si="304"/>
        <v>#REF!</v>
      </c>
      <c r="AH389" s="527" t="e">
        <f t="shared" si="304"/>
        <v>#REF!</v>
      </c>
      <c r="AI389" s="527" t="e">
        <f t="shared" si="304"/>
        <v>#REF!</v>
      </c>
      <c r="AJ389" s="527" t="e">
        <f t="shared" si="304"/>
        <v>#REF!</v>
      </c>
    </row>
    <row r="390" spans="3:36" s="502" customFormat="1" ht="23.25" customHeight="1">
      <c r="E390" s="1309"/>
      <c r="F390" s="559" t="s">
        <v>610</v>
      </c>
      <c r="G390" s="559" t="s">
        <v>614</v>
      </c>
      <c r="I390" s="569" t="e">
        <f>I385/I383</f>
        <v>#REF!</v>
      </c>
      <c r="J390" s="569" t="e">
        <f>J385/J383</f>
        <v>#REF!</v>
      </c>
      <c r="K390" s="570" t="e">
        <f>J390-I390</f>
        <v>#REF!</v>
      </c>
      <c r="L390" s="1167"/>
      <c r="M390" s="528" t="e">
        <f t="shared" ref="M390:AJ390" si="305">(M385/M383)</f>
        <v>#REF!</v>
      </c>
      <c r="N390" s="528" t="e">
        <f t="shared" si="305"/>
        <v>#REF!</v>
      </c>
      <c r="O390" s="528" t="e">
        <f t="shared" si="305"/>
        <v>#REF!</v>
      </c>
      <c r="P390" s="528" t="e">
        <f t="shared" si="305"/>
        <v>#REF!</v>
      </c>
      <c r="Q390" s="528" t="e">
        <f t="shared" si="305"/>
        <v>#REF!</v>
      </c>
      <c r="R390" s="528" t="e">
        <f t="shared" si="305"/>
        <v>#REF!</v>
      </c>
      <c r="S390" s="528" t="e">
        <f t="shared" si="305"/>
        <v>#REF!</v>
      </c>
      <c r="T390" s="528" t="e">
        <f t="shared" si="305"/>
        <v>#REF!</v>
      </c>
      <c r="U390" s="528" t="e">
        <f t="shared" si="305"/>
        <v>#REF!</v>
      </c>
      <c r="V390" s="528" t="e">
        <f t="shared" si="305"/>
        <v>#REF!</v>
      </c>
      <c r="W390" s="528" t="e">
        <f t="shared" si="305"/>
        <v>#REF!</v>
      </c>
      <c r="X390" s="528" t="e">
        <f t="shared" si="305"/>
        <v>#REF!</v>
      </c>
      <c r="Y390" s="528" t="e">
        <f t="shared" si="305"/>
        <v>#REF!</v>
      </c>
      <c r="Z390" s="528" t="e">
        <f t="shared" si="305"/>
        <v>#REF!</v>
      </c>
      <c r="AA390" s="528" t="e">
        <f t="shared" si="305"/>
        <v>#REF!</v>
      </c>
      <c r="AB390" s="528" t="e">
        <f t="shared" si="305"/>
        <v>#REF!</v>
      </c>
      <c r="AC390" s="528" t="e">
        <f t="shared" si="305"/>
        <v>#REF!</v>
      </c>
      <c r="AD390" s="528" t="e">
        <f t="shared" si="305"/>
        <v>#REF!</v>
      </c>
      <c r="AE390" s="528" t="e">
        <f t="shared" si="305"/>
        <v>#REF!</v>
      </c>
      <c r="AF390" s="528" t="e">
        <f t="shared" si="305"/>
        <v>#REF!</v>
      </c>
      <c r="AG390" s="528" t="e">
        <f t="shared" si="305"/>
        <v>#REF!</v>
      </c>
      <c r="AH390" s="528" t="e">
        <f t="shared" si="305"/>
        <v>#REF!</v>
      </c>
      <c r="AI390" s="528" t="e">
        <f t="shared" si="305"/>
        <v>#REF!</v>
      </c>
      <c r="AJ390" s="528" t="e">
        <f t="shared" si="305"/>
        <v>#REF!</v>
      </c>
    </row>
    <row r="391" spans="3:36" s="502" customFormat="1" ht="23.25" customHeight="1">
      <c r="E391" s="1309"/>
      <c r="F391" s="559" t="s">
        <v>611</v>
      </c>
      <c r="G391" s="559" t="s">
        <v>614</v>
      </c>
      <c r="I391" s="569" t="e">
        <f>I386/I383</f>
        <v>#REF!</v>
      </c>
      <c r="J391" s="569" t="e">
        <f>J386/J383</f>
        <v>#REF!</v>
      </c>
      <c r="K391" s="570" t="e">
        <f>J391-I391</f>
        <v>#REF!</v>
      </c>
      <c r="L391" s="1167"/>
      <c r="M391" s="527" t="e">
        <f t="shared" ref="M391:AJ391" si="306">M386/M$11</f>
        <v>#REF!</v>
      </c>
      <c r="N391" s="527" t="e">
        <f t="shared" si="306"/>
        <v>#REF!</v>
      </c>
      <c r="O391" s="527" t="e">
        <f t="shared" si="306"/>
        <v>#REF!</v>
      </c>
      <c r="P391" s="527" t="e">
        <f t="shared" si="306"/>
        <v>#REF!</v>
      </c>
      <c r="Q391" s="527" t="e">
        <f t="shared" si="306"/>
        <v>#REF!</v>
      </c>
      <c r="R391" s="527" t="e">
        <f t="shared" si="306"/>
        <v>#REF!</v>
      </c>
      <c r="S391" s="527" t="e">
        <f t="shared" si="306"/>
        <v>#REF!</v>
      </c>
      <c r="T391" s="527" t="e">
        <f t="shared" si="306"/>
        <v>#REF!</v>
      </c>
      <c r="U391" s="527" t="e">
        <f t="shared" si="306"/>
        <v>#REF!</v>
      </c>
      <c r="V391" s="527" t="e">
        <f t="shared" si="306"/>
        <v>#REF!</v>
      </c>
      <c r="W391" s="527" t="e">
        <f t="shared" si="306"/>
        <v>#REF!</v>
      </c>
      <c r="X391" s="527" t="e">
        <f t="shared" si="306"/>
        <v>#REF!</v>
      </c>
      <c r="Y391" s="527" t="e">
        <f t="shared" si="306"/>
        <v>#REF!</v>
      </c>
      <c r="Z391" s="527" t="e">
        <f t="shared" si="306"/>
        <v>#REF!</v>
      </c>
      <c r="AA391" s="527" t="e">
        <f t="shared" si="306"/>
        <v>#REF!</v>
      </c>
      <c r="AB391" s="527" t="e">
        <f t="shared" si="306"/>
        <v>#REF!</v>
      </c>
      <c r="AC391" s="527" t="e">
        <f t="shared" si="306"/>
        <v>#REF!</v>
      </c>
      <c r="AD391" s="527" t="e">
        <f t="shared" si="306"/>
        <v>#REF!</v>
      </c>
      <c r="AE391" s="527" t="e">
        <f t="shared" si="306"/>
        <v>#REF!</v>
      </c>
      <c r="AF391" s="527" t="e">
        <f t="shared" si="306"/>
        <v>#REF!</v>
      </c>
      <c r="AG391" s="527" t="e">
        <f t="shared" si="306"/>
        <v>#REF!</v>
      </c>
      <c r="AH391" s="527" t="e">
        <f t="shared" si="306"/>
        <v>#REF!</v>
      </c>
      <c r="AI391" s="527" t="e">
        <f t="shared" si="306"/>
        <v>#REF!</v>
      </c>
      <c r="AJ391" s="527" t="e">
        <f t="shared" si="306"/>
        <v>#REF!</v>
      </c>
    </row>
    <row r="392" spans="3:36" s="502" customFormat="1" ht="23.25" customHeight="1">
      <c r="E392" s="1309"/>
      <c r="F392" s="559" t="s">
        <v>612</v>
      </c>
      <c r="G392" s="559" t="s">
        <v>614</v>
      </c>
      <c r="I392" s="569" t="e">
        <f>I387/I383</f>
        <v>#REF!</v>
      </c>
      <c r="J392" s="569" t="e">
        <f>J387/J383</f>
        <v>#REF!</v>
      </c>
      <c r="K392" s="570" t="e">
        <f>J392-I392</f>
        <v>#REF!</v>
      </c>
      <c r="L392" s="1167"/>
      <c r="M392" s="527" t="e">
        <f t="shared" ref="M392:AJ392" si="307">M387/M383</f>
        <v>#REF!</v>
      </c>
      <c r="N392" s="527" t="e">
        <f t="shared" si="307"/>
        <v>#REF!</v>
      </c>
      <c r="O392" s="527" t="e">
        <f t="shared" si="307"/>
        <v>#REF!</v>
      </c>
      <c r="P392" s="527" t="e">
        <f t="shared" si="307"/>
        <v>#REF!</v>
      </c>
      <c r="Q392" s="527" t="e">
        <f t="shared" si="307"/>
        <v>#REF!</v>
      </c>
      <c r="R392" s="527" t="e">
        <f t="shared" si="307"/>
        <v>#REF!</v>
      </c>
      <c r="S392" s="527" t="e">
        <f t="shared" si="307"/>
        <v>#REF!</v>
      </c>
      <c r="T392" s="527" t="e">
        <f t="shared" si="307"/>
        <v>#REF!</v>
      </c>
      <c r="U392" s="527" t="e">
        <f t="shared" si="307"/>
        <v>#REF!</v>
      </c>
      <c r="V392" s="527" t="e">
        <f t="shared" si="307"/>
        <v>#REF!</v>
      </c>
      <c r="W392" s="527" t="e">
        <f t="shared" si="307"/>
        <v>#REF!</v>
      </c>
      <c r="X392" s="527" t="e">
        <f t="shared" si="307"/>
        <v>#REF!</v>
      </c>
      <c r="Y392" s="527" t="e">
        <f t="shared" si="307"/>
        <v>#REF!</v>
      </c>
      <c r="Z392" s="527" t="e">
        <f t="shared" si="307"/>
        <v>#REF!</v>
      </c>
      <c r="AA392" s="527" t="e">
        <f t="shared" si="307"/>
        <v>#REF!</v>
      </c>
      <c r="AB392" s="527" t="e">
        <f t="shared" si="307"/>
        <v>#REF!</v>
      </c>
      <c r="AC392" s="527" t="e">
        <f t="shared" si="307"/>
        <v>#REF!</v>
      </c>
      <c r="AD392" s="527" t="e">
        <f t="shared" si="307"/>
        <v>#REF!</v>
      </c>
      <c r="AE392" s="527" t="e">
        <f t="shared" si="307"/>
        <v>#REF!</v>
      </c>
      <c r="AF392" s="527" t="e">
        <f t="shared" si="307"/>
        <v>#REF!</v>
      </c>
      <c r="AG392" s="527" t="e">
        <f t="shared" si="307"/>
        <v>#REF!</v>
      </c>
      <c r="AH392" s="527" t="e">
        <f t="shared" si="307"/>
        <v>#REF!</v>
      </c>
      <c r="AI392" s="527" t="e">
        <f t="shared" si="307"/>
        <v>#REF!</v>
      </c>
      <c r="AJ392" s="527" t="e">
        <f t="shared" si="307"/>
        <v>#REF!</v>
      </c>
    </row>
    <row r="393" spans="3:36" s="503" customFormat="1" ht="21" customHeight="1">
      <c r="C393" s="503" t="str">
        <f>"%"&amp;D388</f>
        <v>%Total</v>
      </c>
      <c r="E393" s="1310"/>
      <c r="F393" s="560" t="s">
        <v>613</v>
      </c>
      <c r="G393" s="560" t="s">
        <v>614</v>
      </c>
      <c r="I393" s="571" t="e">
        <f>I388/I383</f>
        <v>#REF!</v>
      </c>
      <c r="J393" s="571" t="e">
        <f>J388/J383</f>
        <v>#REF!</v>
      </c>
      <c r="K393" s="1169" t="e">
        <f>I393-J393</f>
        <v>#REF!</v>
      </c>
      <c r="L393" s="1168"/>
      <c r="M393" s="529" t="e">
        <f>M388/M383</f>
        <v>#REF!</v>
      </c>
      <c r="N393" s="529" t="e">
        <f t="shared" ref="N393:AJ393" si="308">N388/N383</f>
        <v>#REF!</v>
      </c>
      <c r="O393" s="529" t="e">
        <f t="shared" si="308"/>
        <v>#REF!</v>
      </c>
      <c r="P393" s="529" t="e">
        <f t="shared" si="308"/>
        <v>#REF!</v>
      </c>
      <c r="Q393" s="529" t="e">
        <f t="shared" si="308"/>
        <v>#REF!</v>
      </c>
      <c r="R393" s="529" t="e">
        <f t="shared" si="308"/>
        <v>#REF!</v>
      </c>
      <c r="S393" s="529" t="e">
        <f t="shared" si="308"/>
        <v>#REF!</v>
      </c>
      <c r="T393" s="529" t="e">
        <f t="shared" si="308"/>
        <v>#REF!</v>
      </c>
      <c r="U393" s="529" t="e">
        <f t="shared" si="308"/>
        <v>#REF!</v>
      </c>
      <c r="V393" s="529" t="e">
        <f t="shared" si="308"/>
        <v>#REF!</v>
      </c>
      <c r="W393" s="529" t="e">
        <f t="shared" si="308"/>
        <v>#REF!</v>
      </c>
      <c r="X393" s="529" t="e">
        <f t="shared" si="308"/>
        <v>#REF!</v>
      </c>
      <c r="Y393" s="529" t="e">
        <f t="shared" si="308"/>
        <v>#REF!</v>
      </c>
      <c r="Z393" s="529" t="e">
        <f t="shared" si="308"/>
        <v>#REF!</v>
      </c>
      <c r="AA393" s="529" t="e">
        <f t="shared" si="308"/>
        <v>#REF!</v>
      </c>
      <c r="AB393" s="529" t="e">
        <f t="shared" si="308"/>
        <v>#REF!</v>
      </c>
      <c r="AC393" s="529" t="e">
        <f t="shared" si="308"/>
        <v>#REF!</v>
      </c>
      <c r="AD393" s="529" t="e">
        <f t="shared" si="308"/>
        <v>#REF!</v>
      </c>
      <c r="AE393" s="529" t="e">
        <f t="shared" si="308"/>
        <v>#REF!</v>
      </c>
      <c r="AF393" s="529" t="e">
        <f t="shared" si="308"/>
        <v>#REF!</v>
      </c>
      <c r="AG393" s="529" t="e">
        <f t="shared" si="308"/>
        <v>#REF!</v>
      </c>
      <c r="AH393" s="529" t="e">
        <f t="shared" si="308"/>
        <v>#REF!</v>
      </c>
      <c r="AI393" s="529" t="e">
        <f t="shared" si="308"/>
        <v>#REF!</v>
      </c>
      <c r="AJ393" s="529" t="e">
        <f t="shared" si="308"/>
        <v>#REF!</v>
      </c>
    </row>
  </sheetData>
  <mergeCells count="34">
    <mergeCell ref="E299:E309"/>
    <mergeCell ref="E311:E321"/>
    <mergeCell ref="E371:E381"/>
    <mergeCell ref="E383:E393"/>
    <mergeCell ref="E227:E237"/>
    <mergeCell ref="E239:E249"/>
    <mergeCell ref="E251:E261"/>
    <mergeCell ref="E263:E273"/>
    <mergeCell ref="E275:E285"/>
    <mergeCell ref="E287:E297"/>
    <mergeCell ref="E359:E369"/>
    <mergeCell ref="E131:E141"/>
    <mergeCell ref="E155:E165"/>
    <mergeCell ref="E167:E177"/>
    <mergeCell ref="E179:E189"/>
    <mergeCell ref="E215:E225"/>
    <mergeCell ref="E191:E201"/>
    <mergeCell ref="E203:E213"/>
    <mergeCell ref="I6:K7"/>
    <mergeCell ref="E6:G8"/>
    <mergeCell ref="E323:E333"/>
    <mergeCell ref="E335:E345"/>
    <mergeCell ref="E347:E357"/>
    <mergeCell ref="E143:E153"/>
    <mergeCell ref="E11:E21"/>
    <mergeCell ref="E23:E33"/>
    <mergeCell ref="E35:E45"/>
    <mergeCell ref="E47:E57"/>
    <mergeCell ref="E59:E69"/>
    <mergeCell ref="E71:E81"/>
    <mergeCell ref="E83:E93"/>
    <mergeCell ref="E95:E105"/>
    <mergeCell ref="E107:E117"/>
    <mergeCell ref="E119:E129"/>
  </mergeCells>
  <pageMargins left="0.70866141732283472" right="0.70866141732283472" top="0.74803149606299213" bottom="0.74803149606299213" header="0.31496062992125984" footer="0.31496062992125984"/>
  <pageSetup paperSize="9" scale="12" fitToHeight="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C1ED-C3EF-4797-B87A-5C20905F145A}">
  <sheetPr codeName="Sheet122">
    <tabColor theme="8" tint="-0.499984740745262"/>
    <pageSetUpPr fitToPage="1"/>
  </sheetPr>
  <dimension ref="B1:AP73"/>
  <sheetViews>
    <sheetView showGridLines="0" topLeftCell="A3" zoomScale="70" zoomScaleNormal="70" workbookViewId="0">
      <selection activeCell="A3" sqref="A3"/>
    </sheetView>
  </sheetViews>
  <sheetFormatPr baseColWidth="10" defaultColWidth="8.83203125" defaultRowHeight="21.75" customHeight="1" outlineLevelRow="1" outlineLevelCol="1"/>
  <cols>
    <col min="1" max="1" width="8.83203125" style="1"/>
    <col min="2" max="3" width="0" style="1" hidden="1" customWidth="1" outlineLevel="1"/>
    <col min="4" max="4" width="15" style="1" hidden="1" customWidth="1" outlineLevel="1"/>
    <col min="5" max="5" width="16.83203125" style="1" hidden="1" customWidth="1" outlineLevel="1"/>
    <col min="6" max="6" width="9.5" style="986" hidden="1" customWidth="1" outlineLevel="1"/>
    <col min="7" max="7" width="18.5" style="32" customWidth="1" collapsed="1"/>
    <col min="8" max="8" width="10.1640625" style="132" bestFit="1" customWidth="1"/>
    <col min="9" max="9" width="10.5" style="132" customWidth="1"/>
    <col min="10" max="10" width="9.1640625" style="132" customWidth="1"/>
    <col min="11" max="11" width="4" style="1" customWidth="1"/>
    <col min="12" max="23" width="11.5" style="14" customWidth="1"/>
    <col min="24" max="35" width="11.5" style="14" customWidth="1" outlineLevel="1"/>
    <col min="36" max="39" width="11.5" style="23" customWidth="1"/>
    <col min="40" max="16384" width="8.83203125" style="1"/>
  </cols>
  <sheetData>
    <row r="1" spans="4:42" ht="21.75" hidden="1" customHeight="1" outlineLevel="1">
      <c r="G1" s="159" t="e">
        <f>#REF!</f>
        <v>#REF!</v>
      </c>
      <c r="J1" s="1023">
        <f ca="1">TODAY()</f>
        <v>45859</v>
      </c>
      <c r="L1" s="14">
        <v>28</v>
      </c>
      <c r="M1" s="14">
        <f>L1+1</f>
        <v>29</v>
      </c>
      <c r="N1" s="14">
        <f t="shared" ref="N1:AI1" si="0">M1+1</f>
        <v>30</v>
      </c>
      <c r="O1" s="14">
        <f t="shared" si="0"/>
        <v>31</v>
      </c>
      <c r="P1" s="14">
        <f t="shared" si="0"/>
        <v>32</v>
      </c>
      <c r="Q1" s="14">
        <f t="shared" si="0"/>
        <v>33</v>
      </c>
      <c r="R1" s="14">
        <f t="shared" si="0"/>
        <v>34</v>
      </c>
      <c r="S1" s="14">
        <f t="shared" si="0"/>
        <v>35</v>
      </c>
      <c r="T1" s="14">
        <f t="shared" si="0"/>
        <v>36</v>
      </c>
      <c r="U1" s="14">
        <f t="shared" si="0"/>
        <v>37</v>
      </c>
      <c r="V1" s="14">
        <f t="shared" si="0"/>
        <v>38</v>
      </c>
      <c r="W1" s="14">
        <f t="shared" si="0"/>
        <v>39</v>
      </c>
      <c r="X1" s="14">
        <f t="shared" si="0"/>
        <v>40</v>
      </c>
      <c r="Y1" s="14">
        <f t="shared" si="0"/>
        <v>41</v>
      </c>
      <c r="Z1" s="14">
        <f t="shared" si="0"/>
        <v>42</v>
      </c>
      <c r="AA1" s="14">
        <f t="shared" si="0"/>
        <v>43</v>
      </c>
      <c r="AB1" s="14">
        <f t="shared" si="0"/>
        <v>44</v>
      </c>
      <c r="AC1" s="14">
        <f t="shared" si="0"/>
        <v>45</v>
      </c>
      <c r="AD1" s="14">
        <f t="shared" si="0"/>
        <v>46</v>
      </c>
      <c r="AE1" s="14">
        <f t="shared" si="0"/>
        <v>47</v>
      </c>
      <c r="AF1" s="14">
        <f t="shared" si="0"/>
        <v>48</v>
      </c>
      <c r="AG1" s="14">
        <f t="shared" si="0"/>
        <v>49</v>
      </c>
      <c r="AH1" s="14">
        <f t="shared" si="0"/>
        <v>50</v>
      </c>
      <c r="AI1" s="14">
        <f t="shared" si="0"/>
        <v>51</v>
      </c>
      <c r="AJ1" s="23">
        <v>19</v>
      </c>
      <c r="AK1" s="23">
        <v>19</v>
      </c>
    </row>
    <row r="2" spans="4:42" ht="21.75" hidden="1" customHeight="1" outlineLevel="1"/>
    <row r="3" spans="4:42" ht="21.75" customHeight="1" collapsed="1">
      <c r="G3" s="34"/>
    </row>
    <row r="4" spans="4:42" ht="21.75" customHeight="1">
      <c r="G4" s="119" t="str" cm="1">
        <f t="array" aca="1" ref="G4" ca="1">RIGHT(CELL("filename",G4),LEN(CELL("filename",G4))-SEARCH("]",CELL("filename",G4)))</f>
        <v>FY25 Mature EBITDA</v>
      </c>
    </row>
    <row r="5" spans="4:42" ht="21.75" customHeight="1">
      <c r="G5" s="35"/>
    </row>
    <row r="6" spans="4:42" s="15" customFormat="1" ht="21.75" customHeight="1" outlineLevel="1">
      <c r="F6" s="987"/>
      <c r="G6" s="1294" t="s">
        <v>694</v>
      </c>
      <c r="H6" s="1294"/>
      <c r="I6" s="1294"/>
      <c r="J6" s="993"/>
      <c r="L6" s="40" t="s">
        <v>43</v>
      </c>
      <c r="M6" s="40" t="s">
        <v>44</v>
      </c>
      <c r="N6" s="40" t="s">
        <v>45</v>
      </c>
      <c r="O6" s="40" t="s">
        <v>46</v>
      </c>
      <c r="P6" s="40" t="s">
        <v>47</v>
      </c>
      <c r="Q6" s="40" t="s">
        <v>48</v>
      </c>
      <c r="R6" s="40" t="s">
        <v>49</v>
      </c>
      <c r="S6" s="40" t="s">
        <v>50</v>
      </c>
      <c r="T6" s="40" t="s">
        <v>51</v>
      </c>
      <c r="U6" s="40" t="s">
        <v>52</v>
      </c>
      <c r="V6" s="40" t="s">
        <v>53</v>
      </c>
      <c r="W6" s="40" t="s">
        <v>54</v>
      </c>
      <c r="X6" s="40" t="s">
        <v>43</v>
      </c>
      <c r="Y6" s="40" t="s">
        <v>44</v>
      </c>
      <c r="Z6" s="40" t="s">
        <v>45</v>
      </c>
      <c r="AA6" s="40" t="s">
        <v>46</v>
      </c>
      <c r="AB6" s="40" t="s">
        <v>47</v>
      </c>
      <c r="AC6" s="40" t="s">
        <v>48</v>
      </c>
      <c r="AD6" s="40" t="s">
        <v>49</v>
      </c>
      <c r="AE6" s="40" t="s">
        <v>50</v>
      </c>
      <c r="AF6" s="40" t="s">
        <v>51</v>
      </c>
      <c r="AG6" s="40" t="s">
        <v>52</v>
      </c>
      <c r="AH6" s="40" t="s">
        <v>53</v>
      </c>
      <c r="AI6" s="40" t="s">
        <v>54</v>
      </c>
      <c r="AJ6" s="144"/>
      <c r="AK6" s="144"/>
      <c r="AL6" s="44"/>
      <c r="AM6" s="44"/>
    </row>
    <row r="7" spans="4:42" s="15" customFormat="1" ht="21.75" customHeight="1" outlineLevel="1">
      <c r="F7" s="990"/>
      <c r="G7" s="1295"/>
      <c r="H7" s="1295"/>
      <c r="I7" s="1295"/>
      <c r="J7" s="992"/>
      <c r="L7" s="44" t="s">
        <v>101</v>
      </c>
      <c r="M7" s="44" t="s">
        <v>102</v>
      </c>
      <c r="N7" s="44" t="s">
        <v>103</v>
      </c>
      <c r="O7" s="44" t="s">
        <v>104</v>
      </c>
      <c r="P7" s="44" t="s">
        <v>105</v>
      </c>
      <c r="Q7" s="44" t="s">
        <v>106</v>
      </c>
      <c r="R7" s="44" t="s">
        <v>107</v>
      </c>
      <c r="S7" s="44" t="s">
        <v>108</v>
      </c>
      <c r="T7" s="44" t="s">
        <v>109</v>
      </c>
      <c r="U7" s="44" t="s">
        <v>110</v>
      </c>
      <c r="V7" s="44" t="s">
        <v>111</v>
      </c>
      <c r="W7" s="44" t="s">
        <v>112</v>
      </c>
      <c r="X7" s="44" t="s">
        <v>736</v>
      </c>
      <c r="Y7" s="44" t="s">
        <v>737</v>
      </c>
      <c r="Z7" s="44" t="s">
        <v>738</v>
      </c>
      <c r="AA7" s="44" t="s">
        <v>739</v>
      </c>
      <c r="AB7" s="44" t="s">
        <v>740</v>
      </c>
      <c r="AC7" s="44" t="s">
        <v>729</v>
      </c>
      <c r="AD7" s="44" t="s">
        <v>730</v>
      </c>
      <c r="AE7" s="44" t="s">
        <v>731</v>
      </c>
      <c r="AF7" s="44" t="s">
        <v>732</v>
      </c>
      <c r="AG7" s="44" t="s">
        <v>733</v>
      </c>
      <c r="AH7" s="44" t="s">
        <v>734</v>
      </c>
      <c r="AI7" s="44" t="s">
        <v>735</v>
      </c>
      <c r="AJ7" s="44" t="s">
        <v>56</v>
      </c>
      <c r="AK7" s="44" t="s">
        <v>56</v>
      </c>
      <c r="AL7" s="44"/>
      <c r="AM7" s="44"/>
    </row>
    <row r="8" spans="4:42" s="15" customFormat="1" ht="33.75" customHeight="1" outlineLevel="1">
      <c r="F8" s="987"/>
      <c r="G8" s="1022"/>
      <c r="H8" s="1027" t="s">
        <v>702</v>
      </c>
      <c r="I8" s="1026" t="s">
        <v>30</v>
      </c>
      <c r="J8" s="1026" t="s">
        <v>710</v>
      </c>
      <c r="L8" s="19" t="s">
        <v>275</v>
      </c>
      <c r="M8" s="19" t="s">
        <v>275</v>
      </c>
      <c r="N8" s="19" t="s">
        <v>276</v>
      </c>
      <c r="O8" s="19" t="s">
        <v>276</v>
      </c>
      <c r="P8" s="19" t="s">
        <v>276</v>
      </c>
      <c r="Q8" s="19" t="s">
        <v>276</v>
      </c>
      <c r="R8" s="19" t="s">
        <v>276</v>
      </c>
      <c r="S8" s="19" t="s">
        <v>276</v>
      </c>
      <c r="T8" s="19" t="s">
        <v>276</v>
      </c>
      <c r="U8" s="19" t="s">
        <v>276</v>
      </c>
      <c r="V8" s="19" t="s">
        <v>276</v>
      </c>
      <c r="W8" s="19" t="s">
        <v>276</v>
      </c>
      <c r="X8" s="19" t="s">
        <v>276</v>
      </c>
      <c r="Y8" s="19" t="s">
        <v>276</v>
      </c>
      <c r="Z8" s="19" t="s">
        <v>276</v>
      </c>
      <c r="AA8" s="19" t="s">
        <v>276</v>
      </c>
      <c r="AB8" s="19" t="s">
        <v>276</v>
      </c>
      <c r="AC8" s="19" t="s">
        <v>276</v>
      </c>
      <c r="AD8" s="19" t="s">
        <v>276</v>
      </c>
      <c r="AE8" s="19" t="s">
        <v>276</v>
      </c>
      <c r="AF8" s="19" t="s">
        <v>276</v>
      </c>
      <c r="AG8" s="19" t="s">
        <v>276</v>
      </c>
      <c r="AH8" s="19" t="s">
        <v>276</v>
      </c>
      <c r="AI8" s="19" t="s">
        <v>276</v>
      </c>
      <c r="AJ8" s="145" t="s">
        <v>87</v>
      </c>
      <c r="AK8" s="145" t="s">
        <v>33</v>
      </c>
      <c r="AL8" s="8"/>
      <c r="AM8" s="8"/>
    </row>
    <row r="9" spans="4:42" ht="6.75" customHeight="1" outlineLevel="1"/>
    <row r="10" spans="4:42" s="15" customFormat="1" ht="21.75" customHeight="1" outlineLevel="1">
      <c r="F10" s="987"/>
      <c r="G10" s="54"/>
      <c r="H10" s="992"/>
      <c r="I10" s="992"/>
      <c r="J10" s="992"/>
      <c r="L10" s="585" t="s">
        <v>90</v>
      </c>
      <c r="M10" s="585" t="s">
        <v>90</v>
      </c>
      <c r="N10" s="585" t="s">
        <v>90</v>
      </c>
      <c r="O10" s="585" t="s">
        <v>90</v>
      </c>
      <c r="P10" s="585" t="s">
        <v>90</v>
      </c>
      <c r="Q10" s="585" t="s">
        <v>90</v>
      </c>
      <c r="R10" s="585" t="s">
        <v>90</v>
      </c>
      <c r="S10" s="585" t="s">
        <v>90</v>
      </c>
      <c r="T10" s="585" t="s">
        <v>90</v>
      </c>
      <c r="U10" s="585" t="s">
        <v>90</v>
      </c>
      <c r="V10" s="585" t="s">
        <v>90</v>
      </c>
      <c r="W10" s="585" t="s">
        <v>90</v>
      </c>
      <c r="X10" s="585" t="s">
        <v>90</v>
      </c>
      <c r="Y10" s="585" t="s">
        <v>90</v>
      </c>
      <c r="Z10" s="585" t="s">
        <v>90</v>
      </c>
      <c r="AA10" s="585" t="s">
        <v>90</v>
      </c>
      <c r="AB10" s="585" t="s">
        <v>90</v>
      </c>
      <c r="AC10" s="585" t="s">
        <v>90</v>
      </c>
      <c r="AD10" s="585" t="s">
        <v>90</v>
      </c>
      <c r="AE10" s="585" t="s">
        <v>90</v>
      </c>
      <c r="AF10" s="585" t="s">
        <v>90</v>
      </c>
      <c r="AG10" s="585" t="s">
        <v>90</v>
      </c>
      <c r="AH10" s="585" t="s">
        <v>90</v>
      </c>
      <c r="AI10" s="585" t="s">
        <v>90</v>
      </c>
      <c r="AJ10" s="585" t="s">
        <v>90</v>
      </c>
      <c r="AK10" s="585" t="s">
        <v>90</v>
      </c>
      <c r="AL10" s="585"/>
      <c r="AM10" s="585"/>
    </row>
    <row r="11" spans="4:42" ht="21.75" customHeight="1" outlineLevel="1">
      <c r="D11" s="1" t="e">
        <f>"EBITDA"&amp;$G11</f>
        <v>#REF!</v>
      </c>
      <c r="E11" s="1" t="e">
        <f>"Net Sales"&amp;$G11</f>
        <v>#REF!</v>
      </c>
      <c r="F11" s="986">
        <v>101</v>
      </c>
      <c r="G11" s="34" t="e">
        <f>#REF!</f>
        <v>#REF!</v>
      </c>
      <c r="H11" s="998" t="e">
        <f>VLOOKUP(G11,#REF!,3,)</f>
        <v>#REF!</v>
      </c>
      <c r="I11" s="1024" t="e">
        <f>VLOOKUP(G11,#REF!,4,)</f>
        <v>#REF!</v>
      </c>
      <c r="J11" s="1025" t="e">
        <f ca="1">($J$1-I11)/365</f>
        <v>#REF!</v>
      </c>
      <c r="K11" s="995"/>
      <c r="L11" s="994" t="e">
        <f>VLOOKUP($D11,'Restaurant P&amp;L'!$C$10:$ZY$548,L$1,)</f>
        <v>#REF!</v>
      </c>
      <c r="M11" s="994" t="e">
        <f>VLOOKUP($D11,'Restaurant P&amp;L'!$C$10:$ZY$548,M$1,)</f>
        <v>#REF!</v>
      </c>
      <c r="N11" s="994" t="e">
        <f>VLOOKUP($D11,'Restaurant P&amp;L'!$C$10:$ZY$548,N$1,)</f>
        <v>#REF!</v>
      </c>
      <c r="O11" s="994" t="e">
        <f>VLOOKUP($D11,'Restaurant P&amp;L'!$C$10:$ZY$548,O$1,)</f>
        <v>#REF!</v>
      </c>
      <c r="P11" s="994" t="e">
        <f>VLOOKUP($D11,'Restaurant P&amp;L'!$C$10:$ZY$548,P$1,)</f>
        <v>#REF!</v>
      </c>
      <c r="Q11" s="994" t="e">
        <f>VLOOKUP($D11,'Restaurant P&amp;L'!$C$10:$ZY$548,Q$1,)</f>
        <v>#REF!</v>
      </c>
      <c r="R11" s="994" t="e">
        <f>VLOOKUP($D11,'Restaurant P&amp;L'!$C$10:$ZY$548,R$1,)</f>
        <v>#REF!</v>
      </c>
      <c r="S11" s="994" t="e">
        <f>VLOOKUP($D11,'Restaurant P&amp;L'!$C$10:$ZY$548,S$1,)</f>
        <v>#REF!</v>
      </c>
      <c r="T11" s="994" t="e">
        <f>VLOOKUP($D11,'Restaurant P&amp;L'!$C$10:$ZY$548,T$1,)</f>
        <v>#REF!</v>
      </c>
      <c r="U11" s="994" t="e">
        <f>VLOOKUP($D11,'Restaurant P&amp;L'!$C$10:$ZY$548,U$1,)</f>
        <v>#REF!</v>
      </c>
      <c r="V11" s="994" t="e">
        <f>VLOOKUP($D11,'Restaurant P&amp;L'!$C$10:$ZY$548,V$1,)</f>
        <v>#REF!</v>
      </c>
      <c r="W11" s="994" t="e">
        <f>VLOOKUP($D11,'Restaurant P&amp;L'!$C$10:$ZY$548,W$1,)</f>
        <v>#REF!</v>
      </c>
      <c r="X11" s="994" t="e">
        <f>VLOOKUP($D11,'Restaurant P&amp;L'!$C$10:$ZY$548,X$1,)</f>
        <v>#REF!</v>
      </c>
      <c r="Y11" s="994" t="e">
        <f>VLOOKUP($D11,'Restaurant P&amp;L'!$C$10:$ZY$548,Y$1,)</f>
        <v>#REF!</v>
      </c>
      <c r="Z11" s="994" t="e">
        <f>VLOOKUP($D11,'Restaurant P&amp;L'!$C$10:$ZY$548,Z$1,)</f>
        <v>#REF!</v>
      </c>
      <c r="AA11" s="994" t="e">
        <f>VLOOKUP($D11,'Restaurant P&amp;L'!$C$10:$ZY$548,AA$1,)</f>
        <v>#REF!</v>
      </c>
      <c r="AB11" s="994" t="e">
        <f>VLOOKUP($D11,'Restaurant P&amp;L'!$C$10:$ZY$548,AB$1,)</f>
        <v>#REF!</v>
      </c>
      <c r="AC11" s="994" t="e">
        <f>VLOOKUP($D11,'Restaurant P&amp;L'!$C$10:$ZY$548,AC$1,)</f>
        <v>#REF!</v>
      </c>
      <c r="AD11" s="994" t="e">
        <f>VLOOKUP($D11,'Restaurant P&amp;L'!$C$10:$ZY$548,AD$1,)</f>
        <v>#REF!</v>
      </c>
      <c r="AE11" s="994" t="e">
        <f>VLOOKUP($D11,'Restaurant P&amp;L'!$C$10:$ZY$548,AE$1,)</f>
        <v>#REF!</v>
      </c>
      <c r="AF11" s="994" t="e">
        <f>VLOOKUP($D11,'Restaurant P&amp;L'!$C$10:$ZY$548,AF$1,)</f>
        <v>#REF!</v>
      </c>
      <c r="AG11" s="994" t="e">
        <f>VLOOKUP($D11,'Restaurant P&amp;L'!$C$10:$ZY$548,AG$1,)</f>
        <v>#REF!</v>
      </c>
      <c r="AH11" s="994" t="e">
        <f>VLOOKUP($D11,'Restaurant P&amp;L'!$C$10:$ZY$548,AH$1,)</f>
        <v>#REF!</v>
      </c>
      <c r="AI11" s="994" t="e">
        <f>VLOOKUP($D11,'Restaurant P&amp;L'!$C$10:$ZY$548,AI$1,)</f>
        <v>#REF!</v>
      </c>
      <c r="AJ11" s="1015" t="e">
        <f>VLOOKUP($D11,'Restaurant P&amp;L'!$C$10:$ZY$548,AJ$1,)</f>
        <v>#REF!</v>
      </c>
      <c r="AK11" s="1015" t="e">
        <f>VLOOKUP($E11,'Restaurant P&amp;L'!$C$10:$ZY$548,AK$1,)</f>
        <v>#REF!</v>
      </c>
      <c r="AL11" s="1015"/>
      <c r="AM11" s="1015"/>
      <c r="AO11" s="989" t="e">
        <f>AJ11</f>
        <v>#REF!</v>
      </c>
      <c r="AP11" s="1" t="e">
        <f t="shared" ref="AP11:AP25" si="1">RANK(AO11,$AO$11:$AO$26)</f>
        <v>#REF!</v>
      </c>
    </row>
    <row r="12" spans="4:42" ht="21.75" customHeight="1" outlineLevel="1">
      <c r="D12" s="1" t="e">
        <f t="shared" ref="D12:D25" si="2">"EBITDA"&amp;$G12</f>
        <v>#REF!</v>
      </c>
      <c r="E12" s="1" t="e">
        <f t="shared" ref="E12:E25" si="3">"Net Sales"&amp;$G12</f>
        <v>#REF!</v>
      </c>
      <c r="F12" s="986">
        <v>102</v>
      </c>
      <c r="G12" s="34" t="e">
        <f>#REF!</f>
        <v>#REF!</v>
      </c>
      <c r="H12" s="998" t="e">
        <f>VLOOKUP(G12,#REF!,3,)</f>
        <v>#REF!</v>
      </c>
      <c r="I12" s="1024" t="e">
        <f>VLOOKUP(G12,#REF!,4,)</f>
        <v>#REF!</v>
      </c>
      <c r="J12" s="1025" t="e">
        <f t="shared" ref="J12:J25" ca="1" si="4">($J$1-I12)/365</f>
        <v>#REF!</v>
      </c>
      <c r="K12" s="995"/>
      <c r="L12" s="994" t="e">
        <f>VLOOKUP($D12,'Restaurant P&amp;L'!$C$10:$ZY$548,L$1,)</f>
        <v>#REF!</v>
      </c>
      <c r="M12" s="994" t="e">
        <f>VLOOKUP($D12,'Restaurant P&amp;L'!$C$10:$ZY$548,M$1,)</f>
        <v>#REF!</v>
      </c>
      <c r="N12" s="994" t="e">
        <f>VLOOKUP($D12,'Restaurant P&amp;L'!$C$10:$ZY$548,N$1,)</f>
        <v>#REF!</v>
      </c>
      <c r="O12" s="994" t="e">
        <f>VLOOKUP($D12,'Restaurant P&amp;L'!$C$10:$ZY$548,O$1,)</f>
        <v>#REF!</v>
      </c>
      <c r="P12" s="994" t="e">
        <f>VLOOKUP($D12,'Restaurant P&amp;L'!$C$10:$ZY$548,P$1,)</f>
        <v>#REF!</v>
      </c>
      <c r="Q12" s="994" t="e">
        <f>VLOOKUP($D12,'Restaurant P&amp;L'!$C$10:$ZY$548,Q$1,)</f>
        <v>#REF!</v>
      </c>
      <c r="R12" s="994" t="e">
        <f>VLOOKUP($D12,'Restaurant P&amp;L'!$C$10:$ZY$548,R$1,)</f>
        <v>#REF!</v>
      </c>
      <c r="S12" s="994" t="e">
        <f>VLOOKUP($D12,'Restaurant P&amp;L'!$C$10:$ZY$548,S$1,)</f>
        <v>#REF!</v>
      </c>
      <c r="T12" s="994" t="e">
        <f>VLOOKUP($D12,'Restaurant P&amp;L'!$C$10:$ZY$548,T$1,)</f>
        <v>#REF!</v>
      </c>
      <c r="U12" s="994" t="e">
        <f>VLOOKUP($D12,'Restaurant P&amp;L'!$C$10:$ZY$548,U$1,)</f>
        <v>#REF!</v>
      </c>
      <c r="V12" s="994" t="e">
        <f>VLOOKUP($D12,'Restaurant P&amp;L'!$C$10:$ZY$548,V$1,)</f>
        <v>#REF!</v>
      </c>
      <c r="W12" s="994" t="e">
        <f>VLOOKUP($D12,'Restaurant P&amp;L'!$C$10:$ZY$548,W$1,)</f>
        <v>#REF!</v>
      </c>
      <c r="X12" s="994" t="e">
        <f>VLOOKUP($D12,'Restaurant P&amp;L'!$C$10:$ZY$548,X$1,)</f>
        <v>#REF!</v>
      </c>
      <c r="Y12" s="994" t="e">
        <f>VLOOKUP($D12,'Restaurant P&amp;L'!$C$10:$ZY$548,Y$1,)</f>
        <v>#REF!</v>
      </c>
      <c r="Z12" s="994" t="e">
        <f>VLOOKUP($D12,'Restaurant P&amp;L'!$C$10:$ZY$548,Z$1,)</f>
        <v>#REF!</v>
      </c>
      <c r="AA12" s="994" t="e">
        <f>VLOOKUP($D12,'Restaurant P&amp;L'!$C$10:$ZY$548,AA$1,)</f>
        <v>#REF!</v>
      </c>
      <c r="AB12" s="994" t="e">
        <f>VLOOKUP($D12,'Restaurant P&amp;L'!$C$10:$ZY$548,AB$1,)</f>
        <v>#REF!</v>
      </c>
      <c r="AC12" s="994" t="e">
        <f>VLOOKUP($D12,'Restaurant P&amp;L'!$C$10:$ZY$548,AC$1,)</f>
        <v>#REF!</v>
      </c>
      <c r="AD12" s="994" t="e">
        <f>VLOOKUP($D12,'Restaurant P&amp;L'!$C$10:$ZY$548,AD$1,)</f>
        <v>#REF!</v>
      </c>
      <c r="AE12" s="994" t="e">
        <f>VLOOKUP($D12,'Restaurant P&amp;L'!$C$10:$ZY$548,AE$1,)</f>
        <v>#REF!</v>
      </c>
      <c r="AF12" s="994" t="e">
        <f>VLOOKUP($D12,'Restaurant P&amp;L'!$C$10:$ZY$548,AF$1,)</f>
        <v>#REF!</v>
      </c>
      <c r="AG12" s="994" t="e">
        <f>VLOOKUP($D12,'Restaurant P&amp;L'!$C$10:$ZY$548,AG$1,)</f>
        <v>#REF!</v>
      </c>
      <c r="AH12" s="994" t="e">
        <f>VLOOKUP($D12,'Restaurant P&amp;L'!$C$10:$ZY$548,AH$1,)</f>
        <v>#REF!</v>
      </c>
      <c r="AI12" s="994" t="e">
        <f>VLOOKUP($D12,'Restaurant P&amp;L'!$C$10:$ZY$548,AI$1,)</f>
        <v>#REF!</v>
      </c>
      <c r="AJ12" s="1015" t="e">
        <f>VLOOKUP($D12,'Restaurant P&amp;L'!$C$10:$ZY$548,AJ$1,)</f>
        <v>#REF!</v>
      </c>
      <c r="AK12" s="1015" t="e">
        <f>VLOOKUP($E12,'Restaurant P&amp;L'!$C$10:$ZY$548,AK$1,)</f>
        <v>#REF!</v>
      </c>
      <c r="AL12" s="1015"/>
      <c r="AM12" s="1015"/>
      <c r="AO12" s="989" t="e">
        <f t="shared" ref="AO12:AO25" si="5">AJ12</f>
        <v>#REF!</v>
      </c>
      <c r="AP12" s="1" t="e">
        <f t="shared" si="1"/>
        <v>#REF!</v>
      </c>
    </row>
    <row r="13" spans="4:42" ht="21.75" customHeight="1" outlineLevel="1">
      <c r="D13" s="1" t="e">
        <f t="shared" si="2"/>
        <v>#REF!</v>
      </c>
      <c r="E13" s="1" t="e">
        <f t="shared" si="3"/>
        <v>#REF!</v>
      </c>
      <c r="F13" s="986">
        <v>103</v>
      </c>
      <c r="G13" s="34" t="e">
        <f>#REF!</f>
        <v>#REF!</v>
      </c>
      <c r="H13" s="998" t="e">
        <f>VLOOKUP(G13,#REF!,3,)</f>
        <v>#REF!</v>
      </c>
      <c r="I13" s="1024" t="e">
        <f>VLOOKUP(G13,#REF!,4,)</f>
        <v>#REF!</v>
      </c>
      <c r="J13" s="1025" t="e">
        <f t="shared" ca="1" si="4"/>
        <v>#REF!</v>
      </c>
      <c r="K13" s="995"/>
      <c r="L13" s="994" t="e">
        <f>VLOOKUP($D13,'Restaurant P&amp;L'!$C$10:$ZY$548,L$1,)</f>
        <v>#REF!</v>
      </c>
      <c r="M13" s="994" t="e">
        <f>VLOOKUP($D13,'Restaurant P&amp;L'!$C$10:$ZY$548,M$1,)</f>
        <v>#REF!</v>
      </c>
      <c r="N13" s="994" t="e">
        <f>VLOOKUP($D13,'Restaurant P&amp;L'!$C$10:$ZY$548,N$1,)</f>
        <v>#REF!</v>
      </c>
      <c r="O13" s="994" t="e">
        <f>VLOOKUP($D13,'Restaurant P&amp;L'!$C$10:$ZY$548,O$1,)</f>
        <v>#REF!</v>
      </c>
      <c r="P13" s="994" t="e">
        <f>VLOOKUP($D13,'Restaurant P&amp;L'!$C$10:$ZY$548,P$1,)</f>
        <v>#REF!</v>
      </c>
      <c r="Q13" s="994" t="e">
        <f>VLOOKUP($D13,'Restaurant P&amp;L'!$C$10:$ZY$548,Q$1,)</f>
        <v>#REF!</v>
      </c>
      <c r="R13" s="994" t="e">
        <f>VLOOKUP($D13,'Restaurant P&amp;L'!$C$10:$ZY$548,R$1,)</f>
        <v>#REF!</v>
      </c>
      <c r="S13" s="994" t="e">
        <f>VLOOKUP($D13,'Restaurant P&amp;L'!$C$10:$ZY$548,S$1,)</f>
        <v>#REF!</v>
      </c>
      <c r="T13" s="994" t="e">
        <f>VLOOKUP($D13,'Restaurant P&amp;L'!$C$10:$ZY$548,T$1,)</f>
        <v>#REF!</v>
      </c>
      <c r="U13" s="994" t="e">
        <f>VLOOKUP($D13,'Restaurant P&amp;L'!$C$10:$ZY$548,U$1,)</f>
        <v>#REF!</v>
      </c>
      <c r="V13" s="994" t="e">
        <f>VLOOKUP($D13,'Restaurant P&amp;L'!$C$10:$ZY$548,V$1,)</f>
        <v>#REF!</v>
      </c>
      <c r="W13" s="994" t="e">
        <f>VLOOKUP($D13,'Restaurant P&amp;L'!$C$10:$ZY$548,W$1,)</f>
        <v>#REF!</v>
      </c>
      <c r="X13" s="994" t="e">
        <f>VLOOKUP($D13,'Restaurant P&amp;L'!$C$10:$ZY$548,X$1,)</f>
        <v>#REF!</v>
      </c>
      <c r="Y13" s="994" t="e">
        <f>VLOOKUP($D13,'Restaurant P&amp;L'!$C$10:$ZY$548,Y$1,)</f>
        <v>#REF!</v>
      </c>
      <c r="Z13" s="994" t="e">
        <f>VLOOKUP($D13,'Restaurant P&amp;L'!$C$10:$ZY$548,Z$1,)</f>
        <v>#REF!</v>
      </c>
      <c r="AA13" s="994" t="e">
        <f>VLOOKUP($D13,'Restaurant P&amp;L'!$C$10:$ZY$548,AA$1,)</f>
        <v>#REF!</v>
      </c>
      <c r="AB13" s="994" t="e">
        <f>VLOOKUP($D13,'Restaurant P&amp;L'!$C$10:$ZY$548,AB$1,)</f>
        <v>#REF!</v>
      </c>
      <c r="AC13" s="994" t="e">
        <f>VLOOKUP($D13,'Restaurant P&amp;L'!$C$10:$ZY$548,AC$1,)</f>
        <v>#REF!</v>
      </c>
      <c r="AD13" s="994" t="e">
        <f>VLOOKUP($D13,'Restaurant P&amp;L'!$C$10:$ZY$548,AD$1,)</f>
        <v>#REF!</v>
      </c>
      <c r="AE13" s="994" t="e">
        <f>VLOOKUP($D13,'Restaurant P&amp;L'!$C$10:$ZY$548,AE$1,)</f>
        <v>#REF!</v>
      </c>
      <c r="AF13" s="994" t="e">
        <f>VLOOKUP($D13,'Restaurant P&amp;L'!$C$10:$ZY$548,AF$1,)</f>
        <v>#REF!</v>
      </c>
      <c r="AG13" s="994" t="e">
        <f>VLOOKUP($D13,'Restaurant P&amp;L'!$C$10:$ZY$548,AG$1,)</f>
        <v>#REF!</v>
      </c>
      <c r="AH13" s="994" t="e">
        <f>VLOOKUP($D13,'Restaurant P&amp;L'!$C$10:$ZY$548,AH$1,)</f>
        <v>#REF!</v>
      </c>
      <c r="AI13" s="994" t="e">
        <f>VLOOKUP($D13,'Restaurant P&amp;L'!$C$10:$ZY$548,AI$1,)</f>
        <v>#REF!</v>
      </c>
      <c r="AJ13" s="1015" t="e">
        <f>VLOOKUP($D13,'Restaurant P&amp;L'!$C$10:$ZY$548,AJ$1,)</f>
        <v>#REF!</v>
      </c>
      <c r="AK13" s="1015" t="e">
        <f>VLOOKUP($E13,'Restaurant P&amp;L'!$C$10:$ZY$548,AK$1,)</f>
        <v>#REF!</v>
      </c>
      <c r="AL13" s="1015"/>
      <c r="AM13" s="1015"/>
      <c r="AO13" s="989" t="e">
        <f t="shared" si="5"/>
        <v>#REF!</v>
      </c>
      <c r="AP13" s="1" t="e">
        <f t="shared" si="1"/>
        <v>#REF!</v>
      </c>
    </row>
    <row r="14" spans="4:42" ht="21.75" customHeight="1" outlineLevel="1">
      <c r="D14" s="1" t="e">
        <f t="shared" si="2"/>
        <v>#REF!</v>
      </c>
      <c r="E14" s="1" t="e">
        <f t="shared" si="3"/>
        <v>#REF!</v>
      </c>
      <c r="F14" s="986">
        <v>104</v>
      </c>
      <c r="G14" s="34" t="e">
        <f>#REF!</f>
        <v>#REF!</v>
      </c>
      <c r="H14" s="998" t="e">
        <f>VLOOKUP(G14,#REF!,3,)</f>
        <v>#REF!</v>
      </c>
      <c r="I14" s="1024" t="e">
        <f>VLOOKUP(G14,#REF!,4,)</f>
        <v>#REF!</v>
      </c>
      <c r="J14" s="1025" t="e">
        <f t="shared" ca="1" si="4"/>
        <v>#REF!</v>
      </c>
      <c r="K14" s="995"/>
      <c r="L14" s="994" t="e">
        <f>VLOOKUP($D14,'Restaurant P&amp;L'!$C$10:$ZY$548,L$1,)</f>
        <v>#REF!</v>
      </c>
      <c r="M14" s="994" t="e">
        <f>VLOOKUP($D14,'Restaurant P&amp;L'!$C$10:$ZY$548,M$1,)</f>
        <v>#REF!</v>
      </c>
      <c r="N14" s="994" t="e">
        <f>VLOOKUP($D14,'Restaurant P&amp;L'!$C$10:$ZY$548,N$1,)</f>
        <v>#REF!</v>
      </c>
      <c r="O14" s="994" t="e">
        <f>VLOOKUP($D14,'Restaurant P&amp;L'!$C$10:$ZY$548,O$1,)</f>
        <v>#REF!</v>
      </c>
      <c r="P14" s="994" t="e">
        <f>VLOOKUP($D14,'Restaurant P&amp;L'!$C$10:$ZY$548,P$1,)</f>
        <v>#REF!</v>
      </c>
      <c r="Q14" s="994" t="e">
        <f>VLOOKUP($D14,'Restaurant P&amp;L'!$C$10:$ZY$548,Q$1,)</f>
        <v>#REF!</v>
      </c>
      <c r="R14" s="994" t="e">
        <f>VLOOKUP($D14,'Restaurant P&amp;L'!$C$10:$ZY$548,R$1,)</f>
        <v>#REF!</v>
      </c>
      <c r="S14" s="994" t="e">
        <f>VLOOKUP($D14,'Restaurant P&amp;L'!$C$10:$ZY$548,S$1,)</f>
        <v>#REF!</v>
      </c>
      <c r="T14" s="994" t="e">
        <f>VLOOKUP($D14,'Restaurant P&amp;L'!$C$10:$ZY$548,T$1,)</f>
        <v>#REF!</v>
      </c>
      <c r="U14" s="994" t="e">
        <f>VLOOKUP($D14,'Restaurant P&amp;L'!$C$10:$ZY$548,U$1,)</f>
        <v>#REF!</v>
      </c>
      <c r="V14" s="994" t="e">
        <f>VLOOKUP($D14,'Restaurant P&amp;L'!$C$10:$ZY$548,V$1,)</f>
        <v>#REF!</v>
      </c>
      <c r="W14" s="994" t="e">
        <f>VLOOKUP($D14,'Restaurant P&amp;L'!$C$10:$ZY$548,W$1,)</f>
        <v>#REF!</v>
      </c>
      <c r="X14" s="994" t="e">
        <f>VLOOKUP($D14,'Restaurant P&amp;L'!$C$10:$ZY$548,X$1,)</f>
        <v>#REF!</v>
      </c>
      <c r="Y14" s="994" t="e">
        <f>VLOOKUP($D14,'Restaurant P&amp;L'!$C$10:$ZY$548,Y$1,)</f>
        <v>#REF!</v>
      </c>
      <c r="Z14" s="994" t="e">
        <f>VLOOKUP($D14,'Restaurant P&amp;L'!$C$10:$ZY$548,Z$1,)</f>
        <v>#REF!</v>
      </c>
      <c r="AA14" s="994" t="e">
        <f>VLOOKUP($D14,'Restaurant P&amp;L'!$C$10:$ZY$548,AA$1,)</f>
        <v>#REF!</v>
      </c>
      <c r="AB14" s="994" t="e">
        <f>VLOOKUP($D14,'Restaurant P&amp;L'!$C$10:$ZY$548,AB$1,)</f>
        <v>#REF!</v>
      </c>
      <c r="AC14" s="994" t="e">
        <f>VLOOKUP($D14,'Restaurant P&amp;L'!$C$10:$ZY$548,AC$1,)</f>
        <v>#REF!</v>
      </c>
      <c r="AD14" s="994" t="e">
        <f>VLOOKUP($D14,'Restaurant P&amp;L'!$C$10:$ZY$548,AD$1,)</f>
        <v>#REF!</v>
      </c>
      <c r="AE14" s="994" t="e">
        <f>VLOOKUP($D14,'Restaurant P&amp;L'!$C$10:$ZY$548,AE$1,)</f>
        <v>#REF!</v>
      </c>
      <c r="AF14" s="994" t="e">
        <f>VLOOKUP($D14,'Restaurant P&amp;L'!$C$10:$ZY$548,AF$1,)</f>
        <v>#REF!</v>
      </c>
      <c r="AG14" s="994" t="e">
        <f>VLOOKUP($D14,'Restaurant P&amp;L'!$C$10:$ZY$548,AG$1,)</f>
        <v>#REF!</v>
      </c>
      <c r="AH14" s="994" t="e">
        <f>VLOOKUP($D14,'Restaurant P&amp;L'!$C$10:$ZY$548,AH$1,)</f>
        <v>#REF!</v>
      </c>
      <c r="AI14" s="994" t="e">
        <f>VLOOKUP($D14,'Restaurant P&amp;L'!$C$10:$ZY$548,AI$1,)</f>
        <v>#REF!</v>
      </c>
      <c r="AJ14" s="1015" t="e">
        <f>VLOOKUP($D14,'Restaurant P&amp;L'!$C$10:$ZY$548,AJ$1,)</f>
        <v>#REF!</v>
      </c>
      <c r="AK14" s="1015" t="e">
        <f>VLOOKUP($E14,'Restaurant P&amp;L'!$C$10:$ZY$548,AK$1,)</f>
        <v>#REF!</v>
      </c>
      <c r="AL14" s="1015"/>
      <c r="AM14" s="1015"/>
      <c r="AO14" s="989" t="e">
        <f t="shared" si="5"/>
        <v>#REF!</v>
      </c>
      <c r="AP14" s="1" t="e">
        <f t="shared" si="1"/>
        <v>#REF!</v>
      </c>
    </row>
    <row r="15" spans="4:42" ht="21.75" customHeight="1" outlineLevel="1">
      <c r="D15" s="1" t="e">
        <f t="shared" si="2"/>
        <v>#REF!</v>
      </c>
      <c r="E15" s="1" t="e">
        <f t="shared" si="3"/>
        <v>#REF!</v>
      </c>
      <c r="F15" s="986">
        <v>105</v>
      </c>
      <c r="G15" s="34" t="e">
        <f>#REF!</f>
        <v>#REF!</v>
      </c>
      <c r="H15" s="998" t="e">
        <f>VLOOKUP(G15,#REF!,3,)</f>
        <v>#REF!</v>
      </c>
      <c r="I15" s="1024" t="e">
        <f>VLOOKUP(G15,#REF!,4,)</f>
        <v>#REF!</v>
      </c>
      <c r="J15" s="1025" t="e">
        <f t="shared" ca="1" si="4"/>
        <v>#REF!</v>
      </c>
      <c r="K15" s="995"/>
      <c r="L15" s="994" t="e">
        <f>VLOOKUP($D15,'Restaurant P&amp;L'!$C$10:$ZY$548,L$1,)</f>
        <v>#REF!</v>
      </c>
      <c r="M15" s="994" t="e">
        <f>VLOOKUP($D15,'Restaurant P&amp;L'!$C$10:$ZY$548,M$1,)</f>
        <v>#REF!</v>
      </c>
      <c r="N15" s="994" t="e">
        <f>VLOOKUP($D15,'Restaurant P&amp;L'!$C$10:$ZY$548,N$1,)</f>
        <v>#REF!</v>
      </c>
      <c r="O15" s="994" t="e">
        <f>VLOOKUP($D15,'Restaurant P&amp;L'!$C$10:$ZY$548,O$1,)</f>
        <v>#REF!</v>
      </c>
      <c r="P15" s="994" t="e">
        <f>VLOOKUP($D15,'Restaurant P&amp;L'!$C$10:$ZY$548,P$1,)</f>
        <v>#REF!</v>
      </c>
      <c r="Q15" s="994" t="e">
        <f>VLOOKUP($D15,'Restaurant P&amp;L'!$C$10:$ZY$548,Q$1,)</f>
        <v>#REF!</v>
      </c>
      <c r="R15" s="994" t="e">
        <f>VLOOKUP($D15,'Restaurant P&amp;L'!$C$10:$ZY$548,R$1,)</f>
        <v>#REF!</v>
      </c>
      <c r="S15" s="994" t="e">
        <f>VLOOKUP($D15,'Restaurant P&amp;L'!$C$10:$ZY$548,S$1,)</f>
        <v>#REF!</v>
      </c>
      <c r="T15" s="994" t="e">
        <f>VLOOKUP($D15,'Restaurant P&amp;L'!$C$10:$ZY$548,T$1,)</f>
        <v>#REF!</v>
      </c>
      <c r="U15" s="994" t="e">
        <f>VLOOKUP($D15,'Restaurant P&amp;L'!$C$10:$ZY$548,U$1,)</f>
        <v>#REF!</v>
      </c>
      <c r="V15" s="994" t="e">
        <f>VLOOKUP($D15,'Restaurant P&amp;L'!$C$10:$ZY$548,V$1,)</f>
        <v>#REF!</v>
      </c>
      <c r="W15" s="994" t="e">
        <f>VLOOKUP($D15,'Restaurant P&amp;L'!$C$10:$ZY$548,W$1,)</f>
        <v>#REF!</v>
      </c>
      <c r="X15" s="994" t="e">
        <f>VLOOKUP($D15,'Restaurant P&amp;L'!$C$10:$ZY$548,X$1,)</f>
        <v>#REF!</v>
      </c>
      <c r="Y15" s="994" t="e">
        <f>VLOOKUP($D15,'Restaurant P&amp;L'!$C$10:$ZY$548,Y$1,)</f>
        <v>#REF!</v>
      </c>
      <c r="Z15" s="994" t="e">
        <f>VLOOKUP($D15,'Restaurant P&amp;L'!$C$10:$ZY$548,Z$1,)</f>
        <v>#REF!</v>
      </c>
      <c r="AA15" s="994" t="e">
        <f>VLOOKUP($D15,'Restaurant P&amp;L'!$C$10:$ZY$548,AA$1,)</f>
        <v>#REF!</v>
      </c>
      <c r="AB15" s="994" t="e">
        <f>VLOOKUP($D15,'Restaurant P&amp;L'!$C$10:$ZY$548,AB$1,)</f>
        <v>#REF!</v>
      </c>
      <c r="AC15" s="994" t="e">
        <f>VLOOKUP($D15,'Restaurant P&amp;L'!$C$10:$ZY$548,AC$1,)</f>
        <v>#REF!</v>
      </c>
      <c r="AD15" s="994" t="e">
        <f>VLOOKUP($D15,'Restaurant P&amp;L'!$C$10:$ZY$548,AD$1,)</f>
        <v>#REF!</v>
      </c>
      <c r="AE15" s="994" t="e">
        <f>VLOOKUP($D15,'Restaurant P&amp;L'!$C$10:$ZY$548,AE$1,)</f>
        <v>#REF!</v>
      </c>
      <c r="AF15" s="994" t="e">
        <f>VLOOKUP($D15,'Restaurant P&amp;L'!$C$10:$ZY$548,AF$1,)</f>
        <v>#REF!</v>
      </c>
      <c r="AG15" s="994" t="e">
        <f>VLOOKUP($D15,'Restaurant P&amp;L'!$C$10:$ZY$548,AG$1,)</f>
        <v>#REF!</v>
      </c>
      <c r="AH15" s="994" t="e">
        <f>VLOOKUP($D15,'Restaurant P&amp;L'!$C$10:$ZY$548,AH$1,)</f>
        <v>#REF!</v>
      </c>
      <c r="AI15" s="994" t="e">
        <f>VLOOKUP($D15,'Restaurant P&amp;L'!$C$10:$ZY$548,AI$1,)</f>
        <v>#REF!</v>
      </c>
      <c r="AJ15" s="1015" t="e">
        <f>VLOOKUP($D15,'Restaurant P&amp;L'!$C$10:$ZY$548,AJ$1,)</f>
        <v>#REF!</v>
      </c>
      <c r="AK15" s="1015" t="e">
        <f>VLOOKUP($E15,'Restaurant P&amp;L'!$C$10:$ZY$548,AK$1,)</f>
        <v>#REF!</v>
      </c>
      <c r="AL15" s="1015"/>
      <c r="AM15" s="1015"/>
      <c r="AO15" s="989" t="e">
        <f t="shared" si="5"/>
        <v>#REF!</v>
      </c>
      <c r="AP15" s="1" t="e">
        <f t="shared" si="1"/>
        <v>#REF!</v>
      </c>
    </row>
    <row r="16" spans="4:42" ht="21.75" customHeight="1" outlineLevel="1">
      <c r="D16" s="1" t="e">
        <f t="shared" si="2"/>
        <v>#REF!</v>
      </c>
      <c r="E16" s="1" t="e">
        <f t="shared" si="3"/>
        <v>#REF!</v>
      </c>
      <c r="F16" s="986">
        <v>106</v>
      </c>
      <c r="G16" s="34" t="e">
        <f>#REF!</f>
        <v>#REF!</v>
      </c>
      <c r="H16" s="998" t="e">
        <f>VLOOKUP(G16,#REF!,3,)</f>
        <v>#REF!</v>
      </c>
      <c r="I16" s="1024" t="e">
        <f>VLOOKUP(G16,#REF!,4,)</f>
        <v>#REF!</v>
      </c>
      <c r="J16" s="1025" t="e">
        <f t="shared" ca="1" si="4"/>
        <v>#REF!</v>
      </c>
      <c r="K16" s="995"/>
      <c r="L16" s="994" t="e">
        <f>VLOOKUP($D16,'Restaurant P&amp;L'!$C$10:$ZY$548,L$1,)</f>
        <v>#REF!</v>
      </c>
      <c r="M16" s="994" t="e">
        <f>VLOOKUP($D16,'Restaurant P&amp;L'!$C$10:$ZY$548,M$1,)</f>
        <v>#REF!</v>
      </c>
      <c r="N16" s="994" t="e">
        <f>VLOOKUP($D16,'Restaurant P&amp;L'!$C$10:$ZY$548,N$1,)</f>
        <v>#REF!</v>
      </c>
      <c r="O16" s="994" t="e">
        <f>VLOOKUP($D16,'Restaurant P&amp;L'!$C$10:$ZY$548,O$1,)</f>
        <v>#REF!</v>
      </c>
      <c r="P16" s="994" t="e">
        <f>VLOOKUP($D16,'Restaurant P&amp;L'!$C$10:$ZY$548,P$1,)</f>
        <v>#REF!</v>
      </c>
      <c r="Q16" s="994" t="e">
        <f>VLOOKUP($D16,'Restaurant P&amp;L'!$C$10:$ZY$548,Q$1,)</f>
        <v>#REF!</v>
      </c>
      <c r="R16" s="994" t="e">
        <f>VLOOKUP($D16,'Restaurant P&amp;L'!$C$10:$ZY$548,R$1,)</f>
        <v>#REF!</v>
      </c>
      <c r="S16" s="994" t="e">
        <f>VLOOKUP($D16,'Restaurant P&amp;L'!$C$10:$ZY$548,S$1,)</f>
        <v>#REF!</v>
      </c>
      <c r="T16" s="994" t="e">
        <f>VLOOKUP($D16,'Restaurant P&amp;L'!$C$10:$ZY$548,T$1,)</f>
        <v>#REF!</v>
      </c>
      <c r="U16" s="994" t="e">
        <f>VLOOKUP($D16,'Restaurant P&amp;L'!$C$10:$ZY$548,U$1,)</f>
        <v>#REF!</v>
      </c>
      <c r="V16" s="994" t="e">
        <f>VLOOKUP($D16,'Restaurant P&amp;L'!$C$10:$ZY$548,V$1,)</f>
        <v>#REF!</v>
      </c>
      <c r="W16" s="994" t="e">
        <f>VLOOKUP($D16,'Restaurant P&amp;L'!$C$10:$ZY$548,W$1,)</f>
        <v>#REF!</v>
      </c>
      <c r="X16" s="994" t="e">
        <f>VLOOKUP($D16,'Restaurant P&amp;L'!$C$10:$ZY$548,X$1,)</f>
        <v>#REF!</v>
      </c>
      <c r="Y16" s="994" t="e">
        <f>VLOOKUP($D16,'Restaurant P&amp;L'!$C$10:$ZY$548,Y$1,)</f>
        <v>#REF!</v>
      </c>
      <c r="Z16" s="994" t="e">
        <f>VLOOKUP($D16,'Restaurant P&amp;L'!$C$10:$ZY$548,Z$1,)</f>
        <v>#REF!</v>
      </c>
      <c r="AA16" s="994" t="e">
        <f>VLOOKUP($D16,'Restaurant P&amp;L'!$C$10:$ZY$548,AA$1,)</f>
        <v>#REF!</v>
      </c>
      <c r="AB16" s="994" t="e">
        <f>VLOOKUP($D16,'Restaurant P&amp;L'!$C$10:$ZY$548,AB$1,)</f>
        <v>#REF!</v>
      </c>
      <c r="AC16" s="994" t="e">
        <f>VLOOKUP($D16,'Restaurant P&amp;L'!$C$10:$ZY$548,AC$1,)</f>
        <v>#REF!</v>
      </c>
      <c r="AD16" s="994" t="e">
        <f>VLOOKUP($D16,'Restaurant P&amp;L'!$C$10:$ZY$548,AD$1,)</f>
        <v>#REF!</v>
      </c>
      <c r="AE16" s="994" t="e">
        <f>VLOOKUP($D16,'Restaurant P&amp;L'!$C$10:$ZY$548,AE$1,)</f>
        <v>#REF!</v>
      </c>
      <c r="AF16" s="994" t="e">
        <f>VLOOKUP($D16,'Restaurant P&amp;L'!$C$10:$ZY$548,AF$1,)</f>
        <v>#REF!</v>
      </c>
      <c r="AG16" s="994" t="e">
        <f>VLOOKUP($D16,'Restaurant P&amp;L'!$C$10:$ZY$548,AG$1,)</f>
        <v>#REF!</v>
      </c>
      <c r="AH16" s="994" t="e">
        <f>VLOOKUP($D16,'Restaurant P&amp;L'!$C$10:$ZY$548,AH$1,)</f>
        <v>#REF!</v>
      </c>
      <c r="AI16" s="994" t="e">
        <f>VLOOKUP($D16,'Restaurant P&amp;L'!$C$10:$ZY$548,AI$1,)</f>
        <v>#REF!</v>
      </c>
      <c r="AJ16" s="1015" t="e">
        <f>VLOOKUP($D16,'Restaurant P&amp;L'!$C$10:$ZY$548,AJ$1,)</f>
        <v>#REF!</v>
      </c>
      <c r="AK16" s="1015" t="e">
        <f>VLOOKUP($E16,'Restaurant P&amp;L'!$C$10:$ZY$548,AK$1,)</f>
        <v>#REF!</v>
      </c>
      <c r="AL16" s="1015"/>
      <c r="AM16" s="1015"/>
      <c r="AO16" s="989" t="e">
        <f t="shared" si="5"/>
        <v>#REF!</v>
      </c>
      <c r="AP16" s="1" t="e">
        <f t="shared" si="1"/>
        <v>#REF!</v>
      </c>
    </row>
    <row r="17" spans="4:42" ht="21.75" customHeight="1" outlineLevel="1">
      <c r="D17" s="1" t="e">
        <f t="shared" si="2"/>
        <v>#REF!</v>
      </c>
      <c r="E17" s="1" t="e">
        <f t="shared" si="3"/>
        <v>#REF!</v>
      </c>
      <c r="F17" s="986">
        <v>108</v>
      </c>
      <c r="G17" s="34" t="e">
        <f>#REF!</f>
        <v>#REF!</v>
      </c>
      <c r="H17" s="998" t="e">
        <f>VLOOKUP(G17,#REF!,3,)</f>
        <v>#REF!</v>
      </c>
      <c r="I17" s="1024" t="e">
        <f>VLOOKUP(G17,#REF!,4,)</f>
        <v>#REF!</v>
      </c>
      <c r="J17" s="1025" t="e">
        <f t="shared" ca="1" si="4"/>
        <v>#REF!</v>
      </c>
      <c r="K17" s="995"/>
      <c r="L17" s="994" t="e">
        <f>VLOOKUP($D17,'Restaurant P&amp;L'!$C$10:$ZY$548,L$1,)</f>
        <v>#REF!</v>
      </c>
      <c r="M17" s="994" t="e">
        <f>VLOOKUP($D17,'Restaurant P&amp;L'!$C$10:$ZY$548,M$1,)</f>
        <v>#REF!</v>
      </c>
      <c r="N17" s="994" t="e">
        <f>VLOOKUP($D17,'Restaurant P&amp;L'!$C$10:$ZY$548,N$1,)</f>
        <v>#REF!</v>
      </c>
      <c r="O17" s="994" t="e">
        <f>VLOOKUP($D17,'Restaurant P&amp;L'!$C$10:$ZY$548,O$1,)</f>
        <v>#REF!</v>
      </c>
      <c r="P17" s="994" t="e">
        <f>VLOOKUP($D17,'Restaurant P&amp;L'!$C$10:$ZY$548,P$1,)</f>
        <v>#REF!</v>
      </c>
      <c r="Q17" s="994" t="e">
        <f>VLOOKUP($D17,'Restaurant P&amp;L'!$C$10:$ZY$548,Q$1,)</f>
        <v>#REF!</v>
      </c>
      <c r="R17" s="994" t="e">
        <f>VLOOKUP($D17,'Restaurant P&amp;L'!$C$10:$ZY$548,R$1,)</f>
        <v>#REF!</v>
      </c>
      <c r="S17" s="994" t="e">
        <f>VLOOKUP($D17,'Restaurant P&amp;L'!$C$10:$ZY$548,S$1,)</f>
        <v>#REF!</v>
      </c>
      <c r="T17" s="994" t="e">
        <f>VLOOKUP($D17,'Restaurant P&amp;L'!$C$10:$ZY$548,T$1,)</f>
        <v>#REF!</v>
      </c>
      <c r="U17" s="994" t="e">
        <f>VLOOKUP($D17,'Restaurant P&amp;L'!$C$10:$ZY$548,U$1,)</f>
        <v>#REF!</v>
      </c>
      <c r="V17" s="994" t="e">
        <f>VLOOKUP($D17,'Restaurant P&amp;L'!$C$10:$ZY$548,V$1,)</f>
        <v>#REF!</v>
      </c>
      <c r="W17" s="994" t="e">
        <f>VLOOKUP($D17,'Restaurant P&amp;L'!$C$10:$ZY$548,W$1,)</f>
        <v>#REF!</v>
      </c>
      <c r="X17" s="994" t="e">
        <f>VLOOKUP($D17,'Restaurant P&amp;L'!$C$10:$ZY$548,X$1,)</f>
        <v>#REF!</v>
      </c>
      <c r="Y17" s="994" t="e">
        <f>VLOOKUP($D17,'Restaurant P&amp;L'!$C$10:$ZY$548,Y$1,)</f>
        <v>#REF!</v>
      </c>
      <c r="Z17" s="994" t="e">
        <f>VLOOKUP($D17,'Restaurant P&amp;L'!$C$10:$ZY$548,Z$1,)</f>
        <v>#REF!</v>
      </c>
      <c r="AA17" s="994" t="e">
        <f>VLOOKUP($D17,'Restaurant P&amp;L'!$C$10:$ZY$548,AA$1,)</f>
        <v>#REF!</v>
      </c>
      <c r="AB17" s="994" t="e">
        <f>VLOOKUP($D17,'Restaurant P&amp;L'!$C$10:$ZY$548,AB$1,)</f>
        <v>#REF!</v>
      </c>
      <c r="AC17" s="994" t="e">
        <f>VLOOKUP($D17,'Restaurant P&amp;L'!$C$10:$ZY$548,AC$1,)</f>
        <v>#REF!</v>
      </c>
      <c r="AD17" s="994" t="e">
        <f>VLOOKUP($D17,'Restaurant P&amp;L'!$C$10:$ZY$548,AD$1,)</f>
        <v>#REF!</v>
      </c>
      <c r="AE17" s="994" t="e">
        <f>VLOOKUP($D17,'Restaurant P&amp;L'!$C$10:$ZY$548,AE$1,)</f>
        <v>#REF!</v>
      </c>
      <c r="AF17" s="994" t="e">
        <f>VLOOKUP($D17,'Restaurant P&amp;L'!$C$10:$ZY$548,AF$1,)</f>
        <v>#REF!</v>
      </c>
      <c r="AG17" s="994" t="e">
        <f>VLOOKUP($D17,'Restaurant P&amp;L'!$C$10:$ZY$548,AG$1,)</f>
        <v>#REF!</v>
      </c>
      <c r="AH17" s="994" t="e">
        <f>VLOOKUP($D17,'Restaurant P&amp;L'!$C$10:$ZY$548,AH$1,)</f>
        <v>#REF!</v>
      </c>
      <c r="AI17" s="994" t="e">
        <f>VLOOKUP($D17,'Restaurant P&amp;L'!$C$10:$ZY$548,AI$1,)</f>
        <v>#REF!</v>
      </c>
      <c r="AJ17" s="1015" t="e">
        <f>VLOOKUP($D17,'Restaurant P&amp;L'!$C$10:$ZY$548,AJ$1,)</f>
        <v>#REF!</v>
      </c>
      <c r="AK17" s="1015" t="e">
        <f>VLOOKUP($E17,'Restaurant P&amp;L'!$C$10:$ZY$548,AK$1,)</f>
        <v>#REF!</v>
      </c>
      <c r="AL17" s="1015"/>
      <c r="AM17" s="1015"/>
      <c r="AO17" s="989" t="e">
        <f t="shared" si="5"/>
        <v>#REF!</v>
      </c>
      <c r="AP17" s="1" t="e">
        <f t="shared" si="1"/>
        <v>#REF!</v>
      </c>
    </row>
    <row r="18" spans="4:42" ht="21.75" customHeight="1" outlineLevel="1">
      <c r="D18" s="1" t="e">
        <f t="shared" si="2"/>
        <v>#REF!</v>
      </c>
      <c r="E18" s="1" t="e">
        <f t="shared" si="3"/>
        <v>#REF!</v>
      </c>
      <c r="F18" s="986">
        <v>109</v>
      </c>
      <c r="G18" s="34" t="e">
        <f>#REF!</f>
        <v>#REF!</v>
      </c>
      <c r="H18" s="998" t="e">
        <f>VLOOKUP(G18,#REF!,3,)</f>
        <v>#REF!</v>
      </c>
      <c r="I18" s="1024" t="e">
        <f>VLOOKUP(G18,#REF!,4,)</f>
        <v>#REF!</v>
      </c>
      <c r="J18" s="1025" t="e">
        <f t="shared" ca="1" si="4"/>
        <v>#REF!</v>
      </c>
      <c r="K18" s="995"/>
      <c r="L18" s="994" t="e">
        <f>VLOOKUP($D18,'Restaurant P&amp;L'!$C$10:$ZY$548,L$1,)</f>
        <v>#REF!</v>
      </c>
      <c r="M18" s="994" t="e">
        <f>VLOOKUP($D18,'Restaurant P&amp;L'!$C$10:$ZY$548,M$1,)</f>
        <v>#REF!</v>
      </c>
      <c r="N18" s="994" t="e">
        <f>VLOOKUP($D18,'Restaurant P&amp;L'!$C$10:$ZY$548,N$1,)</f>
        <v>#REF!</v>
      </c>
      <c r="O18" s="994" t="e">
        <f>VLOOKUP($D18,'Restaurant P&amp;L'!$C$10:$ZY$548,O$1,)</f>
        <v>#REF!</v>
      </c>
      <c r="P18" s="994" t="e">
        <f>VLOOKUP($D18,'Restaurant P&amp;L'!$C$10:$ZY$548,P$1,)</f>
        <v>#REF!</v>
      </c>
      <c r="Q18" s="994" t="e">
        <f>VLOOKUP($D18,'Restaurant P&amp;L'!$C$10:$ZY$548,Q$1,)</f>
        <v>#REF!</v>
      </c>
      <c r="R18" s="994" t="e">
        <f>VLOOKUP($D18,'Restaurant P&amp;L'!$C$10:$ZY$548,R$1,)</f>
        <v>#REF!</v>
      </c>
      <c r="S18" s="994" t="e">
        <f>VLOOKUP($D18,'Restaurant P&amp;L'!$C$10:$ZY$548,S$1,)</f>
        <v>#REF!</v>
      </c>
      <c r="T18" s="994" t="e">
        <f>VLOOKUP($D18,'Restaurant P&amp;L'!$C$10:$ZY$548,T$1,)</f>
        <v>#REF!</v>
      </c>
      <c r="U18" s="994" t="e">
        <f>VLOOKUP($D18,'Restaurant P&amp;L'!$C$10:$ZY$548,U$1,)</f>
        <v>#REF!</v>
      </c>
      <c r="V18" s="994" t="e">
        <f>VLOOKUP($D18,'Restaurant P&amp;L'!$C$10:$ZY$548,V$1,)</f>
        <v>#REF!</v>
      </c>
      <c r="W18" s="994" t="e">
        <f>VLOOKUP($D18,'Restaurant P&amp;L'!$C$10:$ZY$548,W$1,)</f>
        <v>#REF!</v>
      </c>
      <c r="X18" s="994" t="e">
        <f>VLOOKUP($D18,'Restaurant P&amp;L'!$C$10:$ZY$548,X$1,)</f>
        <v>#REF!</v>
      </c>
      <c r="Y18" s="994" t="e">
        <f>VLOOKUP($D18,'Restaurant P&amp;L'!$C$10:$ZY$548,Y$1,)</f>
        <v>#REF!</v>
      </c>
      <c r="Z18" s="994" t="e">
        <f>VLOOKUP($D18,'Restaurant P&amp;L'!$C$10:$ZY$548,Z$1,)</f>
        <v>#REF!</v>
      </c>
      <c r="AA18" s="994" t="e">
        <f>VLOOKUP($D18,'Restaurant P&amp;L'!$C$10:$ZY$548,AA$1,)</f>
        <v>#REF!</v>
      </c>
      <c r="AB18" s="994" t="e">
        <f>VLOOKUP($D18,'Restaurant P&amp;L'!$C$10:$ZY$548,AB$1,)</f>
        <v>#REF!</v>
      </c>
      <c r="AC18" s="994" t="e">
        <f>VLOOKUP($D18,'Restaurant P&amp;L'!$C$10:$ZY$548,AC$1,)</f>
        <v>#REF!</v>
      </c>
      <c r="AD18" s="994" t="e">
        <f>VLOOKUP($D18,'Restaurant P&amp;L'!$C$10:$ZY$548,AD$1,)</f>
        <v>#REF!</v>
      </c>
      <c r="AE18" s="994" t="e">
        <f>VLOOKUP($D18,'Restaurant P&amp;L'!$C$10:$ZY$548,AE$1,)</f>
        <v>#REF!</v>
      </c>
      <c r="AF18" s="994" t="e">
        <f>VLOOKUP($D18,'Restaurant P&amp;L'!$C$10:$ZY$548,AF$1,)</f>
        <v>#REF!</v>
      </c>
      <c r="AG18" s="994" t="e">
        <f>VLOOKUP($D18,'Restaurant P&amp;L'!$C$10:$ZY$548,AG$1,)</f>
        <v>#REF!</v>
      </c>
      <c r="AH18" s="994" t="e">
        <f>VLOOKUP($D18,'Restaurant P&amp;L'!$C$10:$ZY$548,AH$1,)</f>
        <v>#REF!</v>
      </c>
      <c r="AI18" s="994" t="e">
        <f>VLOOKUP($D18,'Restaurant P&amp;L'!$C$10:$ZY$548,AI$1,)</f>
        <v>#REF!</v>
      </c>
      <c r="AJ18" s="1015" t="e">
        <f>VLOOKUP($D18,'Restaurant P&amp;L'!$C$10:$ZY$548,AJ$1,)</f>
        <v>#REF!</v>
      </c>
      <c r="AK18" s="1015" t="e">
        <f>VLOOKUP($E18,'Restaurant P&amp;L'!$C$10:$ZY$548,AK$1,)</f>
        <v>#REF!</v>
      </c>
      <c r="AL18" s="1015"/>
      <c r="AM18" s="1015"/>
      <c r="AO18" s="989" t="e">
        <f t="shared" si="5"/>
        <v>#REF!</v>
      </c>
      <c r="AP18" s="1" t="e">
        <f t="shared" si="1"/>
        <v>#REF!</v>
      </c>
    </row>
    <row r="19" spans="4:42" ht="21.75" customHeight="1" outlineLevel="1">
      <c r="D19" s="1" t="e">
        <f t="shared" si="2"/>
        <v>#REF!</v>
      </c>
      <c r="E19" s="1" t="e">
        <f t="shared" si="3"/>
        <v>#REF!</v>
      </c>
      <c r="F19" s="986">
        <v>110</v>
      </c>
      <c r="G19" s="34" t="e">
        <f>#REF!</f>
        <v>#REF!</v>
      </c>
      <c r="H19" s="998" t="e">
        <f>VLOOKUP(G19,#REF!,3,)</f>
        <v>#REF!</v>
      </c>
      <c r="I19" s="1024" t="e">
        <f>VLOOKUP(G19,#REF!,4,)</f>
        <v>#REF!</v>
      </c>
      <c r="J19" s="1025" t="e">
        <f t="shared" ca="1" si="4"/>
        <v>#REF!</v>
      </c>
      <c r="K19" s="995"/>
      <c r="L19" s="994" t="e">
        <f>VLOOKUP($D19,'Restaurant P&amp;L'!$C$10:$ZY$548,L$1,)</f>
        <v>#REF!</v>
      </c>
      <c r="M19" s="994" t="e">
        <f>VLOOKUP($D19,'Restaurant P&amp;L'!$C$10:$ZY$548,M$1,)</f>
        <v>#REF!</v>
      </c>
      <c r="N19" s="994" t="e">
        <f>VLOOKUP($D19,'Restaurant P&amp;L'!$C$10:$ZY$548,N$1,)</f>
        <v>#REF!</v>
      </c>
      <c r="O19" s="994" t="e">
        <f>VLOOKUP($D19,'Restaurant P&amp;L'!$C$10:$ZY$548,O$1,)</f>
        <v>#REF!</v>
      </c>
      <c r="P19" s="994" t="e">
        <f>VLOOKUP($D19,'Restaurant P&amp;L'!$C$10:$ZY$548,P$1,)</f>
        <v>#REF!</v>
      </c>
      <c r="Q19" s="994" t="e">
        <f>VLOOKUP($D19,'Restaurant P&amp;L'!$C$10:$ZY$548,Q$1,)</f>
        <v>#REF!</v>
      </c>
      <c r="R19" s="994" t="e">
        <f>VLOOKUP($D19,'Restaurant P&amp;L'!$C$10:$ZY$548,R$1,)</f>
        <v>#REF!</v>
      </c>
      <c r="S19" s="994" t="e">
        <f>VLOOKUP($D19,'Restaurant P&amp;L'!$C$10:$ZY$548,S$1,)</f>
        <v>#REF!</v>
      </c>
      <c r="T19" s="994" t="e">
        <f>VLOOKUP($D19,'Restaurant P&amp;L'!$C$10:$ZY$548,T$1,)</f>
        <v>#REF!</v>
      </c>
      <c r="U19" s="994" t="e">
        <f>VLOOKUP($D19,'Restaurant P&amp;L'!$C$10:$ZY$548,U$1,)</f>
        <v>#REF!</v>
      </c>
      <c r="V19" s="994" t="e">
        <f>VLOOKUP($D19,'Restaurant P&amp;L'!$C$10:$ZY$548,V$1,)</f>
        <v>#REF!</v>
      </c>
      <c r="W19" s="994" t="e">
        <f>VLOOKUP($D19,'Restaurant P&amp;L'!$C$10:$ZY$548,W$1,)</f>
        <v>#REF!</v>
      </c>
      <c r="X19" s="994" t="e">
        <f>VLOOKUP($D19,'Restaurant P&amp;L'!$C$10:$ZY$548,X$1,)</f>
        <v>#REF!</v>
      </c>
      <c r="Y19" s="994" t="e">
        <f>VLOOKUP($D19,'Restaurant P&amp;L'!$C$10:$ZY$548,Y$1,)</f>
        <v>#REF!</v>
      </c>
      <c r="Z19" s="994" t="e">
        <f>VLOOKUP($D19,'Restaurant P&amp;L'!$C$10:$ZY$548,Z$1,)</f>
        <v>#REF!</v>
      </c>
      <c r="AA19" s="994" t="e">
        <f>VLOOKUP($D19,'Restaurant P&amp;L'!$C$10:$ZY$548,AA$1,)</f>
        <v>#REF!</v>
      </c>
      <c r="AB19" s="994" t="e">
        <f>VLOOKUP($D19,'Restaurant P&amp;L'!$C$10:$ZY$548,AB$1,)</f>
        <v>#REF!</v>
      </c>
      <c r="AC19" s="994" t="e">
        <f>VLOOKUP($D19,'Restaurant P&amp;L'!$C$10:$ZY$548,AC$1,)</f>
        <v>#REF!</v>
      </c>
      <c r="AD19" s="994" t="e">
        <f>VLOOKUP($D19,'Restaurant P&amp;L'!$C$10:$ZY$548,AD$1,)</f>
        <v>#REF!</v>
      </c>
      <c r="AE19" s="994" t="e">
        <f>VLOOKUP($D19,'Restaurant P&amp;L'!$C$10:$ZY$548,AE$1,)</f>
        <v>#REF!</v>
      </c>
      <c r="AF19" s="994" t="e">
        <f>VLOOKUP($D19,'Restaurant P&amp;L'!$C$10:$ZY$548,AF$1,)</f>
        <v>#REF!</v>
      </c>
      <c r="AG19" s="994" t="e">
        <f>VLOOKUP($D19,'Restaurant P&amp;L'!$C$10:$ZY$548,AG$1,)</f>
        <v>#REF!</v>
      </c>
      <c r="AH19" s="994" t="e">
        <f>VLOOKUP($D19,'Restaurant P&amp;L'!$C$10:$ZY$548,AH$1,)</f>
        <v>#REF!</v>
      </c>
      <c r="AI19" s="994" t="e">
        <f>VLOOKUP($D19,'Restaurant P&amp;L'!$C$10:$ZY$548,AI$1,)</f>
        <v>#REF!</v>
      </c>
      <c r="AJ19" s="1015" t="e">
        <f>VLOOKUP($D19,'Restaurant P&amp;L'!$C$10:$ZY$548,AJ$1,)</f>
        <v>#REF!</v>
      </c>
      <c r="AK19" s="1015" t="e">
        <f>VLOOKUP($E19,'Restaurant P&amp;L'!$C$10:$ZY$548,AK$1,)</f>
        <v>#REF!</v>
      </c>
      <c r="AL19" s="1015"/>
      <c r="AM19" s="1015"/>
      <c r="AO19" s="989" t="e">
        <f t="shared" si="5"/>
        <v>#REF!</v>
      </c>
      <c r="AP19" s="1" t="e">
        <f t="shared" si="1"/>
        <v>#REF!</v>
      </c>
    </row>
    <row r="20" spans="4:42" ht="21.75" customHeight="1" outlineLevel="1">
      <c r="D20" s="1" t="e">
        <f t="shared" si="2"/>
        <v>#REF!</v>
      </c>
      <c r="E20" s="1" t="e">
        <f t="shared" si="3"/>
        <v>#REF!</v>
      </c>
      <c r="F20" s="986">
        <v>111</v>
      </c>
      <c r="G20" s="34" t="e">
        <f>#REF!</f>
        <v>#REF!</v>
      </c>
      <c r="H20" s="998" t="e">
        <f>VLOOKUP(G20,#REF!,3,)</f>
        <v>#REF!</v>
      </c>
      <c r="I20" s="1024" t="e">
        <f>VLOOKUP(G20,#REF!,4,)</f>
        <v>#REF!</v>
      </c>
      <c r="J20" s="1025" t="e">
        <f t="shared" ca="1" si="4"/>
        <v>#REF!</v>
      </c>
      <c r="K20" s="995"/>
      <c r="L20" s="994" t="e">
        <f>VLOOKUP($D20,'Restaurant P&amp;L'!$C$10:$ZY$548,L$1,)</f>
        <v>#REF!</v>
      </c>
      <c r="M20" s="994" t="e">
        <f>VLOOKUP($D20,'Restaurant P&amp;L'!$C$10:$ZY$548,M$1,)</f>
        <v>#REF!</v>
      </c>
      <c r="N20" s="994" t="e">
        <f>VLOOKUP($D20,'Restaurant P&amp;L'!$C$10:$ZY$548,N$1,)</f>
        <v>#REF!</v>
      </c>
      <c r="O20" s="994" t="e">
        <f>VLOOKUP($D20,'Restaurant P&amp;L'!$C$10:$ZY$548,O$1,)</f>
        <v>#REF!</v>
      </c>
      <c r="P20" s="994" t="e">
        <f>VLOOKUP($D20,'Restaurant P&amp;L'!$C$10:$ZY$548,P$1,)</f>
        <v>#REF!</v>
      </c>
      <c r="Q20" s="994" t="e">
        <f>VLOOKUP($D20,'Restaurant P&amp;L'!$C$10:$ZY$548,Q$1,)</f>
        <v>#REF!</v>
      </c>
      <c r="R20" s="994" t="e">
        <f>VLOOKUP($D20,'Restaurant P&amp;L'!$C$10:$ZY$548,R$1,)</f>
        <v>#REF!</v>
      </c>
      <c r="S20" s="994" t="e">
        <f>VLOOKUP($D20,'Restaurant P&amp;L'!$C$10:$ZY$548,S$1,)</f>
        <v>#REF!</v>
      </c>
      <c r="T20" s="994" t="e">
        <f>VLOOKUP($D20,'Restaurant P&amp;L'!$C$10:$ZY$548,T$1,)</f>
        <v>#REF!</v>
      </c>
      <c r="U20" s="994" t="e">
        <f>VLOOKUP($D20,'Restaurant P&amp;L'!$C$10:$ZY$548,U$1,)</f>
        <v>#REF!</v>
      </c>
      <c r="V20" s="994" t="e">
        <f>VLOOKUP($D20,'Restaurant P&amp;L'!$C$10:$ZY$548,V$1,)</f>
        <v>#REF!</v>
      </c>
      <c r="W20" s="994" t="e">
        <f>VLOOKUP($D20,'Restaurant P&amp;L'!$C$10:$ZY$548,W$1,)</f>
        <v>#REF!</v>
      </c>
      <c r="X20" s="994" t="e">
        <f>VLOOKUP($D20,'Restaurant P&amp;L'!$C$10:$ZY$548,X$1,)</f>
        <v>#REF!</v>
      </c>
      <c r="Y20" s="994" t="e">
        <f>VLOOKUP($D20,'Restaurant P&amp;L'!$C$10:$ZY$548,Y$1,)</f>
        <v>#REF!</v>
      </c>
      <c r="Z20" s="994" t="e">
        <f>VLOOKUP($D20,'Restaurant P&amp;L'!$C$10:$ZY$548,Z$1,)</f>
        <v>#REF!</v>
      </c>
      <c r="AA20" s="994" t="e">
        <f>VLOOKUP($D20,'Restaurant P&amp;L'!$C$10:$ZY$548,AA$1,)</f>
        <v>#REF!</v>
      </c>
      <c r="AB20" s="994" t="e">
        <f>VLOOKUP($D20,'Restaurant P&amp;L'!$C$10:$ZY$548,AB$1,)</f>
        <v>#REF!</v>
      </c>
      <c r="AC20" s="994" t="e">
        <f>VLOOKUP($D20,'Restaurant P&amp;L'!$C$10:$ZY$548,AC$1,)</f>
        <v>#REF!</v>
      </c>
      <c r="AD20" s="994" t="e">
        <f>VLOOKUP($D20,'Restaurant P&amp;L'!$C$10:$ZY$548,AD$1,)</f>
        <v>#REF!</v>
      </c>
      <c r="AE20" s="994" t="e">
        <f>VLOOKUP($D20,'Restaurant P&amp;L'!$C$10:$ZY$548,AE$1,)</f>
        <v>#REF!</v>
      </c>
      <c r="AF20" s="994" t="e">
        <f>VLOOKUP($D20,'Restaurant P&amp;L'!$C$10:$ZY$548,AF$1,)</f>
        <v>#REF!</v>
      </c>
      <c r="AG20" s="994" t="e">
        <f>VLOOKUP($D20,'Restaurant P&amp;L'!$C$10:$ZY$548,AG$1,)</f>
        <v>#REF!</v>
      </c>
      <c r="AH20" s="994" t="e">
        <f>VLOOKUP($D20,'Restaurant P&amp;L'!$C$10:$ZY$548,AH$1,)</f>
        <v>#REF!</v>
      </c>
      <c r="AI20" s="994" t="e">
        <f>VLOOKUP($D20,'Restaurant P&amp;L'!$C$10:$ZY$548,AI$1,)</f>
        <v>#REF!</v>
      </c>
      <c r="AJ20" s="1015" t="e">
        <f>VLOOKUP($D20,'Restaurant P&amp;L'!$C$10:$ZY$548,AJ$1,)</f>
        <v>#REF!</v>
      </c>
      <c r="AK20" s="1015" t="e">
        <f>VLOOKUP($E20,'Restaurant P&amp;L'!$C$10:$ZY$548,AK$1,)</f>
        <v>#REF!</v>
      </c>
      <c r="AL20" s="1015"/>
      <c r="AM20" s="1015"/>
      <c r="AO20" s="989" t="e">
        <f t="shared" si="5"/>
        <v>#REF!</v>
      </c>
      <c r="AP20" s="1" t="e">
        <f t="shared" si="1"/>
        <v>#REF!</v>
      </c>
    </row>
    <row r="21" spans="4:42" ht="21.75" customHeight="1" outlineLevel="1">
      <c r="D21" s="1" t="e">
        <f t="shared" si="2"/>
        <v>#REF!</v>
      </c>
      <c r="E21" s="1" t="e">
        <f t="shared" si="3"/>
        <v>#REF!</v>
      </c>
      <c r="F21" s="986">
        <v>112</v>
      </c>
      <c r="G21" s="34" t="e">
        <f>#REF!</f>
        <v>#REF!</v>
      </c>
      <c r="H21" s="998" t="e">
        <f>VLOOKUP(G21,#REF!,3,)</f>
        <v>#REF!</v>
      </c>
      <c r="I21" s="1024" t="e">
        <f>VLOOKUP(G21,#REF!,4,)</f>
        <v>#REF!</v>
      </c>
      <c r="J21" s="1025" t="e">
        <f t="shared" ca="1" si="4"/>
        <v>#REF!</v>
      </c>
      <c r="K21" s="995"/>
      <c r="L21" s="994" t="e">
        <f>VLOOKUP($D21,'Restaurant P&amp;L'!$C$10:$ZY$548,L$1,)</f>
        <v>#REF!</v>
      </c>
      <c r="M21" s="994" t="e">
        <f>VLOOKUP($D21,'Restaurant P&amp;L'!$C$10:$ZY$548,M$1,)</f>
        <v>#REF!</v>
      </c>
      <c r="N21" s="994" t="e">
        <f>VLOOKUP($D21,'Restaurant P&amp;L'!$C$10:$ZY$548,N$1,)</f>
        <v>#REF!</v>
      </c>
      <c r="O21" s="994" t="e">
        <f>VLOOKUP($D21,'Restaurant P&amp;L'!$C$10:$ZY$548,O$1,)</f>
        <v>#REF!</v>
      </c>
      <c r="P21" s="994" t="e">
        <f>VLOOKUP($D21,'Restaurant P&amp;L'!$C$10:$ZY$548,P$1,)</f>
        <v>#REF!</v>
      </c>
      <c r="Q21" s="994" t="e">
        <f>VLOOKUP($D21,'Restaurant P&amp;L'!$C$10:$ZY$548,Q$1,)</f>
        <v>#REF!</v>
      </c>
      <c r="R21" s="994" t="e">
        <f>VLOOKUP($D21,'Restaurant P&amp;L'!$C$10:$ZY$548,R$1,)</f>
        <v>#REF!</v>
      </c>
      <c r="S21" s="994" t="e">
        <f>VLOOKUP($D21,'Restaurant P&amp;L'!$C$10:$ZY$548,S$1,)</f>
        <v>#REF!</v>
      </c>
      <c r="T21" s="994" t="e">
        <f>VLOOKUP($D21,'Restaurant P&amp;L'!$C$10:$ZY$548,T$1,)</f>
        <v>#REF!</v>
      </c>
      <c r="U21" s="994" t="e">
        <f>VLOOKUP($D21,'Restaurant P&amp;L'!$C$10:$ZY$548,U$1,)</f>
        <v>#REF!</v>
      </c>
      <c r="V21" s="994" t="e">
        <f>VLOOKUP($D21,'Restaurant P&amp;L'!$C$10:$ZY$548,V$1,)</f>
        <v>#REF!</v>
      </c>
      <c r="W21" s="994" t="e">
        <f>VLOOKUP($D21,'Restaurant P&amp;L'!$C$10:$ZY$548,W$1,)</f>
        <v>#REF!</v>
      </c>
      <c r="X21" s="994" t="e">
        <f>VLOOKUP($D21,'Restaurant P&amp;L'!$C$10:$ZY$548,X$1,)</f>
        <v>#REF!</v>
      </c>
      <c r="Y21" s="994" t="e">
        <f>VLOOKUP($D21,'Restaurant P&amp;L'!$C$10:$ZY$548,Y$1,)</f>
        <v>#REF!</v>
      </c>
      <c r="Z21" s="994" t="e">
        <f>VLOOKUP($D21,'Restaurant P&amp;L'!$C$10:$ZY$548,Z$1,)</f>
        <v>#REF!</v>
      </c>
      <c r="AA21" s="994" t="e">
        <f>VLOOKUP($D21,'Restaurant P&amp;L'!$C$10:$ZY$548,AA$1,)</f>
        <v>#REF!</v>
      </c>
      <c r="AB21" s="994" t="e">
        <f>VLOOKUP($D21,'Restaurant P&amp;L'!$C$10:$ZY$548,AB$1,)</f>
        <v>#REF!</v>
      </c>
      <c r="AC21" s="994" t="e">
        <f>VLOOKUP($D21,'Restaurant P&amp;L'!$C$10:$ZY$548,AC$1,)</f>
        <v>#REF!</v>
      </c>
      <c r="AD21" s="994" t="e">
        <f>VLOOKUP($D21,'Restaurant P&amp;L'!$C$10:$ZY$548,AD$1,)</f>
        <v>#REF!</v>
      </c>
      <c r="AE21" s="994" t="e">
        <f>VLOOKUP($D21,'Restaurant P&amp;L'!$C$10:$ZY$548,AE$1,)</f>
        <v>#REF!</v>
      </c>
      <c r="AF21" s="994" t="e">
        <f>VLOOKUP($D21,'Restaurant P&amp;L'!$C$10:$ZY$548,AF$1,)</f>
        <v>#REF!</v>
      </c>
      <c r="AG21" s="994" t="e">
        <f>VLOOKUP($D21,'Restaurant P&amp;L'!$C$10:$ZY$548,AG$1,)</f>
        <v>#REF!</v>
      </c>
      <c r="AH21" s="994" t="e">
        <f>VLOOKUP($D21,'Restaurant P&amp;L'!$C$10:$ZY$548,AH$1,)</f>
        <v>#REF!</v>
      </c>
      <c r="AI21" s="994" t="e">
        <f>VLOOKUP($D21,'Restaurant P&amp;L'!$C$10:$ZY$548,AI$1,)</f>
        <v>#REF!</v>
      </c>
      <c r="AJ21" s="1015" t="e">
        <f>VLOOKUP($D21,'Restaurant P&amp;L'!$C$10:$ZY$548,AJ$1,)</f>
        <v>#REF!</v>
      </c>
      <c r="AK21" s="1015" t="e">
        <f>VLOOKUP($E21,'Restaurant P&amp;L'!$C$10:$ZY$548,AK$1,)</f>
        <v>#REF!</v>
      </c>
      <c r="AL21" s="1015"/>
      <c r="AM21" s="1015"/>
      <c r="AO21" s="989" t="e">
        <f t="shared" si="5"/>
        <v>#REF!</v>
      </c>
      <c r="AP21" s="1" t="e">
        <f t="shared" si="1"/>
        <v>#REF!</v>
      </c>
    </row>
    <row r="22" spans="4:42" ht="21.75" customHeight="1" outlineLevel="1">
      <c r="D22" s="1" t="e">
        <f t="shared" si="2"/>
        <v>#REF!</v>
      </c>
      <c r="E22" s="1" t="e">
        <f t="shared" si="3"/>
        <v>#REF!</v>
      </c>
      <c r="F22" s="986">
        <v>113</v>
      </c>
      <c r="G22" s="34" t="e">
        <f>#REF!</f>
        <v>#REF!</v>
      </c>
      <c r="H22" s="998" t="e">
        <f>VLOOKUP(G22,#REF!,3,)</f>
        <v>#REF!</v>
      </c>
      <c r="I22" s="1024" t="e">
        <f>VLOOKUP(G22,#REF!,4,)</f>
        <v>#REF!</v>
      </c>
      <c r="J22" s="1025" t="e">
        <f t="shared" ca="1" si="4"/>
        <v>#REF!</v>
      </c>
      <c r="K22" s="995"/>
      <c r="L22" s="994" t="e">
        <f>VLOOKUP($D22,'Restaurant P&amp;L'!$C$10:$ZY$548,L$1,)</f>
        <v>#REF!</v>
      </c>
      <c r="M22" s="994" t="e">
        <f>VLOOKUP($D22,'Restaurant P&amp;L'!$C$10:$ZY$548,M$1,)</f>
        <v>#REF!</v>
      </c>
      <c r="N22" s="994" t="e">
        <f>VLOOKUP($D22,'Restaurant P&amp;L'!$C$10:$ZY$548,N$1,)</f>
        <v>#REF!</v>
      </c>
      <c r="O22" s="994" t="e">
        <f>VLOOKUP($D22,'Restaurant P&amp;L'!$C$10:$ZY$548,O$1,)</f>
        <v>#REF!</v>
      </c>
      <c r="P22" s="994" t="e">
        <f>VLOOKUP($D22,'Restaurant P&amp;L'!$C$10:$ZY$548,P$1,)</f>
        <v>#REF!</v>
      </c>
      <c r="Q22" s="994" t="e">
        <f>VLOOKUP($D22,'Restaurant P&amp;L'!$C$10:$ZY$548,Q$1,)</f>
        <v>#REF!</v>
      </c>
      <c r="R22" s="994" t="e">
        <f>VLOOKUP($D22,'Restaurant P&amp;L'!$C$10:$ZY$548,R$1,)</f>
        <v>#REF!</v>
      </c>
      <c r="S22" s="994" t="e">
        <f>VLOOKUP($D22,'Restaurant P&amp;L'!$C$10:$ZY$548,S$1,)</f>
        <v>#REF!</v>
      </c>
      <c r="T22" s="994" t="e">
        <f>VLOOKUP($D22,'Restaurant P&amp;L'!$C$10:$ZY$548,T$1,)</f>
        <v>#REF!</v>
      </c>
      <c r="U22" s="994" t="e">
        <f>VLOOKUP($D22,'Restaurant P&amp;L'!$C$10:$ZY$548,U$1,)</f>
        <v>#REF!</v>
      </c>
      <c r="V22" s="994" t="e">
        <f>VLOOKUP($D22,'Restaurant P&amp;L'!$C$10:$ZY$548,V$1,)</f>
        <v>#REF!</v>
      </c>
      <c r="W22" s="994" t="e">
        <f>VLOOKUP($D22,'Restaurant P&amp;L'!$C$10:$ZY$548,W$1,)</f>
        <v>#REF!</v>
      </c>
      <c r="X22" s="994" t="e">
        <f>VLOOKUP($D22,'Restaurant P&amp;L'!$C$10:$ZY$548,X$1,)</f>
        <v>#REF!</v>
      </c>
      <c r="Y22" s="994" t="e">
        <f>VLOOKUP($D22,'Restaurant P&amp;L'!$C$10:$ZY$548,Y$1,)</f>
        <v>#REF!</v>
      </c>
      <c r="Z22" s="994" t="e">
        <f>VLOOKUP($D22,'Restaurant P&amp;L'!$C$10:$ZY$548,Z$1,)</f>
        <v>#REF!</v>
      </c>
      <c r="AA22" s="994" t="e">
        <f>VLOOKUP($D22,'Restaurant P&amp;L'!$C$10:$ZY$548,AA$1,)</f>
        <v>#REF!</v>
      </c>
      <c r="AB22" s="994" t="e">
        <f>VLOOKUP($D22,'Restaurant P&amp;L'!$C$10:$ZY$548,AB$1,)</f>
        <v>#REF!</v>
      </c>
      <c r="AC22" s="994" t="e">
        <f>VLOOKUP($D22,'Restaurant P&amp;L'!$C$10:$ZY$548,AC$1,)</f>
        <v>#REF!</v>
      </c>
      <c r="AD22" s="994" t="e">
        <f>VLOOKUP($D22,'Restaurant P&amp;L'!$C$10:$ZY$548,AD$1,)</f>
        <v>#REF!</v>
      </c>
      <c r="AE22" s="994" t="e">
        <f>VLOOKUP($D22,'Restaurant P&amp;L'!$C$10:$ZY$548,AE$1,)</f>
        <v>#REF!</v>
      </c>
      <c r="AF22" s="994" t="e">
        <f>VLOOKUP($D22,'Restaurant P&amp;L'!$C$10:$ZY$548,AF$1,)</f>
        <v>#REF!</v>
      </c>
      <c r="AG22" s="994" t="e">
        <f>VLOOKUP($D22,'Restaurant P&amp;L'!$C$10:$ZY$548,AG$1,)</f>
        <v>#REF!</v>
      </c>
      <c r="AH22" s="994" t="e">
        <f>VLOOKUP($D22,'Restaurant P&amp;L'!$C$10:$ZY$548,AH$1,)</f>
        <v>#REF!</v>
      </c>
      <c r="AI22" s="994" t="e">
        <f>VLOOKUP($D22,'Restaurant P&amp;L'!$C$10:$ZY$548,AI$1,)</f>
        <v>#REF!</v>
      </c>
      <c r="AJ22" s="1015" t="e">
        <f>VLOOKUP($D22,'Restaurant P&amp;L'!$C$10:$ZY$548,AJ$1,)</f>
        <v>#REF!</v>
      </c>
      <c r="AK22" s="1015" t="e">
        <f>VLOOKUP($E22,'Restaurant P&amp;L'!$C$10:$ZY$548,AK$1,)</f>
        <v>#REF!</v>
      </c>
      <c r="AL22" s="1015"/>
      <c r="AM22" s="1015"/>
      <c r="AO22" s="989" t="e">
        <f t="shared" si="5"/>
        <v>#REF!</v>
      </c>
      <c r="AP22" s="1" t="e">
        <f t="shared" si="1"/>
        <v>#REF!</v>
      </c>
    </row>
    <row r="23" spans="4:42" ht="21.75" customHeight="1" outlineLevel="1">
      <c r="D23" s="1" t="e">
        <f t="shared" si="2"/>
        <v>#REF!</v>
      </c>
      <c r="E23" s="1" t="e">
        <f t="shared" si="3"/>
        <v>#REF!</v>
      </c>
      <c r="F23" s="986">
        <v>115</v>
      </c>
      <c r="G23" s="34" t="e">
        <f>#REF!</f>
        <v>#REF!</v>
      </c>
      <c r="H23" s="998" t="e">
        <f>VLOOKUP(G23,#REF!,3,)</f>
        <v>#REF!</v>
      </c>
      <c r="I23" s="1024" t="e">
        <f>VLOOKUP(G23,#REF!,4,)</f>
        <v>#REF!</v>
      </c>
      <c r="J23" s="1025" t="e">
        <f t="shared" ca="1" si="4"/>
        <v>#REF!</v>
      </c>
      <c r="K23" s="995"/>
      <c r="L23" s="994" t="e">
        <f>VLOOKUP($D23,'Restaurant P&amp;L'!$C$10:$ZY$548,L$1,)</f>
        <v>#REF!</v>
      </c>
      <c r="M23" s="994" t="e">
        <f>VLOOKUP($D23,'Restaurant P&amp;L'!$C$10:$ZY$548,M$1,)</f>
        <v>#REF!</v>
      </c>
      <c r="N23" s="994" t="e">
        <f>VLOOKUP($D23,'Restaurant P&amp;L'!$C$10:$ZY$548,N$1,)</f>
        <v>#REF!</v>
      </c>
      <c r="O23" s="994" t="e">
        <f>VLOOKUP($D23,'Restaurant P&amp;L'!$C$10:$ZY$548,O$1,)</f>
        <v>#REF!</v>
      </c>
      <c r="P23" s="994" t="e">
        <f>VLOOKUP($D23,'Restaurant P&amp;L'!$C$10:$ZY$548,P$1,)</f>
        <v>#REF!</v>
      </c>
      <c r="Q23" s="994" t="e">
        <f>VLOOKUP($D23,'Restaurant P&amp;L'!$C$10:$ZY$548,Q$1,)</f>
        <v>#REF!</v>
      </c>
      <c r="R23" s="994" t="e">
        <f>VLOOKUP($D23,'Restaurant P&amp;L'!$C$10:$ZY$548,R$1,)</f>
        <v>#REF!</v>
      </c>
      <c r="S23" s="994" t="e">
        <f>VLOOKUP($D23,'Restaurant P&amp;L'!$C$10:$ZY$548,S$1,)</f>
        <v>#REF!</v>
      </c>
      <c r="T23" s="994" t="e">
        <f>VLOOKUP($D23,'Restaurant P&amp;L'!$C$10:$ZY$548,T$1,)</f>
        <v>#REF!</v>
      </c>
      <c r="U23" s="994" t="e">
        <f>VLOOKUP($D23,'Restaurant P&amp;L'!$C$10:$ZY$548,U$1,)</f>
        <v>#REF!</v>
      </c>
      <c r="V23" s="994" t="e">
        <f>VLOOKUP($D23,'Restaurant P&amp;L'!$C$10:$ZY$548,V$1,)</f>
        <v>#REF!</v>
      </c>
      <c r="W23" s="994" t="e">
        <f>VLOOKUP($D23,'Restaurant P&amp;L'!$C$10:$ZY$548,W$1,)</f>
        <v>#REF!</v>
      </c>
      <c r="X23" s="994" t="e">
        <f>VLOOKUP($D23,'Restaurant P&amp;L'!$C$10:$ZY$548,X$1,)</f>
        <v>#REF!</v>
      </c>
      <c r="Y23" s="994" t="e">
        <f>VLOOKUP($D23,'Restaurant P&amp;L'!$C$10:$ZY$548,Y$1,)</f>
        <v>#REF!</v>
      </c>
      <c r="Z23" s="994" t="e">
        <f>VLOOKUP($D23,'Restaurant P&amp;L'!$C$10:$ZY$548,Z$1,)</f>
        <v>#REF!</v>
      </c>
      <c r="AA23" s="994" t="e">
        <f>VLOOKUP($D23,'Restaurant P&amp;L'!$C$10:$ZY$548,AA$1,)</f>
        <v>#REF!</v>
      </c>
      <c r="AB23" s="994" t="e">
        <f>VLOOKUP($D23,'Restaurant P&amp;L'!$C$10:$ZY$548,AB$1,)</f>
        <v>#REF!</v>
      </c>
      <c r="AC23" s="994" t="e">
        <f>VLOOKUP($D23,'Restaurant P&amp;L'!$C$10:$ZY$548,AC$1,)</f>
        <v>#REF!</v>
      </c>
      <c r="AD23" s="994" t="e">
        <f>VLOOKUP($D23,'Restaurant P&amp;L'!$C$10:$ZY$548,AD$1,)</f>
        <v>#REF!</v>
      </c>
      <c r="AE23" s="994" t="e">
        <f>VLOOKUP($D23,'Restaurant P&amp;L'!$C$10:$ZY$548,AE$1,)</f>
        <v>#REF!</v>
      </c>
      <c r="AF23" s="994" t="e">
        <f>VLOOKUP($D23,'Restaurant P&amp;L'!$C$10:$ZY$548,AF$1,)</f>
        <v>#REF!</v>
      </c>
      <c r="AG23" s="994" t="e">
        <f>VLOOKUP($D23,'Restaurant P&amp;L'!$C$10:$ZY$548,AG$1,)</f>
        <v>#REF!</v>
      </c>
      <c r="AH23" s="994" t="e">
        <f>VLOOKUP($D23,'Restaurant P&amp;L'!$C$10:$ZY$548,AH$1,)</f>
        <v>#REF!</v>
      </c>
      <c r="AI23" s="994" t="e">
        <f>VLOOKUP($D23,'Restaurant P&amp;L'!$C$10:$ZY$548,AI$1,)</f>
        <v>#REF!</v>
      </c>
      <c r="AJ23" s="1015" t="e">
        <f>VLOOKUP($D23,'Restaurant P&amp;L'!$C$10:$ZY$548,AJ$1,)</f>
        <v>#REF!</v>
      </c>
      <c r="AK23" s="1015" t="e">
        <f>VLOOKUP($E23,'Restaurant P&amp;L'!$C$10:$ZY$548,AK$1,)</f>
        <v>#REF!</v>
      </c>
      <c r="AL23" s="1015"/>
      <c r="AM23" s="1015"/>
      <c r="AO23" s="989" t="e">
        <f t="shared" si="5"/>
        <v>#REF!</v>
      </c>
      <c r="AP23" s="1" t="e">
        <f t="shared" si="1"/>
        <v>#REF!</v>
      </c>
    </row>
    <row r="24" spans="4:42" ht="21.75" customHeight="1" outlineLevel="1">
      <c r="D24" s="1" t="e">
        <f t="shared" si="2"/>
        <v>#REF!</v>
      </c>
      <c r="E24" s="1" t="e">
        <f t="shared" si="3"/>
        <v>#REF!</v>
      </c>
      <c r="F24" s="986">
        <v>117</v>
      </c>
      <c r="G24" s="34" t="e">
        <f>#REF!</f>
        <v>#REF!</v>
      </c>
      <c r="H24" s="998" t="e">
        <f>VLOOKUP(G24,#REF!,3,)</f>
        <v>#REF!</v>
      </c>
      <c r="I24" s="1024" t="e">
        <f>VLOOKUP(G24,#REF!,4,)</f>
        <v>#REF!</v>
      </c>
      <c r="J24" s="1025" t="e">
        <f t="shared" ca="1" si="4"/>
        <v>#REF!</v>
      </c>
      <c r="K24" s="995"/>
      <c r="L24" s="994" t="e">
        <f>VLOOKUP($D24,'Restaurant P&amp;L'!$C$10:$ZY$548,L$1,)</f>
        <v>#REF!</v>
      </c>
      <c r="M24" s="994" t="e">
        <f>VLOOKUP($D24,'Restaurant P&amp;L'!$C$10:$ZY$548,M$1,)</f>
        <v>#REF!</v>
      </c>
      <c r="N24" s="994" t="e">
        <f>VLOOKUP($D24,'Restaurant P&amp;L'!$C$10:$ZY$548,N$1,)</f>
        <v>#REF!</v>
      </c>
      <c r="O24" s="994" t="e">
        <f>VLOOKUP($D24,'Restaurant P&amp;L'!$C$10:$ZY$548,O$1,)</f>
        <v>#REF!</v>
      </c>
      <c r="P24" s="994" t="e">
        <f>VLOOKUP($D24,'Restaurant P&amp;L'!$C$10:$ZY$548,P$1,)</f>
        <v>#REF!</v>
      </c>
      <c r="Q24" s="994" t="e">
        <f>VLOOKUP($D24,'Restaurant P&amp;L'!$C$10:$ZY$548,Q$1,)</f>
        <v>#REF!</v>
      </c>
      <c r="R24" s="994" t="e">
        <f>VLOOKUP($D24,'Restaurant P&amp;L'!$C$10:$ZY$548,R$1,)</f>
        <v>#REF!</v>
      </c>
      <c r="S24" s="994" t="e">
        <f>VLOOKUP($D24,'Restaurant P&amp;L'!$C$10:$ZY$548,S$1,)</f>
        <v>#REF!</v>
      </c>
      <c r="T24" s="994" t="e">
        <f>VLOOKUP($D24,'Restaurant P&amp;L'!$C$10:$ZY$548,T$1,)</f>
        <v>#REF!</v>
      </c>
      <c r="U24" s="994" t="e">
        <f>VLOOKUP($D24,'Restaurant P&amp;L'!$C$10:$ZY$548,U$1,)</f>
        <v>#REF!</v>
      </c>
      <c r="V24" s="994" t="e">
        <f>VLOOKUP($D24,'Restaurant P&amp;L'!$C$10:$ZY$548,V$1,)</f>
        <v>#REF!</v>
      </c>
      <c r="W24" s="994" t="e">
        <f>VLOOKUP($D24,'Restaurant P&amp;L'!$C$10:$ZY$548,W$1,)</f>
        <v>#REF!</v>
      </c>
      <c r="X24" s="994" t="e">
        <f>VLOOKUP($D24,'Restaurant P&amp;L'!$C$10:$ZY$548,X$1,)</f>
        <v>#REF!</v>
      </c>
      <c r="Y24" s="994" t="e">
        <f>VLOOKUP($D24,'Restaurant P&amp;L'!$C$10:$ZY$548,Y$1,)</f>
        <v>#REF!</v>
      </c>
      <c r="Z24" s="994" t="e">
        <f>VLOOKUP($D24,'Restaurant P&amp;L'!$C$10:$ZY$548,Z$1,)</f>
        <v>#REF!</v>
      </c>
      <c r="AA24" s="994" t="e">
        <f>VLOOKUP($D24,'Restaurant P&amp;L'!$C$10:$ZY$548,AA$1,)</f>
        <v>#REF!</v>
      </c>
      <c r="AB24" s="994" t="e">
        <f>VLOOKUP($D24,'Restaurant P&amp;L'!$C$10:$ZY$548,AB$1,)</f>
        <v>#REF!</v>
      </c>
      <c r="AC24" s="994" t="e">
        <f>VLOOKUP($D24,'Restaurant P&amp;L'!$C$10:$ZY$548,AC$1,)</f>
        <v>#REF!</v>
      </c>
      <c r="AD24" s="994" t="e">
        <f>VLOOKUP($D24,'Restaurant P&amp;L'!$C$10:$ZY$548,AD$1,)</f>
        <v>#REF!</v>
      </c>
      <c r="AE24" s="994" t="e">
        <f>VLOOKUP($D24,'Restaurant P&amp;L'!$C$10:$ZY$548,AE$1,)</f>
        <v>#REF!</v>
      </c>
      <c r="AF24" s="994" t="e">
        <f>VLOOKUP($D24,'Restaurant P&amp;L'!$C$10:$ZY$548,AF$1,)</f>
        <v>#REF!</v>
      </c>
      <c r="AG24" s="994" t="e">
        <f>VLOOKUP($D24,'Restaurant P&amp;L'!$C$10:$ZY$548,AG$1,)</f>
        <v>#REF!</v>
      </c>
      <c r="AH24" s="994" t="e">
        <f>VLOOKUP($D24,'Restaurant P&amp;L'!$C$10:$ZY$548,AH$1,)</f>
        <v>#REF!</v>
      </c>
      <c r="AI24" s="994" t="e">
        <f>VLOOKUP($D24,'Restaurant P&amp;L'!$C$10:$ZY$548,AI$1,)</f>
        <v>#REF!</v>
      </c>
      <c r="AJ24" s="1015" t="e">
        <f>VLOOKUP($D24,'Restaurant P&amp;L'!$C$10:$ZY$548,AJ$1,)</f>
        <v>#REF!</v>
      </c>
      <c r="AK24" s="1015" t="e">
        <f>VLOOKUP($E24,'Restaurant P&amp;L'!$C$10:$ZY$548,AK$1,)</f>
        <v>#REF!</v>
      </c>
      <c r="AL24" s="1015"/>
      <c r="AM24" s="1015"/>
      <c r="AO24" s="989" t="e">
        <f t="shared" si="5"/>
        <v>#REF!</v>
      </c>
      <c r="AP24" s="1" t="e">
        <f t="shared" si="1"/>
        <v>#REF!</v>
      </c>
    </row>
    <row r="25" spans="4:42" ht="21.75" customHeight="1" outlineLevel="1">
      <c r="D25" s="1" t="e">
        <f t="shared" si="2"/>
        <v>#REF!</v>
      </c>
      <c r="E25" s="1" t="e">
        <f t="shared" si="3"/>
        <v>#REF!</v>
      </c>
      <c r="F25" s="986">
        <v>121</v>
      </c>
      <c r="G25" s="34" t="e">
        <f>#REF!</f>
        <v>#REF!</v>
      </c>
      <c r="H25" s="998" t="e">
        <f>VLOOKUP(G25,#REF!,3,)</f>
        <v>#REF!</v>
      </c>
      <c r="I25" s="1028" t="e">
        <f>VLOOKUP(G25,#REF!,4,)</f>
        <v>#REF!</v>
      </c>
      <c r="J25" s="1029" t="e">
        <f t="shared" ca="1" si="4"/>
        <v>#REF!</v>
      </c>
      <c r="K25" s="995"/>
      <c r="L25" s="996" t="e">
        <f>VLOOKUP($D25,'Restaurant P&amp;L'!$C$10:$ZY$548,L$1,)</f>
        <v>#REF!</v>
      </c>
      <c r="M25" s="996" t="e">
        <f>VLOOKUP($D25,'Restaurant P&amp;L'!$C$10:$ZY$548,M$1,)</f>
        <v>#REF!</v>
      </c>
      <c r="N25" s="996" t="e">
        <f>VLOOKUP($D25,'Restaurant P&amp;L'!$C$10:$ZY$548,N$1,)</f>
        <v>#REF!</v>
      </c>
      <c r="O25" s="996" t="e">
        <f>VLOOKUP($D25,'Restaurant P&amp;L'!$C$10:$ZY$548,O$1,)</f>
        <v>#REF!</v>
      </c>
      <c r="P25" s="996" t="e">
        <f>VLOOKUP($D25,'Restaurant P&amp;L'!$C$10:$ZY$548,P$1,)</f>
        <v>#REF!</v>
      </c>
      <c r="Q25" s="996" t="e">
        <f>VLOOKUP($D25,'Restaurant P&amp;L'!$C$10:$ZY$548,Q$1,)</f>
        <v>#REF!</v>
      </c>
      <c r="R25" s="996" t="e">
        <f>VLOOKUP($D25,'Restaurant P&amp;L'!$C$10:$ZY$548,R$1,)</f>
        <v>#REF!</v>
      </c>
      <c r="S25" s="996" t="e">
        <f>VLOOKUP($D25,'Restaurant P&amp;L'!$C$10:$ZY$548,S$1,)</f>
        <v>#REF!</v>
      </c>
      <c r="T25" s="996" t="e">
        <f>VLOOKUP($D25,'Restaurant P&amp;L'!$C$10:$ZY$548,T$1,)</f>
        <v>#REF!</v>
      </c>
      <c r="U25" s="996" t="e">
        <f>VLOOKUP($D25,'Restaurant P&amp;L'!$C$10:$ZY$548,U$1,)</f>
        <v>#REF!</v>
      </c>
      <c r="V25" s="996" t="e">
        <f>VLOOKUP($D25,'Restaurant P&amp;L'!$C$10:$ZY$548,V$1,)</f>
        <v>#REF!</v>
      </c>
      <c r="W25" s="996" t="e">
        <f>VLOOKUP($D25,'Restaurant P&amp;L'!$C$10:$ZY$548,W$1,)</f>
        <v>#REF!</v>
      </c>
      <c r="X25" s="996" t="e">
        <f>VLOOKUP($D25,'Restaurant P&amp;L'!$C$10:$ZY$548,X$1,)</f>
        <v>#REF!</v>
      </c>
      <c r="Y25" s="996" t="e">
        <f>VLOOKUP($D25,'Restaurant P&amp;L'!$C$10:$ZY$548,Y$1,)</f>
        <v>#REF!</v>
      </c>
      <c r="Z25" s="996" t="e">
        <f>VLOOKUP($D25,'Restaurant P&amp;L'!$C$10:$ZY$548,Z$1,)</f>
        <v>#REF!</v>
      </c>
      <c r="AA25" s="996" t="e">
        <f>VLOOKUP($D25,'Restaurant P&amp;L'!$C$10:$ZY$548,AA$1,)</f>
        <v>#REF!</v>
      </c>
      <c r="AB25" s="996" t="e">
        <f>VLOOKUP($D25,'Restaurant P&amp;L'!$C$10:$ZY$548,AB$1,)</f>
        <v>#REF!</v>
      </c>
      <c r="AC25" s="996" t="e">
        <f>VLOOKUP($D25,'Restaurant P&amp;L'!$C$10:$ZY$548,AC$1,)</f>
        <v>#REF!</v>
      </c>
      <c r="AD25" s="996" t="e">
        <f>VLOOKUP($D25,'Restaurant P&amp;L'!$C$10:$ZY$548,AD$1,)</f>
        <v>#REF!</v>
      </c>
      <c r="AE25" s="996" t="e">
        <f>VLOOKUP($D25,'Restaurant P&amp;L'!$C$10:$ZY$548,AE$1,)</f>
        <v>#REF!</v>
      </c>
      <c r="AF25" s="996" t="e">
        <f>VLOOKUP($D25,'Restaurant P&amp;L'!$C$10:$ZY$548,AF$1,)</f>
        <v>#REF!</v>
      </c>
      <c r="AG25" s="996" t="e">
        <f>VLOOKUP($D25,'Restaurant P&amp;L'!$C$10:$ZY$548,AG$1,)</f>
        <v>#REF!</v>
      </c>
      <c r="AH25" s="996" t="e">
        <f>VLOOKUP($D25,'Restaurant P&amp;L'!$C$10:$ZY$548,AH$1,)</f>
        <v>#REF!</v>
      </c>
      <c r="AI25" s="996" t="e">
        <f>VLOOKUP($D25,'Restaurant P&amp;L'!$C$10:$ZY$548,AI$1,)</f>
        <v>#REF!</v>
      </c>
      <c r="AJ25" s="1036" t="e">
        <f>VLOOKUP($D25,'Restaurant P&amp;L'!$C$10:$ZY$548,AJ$1,)</f>
        <v>#REF!</v>
      </c>
      <c r="AK25" s="1036" t="e">
        <f>VLOOKUP($E25,'Restaurant P&amp;L'!$C$10:$ZY$548,AK$1,)</f>
        <v>#REF!</v>
      </c>
      <c r="AL25" s="1015"/>
      <c r="AM25" s="1015"/>
      <c r="AO25" s="989" t="e">
        <f t="shared" si="5"/>
        <v>#REF!</v>
      </c>
      <c r="AP25" s="1" t="e">
        <f t="shared" si="1"/>
        <v>#REF!</v>
      </c>
    </row>
    <row r="26" spans="4:42" s="15" customFormat="1" ht="21.75" customHeight="1" outlineLevel="1">
      <c r="D26" s="15" t="s">
        <v>697</v>
      </c>
      <c r="E26" s="15" t="s">
        <v>698</v>
      </c>
      <c r="F26" s="987"/>
      <c r="G26" s="1000" t="s">
        <v>623</v>
      </c>
      <c r="H26" s="1001"/>
      <c r="I26" s="1024"/>
      <c r="J26" s="1025"/>
      <c r="K26" s="3"/>
      <c r="L26" s="1015">
        <f>VLOOKUP($D26,'Restaurant P&amp;L'!$C$10:$ZY$548,L$1,)</f>
        <v>467372.31999999995</v>
      </c>
      <c r="M26" s="1015">
        <f>VLOOKUP($D26,'Restaurant P&amp;L'!$C$10:$ZY$548,M$1,)</f>
        <v>562362.17000000016</v>
      </c>
      <c r="N26" s="1015">
        <f>VLOOKUP($D26,'Restaurant P&amp;L'!$C$10:$ZY$548,N$1,)</f>
        <v>720511.50999999989</v>
      </c>
      <c r="O26" s="1015">
        <f>VLOOKUP($D26,'Restaurant P&amp;L'!$C$10:$ZY$548,O$1,)</f>
        <v>1080637.6000000001</v>
      </c>
      <c r="P26" s="1015">
        <f>VLOOKUP($D26,'Restaurant P&amp;L'!$C$10:$ZY$548,P$1,)</f>
        <v>345449.29000000004</v>
      </c>
      <c r="Q26" s="1015">
        <f>VLOOKUP($D26,'Restaurant P&amp;L'!$C$10:$ZY$548,Q$1,)</f>
        <v>578913.10999999987</v>
      </c>
      <c r="R26" s="1015">
        <f>VLOOKUP($D26,'Restaurant P&amp;L'!$C$10:$ZY$548,R$1,)</f>
        <v>748029.96999999986</v>
      </c>
      <c r="S26" s="1015">
        <f>VLOOKUP($D26,'Restaurant P&amp;L'!$C$10:$ZY$548,S$1,)</f>
        <v>619801.61</v>
      </c>
      <c r="T26" s="1015">
        <f>VLOOKUP($D26,'Restaurant P&amp;L'!$C$10:$ZY$548,T$1,)</f>
        <v>524356.04</v>
      </c>
      <c r="U26" s="1015">
        <f>VLOOKUP($D26,'Restaurant P&amp;L'!$C$10:$ZY$548,U$1,)</f>
        <v>617238.26</v>
      </c>
      <c r="V26" s="1015">
        <f>VLOOKUP($D26,'Restaurant P&amp;L'!$C$10:$ZY$548,V$1,)</f>
        <v>640638.33999999985</v>
      </c>
      <c r="W26" s="1015">
        <f>VLOOKUP($D26,'Restaurant P&amp;L'!$C$10:$ZY$548,W$1,)</f>
        <v>562219.42999999993</v>
      </c>
      <c r="X26" s="1015">
        <f>VLOOKUP($D26,'Restaurant P&amp;L'!$C$10:$ZY$548,X$1,)</f>
        <v>626888.69000000018</v>
      </c>
      <c r="Y26" s="1015">
        <f>VLOOKUP($D26,'Restaurant P&amp;L'!$C$10:$ZY$548,Y$1,)</f>
        <v>566090.03</v>
      </c>
      <c r="Z26" s="1015">
        <f>VLOOKUP($D26,'Restaurant P&amp;L'!$C$10:$ZY$548,Z$1,)</f>
        <v>661119.78999999992</v>
      </c>
      <c r="AA26" s="1015">
        <f>VLOOKUP($D26,'Restaurant P&amp;L'!$C$10:$ZY$548,AA$1,)</f>
        <v>1271433.3200000003</v>
      </c>
      <c r="AB26" s="1015">
        <f>VLOOKUP($D26,'Restaurant P&amp;L'!$C$10:$ZY$548,AB$1,)</f>
        <v>385226.50999999989</v>
      </c>
      <c r="AC26" s="1015">
        <f>VLOOKUP($D26,'Restaurant P&amp;L'!$C$10:$ZY$548,AC$1,)</f>
        <v>528628.91999999993</v>
      </c>
      <c r="AD26" s="1015">
        <f>VLOOKUP($D26,'Restaurant P&amp;L'!$C$10:$ZY$548,AD$1,)</f>
        <v>813326.56200000027</v>
      </c>
      <c r="AE26" s="1015">
        <f>VLOOKUP($D26,'Restaurant P&amp;L'!$C$10:$ZY$548,AE$1,)</f>
        <v>660084.17200000014</v>
      </c>
      <c r="AF26" s="1015">
        <f>VLOOKUP($D26,'Restaurant P&amp;L'!$C$10:$ZY$548,AF$1,)</f>
        <v>610062.79500000027</v>
      </c>
      <c r="AG26" s="1015">
        <f>VLOOKUP($D26,'Restaurant P&amp;L'!$C$10:$ZY$548,AG$1,)</f>
        <v>786556.57050000038</v>
      </c>
      <c r="AH26" s="1015">
        <f>VLOOKUP($D26,'Restaurant P&amp;L'!$C$10:$ZY$548,AH$1,)</f>
        <v>692646.40100000007</v>
      </c>
      <c r="AI26" s="1015">
        <f>VLOOKUP($D26,'Restaurant P&amp;L'!$C$10:$ZY$548,AI$1,)</f>
        <v>0</v>
      </c>
      <c r="AJ26" s="1015">
        <f>VLOOKUP($D26,'Restaurant P&amp;L'!$C$10:$ZY$548,AJ$1,)</f>
        <v>8164283.1905000005</v>
      </c>
      <c r="AK26" s="1015">
        <f>VLOOKUP($E26,'Restaurant P&amp;L'!$C$10:$ZY$548,AK$1,)</f>
        <v>35202776.960000001</v>
      </c>
      <c r="AL26" s="1015"/>
      <c r="AM26" s="1035"/>
      <c r="AO26" s="991"/>
    </row>
    <row r="27" spans="4:42" ht="21.75" customHeight="1" outlineLevel="1"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85"/>
      <c r="AK27" s="85"/>
      <c r="AL27" s="85"/>
      <c r="AM27" s="85"/>
    </row>
    <row r="28" spans="4:42" ht="21.75" customHeight="1" outlineLevel="1"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85"/>
      <c r="AK28" s="85"/>
      <c r="AL28" s="85"/>
      <c r="AM28" s="85"/>
    </row>
    <row r="29" spans="4:42" ht="21.75" customHeight="1" outlineLevel="1"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85"/>
      <c r="AK29" s="85"/>
      <c r="AL29" s="85"/>
      <c r="AM29" s="85"/>
    </row>
    <row r="30" spans="4:42" s="15" customFormat="1" ht="21.75" customHeight="1">
      <c r="F30" s="987"/>
      <c r="G30" s="1294" t="s">
        <v>711</v>
      </c>
      <c r="H30" s="1294"/>
      <c r="I30" s="1294"/>
      <c r="J30" s="1294"/>
      <c r="L30" s="40" t="s">
        <v>43</v>
      </c>
      <c r="M30" s="40" t="s">
        <v>44</v>
      </c>
      <c r="N30" s="40" t="s">
        <v>45</v>
      </c>
      <c r="O30" s="40" t="s">
        <v>46</v>
      </c>
      <c r="P30" s="40" t="s">
        <v>47</v>
      </c>
      <c r="Q30" s="40" t="s">
        <v>48</v>
      </c>
      <c r="R30" s="40" t="s">
        <v>49</v>
      </c>
      <c r="S30" s="40" t="s">
        <v>50</v>
      </c>
      <c r="T30" s="40" t="s">
        <v>51</v>
      </c>
      <c r="U30" s="40" t="s">
        <v>52</v>
      </c>
      <c r="V30" s="40" t="s">
        <v>53</v>
      </c>
      <c r="W30" s="40" t="s">
        <v>54</v>
      </c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144"/>
      <c r="AK30" s="144"/>
      <c r="AL30" s="44"/>
      <c r="AM30" s="44"/>
    </row>
    <row r="31" spans="4:42" s="15" customFormat="1" ht="21.75" customHeight="1">
      <c r="F31" s="990"/>
      <c r="G31" s="1295"/>
      <c r="H31" s="1295"/>
      <c r="I31" s="1295"/>
      <c r="J31" s="1295"/>
      <c r="L31" s="44" t="s">
        <v>101</v>
      </c>
      <c r="M31" s="44" t="s">
        <v>102</v>
      </c>
      <c r="N31" s="44" t="s">
        <v>103</v>
      </c>
      <c r="O31" s="44" t="s">
        <v>104</v>
      </c>
      <c r="P31" s="44" t="s">
        <v>105</v>
      </c>
      <c r="Q31" s="44" t="s">
        <v>106</v>
      </c>
      <c r="R31" s="44" t="s">
        <v>107</v>
      </c>
      <c r="S31" s="44" t="s">
        <v>108</v>
      </c>
      <c r="T31" s="44" t="s">
        <v>109</v>
      </c>
      <c r="U31" s="44" t="s">
        <v>110</v>
      </c>
      <c r="V31" s="44" t="s">
        <v>111</v>
      </c>
      <c r="W31" s="44" t="s">
        <v>112</v>
      </c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 t="s">
        <v>56</v>
      </c>
      <c r="AK31" s="44" t="s">
        <v>56</v>
      </c>
      <c r="AL31" s="44"/>
      <c r="AM31" s="44"/>
    </row>
    <row r="32" spans="4:42" s="15" customFormat="1" ht="28.5" customHeight="1">
      <c r="F32" s="987"/>
      <c r="G32" s="1022"/>
      <c r="H32" s="1027" t="s">
        <v>702</v>
      </c>
      <c r="I32" s="1026" t="s">
        <v>30</v>
      </c>
      <c r="J32" s="1026" t="s">
        <v>710</v>
      </c>
      <c r="L32" s="19" t="str">
        <f>'Monthly P&amp;L'!F8</f>
        <v>Actual</v>
      </c>
      <c r="M32" s="19" t="str">
        <f>'Monthly P&amp;L'!G8</f>
        <v>Actual</v>
      </c>
      <c r="N32" s="19" t="str">
        <f>'Monthly P&amp;L'!H8</f>
        <v>Actual</v>
      </c>
      <c r="O32" s="19" t="str">
        <f>'Monthly P&amp;L'!I8</f>
        <v>Actual</v>
      </c>
      <c r="P32" s="19" t="str">
        <f>'Monthly P&amp;L'!J8</f>
        <v>Actual</v>
      </c>
      <c r="Q32" s="19" t="str">
        <f>'Monthly P&amp;L'!K8</f>
        <v>Actual</v>
      </c>
      <c r="R32" s="19" t="str">
        <f>'Monthly P&amp;L'!L8</f>
        <v>Actual</v>
      </c>
      <c r="S32" s="19" t="str">
        <f>'Monthly P&amp;L'!M8</f>
        <v>Actual</v>
      </c>
      <c r="T32" s="19" t="str">
        <f>'Monthly P&amp;L'!N8</f>
        <v>Actual</v>
      </c>
      <c r="U32" s="19" t="str">
        <f>'Monthly P&amp;L'!O8</f>
        <v>Actual</v>
      </c>
      <c r="V32" s="19" t="str">
        <f>'Monthly P&amp;L'!P8</f>
        <v>Actual</v>
      </c>
      <c r="W32" s="19" t="str">
        <f>'Monthly P&amp;L'!Q8</f>
        <v>Actual</v>
      </c>
      <c r="X32" s="19" t="str">
        <f>'Monthly P&amp;L'!R8</f>
        <v>Actual</v>
      </c>
      <c r="Y32" s="19" t="str">
        <f>'Monthly P&amp;L'!S8</f>
        <v>Actual</v>
      </c>
      <c r="Z32" s="19" t="str">
        <f>'Monthly P&amp;L'!T8</f>
        <v>Actual</v>
      </c>
      <c r="AA32" s="19" t="str">
        <f>'Monthly P&amp;L'!U8</f>
        <v>Actual</v>
      </c>
      <c r="AB32" s="19" t="str">
        <f>'Monthly P&amp;L'!V8</f>
        <v>Actual</v>
      </c>
      <c r="AC32" s="19" t="str">
        <f>'Monthly P&amp;L'!W8</f>
        <v>Actual</v>
      </c>
      <c r="AD32" s="19" t="str">
        <f>'Monthly P&amp;L'!X8</f>
        <v>Actual</v>
      </c>
      <c r="AE32" s="19" t="str">
        <f>'Monthly P&amp;L'!Y8</f>
        <v>Foreacst</v>
      </c>
      <c r="AF32" s="19" t="str">
        <f>'Monthly P&amp;L'!Z8</f>
        <v>Foreacst</v>
      </c>
      <c r="AG32" s="19" t="str">
        <f>'Monthly P&amp;L'!AA8</f>
        <v>Foreacst</v>
      </c>
      <c r="AH32" s="19" t="str">
        <f>'Monthly P&amp;L'!AB8</f>
        <v>Foreacst</v>
      </c>
      <c r="AI32" s="19" t="str">
        <f>'Monthly P&amp;L'!AC8</f>
        <v>Foreacst</v>
      </c>
      <c r="AJ32" s="145" t="s">
        <v>87</v>
      </c>
      <c r="AK32" s="145" t="s">
        <v>33</v>
      </c>
      <c r="AL32" s="8"/>
      <c r="AM32" s="8"/>
    </row>
    <row r="33" spans="6:41" ht="6.75" customHeight="1"/>
    <row r="34" spans="6:41" s="15" customFormat="1" ht="21.75" customHeight="1">
      <c r="F34" s="987"/>
      <c r="G34" s="54"/>
      <c r="H34" s="992"/>
      <c r="I34" s="992"/>
      <c r="J34" s="992"/>
      <c r="L34" s="585" t="s">
        <v>90</v>
      </c>
      <c r="M34" s="585" t="s">
        <v>90</v>
      </c>
      <c r="N34" s="585" t="s">
        <v>90</v>
      </c>
      <c r="O34" s="585" t="s">
        <v>90</v>
      </c>
      <c r="P34" s="585" t="s">
        <v>90</v>
      </c>
      <c r="Q34" s="585" t="s">
        <v>90</v>
      </c>
      <c r="R34" s="585" t="s">
        <v>90</v>
      </c>
      <c r="S34" s="585" t="s">
        <v>90</v>
      </c>
      <c r="T34" s="585" t="s">
        <v>90</v>
      </c>
      <c r="U34" s="585" t="s">
        <v>90</v>
      </c>
      <c r="V34" s="585" t="s">
        <v>90</v>
      </c>
      <c r="W34" s="585" t="s">
        <v>90</v>
      </c>
      <c r="X34" s="585"/>
      <c r="Y34" s="585"/>
      <c r="Z34" s="585"/>
      <c r="AA34" s="585"/>
      <c r="AB34" s="585"/>
      <c r="AC34" s="585"/>
      <c r="AD34" s="585"/>
      <c r="AE34" s="585"/>
      <c r="AF34" s="585"/>
      <c r="AG34" s="585"/>
      <c r="AH34" s="585"/>
      <c r="AI34" s="585"/>
      <c r="AJ34" s="585" t="s">
        <v>90</v>
      </c>
      <c r="AK34" s="585" t="s">
        <v>90</v>
      </c>
      <c r="AL34" s="585"/>
      <c r="AM34" s="585"/>
    </row>
    <row r="35" spans="6:41" ht="21.75" customHeight="1">
      <c r="F35" s="986">
        <v>1</v>
      </c>
      <c r="G35" s="34" t="e">
        <f t="shared" ref="G35:J49" si="6">_xlfn.XLOOKUP($F35,$AP$11:$AP$26,G$11:G$26)</f>
        <v>#N/A</v>
      </c>
      <c r="H35" s="998" t="e">
        <f t="shared" si="6"/>
        <v>#N/A</v>
      </c>
      <c r="I35" s="1024" t="e">
        <f t="shared" si="6"/>
        <v>#N/A</v>
      </c>
      <c r="J35" s="1025" t="e">
        <f t="shared" si="6"/>
        <v>#N/A</v>
      </c>
      <c r="K35" s="995"/>
      <c r="L35" s="994" t="e">
        <f t="shared" ref="L35:AK49" si="7">_xlfn.XLOOKUP($F35,$AP$11:$AP$26,L$11:L$26)</f>
        <v>#N/A</v>
      </c>
      <c r="M35" s="994" t="e">
        <f t="shared" si="7"/>
        <v>#N/A</v>
      </c>
      <c r="N35" s="994" t="e">
        <f t="shared" si="7"/>
        <v>#N/A</v>
      </c>
      <c r="O35" s="994" t="e">
        <f t="shared" si="7"/>
        <v>#N/A</v>
      </c>
      <c r="P35" s="994" t="e">
        <f t="shared" si="7"/>
        <v>#N/A</v>
      </c>
      <c r="Q35" s="994" t="e">
        <f t="shared" si="7"/>
        <v>#N/A</v>
      </c>
      <c r="R35" s="994" t="e">
        <f t="shared" si="7"/>
        <v>#N/A</v>
      </c>
      <c r="S35" s="994" t="e">
        <f t="shared" si="7"/>
        <v>#N/A</v>
      </c>
      <c r="T35" s="994" t="e">
        <f t="shared" si="7"/>
        <v>#N/A</v>
      </c>
      <c r="U35" s="994" t="e">
        <f t="shared" si="7"/>
        <v>#N/A</v>
      </c>
      <c r="V35" s="994" t="e">
        <f t="shared" si="7"/>
        <v>#N/A</v>
      </c>
      <c r="W35" s="994" t="e">
        <f t="shared" si="7"/>
        <v>#N/A</v>
      </c>
      <c r="X35" s="994"/>
      <c r="Y35" s="994"/>
      <c r="Z35" s="994"/>
      <c r="AA35" s="994"/>
      <c r="AB35" s="994"/>
      <c r="AC35" s="994"/>
      <c r="AD35" s="994"/>
      <c r="AE35" s="994"/>
      <c r="AF35" s="994"/>
      <c r="AG35" s="994"/>
      <c r="AH35" s="994"/>
      <c r="AI35" s="994"/>
      <c r="AJ35" s="1015" t="e">
        <f t="shared" si="7"/>
        <v>#N/A</v>
      </c>
      <c r="AK35" s="1015" t="e">
        <f t="shared" si="7"/>
        <v>#N/A</v>
      </c>
      <c r="AL35" s="1"/>
      <c r="AM35" s="1"/>
      <c r="AO35" s="989"/>
    </row>
    <row r="36" spans="6:41" ht="21.75" customHeight="1">
      <c r="F36" s="986">
        <v>2</v>
      </c>
      <c r="G36" s="34" t="e">
        <f t="shared" si="6"/>
        <v>#N/A</v>
      </c>
      <c r="H36" s="998" t="e">
        <f t="shared" si="6"/>
        <v>#N/A</v>
      </c>
      <c r="I36" s="1024" t="e">
        <f t="shared" si="6"/>
        <v>#N/A</v>
      </c>
      <c r="J36" s="1025" t="e">
        <f t="shared" si="6"/>
        <v>#N/A</v>
      </c>
      <c r="K36" s="995"/>
      <c r="L36" s="994" t="e">
        <f t="shared" si="7"/>
        <v>#N/A</v>
      </c>
      <c r="M36" s="994" t="e">
        <f t="shared" si="7"/>
        <v>#N/A</v>
      </c>
      <c r="N36" s="994" t="e">
        <f t="shared" si="7"/>
        <v>#N/A</v>
      </c>
      <c r="O36" s="994" t="e">
        <f t="shared" si="7"/>
        <v>#N/A</v>
      </c>
      <c r="P36" s="994" t="e">
        <f t="shared" si="7"/>
        <v>#N/A</v>
      </c>
      <c r="Q36" s="994" t="e">
        <f t="shared" si="7"/>
        <v>#N/A</v>
      </c>
      <c r="R36" s="994" t="e">
        <f t="shared" si="7"/>
        <v>#N/A</v>
      </c>
      <c r="S36" s="994" t="e">
        <f t="shared" si="7"/>
        <v>#N/A</v>
      </c>
      <c r="T36" s="994" t="e">
        <f t="shared" si="7"/>
        <v>#N/A</v>
      </c>
      <c r="U36" s="994" t="e">
        <f t="shared" si="7"/>
        <v>#N/A</v>
      </c>
      <c r="V36" s="994" t="e">
        <f t="shared" si="7"/>
        <v>#N/A</v>
      </c>
      <c r="W36" s="994" t="e">
        <f t="shared" si="7"/>
        <v>#N/A</v>
      </c>
      <c r="X36" s="994"/>
      <c r="Y36" s="994"/>
      <c r="Z36" s="994"/>
      <c r="AA36" s="994"/>
      <c r="AB36" s="994"/>
      <c r="AC36" s="994"/>
      <c r="AD36" s="994"/>
      <c r="AE36" s="994"/>
      <c r="AF36" s="994"/>
      <c r="AG36" s="994"/>
      <c r="AH36" s="994"/>
      <c r="AI36" s="994"/>
      <c r="AJ36" s="1015" t="e">
        <f t="shared" si="7"/>
        <v>#N/A</v>
      </c>
      <c r="AK36" s="1015" t="e">
        <f t="shared" si="7"/>
        <v>#N/A</v>
      </c>
      <c r="AL36" s="1"/>
      <c r="AM36" s="1"/>
      <c r="AO36" s="989"/>
    </row>
    <row r="37" spans="6:41" ht="21.75" customHeight="1">
      <c r="F37" s="986">
        <v>3</v>
      </c>
      <c r="G37" s="34" t="e">
        <f t="shared" si="6"/>
        <v>#N/A</v>
      </c>
      <c r="H37" s="998" t="e">
        <f t="shared" si="6"/>
        <v>#N/A</v>
      </c>
      <c r="I37" s="1024" t="e">
        <f t="shared" si="6"/>
        <v>#N/A</v>
      </c>
      <c r="J37" s="1025" t="e">
        <f t="shared" si="6"/>
        <v>#N/A</v>
      </c>
      <c r="K37" s="995"/>
      <c r="L37" s="994" t="e">
        <f t="shared" si="7"/>
        <v>#N/A</v>
      </c>
      <c r="M37" s="994" t="e">
        <f t="shared" si="7"/>
        <v>#N/A</v>
      </c>
      <c r="N37" s="994" t="e">
        <f t="shared" si="7"/>
        <v>#N/A</v>
      </c>
      <c r="O37" s="994" t="e">
        <f t="shared" si="7"/>
        <v>#N/A</v>
      </c>
      <c r="P37" s="994" t="e">
        <f t="shared" si="7"/>
        <v>#N/A</v>
      </c>
      <c r="Q37" s="994" t="e">
        <f t="shared" si="7"/>
        <v>#N/A</v>
      </c>
      <c r="R37" s="994" t="e">
        <f t="shared" si="7"/>
        <v>#N/A</v>
      </c>
      <c r="S37" s="994" t="e">
        <f t="shared" si="7"/>
        <v>#N/A</v>
      </c>
      <c r="T37" s="994" t="e">
        <f t="shared" si="7"/>
        <v>#N/A</v>
      </c>
      <c r="U37" s="994" t="e">
        <f t="shared" si="7"/>
        <v>#N/A</v>
      </c>
      <c r="V37" s="994" t="e">
        <f t="shared" si="7"/>
        <v>#N/A</v>
      </c>
      <c r="W37" s="994" t="e">
        <f t="shared" si="7"/>
        <v>#N/A</v>
      </c>
      <c r="X37" s="994"/>
      <c r="Y37" s="994"/>
      <c r="Z37" s="994"/>
      <c r="AA37" s="994"/>
      <c r="AB37" s="994"/>
      <c r="AC37" s="994"/>
      <c r="AD37" s="994"/>
      <c r="AE37" s="994"/>
      <c r="AF37" s="994"/>
      <c r="AG37" s="994"/>
      <c r="AH37" s="994"/>
      <c r="AI37" s="994"/>
      <c r="AJ37" s="1015" t="e">
        <f t="shared" si="7"/>
        <v>#N/A</v>
      </c>
      <c r="AK37" s="1015" t="e">
        <f t="shared" si="7"/>
        <v>#N/A</v>
      </c>
      <c r="AL37" s="1"/>
      <c r="AM37" s="1"/>
      <c r="AO37" s="989"/>
    </row>
    <row r="38" spans="6:41" ht="21.75" customHeight="1">
      <c r="F38" s="986">
        <v>4</v>
      </c>
      <c r="G38" s="34" t="e">
        <f t="shared" si="6"/>
        <v>#N/A</v>
      </c>
      <c r="H38" s="998" t="e">
        <f t="shared" si="6"/>
        <v>#N/A</v>
      </c>
      <c r="I38" s="1024" t="e">
        <f t="shared" si="6"/>
        <v>#N/A</v>
      </c>
      <c r="J38" s="1025" t="e">
        <f t="shared" si="6"/>
        <v>#N/A</v>
      </c>
      <c r="K38" s="995"/>
      <c r="L38" s="994" t="e">
        <f t="shared" si="7"/>
        <v>#N/A</v>
      </c>
      <c r="M38" s="994" t="e">
        <f t="shared" si="7"/>
        <v>#N/A</v>
      </c>
      <c r="N38" s="994" t="e">
        <f t="shared" si="7"/>
        <v>#N/A</v>
      </c>
      <c r="O38" s="994" t="e">
        <f t="shared" si="7"/>
        <v>#N/A</v>
      </c>
      <c r="P38" s="994" t="e">
        <f t="shared" si="7"/>
        <v>#N/A</v>
      </c>
      <c r="Q38" s="994" t="e">
        <f t="shared" si="7"/>
        <v>#N/A</v>
      </c>
      <c r="R38" s="994" t="e">
        <f t="shared" si="7"/>
        <v>#N/A</v>
      </c>
      <c r="S38" s="994" t="e">
        <f t="shared" si="7"/>
        <v>#N/A</v>
      </c>
      <c r="T38" s="994" t="e">
        <f t="shared" si="7"/>
        <v>#N/A</v>
      </c>
      <c r="U38" s="994" t="e">
        <f t="shared" si="7"/>
        <v>#N/A</v>
      </c>
      <c r="V38" s="994" t="e">
        <f t="shared" si="7"/>
        <v>#N/A</v>
      </c>
      <c r="W38" s="994" t="e">
        <f t="shared" si="7"/>
        <v>#N/A</v>
      </c>
      <c r="X38" s="994"/>
      <c r="Y38" s="994"/>
      <c r="Z38" s="994"/>
      <c r="AA38" s="994"/>
      <c r="AB38" s="994"/>
      <c r="AC38" s="994"/>
      <c r="AD38" s="994"/>
      <c r="AE38" s="994"/>
      <c r="AF38" s="994"/>
      <c r="AG38" s="994"/>
      <c r="AH38" s="994"/>
      <c r="AI38" s="994"/>
      <c r="AJ38" s="1015" t="e">
        <f t="shared" si="7"/>
        <v>#N/A</v>
      </c>
      <c r="AK38" s="1015" t="e">
        <f t="shared" si="7"/>
        <v>#N/A</v>
      </c>
      <c r="AL38" s="1"/>
      <c r="AM38" s="1"/>
      <c r="AO38" s="989"/>
    </row>
    <row r="39" spans="6:41" ht="21.75" customHeight="1">
      <c r="F39" s="986">
        <v>5</v>
      </c>
      <c r="G39" s="34" t="e">
        <f t="shared" si="6"/>
        <v>#N/A</v>
      </c>
      <c r="H39" s="998" t="e">
        <f t="shared" si="6"/>
        <v>#N/A</v>
      </c>
      <c r="I39" s="1024" t="e">
        <f t="shared" si="6"/>
        <v>#N/A</v>
      </c>
      <c r="J39" s="1025" t="e">
        <f t="shared" si="6"/>
        <v>#N/A</v>
      </c>
      <c r="K39" s="995"/>
      <c r="L39" s="994" t="e">
        <f t="shared" si="7"/>
        <v>#N/A</v>
      </c>
      <c r="M39" s="994" t="e">
        <f t="shared" si="7"/>
        <v>#N/A</v>
      </c>
      <c r="N39" s="994" t="e">
        <f t="shared" si="7"/>
        <v>#N/A</v>
      </c>
      <c r="O39" s="994" t="e">
        <f t="shared" si="7"/>
        <v>#N/A</v>
      </c>
      <c r="P39" s="994" t="e">
        <f t="shared" si="7"/>
        <v>#N/A</v>
      </c>
      <c r="Q39" s="994" t="e">
        <f t="shared" si="7"/>
        <v>#N/A</v>
      </c>
      <c r="R39" s="994" t="e">
        <f t="shared" si="7"/>
        <v>#N/A</v>
      </c>
      <c r="S39" s="994" t="e">
        <f t="shared" si="7"/>
        <v>#N/A</v>
      </c>
      <c r="T39" s="994" t="e">
        <f t="shared" si="7"/>
        <v>#N/A</v>
      </c>
      <c r="U39" s="994" t="e">
        <f t="shared" si="7"/>
        <v>#N/A</v>
      </c>
      <c r="V39" s="994" t="e">
        <f t="shared" si="7"/>
        <v>#N/A</v>
      </c>
      <c r="W39" s="994" t="e">
        <f t="shared" si="7"/>
        <v>#N/A</v>
      </c>
      <c r="X39" s="994"/>
      <c r="Y39" s="994"/>
      <c r="Z39" s="994"/>
      <c r="AA39" s="994"/>
      <c r="AB39" s="994"/>
      <c r="AC39" s="994"/>
      <c r="AD39" s="994"/>
      <c r="AE39" s="994"/>
      <c r="AF39" s="994"/>
      <c r="AG39" s="994"/>
      <c r="AH39" s="994"/>
      <c r="AI39" s="994"/>
      <c r="AJ39" s="1015" t="e">
        <f t="shared" si="7"/>
        <v>#N/A</v>
      </c>
      <c r="AK39" s="1015" t="e">
        <f t="shared" si="7"/>
        <v>#N/A</v>
      </c>
      <c r="AL39" s="1"/>
      <c r="AM39" s="1"/>
      <c r="AO39" s="989"/>
    </row>
    <row r="40" spans="6:41" ht="21.75" customHeight="1">
      <c r="F40" s="986">
        <v>6</v>
      </c>
      <c r="G40" s="34" t="e">
        <f t="shared" si="6"/>
        <v>#N/A</v>
      </c>
      <c r="H40" s="998" t="e">
        <f t="shared" si="6"/>
        <v>#N/A</v>
      </c>
      <c r="I40" s="1024" t="e">
        <f t="shared" si="6"/>
        <v>#N/A</v>
      </c>
      <c r="J40" s="1025" t="e">
        <f t="shared" si="6"/>
        <v>#N/A</v>
      </c>
      <c r="K40" s="995"/>
      <c r="L40" s="994" t="e">
        <f t="shared" si="7"/>
        <v>#N/A</v>
      </c>
      <c r="M40" s="994" t="e">
        <f t="shared" si="7"/>
        <v>#N/A</v>
      </c>
      <c r="N40" s="994" t="e">
        <f t="shared" si="7"/>
        <v>#N/A</v>
      </c>
      <c r="O40" s="994" t="e">
        <f t="shared" si="7"/>
        <v>#N/A</v>
      </c>
      <c r="P40" s="994" t="e">
        <f t="shared" si="7"/>
        <v>#N/A</v>
      </c>
      <c r="Q40" s="994" t="e">
        <f t="shared" si="7"/>
        <v>#N/A</v>
      </c>
      <c r="R40" s="994" t="e">
        <f t="shared" si="7"/>
        <v>#N/A</v>
      </c>
      <c r="S40" s="994" t="e">
        <f t="shared" si="7"/>
        <v>#N/A</v>
      </c>
      <c r="T40" s="994" t="e">
        <f t="shared" si="7"/>
        <v>#N/A</v>
      </c>
      <c r="U40" s="994" t="e">
        <f t="shared" si="7"/>
        <v>#N/A</v>
      </c>
      <c r="V40" s="994" t="e">
        <f t="shared" si="7"/>
        <v>#N/A</v>
      </c>
      <c r="W40" s="994" t="e">
        <f t="shared" si="7"/>
        <v>#N/A</v>
      </c>
      <c r="X40" s="994"/>
      <c r="Y40" s="994"/>
      <c r="Z40" s="994"/>
      <c r="AA40" s="994"/>
      <c r="AB40" s="994"/>
      <c r="AC40" s="994"/>
      <c r="AD40" s="994"/>
      <c r="AE40" s="994"/>
      <c r="AF40" s="994"/>
      <c r="AG40" s="994"/>
      <c r="AH40" s="994"/>
      <c r="AI40" s="994"/>
      <c r="AJ40" s="1015" t="e">
        <f t="shared" si="7"/>
        <v>#N/A</v>
      </c>
      <c r="AK40" s="1015" t="e">
        <f t="shared" si="7"/>
        <v>#N/A</v>
      </c>
      <c r="AL40" s="1"/>
      <c r="AM40" s="1"/>
      <c r="AO40" s="989"/>
    </row>
    <row r="41" spans="6:41" ht="21.75" customHeight="1">
      <c r="F41" s="986">
        <v>7</v>
      </c>
      <c r="G41" s="34" t="e">
        <f t="shared" si="6"/>
        <v>#N/A</v>
      </c>
      <c r="H41" s="998" t="e">
        <f t="shared" si="6"/>
        <v>#N/A</v>
      </c>
      <c r="I41" s="1024" t="e">
        <f t="shared" si="6"/>
        <v>#N/A</v>
      </c>
      <c r="J41" s="1025" t="e">
        <f t="shared" si="6"/>
        <v>#N/A</v>
      </c>
      <c r="K41" s="995"/>
      <c r="L41" s="994" t="e">
        <f t="shared" si="7"/>
        <v>#N/A</v>
      </c>
      <c r="M41" s="994" t="e">
        <f t="shared" si="7"/>
        <v>#N/A</v>
      </c>
      <c r="N41" s="994" t="e">
        <f t="shared" si="7"/>
        <v>#N/A</v>
      </c>
      <c r="O41" s="994" t="e">
        <f t="shared" si="7"/>
        <v>#N/A</v>
      </c>
      <c r="P41" s="994" t="e">
        <f t="shared" si="7"/>
        <v>#N/A</v>
      </c>
      <c r="Q41" s="994" t="e">
        <f t="shared" si="7"/>
        <v>#N/A</v>
      </c>
      <c r="R41" s="994" t="e">
        <f t="shared" si="7"/>
        <v>#N/A</v>
      </c>
      <c r="S41" s="994" t="e">
        <f t="shared" si="7"/>
        <v>#N/A</v>
      </c>
      <c r="T41" s="994" t="e">
        <f t="shared" si="7"/>
        <v>#N/A</v>
      </c>
      <c r="U41" s="994" t="e">
        <f t="shared" si="7"/>
        <v>#N/A</v>
      </c>
      <c r="V41" s="994" t="e">
        <f t="shared" si="7"/>
        <v>#N/A</v>
      </c>
      <c r="W41" s="994" t="e">
        <f t="shared" si="7"/>
        <v>#N/A</v>
      </c>
      <c r="X41" s="994"/>
      <c r="Y41" s="994"/>
      <c r="Z41" s="994"/>
      <c r="AA41" s="994"/>
      <c r="AB41" s="994"/>
      <c r="AC41" s="994"/>
      <c r="AD41" s="994"/>
      <c r="AE41" s="994"/>
      <c r="AF41" s="994"/>
      <c r="AG41" s="994"/>
      <c r="AH41" s="994"/>
      <c r="AI41" s="994"/>
      <c r="AJ41" s="1015" t="e">
        <f t="shared" si="7"/>
        <v>#N/A</v>
      </c>
      <c r="AK41" s="1015" t="e">
        <f t="shared" si="7"/>
        <v>#N/A</v>
      </c>
      <c r="AL41" s="1"/>
      <c r="AM41" s="1"/>
      <c r="AO41" s="989"/>
    </row>
    <row r="42" spans="6:41" ht="21.75" customHeight="1">
      <c r="F42" s="986">
        <v>8</v>
      </c>
      <c r="G42" s="34" t="e">
        <f t="shared" si="6"/>
        <v>#N/A</v>
      </c>
      <c r="H42" s="998" t="e">
        <f t="shared" si="6"/>
        <v>#N/A</v>
      </c>
      <c r="I42" s="1024" t="e">
        <f t="shared" si="6"/>
        <v>#N/A</v>
      </c>
      <c r="J42" s="1025" t="e">
        <f t="shared" si="6"/>
        <v>#N/A</v>
      </c>
      <c r="K42" s="995"/>
      <c r="L42" s="994" t="e">
        <f t="shared" si="7"/>
        <v>#N/A</v>
      </c>
      <c r="M42" s="994" t="e">
        <f t="shared" si="7"/>
        <v>#N/A</v>
      </c>
      <c r="N42" s="994" t="e">
        <f t="shared" si="7"/>
        <v>#N/A</v>
      </c>
      <c r="O42" s="994" t="e">
        <f t="shared" si="7"/>
        <v>#N/A</v>
      </c>
      <c r="P42" s="994" t="e">
        <f t="shared" si="7"/>
        <v>#N/A</v>
      </c>
      <c r="Q42" s="994" t="e">
        <f t="shared" si="7"/>
        <v>#N/A</v>
      </c>
      <c r="R42" s="994" t="e">
        <f t="shared" si="7"/>
        <v>#N/A</v>
      </c>
      <c r="S42" s="994" t="e">
        <f t="shared" si="7"/>
        <v>#N/A</v>
      </c>
      <c r="T42" s="994" t="e">
        <f t="shared" si="7"/>
        <v>#N/A</v>
      </c>
      <c r="U42" s="994" t="e">
        <f t="shared" si="7"/>
        <v>#N/A</v>
      </c>
      <c r="V42" s="994" t="e">
        <f t="shared" si="7"/>
        <v>#N/A</v>
      </c>
      <c r="W42" s="994" t="e">
        <f t="shared" si="7"/>
        <v>#N/A</v>
      </c>
      <c r="X42" s="994"/>
      <c r="Y42" s="994"/>
      <c r="Z42" s="994"/>
      <c r="AA42" s="994"/>
      <c r="AB42" s="994"/>
      <c r="AC42" s="994"/>
      <c r="AD42" s="994"/>
      <c r="AE42" s="994"/>
      <c r="AF42" s="994"/>
      <c r="AG42" s="994"/>
      <c r="AH42" s="994"/>
      <c r="AI42" s="994"/>
      <c r="AJ42" s="1015" t="e">
        <f t="shared" si="7"/>
        <v>#N/A</v>
      </c>
      <c r="AK42" s="1015" t="e">
        <f t="shared" si="7"/>
        <v>#N/A</v>
      </c>
      <c r="AL42" s="1"/>
      <c r="AM42" s="1"/>
      <c r="AO42" s="989"/>
    </row>
    <row r="43" spans="6:41" ht="21.75" customHeight="1">
      <c r="F43" s="986">
        <v>9</v>
      </c>
      <c r="G43" s="34" t="e">
        <f t="shared" si="6"/>
        <v>#N/A</v>
      </c>
      <c r="H43" s="998" t="e">
        <f t="shared" si="6"/>
        <v>#N/A</v>
      </c>
      <c r="I43" s="1024" t="e">
        <f t="shared" si="6"/>
        <v>#N/A</v>
      </c>
      <c r="J43" s="1025" t="e">
        <f t="shared" si="6"/>
        <v>#N/A</v>
      </c>
      <c r="K43" s="995"/>
      <c r="L43" s="994" t="e">
        <f t="shared" si="7"/>
        <v>#N/A</v>
      </c>
      <c r="M43" s="994" t="e">
        <f t="shared" si="7"/>
        <v>#N/A</v>
      </c>
      <c r="N43" s="994" t="e">
        <f t="shared" si="7"/>
        <v>#N/A</v>
      </c>
      <c r="O43" s="994" t="e">
        <f t="shared" si="7"/>
        <v>#N/A</v>
      </c>
      <c r="P43" s="994" t="e">
        <f t="shared" si="7"/>
        <v>#N/A</v>
      </c>
      <c r="Q43" s="994" t="e">
        <f t="shared" si="7"/>
        <v>#N/A</v>
      </c>
      <c r="R43" s="994" t="e">
        <f t="shared" si="7"/>
        <v>#N/A</v>
      </c>
      <c r="S43" s="994" t="e">
        <f t="shared" si="7"/>
        <v>#N/A</v>
      </c>
      <c r="T43" s="994" t="e">
        <f t="shared" si="7"/>
        <v>#N/A</v>
      </c>
      <c r="U43" s="994" t="e">
        <f t="shared" si="7"/>
        <v>#N/A</v>
      </c>
      <c r="V43" s="994" t="e">
        <f t="shared" si="7"/>
        <v>#N/A</v>
      </c>
      <c r="W43" s="994" t="e">
        <f t="shared" si="7"/>
        <v>#N/A</v>
      </c>
      <c r="X43" s="994"/>
      <c r="Y43" s="994"/>
      <c r="Z43" s="994"/>
      <c r="AA43" s="994"/>
      <c r="AB43" s="994"/>
      <c r="AC43" s="994"/>
      <c r="AD43" s="994"/>
      <c r="AE43" s="994"/>
      <c r="AF43" s="994"/>
      <c r="AG43" s="994"/>
      <c r="AH43" s="994"/>
      <c r="AI43" s="994"/>
      <c r="AJ43" s="1015" t="e">
        <f t="shared" si="7"/>
        <v>#N/A</v>
      </c>
      <c r="AK43" s="1015" t="e">
        <f t="shared" si="7"/>
        <v>#N/A</v>
      </c>
      <c r="AL43" s="1"/>
      <c r="AM43" s="1"/>
      <c r="AO43" s="989"/>
    </row>
    <row r="44" spans="6:41" ht="21.75" customHeight="1">
      <c r="F44" s="986">
        <v>10</v>
      </c>
      <c r="G44" s="34" t="e">
        <f t="shared" si="6"/>
        <v>#N/A</v>
      </c>
      <c r="H44" s="998" t="e">
        <f t="shared" si="6"/>
        <v>#N/A</v>
      </c>
      <c r="I44" s="1024" t="e">
        <f t="shared" si="6"/>
        <v>#N/A</v>
      </c>
      <c r="J44" s="1025" t="e">
        <f t="shared" si="6"/>
        <v>#N/A</v>
      </c>
      <c r="K44" s="995"/>
      <c r="L44" s="994" t="e">
        <f t="shared" si="7"/>
        <v>#N/A</v>
      </c>
      <c r="M44" s="994" t="e">
        <f t="shared" si="7"/>
        <v>#N/A</v>
      </c>
      <c r="N44" s="994" t="e">
        <f t="shared" si="7"/>
        <v>#N/A</v>
      </c>
      <c r="O44" s="994" t="e">
        <f t="shared" si="7"/>
        <v>#N/A</v>
      </c>
      <c r="P44" s="994" t="e">
        <f t="shared" si="7"/>
        <v>#N/A</v>
      </c>
      <c r="Q44" s="994" t="e">
        <f t="shared" si="7"/>
        <v>#N/A</v>
      </c>
      <c r="R44" s="994" t="e">
        <f t="shared" si="7"/>
        <v>#N/A</v>
      </c>
      <c r="S44" s="994" t="e">
        <f t="shared" si="7"/>
        <v>#N/A</v>
      </c>
      <c r="T44" s="994" t="e">
        <f t="shared" si="7"/>
        <v>#N/A</v>
      </c>
      <c r="U44" s="994" t="e">
        <f t="shared" si="7"/>
        <v>#N/A</v>
      </c>
      <c r="V44" s="994" t="e">
        <f t="shared" si="7"/>
        <v>#N/A</v>
      </c>
      <c r="W44" s="994" t="e">
        <f t="shared" si="7"/>
        <v>#N/A</v>
      </c>
      <c r="X44" s="994"/>
      <c r="Y44" s="994"/>
      <c r="Z44" s="994"/>
      <c r="AA44" s="994"/>
      <c r="AB44" s="994"/>
      <c r="AC44" s="994"/>
      <c r="AD44" s="994"/>
      <c r="AE44" s="994"/>
      <c r="AF44" s="994"/>
      <c r="AG44" s="994"/>
      <c r="AH44" s="994"/>
      <c r="AI44" s="994"/>
      <c r="AJ44" s="1015" t="e">
        <f t="shared" si="7"/>
        <v>#N/A</v>
      </c>
      <c r="AK44" s="1015" t="e">
        <f t="shared" si="7"/>
        <v>#N/A</v>
      </c>
      <c r="AL44" s="1"/>
      <c r="AM44" s="1"/>
      <c r="AO44" s="989"/>
    </row>
    <row r="45" spans="6:41" ht="21.75" customHeight="1">
      <c r="F45" s="986">
        <v>11</v>
      </c>
      <c r="G45" s="34" t="e">
        <f t="shared" si="6"/>
        <v>#N/A</v>
      </c>
      <c r="H45" s="998" t="e">
        <f t="shared" si="6"/>
        <v>#N/A</v>
      </c>
      <c r="I45" s="1024" t="e">
        <f t="shared" si="6"/>
        <v>#N/A</v>
      </c>
      <c r="J45" s="1025" t="e">
        <f t="shared" si="6"/>
        <v>#N/A</v>
      </c>
      <c r="K45" s="995"/>
      <c r="L45" s="994" t="e">
        <f t="shared" si="7"/>
        <v>#N/A</v>
      </c>
      <c r="M45" s="994" t="e">
        <f t="shared" si="7"/>
        <v>#N/A</v>
      </c>
      <c r="N45" s="994" t="e">
        <f t="shared" si="7"/>
        <v>#N/A</v>
      </c>
      <c r="O45" s="994" t="e">
        <f t="shared" si="7"/>
        <v>#N/A</v>
      </c>
      <c r="P45" s="994" t="e">
        <f t="shared" si="7"/>
        <v>#N/A</v>
      </c>
      <c r="Q45" s="994" t="e">
        <f t="shared" si="7"/>
        <v>#N/A</v>
      </c>
      <c r="R45" s="994" t="e">
        <f t="shared" si="7"/>
        <v>#N/A</v>
      </c>
      <c r="S45" s="994" t="e">
        <f t="shared" si="7"/>
        <v>#N/A</v>
      </c>
      <c r="T45" s="994" t="e">
        <f t="shared" si="7"/>
        <v>#N/A</v>
      </c>
      <c r="U45" s="994" t="e">
        <f t="shared" si="7"/>
        <v>#N/A</v>
      </c>
      <c r="V45" s="994" t="e">
        <f t="shared" si="7"/>
        <v>#N/A</v>
      </c>
      <c r="W45" s="994" t="e">
        <f t="shared" si="7"/>
        <v>#N/A</v>
      </c>
      <c r="X45" s="994"/>
      <c r="Y45" s="994"/>
      <c r="Z45" s="994"/>
      <c r="AA45" s="994"/>
      <c r="AB45" s="994"/>
      <c r="AC45" s="994"/>
      <c r="AD45" s="994"/>
      <c r="AE45" s="994"/>
      <c r="AF45" s="994"/>
      <c r="AG45" s="994"/>
      <c r="AH45" s="994"/>
      <c r="AI45" s="994"/>
      <c r="AJ45" s="1015" t="e">
        <f t="shared" si="7"/>
        <v>#N/A</v>
      </c>
      <c r="AK45" s="1015" t="e">
        <f t="shared" si="7"/>
        <v>#N/A</v>
      </c>
      <c r="AL45" s="1"/>
      <c r="AM45" s="1"/>
      <c r="AO45" s="989"/>
    </row>
    <row r="46" spans="6:41" ht="21.75" customHeight="1">
      <c r="F46" s="986">
        <v>12</v>
      </c>
      <c r="G46" s="34" t="e">
        <f t="shared" si="6"/>
        <v>#N/A</v>
      </c>
      <c r="H46" s="998" t="e">
        <f t="shared" si="6"/>
        <v>#N/A</v>
      </c>
      <c r="I46" s="1024" t="e">
        <f t="shared" si="6"/>
        <v>#N/A</v>
      </c>
      <c r="J46" s="1025" t="e">
        <f t="shared" si="6"/>
        <v>#N/A</v>
      </c>
      <c r="K46" s="995"/>
      <c r="L46" s="994" t="e">
        <f t="shared" si="7"/>
        <v>#N/A</v>
      </c>
      <c r="M46" s="994" t="e">
        <f t="shared" si="7"/>
        <v>#N/A</v>
      </c>
      <c r="N46" s="994" t="e">
        <f t="shared" si="7"/>
        <v>#N/A</v>
      </c>
      <c r="O46" s="994" t="e">
        <f t="shared" si="7"/>
        <v>#N/A</v>
      </c>
      <c r="P46" s="994" t="e">
        <f t="shared" si="7"/>
        <v>#N/A</v>
      </c>
      <c r="Q46" s="994" t="e">
        <f t="shared" si="7"/>
        <v>#N/A</v>
      </c>
      <c r="R46" s="994" t="e">
        <f t="shared" si="7"/>
        <v>#N/A</v>
      </c>
      <c r="S46" s="994" t="e">
        <f t="shared" si="7"/>
        <v>#N/A</v>
      </c>
      <c r="T46" s="994" t="e">
        <f t="shared" si="7"/>
        <v>#N/A</v>
      </c>
      <c r="U46" s="994" t="e">
        <f t="shared" si="7"/>
        <v>#N/A</v>
      </c>
      <c r="V46" s="994" t="e">
        <f t="shared" si="7"/>
        <v>#N/A</v>
      </c>
      <c r="W46" s="994" t="e">
        <f t="shared" si="7"/>
        <v>#N/A</v>
      </c>
      <c r="X46" s="994"/>
      <c r="Y46" s="994"/>
      <c r="Z46" s="994"/>
      <c r="AA46" s="994"/>
      <c r="AB46" s="994"/>
      <c r="AC46" s="994"/>
      <c r="AD46" s="994"/>
      <c r="AE46" s="994"/>
      <c r="AF46" s="994"/>
      <c r="AG46" s="994"/>
      <c r="AH46" s="994"/>
      <c r="AI46" s="994"/>
      <c r="AJ46" s="1015" t="e">
        <f t="shared" si="7"/>
        <v>#N/A</v>
      </c>
      <c r="AK46" s="1015" t="e">
        <f t="shared" si="7"/>
        <v>#N/A</v>
      </c>
      <c r="AL46" s="1"/>
      <c r="AM46" s="1"/>
      <c r="AO46" s="989"/>
    </row>
    <row r="47" spans="6:41" ht="21.75" customHeight="1">
      <c r="F47" s="986">
        <v>13</v>
      </c>
      <c r="G47" s="34" t="e">
        <f t="shared" si="6"/>
        <v>#N/A</v>
      </c>
      <c r="H47" s="998" t="e">
        <f t="shared" si="6"/>
        <v>#N/A</v>
      </c>
      <c r="I47" s="1024" t="e">
        <f t="shared" si="6"/>
        <v>#N/A</v>
      </c>
      <c r="J47" s="1025" t="e">
        <f t="shared" si="6"/>
        <v>#N/A</v>
      </c>
      <c r="K47" s="995"/>
      <c r="L47" s="994" t="e">
        <f t="shared" si="7"/>
        <v>#N/A</v>
      </c>
      <c r="M47" s="994" t="e">
        <f t="shared" si="7"/>
        <v>#N/A</v>
      </c>
      <c r="N47" s="994" t="e">
        <f t="shared" si="7"/>
        <v>#N/A</v>
      </c>
      <c r="O47" s="994" t="e">
        <f t="shared" si="7"/>
        <v>#N/A</v>
      </c>
      <c r="P47" s="994" t="e">
        <f t="shared" si="7"/>
        <v>#N/A</v>
      </c>
      <c r="Q47" s="994" t="e">
        <f t="shared" si="7"/>
        <v>#N/A</v>
      </c>
      <c r="R47" s="994" t="e">
        <f t="shared" si="7"/>
        <v>#N/A</v>
      </c>
      <c r="S47" s="994" t="e">
        <f t="shared" si="7"/>
        <v>#N/A</v>
      </c>
      <c r="T47" s="994" t="e">
        <f t="shared" si="7"/>
        <v>#N/A</v>
      </c>
      <c r="U47" s="994" t="e">
        <f t="shared" si="7"/>
        <v>#N/A</v>
      </c>
      <c r="V47" s="994" t="e">
        <f t="shared" si="7"/>
        <v>#N/A</v>
      </c>
      <c r="W47" s="994" t="e">
        <f t="shared" si="7"/>
        <v>#N/A</v>
      </c>
      <c r="X47" s="994"/>
      <c r="Y47" s="994"/>
      <c r="Z47" s="994"/>
      <c r="AA47" s="994"/>
      <c r="AB47" s="994"/>
      <c r="AC47" s="994"/>
      <c r="AD47" s="994"/>
      <c r="AE47" s="994"/>
      <c r="AF47" s="994"/>
      <c r="AG47" s="994"/>
      <c r="AH47" s="994"/>
      <c r="AI47" s="994"/>
      <c r="AJ47" s="1015" t="e">
        <f t="shared" si="7"/>
        <v>#N/A</v>
      </c>
      <c r="AK47" s="1015" t="e">
        <f t="shared" si="7"/>
        <v>#N/A</v>
      </c>
      <c r="AL47" s="1"/>
      <c r="AM47" s="1"/>
      <c r="AO47" s="989"/>
    </row>
    <row r="48" spans="6:41" ht="21.75" customHeight="1">
      <c r="F48" s="986">
        <v>14</v>
      </c>
      <c r="G48" s="34" t="e">
        <f t="shared" si="6"/>
        <v>#N/A</v>
      </c>
      <c r="H48" s="998" t="e">
        <f t="shared" si="6"/>
        <v>#N/A</v>
      </c>
      <c r="I48" s="1024" t="e">
        <f t="shared" si="6"/>
        <v>#N/A</v>
      </c>
      <c r="J48" s="1025" t="e">
        <f t="shared" si="6"/>
        <v>#N/A</v>
      </c>
      <c r="K48" s="995"/>
      <c r="L48" s="994" t="e">
        <f t="shared" si="7"/>
        <v>#N/A</v>
      </c>
      <c r="M48" s="994" t="e">
        <f t="shared" si="7"/>
        <v>#N/A</v>
      </c>
      <c r="N48" s="994" t="e">
        <f t="shared" si="7"/>
        <v>#N/A</v>
      </c>
      <c r="O48" s="994" t="e">
        <f t="shared" si="7"/>
        <v>#N/A</v>
      </c>
      <c r="P48" s="994" t="e">
        <f t="shared" si="7"/>
        <v>#N/A</v>
      </c>
      <c r="Q48" s="994" t="e">
        <f t="shared" si="7"/>
        <v>#N/A</v>
      </c>
      <c r="R48" s="994" t="e">
        <f t="shared" si="7"/>
        <v>#N/A</v>
      </c>
      <c r="S48" s="994" t="e">
        <f t="shared" si="7"/>
        <v>#N/A</v>
      </c>
      <c r="T48" s="994" t="e">
        <f t="shared" si="7"/>
        <v>#N/A</v>
      </c>
      <c r="U48" s="994" t="e">
        <f t="shared" si="7"/>
        <v>#N/A</v>
      </c>
      <c r="V48" s="994" t="e">
        <f t="shared" si="7"/>
        <v>#N/A</v>
      </c>
      <c r="W48" s="994" t="e">
        <f t="shared" si="7"/>
        <v>#N/A</v>
      </c>
      <c r="X48" s="994"/>
      <c r="Y48" s="994"/>
      <c r="Z48" s="994"/>
      <c r="AA48" s="994"/>
      <c r="AB48" s="994"/>
      <c r="AC48" s="994"/>
      <c r="AD48" s="994"/>
      <c r="AE48" s="994"/>
      <c r="AF48" s="994"/>
      <c r="AG48" s="994"/>
      <c r="AH48" s="994"/>
      <c r="AI48" s="994"/>
      <c r="AJ48" s="1015" t="e">
        <f t="shared" si="7"/>
        <v>#N/A</v>
      </c>
      <c r="AK48" s="1015" t="e">
        <f t="shared" si="7"/>
        <v>#N/A</v>
      </c>
      <c r="AL48" s="1"/>
      <c r="AM48" s="1"/>
      <c r="AO48" s="989"/>
    </row>
    <row r="49" spans="4:41" ht="21.75" customHeight="1">
      <c r="F49" s="986">
        <v>15</v>
      </c>
      <c r="G49" s="34" t="e">
        <f t="shared" si="6"/>
        <v>#N/A</v>
      </c>
      <c r="H49" s="998" t="e">
        <f t="shared" si="6"/>
        <v>#N/A</v>
      </c>
      <c r="I49" s="1024" t="e">
        <f t="shared" si="6"/>
        <v>#N/A</v>
      </c>
      <c r="J49" s="1025" t="e">
        <f t="shared" si="6"/>
        <v>#N/A</v>
      </c>
      <c r="K49" s="995"/>
      <c r="L49" s="994" t="e">
        <f t="shared" si="7"/>
        <v>#N/A</v>
      </c>
      <c r="M49" s="994" t="e">
        <f t="shared" si="7"/>
        <v>#N/A</v>
      </c>
      <c r="N49" s="994" t="e">
        <f t="shared" si="7"/>
        <v>#N/A</v>
      </c>
      <c r="O49" s="994" t="e">
        <f t="shared" si="7"/>
        <v>#N/A</v>
      </c>
      <c r="P49" s="994" t="e">
        <f t="shared" si="7"/>
        <v>#N/A</v>
      </c>
      <c r="Q49" s="994" t="e">
        <f t="shared" si="7"/>
        <v>#N/A</v>
      </c>
      <c r="R49" s="994" t="e">
        <f t="shared" si="7"/>
        <v>#N/A</v>
      </c>
      <c r="S49" s="994" t="e">
        <f t="shared" si="7"/>
        <v>#N/A</v>
      </c>
      <c r="T49" s="994" t="e">
        <f t="shared" si="7"/>
        <v>#N/A</v>
      </c>
      <c r="U49" s="994" t="e">
        <f t="shared" si="7"/>
        <v>#N/A</v>
      </c>
      <c r="V49" s="994" t="e">
        <f t="shared" si="7"/>
        <v>#N/A</v>
      </c>
      <c r="W49" s="994" t="e">
        <f t="shared" si="7"/>
        <v>#N/A</v>
      </c>
      <c r="X49" s="994"/>
      <c r="Y49" s="994"/>
      <c r="Z49" s="994"/>
      <c r="AA49" s="994"/>
      <c r="AB49" s="994"/>
      <c r="AC49" s="994"/>
      <c r="AD49" s="994"/>
      <c r="AE49" s="994"/>
      <c r="AF49" s="994"/>
      <c r="AG49" s="994"/>
      <c r="AH49" s="994"/>
      <c r="AI49" s="994"/>
      <c r="AJ49" s="1015" t="e">
        <f t="shared" si="7"/>
        <v>#N/A</v>
      </c>
      <c r="AK49" s="1015" t="e">
        <f t="shared" si="7"/>
        <v>#N/A</v>
      </c>
      <c r="AL49" s="1"/>
      <c r="AM49" s="1"/>
      <c r="AO49" s="989"/>
    </row>
    <row r="50" spans="4:41" ht="8.5" customHeight="1">
      <c r="F50" s="988"/>
      <c r="G50" s="999"/>
      <c r="H50" s="998"/>
      <c r="I50" s="1003"/>
      <c r="J50" s="1003"/>
      <c r="K50" s="995"/>
      <c r="L50" s="994"/>
      <c r="M50" s="994"/>
      <c r="N50" s="994"/>
      <c r="O50" s="994"/>
      <c r="P50" s="994"/>
      <c r="Q50" s="994"/>
      <c r="R50" s="994"/>
      <c r="S50" s="994"/>
      <c r="T50" s="994"/>
      <c r="U50" s="994"/>
      <c r="V50" s="994"/>
      <c r="W50" s="994"/>
      <c r="X50" s="994"/>
      <c r="Y50" s="994"/>
      <c r="Z50" s="994"/>
      <c r="AA50" s="994"/>
      <c r="AB50" s="994"/>
      <c r="AC50" s="994"/>
      <c r="AD50" s="994"/>
      <c r="AE50" s="994"/>
      <c r="AF50" s="994"/>
      <c r="AG50" s="994"/>
      <c r="AH50" s="994"/>
      <c r="AI50" s="994"/>
      <c r="AJ50" s="1015"/>
      <c r="AK50" s="1015"/>
      <c r="AL50" s="1"/>
      <c r="AM50" s="1"/>
    </row>
    <row r="51" spans="4:41" s="15" customFormat="1" ht="21.75" customHeight="1">
      <c r="F51" s="987"/>
      <c r="G51" s="1030" t="s">
        <v>278</v>
      </c>
      <c r="H51" s="1031"/>
      <c r="I51" s="1032"/>
      <c r="J51" s="1033"/>
      <c r="K51" s="3"/>
      <c r="L51" s="1037">
        <f>L26</f>
        <v>467372.31999999995</v>
      </c>
      <c r="M51" s="1037">
        <f t="shared" ref="M51:AK51" si="8">M26</f>
        <v>562362.17000000016</v>
      </c>
      <c r="N51" s="1037">
        <f t="shared" si="8"/>
        <v>720511.50999999989</v>
      </c>
      <c r="O51" s="1037">
        <f t="shared" si="8"/>
        <v>1080637.6000000001</v>
      </c>
      <c r="P51" s="1037">
        <f t="shared" si="8"/>
        <v>345449.29000000004</v>
      </c>
      <c r="Q51" s="1037">
        <f t="shared" si="8"/>
        <v>578913.10999999987</v>
      </c>
      <c r="R51" s="1037">
        <f t="shared" si="8"/>
        <v>748029.96999999986</v>
      </c>
      <c r="S51" s="1037">
        <f t="shared" si="8"/>
        <v>619801.61</v>
      </c>
      <c r="T51" s="1037">
        <f t="shared" si="8"/>
        <v>524356.04</v>
      </c>
      <c r="U51" s="1037">
        <f t="shared" si="8"/>
        <v>617238.26</v>
      </c>
      <c r="V51" s="1037">
        <f t="shared" si="8"/>
        <v>640638.33999999985</v>
      </c>
      <c r="W51" s="1037">
        <f t="shared" si="8"/>
        <v>562219.42999999993</v>
      </c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>
        <f t="shared" si="8"/>
        <v>8164283.1905000005</v>
      </c>
      <c r="AK51" s="1037">
        <f t="shared" si="8"/>
        <v>35202776.960000001</v>
      </c>
      <c r="AL51" s="1"/>
      <c r="AM51" s="1"/>
      <c r="AO51" s="991"/>
    </row>
    <row r="52" spans="4:41" ht="31.5" hidden="1" customHeight="1" outlineLevel="1">
      <c r="G52" s="34"/>
      <c r="H52" s="998"/>
      <c r="I52" s="998"/>
      <c r="J52" s="998"/>
      <c r="K52" s="995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  <c r="AA52" s="997"/>
      <c r="AB52" s="997"/>
      <c r="AC52" s="997"/>
      <c r="AD52" s="997"/>
      <c r="AE52" s="997"/>
      <c r="AF52" s="997"/>
      <c r="AG52" s="997"/>
      <c r="AH52" s="997"/>
      <c r="AI52" s="997"/>
      <c r="AJ52" s="1034"/>
      <c r="AK52" s="1034"/>
      <c r="AL52" s="1"/>
      <c r="AM52" s="1"/>
    </row>
    <row r="53" spans="4:41" s="15" customFormat="1" ht="21.75" hidden="1" customHeight="1" outlineLevel="1" collapsed="1">
      <c r="F53" s="987"/>
      <c r="G53" s="1294" t="s">
        <v>712</v>
      </c>
      <c r="H53" s="1294"/>
      <c r="I53" s="1294"/>
      <c r="J53" s="1294"/>
      <c r="L53" s="608" t="s">
        <v>43</v>
      </c>
      <c r="M53" s="608" t="s">
        <v>44</v>
      </c>
      <c r="N53" s="608" t="s">
        <v>45</v>
      </c>
      <c r="O53" s="608" t="s">
        <v>46</v>
      </c>
      <c r="P53" s="608" t="s">
        <v>47</v>
      </c>
      <c r="Q53" s="608" t="s">
        <v>48</v>
      </c>
      <c r="R53" s="608" t="s">
        <v>49</v>
      </c>
      <c r="S53" s="608" t="s">
        <v>50</v>
      </c>
      <c r="T53" s="608" t="s">
        <v>51</v>
      </c>
      <c r="U53" s="608" t="s">
        <v>52</v>
      </c>
      <c r="V53" s="608" t="s">
        <v>53</v>
      </c>
      <c r="W53" s="608" t="s">
        <v>54</v>
      </c>
      <c r="X53" s="608"/>
      <c r="Y53" s="608"/>
      <c r="Z53" s="608"/>
      <c r="AA53" s="608"/>
      <c r="AB53" s="608"/>
      <c r="AC53" s="608"/>
      <c r="AD53" s="608"/>
      <c r="AE53" s="608"/>
      <c r="AF53" s="608"/>
      <c r="AG53" s="608"/>
      <c r="AH53" s="608"/>
      <c r="AI53" s="608"/>
      <c r="AJ53" s="1045"/>
      <c r="AK53" s="144"/>
      <c r="AL53" s="44"/>
      <c r="AM53" s="44"/>
    </row>
    <row r="54" spans="4:41" s="15" customFormat="1" ht="21.75" hidden="1" customHeight="1" outlineLevel="1">
      <c r="F54" s="990"/>
      <c r="G54" s="1295"/>
      <c r="H54" s="1295"/>
      <c r="I54" s="1295"/>
      <c r="J54" s="1295"/>
      <c r="L54" s="609" t="s">
        <v>101</v>
      </c>
      <c r="M54" s="609" t="s">
        <v>102</v>
      </c>
      <c r="N54" s="609" t="s">
        <v>103</v>
      </c>
      <c r="O54" s="609" t="s">
        <v>104</v>
      </c>
      <c r="P54" s="609" t="s">
        <v>105</v>
      </c>
      <c r="Q54" s="609" t="s">
        <v>106</v>
      </c>
      <c r="R54" s="609" t="s">
        <v>107</v>
      </c>
      <c r="S54" s="609" t="s">
        <v>108</v>
      </c>
      <c r="T54" s="609" t="s">
        <v>109</v>
      </c>
      <c r="U54" s="609" t="s">
        <v>110</v>
      </c>
      <c r="V54" s="609" t="s">
        <v>111</v>
      </c>
      <c r="W54" s="609" t="s">
        <v>112</v>
      </c>
      <c r="X54" s="609"/>
      <c r="Y54" s="609"/>
      <c r="Z54" s="609"/>
      <c r="AA54" s="609"/>
      <c r="AB54" s="609"/>
      <c r="AC54" s="609"/>
      <c r="AD54" s="609"/>
      <c r="AE54" s="609"/>
      <c r="AF54" s="609"/>
      <c r="AG54" s="609"/>
      <c r="AH54" s="609"/>
      <c r="AI54" s="609"/>
      <c r="AJ54" s="609" t="s">
        <v>56</v>
      </c>
      <c r="AK54" s="44" t="s">
        <v>713</v>
      </c>
      <c r="AL54" s="44"/>
      <c r="AM54" s="44"/>
    </row>
    <row r="55" spans="4:41" s="15" customFormat="1" ht="28.5" hidden="1" customHeight="1" outlineLevel="1">
      <c r="F55" s="987"/>
      <c r="G55" s="1022"/>
      <c r="H55" s="1027" t="s">
        <v>702</v>
      </c>
      <c r="I55" s="1026" t="s">
        <v>30</v>
      </c>
      <c r="J55" s="1026" t="s">
        <v>710</v>
      </c>
      <c r="L55" s="610" t="str">
        <f>L32</f>
        <v>Actual</v>
      </c>
      <c r="M55" s="610" t="str">
        <f t="shared" ref="M55:W55" si="9">M32</f>
        <v>Actual</v>
      </c>
      <c r="N55" s="610" t="str">
        <f t="shared" si="9"/>
        <v>Actual</v>
      </c>
      <c r="O55" s="610" t="str">
        <f t="shared" si="9"/>
        <v>Actual</v>
      </c>
      <c r="P55" s="610" t="str">
        <f t="shared" si="9"/>
        <v>Actual</v>
      </c>
      <c r="Q55" s="610" t="str">
        <f t="shared" si="9"/>
        <v>Actual</v>
      </c>
      <c r="R55" s="610" t="str">
        <f t="shared" si="9"/>
        <v>Actual</v>
      </c>
      <c r="S55" s="610" t="str">
        <f t="shared" si="9"/>
        <v>Actual</v>
      </c>
      <c r="T55" s="610" t="str">
        <f t="shared" si="9"/>
        <v>Actual</v>
      </c>
      <c r="U55" s="610" t="str">
        <f t="shared" si="9"/>
        <v>Actual</v>
      </c>
      <c r="V55" s="610" t="str">
        <f t="shared" si="9"/>
        <v>Actual</v>
      </c>
      <c r="W55" s="610" t="str">
        <f t="shared" si="9"/>
        <v>Actual</v>
      </c>
      <c r="X55" s="610"/>
      <c r="Y55" s="610"/>
      <c r="Z55" s="610"/>
      <c r="AA55" s="610"/>
      <c r="AB55" s="610"/>
      <c r="AC55" s="610"/>
      <c r="AD55" s="610"/>
      <c r="AE55" s="610"/>
      <c r="AF55" s="610"/>
      <c r="AG55" s="610"/>
      <c r="AH55" s="610"/>
      <c r="AI55" s="610"/>
      <c r="AJ55" s="590"/>
      <c r="AK55" s="145" t="s">
        <v>714</v>
      </c>
      <c r="AL55" s="8"/>
      <c r="AM55" s="8"/>
    </row>
    <row r="56" spans="4:41" ht="21.75" hidden="1" customHeight="1" outlineLevel="1">
      <c r="D56" s="1" t="e">
        <f>"%"&amp;$G56</f>
        <v>#N/A</v>
      </c>
      <c r="G56" s="34" t="e">
        <f>G35</f>
        <v>#N/A</v>
      </c>
      <c r="H56" s="998" t="e">
        <f t="shared" ref="H56:J56" si="10">H35</f>
        <v>#N/A</v>
      </c>
      <c r="I56" s="1024" t="e">
        <f t="shared" si="10"/>
        <v>#N/A</v>
      </c>
      <c r="J56" s="1025" t="e">
        <f t="shared" si="10"/>
        <v>#N/A</v>
      </c>
      <c r="K56" s="995"/>
      <c r="L56" s="1021" t="e">
        <f>VLOOKUP($D56,'Restaurant P&amp;L'!$C$10:$ZY$548,L$1,)</f>
        <v>#N/A</v>
      </c>
      <c r="M56" s="1021" t="e">
        <f>VLOOKUP($D56,'Restaurant P&amp;L'!$C$10:$ZY$548,M$1,)</f>
        <v>#N/A</v>
      </c>
      <c r="N56" s="1021" t="e">
        <f>VLOOKUP($D56,'Restaurant P&amp;L'!$C$10:$ZY$548,N$1,)</f>
        <v>#N/A</v>
      </c>
      <c r="O56" s="1021" t="e">
        <f>VLOOKUP($D56,'Restaurant P&amp;L'!$C$10:$ZY$548,O$1,)</f>
        <v>#N/A</v>
      </c>
      <c r="P56" s="1021" t="e">
        <f>VLOOKUP($D56,'Restaurant P&amp;L'!$C$10:$ZY$548,P$1,)</f>
        <v>#N/A</v>
      </c>
      <c r="Q56" s="1021" t="e">
        <f>VLOOKUP($D56,'Restaurant P&amp;L'!$C$10:$ZY$548,Q$1,)</f>
        <v>#N/A</v>
      </c>
      <c r="R56" s="1021" t="e">
        <f>VLOOKUP($D56,'Restaurant P&amp;L'!$C$10:$ZY$548,R$1,)</f>
        <v>#N/A</v>
      </c>
      <c r="S56" s="1021" t="e">
        <f>VLOOKUP($D56,'Restaurant P&amp;L'!$C$10:$ZY$548,S$1,)</f>
        <v>#N/A</v>
      </c>
      <c r="T56" s="1021" t="e">
        <f>VLOOKUP($D56,'Restaurant P&amp;L'!$C$10:$ZY$548,T$1,)</f>
        <v>#N/A</v>
      </c>
      <c r="U56" s="1021" t="e">
        <f>VLOOKUP($D56,'Restaurant P&amp;L'!$C$10:$ZY$548,U$1,)</f>
        <v>#N/A</v>
      </c>
      <c r="V56" s="1021" t="e">
        <f>VLOOKUP($D56,'Restaurant P&amp;L'!$C$10:$ZY$548,V$1,)</f>
        <v>#N/A</v>
      </c>
      <c r="W56" s="1021" t="e">
        <f>VLOOKUP($D56,'Restaurant P&amp;L'!$C$10:$ZY$548,W$1,)</f>
        <v>#N/A</v>
      </c>
      <c r="X56" s="1021"/>
      <c r="Y56" s="1021"/>
      <c r="Z56" s="1021"/>
      <c r="AA56" s="1021"/>
      <c r="AB56" s="1021"/>
      <c r="AC56" s="1021"/>
      <c r="AD56" s="1021"/>
      <c r="AE56" s="1021"/>
      <c r="AF56" s="1021"/>
      <c r="AG56" s="1021"/>
      <c r="AH56" s="1021"/>
      <c r="AI56" s="1021"/>
      <c r="AJ56" s="1041" t="e">
        <f>VLOOKUP($D56,'Restaurant P&amp;L'!$C$10:$ZY$548,AJ$1,)</f>
        <v>#N/A</v>
      </c>
      <c r="AK56" s="1048" t="e">
        <f>AK35/52</f>
        <v>#N/A</v>
      </c>
      <c r="AL56" s="1"/>
      <c r="AM56" s="1"/>
      <c r="AO56" s="989"/>
    </row>
    <row r="57" spans="4:41" ht="21.75" hidden="1" customHeight="1" outlineLevel="1">
      <c r="D57" s="1" t="e">
        <f t="shared" ref="D57:D70" si="11">"%"&amp;$G57</f>
        <v>#N/A</v>
      </c>
      <c r="G57" s="34" t="e">
        <f t="shared" ref="G57:J70" si="12">G36</f>
        <v>#N/A</v>
      </c>
      <c r="H57" s="998" t="e">
        <f t="shared" si="12"/>
        <v>#N/A</v>
      </c>
      <c r="I57" s="1024" t="e">
        <f t="shared" si="12"/>
        <v>#N/A</v>
      </c>
      <c r="J57" s="1025" t="e">
        <f t="shared" si="12"/>
        <v>#N/A</v>
      </c>
      <c r="K57" s="995"/>
      <c r="L57" s="1021" t="e">
        <f>VLOOKUP($D57,'Restaurant P&amp;L'!$C$10:$ZY$548,L$1,)</f>
        <v>#N/A</v>
      </c>
      <c r="M57" s="1021" t="e">
        <f>VLOOKUP($D57,'Restaurant P&amp;L'!$C$10:$ZY$548,M$1,)</f>
        <v>#N/A</v>
      </c>
      <c r="N57" s="1021" t="e">
        <f>VLOOKUP($D57,'Restaurant P&amp;L'!$C$10:$ZY$548,N$1,)</f>
        <v>#N/A</v>
      </c>
      <c r="O57" s="1021" t="e">
        <f>VLOOKUP($D57,'Restaurant P&amp;L'!$C$10:$ZY$548,O$1,)</f>
        <v>#N/A</v>
      </c>
      <c r="P57" s="1021" t="e">
        <f>VLOOKUP($D57,'Restaurant P&amp;L'!$C$10:$ZY$548,P$1,)</f>
        <v>#N/A</v>
      </c>
      <c r="Q57" s="1021" t="e">
        <f>VLOOKUP($D57,'Restaurant P&amp;L'!$C$10:$ZY$548,Q$1,)</f>
        <v>#N/A</v>
      </c>
      <c r="R57" s="1021" t="e">
        <f>VLOOKUP($D57,'Restaurant P&amp;L'!$C$10:$ZY$548,R$1,)</f>
        <v>#N/A</v>
      </c>
      <c r="S57" s="1021" t="e">
        <f>VLOOKUP($D57,'Restaurant P&amp;L'!$C$10:$ZY$548,S$1,)</f>
        <v>#N/A</v>
      </c>
      <c r="T57" s="1021" t="e">
        <f>VLOOKUP($D57,'Restaurant P&amp;L'!$C$10:$ZY$548,T$1,)</f>
        <v>#N/A</v>
      </c>
      <c r="U57" s="1021" t="e">
        <f>VLOOKUP($D57,'Restaurant P&amp;L'!$C$10:$ZY$548,U$1,)</f>
        <v>#N/A</v>
      </c>
      <c r="V57" s="1021" t="e">
        <f>VLOOKUP($D57,'Restaurant P&amp;L'!$C$10:$ZY$548,V$1,)</f>
        <v>#N/A</v>
      </c>
      <c r="W57" s="1021" t="e">
        <f>VLOOKUP($D57,'Restaurant P&amp;L'!$C$10:$ZY$548,W$1,)</f>
        <v>#N/A</v>
      </c>
      <c r="X57" s="1021"/>
      <c r="Y57" s="1021"/>
      <c r="Z57" s="1021"/>
      <c r="AA57" s="1021"/>
      <c r="AB57" s="1021"/>
      <c r="AC57" s="1021"/>
      <c r="AD57" s="1021"/>
      <c r="AE57" s="1021"/>
      <c r="AF57" s="1021"/>
      <c r="AG57" s="1021"/>
      <c r="AH57" s="1021"/>
      <c r="AI57" s="1021"/>
      <c r="AJ57" s="1041" t="e">
        <f>VLOOKUP($D57,'Restaurant P&amp;L'!$C$10:$ZY$548,AJ$1,)</f>
        <v>#N/A</v>
      </c>
      <c r="AK57" s="1048" t="e">
        <f t="shared" ref="AK57:AK70" si="13">AK36/52</f>
        <v>#N/A</v>
      </c>
      <c r="AL57" s="1"/>
      <c r="AM57" s="1"/>
      <c r="AO57" s="989"/>
    </row>
    <row r="58" spans="4:41" ht="21.75" hidden="1" customHeight="1" outlineLevel="1">
      <c r="D58" s="1" t="e">
        <f t="shared" si="11"/>
        <v>#N/A</v>
      </c>
      <c r="G58" s="34" t="e">
        <f t="shared" si="12"/>
        <v>#N/A</v>
      </c>
      <c r="H58" s="998" t="e">
        <f t="shared" si="12"/>
        <v>#N/A</v>
      </c>
      <c r="I58" s="1024" t="e">
        <f t="shared" si="12"/>
        <v>#N/A</v>
      </c>
      <c r="J58" s="1025" t="e">
        <f t="shared" si="12"/>
        <v>#N/A</v>
      </c>
      <c r="K58" s="995"/>
      <c r="L58" s="1021" t="e">
        <f>VLOOKUP($D58,'Restaurant P&amp;L'!$C$10:$ZY$548,L$1,)</f>
        <v>#N/A</v>
      </c>
      <c r="M58" s="1021" t="e">
        <f>VLOOKUP($D58,'Restaurant P&amp;L'!$C$10:$ZY$548,M$1,)</f>
        <v>#N/A</v>
      </c>
      <c r="N58" s="1021" t="e">
        <f>VLOOKUP($D58,'Restaurant P&amp;L'!$C$10:$ZY$548,N$1,)</f>
        <v>#N/A</v>
      </c>
      <c r="O58" s="1021" t="e">
        <f>VLOOKUP($D58,'Restaurant P&amp;L'!$C$10:$ZY$548,O$1,)</f>
        <v>#N/A</v>
      </c>
      <c r="P58" s="1021" t="e">
        <f>VLOOKUP($D58,'Restaurant P&amp;L'!$C$10:$ZY$548,P$1,)</f>
        <v>#N/A</v>
      </c>
      <c r="Q58" s="1021" t="e">
        <f>VLOOKUP($D58,'Restaurant P&amp;L'!$C$10:$ZY$548,Q$1,)</f>
        <v>#N/A</v>
      </c>
      <c r="R58" s="1021" t="e">
        <f>VLOOKUP($D58,'Restaurant P&amp;L'!$C$10:$ZY$548,R$1,)</f>
        <v>#N/A</v>
      </c>
      <c r="S58" s="1021" t="e">
        <f>VLOOKUP($D58,'Restaurant P&amp;L'!$C$10:$ZY$548,S$1,)</f>
        <v>#N/A</v>
      </c>
      <c r="T58" s="1021" t="e">
        <f>VLOOKUP($D58,'Restaurant P&amp;L'!$C$10:$ZY$548,T$1,)</f>
        <v>#N/A</v>
      </c>
      <c r="U58" s="1021" t="e">
        <f>VLOOKUP($D58,'Restaurant P&amp;L'!$C$10:$ZY$548,U$1,)</f>
        <v>#N/A</v>
      </c>
      <c r="V58" s="1021" t="e">
        <f>VLOOKUP($D58,'Restaurant P&amp;L'!$C$10:$ZY$548,V$1,)</f>
        <v>#N/A</v>
      </c>
      <c r="W58" s="1021" t="e">
        <f>VLOOKUP($D58,'Restaurant P&amp;L'!$C$10:$ZY$548,W$1,)</f>
        <v>#N/A</v>
      </c>
      <c r="X58" s="1021"/>
      <c r="Y58" s="1021"/>
      <c r="Z58" s="1021"/>
      <c r="AA58" s="1021"/>
      <c r="AB58" s="1021"/>
      <c r="AC58" s="1021"/>
      <c r="AD58" s="1021"/>
      <c r="AE58" s="1021"/>
      <c r="AF58" s="1021"/>
      <c r="AG58" s="1021"/>
      <c r="AH58" s="1021"/>
      <c r="AI58" s="1021"/>
      <c r="AJ58" s="1041" t="e">
        <f>VLOOKUP($D58,'Restaurant P&amp;L'!$C$10:$ZY$548,AJ$1,)</f>
        <v>#N/A</v>
      </c>
      <c r="AK58" s="1048" t="e">
        <f t="shared" si="13"/>
        <v>#N/A</v>
      </c>
      <c r="AL58" s="1038"/>
      <c r="AM58" s="1038"/>
      <c r="AO58" s="989"/>
    </row>
    <row r="59" spans="4:41" ht="21.75" hidden="1" customHeight="1" outlineLevel="1">
      <c r="D59" s="1" t="e">
        <f t="shared" si="11"/>
        <v>#N/A</v>
      </c>
      <c r="G59" s="34" t="e">
        <f t="shared" si="12"/>
        <v>#N/A</v>
      </c>
      <c r="H59" s="998" t="e">
        <f t="shared" si="12"/>
        <v>#N/A</v>
      </c>
      <c r="I59" s="1024" t="e">
        <f t="shared" si="12"/>
        <v>#N/A</v>
      </c>
      <c r="J59" s="1025" t="e">
        <f t="shared" si="12"/>
        <v>#N/A</v>
      </c>
      <c r="K59" s="995"/>
      <c r="L59" s="1021" t="e">
        <f>VLOOKUP($D59,'Restaurant P&amp;L'!$C$10:$ZY$548,L$1,)</f>
        <v>#N/A</v>
      </c>
      <c r="M59" s="1021" t="e">
        <f>VLOOKUP($D59,'Restaurant P&amp;L'!$C$10:$ZY$548,M$1,)</f>
        <v>#N/A</v>
      </c>
      <c r="N59" s="1021" t="e">
        <f>VLOOKUP($D59,'Restaurant P&amp;L'!$C$10:$ZY$548,N$1,)</f>
        <v>#N/A</v>
      </c>
      <c r="O59" s="1021" t="e">
        <f>VLOOKUP($D59,'Restaurant P&amp;L'!$C$10:$ZY$548,O$1,)</f>
        <v>#N/A</v>
      </c>
      <c r="P59" s="1021" t="e">
        <f>VLOOKUP($D59,'Restaurant P&amp;L'!$C$10:$ZY$548,P$1,)</f>
        <v>#N/A</v>
      </c>
      <c r="Q59" s="1021" t="e">
        <f>VLOOKUP($D59,'Restaurant P&amp;L'!$C$10:$ZY$548,Q$1,)</f>
        <v>#N/A</v>
      </c>
      <c r="R59" s="1021" t="e">
        <f>VLOOKUP($D59,'Restaurant P&amp;L'!$C$10:$ZY$548,R$1,)</f>
        <v>#N/A</v>
      </c>
      <c r="S59" s="1021" t="e">
        <f>VLOOKUP($D59,'Restaurant P&amp;L'!$C$10:$ZY$548,S$1,)</f>
        <v>#N/A</v>
      </c>
      <c r="T59" s="1021" t="e">
        <f>VLOOKUP($D59,'Restaurant P&amp;L'!$C$10:$ZY$548,T$1,)</f>
        <v>#N/A</v>
      </c>
      <c r="U59" s="1021" t="e">
        <f>VLOOKUP($D59,'Restaurant P&amp;L'!$C$10:$ZY$548,U$1,)</f>
        <v>#N/A</v>
      </c>
      <c r="V59" s="1021" t="e">
        <f>VLOOKUP($D59,'Restaurant P&amp;L'!$C$10:$ZY$548,V$1,)</f>
        <v>#N/A</v>
      </c>
      <c r="W59" s="1021" t="e">
        <f>VLOOKUP($D59,'Restaurant P&amp;L'!$C$10:$ZY$548,W$1,)</f>
        <v>#N/A</v>
      </c>
      <c r="X59" s="1021"/>
      <c r="Y59" s="1021"/>
      <c r="Z59" s="1021"/>
      <c r="AA59" s="1021"/>
      <c r="AB59" s="1021"/>
      <c r="AC59" s="1021"/>
      <c r="AD59" s="1021"/>
      <c r="AE59" s="1021"/>
      <c r="AF59" s="1021"/>
      <c r="AG59" s="1021"/>
      <c r="AH59" s="1021"/>
      <c r="AI59" s="1021"/>
      <c r="AJ59" s="1041" t="e">
        <f>VLOOKUP($D59,'Restaurant P&amp;L'!$C$10:$ZY$548,AJ$1,)</f>
        <v>#N/A</v>
      </c>
      <c r="AK59" s="1048" t="e">
        <f t="shared" si="13"/>
        <v>#N/A</v>
      </c>
      <c r="AL59" s="1038"/>
      <c r="AM59" s="1038"/>
      <c r="AO59" s="989"/>
    </row>
    <row r="60" spans="4:41" ht="21.75" hidden="1" customHeight="1" outlineLevel="1">
      <c r="D60" s="1" t="e">
        <f t="shared" si="11"/>
        <v>#N/A</v>
      </c>
      <c r="G60" s="34" t="e">
        <f t="shared" si="12"/>
        <v>#N/A</v>
      </c>
      <c r="H60" s="998" t="e">
        <f t="shared" si="12"/>
        <v>#N/A</v>
      </c>
      <c r="I60" s="1024" t="e">
        <f t="shared" si="12"/>
        <v>#N/A</v>
      </c>
      <c r="J60" s="1025" t="e">
        <f t="shared" si="12"/>
        <v>#N/A</v>
      </c>
      <c r="K60" s="995"/>
      <c r="L60" s="1021" t="e">
        <f>VLOOKUP($D60,'Restaurant P&amp;L'!$C$10:$ZY$548,L$1,)</f>
        <v>#N/A</v>
      </c>
      <c r="M60" s="1021" t="e">
        <f>VLOOKUP($D60,'Restaurant P&amp;L'!$C$10:$ZY$548,M$1,)</f>
        <v>#N/A</v>
      </c>
      <c r="N60" s="1021" t="e">
        <f>VLOOKUP($D60,'Restaurant P&amp;L'!$C$10:$ZY$548,N$1,)</f>
        <v>#N/A</v>
      </c>
      <c r="O60" s="1021" t="e">
        <f>VLOOKUP($D60,'Restaurant P&amp;L'!$C$10:$ZY$548,O$1,)</f>
        <v>#N/A</v>
      </c>
      <c r="P60" s="1021" t="e">
        <f>VLOOKUP($D60,'Restaurant P&amp;L'!$C$10:$ZY$548,P$1,)</f>
        <v>#N/A</v>
      </c>
      <c r="Q60" s="1021" t="e">
        <f>VLOOKUP($D60,'Restaurant P&amp;L'!$C$10:$ZY$548,Q$1,)</f>
        <v>#N/A</v>
      </c>
      <c r="R60" s="1021" t="e">
        <f>VLOOKUP($D60,'Restaurant P&amp;L'!$C$10:$ZY$548,R$1,)</f>
        <v>#N/A</v>
      </c>
      <c r="S60" s="1021" t="e">
        <f>VLOOKUP($D60,'Restaurant P&amp;L'!$C$10:$ZY$548,S$1,)</f>
        <v>#N/A</v>
      </c>
      <c r="T60" s="1021" t="e">
        <f>VLOOKUP($D60,'Restaurant P&amp;L'!$C$10:$ZY$548,T$1,)</f>
        <v>#N/A</v>
      </c>
      <c r="U60" s="1021" t="e">
        <f>VLOOKUP($D60,'Restaurant P&amp;L'!$C$10:$ZY$548,U$1,)</f>
        <v>#N/A</v>
      </c>
      <c r="V60" s="1021" t="e">
        <f>VLOOKUP($D60,'Restaurant P&amp;L'!$C$10:$ZY$548,V$1,)</f>
        <v>#N/A</v>
      </c>
      <c r="W60" s="1021" t="e">
        <f>VLOOKUP($D60,'Restaurant P&amp;L'!$C$10:$ZY$548,W$1,)</f>
        <v>#N/A</v>
      </c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41" t="e">
        <f>VLOOKUP($D60,'Restaurant P&amp;L'!$C$10:$ZY$548,AJ$1,)</f>
        <v>#N/A</v>
      </c>
      <c r="AK60" s="1048" t="e">
        <f t="shared" si="13"/>
        <v>#N/A</v>
      </c>
      <c r="AL60" s="1038"/>
      <c r="AM60" s="1038"/>
      <c r="AO60" s="989"/>
    </row>
    <row r="61" spans="4:41" ht="21.75" hidden="1" customHeight="1" outlineLevel="1">
      <c r="D61" s="1" t="e">
        <f t="shared" si="11"/>
        <v>#N/A</v>
      </c>
      <c r="G61" s="34" t="e">
        <f t="shared" si="12"/>
        <v>#N/A</v>
      </c>
      <c r="H61" s="998" t="e">
        <f t="shared" si="12"/>
        <v>#N/A</v>
      </c>
      <c r="I61" s="1024" t="e">
        <f t="shared" si="12"/>
        <v>#N/A</v>
      </c>
      <c r="J61" s="1025" t="e">
        <f t="shared" si="12"/>
        <v>#N/A</v>
      </c>
      <c r="K61" s="995"/>
      <c r="L61" s="1021" t="e">
        <f>VLOOKUP($D61,'Restaurant P&amp;L'!$C$10:$ZY$548,L$1,)</f>
        <v>#N/A</v>
      </c>
      <c r="M61" s="1021" t="e">
        <f>VLOOKUP($D61,'Restaurant P&amp;L'!$C$10:$ZY$548,M$1,)</f>
        <v>#N/A</v>
      </c>
      <c r="N61" s="1021" t="e">
        <f>VLOOKUP($D61,'Restaurant P&amp;L'!$C$10:$ZY$548,N$1,)</f>
        <v>#N/A</v>
      </c>
      <c r="O61" s="1021" t="e">
        <f>VLOOKUP($D61,'Restaurant P&amp;L'!$C$10:$ZY$548,O$1,)</f>
        <v>#N/A</v>
      </c>
      <c r="P61" s="1021" t="e">
        <f>VLOOKUP($D61,'Restaurant P&amp;L'!$C$10:$ZY$548,P$1,)</f>
        <v>#N/A</v>
      </c>
      <c r="Q61" s="1021" t="e">
        <f>VLOOKUP($D61,'Restaurant P&amp;L'!$C$10:$ZY$548,Q$1,)</f>
        <v>#N/A</v>
      </c>
      <c r="R61" s="1021" t="e">
        <f>VLOOKUP($D61,'Restaurant P&amp;L'!$C$10:$ZY$548,R$1,)</f>
        <v>#N/A</v>
      </c>
      <c r="S61" s="1021" t="e">
        <f>VLOOKUP($D61,'Restaurant P&amp;L'!$C$10:$ZY$548,S$1,)</f>
        <v>#N/A</v>
      </c>
      <c r="T61" s="1021" t="e">
        <f>VLOOKUP($D61,'Restaurant P&amp;L'!$C$10:$ZY$548,T$1,)</f>
        <v>#N/A</v>
      </c>
      <c r="U61" s="1021" t="e">
        <f>VLOOKUP($D61,'Restaurant P&amp;L'!$C$10:$ZY$548,U$1,)</f>
        <v>#N/A</v>
      </c>
      <c r="V61" s="1021" t="e">
        <f>VLOOKUP($D61,'Restaurant P&amp;L'!$C$10:$ZY$548,V$1,)</f>
        <v>#N/A</v>
      </c>
      <c r="W61" s="1021" t="e">
        <f>VLOOKUP($D61,'Restaurant P&amp;L'!$C$10:$ZY$548,W$1,)</f>
        <v>#N/A</v>
      </c>
      <c r="X61" s="1021"/>
      <c r="Y61" s="1021"/>
      <c r="Z61" s="1021"/>
      <c r="AA61" s="1021"/>
      <c r="AB61" s="1021"/>
      <c r="AC61" s="1021"/>
      <c r="AD61" s="1021"/>
      <c r="AE61" s="1021"/>
      <c r="AF61" s="1021"/>
      <c r="AG61" s="1021"/>
      <c r="AH61" s="1021"/>
      <c r="AI61" s="1021"/>
      <c r="AJ61" s="1041" t="e">
        <f>VLOOKUP($D61,'Restaurant P&amp;L'!$C$10:$ZY$548,AJ$1,)</f>
        <v>#N/A</v>
      </c>
      <c r="AK61" s="1048" t="e">
        <f t="shared" si="13"/>
        <v>#N/A</v>
      </c>
      <c r="AL61" s="1038"/>
      <c r="AM61" s="1038"/>
      <c r="AO61" s="989"/>
    </row>
    <row r="62" spans="4:41" ht="21.75" hidden="1" customHeight="1" outlineLevel="1">
      <c r="D62" s="1" t="e">
        <f t="shared" si="11"/>
        <v>#N/A</v>
      </c>
      <c r="G62" s="34" t="e">
        <f t="shared" si="12"/>
        <v>#N/A</v>
      </c>
      <c r="H62" s="998" t="e">
        <f t="shared" si="12"/>
        <v>#N/A</v>
      </c>
      <c r="I62" s="1024" t="e">
        <f t="shared" si="12"/>
        <v>#N/A</v>
      </c>
      <c r="J62" s="1025" t="e">
        <f t="shared" si="12"/>
        <v>#N/A</v>
      </c>
      <c r="K62" s="995"/>
      <c r="L62" s="1021" t="e">
        <f>VLOOKUP($D62,'Restaurant P&amp;L'!$C$10:$ZY$548,L$1,)</f>
        <v>#N/A</v>
      </c>
      <c r="M62" s="1021" t="e">
        <f>VLOOKUP($D62,'Restaurant P&amp;L'!$C$10:$ZY$548,M$1,)</f>
        <v>#N/A</v>
      </c>
      <c r="N62" s="1021" t="e">
        <f>VLOOKUP($D62,'Restaurant P&amp;L'!$C$10:$ZY$548,N$1,)</f>
        <v>#N/A</v>
      </c>
      <c r="O62" s="1021" t="e">
        <f>VLOOKUP($D62,'Restaurant P&amp;L'!$C$10:$ZY$548,O$1,)</f>
        <v>#N/A</v>
      </c>
      <c r="P62" s="1021" t="e">
        <f>VLOOKUP($D62,'Restaurant P&amp;L'!$C$10:$ZY$548,P$1,)</f>
        <v>#N/A</v>
      </c>
      <c r="Q62" s="1021" t="e">
        <f>VLOOKUP($D62,'Restaurant P&amp;L'!$C$10:$ZY$548,Q$1,)</f>
        <v>#N/A</v>
      </c>
      <c r="R62" s="1021" t="e">
        <f>VLOOKUP($D62,'Restaurant P&amp;L'!$C$10:$ZY$548,R$1,)</f>
        <v>#N/A</v>
      </c>
      <c r="S62" s="1021" t="e">
        <f>VLOOKUP($D62,'Restaurant P&amp;L'!$C$10:$ZY$548,S$1,)</f>
        <v>#N/A</v>
      </c>
      <c r="T62" s="1021" t="e">
        <f>VLOOKUP($D62,'Restaurant P&amp;L'!$C$10:$ZY$548,T$1,)</f>
        <v>#N/A</v>
      </c>
      <c r="U62" s="1021" t="e">
        <f>VLOOKUP($D62,'Restaurant P&amp;L'!$C$10:$ZY$548,U$1,)</f>
        <v>#N/A</v>
      </c>
      <c r="V62" s="1021" t="e">
        <f>VLOOKUP($D62,'Restaurant P&amp;L'!$C$10:$ZY$548,V$1,)</f>
        <v>#N/A</v>
      </c>
      <c r="W62" s="1021" t="e">
        <f>VLOOKUP($D62,'Restaurant P&amp;L'!$C$10:$ZY$548,W$1,)</f>
        <v>#N/A</v>
      </c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41" t="e">
        <f>VLOOKUP($D62,'Restaurant P&amp;L'!$C$10:$ZY$548,AJ$1,)</f>
        <v>#N/A</v>
      </c>
      <c r="AK62" s="1048" t="e">
        <f t="shared" si="13"/>
        <v>#N/A</v>
      </c>
      <c r="AL62" s="1038"/>
      <c r="AM62" s="1038"/>
      <c r="AO62" s="989"/>
    </row>
    <row r="63" spans="4:41" ht="21.75" hidden="1" customHeight="1" outlineLevel="1">
      <c r="D63" s="1" t="e">
        <f t="shared" si="11"/>
        <v>#N/A</v>
      </c>
      <c r="G63" s="34" t="e">
        <f t="shared" si="12"/>
        <v>#N/A</v>
      </c>
      <c r="H63" s="998" t="e">
        <f t="shared" si="12"/>
        <v>#N/A</v>
      </c>
      <c r="I63" s="1024" t="e">
        <f t="shared" si="12"/>
        <v>#N/A</v>
      </c>
      <c r="J63" s="1025" t="e">
        <f t="shared" si="12"/>
        <v>#N/A</v>
      </c>
      <c r="K63" s="995"/>
      <c r="L63" s="1021" t="e">
        <f>VLOOKUP($D63,'Restaurant P&amp;L'!$C$10:$ZY$548,L$1,)</f>
        <v>#N/A</v>
      </c>
      <c r="M63" s="1021" t="e">
        <f>VLOOKUP($D63,'Restaurant P&amp;L'!$C$10:$ZY$548,M$1,)</f>
        <v>#N/A</v>
      </c>
      <c r="N63" s="1021" t="e">
        <f>VLOOKUP($D63,'Restaurant P&amp;L'!$C$10:$ZY$548,N$1,)</f>
        <v>#N/A</v>
      </c>
      <c r="O63" s="1021" t="e">
        <f>VLOOKUP($D63,'Restaurant P&amp;L'!$C$10:$ZY$548,O$1,)</f>
        <v>#N/A</v>
      </c>
      <c r="P63" s="1021" t="e">
        <f>VLOOKUP($D63,'Restaurant P&amp;L'!$C$10:$ZY$548,P$1,)</f>
        <v>#N/A</v>
      </c>
      <c r="Q63" s="1021" t="e">
        <f>VLOOKUP($D63,'Restaurant P&amp;L'!$C$10:$ZY$548,Q$1,)</f>
        <v>#N/A</v>
      </c>
      <c r="R63" s="1021" t="e">
        <f>VLOOKUP($D63,'Restaurant P&amp;L'!$C$10:$ZY$548,R$1,)</f>
        <v>#N/A</v>
      </c>
      <c r="S63" s="1021" t="e">
        <f>VLOOKUP($D63,'Restaurant P&amp;L'!$C$10:$ZY$548,S$1,)</f>
        <v>#N/A</v>
      </c>
      <c r="T63" s="1021" t="e">
        <f>VLOOKUP($D63,'Restaurant P&amp;L'!$C$10:$ZY$548,T$1,)</f>
        <v>#N/A</v>
      </c>
      <c r="U63" s="1021" t="e">
        <f>VLOOKUP($D63,'Restaurant P&amp;L'!$C$10:$ZY$548,U$1,)</f>
        <v>#N/A</v>
      </c>
      <c r="V63" s="1021" t="e">
        <f>VLOOKUP($D63,'Restaurant P&amp;L'!$C$10:$ZY$548,V$1,)</f>
        <v>#N/A</v>
      </c>
      <c r="W63" s="1021" t="e">
        <f>VLOOKUP($D63,'Restaurant P&amp;L'!$C$10:$ZY$548,W$1,)</f>
        <v>#N/A</v>
      </c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41" t="e">
        <f>VLOOKUP($D63,'Restaurant P&amp;L'!$C$10:$ZY$548,AJ$1,)</f>
        <v>#N/A</v>
      </c>
      <c r="AK63" s="1048" t="e">
        <f t="shared" si="13"/>
        <v>#N/A</v>
      </c>
      <c r="AL63" s="1038"/>
      <c r="AM63" s="1038"/>
      <c r="AO63" s="989"/>
    </row>
    <row r="64" spans="4:41" ht="21.75" hidden="1" customHeight="1" outlineLevel="1">
      <c r="D64" s="1" t="e">
        <f t="shared" si="11"/>
        <v>#N/A</v>
      </c>
      <c r="G64" s="34" t="e">
        <f t="shared" si="12"/>
        <v>#N/A</v>
      </c>
      <c r="H64" s="998" t="e">
        <f t="shared" si="12"/>
        <v>#N/A</v>
      </c>
      <c r="I64" s="1024" t="e">
        <f t="shared" si="12"/>
        <v>#N/A</v>
      </c>
      <c r="J64" s="1025" t="e">
        <f t="shared" si="12"/>
        <v>#N/A</v>
      </c>
      <c r="K64" s="995"/>
      <c r="L64" s="1021" t="e">
        <f>VLOOKUP($D64,'Restaurant P&amp;L'!$C$10:$ZY$548,L$1,)</f>
        <v>#N/A</v>
      </c>
      <c r="M64" s="1021" t="e">
        <f>VLOOKUP($D64,'Restaurant P&amp;L'!$C$10:$ZY$548,M$1,)</f>
        <v>#N/A</v>
      </c>
      <c r="N64" s="1021" t="e">
        <f>VLOOKUP($D64,'Restaurant P&amp;L'!$C$10:$ZY$548,N$1,)</f>
        <v>#N/A</v>
      </c>
      <c r="O64" s="1021" t="e">
        <f>VLOOKUP($D64,'Restaurant P&amp;L'!$C$10:$ZY$548,O$1,)</f>
        <v>#N/A</v>
      </c>
      <c r="P64" s="1021" t="e">
        <f>VLOOKUP($D64,'Restaurant P&amp;L'!$C$10:$ZY$548,P$1,)</f>
        <v>#N/A</v>
      </c>
      <c r="Q64" s="1021" t="e">
        <f>VLOOKUP($D64,'Restaurant P&amp;L'!$C$10:$ZY$548,Q$1,)</f>
        <v>#N/A</v>
      </c>
      <c r="R64" s="1021" t="e">
        <f>VLOOKUP($D64,'Restaurant P&amp;L'!$C$10:$ZY$548,R$1,)</f>
        <v>#N/A</v>
      </c>
      <c r="S64" s="1021" t="e">
        <f>VLOOKUP($D64,'Restaurant P&amp;L'!$C$10:$ZY$548,S$1,)</f>
        <v>#N/A</v>
      </c>
      <c r="T64" s="1021" t="e">
        <f>VLOOKUP($D64,'Restaurant P&amp;L'!$C$10:$ZY$548,T$1,)</f>
        <v>#N/A</v>
      </c>
      <c r="U64" s="1021" t="e">
        <f>VLOOKUP($D64,'Restaurant P&amp;L'!$C$10:$ZY$548,U$1,)</f>
        <v>#N/A</v>
      </c>
      <c r="V64" s="1021" t="e">
        <f>VLOOKUP($D64,'Restaurant P&amp;L'!$C$10:$ZY$548,V$1,)</f>
        <v>#N/A</v>
      </c>
      <c r="W64" s="1021" t="e">
        <f>VLOOKUP($D64,'Restaurant P&amp;L'!$C$10:$ZY$548,W$1,)</f>
        <v>#N/A</v>
      </c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41" t="e">
        <f>VLOOKUP($D64,'Restaurant P&amp;L'!$C$10:$ZY$548,AJ$1,)</f>
        <v>#N/A</v>
      </c>
      <c r="AK64" s="1048" t="e">
        <f t="shared" si="13"/>
        <v>#N/A</v>
      </c>
      <c r="AL64" s="1038"/>
      <c r="AM64" s="1038"/>
      <c r="AO64" s="989"/>
    </row>
    <row r="65" spans="3:42" ht="21.75" hidden="1" customHeight="1" outlineLevel="1">
      <c r="D65" s="1" t="e">
        <f t="shared" si="11"/>
        <v>#N/A</v>
      </c>
      <c r="G65" s="34" t="e">
        <f t="shared" si="12"/>
        <v>#N/A</v>
      </c>
      <c r="H65" s="998" t="e">
        <f t="shared" si="12"/>
        <v>#N/A</v>
      </c>
      <c r="I65" s="1024" t="e">
        <f t="shared" si="12"/>
        <v>#N/A</v>
      </c>
      <c r="J65" s="1025" t="e">
        <f t="shared" si="12"/>
        <v>#N/A</v>
      </c>
      <c r="K65" s="995"/>
      <c r="L65" s="1021" t="e">
        <f>VLOOKUP($D65,'Restaurant P&amp;L'!$C$10:$ZY$548,L$1,)</f>
        <v>#N/A</v>
      </c>
      <c r="M65" s="1021" t="e">
        <f>VLOOKUP($D65,'Restaurant P&amp;L'!$C$10:$ZY$548,M$1,)</f>
        <v>#N/A</v>
      </c>
      <c r="N65" s="1021" t="e">
        <f>VLOOKUP($D65,'Restaurant P&amp;L'!$C$10:$ZY$548,N$1,)</f>
        <v>#N/A</v>
      </c>
      <c r="O65" s="1021" t="e">
        <f>VLOOKUP($D65,'Restaurant P&amp;L'!$C$10:$ZY$548,O$1,)</f>
        <v>#N/A</v>
      </c>
      <c r="P65" s="1021" t="e">
        <f>VLOOKUP($D65,'Restaurant P&amp;L'!$C$10:$ZY$548,P$1,)</f>
        <v>#N/A</v>
      </c>
      <c r="Q65" s="1021" t="e">
        <f>VLOOKUP($D65,'Restaurant P&amp;L'!$C$10:$ZY$548,Q$1,)</f>
        <v>#N/A</v>
      </c>
      <c r="R65" s="1021" t="e">
        <f>VLOOKUP($D65,'Restaurant P&amp;L'!$C$10:$ZY$548,R$1,)</f>
        <v>#N/A</v>
      </c>
      <c r="S65" s="1021" t="e">
        <f>VLOOKUP($D65,'Restaurant P&amp;L'!$C$10:$ZY$548,S$1,)</f>
        <v>#N/A</v>
      </c>
      <c r="T65" s="1021" t="e">
        <f>VLOOKUP($D65,'Restaurant P&amp;L'!$C$10:$ZY$548,T$1,)</f>
        <v>#N/A</v>
      </c>
      <c r="U65" s="1021" t="e">
        <f>VLOOKUP($D65,'Restaurant P&amp;L'!$C$10:$ZY$548,U$1,)</f>
        <v>#N/A</v>
      </c>
      <c r="V65" s="1021" t="e">
        <f>VLOOKUP($D65,'Restaurant P&amp;L'!$C$10:$ZY$548,V$1,)</f>
        <v>#N/A</v>
      </c>
      <c r="W65" s="1021" t="e">
        <f>VLOOKUP($D65,'Restaurant P&amp;L'!$C$10:$ZY$548,W$1,)</f>
        <v>#N/A</v>
      </c>
      <c r="X65" s="1021"/>
      <c r="Y65" s="1021"/>
      <c r="Z65" s="1021"/>
      <c r="AA65" s="1021"/>
      <c r="AB65" s="1021"/>
      <c r="AC65" s="1021"/>
      <c r="AD65" s="1021"/>
      <c r="AE65" s="1021"/>
      <c r="AF65" s="1021"/>
      <c r="AG65" s="1021"/>
      <c r="AH65" s="1021"/>
      <c r="AI65" s="1021"/>
      <c r="AJ65" s="1041" t="e">
        <f>VLOOKUP($D65,'Restaurant P&amp;L'!$C$10:$ZY$548,AJ$1,)</f>
        <v>#N/A</v>
      </c>
      <c r="AK65" s="1048" t="e">
        <f t="shared" si="13"/>
        <v>#N/A</v>
      </c>
      <c r="AL65" s="1038"/>
      <c r="AM65" s="1038"/>
      <c r="AO65" s="989"/>
    </row>
    <row r="66" spans="3:42" ht="21.75" hidden="1" customHeight="1" outlineLevel="1">
      <c r="D66" s="1" t="e">
        <f t="shared" si="11"/>
        <v>#N/A</v>
      </c>
      <c r="G66" s="34" t="e">
        <f t="shared" si="12"/>
        <v>#N/A</v>
      </c>
      <c r="H66" s="998" t="e">
        <f t="shared" si="12"/>
        <v>#N/A</v>
      </c>
      <c r="I66" s="1024" t="e">
        <f t="shared" si="12"/>
        <v>#N/A</v>
      </c>
      <c r="J66" s="1025" t="e">
        <f t="shared" si="12"/>
        <v>#N/A</v>
      </c>
      <c r="K66" s="995"/>
      <c r="L66" s="1021" t="e">
        <f>VLOOKUP($D66,'Restaurant P&amp;L'!$C$10:$ZY$548,L$1,)</f>
        <v>#N/A</v>
      </c>
      <c r="M66" s="1021" t="e">
        <f>VLOOKUP($D66,'Restaurant P&amp;L'!$C$10:$ZY$548,M$1,)</f>
        <v>#N/A</v>
      </c>
      <c r="N66" s="1021" t="e">
        <f>VLOOKUP($D66,'Restaurant P&amp;L'!$C$10:$ZY$548,N$1,)</f>
        <v>#N/A</v>
      </c>
      <c r="O66" s="1021" t="e">
        <f>VLOOKUP($D66,'Restaurant P&amp;L'!$C$10:$ZY$548,O$1,)</f>
        <v>#N/A</v>
      </c>
      <c r="P66" s="1021" t="e">
        <f>VLOOKUP($D66,'Restaurant P&amp;L'!$C$10:$ZY$548,P$1,)</f>
        <v>#N/A</v>
      </c>
      <c r="Q66" s="1021" t="e">
        <f>VLOOKUP($D66,'Restaurant P&amp;L'!$C$10:$ZY$548,Q$1,)</f>
        <v>#N/A</v>
      </c>
      <c r="R66" s="1021" t="e">
        <f>VLOOKUP($D66,'Restaurant P&amp;L'!$C$10:$ZY$548,R$1,)</f>
        <v>#N/A</v>
      </c>
      <c r="S66" s="1021" t="e">
        <f>VLOOKUP($D66,'Restaurant P&amp;L'!$C$10:$ZY$548,S$1,)</f>
        <v>#N/A</v>
      </c>
      <c r="T66" s="1021" t="e">
        <f>VLOOKUP($D66,'Restaurant P&amp;L'!$C$10:$ZY$548,T$1,)</f>
        <v>#N/A</v>
      </c>
      <c r="U66" s="1021" t="e">
        <f>VLOOKUP($D66,'Restaurant P&amp;L'!$C$10:$ZY$548,U$1,)</f>
        <v>#N/A</v>
      </c>
      <c r="V66" s="1021" t="e">
        <f>VLOOKUP($D66,'Restaurant P&amp;L'!$C$10:$ZY$548,V$1,)</f>
        <v>#N/A</v>
      </c>
      <c r="W66" s="1021" t="e">
        <f>VLOOKUP($D66,'Restaurant P&amp;L'!$C$10:$ZY$548,W$1,)</f>
        <v>#N/A</v>
      </c>
      <c r="X66" s="1021"/>
      <c r="Y66" s="1021"/>
      <c r="Z66" s="1021"/>
      <c r="AA66" s="1021"/>
      <c r="AB66" s="1021"/>
      <c r="AC66" s="1021"/>
      <c r="AD66" s="1021"/>
      <c r="AE66" s="1021"/>
      <c r="AF66" s="1021"/>
      <c r="AG66" s="1021"/>
      <c r="AH66" s="1021"/>
      <c r="AI66" s="1021"/>
      <c r="AJ66" s="1041" t="e">
        <f>VLOOKUP($D66,'Restaurant P&amp;L'!$C$10:$ZY$548,AJ$1,)</f>
        <v>#N/A</v>
      </c>
      <c r="AK66" s="1048" t="e">
        <f t="shared" si="13"/>
        <v>#N/A</v>
      </c>
      <c r="AL66" s="1038"/>
      <c r="AM66" s="1038"/>
      <c r="AO66" s="989"/>
    </row>
    <row r="67" spans="3:42" ht="21.75" hidden="1" customHeight="1" outlineLevel="1">
      <c r="D67" s="1" t="e">
        <f t="shared" si="11"/>
        <v>#N/A</v>
      </c>
      <c r="G67" s="34" t="e">
        <f t="shared" si="12"/>
        <v>#N/A</v>
      </c>
      <c r="H67" s="998" t="e">
        <f t="shared" si="12"/>
        <v>#N/A</v>
      </c>
      <c r="I67" s="1024" t="e">
        <f t="shared" si="12"/>
        <v>#N/A</v>
      </c>
      <c r="J67" s="1025" t="e">
        <f t="shared" si="12"/>
        <v>#N/A</v>
      </c>
      <c r="K67" s="995"/>
      <c r="L67" s="1021" t="e">
        <f>VLOOKUP($D67,'Restaurant P&amp;L'!$C$10:$ZY$548,L$1,)</f>
        <v>#N/A</v>
      </c>
      <c r="M67" s="1021" t="e">
        <f>VLOOKUP($D67,'Restaurant P&amp;L'!$C$10:$ZY$548,M$1,)</f>
        <v>#N/A</v>
      </c>
      <c r="N67" s="1021" t="e">
        <f>VLOOKUP($D67,'Restaurant P&amp;L'!$C$10:$ZY$548,N$1,)</f>
        <v>#N/A</v>
      </c>
      <c r="O67" s="1021" t="e">
        <f>VLOOKUP($D67,'Restaurant P&amp;L'!$C$10:$ZY$548,O$1,)</f>
        <v>#N/A</v>
      </c>
      <c r="P67" s="1021" t="e">
        <f>VLOOKUP($D67,'Restaurant P&amp;L'!$C$10:$ZY$548,P$1,)</f>
        <v>#N/A</v>
      </c>
      <c r="Q67" s="1021" t="e">
        <f>VLOOKUP($D67,'Restaurant P&amp;L'!$C$10:$ZY$548,Q$1,)</f>
        <v>#N/A</v>
      </c>
      <c r="R67" s="1021" t="e">
        <f>VLOOKUP($D67,'Restaurant P&amp;L'!$C$10:$ZY$548,R$1,)</f>
        <v>#N/A</v>
      </c>
      <c r="S67" s="1021" t="e">
        <f>VLOOKUP($D67,'Restaurant P&amp;L'!$C$10:$ZY$548,S$1,)</f>
        <v>#N/A</v>
      </c>
      <c r="T67" s="1021" t="e">
        <f>VLOOKUP($D67,'Restaurant P&amp;L'!$C$10:$ZY$548,T$1,)</f>
        <v>#N/A</v>
      </c>
      <c r="U67" s="1021" t="e">
        <f>VLOOKUP($D67,'Restaurant P&amp;L'!$C$10:$ZY$548,U$1,)</f>
        <v>#N/A</v>
      </c>
      <c r="V67" s="1021" t="e">
        <f>VLOOKUP($D67,'Restaurant P&amp;L'!$C$10:$ZY$548,V$1,)</f>
        <v>#N/A</v>
      </c>
      <c r="W67" s="1021" t="e">
        <f>VLOOKUP($D67,'Restaurant P&amp;L'!$C$10:$ZY$548,W$1,)</f>
        <v>#N/A</v>
      </c>
      <c r="X67" s="1021"/>
      <c r="Y67" s="1021"/>
      <c r="Z67" s="1021"/>
      <c r="AA67" s="1021"/>
      <c r="AB67" s="1021"/>
      <c r="AC67" s="1021"/>
      <c r="AD67" s="1021"/>
      <c r="AE67" s="1021"/>
      <c r="AF67" s="1021"/>
      <c r="AG67" s="1021"/>
      <c r="AH67" s="1021"/>
      <c r="AI67" s="1021"/>
      <c r="AJ67" s="1041" t="e">
        <f>VLOOKUP($D67,'Restaurant P&amp;L'!$C$10:$ZY$548,AJ$1,)</f>
        <v>#N/A</v>
      </c>
      <c r="AK67" s="1048" t="e">
        <f t="shared" si="13"/>
        <v>#N/A</v>
      </c>
      <c r="AL67" s="1038"/>
      <c r="AM67" s="1038"/>
      <c r="AO67" s="989"/>
    </row>
    <row r="68" spans="3:42" ht="21.75" hidden="1" customHeight="1" outlineLevel="1">
      <c r="D68" s="1" t="e">
        <f t="shared" si="11"/>
        <v>#N/A</v>
      </c>
      <c r="G68" s="34" t="e">
        <f t="shared" si="12"/>
        <v>#N/A</v>
      </c>
      <c r="H68" s="998" t="e">
        <f t="shared" si="12"/>
        <v>#N/A</v>
      </c>
      <c r="I68" s="1024" t="e">
        <f t="shared" si="12"/>
        <v>#N/A</v>
      </c>
      <c r="J68" s="1025" t="e">
        <f t="shared" si="12"/>
        <v>#N/A</v>
      </c>
      <c r="K68" s="995"/>
      <c r="L68" s="1021" t="e">
        <f>VLOOKUP($D68,'Restaurant P&amp;L'!$C$10:$ZY$548,L$1,)</f>
        <v>#N/A</v>
      </c>
      <c r="M68" s="1021" t="e">
        <f>VLOOKUP($D68,'Restaurant P&amp;L'!$C$10:$ZY$548,M$1,)</f>
        <v>#N/A</v>
      </c>
      <c r="N68" s="1021" t="e">
        <f>VLOOKUP($D68,'Restaurant P&amp;L'!$C$10:$ZY$548,N$1,)</f>
        <v>#N/A</v>
      </c>
      <c r="O68" s="1021" t="e">
        <f>VLOOKUP($D68,'Restaurant P&amp;L'!$C$10:$ZY$548,O$1,)</f>
        <v>#N/A</v>
      </c>
      <c r="P68" s="1021" t="e">
        <f>VLOOKUP($D68,'Restaurant P&amp;L'!$C$10:$ZY$548,P$1,)</f>
        <v>#N/A</v>
      </c>
      <c r="Q68" s="1021" t="e">
        <f>VLOOKUP($D68,'Restaurant P&amp;L'!$C$10:$ZY$548,Q$1,)</f>
        <v>#N/A</v>
      </c>
      <c r="R68" s="1021" t="e">
        <f>VLOOKUP($D68,'Restaurant P&amp;L'!$C$10:$ZY$548,R$1,)</f>
        <v>#N/A</v>
      </c>
      <c r="S68" s="1021" t="e">
        <f>VLOOKUP($D68,'Restaurant P&amp;L'!$C$10:$ZY$548,S$1,)</f>
        <v>#N/A</v>
      </c>
      <c r="T68" s="1021" t="e">
        <f>VLOOKUP($D68,'Restaurant P&amp;L'!$C$10:$ZY$548,T$1,)</f>
        <v>#N/A</v>
      </c>
      <c r="U68" s="1021" t="e">
        <f>VLOOKUP($D68,'Restaurant P&amp;L'!$C$10:$ZY$548,U$1,)</f>
        <v>#N/A</v>
      </c>
      <c r="V68" s="1021" t="e">
        <f>VLOOKUP($D68,'Restaurant P&amp;L'!$C$10:$ZY$548,V$1,)</f>
        <v>#N/A</v>
      </c>
      <c r="W68" s="1021" t="e">
        <f>VLOOKUP($D68,'Restaurant P&amp;L'!$C$10:$ZY$548,W$1,)</f>
        <v>#N/A</v>
      </c>
      <c r="X68" s="1021"/>
      <c r="Y68" s="1021"/>
      <c r="Z68" s="1021"/>
      <c r="AA68" s="1021"/>
      <c r="AB68" s="1021"/>
      <c r="AC68" s="1021"/>
      <c r="AD68" s="1021"/>
      <c r="AE68" s="1021"/>
      <c r="AF68" s="1021"/>
      <c r="AG68" s="1021"/>
      <c r="AH68" s="1021"/>
      <c r="AI68" s="1021"/>
      <c r="AJ68" s="1041" t="e">
        <f>VLOOKUP($D68,'Restaurant P&amp;L'!$C$10:$ZY$548,AJ$1,)</f>
        <v>#N/A</v>
      </c>
      <c r="AK68" s="1048" t="e">
        <f t="shared" si="13"/>
        <v>#N/A</v>
      </c>
      <c r="AL68" s="1038"/>
      <c r="AM68" s="1038"/>
      <c r="AO68" s="989"/>
    </row>
    <row r="69" spans="3:42" ht="21.75" hidden="1" customHeight="1" outlineLevel="1">
      <c r="D69" s="1" t="e">
        <f t="shared" si="11"/>
        <v>#N/A</v>
      </c>
      <c r="G69" s="34" t="e">
        <f t="shared" si="12"/>
        <v>#N/A</v>
      </c>
      <c r="H69" s="998" t="e">
        <f t="shared" si="12"/>
        <v>#N/A</v>
      </c>
      <c r="I69" s="1024" t="e">
        <f t="shared" si="12"/>
        <v>#N/A</v>
      </c>
      <c r="J69" s="1025" t="e">
        <f t="shared" si="12"/>
        <v>#N/A</v>
      </c>
      <c r="K69" s="995"/>
      <c r="L69" s="1021" t="e">
        <f>VLOOKUP($D69,'Restaurant P&amp;L'!$C$10:$ZY$548,L$1,)</f>
        <v>#N/A</v>
      </c>
      <c r="M69" s="1021" t="e">
        <f>VLOOKUP($D69,'Restaurant P&amp;L'!$C$10:$ZY$548,M$1,)</f>
        <v>#N/A</v>
      </c>
      <c r="N69" s="1021" t="e">
        <f>VLOOKUP($D69,'Restaurant P&amp;L'!$C$10:$ZY$548,N$1,)</f>
        <v>#N/A</v>
      </c>
      <c r="O69" s="1021" t="e">
        <f>VLOOKUP($D69,'Restaurant P&amp;L'!$C$10:$ZY$548,O$1,)</f>
        <v>#N/A</v>
      </c>
      <c r="P69" s="1021" t="e">
        <f>VLOOKUP($D69,'Restaurant P&amp;L'!$C$10:$ZY$548,P$1,)</f>
        <v>#N/A</v>
      </c>
      <c r="Q69" s="1021" t="e">
        <f>VLOOKUP($D69,'Restaurant P&amp;L'!$C$10:$ZY$548,Q$1,)</f>
        <v>#N/A</v>
      </c>
      <c r="R69" s="1021" t="e">
        <f>VLOOKUP($D69,'Restaurant P&amp;L'!$C$10:$ZY$548,R$1,)</f>
        <v>#N/A</v>
      </c>
      <c r="S69" s="1021" t="e">
        <f>VLOOKUP($D69,'Restaurant P&amp;L'!$C$10:$ZY$548,S$1,)</f>
        <v>#N/A</v>
      </c>
      <c r="T69" s="1021" t="e">
        <f>VLOOKUP($D69,'Restaurant P&amp;L'!$C$10:$ZY$548,T$1,)</f>
        <v>#N/A</v>
      </c>
      <c r="U69" s="1021" t="e">
        <f>VLOOKUP($D69,'Restaurant P&amp;L'!$C$10:$ZY$548,U$1,)</f>
        <v>#N/A</v>
      </c>
      <c r="V69" s="1021" t="e">
        <f>VLOOKUP($D69,'Restaurant P&amp;L'!$C$10:$ZY$548,V$1,)</f>
        <v>#N/A</v>
      </c>
      <c r="W69" s="1021" t="e">
        <f>VLOOKUP($D69,'Restaurant P&amp;L'!$C$10:$ZY$548,W$1,)</f>
        <v>#N/A</v>
      </c>
      <c r="X69" s="1021"/>
      <c r="Y69" s="1021"/>
      <c r="Z69" s="1021"/>
      <c r="AA69" s="1021"/>
      <c r="AB69" s="1021"/>
      <c r="AC69" s="1021"/>
      <c r="AD69" s="1021"/>
      <c r="AE69" s="1021"/>
      <c r="AF69" s="1021"/>
      <c r="AG69" s="1021"/>
      <c r="AH69" s="1021"/>
      <c r="AI69" s="1021"/>
      <c r="AJ69" s="1041" t="e">
        <f>VLOOKUP($D69,'Restaurant P&amp;L'!$C$10:$ZY$548,AJ$1,)</f>
        <v>#N/A</v>
      </c>
      <c r="AK69" s="1048" t="e">
        <f t="shared" si="13"/>
        <v>#N/A</v>
      </c>
      <c r="AL69" s="1038"/>
      <c r="AM69" s="1038"/>
      <c r="AO69" s="989"/>
    </row>
    <row r="70" spans="3:42" ht="21.75" hidden="1" customHeight="1" outlineLevel="1">
      <c r="D70" s="1" t="e">
        <f t="shared" si="11"/>
        <v>#N/A</v>
      </c>
      <c r="G70" s="34" t="e">
        <f>G49</f>
        <v>#N/A</v>
      </c>
      <c r="H70" s="998" t="e">
        <f t="shared" si="12"/>
        <v>#N/A</v>
      </c>
      <c r="I70" s="1024" t="e">
        <f t="shared" si="12"/>
        <v>#N/A</v>
      </c>
      <c r="J70" s="1025" t="e">
        <f t="shared" si="12"/>
        <v>#N/A</v>
      </c>
      <c r="K70" s="995"/>
      <c r="L70" s="1021" t="e">
        <f>VLOOKUP($D70,'Restaurant P&amp;L'!$C$10:$ZY$548,L$1,)</f>
        <v>#N/A</v>
      </c>
      <c r="M70" s="1021" t="e">
        <f>VLOOKUP($D70,'Restaurant P&amp;L'!$C$10:$ZY$548,M$1,)</f>
        <v>#N/A</v>
      </c>
      <c r="N70" s="1021" t="e">
        <f>VLOOKUP($D70,'Restaurant P&amp;L'!$C$10:$ZY$548,N$1,)</f>
        <v>#N/A</v>
      </c>
      <c r="O70" s="1021" t="e">
        <f>VLOOKUP($D70,'Restaurant P&amp;L'!$C$10:$ZY$548,O$1,)</f>
        <v>#N/A</v>
      </c>
      <c r="P70" s="1021" t="e">
        <f>VLOOKUP($D70,'Restaurant P&amp;L'!$C$10:$ZY$548,P$1,)</f>
        <v>#N/A</v>
      </c>
      <c r="Q70" s="1021" t="e">
        <f>VLOOKUP($D70,'Restaurant P&amp;L'!$C$10:$ZY$548,Q$1,)</f>
        <v>#N/A</v>
      </c>
      <c r="R70" s="1021" t="e">
        <f>VLOOKUP($D70,'Restaurant P&amp;L'!$C$10:$ZY$548,R$1,)</f>
        <v>#N/A</v>
      </c>
      <c r="S70" s="1021" t="e">
        <f>VLOOKUP($D70,'Restaurant P&amp;L'!$C$10:$ZY$548,S$1,)</f>
        <v>#N/A</v>
      </c>
      <c r="T70" s="1021" t="e">
        <f>VLOOKUP($D70,'Restaurant P&amp;L'!$C$10:$ZY$548,T$1,)</f>
        <v>#N/A</v>
      </c>
      <c r="U70" s="1021" t="e">
        <f>VLOOKUP($D70,'Restaurant P&amp;L'!$C$10:$ZY$548,U$1,)</f>
        <v>#N/A</v>
      </c>
      <c r="V70" s="1021" t="e">
        <f>VLOOKUP($D70,'Restaurant P&amp;L'!$C$10:$ZY$548,V$1,)</f>
        <v>#N/A</v>
      </c>
      <c r="W70" s="1021" t="e">
        <f>VLOOKUP($D70,'Restaurant P&amp;L'!$C$10:$ZY$548,W$1,)</f>
        <v>#N/A</v>
      </c>
      <c r="X70" s="1021"/>
      <c r="Y70" s="1021"/>
      <c r="Z70" s="1021"/>
      <c r="AA70" s="1021"/>
      <c r="AB70" s="1021"/>
      <c r="AC70" s="1021"/>
      <c r="AD70" s="1021"/>
      <c r="AE70" s="1021"/>
      <c r="AF70" s="1021"/>
      <c r="AG70" s="1021"/>
      <c r="AH70" s="1021"/>
      <c r="AI70" s="1021"/>
      <c r="AJ70" s="1041" t="e">
        <f>VLOOKUP($D70,'Restaurant P&amp;L'!$C$10:$ZY$548,AJ$1,)</f>
        <v>#N/A</v>
      </c>
      <c r="AK70" s="1048" t="e">
        <f t="shared" si="13"/>
        <v>#N/A</v>
      </c>
      <c r="AL70" s="1038"/>
      <c r="AM70" s="1038"/>
      <c r="AO70" s="989"/>
    </row>
    <row r="71" spans="3:42" ht="8.5" hidden="1" customHeight="1" outlineLevel="1">
      <c r="C71" s="15"/>
      <c r="F71" s="988"/>
      <c r="G71" s="999"/>
      <c r="H71" s="998"/>
      <c r="I71" s="1003"/>
      <c r="J71" s="1003"/>
      <c r="K71" s="995"/>
      <c r="L71" s="1011"/>
      <c r="M71" s="1011"/>
      <c r="N71" s="1011"/>
      <c r="O71" s="1011"/>
      <c r="P71" s="1011"/>
      <c r="Q71" s="1011"/>
      <c r="R71" s="1011"/>
      <c r="S71" s="1011"/>
      <c r="T71" s="1011"/>
      <c r="U71" s="1011"/>
      <c r="V71" s="1011"/>
      <c r="W71" s="1011"/>
      <c r="X71" s="1011"/>
      <c r="Y71" s="1011"/>
      <c r="Z71" s="1011"/>
      <c r="AA71" s="1011"/>
      <c r="AB71" s="1011"/>
      <c r="AC71" s="1011"/>
      <c r="AD71" s="1011"/>
      <c r="AE71" s="1011"/>
      <c r="AF71" s="1011"/>
      <c r="AG71" s="1011"/>
      <c r="AH71" s="1011"/>
      <c r="AI71" s="1011"/>
      <c r="AJ71" s="1042"/>
      <c r="AK71" s="1048"/>
      <c r="AL71" s="1039"/>
      <c r="AM71" s="1039"/>
    </row>
    <row r="72" spans="3:42" s="15" customFormat="1" ht="21.75" customHeight="1" collapsed="1">
      <c r="D72" s="15" t="s">
        <v>696</v>
      </c>
      <c r="F72" s="987"/>
      <c r="G72" s="1064" t="s">
        <v>715</v>
      </c>
      <c r="H72" s="1031"/>
      <c r="I72" s="1032"/>
      <c r="J72" s="1033"/>
      <c r="K72" s="3"/>
      <c r="L72" s="1043">
        <f>VLOOKUP($D72,'Restaurant P&amp;L'!$C$10:$ZY$548,L$1,)</f>
        <v>0.151994725828382</v>
      </c>
      <c r="M72" s="1043">
        <f>VLOOKUP($D72,'Restaurant P&amp;L'!$C$10:$ZY$548,M$1,)</f>
        <v>0.21563017902879991</v>
      </c>
      <c r="N72" s="1043">
        <f>VLOOKUP($D72,'Restaurant P&amp;L'!$C$10:$ZY$548,N$1,)</f>
        <v>0.25828017787545177</v>
      </c>
      <c r="O72" s="1043">
        <f>VLOOKUP($D72,'Restaurant P&amp;L'!$C$10:$ZY$548,O$1,)</f>
        <v>0.27268211724427488</v>
      </c>
      <c r="P72" s="1043">
        <f>VLOOKUP($D72,'Restaurant P&amp;L'!$C$10:$ZY$548,P$1,)</f>
        <v>0.15859740655405072</v>
      </c>
      <c r="Q72" s="1043">
        <f>VLOOKUP($D72,'Restaurant P&amp;L'!$C$10:$ZY$548,Q$1,)</f>
        <v>0.21672224841893575</v>
      </c>
      <c r="R72" s="1043">
        <f>VLOOKUP($D72,'Restaurant P&amp;L'!$C$10:$ZY$548,R$1,)</f>
        <v>0.22482772386742186</v>
      </c>
      <c r="S72" s="1043">
        <f>VLOOKUP($D72,'Restaurant P&amp;L'!$C$10:$ZY$548,S$1,)</f>
        <v>0.22945426735849972</v>
      </c>
      <c r="T72" s="1043">
        <f>VLOOKUP($D72,'Restaurant P&amp;L'!$C$10:$ZY$548,T$1,)</f>
        <v>0.20605420237861657</v>
      </c>
      <c r="U72" s="1043">
        <f>VLOOKUP($D72,'Restaurant P&amp;L'!$C$10:$ZY$548,U$1,)</f>
        <v>0.19680507154235571</v>
      </c>
      <c r="V72" s="1043">
        <f>VLOOKUP($D72,'Restaurant P&amp;L'!$C$10:$ZY$548,V$1,)</f>
        <v>0.24466889653908069</v>
      </c>
      <c r="W72" s="1043">
        <f>VLOOKUP($D72,'Restaurant P&amp;L'!$C$10:$ZY$548,W$1,)</f>
        <v>0.21883951098089333</v>
      </c>
      <c r="X72" s="1043"/>
      <c r="Y72" s="1043"/>
      <c r="Z72" s="1043"/>
      <c r="AA72" s="1043"/>
      <c r="AB72" s="1043"/>
      <c r="AC72" s="1043"/>
      <c r="AD72" s="1043"/>
      <c r="AE72" s="1043"/>
      <c r="AF72" s="1043"/>
      <c r="AG72" s="1043"/>
      <c r="AH72" s="1043"/>
      <c r="AI72" s="1043"/>
      <c r="AJ72" s="1044">
        <f>VLOOKUP($D72,'Restaurant P&amp;L'!$C$10:$ZY$548,AJ$1,)</f>
        <v>4.8722196350145408</v>
      </c>
      <c r="AK72" s="1049">
        <f>AK51/52/15</f>
        <v>45131.765333333329</v>
      </c>
      <c r="AL72" s="1040"/>
      <c r="AM72" s="1040"/>
      <c r="AN72" s="1"/>
      <c r="AO72" s="989"/>
      <c r="AP72" s="1"/>
    </row>
    <row r="73" spans="3:42" ht="21.75" customHeight="1">
      <c r="AK73" s="1050"/>
    </row>
  </sheetData>
  <mergeCells count="3">
    <mergeCell ref="G6:I7"/>
    <mergeCell ref="G30:J31"/>
    <mergeCell ref="G53:J54"/>
  </mergeCells>
  <pageMargins left="0.70866141732283472" right="0.70866141732283472" top="0.74803149606299213" bottom="0.7480314960629921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65E94-EAE4-4FE8-80F6-8722105BC674}">
  <sheetPr codeName="Sheet123">
    <tabColor theme="8" tint="-0.499984740745262"/>
    <pageSetUpPr fitToPage="1"/>
  </sheetPr>
  <dimension ref="B1:AE70"/>
  <sheetViews>
    <sheetView showGridLines="0" topLeftCell="A3" zoomScale="70" zoomScaleNormal="70" workbookViewId="0">
      <selection activeCell="A3" sqref="A3"/>
    </sheetView>
  </sheetViews>
  <sheetFormatPr baseColWidth="10" defaultColWidth="8.83203125" defaultRowHeight="21.75" customHeight="1" outlineLevelRow="1" outlineLevelCol="1"/>
  <cols>
    <col min="1" max="1" width="8.83203125" style="1"/>
    <col min="2" max="3" width="8.83203125" style="1" hidden="1" customWidth="1" outlineLevel="1"/>
    <col min="4" max="4" width="15" style="1" hidden="1" customWidth="1" outlineLevel="1"/>
    <col min="5" max="5" width="16.83203125" style="1" hidden="1" customWidth="1" outlineLevel="1"/>
    <col min="6" max="6" width="9.5" style="986" hidden="1" customWidth="1" outlineLevel="1"/>
    <col min="7" max="7" width="18.5" style="32" customWidth="1" collapsed="1"/>
    <col min="8" max="8" width="10.1640625" style="132" bestFit="1" customWidth="1"/>
    <col min="9" max="9" width="10.5" style="132" customWidth="1"/>
    <col min="10" max="10" width="9.1640625" style="132" customWidth="1"/>
    <col min="11" max="11" width="4" style="1" customWidth="1"/>
    <col min="12" max="23" width="11.5" style="14" customWidth="1"/>
    <col min="24" max="26" width="11.5" style="23" customWidth="1"/>
    <col min="27" max="27" width="15.1640625" style="23" customWidth="1"/>
    <col min="28" max="29" width="15.1640625" style="1" customWidth="1"/>
    <col min="30" max="16384" width="8.83203125" style="1"/>
  </cols>
  <sheetData>
    <row r="1" spans="4:31" ht="21.75" hidden="1" customHeight="1" outlineLevel="1">
      <c r="G1" s="159" t="e">
        <f>#REF!</f>
        <v>#REF!</v>
      </c>
      <c r="J1" s="1023">
        <f ca="1">TODAY()</f>
        <v>45859</v>
      </c>
      <c r="L1" s="14">
        <v>28</v>
      </c>
      <c r="M1" s="14">
        <f>L1+1</f>
        <v>29</v>
      </c>
      <c r="N1" s="14">
        <f t="shared" ref="N1:W1" si="0">M1+1</f>
        <v>30</v>
      </c>
      <c r="O1" s="14">
        <f t="shared" si="0"/>
        <v>31</v>
      </c>
      <c r="P1" s="14">
        <f t="shared" si="0"/>
        <v>32</v>
      </c>
      <c r="Q1" s="14">
        <f t="shared" si="0"/>
        <v>33</v>
      </c>
      <c r="R1" s="14">
        <f t="shared" si="0"/>
        <v>34</v>
      </c>
      <c r="S1" s="14">
        <f t="shared" si="0"/>
        <v>35</v>
      </c>
      <c r="T1" s="14">
        <f t="shared" si="0"/>
        <v>36</v>
      </c>
      <c r="U1" s="14">
        <f t="shared" si="0"/>
        <v>37</v>
      </c>
      <c r="V1" s="14">
        <f t="shared" si="0"/>
        <v>38</v>
      </c>
      <c r="W1" s="14">
        <f t="shared" si="0"/>
        <v>39</v>
      </c>
      <c r="X1" s="23">
        <v>19</v>
      </c>
      <c r="Y1" s="23">
        <v>19</v>
      </c>
    </row>
    <row r="2" spans="4:31" ht="21.75" hidden="1" customHeight="1" outlineLevel="1"/>
    <row r="3" spans="4:31" ht="21.75" customHeight="1" collapsed="1">
      <c r="G3" s="34"/>
    </row>
    <row r="4" spans="4:31" ht="21.75" customHeight="1">
      <c r="G4" s="119" t="str" cm="1">
        <f t="array" aca="1" ref="G4" ca="1">RIGHT(CELL("filename",G4),LEN(CELL("filename",G4))-SEARCH("]",CELL("filename",G4)))</f>
        <v>FY25 Non Mature EBITDA</v>
      </c>
    </row>
    <row r="5" spans="4:31" ht="21.75" customHeight="1">
      <c r="G5" s="35"/>
    </row>
    <row r="6" spans="4:31" s="15" customFormat="1" ht="21.75" customHeight="1" outlineLevel="1">
      <c r="F6" s="987"/>
      <c r="G6" s="1294" t="s">
        <v>694</v>
      </c>
      <c r="H6" s="1294"/>
      <c r="I6" s="1294"/>
      <c r="J6" s="993"/>
      <c r="L6" s="40" t="s">
        <v>43</v>
      </c>
      <c r="M6" s="40" t="s">
        <v>44</v>
      </c>
      <c r="N6" s="40" t="s">
        <v>45</v>
      </c>
      <c r="O6" s="40" t="s">
        <v>46</v>
      </c>
      <c r="P6" s="40" t="s">
        <v>47</v>
      </c>
      <c r="Q6" s="40" t="s">
        <v>48</v>
      </c>
      <c r="R6" s="40" t="s">
        <v>49</v>
      </c>
      <c r="S6" s="40" t="s">
        <v>50</v>
      </c>
      <c r="T6" s="40" t="s">
        <v>51</v>
      </c>
      <c r="U6" s="40" t="s">
        <v>52</v>
      </c>
      <c r="V6" s="40" t="s">
        <v>53</v>
      </c>
      <c r="W6" s="40" t="s">
        <v>54</v>
      </c>
      <c r="X6" s="144"/>
      <c r="Y6" s="144"/>
      <c r="Z6" s="44"/>
      <c r="AA6" s="44"/>
    </row>
    <row r="7" spans="4:31" s="15" customFormat="1" ht="21.75" customHeight="1" outlineLevel="1">
      <c r="F7" s="990"/>
      <c r="G7" s="1295"/>
      <c r="H7" s="1295"/>
      <c r="I7" s="1295"/>
      <c r="J7" s="992"/>
      <c r="L7" s="44" t="s">
        <v>101</v>
      </c>
      <c r="M7" s="44" t="s">
        <v>102</v>
      </c>
      <c r="N7" s="44" t="s">
        <v>103</v>
      </c>
      <c r="O7" s="44" t="s">
        <v>104</v>
      </c>
      <c r="P7" s="44" t="s">
        <v>105</v>
      </c>
      <c r="Q7" s="44" t="s">
        <v>106</v>
      </c>
      <c r="R7" s="44" t="s">
        <v>107</v>
      </c>
      <c r="S7" s="44" t="s">
        <v>108</v>
      </c>
      <c r="T7" s="44" t="s">
        <v>109</v>
      </c>
      <c r="U7" s="44" t="s">
        <v>110</v>
      </c>
      <c r="V7" s="44" t="s">
        <v>111</v>
      </c>
      <c r="W7" s="44" t="s">
        <v>112</v>
      </c>
      <c r="X7" s="44" t="s">
        <v>56</v>
      </c>
      <c r="Y7" s="44" t="s">
        <v>56</v>
      </c>
      <c r="Z7" s="44"/>
      <c r="AA7" s="44"/>
    </row>
    <row r="8" spans="4:31" s="15" customFormat="1" ht="33.75" customHeight="1" outlineLevel="1">
      <c r="F8" s="987"/>
      <c r="G8" s="1022"/>
      <c r="H8" s="1027" t="s">
        <v>702</v>
      </c>
      <c r="I8" s="1026" t="s">
        <v>30</v>
      </c>
      <c r="J8" s="1026" t="s">
        <v>710</v>
      </c>
      <c r="L8" s="19" t="s">
        <v>275</v>
      </c>
      <c r="M8" s="19" t="s">
        <v>275</v>
      </c>
      <c r="N8" s="19" t="s">
        <v>276</v>
      </c>
      <c r="O8" s="19" t="s">
        <v>276</v>
      </c>
      <c r="P8" s="19" t="s">
        <v>276</v>
      </c>
      <c r="Q8" s="19" t="s">
        <v>276</v>
      </c>
      <c r="R8" s="19" t="s">
        <v>276</v>
      </c>
      <c r="S8" s="19" t="s">
        <v>276</v>
      </c>
      <c r="T8" s="19" t="s">
        <v>276</v>
      </c>
      <c r="U8" s="19" t="s">
        <v>276</v>
      </c>
      <c r="V8" s="19" t="s">
        <v>276</v>
      </c>
      <c r="W8" s="19" t="s">
        <v>276</v>
      </c>
      <c r="X8" s="145" t="s">
        <v>87</v>
      </c>
      <c r="Y8" s="145" t="s">
        <v>33</v>
      </c>
      <c r="Z8" s="8"/>
      <c r="AA8" s="8"/>
    </row>
    <row r="9" spans="4:31" ht="6.75" customHeight="1" outlineLevel="1"/>
    <row r="10" spans="4:31" s="15" customFormat="1" ht="21.75" customHeight="1" outlineLevel="1">
      <c r="F10" s="987"/>
      <c r="G10" s="54"/>
      <c r="H10" s="992"/>
      <c r="I10" s="992"/>
      <c r="J10" s="992"/>
      <c r="L10" s="585" t="s">
        <v>90</v>
      </c>
      <c r="M10" s="585" t="s">
        <v>90</v>
      </c>
      <c r="N10" s="585" t="s">
        <v>90</v>
      </c>
      <c r="O10" s="585" t="s">
        <v>90</v>
      </c>
      <c r="P10" s="585" t="s">
        <v>90</v>
      </c>
      <c r="Q10" s="585" t="s">
        <v>90</v>
      </c>
      <c r="R10" s="585" t="s">
        <v>90</v>
      </c>
      <c r="S10" s="585" t="s">
        <v>90</v>
      </c>
      <c r="T10" s="585" t="s">
        <v>90</v>
      </c>
      <c r="U10" s="585" t="s">
        <v>90</v>
      </c>
      <c r="V10" s="585" t="s">
        <v>90</v>
      </c>
      <c r="W10" s="585" t="s">
        <v>90</v>
      </c>
      <c r="X10" s="585" t="s">
        <v>90</v>
      </c>
      <c r="Y10" s="585" t="s">
        <v>90</v>
      </c>
      <c r="Z10" s="585"/>
      <c r="AA10" s="585"/>
    </row>
    <row r="11" spans="4:31" ht="21.75" customHeight="1" outlineLevel="1">
      <c r="D11" s="1" t="str">
        <f>"EBITDA"&amp;$G11</f>
        <v>EBITDABrighton</v>
      </c>
      <c r="E11" s="1" t="str">
        <f>"Net Sales"&amp;$G11</f>
        <v>Net SalesBrighton</v>
      </c>
      <c r="G11" s="123" t="s">
        <v>25</v>
      </c>
      <c r="H11" s="998" t="e">
        <f>VLOOKUP(G11,#REF!,3,)</f>
        <v>#REF!</v>
      </c>
      <c r="I11" s="1024" t="e">
        <f>VLOOKUP(G11,#REF!,4,)</f>
        <v>#REF!</v>
      </c>
      <c r="J11" s="1025" t="e">
        <f ca="1">($J$1-I11)/365</f>
        <v>#REF!</v>
      </c>
      <c r="K11" s="995"/>
      <c r="L11" s="994">
        <f>VLOOKUP($D11,'Restaurant P&amp;L'!$C$10:$ZY$548,L$1,)</f>
        <v>54341.459999999992</v>
      </c>
      <c r="M11" s="994">
        <f>VLOOKUP($D11,'Restaurant P&amp;L'!$C$10:$ZY$548,M$1,)</f>
        <v>53876.86000000003</v>
      </c>
      <c r="N11" s="994">
        <f>VLOOKUP($D11,'Restaurant P&amp;L'!$C$10:$ZY$548,N$1,)</f>
        <v>45028.450000000026</v>
      </c>
      <c r="O11" s="994">
        <f>VLOOKUP($D11,'Restaurant P&amp;L'!$C$10:$ZY$548,O$1,)</f>
        <v>73659.799999999974</v>
      </c>
      <c r="P11" s="994">
        <f>VLOOKUP($D11,'Restaurant P&amp;L'!$C$10:$ZY$548,P$1,)</f>
        <v>26848.859999999986</v>
      </c>
      <c r="Q11" s="994">
        <f>VLOOKUP($D11,'Restaurant P&amp;L'!$C$10:$ZY$548,Q$1,)</f>
        <v>60124.100000000006</v>
      </c>
      <c r="R11" s="994">
        <f>VLOOKUP($D11,'Restaurant P&amp;L'!$C$10:$ZY$548,R$1,)</f>
        <v>58950.299999999981</v>
      </c>
      <c r="S11" s="994">
        <f>VLOOKUP($D11,'Restaurant P&amp;L'!$C$10:$ZY$548,S$1,)</f>
        <v>57381.560000000019</v>
      </c>
      <c r="T11" s="994">
        <f>VLOOKUP($D11,'Restaurant P&amp;L'!$C$10:$ZY$548,T$1,)</f>
        <v>42506.470000000008</v>
      </c>
      <c r="U11" s="994">
        <f>VLOOKUP($D11,'Restaurant P&amp;L'!$C$10:$ZY$548,U$1,)</f>
        <v>60062.540000000015</v>
      </c>
      <c r="V11" s="994">
        <f>VLOOKUP($D11,'Restaurant P&amp;L'!$C$10:$ZY$548,V$1,)</f>
        <v>44838.819999999992</v>
      </c>
      <c r="W11" s="994">
        <f>VLOOKUP($D11,'Restaurant P&amp;L'!$C$10:$ZY$548,W$1,)</f>
        <v>50448.620000000024</v>
      </c>
      <c r="X11" s="1015">
        <f>VLOOKUP($D11,'Restaurant P&amp;L'!$C$10:$ZY$548,X$1,)</f>
        <v>574478.49784615403</v>
      </c>
      <c r="Y11" s="1015">
        <f>VLOOKUP($E11,'Restaurant P&amp;L'!$C$10:$ZY$548,Y$1,)</f>
        <v>2226134.2800000003</v>
      </c>
      <c r="Z11" s="1015"/>
      <c r="AA11" s="1015"/>
      <c r="AC11" s="989">
        <f>X11</f>
        <v>574478.49784615403</v>
      </c>
      <c r="AD11" s="1046">
        <v>1</v>
      </c>
      <c r="AE11" s="1">
        <v>52</v>
      </c>
    </row>
    <row r="12" spans="4:31" ht="21.75" customHeight="1" outlineLevel="1">
      <c r="D12" s="1" t="str">
        <f t="shared" ref="D12:D19" si="1">"EBITDA"&amp;$G12</f>
        <v>EBITDAEdinburgh</v>
      </c>
      <c r="E12" s="1" t="str">
        <f t="shared" ref="E12:E19" si="2">"Net Sales"&amp;$G12</f>
        <v>Net SalesEdinburgh</v>
      </c>
      <c r="G12" s="123" t="s">
        <v>23</v>
      </c>
      <c r="H12" s="998" t="e">
        <f>VLOOKUP(G12,#REF!,3,)</f>
        <v>#REF!</v>
      </c>
      <c r="I12" s="1024" t="e">
        <f>VLOOKUP(G12,#REF!,4,)</f>
        <v>#REF!</v>
      </c>
      <c r="J12" s="1025" t="e">
        <f t="shared" ref="J12:J14" ca="1" si="3">($J$1-I12)/365</f>
        <v>#REF!</v>
      </c>
      <c r="K12" s="995"/>
      <c r="L12" s="994">
        <f>VLOOKUP($D12,'Restaurant P&amp;L'!$C$10:$ZY$548,L$1,)</f>
        <v>42584.45999999997</v>
      </c>
      <c r="M12" s="994">
        <f>VLOOKUP($D12,'Restaurant P&amp;L'!$C$10:$ZY$548,M$1,)</f>
        <v>52101.900000000009</v>
      </c>
      <c r="N12" s="994">
        <f>VLOOKUP($D12,'Restaurant P&amp;L'!$C$10:$ZY$548,N$1,)</f>
        <v>54562.140000000014</v>
      </c>
      <c r="O12" s="994">
        <f>VLOOKUP($D12,'Restaurant P&amp;L'!$C$10:$ZY$548,O$1,)</f>
        <v>90925.389999999985</v>
      </c>
      <c r="P12" s="994">
        <f>VLOOKUP($D12,'Restaurant P&amp;L'!$C$10:$ZY$548,P$1,)</f>
        <v>41053.759999999995</v>
      </c>
      <c r="Q12" s="994">
        <f>VLOOKUP($D12,'Restaurant P&amp;L'!$C$10:$ZY$548,Q$1,)</f>
        <v>32835.46</v>
      </c>
      <c r="R12" s="994">
        <f>VLOOKUP($D12,'Restaurant P&amp;L'!$C$10:$ZY$548,R$1,)</f>
        <v>50960.160000000011</v>
      </c>
      <c r="S12" s="994">
        <f>VLOOKUP($D12,'Restaurant P&amp;L'!$C$10:$ZY$548,S$1,)</f>
        <v>60319.390000000007</v>
      </c>
      <c r="T12" s="994">
        <f>VLOOKUP($D12,'Restaurant P&amp;L'!$C$10:$ZY$548,T$1,)</f>
        <v>63484.179999999993</v>
      </c>
      <c r="U12" s="994">
        <f>VLOOKUP($D12,'Restaurant P&amp;L'!$C$10:$ZY$548,U$1,)</f>
        <v>63032.029999999962</v>
      </c>
      <c r="V12" s="994">
        <f>VLOOKUP($D12,'Restaurant P&amp;L'!$C$10:$ZY$548,V$1,)</f>
        <v>67851.989999999991</v>
      </c>
      <c r="W12" s="994">
        <f>VLOOKUP($D12,'Restaurant P&amp;L'!$C$10:$ZY$548,W$1,)</f>
        <v>66978.619999999937</v>
      </c>
      <c r="X12" s="1015">
        <f>VLOOKUP($D12,'Restaurant P&amp;L'!$C$10:$ZY$548,X$1,)</f>
        <v>798521.64111538464</v>
      </c>
      <c r="Y12" s="1015">
        <f>VLOOKUP($E12,'Restaurant P&amp;L'!$C$10:$ZY$548,Y$1,)</f>
        <v>2746170.23</v>
      </c>
      <c r="Z12" s="1015"/>
      <c r="AA12" s="1015"/>
      <c r="AC12" s="989">
        <f t="shared" ref="AC12:AC19" si="4">X12</f>
        <v>798521.64111538464</v>
      </c>
      <c r="AD12" s="1046">
        <v>2</v>
      </c>
      <c r="AE12" s="1">
        <v>52</v>
      </c>
    </row>
    <row r="13" spans="4:31" ht="21.75" customHeight="1" outlineLevel="1">
      <c r="D13" s="1" t="str">
        <f t="shared" si="1"/>
        <v>EBITDABeverley</v>
      </c>
      <c r="E13" s="1" t="str">
        <f t="shared" si="2"/>
        <v>Net SalesBeverley</v>
      </c>
      <c r="G13" s="123" t="s">
        <v>191</v>
      </c>
      <c r="H13" s="998" t="e">
        <f>VLOOKUP(G13,#REF!,3,)</f>
        <v>#REF!</v>
      </c>
      <c r="I13" s="1024" t="e">
        <f>VLOOKUP(G13,#REF!,4,)</f>
        <v>#REF!</v>
      </c>
      <c r="J13" s="1025" t="e">
        <f t="shared" ca="1" si="3"/>
        <v>#REF!</v>
      </c>
      <c r="K13" s="995"/>
      <c r="L13" s="994">
        <f>VLOOKUP($D13,'Restaurant P&amp;L'!$C$10:$ZY$548,L$1,)</f>
        <v>21761.089999999967</v>
      </c>
      <c r="M13" s="994">
        <f>VLOOKUP($D13,'Restaurant P&amp;L'!$C$10:$ZY$548,M$1,)</f>
        <v>37209.829999999994</v>
      </c>
      <c r="N13" s="994">
        <f>VLOOKUP($D13,'Restaurant P&amp;L'!$C$10:$ZY$548,N$1,)</f>
        <v>27748.959999999999</v>
      </c>
      <c r="O13" s="994">
        <f>VLOOKUP($D13,'Restaurant P&amp;L'!$C$10:$ZY$548,O$1,)</f>
        <v>62404.510000000017</v>
      </c>
      <c r="P13" s="994">
        <f>VLOOKUP($D13,'Restaurant P&amp;L'!$C$10:$ZY$548,P$1,)</f>
        <v>21284.009999999995</v>
      </c>
      <c r="Q13" s="994">
        <f>VLOOKUP($D13,'Restaurant P&amp;L'!$C$10:$ZY$548,Q$1,)</f>
        <v>18938.099999999999</v>
      </c>
      <c r="R13" s="994">
        <f>VLOOKUP($D13,'Restaurant P&amp;L'!$C$10:$ZY$548,R$1,)</f>
        <v>44220.800000000017</v>
      </c>
      <c r="S13" s="994">
        <f>VLOOKUP($D13,'Restaurant P&amp;L'!$C$10:$ZY$548,S$1,)</f>
        <v>23970.549999999977</v>
      </c>
      <c r="T13" s="994">
        <f>VLOOKUP($D13,'Restaurant P&amp;L'!$C$10:$ZY$548,T$1,)</f>
        <v>20152.57</v>
      </c>
      <c r="U13" s="994">
        <f>VLOOKUP($D13,'Restaurant P&amp;L'!$C$10:$ZY$548,U$1,)</f>
        <v>21073.469999999994</v>
      </c>
      <c r="V13" s="994">
        <f>VLOOKUP($D13,'Restaurant P&amp;L'!$C$10:$ZY$548,V$1,)</f>
        <v>22467.549999999996</v>
      </c>
      <c r="W13" s="994">
        <f>VLOOKUP($D13,'Restaurant P&amp;L'!$C$10:$ZY$548,W$1,)</f>
        <v>28945.070000000022</v>
      </c>
      <c r="X13" s="1015">
        <f>VLOOKUP($D13,'Restaurant P&amp;L'!$C$10:$ZY$548,X$1,)</f>
        <v>256043.0252692308</v>
      </c>
      <c r="Y13" s="1015">
        <f>VLOOKUP($E13,'Restaurant P&amp;L'!$C$10:$ZY$548,Y$1,)</f>
        <v>1403688.8199999998</v>
      </c>
      <c r="Z13" s="1015"/>
      <c r="AA13" s="1015"/>
      <c r="AC13" s="989">
        <f t="shared" si="4"/>
        <v>256043.0252692308</v>
      </c>
      <c r="AD13" s="1046">
        <v>3</v>
      </c>
      <c r="AE13" s="1" t="e">
        <f>_xlfn.XLOOKUP($G47,#REF!,#REF!)</f>
        <v>#REF!</v>
      </c>
    </row>
    <row r="14" spans="4:31" ht="21.75" customHeight="1" outlineLevel="1">
      <c r="D14" s="1" t="str">
        <f t="shared" si="1"/>
        <v>EBITDABury St Edmunds</v>
      </c>
      <c r="E14" s="1" t="str">
        <f t="shared" si="2"/>
        <v>Net SalesBury St Edmunds</v>
      </c>
      <c r="G14" s="123" t="s">
        <v>198</v>
      </c>
      <c r="H14" s="998" t="e">
        <f>VLOOKUP(G14,#REF!,3,)</f>
        <v>#REF!</v>
      </c>
      <c r="I14" s="1024" t="e">
        <f>VLOOKUP(G14,#REF!,4,)</f>
        <v>#REF!</v>
      </c>
      <c r="J14" s="1025" t="e">
        <f t="shared" ca="1" si="3"/>
        <v>#REF!</v>
      </c>
      <c r="K14" s="995"/>
      <c r="L14" s="994">
        <f>VLOOKUP($D14,'Restaurant P&amp;L'!$C$10:$ZY$548,L$1,)</f>
        <v>0</v>
      </c>
      <c r="M14" s="994">
        <f>VLOOKUP($D14,'Restaurant P&amp;L'!$C$10:$ZY$548,M$1,)</f>
        <v>0</v>
      </c>
      <c r="N14" s="994">
        <f>VLOOKUP($D14,'Restaurant P&amp;L'!$C$10:$ZY$548,N$1,)</f>
        <v>15238.829999999987</v>
      </c>
      <c r="O14" s="994">
        <f>VLOOKUP($D14,'Restaurant P&amp;L'!$C$10:$ZY$548,O$1,)</f>
        <v>65499.48000000001</v>
      </c>
      <c r="P14" s="994">
        <f>VLOOKUP($D14,'Restaurant P&amp;L'!$C$10:$ZY$548,P$1,)</f>
        <v>41204.420000000013</v>
      </c>
      <c r="Q14" s="994">
        <f>VLOOKUP($D14,'Restaurant P&amp;L'!$C$10:$ZY$548,Q$1,)</f>
        <v>46865.210000000014</v>
      </c>
      <c r="R14" s="994">
        <f>VLOOKUP($D14,'Restaurant P&amp;L'!$C$10:$ZY$548,R$1,)</f>
        <v>36704.349999999984</v>
      </c>
      <c r="S14" s="994">
        <f>VLOOKUP($D14,'Restaurant P&amp;L'!$C$10:$ZY$548,S$1,)</f>
        <v>32642.32</v>
      </c>
      <c r="T14" s="994">
        <f>VLOOKUP($D14,'Restaurant P&amp;L'!$C$10:$ZY$548,T$1,)</f>
        <v>18415.28</v>
      </c>
      <c r="U14" s="994">
        <f>VLOOKUP($D14,'Restaurant P&amp;L'!$C$10:$ZY$548,U$1,)</f>
        <v>17162.410000000022</v>
      </c>
      <c r="V14" s="994">
        <f>VLOOKUP($D14,'Restaurant P&amp;L'!$C$10:$ZY$548,V$1,)</f>
        <v>41331.599999999999</v>
      </c>
      <c r="W14" s="994">
        <f>VLOOKUP($D14,'Restaurant P&amp;L'!$C$10:$ZY$548,W$1,)</f>
        <v>23196.73000000001</v>
      </c>
      <c r="X14" s="1015">
        <f>VLOOKUP($D14,'Restaurant P&amp;L'!$C$10:$ZY$548,X$1,)</f>
        <v>323397.62211538473</v>
      </c>
      <c r="Y14" s="1015">
        <f>VLOOKUP($E14,'Restaurant P&amp;L'!$C$10:$ZY$548,Y$1,)</f>
        <v>1638545.03</v>
      </c>
      <c r="Z14" s="1015"/>
      <c r="AA14" s="1015"/>
      <c r="AC14" s="989">
        <f t="shared" si="4"/>
        <v>323397.62211538473</v>
      </c>
      <c r="AD14" s="1046">
        <v>4</v>
      </c>
      <c r="AE14" s="1" t="e">
        <f>_xlfn.XLOOKUP($G48,#REF!,#REF!)</f>
        <v>#REF!</v>
      </c>
    </row>
    <row r="15" spans="4:31" ht="21.75" customHeight="1" outlineLevel="1">
      <c r="D15" s="1" t="str">
        <f t="shared" si="1"/>
        <v>EBITDABristol</v>
      </c>
      <c r="E15" s="1" t="str">
        <f t="shared" si="2"/>
        <v>Net SalesBristol</v>
      </c>
      <c r="G15" s="123" t="s">
        <v>24</v>
      </c>
      <c r="H15" s="998" t="e">
        <f>VLOOKUP(G15,#REF!,3,)</f>
        <v>#REF!</v>
      </c>
      <c r="I15" s="1024" t="e">
        <f>VLOOKUP(G15,#REF!,4,)</f>
        <v>#REF!</v>
      </c>
      <c r="J15" s="1025" t="e">
        <f ca="1">IF(I15&gt;$J$1,0,($J$1-I15)/365)</f>
        <v>#REF!</v>
      </c>
      <c r="K15" s="995"/>
      <c r="L15" s="994">
        <f>VLOOKUP($D15,'Restaurant P&amp;L'!$C$10:$ZY$548,L$1,)</f>
        <v>7.9509732131555211E-12</v>
      </c>
      <c r="M15" s="994">
        <f>VLOOKUP($D15,'Restaurant P&amp;L'!$C$10:$ZY$548,M$1,)</f>
        <v>252.95000000001562</v>
      </c>
      <c r="N15" s="994">
        <f>VLOOKUP($D15,'Restaurant P&amp;L'!$C$10:$ZY$548,N$1,)</f>
        <v>-252.94999999998512</v>
      </c>
      <c r="O15" s="994">
        <f>VLOOKUP($D15,'Restaurant P&amp;L'!$C$10:$ZY$548,O$1,)</f>
        <v>26286.009999999987</v>
      </c>
      <c r="P15" s="994">
        <f>VLOOKUP($D15,'Restaurant P&amp;L'!$C$10:$ZY$548,P$1,)</f>
        <v>31988.57999999998</v>
      </c>
      <c r="Q15" s="994">
        <f>VLOOKUP($D15,'Restaurant P&amp;L'!$C$10:$ZY$548,Q$1,)</f>
        <v>28688.76999999996</v>
      </c>
      <c r="R15" s="994">
        <f>VLOOKUP($D15,'Restaurant P&amp;L'!$C$10:$ZY$548,R$1,)</f>
        <v>55266.85</v>
      </c>
      <c r="S15" s="994">
        <f>VLOOKUP($D15,'Restaurant P&amp;L'!$C$10:$ZY$548,S$1,)</f>
        <v>67761.519999999975</v>
      </c>
      <c r="T15" s="994">
        <f>VLOOKUP($D15,'Restaurant P&amp;L'!$C$10:$ZY$548,T$1,)</f>
        <v>41604.789999999972</v>
      </c>
      <c r="U15" s="994">
        <f>VLOOKUP($D15,'Restaurant P&amp;L'!$C$10:$ZY$548,U$1,)</f>
        <v>24075.090000000018</v>
      </c>
      <c r="V15" s="994">
        <f>VLOOKUP($D15,'Restaurant P&amp;L'!$C$10:$ZY$548,V$1,)</f>
        <v>31163.949999999979</v>
      </c>
      <c r="W15" s="994">
        <f>VLOOKUP($D15,'Restaurant P&amp;L'!$C$10:$ZY$548,W$1,)</f>
        <v>23475.249999999996</v>
      </c>
      <c r="X15" s="1015">
        <f>VLOOKUP($D15,'Restaurant P&amp;L'!$C$10:$ZY$548,X$1,)</f>
        <v>535768.69400000013</v>
      </c>
      <c r="Y15" s="1015">
        <f>VLOOKUP($E15,'Restaurant P&amp;L'!$C$10:$ZY$548,Y$1,)</f>
        <v>2176509.7800000003</v>
      </c>
      <c r="Z15" s="1015"/>
      <c r="AA15" s="1015"/>
      <c r="AC15" s="989">
        <f t="shared" si="4"/>
        <v>535768.69400000013</v>
      </c>
      <c r="AD15" s="1046">
        <v>6</v>
      </c>
      <c r="AE15" s="1" t="e">
        <f>_xlfn.XLOOKUP($G49,#REF!,#REF!)</f>
        <v>#REF!</v>
      </c>
    </row>
    <row r="16" spans="4:31" ht="21.75" customHeight="1" outlineLevel="1">
      <c r="D16" s="1" t="str">
        <f t="shared" si="1"/>
        <v>EBITDABridgend</v>
      </c>
      <c r="E16" s="1" t="str">
        <f t="shared" si="2"/>
        <v>Net SalesBridgend</v>
      </c>
      <c r="G16" s="123" t="s">
        <v>743</v>
      </c>
      <c r="H16" s="998" t="e">
        <f>VLOOKUP(G16,#REF!,3,)</f>
        <v>#REF!</v>
      </c>
      <c r="I16" s="1024" t="e">
        <f>#REF!</f>
        <v>#REF!</v>
      </c>
      <c r="J16" s="1025" t="e">
        <f t="shared" ref="J16:J19" ca="1" si="5">IF(I16&gt;$J$1,0,($J$1-I16)/365)</f>
        <v>#REF!</v>
      </c>
      <c r="K16" s="995"/>
      <c r="L16" s="994">
        <f>VLOOKUP($D16,'Restaurant P&amp;L'!$C$10:$ZY$548,L$1,)</f>
        <v>0</v>
      </c>
      <c r="M16" s="994">
        <f>VLOOKUP($D16,'Restaurant P&amp;L'!$C$10:$ZY$548,M$1,)</f>
        <v>0</v>
      </c>
      <c r="N16" s="994">
        <f>VLOOKUP($D16,'Restaurant P&amp;L'!$C$10:$ZY$548,N$1,)</f>
        <v>0</v>
      </c>
      <c r="O16" s="994">
        <f>VLOOKUP($D16,'Restaurant P&amp;L'!$C$10:$ZY$548,O$1,)</f>
        <v>0</v>
      </c>
      <c r="P16" s="994">
        <f>VLOOKUP($D16,'Restaurant P&amp;L'!$C$10:$ZY$548,P$1,)</f>
        <v>0</v>
      </c>
      <c r="Q16" s="994">
        <f>VLOOKUP($D16,'Restaurant P&amp;L'!$C$10:$ZY$548,Q$1,)</f>
        <v>0</v>
      </c>
      <c r="R16" s="994">
        <f>VLOOKUP($D16,'Restaurant P&amp;L'!$C$10:$ZY$548,R$1,)</f>
        <v>0</v>
      </c>
      <c r="S16" s="994">
        <f>VLOOKUP($D16,'Restaurant P&amp;L'!$C$10:$ZY$548,S$1,)</f>
        <v>0</v>
      </c>
      <c r="T16" s="994">
        <f>VLOOKUP($D16,'Restaurant P&amp;L'!$C$10:$ZY$548,T$1,)</f>
        <v>0</v>
      </c>
      <c r="U16" s="994">
        <f>VLOOKUP($D16,'Restaurant P&amp;L'!$C$10:$ZY$548,U$1,)</f>
        <v>1.8474111129762605E-12</v>
      </c>
      <c r="V16" s="994">
        <f>VLOOKUP($D16,'Restaurant P&amp;L'!$C$10:$ZY$548,V$1,)</f>
        <v>-5566.599999999994</v>
      </c>
      <c r="W16" s="994">
        <f>VLOOKUP($D16,'Restaurant P&amp;L'!$C$10:$ZY$548,W$1,)</f>
        <v>28122.080000000031</v>
      </c>
      <c r="X16" s="1015">
        <f>VLOOKUP($D16,'Restaurant P&amp;L'!$C$10:$ZY$548,X$1,)</f>
        <v>329306.02050000004</v>
      </c>
      <c r="Y16" s="1015">
        <f>VLOOKUP($E16,'Restaurant P&amp;L'!$C$10:$ZY$548,Y$1,)</f>
        <v>2211318.59</v>
      </c>
      <c r="Z16" s="1015"/>
      <c r="AA16" s="1015"/>
      <c r="AC16" s="989">
        <f t="shared" si="4"/>
        <v>329306.02050000004</v>
      </c>
      <c r="AD16" s="1046">
        <v>8</v>
      </c>
      <c r="AE16" s="1" t="e">
        <f>_xlfn.XLOOKUP($G50,#REF!,#REF!)</f>
        <v>#REF!</v>
      </c>
    </row>
    <row r="17" spans="4:31" ht="21.75" customHeight="1" outlineLevel="1">
      <c r="D17" s="1" t="str">
        <f t="shared" si="1"/>
        <v>EBITDALincoln</v>
      </c>
      <c r="E17" s="1" t="str">
        <f t="shared" si="2"/>
        <v>Net SalesLincoln</v>
      </c>
      <c r="G17" s="123" t="s">
        <v>200</v>
      </c>
      <c r="H17" s="998" t="e">
        <f>VLOOKUP(G17,#REF!,3,)</f>
        <v>#REF!</v>
      </c>
      <c r="I17" s="1024" t="e">
        <f>#REF!</f>
        <v>#REF!</v>
      </c>
      <c r="J17" s="1025" t="e">
        <f t="shared" ca="1" si="5"/>
        <v>#REF!</v>
      </c>
      <c r="K17" s="995"/>
      <c r="L17" s="994">
        <f>VLOOKUP($D17,'Restaurant P&amp;L'!$C$10:$ZY$548,L$1,)</f>
        <v>0</v>
      </c>
      <c r="M17" s="994">
        <f>VLOOKUP($D17,'Restaurant P&amp;L'!$C$10:$ZY$548,M$1,)</f>
        <v>0</v>
      </c>
      <c r="N17" s="994">
        <f>VLOOKUP($D17,'Restaurant P&amp;L'!$C$10:$ZY$548,N$1,)</f>
        <v>0</v>
      </c>
      <c r="O17" s="994">
        <f>VLOOKUP($D17,'Restaurant P&amp;L'!$C$10:$ZY$548,O$1,)</f>
        <v>0</v>
      </c>
      <c r="P17" s="994">
        <f>VLOOKUP($D17,'Restaurant P&amp;L'!$C$10:$ZY$548,P$1,)</f>
        <v>0</v>
      </c>
      <c r="Q17" s="994">
        <f>VLOOKUP($D17,'Restaurant P&amp;L'!$C$10:$ZY$548,Q$1,)</f>
        <v>0</v>
      </c>
      <c r="R17" s="994">
        <f>VLOOKUP($D17,'Restaurant P&amp;L'!$C$10:$ZY$548,R$1,)</f>
        <v>0</v>
      </c>
      <c r="S17" s="994">
        <f>VLOOKUP($D17,'Restaurant P&amp;L'!$C$10:$ZY$548,S$1,)</f>
        <v>0</v>
      </c>
      <c r="T17" s="994">
        <f>VLOOKUP($D17,'Restaurant P&amp;L'!$C$10:$ZY$548,T$1,)</f>
        <v>0</v>
      </c>
      <c r="U17" s="994">
        <f>VLOOKUP($D17,'Restaurant P&amp;L'!$C$10:$ZY$548,U$1,)</f>
        <v>-12840.440000000002</v>
      </c>
      <c r="V17" s="994">
        <f>VLOOKUP($D17,'Restaurant P&amp;L'!$C$10:$ZY$548,V$1,)</f>
        <v>61017.830000000009</v>
      </c>
      <c r="W17" s="994">
        <f>VLOOKUP($D17,'Restaurant P&amp;L'!$C$10:$ZY$548,W$1,)</f>
        <v>45173.530000000013</v>
      </c>
      <c r="X17" s="1015">
        <f>VLOOKUP($D17,'Restaurant P&amp;L'!$C$10:$ZY$548,X$1,)</f>
        <v>313602.64450000017</v>
      </c>
      <c r="Y17" s="1015">
        <f>VLOOKUP($E17,'Restaurant P&amp;L'!$C$10:$ZY$548,Y$1,)</f>
        <v>1587087.65</v>
      </c>
      <c r="Z17" s="1015"/>
      <c r="AA17" s="1015"/>
      <c r="AC17" s="989">
        <f t="shared" si="4"/>
        <v>313602.64450000017</v>
      </c>
      <c r="AD17" s="1046">
        <v>7</v>
      </c>
      <c r="AE17" s="1" t="e">
        <f>_xlfn.XLOOKUP($G51,#REF!,#REF!)</f>
        <v>#REF!</v>
      </c>
    </row>
    <row r="18" spans="4:31" ht="21.75" customHeight="1" outlineLevel="1">
      <c r="D18" s="1" t="str">
        <f t="shared" si="1"/>
        <v>EBITDAChelmsford</v>
      </c>
      <c r="E18" s="1" t="str">
        <f t="shared" si="2"/>
        <v>Net SalesChelmsford</v>
      </c>
      <c r="G18" s="123" t="s">
        <v>218</v>
      </c>
      <c r="H18" s="998" t="e">
        <f>VLOOKUP(G18,#REF!,3,)</f>
        <v>#REF!</v>
      </c>
      <c r="I18" s="1024" t="e">
        <f>VLOOKUP(G18,#REF!,4,)</f>
        <v>#REF!</v>
      </c>
      <c r="J18" s="1025" t="e">
        <f t="shared" ca="1" si="5"/>
        <v>#REF!</v>
      </c>
      <c r="K18" s="995"/>
      <c r="L18" s="994">
        <f>VLOOKUP($D18,'Restaurant P&amp;L'!$C$10:$ZY$548,L$1,)</f>
        <v>0</v>
      </c>
      <c r="M18" s="994">
        <f>VLOOKUP($D18,'Restaurant P&amp;L'!$C$10:$ZY$548,M$1,)</f>
        <v>0</v>
      </c>
      <c r="N18" s="994">
        <f>VLOOKUP($D18,'Restaurant P&amp;L'!$C$10:$ZY$548,N$1,)</f>
        <v>-24672.030000000017</v>
      </c>
      <c r="O18" s="994">
        <f>VLOOKUP($D18,'Restaurant P&amp;L'!$C$10:$ZY$548,O$1,)</f>
        <v>-12510.209999999977</v>
      </c>
      <c r="P18" s="994">
        <f>VLOOKUP($D18,'Restaurant P&amp;L'!$C$10:$ZY$548,P$1,)</f>
        <v>22381.800000000003</v>
      </c>
      <c r="Q18" s="994">
        <f>VLOOKUP($D18,'Restaurant P&amp;L'!$C$10:$ZY$548,Q$1,)</f>
        <v>18124.869999999992</v>
      </c>
      <c r="R18" s="994">
        <f>VLOOKUP($D18,'Restaurant P&amp;L'!$C$10:$ZY$548,R$1,)</f>
        <v>22823.990000000013</v>
      </c>
      <c r="S18" s="994">
        <f>VLOOKUP($D18,'Restaurant P&amp;L'!$C$10:$ZY$548,S$1,)</f>
        <v>10485.23000000001</v>
      </c>
      <c r="T18" s="994">
        <f>VLOOKUP($D18,'Restaurant P&amp;L'!$C$10:$ZY$548,T$1,)</f>
        <v>1500.9900000000089</v>
      </c>
      <c r="U18" s="994">
        <f>VLOOKUP($D18,'Restaurant P&amp;L'!$C$10:$ZY$548,U$1,)</f>
        <v>2688</v>
      </c>
      <c r="V18" s="994">
        <f>VLOOKUP($D18,'Restaurant P&amp;L'!$C$10:$ZY$548,V$1,)</f>
        <v>18333.520000000011</v>
      </c>
      <c r="W18" s="994">
        <f>VLOOKUP($D18,'Restaurant P&amp;L'!$C$10:$ZY$548,W$1,)</f>
        <v>5686.5299999999988</v>
      </c>
      <c r="X18" s="1015">
        <f>VLOOKUP($D18,'Restaurant P&amp;L'!$C$10:$ZY$548,X$1,)</f>
        <v>241532.6871153847</v>
      </c>
      <c r="Y18" s="1015">
        <f>VLOOKUP($E18,'Restaurant P&amp;L'!$C$10:$ZY$548,Y$1,)</f>
        <v>1622458.6300000001</v>
      </c>
      <c r="Z18" s="1015"/>
      <c r="AA18" s="1015"/>
      <c r="AC18" s="989">
        <f t="shared" si="4"/>
        <v>241532.6871153847</v>
      </c>
      <c r="AD18" s="1046">
        <v>5</v>
      </c>
      <c r="AE18" s="1" t="e">
        <f>_xlfn.XLOOKUP($G52,#REF!,#REF!)</f>
        <v>#REF!</v>
      </c>
    </row>
    <row r="19" spans="4:31" ht="21.75" customHeight="1" outlineLevel="1">
      <c r="D19" s="1" t="str">
        <f t="shared" si="1"/>
        <v>EBITDAStratford</v>
      </c>
      <c r="E19" s="1" t="str">
        <f t="shared" si="2"/>
        <v>Net SalesStratford</v>
      </c>
      <c r="G19" s="123" t="s">
        <v>744</v>
      </c>
      <c r="H19" s="998" t="e">
        <f>VLOOKUP(G19,#REF!,3,)</f>
        <v>#REF!</v>
      </c>
      <c r="I19" s="1024" t="e">
        <f>#REF!</f>
        <v>#REF!</v>
      </c>
      <c r="J19" s="1025" t="e">
        <f t="shared" ca="1" si="5"/>
        <v>#REF!</v>
      </c>
      <c r="K19" s="995"/>
      <c r="L19" s="994">
        <f>VLOOKUP($D19,'Restaurant P&amp;L'!$C$10:$ZY$548,L$1,)</f>
        <v>0</v>
      </c>
      <c r="M19" s="994">
        <f>VLOOKUP($D19,'Restaurant P&amp;L'!$C$10:$ZY$548,M$1,)</f>
        <v>0</v>
      </c>
      <c r="N19" s="994">
        <f>VLOOKUP($D19,'Restaurant P&amp;L'!$C$10:$ZY$548,N$1,)</f>
        <v>0</v>
      </c>
      <c r="O19" s="994">
        <f>VLOOKUP($D19,'Restaurant P&amp;L'!$C$10:$ZY$548,O$1,)</f>
        <v>0</v>
      </c>
      <c r="P19" s="994">
        <f>VLOOKUP($D19,'Restaurant P&amp;L'!$C$10:$ZY$548,P$1,)</f>
        <v>0</v>
      </c>
      <c r="Q19" s="994">
        <f>VLOOKUP($D19,'Restaurant P&amp;L'!$C$10:$ZY$548,Q$1,)</f>
        <v>0</v>
      </c>
      <c r="R19" s="994">
        <f>VLOOKUP($D19,'Restaurant P&amp;L'!$C$10:$ZY$548,R$1,)</f>
        <v>0</v>
      </c>
      <c r="S19" s="994">
        <f>VLOOKUP($D19,'Restaurant P&amp;L'!$C$10:$ZY$548,S$1,)</f>
        <v>0</v>
      </c>
      <c r="T19" s="994">
        <f>VLOOKUP($D19,'Restaurant P&amp;L'!$C$10:$ZY$548,T$1,)</f>
        <v>0</v>
      </c>
      <c r="U19" s="994">
        <f>VLOOKUP($D19,'Restaurant P&amp;L'!$C$10:$ZY$548,U$1,)</f>
        <v>0</v>
      </c>
      <c r="V19" s="994">
        <f>VLOOKUP($D19,'Restaurant P&amp;L'!$C$10:$ZY$548,V$1,)</f>
        <v>0</v>
      </c>
      <c r="W19" s="994">
        <f>VLOOKUP($D19,'Restaurant P&amp;L'!$C$10:$ZY$548,W$1,)</f>
        <v>0</v>
      </c>
      <c r="X19" s="1015">
        <f>VLOOKUP($D19,'Restaurant P&amp;L'!$C$10:$ZY$548,X$1,)</f>
        <v>152882.09630769226</v>
      </c>
      <c r="Y19" s="1015">
        <f>VLOOKUP($E19,'Restaurant P&amp;L'!$C$10:$ZY$548,Y$1,)</f>
        <v>1517371.17</v>
      </c>
      <c r="Z19" s="1015"/>
      <c r="AA19" s="1015"/>
      <c r="AC19" s="989">
        <f t="shared" si="4"/>
        <v>152882.09630769226</v>
      </c>
      <c r="AD19" s="1046">
        <v>9</v>
      </c>
      <c r="AE19" s="1" t="e">
        <f>_xlfn.XLOOKUP($G53,#REF!,#REF!)</f>
        <v>#REF!</v>
      </c>
    </row>
    <row r="20" spans="4:31" ht="21.75" customHeight="1" outlineLevel="1">
      <c r="G20" s="123"/>
      <c r="H20" s="998"/>
      <c r="I20" s="1028"/>
      <c r="J20" s="1029"/>
      <c r="K20" s="1014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1036"/>
      <c r="Y20" s="1036"/>
      <c r="Z20" s="1015"/>
      <c r="AA20" s="1015"/>
      <c r="AC20" s="989"/>
      <c r="AD20" s="1046"/>
    </row>
    <row r="21" spans="4:31" s="15" customFormat="1" ht="21.75" customHeight="1" outlineLevel="1">
      <c r="D21" s="15" t="s">
        <v>700</v>
      </c>
      <c r="E21" s="15" t="s">
        <v>701</v>
      </c>
      <c r="F21" s="987"/>
      <c r="G21" s="1000" t="s">
        <v>629</v>
      </c>
      <c r="H21" s="1001"/>
      <c r="I21" s="1024"/>
      <c r="J21" s="1025"/>
      <c r="K21" s="3"/>
      <c r="L21" s="1015">
        <f>VLOOKUP($D21,'Restaurant P&amp;L'!$C$10:$ZY$548,L$1,)</f>
        <v>21761.089999999975</v>
      </c>
      <c r="M21" s="1015">
        <f>VLOOKUP($D21,'Restaurant P&amp;L'!$C$10:$ZY$548,M$1,)</f>
        <v>37462.780000000013</v>
      </c>
      <c r="N21" s="1015">
        <f>VLOOKUP($D21,'Restaurant P&amp;L'!$C$10:$ZY$548,N$1,)</f>
        <v>18062.809999999983</v>
      </c>
      <c r="O21" s="1015">
        <f>VLOOKUP($D21,'Restaurant P&amp;L'!$C$10:$ZY$548,O$1,)</f>
        <v>141679.79000000004</v>
      </c>
      <c r="P21" s="1015">
        <f>VLOOKUP($D21,'Restaurant P&amp;L'!$C$10:$ZY$548,P$1,)</f>
        <v>116858.80999999998</v>
      </c>
      <c r="Q21" s="1015">
        <f>VLOOKUP($D21,'Restaurant P&amp;L'!$C$10:$ZY$548,Q$1,)</f>
        <v>112616.94999999998</v>
      </c>
      <c r="R21" s="1015">
        <f>VLOOKUP($D21,'Restaurant P&amp;L'!$C$10:$ZY$548,R$1,)</f>
        <v>159015.99000000002</v>
      </c>
      <c r="S21" s="1015">
        <f>VLOOKUP($D21,'Restaurant P&amp;L'!$C$10:$ZY$548,S$1,)</f>
        <v>134859.61999999997</v>
      </c>
      <c r="T21" s="1015">
        <f>VLOOKUP($D21,'Restaurant P&amp;L'!$C$10:$ZY$548,T$1,)</f>
        <v>81673.629999999976</v>
      </c>
      <c r="U21" s="1015">
        <f>VLOOKUP($D21,'Restaurant P&amp;L'!$C$10:$ZY$548,U$1,)</f>
        <v>49558.530000000042</v>
      </c>
      <c r="V21" s="1015">
        <f>VLOOKUP($D21,'Restaurant P&amp;L'!$C$10:$ZY$548,V$1,)</f>
        <v>164743.75</v>
      </c>
      <c r="W21" s="1015">
        <f>VLOOKUP($D21,'Restaurant P&amp;L'!$C$10:$ZY$548,W$1,)</f>
        <v>186410.99000000011</v>
      </c>
      <c r="X21" s="1015">
        <f>VLOOKUP($D21,'Restaurant P&amp;L'!$C$10:$ZY$548,X$1,)</f>
        <v>2535029.0545384623</v>
      </c>
      <c r="Y21" s="1015">
        <f>VLOOKUP($E21,'Restaurant P&amp;L'!$C$10:$ZY$548,Y$1,)</f>
        <v>15575507.109999999</v>
      </c>
      <c r="Z21" s="1015"/>
      <c r="AA21" s="1035"/>
      <c r="AC21" s="991"/>
      <c r="AE21" s="1" t="e">
        <f>SUM(AE11:AE20)</f>
        <v>#REF!</v>
      </c>
    </row>
    <row r="22" spans="4:31" ht="21.75" customHeight="1" outlineLevel="1"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85"/>
      <c r="Y22" s="85"/>
      <c r="Z22" s="85"/>
      <c r="AA22" s="85"/>
    </row>
    <row r="23" spans="4:31" ht="21.75" customHeight="1" outlineLevel="1"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85"/>
      <c r="Y23" s="85"/>
      <c r="Z23" s="85"/>
      <c r="AA23" s="85"/>
    </row>
    <row r="24" spans="4:31" ht="21.75" customHeight="1" outlineLevel="1"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85"/>
      <c r="Y24" s="85"/>
      <c r="Z24" s="85"/>
      <c r="AA24" s="85"/>
    </row>
    <row r="25" spans="4:31" s="15" customFormat="1" ht="21.75" customHeight="1">
      <c r="F25" s="987"/>
      <c r="G25" s="1294" t="s">
        <v>711</v>
      </c>
      <c r="H25" s="1294"/>
      <c r="I25" s="1294"/>
      <c r="J25" s="1294"/>
      <c r="L25" s="40" t="s">
        <v>43</v>
      </c>
      <c r="M25" s="40" t="s">
        <v>44</v>
      </c>
      <c r="N25" s="40" t="s">
        <v>45</v>
      </c>
      <c r="O25" s="40" t="s">
        <v>46</v>
      </c>
      <c r="P25" s="40" t="s">
        <v>47</v>
      </c>
      <c r="Q25" s="40" t="s">
        <v>48</v>
      </c>
      <c r="R25" s="40" t="s">
        <v>49</v>
      </c>
      <c r="S25" s="40" t="s">
        <v>50</v>
      </c>
      <c r="T25" s="40" t="s">
        <v>51</v>
      </c>
      <c r="U25" s="40" t="s">
        <v>52</v>
      </c>
      <c r="V25" s="40" t="s">
        <v>53</v>
      </c>
      <c r="W25" s="40" t="s">
        <v>54</v>
      </c>
      <c r="X25" s="144"/>
      <c r="Y25" s="144"/>
      <c r="Z25" s="44"/>
      <c r="AA25" s="44"/>
    </row>
    <row r="26" spans="4:31" s="15" customFormat="1" ht="21.75" customHeight="1">
      <c r="F26" s="990"/>
      <c r="G26" s="1295"/>
      <c r="H26" s="1295"/>
      <c r="I26" s="1295"/>
      <c r="J26" s="1295"/>
      <c r="L26" s="44" t="s">
        <v>101</v>
      </c>
      <c r="M26" s="44" t="s">
        <v>102</v>
      </c>
      <c r="N26" s="44" t="s">
        <v>103</v>
      </c>
      <c r="O26" s="44" t="s">
        <v>104</v>
      </c>
      <c r="P26" s="44" t="s">
        <v>105</v>
      </c>
      <c r="Q26" s="44" t="s">
        <v>106</v>
      </c>
      <c r="R26" s="44" t="s">
        <v>107</v>
      </c>
      <c r="S26" s="44" t="s">
        <v>108</v>
      </c>
      <c r="T26" s="44" t="s">
        <v>109</v>
      </c>
      <c r="U26" s="44" t="s">
        <v>110</v>
      </c>
      <c r="V26" s="44" t="s">
        <v>111</v>
      </c>
      <c r="W26" s="44" t="s">
        <v>112</v>
      </c>
      <c r="X26" s="44" t="s">
        <v>56</v>
      </c>
      <c r="Y26" s="44" t="s">
        <v>56</v>
      </c>
      <c r="Z26" s="44"/>
      <c r="AA26" s="44"/>
    </row>
    <row r="27" spans="4:31" s="15" customFormat="1" ht="28.5" customHeight="1">
      <c r="F27" s="987"/>
      <c r="G27" s="1022"/>
      <c r="H27" s="1027" t="s">
        <v>702</v>
      </c>
      <c r="I27" s="1026" t="s">
        <v>30</v>
      </c>
      <c r="J27" s="1026" t="s">
        <v>710</v>
      </c>
      <c r="L27" s="19" t="str">
        <f>'FY25 Mature EBITDA'!L32</f>
        <v>Actual</v>
      </c>
      <c r="M27" s="19" t="str">
        <f>'FY25 Mature EBITDA'!M32</f>
        <v>Actual</v>
      </c>
      <c r="N27" s="19" t="str">
        <f>'FY25 Mature EBITDA'!N32</f>
        <v>Actual</v>
      </c>
      <c r="O27" s="19" t="str">
        <f>'FY25 Mature EBITDA'!O32</f>
        <v>Actual</v>
      </c>
      <c r="P27" s="19" t="str">
        <f>'FY25 Mature EBITDA'!P32</f>
        <v>Actual</v>
      </c>
      <c r="Q27" s="19" t="str">
        <f>'FY25 Mature EBITDA'!Q32</f>
        <v>Actual</v>
      </c>
      <c r="R27" s="19" t="str">
        <f>'FY25 Mature EBITDA'!R32</f>
        <v>Actual</v>
      </c>
      <c r="S27" s="19" t="str">
        <f>'FY25 Mature EBITDA'!S32</f>
        <v>Actual</v>
      </c>
      <c r="T27" s="19" t="str">
        <f>'FY25 Mature EBITDA'!T32</f>
        <v>Actual</v>
      </c>
      <c r="U27" s="19" t="str">
        <f>'FY25 Mature EBITDA'!U32</f>
        <v>Actual</v>
      </c>
      <c r="V27" s="19" t="str">
        <f>'FY25 Mature EBITDA'!V32</f>
        <v>Actual</v>
      </c>
      <c r="W27" s="19" t="str">
        <f>'FY25 Mature EBITDA'!W32</f>
        <v>Actual</v>
      </c>
      <c r="X27" s="145" t="s">
        <v>87</v>
      </c>
      <c r="Y27" s="145" t="s">
        <v>33</v>
      </c>
      <c r="Z27" s="8"/>
      <c r="AA27" s="8"/>
    </row>
    <row r="28" spans="4:31" ht="6.75" customHeight="1"/>
    <row r="29" spans="4:31" s="15" customFormat="1" ht="21.75" customHeight="1">
      <c r="F29" s="987"/>
      <c r="G29" s="54"/>
      <c r="H29" s="992"/>
      <c r="I29" s="992"/>
      <c r="J29" s="992"/>
      <c r="L29" s="585" t="s">
        <v>90</v>
      </c>
      <c r="M29" s="585" t="s">
        <v>90</v>
      </c>
      <c r="N29" s="585" t="s">
        <v>90</v>
      </c>
      <c r="O29" s="585" t="s">
        <v>90</v>
      </c>
      <c r="P29" s="585" t="s">
        <v>90</v>
      </c>
      <c r="Q29" s="585" t="s">
        <v>90</v>
      </c>
      <c r="R29" s="585" t="s">
        <v>90</v>
      </c>
      <c r="S29" s="585" t="s">
        <v>90</v>
      </c>
      <c r="T29" s="585" t="s">
        <v>90</v>
      </c>
      <c r="U29" s="585" t="s">
        <v>90</v>
      </c>
      <c r="V29" s="585" t="s">
        <v>90</v>
      </c>
      <c r="W29" s="585" t="s">
        <v>90</v>
      </c>
      <c r="X29" s="585" t="s">
        <v>90</v>
      </c>
      <c r="Y29" s="585" t="s">
        <v>90</v>
      </c>
      <c r="Z29" s="585"/>
      <c r="AA29" s="585"/>
    </row>
    <row r="30" spans="4:31" ht="21.75" customHeight="1">
      <c r="F30" s="986">
        <v>1</v>
      </c>
      <c r="G30" s="34" t="str">
        <f t="shared" ref="G30:J31" si="6">_xlfn.XLOOKUP($F30,$AD$11:$AD$21,G$11:G$21)</f>
        <v>Brighton</v>
      </c>
      <c r="H30" s="998" t="e">
        <f t="shared" si="6"/>
        <v>#REF!</v>
      </c>
      <c r="I30" s="1024" t="e">
        <f t="shared" si="6"/>
        <v>#REF!</v>
      </c>
      <c r="J30" s="1047" t="e">
        <f t="shared" ca="1" si="6"/>
        <v>#REF!</v>
      </c>
      <c r="K30" s="995"/>
      <c r="L30" s="994">
        <f t="shared" ref="L30:Y38" si="7">_xlfn.XLOOKUP($F30,$AD$11:$AD$21,L$11:L$21)</f>
        <v>54341.459999999992</v>
      </c>
      <c r="M30" s="994">
        <f t="shared" si="7"/>
        <v>53876.86000000003</v>
      </c>
      <c r="N30" s="994">
        <f t="shared" si="7"/>
        <v>45028.450000000026</v>
      </c>
      <c r="O30" s="994">
        <f t="shared" si="7"/>
        <v>73659.799999999974</v>
      </c>
      <c r="P30" s="994">
        <f t="shared" si="7"/>
        <v>26848.859999999986</v>
      </c>
      <c r="Q30" s="994">
        <f t="shared" si="7"/>
        <v>60124.100000000006</v>
      </c>
      <c r="R30" s="994">
        <f t="shared" si="7"/>
        <v>58950.299999999981</v>
      </c>
      <c r="S30" s="994">
        <f t="shared" si="7"/>
        <v>57381.560000000019</v>
      </c>
      <c r="T30" s="994">
        <f t="shared" si="7"/>
        <v>42506.470000000008</v>
      </c>
      <c r="U30" s="994">
        <f t="shared" si="7"/>
        <v>60062.540000000015</v>
      </c>
      <c r="V30" s="994">
        <f t="shared" si="7"/>
        <v>44838.819999999992</v>
      </c>
      <c r="W30" s="994">
        <f t="shared" si="7"/>
        <v>50448.620000000024</v>
      </c>
      <c r="X30" s="1015">
        <f t="shared" si="7"/>
        <v>574478.49784615403</v>
      </c>
      <c r="Y30" s="1015">
        <f t="shared" si="7"/>
        <v>2226134.2800000003</v>
      </c>
      <c r="Z30" s="1"/>
      <c r="AA30" s="1"/>
      <c r="AC30" s="989"/>
    </row>
    <row r="31" spans="4:31" ht="21.75" customHeight="1">
      <c r="F31" s="986">
        <v>2</v>
      </c>
      <c r="G31" s="34" t="str">
        <f t="shared" si="6"/>
        <v>Edinburgh</v>
      </c>
      <c r="H31" s="998" t="e">
        <f t="shared" si="6"/>
        <v>#REF!</v>
      </c>
      <c r="I31" s="1024" t="e">
        <f t="shared" si="6"/>
        <v>#REF!</v>
      </c>
      <c r="J31" s="1047" t="e">
        <f t="shared" ca="1" si="6"/>
        <v>#REF!</v>
      </c>
      <c r="K31" s="995"/>
      <c r="L31" s="994">
        <f t="shared" si="7"/>
        <v>42584.45999999997</v>
      </c>
      <c r="M31" s="994">
        <f t="shared" si="7"/>
        <v>52101.900000000009</v>
      </c>
      <c r="N31" s="994">
        <f t="shared" si="7"/>
        <v>54562.140000000014</v>
      </c>
      <c r="O31" s="994">
        <f t="shared" si="7"/>
        <v>90925.389999999985</v>
      </c>
      <c r="P31" s="994">
        <f t="shared" si="7"/>
        <v>41053.759999999995</v>
      </c>
      <c r="Q31" s="994">
        <f t="shared" si="7"/>
        <v>32835.46</v>
      </c>
      <c r="R31" s="994">
        <f t="shared" si="7"/>
        <v>50960.160000000011</v>
      </c>
      <c r="S31" s="994">
        <f t="shared" si="7"/>
        <v>60319.390000000007</v>
      </c>
      <c r="T31" s="994">
        <f t="shared" si="7"/>
        <v>63484.179999999993</v>
      </c>
      <c r="U31" s="994">
        <f t="shared" si="7"/>
        <v>63032.029999999962</v>
      </c>
      <c r="V31" s="994">
        <f t="shared" si="7"/>
        <v>67851.989999999991</v>
      </c>
      <c r="W31" s="994">
        <f t="shared" si="7"/>
        <v>66978.619999999937</v>
      </c>
      <c r="X31" s="1015">
        <f t="shared" si="7"/>
        <v>798521.64111538464</v>
      </c>
      <c r="Y31" s="1015">
        <f t="shared" si="7"/>
        <v>2746170.23</v>
      </c>
      <c r="Z31" s="1"/>
      <c r="AA31" s="1"/>
      <c r="AC31" s="989"/>
    </row>
    <row r="32" spans="4:31" ht="21.75" customHeight="1">
      <c r="F32" s="986">
        <v>3</v>
      </c>
      <c r="G32" s="34" t="str">
        <f>_xlfn.XLOOKUP($F32,$AD$11:$AD$21,G$11:G$21)</f>
        <v>Beverley</v>
      </c>
      <c r="H32" s="998" t="e">
        <f>_xlfn.XLOOKUP($F32,$AD$11:$AD$21,H$11:H$21)</f>
        <v>#REF!</v>
      </c>
      <c r="I32" s="1024" t="e">
        <f>_xlfn.XLOOKUP($F32,$AD$11:$AD$21,I$11:I$21)</f>
        <v>#REF!</v>
      </c>
      <c r="J32" s="1047" t="e">
        <f ca="1">_xlfn.XLOOKUP($F32,$AD$11:$AD$21,J$11:J$21)</f>
        <v>#REF!</v>
      </c>
      <c r="K32" s="995"/>
      <c r="L32" s="994">
        <f t="shared" si="7"/>
        <v>21761.089999999967</v>
      </c>
      <c r="M32" s="994">
        <f t="shared" si="7"/>
        <v>37209.829999999994</v>
      </c>
      <c r="N32" s="994">
        <f t="shared" si="7"/>
        <v>27748.959999999999</v>
      </c>
      <c r="O32" s="994">
        <f t="shared" si="7"/>
        <v>62404.510000000017</v>
      </c>
      <c r="P32" s="994">
        <f t="shared" si="7"/>
        <v>21284.009999999995</v>
      </c>
      <c r="Q32" s="994">
        <f t="shared" si="7"/>
        <v>18938.099999999999</v>
      </c>
      <c r="R32" s="994">
        <f t="shared" si="7"/>
        <v>44220.800000000017</v>
      </c>
      <c r="S32" s="994">
        <f t="shared" si="7"/>
        <v>23970.549999999977</v>
      </c>
      <c r="T32" s="994">
        <f t="shared" si="7"/>
        <v>20152.57</v>
      </c>
      <c r="U32" s="994">
        <f t="shared" si="7"/>
        <v>21073.469999999994</v>
      </c>
      <c r="V32" s="994">
        <f t="shared" si="7"/>
        <v>22467.549999999996</v>
      </c>
      <c r="W32" s="994">
        <f t="shared" si="7"/>
        <v>28945.070000000022</v>
      </c>
      <c r="X32" s="1015">
        <f t="shared" si="7"/>
        <v>256043.0252692308</v>
      </c>
      <c r="Y32" s="1015">
        <f t="shared" si="7"/>
        <v>1403688.8199999998</v>
      </c>
      <c r="Z32" s="1"/>
      <c r="AA32" s="1"/>
      <c r="AC32" s="989"/>
    </row>
    <row r="33" spans="4:29" ht="21.75" customHeight="1">
      <c r="F33" s="986">
        <v>4</v>
      </c>
      <c r="G33" s="34" t="str">
        <f t="shared" ref="G33:G38" si="8">_xlfn.XLOOKUP($F33,$AD$11:$AD$21,G$11:G$21)</f>
        <v>Bury St Edmunds</v>
      </c>
      <c r="H33" s="998" t="s">
        <v>8</v>
      </c>
      <c r="I33" s="1024" t="e">
        <f t="shared" ref="I33:J38" si="9">_xlfn.XLOOKUP($F33,$AD$11:$AD$21,I$11:I$21)</f>
        <v>#REF!</v>
      </c>
      <c r="J33" s="1047" t="e">
        <f t="shared" ca="1" si="9"/>
        <v>#REF!</v>
      </c>
      <c r="K33" s="995"/>
      <c r="L33" s="994">
        <f t="shared" si="7"/>
        <v>0</v>
      </c>
      <c r="M33" s="994">
        <f t="shared" si="7"/>
        <v>0</v>
      </c>
      <c r="N33" s="994">
        <f t="shared" si="7"/>
        <v>15238.829999999987</v>
      </c>
      <c r="O33" s="994">
        <f t="shared" si="7"/>
        <v>65499.48000000001</v>
      </c>
      <c r="P33" s="994">
        <f t="shared" si="7"/>
        <v>41204.420000000013</v>
      </c>
      <c r="Q33" s="994">
        <f t="shared" si="7"/>
        <v>46865.210000000014</v>
      </c>
      <c r="R33" s="994">
        <f t="shared" si="7"/>
        <v>36704.349999999984</v>
      </c>
      <c r="S33" s="994">
        <f t="shared" si="7"/>
        <v>32642.32</v>
      </c>
      <c r="T33" s="994">
        <f t="shared" si="7"/>
        <v>18415.28</v>
      </c>
      <c r="U33" s="994">
        <f t="shared" si="7"/>
        <v>17162.410000000022</v>
      </c>
      <c r="V33" s="994">
        <f t="shared" si="7"/>
        <v>41331.599999999999</v>
      </c>
      <c r="W33" s="994">
        <f t="shared" si="7"/>
        <v>23196.73000000001</v>
      </c>
      <c r="X33" s="1015">
        <f t="shared" si="7"/>
        <v>323397.62211538473</v>
      </c>
      <c r="Y33" s="1015">
        <f t="shared" si="7"/>
        <v>1638545.03</v>
      </c>
      <c r="Z33" s="1"/>
      <c r="AA33" s="1"/>
      <c r="AC33" s="989"/>
    </row>
    <row r="34" spans="4:29" ht="21.75" customHeight="1">
      <c r="F34" s="986">
        <v>5</v>
      </c>
      <c r="G34" s="34" t="str">
        <f t="shared" si="8"/>
        <v>Chelmsford</v>
      </c>
      <c r="H34" s="998" t="s">
        <v>8</v>
      </c>
      <c r="I34" s="1024" t="e">
        <f t="shared" si="9"/>
        <v>#REF!</v>
      </c>
      <c r="J34" s="1047" t="e">
        <f t="shared" ca="1" si="9"/>
        <v>#REF!</v>
      </c>
      <c r="K34" s="995"/>
      <c r="L34" s="994">
        <f t="shared" si="7"/>
        <v>0</v>
      </c>
      <c r="M34" s="994">
        <f t="shared" si="7"/>
        <v>0</v>
      </c>
      <c r="N34" s="994">
        <f t="shared" si="7"/>
        <v>-24672.030000000017</v>
      </c>
      <c r="O34" s="994">
        <f t="shared" si="7"/>
        <v>-12510.209999999977</v>
      </c>
      <c r="P34" s="994">
        <f t="shared" si="7"/>
        <v>22381.800000000003</v>
      </c>
      <c r="Q34" s="994">
        <f t="shared" si="7"/>
        <v>18124.869999999992</v>
      </c>
      <c r="R34" s="994">
        <f t="shared" si="7"/>
        <v>22823.990000000013</v>
      </c>
      <c r="S34" s="994">
        <f t="shared" si="7"/>
        <v>10485.23000000001</v>
      </c>
      <c r="T34" s="994">
        <f t="shared" si="7"/>
        <v>1500.9900000000089</v>
      </c>
      <c r="U34" s="994">
        <f t="shared" si="7"/>
        <v>2688</v>
      </c>
      <c r="V34" s="994">
        <f t="shared" si="7"/>
        <v>18333.520000000011</v>
      </c>
      <c r="W34" s="994">
        <f t="shared" si="7"/>
        <v>5686.5299999999988</v>
      </c>
      <c r="X34" s="1015">
        <f t="shared" si="7"/>
        <v>241532.6871153847</v>
      </c>
      <c r="Y34" s="1015">
        <f t="shared" si="7"/>
        <v>1622458.6300000001</v>
      </c>
      <c r="Z34" s="1"/>
      <c r="AA34" s="1"/>
      <c r="AC34" s="989"/>
    </row>
    <row r="35" spans="4:29" ht="21.75" customHeight="1">
      <c r="F35" s="986">
        <v>6</v>
      </c>
      <c r="G35" s="34" t="str">
        <f t="shared" si="8"/>
        <v>Bristol</v>
      </c>
      <c r="H35" s="998" t="s">
        <v>8</v>
      </c>
      <c r="I35" s="1024" t="e">
        <f t="shared" si="9"/>
        <v>#REF!</v>
      </c>
      <c r="J35" s="1047" t="e">
        <f t="shared" ca="1" si="9"/>
        <v>#REF!</v>
      </c>
      <c r="K35" s="995"/>
      <c r="L35" s="994">
        <f t="shared" si="7"/>
        <v>7.9509732131555211E-12</v>
      </c>
      <c r="M35" s="994">
        <f t="shared" si="7"/>
        <v>252.95000000001562</v>
      </c>
      <c r="N35" s="994">
        <f t="shared" si="7"/>
        <v>-252.94999999998512</v>
      </c>
      <c r="O35" s="994">
        <f t="shared" si="7"/>
        <v>26286.009999999987</v>
      </c>
      <c r="P35" s="994">
        <f t="shared" si="7"/>
        <v>31988.57999999998</v>
      </c>
      <c r="Q35" s="994">
        <f t="shared" si="7"/>
        <v>28688.76999999996</v>
      </c>
      <c r="R35" s="994">
        <f t="shared" si="7"/>
        <v>55266.85</v>
      </c>
      <c r="S35" s="994">
        <f t="shared" si="7"/>
        <v>67761.519999999975</v>
      </c>
      <c r="T35" s="994">
        <f t="shared" si="7"/>
        <v>41604.789999999972</v>
      </c>
      <c r="U35" s="994">
        <f t="shared" si="7"/>
        <v>24075.090000000018</v>
      </c>
      <c r="V35" s="994">
        <f t="shared" si="7"/>
        <v>31163.949999999979</v>
      </c>
      <c r="W35" s="994">
        <f t="shared" si="7"/>
        <v>23475.249999999996</v>
      </c>
      <c r="X35" s="1015">
        <f t="shared" si="7"/>
        <v>535768.69400000013</v>
      </c>
      <c r="Y35" s="1015">
        <f t="shared" si="7"/>
        <v>2176509.7800000003</v>
      </c>
      <c r="Z35" s="1"/>
      <c r="AA35" s="1"/>
      <c r="AC35" s="989"/>
    </row>
    <row r="36" spans="4:29" ht="21.75" customHeight="1">
      <c r="F36" s="986">
        <v>7</v>
      </c>
      <c r="G36" s="34" t="str">
        <f t="shared" si="8"/>
        <v>Lincoln</v>
      </c>
      <c r="H36" s="998" t="s">
        <v>8</v>
      </c>
      <c r="I36" s="1024" t="e">
        <f t="shared" si="9"/>
        <v>#REF!</v>
      </c>
      <c r="J36" s="1047" t="e">
        <f t="shared" ca="1" si="9"/>
        <v>#REF!</v>
      </c>
      <c r="K36" s="995"/>
      <c r="L36" s="994">
        <f t="shared" si="7"/>
        <v>0</v>
      </c>
      <c r="M36" s="994">
        <f t="shared" si="7"/>
        <v>0</v>
      </c>
      <c r="N36" s="994">
        <f t="shared" si="7"/>
        <v>0</v>
      </c>
      <c r="O36" s="994">
        <f t="shared" si="7"/>
        <v>0</v>
      </c>
      <c r="P36" s="994">
        <f t="shared" si="7"/>
        <v>0</v>
      </c>
      <c r="Q36" s="994">
        <f t="shared" si="7"/>
        <v>0</v>
      </c>
      <c r="R36" s="994">
        <f t="shared" si="7"/>
        <v>0</v>
      </c>
      <c r="S36" s="994">
        <f t="shared" si="7"/>
        <v>0</v>
      </c>
      <c r="T36" s="994">
        <f t="shared" si="7"/>
        <v>0</v>
      </c>
      <c r="U36" s="994">
        <f t="shared" si="7"/>
        <v>-12840.440000000002</v>
      </c>
      <c r="V36" s="994">
        <f t="shared" si="7"/>
        <v>61017.830000000009</v>
      </c>
      <c r="W36" s="994">
        <f t="shared" si="7"/>
        <v>45173.530000000013</v>
      </c>
      <c r="X36" s="1015">
        <f t="shared" si="7"/>
        <v>313602.64450000017</v>
      </c>
      <c r="Y36" s="1015">
        <f t="shared" si="7"/>
        <v>1587087.65</v>
      </c>
      <c r="Z36" s="1"/>
      <c r="AA36" s="1"/>
      <c r="AC36" s="989"/>
    </row>
    <row r="37" spans="4:29" ht="21.75" customHeight="1">
      <c r="F37" s="986">
        <v>8</v>
      </c>
      <c r="G37" s="34" t="str">
        <f t="shared" si="8"/>
        <v>Bridgend</v>
      </c>
      <c r="H37" s="998" t="s">
        <v>8</v>
      </c>
      <c r="I37" s="1024" t="e">
        <f t="shared" si="9"/>
        <v>#REF!</v>
      </c>
      <c r="J37" s="1047" t="e">
        <f t="shared" ca="1" si="9"/>
        <v>#REF!</v>
      </c>
      <c r="K37" s="995"/>
      <c r="L37" s="994">
        <f>_xlfn.XLOOKUP($F37,$AD$11:$AD$21,L$11:L$21)</f>
        <v>0</v>
      </c>
      <c r="M37" s="994">
        <f t="shared" si="7"/>
        <v>0</v>
      </c>
      <c r="N37" s="994">
        <f t="shared" si="7"/>
        <v>0</v>
      </c>
      <c r="O37" s="994">
        <f t="shared" si="7"/>
        <v>0</v>
      </c>
      <c r="P37" s="994">
        <f t="shared" si="7"/>
        <v>0</v>
      </c>
      <c r="Q37" s="994">
        <f t="shared" si="7"/>
        <v>0</v>
      </c>
      <c r="R37" s="994">
        <f t="shared" si="7"/>
        <v>0</v>
      </c>
      <c r="S37" s="994">
        <f t="shared" si="7"/>
        <v>0</v>
      </c>
      <c r="T37" s="994">
        <f t="shared" si="7"/>
        <v>0</v>
      </c>
      <c r="U37" s="994">
        <f t="shared" si="7"/>
        <v>1.8474111129762605E-12</v>
      </c>
      <c r="V37" s="994">
        <f t="shared" si="7"/>
        <v>-5566.599999999994</v>
      </c>
      <c r="W37" s="994">
        <f t="shared" si="7"/>
        <v>28122.080000000031</v>
      </c>
      <c r="X37" s="1015">
        <f t="shared" si="7"/>
        <v>329306.02050000004</v>
      </c>
      <c r="Y37" s="1015">
        <f t="shared" si="7"/>
        <v>2211318.59</v>
      </c>
      <c r="Z37" s="1"/>
      <c r="AA37" s="1"/>
      <c r="AC37" s="989"/>
    </row>
    <row r="38" spans="4:29" ht="21.75" customHeight="1">
      <c r="F38" s="986">
        <v>9</v>
      </c>
      <c r="G38" s="34" t="str">
        <f t="shared" si="8"/>
        <v>Stratford</v>
      </c>
      <c r="H38" s="998" t="s">
        <v>8</v>
      </c>
      <c r="I38" s="1024" t="e">
        <f t="shared" si="9"/>
        <v>#REF!</v>
      </c>
      <c r="J38" s="1047" t="e">
        <f t="shared" ca="1" si="9"/>
        <v>#REF!</v>
      </c>
      <c r="K38" s="995"/>
      <c r="L38" s="994">
        <f t="shared" si="7"/>
        <v>0</v>
      </c>
      <c r="M38" s="994">
        <f t="shared" si="7"/>
        <v>0</v>
      </c>
      <c r="N38" s="994">
        <f t="shared" si="7"/>
        <v>0</v>
      </c>
      <c r="O38" s="994">
        <f t="shared" si="7"/>
        <v>0</v>
      </c>
      <c r="P38" s="994">
        <f t="shared" si="7"/>
        <v>0</v>
      </c>
      <c r="Q38" s="994">
        <f t="shared" si="7"/>
        <v>0</v>
      </c>
      <c r="R38" s="994">
        <f t="shared" si="7"/>
        <v>0</v>
      </c>
      <c r="S38" s="994">
        <f t="shared" si="7"/>
        <v>0</v>
      </c>
      <c r="T38" s="994">
        <f t="shared" si="7"/>
        <v>0</v>
      </c>
      <c r="U38" s="994">
        <f t="shared" si="7"/>
        <v>0</v>
      </c>
      <c r="V38" s="994">
        <f t="shared" si="7"/>
        <v>0</v>
      </c>
      <c r="W38" s="994">
        <f t="shared" si="7"/>
        <v>0</v>
      </c>
      <c r="X38" s="1015">
        <f t="shared" si="7"/>
        <v>152882.09630769226</v>
      </c>
      <c r="Y38" s="1015">
        <f t="shared" si="7"/>
        <v>1517371.17</v>
      </c>
      <c r="Z38" s="1"/>
      <c r="AA38" s="1"/>
      <c r="AC38" s="989"/>
    </row>
    <row r="39" spans="4:29" ht="8.5" customHeight="1">
      <c r="F39" s="988"/>
      <c r="G39" s="999"/>
      <c r="H39" s="998"/>
      <c r="I39" s="1003"/>
      <c r="J39" s="1003"/>
      <c r="K39" s="995"/>
      <c r="L39" s="994"/>
      <c r="M39" s="994"/>
      <c r="N39" s="994"/>
      <c r="O39" s="994"/>
      <c r="P39" s="994"/>
      <c r="Q39" s="994"/>
      <c r="R39" s="994"/>
      <c r="S39" s="994"/>
      <c r="T39" s="994"/>
      <c r="U39" s="994"/>
      <c r="V39" s="994"/>
      <c r="W39" s="994"/>
      <c r="X39" s="1015"/>
      <c r="Y39" s="1015"/>
      <c r="Z39" s="1"/>
      <c r="AA39" s="1"/>
    </row>
    <row r="40" spans="4:29" s="15" customFormat="1" ht="21.75" customHeight="1">
      <c r="F40" s="987"/>
      <c r="G40" s="1030" t="s">
        <v>0</v>
      </c>
      <c r="H40" s="1031"/>
      <c r="I40" s="1032"/>
      <c r="J40" s="1033"/>
      <c r="K40" s="3"/>
      <c r="L40" s="1037">
        <f t="shared" ref="L40:Y40" si="10">L21</f>
        <v>21761.089999999975</v>
      </c>
      <c r="M40" s="1037">
        <f t="shared" si="10"/>
        <v>37462.780000000013</v>
      </c>
      <c r="N40" s="1037">
        <f t="shared" si="10"/>
        <v>18062.809999999983</v>
      </c>
      <c r="O40" s="1037">
        <f t="shared" si="10"/>
        <v>141679.79000000004</v>
      </c>
      <c r="P40" s="1037">
        <f t="shared" si="10"/>
        <v>116858.80999999998</v>
      </c>
      <c r="Q40" s="1037">
        <f t="shared" si="10"/>
        <v>112616.94999999998</v>
      </c>
      <c r="R40" s="1037">
        <f t="shared" si="10"/>
        <v>159015.99000000002</v>
      </c>
      <c r="S40" s="1037">
        <f t="shared" si="10"/>
        <v>134859.61999999997</v>
      </c>
      <c r="T40" s="1037">
        <f t="shared" si="10"/>
        <v>81673.629999999976</v>
      </c>
      <c r="U40" s="1037">
        <f t="shared" si="10"/>
        <v>49558.530000000042</v>
      </c>
      <c r="V40" s="1037">
        <f t="shared" si="10"/>
        <v>164743.75</v>
      </c>
      <c r="W40" s="1037">
        <f t="shared" si="10"/>
        <v>186410.99000000011</v>
      </c>
      <c r="X40" s="1037">
        <f t="shared" si="10"/>
        <v>2535029.0545384623</v>
      </c>
      <c r="Y40" s="1037">
        <f t="shared" si="10"/>
        <v>15575507.109999999</v>
      </c>
      <c r="Z40" s="1"/>
      <c r="AA40" s="1"/>
      <c r="AC40" s="991"/>
    </row>
    <row r="41" spans="4:29" ht="31.5" customHeight="1">
      <c r="G41" s="34"/>
      <c r="H41" s="998"/>
      <c r="I41" s="998"/>
      <c r="J41" s="998"/>
      <c r="K41" s="995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1034"/>
      <c r="Y41" s="1034"/>
      <c r="Z41" s="1"/>
      <c r="AA41" s="1"/>
    </row>
    <row r="42" spans="4:29" s="15" customFormat="1" ht="21.75" customHeight="1" collapsed="1">
      <c r="F42" s="987"/>
      <c r="G42" s="1294" t="s">
        <v>712</v>
      </c>
      <c r="H42" s="1294"/>
      <c r="I42" s="1294"/>
      <c r="J42" s="1294"/>
      <c r="L42" s="608" t="s">
        <v>43</v>
      </c>
      <c r="M42" s="608" t="s">
        <v>44</v>
      </c>
      <c r="N42" s="608" t="s">
        <v>45</v>
      </c>
      <c r="O42" s="608" t="s">
        <v>46</v>
      </c>
      <c r="P42" s="608" t="s">
        <v>47</v>
      </c>
      <c r="Q42" s="608" t="s">
        <v>48</v>
      </c>
      <c r="R42" s="608" t="s">
        <v>49</v>
      </c>
      <c r="S42" s="608" t="s">
        <v>50</v>
      </c>
      <c r="T42" s="608" t="s">
        <v>51</v>
      </c>
      <c r="U42" s="608" t="s">
        <v>52</v>
      </c>
      <c r="V42" s="608" t="s">
        <v>53</v>
      </c>
      <c r="W42" s="608" t="s">
        <v>54</v>
      </c>
      <c r="X42" s="1045"/>
      <c r="Y42" s="1045"/>
      <c r="Z42" s="44"/>
      <c r="AA42" s="44"/>
    </row>
    <row r="43" spans="4:29" s="15" customFormat="1" ht="21.75" customHeight="1">
      <c r="F43" s="990"/>
      <c r="G43" s="1295"/>
      <c r="H43" s="1295"/>
      <c r="I43" s="1295"/>
      <c r="J43" s="1295"/>
      <c r="L43" s="609" t="s">
        <v>101</v>
      </c>
      <c r="M43" s="609" t="s">
        <v>102</v>
      </c>
      <c r="N43" s="609" t="s">
        <v>103</v>
      </c>
      <c r="O43" s="609" t="s">
        <v>104</v>
      </c>
      <c r="P43" s="609" t="s">
        <v>105</v>
      </c>
      <c r="Q43" s="609" t="s">
        <v>106</v>
      </c>
      <c r="R43" s="609" t="s">
        <v>107</v>
      </c>
      <c r="S43" s="609" t="s">
        <v>108</v>
      </c>
      <c r="T43" s="609" t="s">
        <v>109</v>
      </c>
      <c r="U43" s="609" t="s">
        <v>110</v>
      </c>
      <c r="V43" s="609" t="s">
        <v>111</v>
      </c>
      <c r="W43" s="609" t="s">
        <v>112</v>
      </c>
      <c r="X43" s="609" t="s">
        <v>56</v>
      </c>
      <c r="Y43" s="44" t="s">
        <v>713</v>
      </c>
      <c r="Z43" s="44"/>
      <c r="AA43" s="44"/>
    </row>
    <row r="44" spans="4:29" s="15" customFormat="1" ht="28.5" customHeight="1">
      <c r="F44" s="987"/>
      <c r="G44" s="1022"/>
      <c r="H44" s="1027" t="s">
        <v>702</v>
      </c>
      <c r="I44" s="1026" t="s">
        <v>30</v>
      </c>
      <c r="J44" s="1026" t="s">
        <v>710</v>
      </c>
      <c r="L44" s="610" t="str">
        <f t="shared" ref="L44:W44" si="11">L27</f>
        <v>Actual</v>
      </c>
      <c r="M44" s="610" t="str">
        <f t="shared" si="11"/>
        <v>Actual</v>
      </c>
      <c r="N44" s="610" t="str">
        <f t="shared" si="11"/>
        <v>Actual</v>
      </c>
      <c r="O44" s="610" t="str">
        <f t="shared" si="11"/>
        <v>Actual</v>
      </c>
      <c r="P44" s="610" t="str">
        <f t="shared" si="11"/>
        <v>Actual</v>
      </c>
      <c r="Q44" s="610" t="str">
        <f t="shared" si="11"/>
        <v>Actual</v>
      </c>
      <c r="R44" s="610" t="str">
        <f t="shared" si="11"/>
        <v>Actual</v>
      </c>
      <c r="S44" s="610" t="str">
        <f t="shared" si="11"/>
        <v>Actual</v>
      </c>
      <c r="T44" s="610" t="str">
        <f t="shared" si="11"/>
        <v>Actual</v>
      </c>
      <c r="U44" s="610" t="str">
        <f t="shared" si="11"/>
        <v>Actual</v>
      </c>
      <c r="V44" s="610" t="str">
        <f t="shared" si="11"/>
        <v>Actual</v>
      </c>
      <c r="W44" s="610" t="str">
        <f t="shared" si="11"/>
        <v>Actual</v>
      </c>
      <c r="X44" s="590"/>
      <c r="Y44" s="145" t="s">
        <v>714</v>
      </c>
      <c r="Z44" s="8"/>
      <c r="AA44" s="8"/>
    </row>
    <row r="45" spans="4:29" ht="21.75" customHeight="1">
      <c r="D45" s="1" t="str">
        <f>"%"&amp;$G45</f>
        <v>%Brighton</v>
      </c>
      <c r="G45" s="34" t="str">
        <f t="shared" ref="G45:J53" si="12">G30</f>
        <v>Brighton</v>
      </c>
      <c r="H45" s="998" t="e">
        <f t="shared" si="12"/>
        <v>#REF!</v>
      </c>
      <c r="I45" s="1024" t="e">
        <f t="shared" si="12"/>
        <v>#REF!</v>
      </c>
      <c r="J45" s="1047" t="e">
        <f t="shared" ca="1" si="12"/>
        <v>#REF!</v>
      </c>
      <c r="K45" s="995"/>
      <c r="L45" s="1021">
        <f>IFERROR(VLOOKUP($D45,'Restaurant P&amp;L'!$C$10:$ZY$548,L$1,),0)</f>
        <v>0.23938257342568003</v>
      </c>
      <c r="M45" s="1021">
        <f>IFERROR(VLOOKUP($D45,'Restaurant P&amp;L'!$C$10:$ZY$548,M$1,),0)</f>
        <v>0.29559738869366281</v>
      </c>
      <c r="N45" s="1021">
        <f>IFERROR(VLOOKUP($D45,'Restaurant P&amp;L'!$C$10:$ZY$548,N$1,),0)</f>
        <v>0.25780735739851013</v>
      </c>
      <c r="O45" s="1021">
        <f>IFERROR(VLOOKUP($D45,'Restaurant P&amp;L'!$C$10:$ZY$548,O$1,),0)</f>
        <v>0.30884456765835971</v>
      </c>
      <c r="P45" s="1021">
        <f>IFERROR(VLOOKUP($D45,'Restaurant P&amp;L'!$C$10:$ZY$548,P$1,),0)</f>
        <v>0.18724152511315334</v>
      </c>
      <c r="Q45" s="1021">
        <f>IFERROR(VLOOKUP($D45,'Restaurant P&amp;L'!$C$10:$ZY$548,Q$1,),0)</f>
        <v>0.34970754995730746</v>
      </c>
      <c r="R45" s="1021">
        <f>IFERROR(VLOOKUP($D45,'Restaurant P&amp;L'!$C$10:$ZY$548,R$1,),0)</f>
        <v>0.27064736178013155</v>
      </c>
      <c r="S45" s="1021">
        <f>IFERROR(VLOOKUP($D45,'Restaurant P&amp;L'!$C$10:$ZY$548,S$1,),0)</f>
        <v>0.3010683859453262</v>
      </c>
      <c r="T45" s="1021">
        <f>IFERROR(VLOOKUP($D45,'Restaurant P&amp;L'!$C$10:$ZY$548,T$1,),0)</f>
        <v>0.25271271069167589</v>
      </c>
      <c r="U45" s="1021">
        <f>IFERROR(VLOOKUP($D45,'Restaurant P&amp;L'!$C$10:$ZY$548,U$1,),0)</f>
        <v>0.29609323811490551</v>
      </c>
      <c r="V45" s="1021">
        <f>IFERROR(VLOOKUP($D45,'Restaurant P&amp;L'!$C$10:$ZY$548,V$1,),0)</f>
        <v>0.26604558458618049</v>
      </c>
      <c r="W45" s="1021">
        <f>IFERROR(VLOOKUP($D45,'Restaurant P&amp;L'!$C$10:$ZY$548,W$1,),0)</f>
        <v>0.28205664221307541</v>
      </c>
      <c r="X45" s="1041">
        <f>IFERROR(VLOOKUP($D45,'Restaurant P&amp;L'!$C$10:$ZY$548,X$1,),0)</f>
        <v>0.34283296546555408</v>
      </c>
      <c r="Y45" s="1048">
        <f>Y30/52</f>
        <v>42810.274615384624</v>
      </c>
      <c r="Z45" s="1"/>
      <c r="AA45" s="1"/>
      <c r="AC45" s="989"/>
    </row>
    <row r="46" spans="4:29" ht="21.75" customHeight="1">
      <c r="D46" s="1" t="str">
        <f t="shared" ref="D46:D53" si="13">"%"&amp;$G46</f>
        <v>%Edinburgh</v>
      </c>
      <c r="G46" s="34" t="str">
        <f t="shared" si="12"/>
        <v>Edinburgh</v>
      </c>
      <c r="H46" s="998" t="e">
        <f t="shared" si="12"/>
        <v>#REF!</v>
      </c>
      <c r="I46" s="1024" t="e">
        <f t="shared" si="12"/>
        <v>#REF!</v>
      </c>
      <c r="J46" s="1047" t="e">
        <f t="shared" ca="1" si="12"/>
        <v>#REF!</v>
      </c>
      <c r="K46" s="995"/>
      <c r="L46" s="1021">
        <f>IFERROR(VLOOKUP($D46,'Restaurant P&amp;L'!$C$10:$ZY$548,L$1,),0)</f>
        <v>0.19059577723737026</v>
      </c>
      <c r="M46" s="1021">
        <f>IFERROR(VLOOKUP($D46,'Restaurant P&amp;L'!$C$10:$ZY$548,M$1,),0)</f>
        <v>0.26954183335876042</v>
      </c>
      <c r="N46" s="1021">
        <f>IFERROR(VLOOKUP($D46,'Restaurant P&amp;L'!$C$10:$ZY$548,N$1,),0)</f>
        <v>0.27372973389506605</v>
      </c>
      <c r="O46" s="1021">
        <f>IFERROR(VLOOKUP($D46,'Restaurant P&amp;L'!$C$10:$ZY$548,O$1,),0)</f>
        <v>0.31798713207682699</v>
      </c>
      <c r="P46" s="1021">
        <f>IFERROR(VLOOKUP($D46,'Restaurant P&amp;L'!$C$10:$ZY$548,P$1,),0)</f>
        <v>0.24713022606221197</v>
      </c>
      <c r="Q46" s="1021">
        <f>IFERROR(VLOOKUP($D46,'Restaurant P&amp;L'!$C$10:$ZY$548,Q$1,),0)</f>
        <v>0.16702083812003551</v>
      </c>
      <c r="R46" s="1021">
        <f>IFERROR(VLOOKUP($D46,'Restaurant P&amp;L'!$C$10:$ZY$548,R$1,),0)</f>
        <v>0.21180708574772639</v>
      </c>
      <c r="S46" s="1021">
        <f>IFERROR(VLOOKUP($D46,'Restaurant P&amp;L'!$C$10:$ZY$548,S$1,),0)</f>
        <v>0.2911420253138774</v>
      </c>
      <c r="T46" s="1021">
        <f>IFERROR(VLOOKUP($D46,'Restaurant P&amp;L'!$C$10:$ZY$548,T$1,),0)</f>
        <v>0.30741558334585495</v>
      </c>
      <c r="U46" s="1021">
        <f>IFERROR(VLOOKUP($D46,'Restaurant P&amp;L'!$C$10:$ZY$548,U$1,),0)</f>
        <v>0.24371570695404102</v>
      </c>
      <c r="V46" s="1021">
        <f>IFERROR(VLOOKUP($D46,'Restaurant P&amp;L'!$C$10:$ZY$548,V$1,),0)</f>
        <v>0.3130038995866809</v>
      </c>
      <c r="W46" s="1021">
        <f>IFERROR(VLOOKUP($D46,'Restaurant P&amp;L'!$C$10:$ZY$548,W$1,),0)</f>
        <v>0.27448421578739657</v>
      </c>
      <c r="X46" s="1041">
        <f>IFERROR(VLOOKUP($D46,'Restaurant P&amp;L'!$C$10:$ZY$548,X$1,),0)</f>
        <v>0.47653575066498194</v>
      </c>
      <c r="Y46" s="1048">
        <f>Y31/52</f>
        <v>52810.965961538459</v>
      </c>
      <c r="Z46" s="1"/>
      <c r="AA46" s="1"/>
      <c r="AC46" s="989"/>
    </row>
    <row r="47" spans="4:29" ht="21.75" customHeight="1">
      <c r="D47" s="1" t="str">
        <f t="shared" si="13"/>
        <v>%Beverley</v>
      </c>
      <c r="G47" s="34" t="str">
        <f t="shared" si="12"/>
        <v>Beverley</v>
      </c>
      <c r="H47" s="998" t="e">
        <f t="shared" si="12"/>
        <v>#REF!</v>
      </c>
      <c r="I47" s="1024" t="e">
        <f t="shared" si="12"/>
        <v>#REF!</v>
      </c>
      <c r="J47" s="1047" t="e">
        <f t="shared" ca="1" si="12"/>
        <v>#REF!</v>
      </c>
      <c r="K47" s="995"/>
      <c r="L47" s="1021">
        <f>IFERROR(VLOOKUP($D47,'Restaurant P&amp;L'!$C$10:$ZY$548,L$1,),0)</f>
        <v>0.11755930369914001</v>
      </c>
      <c r="M47" s="1021">
        <f>IFERROR(VLOOKUP($D47,'Restaurant P&amp;L'!$C$10:$ZY$548,M$1,),0)</f>
        <v>0.25382549373240532</v>
      </c>
      <c r="N47" s="1021">
        <f>IFERROR(VLOOKUP($D47,'Restaurant P&amp;L'!$C$10:$ZY$548,N$1,),0)</f>
        <v>0.19240903686549701</v>
      </c>
      <c r="O47" s="1021">
        <f>IFERROR(VLOOKUP($D47,'Restaurant P&amp;L'!$C$10:$ZY$548,O$1,),0)</f>
        <v>0.33722025440564801</v>
      </c>
      <c r="P47" s="1021">
        <f>IFERROR(VLOOKUP($D47,'Restaurant P&amp;L'!$C$10:$ZY$548,P$1,),0)</f>
        <v>0.1780121032115094</v>
      </c>
      <c r="Q47" s="1021">
        <f>IFERROR(VLOOKUP($D47,'Restaurant P&amp;L'!$C$10:$ZY$548,Q$1,),0)</f>
        <v>0.14669145438100337</v>
      </c>
      <c r="R47" s="1021">
        <f>IFERROR(VLOOKUP($D47,'Restaurant P&amp;L'!$C$10:$ZY$548,R$1,),0)</f>
        <v>0.27440883558125878</v>
      </c>
      <c r="S47" s="1021">
        <f>IFERROR(VLOOKUP($D47,'Restaurant P&amp;L'!$C$10:$ZY$548,S$1,),0)</f>
        <v>0.18175460673284885</v>
      </c>
      <c r="T47" s="1021">
        <f>IFERROR(VLOOKUP($D47,'Restaurant P&amp;L'!$C$10:$ZY$548,T$1,),0)</f>
        <v>0.18140220877406649</v>
      </c>
      <c r="U47" s="1021">
        <f>IFERROR(VLOOKUP($D47,'Restaurant P&amp;L'!$C$10:$ZY$548,U$1,),0)</f>
        <v>0.15596233452638067</v>
      </c>
      <c r="V47" s="1021">
        <f>IFERROR(VLOOKUP($D47,'Restaurant P&amp;L'!$C$10:$ZY$548,V$1,),0)</f>
        <v>0.2127549467131363</v>
      </c>
      <c r="W47" s="1021">
        <f>IFERROR(VLOOKUP($D47,'Restaurant P&amp;L'!$C$10:$ZY$548,W$1,),0)</f>
        <v>0.26047032845638446</v>
      </c>
      <c r="X47" s="1041">
        <f>IFERROR(VLOOKUP($D47,'Restaurant P&amp;L'!$C$10:$ZY$548,X$1,),0)</f>
        <v>0.15279943456357137</v>
      </c>
      <c r="Y47" s="1048" t="e">
        <f t="shared" ref="Y47:Y53" si="14">Y32/AE13</f>
        <v>#REF!</v>
      </c>
      <c r="Z47" s="1038"/>
      <c r="AA47" s="1038"/>
      <c r="AC47" s="989"/>
    </row>
    <row r="48" spans="4:29" ht="21.75" customHeight="1">
      <c r="D48" s="1" t="str">
        <f t="shared" si="13"/>
        <v>%Bury St Edmunds</v>
      </c>
      <c r="G48" s="34" t="str">
        <f t="shared" si="12"/>
        <v>Bury St Edmunds</v>
      </c>
      <c r="H48" s="998" t="str">
        <f t="shared" si="12"/>
        <v>FY24</v>
      </c>
      <c r="I48" s="1024" t="e">
        <f t="shared" si="12"/>
        <v>#REF!</v>
      </c>
      <c r="J48" s="1047" t="e">
        <f t="shared" ca="1" si="12"/>
        <v>#REF!</v>
      </c>
      <c r="K48" s="995"/>
      <c r="L48" s="1021">
        <f>IFERROR(VLOOKUP($D48,'Restaurant P&amp;L'!$C$10:$ZY$548,L$1,),0)</f>
        <v>0</v>
      </c>
      <c r="M48" s="1021">
        <f>IFERROR(VLOOKUP($D48,'Restaurant P&amp;L'!$C$10:$ZY$548,M$1,),0)</f>
        <v>0</v>
      </c>
      <c r="N48" s="1021">
        <f>IFERROR(VLOOKUP($D48,'Restaurant P&amp;L'!$C$10:$ZY$548,N$1,),0)</f>
        <v>0.12602908915158534</v>
      </c>
      <c r="O48" s="1021">
        <f>IFERROR(VLOOKUP($D48,'Restaurant P&amp;L'!$C$10:$ZY$548,O$1,),0)</f>
        <v>0.27354615225883472</v>
      </c>
      <c r="P48" s="1021">
        <f>IFERROR(VLOOKUP($D48,'Restaurant P&amp;L'!$C$10:$ZY$548,P$1,),0)</f>
        <v>0.27004776514551498</v>
      </c>
      <c r="Q48" s="1021">
        <f>IFERROR(VLOOKUP($D48,'Restaurant P&amp;L'!$C$10:$ZY$548,Q$1,),0)</f>
        <v>0.28980431973154469</v>
      </c>
      <c r="R48" s="1021">
        <f>IFERROR(VLOOKUP($D48,'Restaurant P&amp;L'!$C$10:$ZY$548,R$1,),0)</f>
        <v>0.18820635678547584</v>
      </c>
      <c r="S48" s="1021">
        <f>IFERROR(VLOOKUP($D48,'Restaurant P&amp;L'!$C$10:$ZY$548,S$1,),0)</f>
        <v>0.2125898012472221</v>
      </c>
      <c r="T48" s="1021">
        <f>IFERROR(VLOOKUP($D48,'Restaurant P&amp;L'!$C$10:$ZY$548,T$1,),0)</f>
        <v>0.14615939584664409</v>
      </c>
      <c r="U48" s="1021">
        <f>IFERROR(VLOOKUP($D48,'Restaurant P&amp;L'!$C$10:$ZY$548,U$1,),0)</f>
        <v>0.11961778979735244</v>
      </c>
      <c r="V48" s="1021">
        <f>IFERROR(VLOOKUP($D48,'Restaurant P&amp;L'!$C$10:$ZY$548,V$1,),0)</f>
        <v>0.38367435523528126</v>
      </c>
      <c r="W48" s="1021">
        <f>IFERROR(VLOOKUP($D48,'Restaurant P&amp;L'!$C$10:$ZY$548,W$1,),0)</f>
        <v>0.20234810979351137</v>
      </c>
      <c r="X48" s="1041">
        <f>IFERROR(VLOOKUP($D48,'Restaurant P&amp;L'!$C$10:$ZY$548,X$1,),0)</f>
        <v>0.19299480525382079</v>
      </c>
      <c r="Y48" s="1048" t="e">
        <f t="shared" si="14"/>
        <v>#REF!</v>
      </c>
      <c r="Z48" s="1038"/>
      <c r="AA48" s="1038"/>
      <c r="AC48" s="989"/>
    </row>
    <row r="49" spans="3:29" ht="21.75" customHeight="1">
      <c r="D49" s="1" t="str">
        <f t="shared" si="13"/>
        <v>%Chelmsford</v>
      </c>
      <c r="G49" s="34" t="str">
        <f t="shared" si="12"/>
        <v>Chelmsford</v>
      </c>
      <c r="H49" s="998" t="str">
        <f t="shared" si="12"/>
        <v>FY24</v>
      </c>
      <c r="I49" s="1024" t="e">
        <f t="shared" si="12"/>
        <v>#REF!</v>
      </c>
      <c r="J49" s="1047" t="e">
        <f t="shared" ca="1" si="12"/>
        <v>#REF!</v>
      </c>
      <c r="K49" s="995"/>
      <c r="L49" s="1021">
        <f>IFERROR(VLOOKUP($D49,'Restaurant P&amp;L'!$C$10:$ZY$548,L$1,),0)</f>
        <v>0</v>
      </c>
      <c r="M49" s="1021">
        <f>IFERROR(VLOOKUP($D49,'Restaurant P&amp;L'!$C$10:$ZY$548,M$1,),0)</f>
        <v>0</v>
      </c>
      <c r="N49" s="1021">
        <f>IFERROR(VLOOKUP($D49,'Restaurant P&amp;L'!$C$10:$ZY$548,N$1,),0)</f>
        <v>-0.38039667467844351</v>
      </c>
      <c r="O49" s="1021">
        <f>IFERROR(VLOOKUP($D49,'Restaurant P&amp;L'!$C$10:$ZY$548,O$1,),0)</f>
        <v>-6.3825964058167164E-2</v>
      </c>
      <c r="P49" s="1021">
        <f>IFERROR(VLOOKUP($D49,'Restaurant P&amp;L'!$C$10:$ZY$548,P$1,),0)</f>
        <v>0.16427514358056225</v>
      </c>
      <c r="Q49" s="1021">
        <f>IFERROR(VLOOKUP($D49,'Restaurant P&amp;L'!$C$10:$ZY$548,Q$1,),0)</f>
        <v>0.12269136351528671</v>
      </c>
      <c r="R49" s="1021">
        <f>IFERROR(VLOOKUP($D49,'Restaurant P&amp;L'!$C$10:$ZY$548,R$1,),0)</f>
        <v>0.12712098850090353</v>
      </c>
      <c r="S49" s="1021">
        <f>IFERROR(VLOOKUP($D49,'Restaurant P&amp;L'!$C$10:$ZY$548,S$1,),0)</f>
        <v>7.6079464836059124E-2</v>
      </c>
      <c r="T49" s="1021">
        <f>IFERROR(VLOOKUP($D49,'Restaurant P&amp;L'!$C$10:$ZY$548,T$1,),0)</f>
        <v>1.2587632857647421E-2</v>
      </c>
      <c r="U49" s="1021">
        <f>IFERROR(VLOOKUP($D49,'Restaurant P&amp;L'!$C$10:$ZY$548,U$1,),0)</f>
        <v>1.885750064454348E-2</v>
      </c>
      <c r="V49" s="1021">
        <f>IFERROR(VLOOKUP($D49,'Restaurant P&amp;L'!$C$10:$ZY$548,V$1,),0)</f>
        <v>0.16451002205787749</v>
      </c>
      <c r="W49" s="1021">
        <f>IFERROR(VLOOKUP($D49,'Restaurant P&amp;L'!$C$10:$ZY$548,W$1,),0)</f>
        <v>5.0144427357893338E-2</v>
      </c>
      <c r="X49" s="1041">
        <f>IFERROR(VLOOKUP($D49,'Restaurant P&amp;L'!$C$10:$ZY$548,X$1,),0)</f>
        <v>0.14414006388591855</v>
      </c>
      <c r="Y49" s="1048" t="e">
        <f t="shared" si="14"/>
        <v>#REF!</v>
      </c>
      <c r="Z49" s="1038"/>
      <c r="AA49" s="1038"/>
      <c r="AC49" s="989"/>
    </row>
    <row r="50" spans="3:29" ht="21.75" customHeight="1">
      <c r="D50" s="1" t="str">
        <f t="shared" si="13"/>
        <v>%Bristol</v>
      </c>
      <c r="G50" s="34" t="str">
        <f t="shared" si="12"/>
        <v>Bristol</v>
      </c>
      <c r="H50" s="998" t="str">
        <f t="shared" si="12"/>
        <v>FY24</v>
      </c>
      <c r="I50" s="1024" t="e">
        <f t="shared" si="12"/>
        <v>#REF!</v>
      </c>
      <c r="J50" s="1047" t="e">
        <f t="shared" ca="1" si="12"/>
        <v>#REF!</v>
      </c>
      <c r="K50" s="995"/>
      <c r="L50" s="1021">
        <f>IFERROR(VLOOKUP($D50,'Restaurant P&amp;L'!$C$10:$ZY$548,L$1,),0)</f>
        <v>0</v>
      </c>
      <c r="M50" s="1021">
        <f>IFERROR(VLOOKUP($D50,'Restaurant P&amp;L'!$C$10:$ZY$548,M$1,),0)</f>
        <v>0</v>
      </c>
      <c r="N50" s="1021">
        <f>IFERROR(VLOOKUP($D50,'Restaurant P&amp;L'!$C$10:$ZY$548,N$1,),0)</f>
        <v>0</v>
      </c>
      <c r="O50" s="1021">
        <f>IFERROR(VLOOKUP($D50,'Restaurant P&amp;L'!$C$10:$ZY$548,O$1,),0)</f>
        <v>0.12553352683744931</v>
      </c>
      <c r="P50" s="1021">
        <f>IFERROR(VLOOKUP($D50,'Restaurant P&amp;L'!$C$10:$ZY$548,P$1,),0)</f>
        <v>0.17904454477876708</v>
      </c>
      <c r="Q50" s="1021">
        <f>IFERROR(VLOOKUP($D50,'Restaurant P&amp;L'!$C$10:$ZY$548,Q$1,),0)</f>
        <v>0.13821187406041147</v>
      </c>
      <c r="R50" s="1021">
        <f>IFERROR(VLOOKUP($D50,'Restaurant P&amp;L'!$C$10:$ZY$548,R$1,),0)</f>
        <v>0.23212481407851088</v>
      </c>
      <c r="S50" s="1021">
        <f>IFERROR(VLOOKUP($D50,'Restaurant P&amp;L'!$C$10:$ZY$548,S$1,),0)</f>
        <v>0.36853154893228851</v>
      </c>
      <c r="T50" s="1021">
        <f>IFERROR(VLOOKUP($D50,'Restaurant P&amp;L'!$C$10:$ZY$548,T$1,),0)</f>
        <v>0.23363760566321756</v>
      </c>
      <c r="U50" s="1021">
        <f>IFERROR(VLOOKUP($D50,'Restaurant P&amp;L'!$C$10:$ZY$548,U$1,),0)</f>
        <v>0.11885475687048283</v>
      </c>
      <c r="V50" s="1021">
        <f>IFERROR(VLOOKUP($D50,'Restaurant P&amp;L'!$C$10:$ZY$548,V$1,),0)</f>
        <v>0.20572685220973519</v>
      </c>
      <c r="W50" s="1021">
        <f>IFERROR(VLOOKUP($D50,'Restaurant P&amp;L'!$C$10:$ZY$548,W$1,),0)</f>
        <v>0.16125173425337772</v>
      </c>
      <c r="X50" s="1041">
        <f>IFERROR(VLOOKUP($D50,'Restaurant P&amp;L'!$C$10:$ZY$548,X$1,),0)</f>
        <v>0.31973201931191608</v>
      </c>
      <c r="Y50" s="1048" t="e">
        <f t="shared" si="14"/>
        <v>#REF!</v>
      </c>
      <c r="Z50" s="1038"/>
      <c r="AA50" s="1038"/>
      <c r="AC50" s="989"/>
    </row>
    <row r="51" spans="3:29" ht="21.75" customHeight="1">
      <c r="D51" s="1" t="str">
        <f t="shared" si="13"/>
        <v>%Lincoln</v>
      </c>
      <c r="G51" s="34" t="str">
        <f t="shared" si="12"/>
        <v>Lincoln</v>
      </c>
      <c r="H51" s="998" t="str">
        <f t="shared" si="12"/>
        <v>FY24</v>
      </c>
      <c r="I51" s="1024" t="e">
        <f t="shared" si="12"/>
        <v>#REF!</v>
      </c>
      <c r="J51" s="1047" t="e">
        <f t="shared" ca="1" si="12"/>
        <v>#REF!</v>
      </c>
      <c r="K51" s="995"/>
      <c r="L51" s="1021">
        <f>IFERROR(VLOOKUP($D51,'Restaurant P&amp;L'!$C$10:$ZY$548,L$1,),0)</f>
        <v>0</v>
      </c>
      <c r="M51" s="1021">
        <f>IFERROR(VLOOKUP($D51,'Restaurant P&amp;L'!$C$10:$ZY$548,M$1,),0)</f>
        <v>0</v>
      </c>
      <c r="N51" s="1021">
        <f>IFERROR(VLOOKUP($D51,'Restaurant P&amp;L'!$C$10:$ZY$548,N$1,),0)</f>
        <v>0</v>
      </c>
      <c r="O51" s="1021">
        <f>IFERROR(VLOOKUP($D51,'Restaurant P&amp;L'!$C$10:$ZY$548,O$1,),0)</f>
        <v>0</v>
      </c>
      <c r="P51" s="1021">
        <f>IFERROR(VLOOKUP($D51,'Restaurant P&amp;L'!$C$10:$ZY$548,P$1,),0)</f>
        <v>0</v>
      </c>
      <c r="Q51" s="1021">
        <f>IFERROR(VLOOKUP($D51,'Restaurant P&amp;L'!$C$10:$ZY$548,Q$1,),0)</f>
        <v>0</v>
      </c>
      <c r="R51" s="1021">
        <f>IFERROR(VLOOKUP($D51,'Restaurant P&amp;L'!$C$10:$ZY$548,R$1,),0)</f>
        <v>0</v>
      </c>
      <c r="S51" s="1021">
        <f>IFERROR(VLOOKUP($D51,'Restaurant P&amp;L'!$C$10:$ZY$548,S$1,),0)</f>
        <v>0</v>
      </c>
      <c r="T51" s="1021">
        <f>IFERROR(VLOOKUP($D51,'Restaurant P&amp;L'!$C$10:$ZY$548,T$1,),0)</f>
        <v>0</v>
      </c>
      <c r="U51" s="1021">
        <f>IFERROR(VLOOKUP($D51,'Restaurant P&amp;L'!$C$10:$ZY$548,U$1,),0)</f>
        <v>-0.21779740751941837</v>
      </c>
      <c r="V51" s="1021">
        <f>IFERROR(VLOOKUP($D51,'Restaurant P&amp;L'!$C$10:$ZY$548,V$1,),0)</f>
        <v>0.41262092853695054</v>
      </c>
      <c r="W51" s="1021">
        <f>IFERROR(VLOOKUP($D51,'Restaurant P&amp;L'!$C$10:$ZY$548,W$1,),0)</f>
        <v>0.30976615614217196</v>
      </c>
      <c r="X51" s="1041">
        <f>IFERROR(VLOOKUP($D51,'Restaurant P&amp;L'!$C$10:$ZY$548,X$1,),0)</f>
        <v>0.18714943204117482</v>
      </c>
      <c r="Y51" s="1048" t="e">
        <f t="shared" si="14"/>
        <v>#REF!</v>
      </c>
      <c r="Z51" s="1038"/>
      <c r="AA51" s="1038"/>
      <c r="AC51" s="989"/>
    </row>
    <row r="52" spans="3:29" ht="21.75" customHeight="1">
      <c r="D52" s="1" t="str">
        <f t="shared" si="13"/>
        <v>%Bridgend</v>
      </c>
      <c r="G52" s="34" t="str">
        <f t="shared" si="12"/>
        <v>Bridgend</v>
      </c>
      <c r="H52" s="998" t="str">
        <f t="shared" si="12"/>
        <v>FY24</v>
      </c>
      <c r="I52" s="1024" t="e">
        <f t="shared" si="12"/>
        <v>#REF!</v>
      </c>
      <c r="J52" s="1047" t="e">
        <f t="shared" ca="1" si="12"/>
        <v>#REF!</v>
      </c>
      <c r="K52" s="995"/>
      <c r="L52" s="1021">
        <f>IFERROR(VLOOKUP($D52,'Restaurant P&amp;L'!$C$10:$ZY$548,L$1,),0)</f>
        <v>0</v>
      </c>
      <c r="M52" s="1021">
        <f>IFERROR(VLOOKUP($D52,'Restaurant P&amp;L'!$C$10:$ZY$548,M$1,),0)</f>
        <v>0</v>
      </c>
      <c r="N52" s="1021">
        <f>IFERROR(VLOOKUP($D52,'Restaurant P&amp;L'!$C$10:$ZY$548,N$1,),0)</f>
        <v>0</v>
      </c>
      <c r="O52" s="1021">
        <f>IFERROR(VLOOKUP($D52,'Restaurant P&amp;L'!$C$10:$ZY$548,O$1,),0)</f>
        <v>0</v>
      </c>
      <c r="P52" s="1021">
        <f>IFERROR(VLOOKUP($D52,'Restaurant P&amp;L'!$C$10:$ZY$548,P$1,),0)</f>
        <v>0</v>
      </c>
      <c r="Q52" s="1021">
        <f>IFERROR(VLOOKUP($D52,'Restaurant P&amp;L'!$C$10:$ZY$548,Q$1,),0)</f>
        <v>0</v>
      </c>
      <c r="R52" s="1021">
        <f>IFERROR(VLOOKUP($D52,'Restaurant P&amp;L'!$C$10:$ZY$548,R$1,),0)</f>
        <v>0</v>
      </c>
      <c r="S52" s="1021">
        <f>IFERROR(VLOOKUP($D52,'Restaurant P&amp;L'!$C$10:$ZY$548,S$1,),0)</f>
        <v>0</v>
      </c>
      <c r="T52" s="1021">
        <f>IFERROR(VLOOKUP($D52,'Restaurant P&amp;L'!$C$10:$ZY$548,T$1,),0)</f>
        <v>0</v>
      </c>
      <c r="U52" s="1021">
        <f>IFERROR(VLOOKUP($D52,'Restaurant P&amp;L'!$C$10:$ZY$548,U$1,),0)</f>
        <v>0</v>
      </c>
      <c r="V52" s="1021">
        <f>IFERROR(VLOOKUP($D52,'Restaurant P&amp;L'!$C$10:$ZY$548,V$1,),0)</f>
        <v>-13.344680443016719</v>
      </c>
      <c r="W52" s="1021">
        <f>IFERROR(VLOOKUP($D52,'Restaurant P&amp;L'!$C$10:$ZY$548,W$1,),0)</f>
        <v>0.15718956016561159</v>
      </c>
      <c r="X52" s="1041">
        <f>IFERROR(VLOOKUP($D52,'Restaurant P&amp;L'!$C$10:$ZY$548,X$1,),0)</f>
        <v>0.19652077488879224</v>
      </c>
      <c r="Y52" s="1048" t="e">
        <f t="shared" si="14"/>
        <v>#REF!</v>
      </c>
      <c r="Z52" s="1038"/>
      <c r="AA52" s="1038"/>
      <c r="AC52" s="989"/>
    </row>
    <row r="53" spans="3:29" ht="21.75" customHeight="1">
      <c r="D53" s="1" t="str">
        <f t="shared" si="13"/>
        <v>%Stratford</v>
      </c>
      <c r="G53" s="34" t="str">
        <f t="shared" si="12"/>
        <v>Stratford</v>
      </c>
      <c r="H53" s="998" t="str">
        <f t="shared" si="12"/>
        <v>FY24</v>
      </c>
      <c r="I53" s="1024" t="e">
        <f t="shared" si="12"/>
        <v>#REF!</v>
      </c>
      <c r="J53" s="1047" t="e">
        <f t="shared" ca="1" si="12"/>
        <v>#REF!</v>
      </c>
      <c r="K53" s="995"/>
      <c r="L53" s="1021">
        <f>IFERROR(VLOOKUP($D53,'Restaurant P&amp;L'!$C$10:$ZY$548,L$1,),0)</f>
        <v>0</v>
      </c>
      <c r="M53" s="1021">
        <f>IFERROR(VLOOKUP($D53,'Restaurant P&amp;L'!$C$10:$ZY$548,M$1,),0)</f>
        <v>0</v>
      </c>
      <c r="N53" s="1021">
        <f>IFERROR(VLOOKUP($D53,'Restaurant P&amp;L'!$C$10:$ZY$548,N$1,),0)</f>
        <v>0</v>
      </c>
      <c r="O53" s="1021">
        <f>IFERROR(VLOOKUP($D53,'Restaurant P&amp;L'!$C$10:$ZY$548,O$1,),0)</f>
        <v>0</v>
      </c>
      <c r="P53" s="1021">
        <f>IFERROR(VLOOKUP($D53,'Restaurant P&amp;L'!$C$10:$ZY$548,P$1,),0)</f>
        <v>0</v>
      </c>
      <c r="Q53" s="1021">
        <f>IFERROR(VLOOKUP($D53,'Restaurant P&amp;L'!$C$10:$ZY$548,Q$1,),0)</f>
        <v>0</v>
      </c>
      <c r="R53" s="1021">
        <f>IFERROR(VLOOKUP($D53,'Restaurant P&amp;L'!$C$10:$ZY$548,R$1,),0)</f>
        <v>0</v>
      </c>
      <c r="S53" s="1021">
        <f>IFERROR(VLOOKUP($D53,'Restaurant P&amp;L'!$C$10:$ZY$548,S$1,),0)</f>
        <v>0</v>
      </c>
      <c r="T53" s="1021">
        <f>IFERROR(VLOOKUP($D53,'Restaurant P&amp;L'!$C$10:$ZY$548,T$1,),0)</f>
        <v>0</v>
      </c>
      <c r="U53" s="1021">
        <f>IFERROR(VLOOKUP($D53,'Restaurant P&amp;L'!$C$10:$ZY$548,U$1,),0)</f>
        <v>0</v>
      </c>
      <c r="V53" s="1021">
        <f>IFERROR(VLOOKUP($D53,'Restaurant P&amp;L'!$C$10:$ZY$548,V$1,),0)</f>
        <v>0</v>
      </c>
      <c r="W53" s="1021">
        <f>IFERROR(VLOOKUP($D53,'Restaurant P&amp;L'!$C$10:$ZY$548,W$1,),0)</f>
        <v>0</v>
      </c>
      <c r="X53" s="1041">
        <f>IFERROR(VLOOKUP($D53,'Restaurant P&amp;L'!$C$10:$ZY$548,X$1,),0)</f>
        <v>9.1235829783472319E-2</v>
      </c>
      <c r="Y53" s="1048" t="e">
        <f t="shared" si="14"/>
        <v>#REF!</v>
      </c>
      <c r="Z53" s="1038"/>
      <c r="AA53" s="1038"/>
      <c r="AC53" s="989"/>
    </row>
    <row r="54" spans="3:29" ht="8.5" customHeight="1">
      <c r="C54" s="15"/>
      <c r="F54" s="988"/>
      <c r="G54" s="999"/>
      <c r="H54" s="998"/>
      <c r="I54" s="1003"/>
      <c r="J54" s="1003"/>
      <c r="K54" s="995"/>
      <c r="L54" s="1011"/>
      <c r="M54" s="1011"/>
      <c r="N54" s="1011"/>
      <c r="O54" s="1011"/>
      <c r="P54" s="1011"/>
      <c r="Q54" s="1011"/>
      <c r="R54" s="1011"/>
      <c r="S54" s="1011"/>
      <c r="T54" s="1011"/>
      <c r="U54" s="1011"/>
      <c r="V54" s="1011"/>
      <c r="W54" s="1011"/>
      <c r="X54" s="1042"/>
      <c r="Y54" s="1051"/>
      <c r="Z54" s="1039"/>
      <c r="AA54" s="1039"/>
    </row>
    <row r="55" spans="3:29" s="15" customFormat="1" ht="21.75" customHeight="1">
      <c r="D55" s="15" t="s">
        <v>699</v>
      </c>
      <c r="F55" s="987"/>
      <c r="G55" s="1030" t="s">
        <v>0</v>
      </c>
      <c r="H55" s="1031"/>
      <c r="I55" s="1032"/>
      <c r="J55" s="1033"/>
      <c r="K55" s="3"/>
      <c r="L55" s="1043">
        <f>VLOOKUP($D55,'Restaurant P&amp;L'!$C$10:$ZY$548,L$1,)</f>
        <v>0.11755930369914006</v>
      </c>
      <c r="M55" s="1043">
        <f>VLOOKUP($D55,'Restaurant P&amp;L'!$C$10:$ZY$548,M$1,)</f>
        <v>0.25555098290125172</v>
      </c>
      <c r="N55" s="1043">
        <f>VLOOKUP($D55,'Restaurant P&amp;L'!$C$10:$ZY$548,N$1,)</f>
        <v>5.4737038537183501E-2</v>
      </c>
      <c r="O55" s="1043">
        <f>VLOOKUP($D55,'Restaurant P&amp;L'!$C$10:$ZY$548,O$1,)</f>
        <v>0.17071894205382282</v>
      </c>
      <c r="P55" s="1043">
        <f>VLOOKUP($D55,'Restaurant P&amp;L'!$C$10:$ZY$548,P$1,)</f>
        <v>0.19905924386049884</v>
      </c>
      <c r="Q55" s="1043">
        <f>VLOOKUP($D55,'Restaurant P&amp;L'!$C$10:$ZY$548,Q$1,)</f>
        <v>0.17429910654353156</v>
      </c>
      <c r="R55" s="1043">
        <f>VLOOKUP($D55,'Restaurant P&amp;L'!$C$10:$ZY$548,R$1,)</f>
        <v>0.20549807938709116</v>
      </c>
      <c r="S55" s="1043">
        <f>VLOOKUP($D55,'Restaurant P&amp;L'!$C$10:$ZY$548,S$1,)</f>
        <v>0.22213060182969188</v>
      </c>
      <c r="T55" s="1043">
        <f>VLOOKUP($D55,'Restaurant P&amp;L'!$C$10:$ZY$548,T$1,)</f>
        <v>0.15283094437765984</v>
      </c>
      <c r="U55" s="1043">
        <f>VLOOKUP($D55,'Restaurant P&amp;L'!$C$10:$ZY$548,U$1,)</f>
        <v>7.2596893543034086E-2</v>
      </c>
      <c r="V55" s="1043">
        <f>VLOOKUP($D55,'Restaurant P&amp;L'!$C$10:$ZY$548,V$1,)</f>
        <v>0.2437522918763238</v>
      </c>
      <c r="W55" s="1043">
        <f>VLOOKUP($D55,'Restaurant P&amp;L'!$C$10:$ZY$548,W$1,)</f>
        <v>0.19403729605816289</v>
      </c>
      <c r="X55" s="1044">
        <f>VLOOKUP($D55,'Restaurant P&amp;L'!$C$10:$ZY$548,X$1,)</f>
        <v>1.5128356092824635</v>
      </c>
      <c r="Y55" s="1049" t="e">
        <f>Y40/AE21</f>
        <v>#REF!</v>
      </c>
      <c r="Z55" s="1040"/>
      <c r="AA55" s="1040"/>
      <c r="AB55" s="1"/>
      <c r="AC55" s="989"/>
    </row>
    <row r="56" spans="3:29" ht="21.75" customHeight="1">
      <c r="Y56" s="1050"/>
    </row>
    <row r="57" spans="3:29" ht="21.75" customHeight="1">
      <c r="Y57" s="1050"/>
    </row>
    <row r="58" spans="3:29" ht="21.75" customHeight="1">
      <c r="AB58" s="23" t="s">
        <v>72</v>
      </c>
      <c r="AC58" s="607" t="s">
        <v>751</v>
      </c>
    </row>
    <row r="59" spans="3:29" ht="21.75" customHeight="1">
      <c r="AA59" s="34" t="s">
        <v>25</v>
      </c>
      <c r="AB59" s="1015">
        <f t="shared" ref="AB59:AB67" si="15">Y30</f>
        <v>2226134.2800000003</v>
      </c>
      <c r="AC59" s="1018">
        <f t="shared" ref="AC59:AC67" si="16">Y45</f>
        <v>42810.274615384624</v>
      </c>
    </row>
    <row r="60" spans="3:29" ht="21.75" customHeight="1">
      <c r="AA60" s="34" t="s">
        <v>23</v>
      </c>
      <c r="AB60" s="1015">
        <f t="shared" si="15"/>
        <v>2746170.23</v>
      </c>
      <c r="AC60" s="1018">
        <f t="shared" si="16"/>
        <v>52810.965961538459</v>
      </c>
    </row>
    <row r="61" spans="3:29" ht="21.75" customHeight="1">
      <c r="AA61" s="34" t="s">
        <v>191</v>
      </c>
      <c r="AB61" s="1015">
        <f t="shared" si="15"/>
        <v>1403688.8199999998</v>
      </c>
      <c r="AC61" s="1018" t="e">
        <f t="shared" si="16"/>
        <v>#REF!</v>
      </c>
    </row>
    <row r="62" spans="3:29" ht="21.75" customHeight="1">
      <c r="AA62" s="34" t="s">
        <v>198</v>
      </c>
      <c r="AB62" s="1015">
        <f t="shared" si="15"/>
        <v>1638545.03</v>
      </c>
      <c r="AC62" s="1018" t="e">
        <f t="shared" si="16"/>
        <v>#REF!</v>
      </c>
    </row>
    <row r="63" spans="3:29" ht="21.75" customHeight="1">
      <c r="AA63" s="34" t="s">
        <v>218</v>
      </c>
      <c r="AB63" s="1015">
        <f t="shared" si="15"/>
        <v>1622458.6300000001</v>
      </c>
      <c r="AC63" s="1018" t="e">
        <f t="shared" si="16"/>
        <v>#REF!</v>
      </c>
    </row>
    <row r="64" spans="3:29" ht="21.75" customHeight="1">
      <c r="AA64" s="34" t="s">
        <v>24</v>
      </c>
      <c r="AB64" s="1015">
        <f t="shared" si="15"/>
        <v>2176509.7800000003</v>
      </c>
      <c r="AC64" s="1018" t="e">
        <f t="shared" si="16"/>
        <v>#REF!</v>
      </c>
    </row>
    <row r="65" spans="27:29" ht="21.75" customHeight="1">
      <c r="AA65" s="34" t="s">
        <v>200</v>
      </c>
      <c r="AB65" s="1015">
        <f t="shared" si="15"/>
        <v>1587087.65</v>
      </c>
      <c r="AC65" s="1018" t="e">
        <f t="shared" si="16"/>
        <v>#REF!</v>
      </c>
    </row>
    <row r="66" spans="27:29" ht="21.75" customHeight="1">
      <c r="AA66" s="34" t="s">
        <v>743</v>
      </c>
      <c r="AB66" s="1015">
        <f t="shared" si="15"/>
        <v>2211318.59</v>
      </c>
      <c r="AC66" s="1018" t="e">
        <f t="shared" si="16"/>
        <v>#REF!</v>
      </c>
    </row>
    <row r="67" spans="27:29" ht="21.75" customHeight="1">
      <c r="AA67" s="1002" t="s">
        <v>744</v>
      </c>
      <c r="AB67" s="1036">
        <f t="shared" si="15"/>
        <v>1517371.17</v>
      </c>
      <c r="AC67" s="1018" t="e">
        <f t="shared" si="16"/>
        <v>#REF!</v>
      </c>
    </row>
    <row r="68" spans="27:29" ht="21.75" customHeight="1">
      <c r="AA68" s="93" t="s">
        <v>68</v>
      </c>
      <c r="AB68" s="1015">
        <f>SUM(AB59:AB67)</f>
        <v>17129284.18</v>
      </c>
    </row>
    <row r="69" spans="27:29" ht="21.75" customHeight="1">
      <c r="AA69" s="93" t="s">
        <v>147</v>
      </c>
      <c r="AB69" s="1015">
        <f>'Monthly Non Mature Sites'!AF24</f>
        <v>17377130</v>
      </c>
    </row>
    <row r="70" spans="27:29" ht="21.75" customHeight="1">
      <c r="AA70" s="1083" t="s">
        <v>287</v>
      </c>
      <c r="AB70" s="1036">
        <f>AB68-AB69</f>
        <v>-247845.8200000003</v>
      </c>
    </row>
  </sheetData>
  <mergeCells count="3">
    <mergeCell ref="G6:I7"/>
    <mergeCell ref="G25:J26"/>
    <mergeCell ref="G42:J43"/>
  </mergeCells>
  <pageMargins left="0.70866141732283472" right="0.70866141732283472" top="0.74803149606299213" bottom="0.7480314960629921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893E-E046-4EC3-B544-9417C0C1254C}">
  <sheetPr codeName="Sheet124">
    <tabColor theme="8" tint="-0.499984740745262"/>
    <pageSetUpPr fitToPage="1"/>
  </sheetPr>
  <dimension ref="C1:S28"/>
  <sheetViews>
    <sheetView showGridLines="0" topLeftCell="A4" zoomScale="85" zoomScaleNormal="85" workbookViewId="0">
      <selection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3" style="32" customWidth="1"/>
    <col min="6" max="17" width="11.1640625" style="33" customWidth="1"/>
    <col min="18" max="18" width="2.5" style="33" customWidth="1"/>
    <col min="19" max="19" width="11.1640625" style="33" customWidth="1"/>
    <col min="20" max="16384" width="9.1640625" style="32"/>
  </cols>
  <sheetData>
    <row r="1" spans="3:19" hidden="1" outlineLevel="1"/>
    <row r="2" spans="3:19" hidden="1" outlineLevel="1"/>
    <row r="3" spans="3:19" ht="16" hidden="1" outlineLevel="1" collapsed="1">
      <c r="D3" s="34"/>
      <c r="E3" s="35"/>
    </row>
    <row r="4" spans="3:19" ht="19" collapsed="1">
      <c r="D4" s="119"/>
      <c r="E4" s="35"/>
    </row>
    <row r="5" spans="3:19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S5" s="23"/>
    </row>
    <row r="6" spans="3:19" s="38" customFormat="1" ht="21.75" customHeight="1">
      <c r="D6" s="1294" t="s">
        <v>783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1"/>
      <c r="S6" s="171" t="s">
        <v>56</v>
      </c>
    </row>
    <row r="7" spans="3:19" s="42" customFormat="1" ht="16.5" customHeight="1">
      <c r="D7" s="1295"/>
      <c r="E7" s="43"/>
      <c r="F7" s="44" t="s">
        <v>736</v>
      </c>
      <c r="G7" s="44" t="s">
        <v>737</v>
      </c>
      <c r="H7" s="44" t="s">
        <v>738</v>
      </c>
      <c r="I7" s="44" t="s">
        <v>739</v>
      </c>
      <c r="J7" s="44" t="s">
        <v>740</v>
      </c>
      <c r="K7" s="44" t="s">
        <v>729</v>
      </c>
      <c r="L7" s="44" t="s">
        <v>730</v>
      </c>
      <c r="M7" s="44" t="s">
        <v>731</v>
      </c>
      <c r="N7" s="44" t="s">
        <v>732</v>
      </c>
      <c r="O7" s="44" t="s">
        <v>733</v>
      </c>
      <c r="P7" s="44" t="s">
        <v>734</v>
      </c>
      <c r="Q7" s="44" t="s">
        <v>735</v>
      </c>
      <c r="R7" s="45"/>
      <c r="S7" s="44" t="s">
        <v>9</v>
      </c>
    </row>
    <row r="8" spans="3:19" ht="18.75" customHeight="1">
      <c r="D8" s="1296"/>
      <c r="E8" s="46"/>
      <c r="F8" s="19" t="s">
        <v>147</v>
      </c>
      <c r="G8" s="19" t="s">
        <v>147</v>
      </c>
      <c r="H8" s="19" t="s">
        <v>147</v>
      </c>
      <c r="I8" s="19" t="s">
        <v>147</v>
      </c>
      <c r="J8" s="19" t="s">
        <v>147</v>
      </c>
      <c r="K8" s="19" t="s">
        <v>147</v>
      </c>
      <c r="L8" s="19" t="s">
        <v>147</v>
      </c>
      <c r="M8" s="19" t="s">
        <v>147</v>
      </c>
      <c r="N8" s="19" t="s">
        <v>147</v>
      </c>
      <c r="O8" s="19" t="s">
        <v>147</v>
      </c>
      <c r="P8" s="19" t="s">
        <v>147</v>
      </c>
      <c r="Q8" s="19" t="s">
        <v>147</v>
      </c>
      <c r="R8" s="47"/>
      <c r="S8" s="19" t="s">
        <v>147</v>
      </c>
    </row>
    <row r="9" spans="3:19">
      <c r="F9" s="49"/>
      <c r="G9" s="611"/>
      <c r="H9" s="611"/>
      <c r="I9" s="611"/>
      <c r="J9" s="611"/>
      <c r="K9" s="611"/>
      <c r="L9" s="611"/>
      <c r="M9" s="611"/>
      <c r="N9" s="611"/>
      <c r="O9" s="611"/>
      <c r="P9" s="611"/>
      <c r="Q9" s="611"/>
      <c r="R9" s="49"/>
      <c r="S9" s="49"/>
    </row>
    <row r="10" spans="3:19" ht="23.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/>
      <c r="S10" s="51" t="s">
        <v>90</v>
      </c>
    </row>
    <row r="11" spans="3:19" s="54" customFormat="1" ht="22" customHeight="1">
      <c r="D11" s="409" t="s">
        <v>602</v>
      </c>
      <c r="E11" s="410"/>
      <c r="F11" s="411" t="e">
        <f>#REF!+#REF!</f>
        <v>#REF!</v>
      </c>
      <c r="G11" s="411" t="e">
        <f>#REF!+#REF!</f>
        <v>#REF!</v>
      </c>
      <c r="H11" s="411" t="e">
        <f>#REF!+#REF!</f>
        <v>#REF!</v>
      </c>
      <c r="I11" s="411" t="e">
        <f>#REF!+#REF!</f>
        <v>#REF!</v>
      </c>
      <c r="J11" s="411" t="e">
        <f>#REF!+#REF!</f>
        <v>#REF!</v>
      </c>
      <c r="K11" s="411" t="e">
        <f>#REF!+#REF!</f>
        <v>#REF!</v>
      </c>
      <c r="L11" s="411" t="e">
        <f>#REF!+#REF!</f>
        <v>#REF!</v>
      </c>
      <c r="M11" s="411" t="e">
        <f>#REF!+#REF!</f>
        <v>#REF!</v>
      </c>
      <c r="N11" s="411" t="e">
        <f>#REF!+#REF!</f>
        <v>#REF!</v>
      </c>
      <c r="O11" s="411" t="e">
        <f>#REF!+#REF!</f>
        <v>#REF!</v>
      </c>
      <c r="P11" s="411" t="e">
        <f>#REF!+#REF!</f>
        <v>#REF!</v>
      </c>
      <c r="Q11" s="411" t="e">
        <f>#REF!+#REF!</f>
        <v>#REF!</v>
      </c>
      <c r="R11" s="412"/>
      <c r="S11" s="411" t="e">
        <f>SUM(F11:Q11)</f>
        <v>#REF!</v>
      </c>
    </row>
    <row r="12" spans="3:19" ht="20.5" customHeight="1">
      <c r="C12" s="405"/>
      <c r="D12" s="17"/>
      <c r="E12" s="407"/>
      <c r="F12" s="408"/>
      <c r="G12" s="408"/>
      <c r="H12" s="952"/>
      <c r="I12" s="952"/>
      <c r="J12" s="952"/>
      <c r="K12" s="952"/>
      <c r="L12" s="952"/>
      <c r="M12" s="952"/>
      <c r="N12" s="952"/>
      <c r="O12" s="952"/>
      <c r="P12" s="952"/>
      <c r="Q12" s="952"/>
      <c r="R12" s="408"/>
      <c r="S12" s="408"/>
    </row>
    <row r="13" spans="3:19" ht="9" customHeight="1">
      <c r="C13" s="405"/>
      <c r="D13" s="17"/>
      <c r="E13" s="407"/>
      <c r="F13" s="408"/>
      <c r="G13" s="408"/>
      <c r="H13" s="952"/>
      <c r="I13" s="952"/>
      <c r="J13" s="952"/>
      <c r="K13" s="952"/>
      <c r="L13" s="952"/>
      <c r="M13" s="952"/>
      <c r="N13" s="952"/>
      <c r="O13" s="952"/>
      <c r="P13" s="952"/>
      <c r="Q13" s="952"/>
      <c r="R13" s="408"/>
      <c r="S13" s="408"/>
    </row>
    <row r="14" spans="3:19" ht="22" customHeight="1">
      <c r="C14" s="405"/>
      <c r="D14" s="1170" t="s">
        <v>219</v>
      </c>
      <c r="E14" s="407"/>
      <c r="F14" s="408" t="e">
        <f>#REF!</f>
        <v>#REF!</v>
      </c>
      <c r="G14" s="408" t="e">
        <f>#REF!</f>
        <v>#REF!</v>
      </c>
      <c r="H14" s="408" t="e">
        <f>#REF!</f>
        <v>#REF!</v>
      </c>
      <c r="I14" s="408" t="e">
        <f>#REF!</f>
        <v>#REF!</v>
      </c>
      <c r="J14" s="408" t="e">
        <f>#REF!</f>
        <v>#REF!</v>
      </c>
      <c r="K14" s="408" t="e">
        <f>#REF!</f>
        <v>#REF!</v>
      </c>
      <c r="L14" s="408" t="e">
        <f>#REF!</f>
        <v>#REF!</v>
      </c>
      <c r="M14" s="408" t="e">
        <f>#REF!</f>
        <v>#REF!</v>
      </c>
      <c r="N14" s="408" t="e">
        <f>#REF!</f>
        <v>#REF!</v>
      </c>
      <c r="O14" s="408" t="e">
        <f>#REF!</f>
        <v>#REF!</v>
      </c>
      <c r="P14" s="408" t="e">
        <f>#REF!</f>
        <v>#REF!</v>
      </c>
      <c r="Q14" s="408" t="e">
        <f>#REF!</f>
        <v>#REF!</v>
      </c>
      <c r="R14" s="408"/>
      <c r="S14" s="408" t="e">
        <f>SUM(F14:Q14)</f>
        <v>#REF!</v>
      </c>
    </row>
    <row r="15" spans="3:19" ht="22" customHeight="1">
      <c r="C15" s="405"/>
      <c r="D15" s="1170" t="s">
        <v>744</v>
      </c>
      <c r="E15" s="407"/>
      <c r="F15" s="408" t="e">
        <f>#REF!</f>
        <v>#REF!</v>
      </c>
      <c r="G15" s="408" t="e">
        <f>#REF!</f>
        <v>#REF!</v>
      </c>
      <c r="H15" s="408" t="e">
        <f>#REF!</f>
        <v>#REF!</v>
      </c>
      <c r="I15" s="408" t="e">
        <f>#REF!</f>
        <v>#REF!</v>
      </c>
      <c r="J15" s="408" t="e">
        <f>#REF!</f>
        <v>#REF!</v>
      </c>
      <c r="K15" s="408" t="e">
        <f>#REF!</f>
        <v>#REF!</v>
      </c>
      <c r="L15" s="408" t="e">
        <f>#REF!</f>
        <v>#REF!</v>
      </c>
      <c r="M15" s="408" t="e">
        <f>#REF!</f>
        <v>#REF!</v>
      </c>
      <c r="N15" s="408" t="e">
        <f>#REF!</f>
        <v>#REF!</v>
      </c>
      <c r="O15" s="408" t="e">
        <f>#REF!</f>
        <v>#REF!</v>
      </c>
      <c r="P15" s="408" t="e">
        <f>#REF!</f>
        <v>#REF!</v>
      </c>
      <c r="Q15" s="408" t="e">
        <f>#REF!</f>
        <v>#REF!</v>
      </c>
      <c r="R15" s="408"/>
      <c r="S15" s="408" t="e">
        <f>SUM(F15:Q15)</f>
        <v>#REF!</v>
      </c>
    </row>
    <row r="16" spans="3:19" ht="22" customHeight="1">
      <c r="C16" s="405"/>
      <c r="D16" s="1170" t="s">
        <v>769</v>
      </c>
      <c r="E16" s="407"/>
      <c r="F16" s="408" t="e">
        <f>#REF!</f>
        <v>#REF!</v>
      </c>
      <c r="G16" s="408" t="e">
        <f>#REF!</f>
        <v>#REF!</v>
      </c>
      <c r="H16" s="408" t="e">
        <f>#REF!</f>
        <v>#REF!</v>
      </c>
      <c r="I16" s="408" t="e">
        <f>#REF!</f>
        <v>#REF!</v>
      </c>
      <c r="J16" s="408" t="e">
        <f>#REF!</f>
        <v>#REF!</v>
      </c>
      <c r="K16" s="408" t="e">
        <f>#REF!</f>
        <v>#REF!</v>
      </c>
      <c r="L16" s="408" t="e">
        <f>#REF!</f>
        <v>#REF!</v>
      </c>
      <c r="M16" s="408" t="e">
        <f>#REF!</f>
        <v>#REF!</v>
      </c>
      <c r="N16" s="408" t="e">
        <f>#REF!</f>
        <v>#REF!</v>
      </c>
      <c r="O16" s="408" t="e">
        <f>#REF!</f>
        <v>#REF!</v>
      </c>
      <c r="P16" s="408" t="e">
        <f>#REF!</f>
        <v>#REF!</v>
      </c>
      <c r="Q16" s="408" t="e">
        <f>#REF!</f>
        <v>#REF!</v>
      </c>
      <c r="R16" s="408"/>
      <c r="S16" s="408" t="e">
        <f>SUM(F16:Q16)</f>
        <v>#REF!</v>
      </c>
    </row>
    <row r="17" spans="3:19" ht="22" customHeight="1">
      <c r="C17" s="405"/>
      <c r="D17" s="1170" t="s">
        <v>747</v>
      </c>
      <c r="E17" s="407"/>
      <c r="F17" s="408" t="e">
        <f>#REF!</f>
        <v>#REF!</v>
      </c>
      <c r="G17" s="408" t="e">
        <f>#REF!</f>
        <v>#REF!</v>
      </c>
      <c r="H17" s="408" t="e">
        <f>#REF!</f>
        <v>#REF!</v>
      </c>
      <c r="I17" s="408" t="e">
        <f>#REF!</f>
        <v>#REF!</v>
      </c>
      <c r="J17" s="408" t="e">
        <f>#REF!</f>
        <v>#REF!</v>
      </c>
      <c r="K17" s="408" t="e">
        <f>#REF!</f>
        <v>#REF!</v>
      </c>
      <c r="L17" s="408" t="e">
        <f>#REF!</f>
        <v>#REF!</v>
      </c>
      <c r="M17" s="408" t="e">
        <f>#REF!</f>
        <v>#REF!</v>
      </c>
      <c r="N17" s="408" t="e">
        <f>#REF!</f>
        <v>#REF!</v>
      </c>
      <c r="O17" s="408" t="e">
        <f>#REF!</f>
        <v>#REF!</v>
      </c>
      <c r="P17" s="408" t="e">
        <f>#REF!</f>
        <v>#REF!</v>
      </c>
      <c r="Q17" s="408" t="e">
        <f>#REF!</f>
        <v>#REF!</v>
      </c>
      <c r="R17" s="408"/>
      <c r="S17" s="408" t="e">
        <f t="shared" ref="S17:S19" si="0">SUM(F17:Q17)</f>
        <v>#REF!</v>
      </c>
    </row>
    <row r="18" spans="3:19" ht="22" customHeight="1">
      <c r="C18" s="405"/>
      <c r="D18" s="1170" t="s">
        <v>765</v>
      </c>
      <c r="E18" s="407"/>
      <c r="F18" s="408" t="e">
        <f>#REF!</f>
        <v>#REF!</v>
      </c>
      <c r="G18" s="408" t="e">
        <f>#REF!</f>
        <v>#REF!</v>
      </c>
      <c r="H18" s="408" t="e">
        <f>#REF!</f>
        <v>#REF!</v>
      </c>
      <c r="I18" s="408" t="e">
        <f>#REF!</f>
        <v>#REF!</v>
      </c>
      <c r="J18" s="408" t="e">
        <f>#REF!</f>
        <v>#REF!</v>
      </c>
      <c r="K18" s="408" t="e">
        <f>#REF!</f>
        <v>#REF!</v>
      </c>
      <c r="L18" s="408" t="e">
        <f>#REF!</f>
        <v>#REF!</v>
      </c>
      <c r="M18" s="408" t="e">
        <f>#REF!</f>
        <v>#REF!</v>
      </c>
      <c r="N18" s="408" t="e">
        <f>#REF!</f>
        <v>#REF!</v>
      </c>
      <c r="O18" s="408" t="e">
        <f>#REF!</f>
        <v>#REF!</v>
      </c>
      <c r="P18" s="408" t="e">
        <f>#REF!</f>
        <v>#REF!</v>
      </c>
      <c r="Q18" s="408" t="e">
        <f>#REF!</f>
        <v>#REF!</v>
      </c>
      <c r="R18" s="408"/>
      <c r="S18" s="408" t="e">
        <f t="shared" si="0"/>
        <v>#REF!</v>
      </c>
    </row>
    <row r="19" spans="3:19" ht="22" customHeight="1">
      <c r="C19" s="405"/>
      <c r="D19" s="1170" t="s">
        <v>808</v>
      </c>
      <c r="E19" s="407"/>
      <c r="F19" s="408"/>
      <c r="G19" s="408"/>
      <c r="H19" s="408"/>
      <c r="I19" s="408"/>
      <c r="J19" s="408"/>
      <c r="K19" s="408"/>
      <c r="L19" s="408"/>
      <c r="M19" s="408"/>
      <c r="N19" s="408"/>
      <c r="O19" s="408"/>
      <c r="P19" s="408"/>
      <c r="Q19" s="408">
        <v>275000</v>
      </c>
      <c r="R19" s="408"/>
      <c r="S19" s="408">
        <f t="shared" si="0"/>
        <v>275000</v>
      </c>
    </row>
    <row r="20" spans="3:19" ht="9" customHeight="1">
      <c r="C20" s="405"/>
      <c r="D20" s="17"/>
      <c r="E20" s="407"/>
      <c r="F20" s="408"/>
      <c r="G20" s="952"/>
      <c r="H20" s="952"/>
      <c r="I20" s="952"/>
      <c r="J20" s="952"/>
      <c r="K20" s="952"/>
      <c r="L20" s="952"/>
      <c r="M20" s="952"/>
      <c r="N20" s="952"/>
      <c r="O20" s="952"/>
      <c r="P20" s="952"/>
      <c r="Q20" s="952"/>
      <c r="R20" s="408"/>
      <c r="S20" s="408"/>
    </row>
    <row r="21" spans="3:19" s="54" customFormat="1" ht="22" customHeight="1">
      <c r="D21" s="409" t="s">
        <v>762</v>
      </c>
      <c r="E21" s="410"/>
      <c r="F21" s="411" t="e">
        <f t="shared" ref="F21:Q21" si="1">SUM(F14:F19)</f>
        <v>#REF!</v>
      </c>
      <c r="G21" s="411" t="e">
        <f t="shared" si="1"/>
        <v>#REF!</v>
      </c>
      <c r="H21" s="411" t="e">
        <f t="shared" si="1"/>
        <v>#REF!</v>
      </c>
      <c r="I21" s="411" t="e">
        <f t="shared" si="1"/>
        <v>#REF!</v>
      </c>
      <c r="J21" s="411" t="e">
        <f t="shared" si="1"/>
        <v>#REF!</v>
      </c>
      <c r="K21" s="411" t="e">
        <f t="shared" si="1"/>
        <v>#REF!</v>
      </c>
      <c r="L21" s="411" t="e">
        <f t="shared" si="1"/>
        <v>#REF!</v>
      </c>
      <c r="M21" s="411" t="e">
        <f t="shared" si="1"/>
        <v>#REF!</v>
      </c>
      <c r="N21" s="411" t="e">
        <f t="shared" si="1"/>
        <v>#REF!</v>
      </c>
      <c r="O21" s="411" t="e">
        <f t="shared" si="1"/>
        <v>#REF!</v>
      </c>
      <c r="P21" s="411" t="e">
        <f t="shared" si="1"/>
        <v>#REF!</v>
      </c>
      <c r="Q21" s="411" t="e">
        <f t="shared" si="1"/>
        <v>#REF!</v>
      </c>
      <c r="R21" s="412"/>
      <c r="S21" s="411" t="e">
        <f>SUM(F21:Q21)</f>
        <v>#REF!</v>
      </c>
    </row>
    <row r="22" spans="3:19">
      <c r="P22" s="606"/>
      <c r="Q22" s="606"/>
    </row>
    <row r="23" spans="3:19" s="54" customFormat="1" ht="22" customHeight="1">
      <c r="D23" s="409" t="s">
        <v>604</v>
      </c>
      <c r="E23" s="410"/>
      <c r="F23" s="411" t="e">
        <f t="shared" ref="F23:Q23" si="2">F11+F21</f>
        <v>#REF!</v>
      </c>
      <c r="G23" s="411" t="e">
        <f t="shared" si="2"/>
        <v>#REF!</v>
      </c>
      <c r="H23" s="411" t="e">
        <f t="shared" si="2"/>
        <v>#REF!</v>
      </c>
      <c r="I23" s="411" t="e">
        <f t="shared" si="2"/>
        <v>#REF!</v>
      </c>
      <c r="J23" s="411" t="e">
        <f t="shared" si="2"/>
        <v>#REF!</v>
      </c>
      <c r="K23" s="411" t="e">
        <f t="shared" si="2"/>
        <v>#REF!</v>
      </c>
      <c r="L23" s="411" t="e">
        <f t="shared" si="2"/>
        <v>#REF!</v>
      </c>
      <c r="M23" s="411" t="e">
        <f t="shared" si="2"/>
        <v>#REF!</v>
      </c>
      <c r="N23" s="411" t="e">
        <f t="shared" si="2"/>
        <v>#REF!</v>
      </c>
      <c r="O23" s="411" t="e">
        <f t="shared" si="2"/>
        <v>#REF!</v>
      </c>
      <c r="P23" s="411" t="e">
        <f t="shared" si="2"/>
        <v>#REF!</v>
      </c>
      <c r="Q23" s="411" t="e">
        <f t="shared" si="2"/>
        <v>#REF!</v>
      </c>
      <c r="R23" s="412"/>
      <c r="S23" s="411" t="e">
        <f>S11+S21</f>
        <v>#REF!</v>
      </c>
    </row>
    <row r="25" spans="3:19" s="413" customFormat="1" ht="15" hidden="1" outlineLevel="1">
      <c r="D25" s="413" t="s">
        <v>573</v>
      </c>
      <c r="F25" s="414">
        <f>'Group Balance Sheet'!Q8+'Group Balance Sheet'!Q9-'Group Balance Sheet'!P9-'Group Balance Sheet'!P8</f>
        <v>376046.55000000075</v>
      </c>
      <c r="G25" s="414">
        <f>'Group Balance Sheet'!R8+'Group Balance Sheet'!R9-'Group Balance Sheet'!Q9-'Group Balance Sheet'!Q8</f>
        <v>149680.01999999955</v>
      </c>
      <c r="H25" s="414">
        <f>'Group Balance Sheet'!S8+'Group Balance Sheet'!S9-'Group Balance Sheet'!R9-'Group Balance Sheet'!R8</f>
        <v>757972.12999999896</v>
      </c>
      <c r="I25" s="414">
        <f>'Group Balance Sheet'!T8+'Group Balance Sheet'!T9-'Group Balance Sheet'!S9-'Group Balance Sheet'!S8</f>
        <v>334647.54999999702</v>
      </c>
      <c r="J25" s="414">
        <f>'Group Balance Sheet'!U8+'Group Balance Sheet'!U9-'Group Balance Sheet'!T9-'Group Balance Sheet'!T8</f>
        <v>924418.26999999955</v>
      </c>
      <c r="K25" s="414">
        <f>'Group Balance Sheet'!V8+'Group Balance Sheet'!V9-'Group Balance Sheet'!U9-'Group Balance Sheet'!U8</f>
        <v>302595.12000000104</v>
      </c>
      <c r="L25" s="414">
        <f>'Group Balance Sheet'!W8+'Group Balance Sheet'!W9-'Group Balance Sheet'!V9-'Group Balance Sheet'!V8</f>
        <v>249108.03999999911</v>
      </c>
      <c r="M25" s="414">
        <f>'Group Balance Sheet'!X8+'Group Balance Sheet'!X9-'Group Balance Sheet'!W9-'Group Balance Sheet'!W8</f>
        <v>351333.33333333209</v>
      </c>
      <c r="N25" s="414">
        <f>'Group Balance Sheet'!Y8+'Group Balance Sheet'!Y9-'Group Balance Sheet'!X9-'Group Balance Sheet'!X8</f>
        <v>816333.33333333582</v>
      </c>
      <c r="O25" s="414">
        <f>'Group Balance Sheet'!Z8+'Group Balance Sheet'!Z9-'Group Balance Sheet'!Y9-'Group Balance Sheet'!Y8</f>
        <v>736333.33333333209</v>
      </c>
      <c r="P25" s="414">
        <f>'Group Balance Sheet'!AA8+'Group Balance Sheet'!AA9-'Group Balance Sheet'!Z9-'Group Balance Sheet'!Z8</f>
        <v>271333.33333333209</v>
      </c>
      <c r="Q25" s="414">
        <f>'Group Balance Sheet'!AB8+'Group Balance Sheet'!AB9-'Group Balance Sheet'!AA9-'Group Balance Sheet'!AA8</f>
        <v>366333.33333333582</v>
      </c>
      <c r="R25" s="415"/>
      <c r="S25" s="415"/>
    </row>
    <row r="26" spans="3:19" s="413" customFormat="1" ht="15" hidden="1" outlineLevel="1">
      <c r="D26" s="413" t="s">
        <v>77</v>
      </c>
      <c r="F26" s="414" t="e">
        <f>F23-F25</f>
        <v>#REF!</v>
      </c>
      <c r="G26" s="414" t="e">
        <f>G23-G25</f>
        <v>#REF!</v>
      </c>
      <c r="H26" s="414" t="e">
        <f t="shared" ref="H26:Q26" si="3">H23-H25</f>
        <v>#REF!</v>
      </c>
      <c r="I26" s="414" t="e">
        <f t="shared" si="3"/>
        <v>#REF!</v>
      </c>
      <c r="J26" s="414" t="e">
        <f t="shared" si="3"/>
        <v>#REF!</v>
      </c>
      <c r="K26" s="414" t="e">
        <f t="shared" si="3"/>
        <v>#REF!</v>
      </c>
      <c r="L26" s="414" t="e">
        <f t="shared" si="3"/>
        <v>#REF!</v>
      </c>
      <c r="M26" s="414" t="e">
        <f t="shared" si="3"/>
        <v>#REF!</v>
      </c>
      <c r="N26" s="414" t="e">
        <f t="shared" si="3"/>
        <v>#REF!</v>
      </c>
      <c r="O26" s="414" t="e">
        <f t="shared" si="3"/>
        <v>#REF!</v>
      </c>
      <c r="P26" s="414" t="e">
        <f t="shared" si="3"/>
        <v>#REF!</v>
      </c>
      <c r="Q26" s="414" t="e">
        <f t="shared" si="3"/>
        <v>#REF!</v>
      </c>
      <c r="R26" s="415"/>
      <c r="S26" s="415"/>
    </row>
    <row r="27" spans="3:19" collapsed="1"/>
    <row r="28" spans="3:19" s="38" customFormat="1" ht="21.75" customHeight="1">
      <c r="D28" s="38" t="s">
        <v>784</v>
      </c>
      <c r="F28" s="408" t="e">
        <f>#REF!</f>
        <v>#REF!</v>
      </c>
      <c r="G28" s="408" t="e">
        <f>#REF!</f>
        <v>#REF!</v>
      </c>
      <c r="H28" s="408" t="e">
        <f>#REF!</f>
        <v>#REF!</v>
      </c>
      <c r="I28" s="408" t="e">
        <f>#REF!</f>
        <v>#REF!</v>
      </c>
      <c r="J28" s="408" t="e">
        <f>#REF!</f>
        <v>#REF!</v>
      </c>
      <c r="K28" s="408" t="e">
        <f>#REF!</f>
        <v>#REF!</v>
      </c>
      <c r="L28" s="408" t="e">
        <f>#REF!</f>
        <v>#REF!</v>
      </c>
      <c r="M28" s="408" t="e">
        <f>#REF!</f>
        <v>#REF!</v>
      </c>
      <c r="N28" s="408" t="e">
        <f>#REF!</f>
        <v>#REF!</v>
      </c>
      <c r="O28" s="408" t="e">
        <f>#REF!</f>
        <v>#REF!</v>
      </c>
      <c r="P28" s="408" t="e">
        <f>#REF!</f>
        <v>#REF!</v>
      </c>
      <c r="Q28" s="408" t="e">
        <f>#REF!</f>
        <v>#REF!</v>
      </c>
      <c r="R28" s="33"/>
      <c r="S28" s="33"/>
    </row>
  </sheetData>
  <mergeCells count="1">
    <mergeCell ref="D6:D8"/>
  </mergeCells>
  <pageMargins left="0.70866141732283472" right="0.70866141732283472" top="0.74803149606299213" bottom="0.74803149606299213" header="0.31496062992125984" footer="0.31496062992125984"/>
  <pageSetup paperSize="9" scale="4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2BC0-C561-4E9D-8BEC-97C3D2DB1272}">
  <sheetPr codeName="Sheet125">
    <tabColor theme="8" tint="-0.499984740745262"/>
    <pageSetUpPr fitToPage="1"/>
  </sheetPr>
  <dimension ref="B3:AB48"/>
  <sheetViews>
    <sheetView showGridLines="0" workbookViewId="0">
      <selection activeCell="I14" sqref="I14"/>
    </sheetView>
  </sheetViews>
  <sheetFormatPr baseColWidth="10" defaultColWidth="8.83203125" defaultRowHeight="14.5" customHeight="1" outlineLevelCol="1"/>
  <cols>
    <col min="1" max="1" width="8.83203125" style="577"/>
    <col min="2" max="2" width="27.5" style="6" bestFit="1" customWidth="1"/>
    <col min="3" max="3" width="1.83203125" style="6" customWidth="1"/>
    <col min="4" max="4" width="1.83203125" style="20" customWidth="1"/>
    <col min="5" max="16" width="12.83203125" style="6" hidden="1" customWidth="1" outlineLevel="1"/>
    <col min="17" max="17" width="12.83203125" style="6" bestFit="1" customWidth="1" collapsed="1"/>
    <col min="18" max="28" width="12.83203125" style="6" bestFit="1" customWidth="1"/>
    <col min="29" max="16384" width="8.83203125" style="577"/>
  </cols>
  <sheetData>
    <row r="3" spans="2:28" ht="14.5" customHeight="1">
      <c r="B3" s="1311" t="s">
        <v>782</v>
      </c>
      <c r="D3" s="1065"/>
      <c r="E3" s="1066" t="s">
        <v>43</v>
      </c>
      <c r="F3" s="1066" t="s">
        <v>44</v>
      </c>
      <c r="G3" s="1066" t="s">
        <v>45</v>
      </c>
      <c r="H3" s="1066" t="s">
        <v>46</v>
      </c>
      <c r="I3" s="1066" t="s">
        <v>47</v>
      </c>
      <c r="J3" s="1066" t="s">
        <v>48</v>
      </c>
      <c r="K3" s="1066" t="s">
        <v>49</v>
      </c>
      <c r="L3" s="1066" t="s">
        <v>50</v>
      </c>
      <c r="M3" s="1066" t="s">
        <v>51</v>
      </c>
      <c r="N3" s="1066" t="s">
        <v>52</v>
      </c>
      <c r="O3" s="1066" t="s">
        <v>53</v>
      </c>
      <c r="P3" s="1066" t="s">
        <v>54</v>
      </c>
      <c r="Q3" s="1066" t="s">
        <v>770</v>
      </c>
      <c r="R3" s="1066" t="s">
        <v>771</v>
      </c>
      <c r="S3" s="1066" t="s">
        <v>772</v>
      </c>
      <c r="T3" s="1066" t="s">
        <v>773</v>
      </c>
      <c r="U3" s="1066" t="s">
        <v>774</v>
      </c>
      <c r="V3" s="1066" t="s">
        <v>775</v>
      </c>
      <c r="W3" s="1066" t="s">
        <v>776</v>
      </c>
      <c r="X3" s="1066" t="s">
        <v>777</v>
      </c>
      <c r="Y3" s="1066" t="s">
        <v>778</v>
      </c>
      <c r="Z3" s="1066" t="s">
        <v>779</v>
      </c>
      <c r="AA3" s="1066" t="s">
        <v>780</v>
      </c>
      <c r="AB3" s="1066" t="s">
        <v>781</v>
      </c>
    </row>
    <row r="4" spans="2:28" ht="14.5" customHeight="1">
      <c r="B4" s="1312"/>
      <c r="C4" s="9"/>
      <c r="D4" s="1067"/>
      <c r="E4" s="1068" t="s">
        <v>101</v>
      </c>
      <c r="F4" s="1068" t="s">
        <v>102</v>
      </c>
      <c r="G4" s="1068" t="s">
        <v>103</v>
      </c>
      <c r="H4" s="1068" t="s">
        <v>104</v>
      </c>
      <c r="I4" s="1068" t="s">
        <v>105</v>
      </c>
      <c r="J4" s="1068" t="s">
        <v>106</v>
      </c>
      <c r="K4" s="1068" t="s">
        <v>107</v>
      </c>
      <c r="L4" s="1068" t="s">
        <v>108</v>
      </c>
      <c r="M4" s="1068" t="s">
        <v>109</v>
      </c>
      <c r="N4" s="1068" t="s">
        <v>110</v>
      </c>
      <c r="O4" s="1068" t="s">
        <v>111</v>
      </c>
      <c r="P4" s="1068" t="s">
        <v>112</v>
      </c>
      <c r="Q4" s="1068" t="s">
        <v>736</v>
      </c>
      <c r="R4" s="1068" t="s">
        <v>737</v>
      </c>
      <c r="S4" s="1068" t="s">
        <v>738</v>
      </c>
      <c r="T4" s="1068" t="s">
        <v>739</v>
      </c>
      <c r="U4" s="1068" t="s">
        <v>740</v>
      </c>
      <c r="V4" s="1068" t="s">
        <v>729</v>
      </c>
      <c r="W4" s="1068" t="s">
        <v>730</v>
      </c>
      <c r="X4" s="1068" t="s">
        <v>731</v>
      </c>
      <c r="Y4" s="1068" t="s">
        <v>732</v>
      </c>
      <c r="Z4" s="1068" t="s">
        <v>733</v>
      </c>
      <c r="AA4" s="1068" t="s">
        <v>734</v>
      </c>
      <c r="AB4" s="1068" t="s">
        <v>735</v>
      </c>
    </row>
    <row r="5" spans="2:28" ht="14.5" customHeight="1">
      <c r="B5" s="1313"/>
      <c r="C5" s="9"/>
      <c r="D5" s="1067"/>
      <c r="E5" s="19" t="str">
        <f>'Monthly P&amp;L'!F8</f>
        <v>Actual</v>
      </c>
      <c r="F5" s="19" t="str">
        <f>'Monthly P&amp;L'!G8</f>
        <v>Actual</v>
      </c>
      <c r="G5" s="19" t="str">
        <f>'Monthly P&amp;L'!H8</f>
        <v>Actual</v>
      </c>
      <c r="H5" s="19" t="str">
        <f>'Monthly P&amp;L'!I8</f>
        <v>Actual</v>
      </c>
      <c r="I5" s="19" t="str">
        <f>'Monthly P&amp;L'!J8</f>
        <v>Actual</v>
      </c>
      <c r="J5" s="19" t="str">
        <f>'Monthly P&amp;L'!K8</f>
        <v>Actual</v>
      </c>
      <c r="K5" s="19" t="str">
        <f>'Monthly P&amp;L'!L8</f>
        <v>Actual</v>
      </c>
      <c r="L5" s="19" t="str">
        <f>'Monthly P&amp;L'!M8</f>
        <v>Actual</v>
      </c>
      <c r="M5" s="19" t="str">
        <f>'Monthly P&amp;L'!N8</f>
        <v>Actual</v>
      </c>
      <c r="N5" s="19" t="str">
        <f>'Monthly P&amp;L'!O8</f>
        <v>Actual</v>
      </c>
      <c r="O5" s="19" t="str">
        <f>'Monthly P&amp;L'!P8</f>
        <v>Actual</v>
      </c>
      <c r="P5" s="19" t="str">
        <f>'Monthly P&amp;L'!Q8</f>
        <v>Actual</v>
      </c>
      <c r="Q5" s="19" t="s">
        <v>147</v>
      </c>
      <c r="R5" s="19" t="s">
        <v>147</v>
      </c>
      <c r="S5" s="19" t="s">
        <v>147</v>
      </c>
      <c r="T5" s="19" t="s">
        <v>147</v>
      </c>
      <c r="U5" s="19" t="s">
        <v>147</v>
      </c>
      <c r="V5" s="19" t="s">
        <v>147</v>
      </c>
      <c r="W5" s="19" t="s">
        <v>147</v>
      </c>
      <c r="X5" s="19" t="s">
        <v>147</v>
      </c>
      <c r="Y5" s="19" t="s">
        <v>147</v>
      </c>
      <c r="Z5" s="19" t="s">
        <v>147</v>
      </c>
      <c r="AA5" s="19" t="s">
        <v>147</v>
      </c>
      <c r="AB5" s="19" t="s">
        <v>147</v>
      </c>
    </row>
    <row r="7" spans="2:28" ht="14.5" customHeight="1">
      <c r="B7" s="84" t="s">
        <v>717</v>
      </c>
      <c r="D7" s="1069"/>
      <c r="E7" s="1070">
        <f>'Group Balance Sheet'!E7+'Group Balance Sheet'!E11</f>
        <v>37454150</v>
      </c>
      <c r="F7" s="1070">
        <f>'Group Balance Sheet'!F7+'Group Balance Sheet'!F11</f>
        <v>37454150</v>
      </c>
      <c r="G7" s="1070">
        <f>'Group Balance Sheet'!G7+'Group Balance Sheet'!G11</f>
        <v>37454150</v>
      </c>
      <c r="H7" s="1070">
        <f>'Group Balance Sheet'!H7+'Group Balance Sheet'!H11</f>
        <v>37454150</v>
      </c>
      <c r="I7" s="1070">
        <f>'Group Balance Sheet'!I7+'Group Balance Sheet'!I11</f>
        <v>37454150</v>
      </c>
      <c r="J7" s="1070">
        <f>'Group Balance Sheet'!J7+'Group Balance Sheet'!J11</f>
        <v>37454150</v>
      </c>
      <c r="K7" s="1070">
        <f>'Group Balance Sheet'!K7+'Group Balance Sheet'!K11</f>
        <v>37454150</v>
      </c>
      <c r="L7" s="1070">
        <f>'Group Balance Sheet'!L7+'Group Balance Sheet'!L11</f>
        <v>37454150</v>
      </c>
      <c r="M7" s="1070">
        <f>'Group Balance Sheet'!M7+'Group Balance Sheet'!M11</f>
        <v>37454150</v>
      </c>
      <c r="N7" s="1070">
        <f>'Group Balance Sheet'!N7+'Group Balance Sheet'!N11</f>
        <v>37454150</v>
      </c>
      <c r="O7" s="1070">
        <f>'Group Balance Sheet'!O7+'Group Balance Sheet'!O11</f>
        <v>37454150</v>
      </c>
      <c r="P7" s="1070">
        <f>'Group Balance Sheet'!P7+'Group Balance Sheet'!P11</f>
        <v>39502540</v>
      </c>
      <c r="Q7" s="1070">
        <f>'Group Balance Sheet'!Q7+'Group Balance Sheet'!Q11</f>
        <v>39502540</v>
      </c>
      <c r="R7" s="1070">
        <f>'Group Balance Sheet'!R7+'Group Balance Sheet'!R11</f>
        <v>39502540</v>
      </c>
      <c r="S7" s="1070">
        <f>'Group Balance Sheet'!S7+'Group Balance Sheet'!S11</f>
        <v>39502540</v>
      </c>
      <c r="T7" s="1070">
        <f>'Group Balance Sheet'!T7+'Group Balance Sheet'!T11</f>
        <v>39502540</v>
      </c>
      <c r="U7" s="1070">
        <f>'Group Balance Sheet'!U7+'Group Balance Sheet'!U11</f>
        <v>39502540</v>
      </c>
      <c r="V7" s="1070">
        <f>'Group Balance Sheet'!V7+'Group Balance Sheet'!V11</f>
        <v>39502540</v>
      </c>
      <c r="W7" s="1070">
        <f>'Group Balance Sheet'!W7+'Group Balance Sheet'!W11</f>
        <v>39502540</v>
      </c>
      <c r="X7" s="1070">
        <f>'Group Balance Sheet'!X7+'Group Balance Sheet'!X11</f>
        <v>39502540</v>
      </c>
      <c r="Y7" s="1070">
        <f>'Group Balance Sheet'!Y7+'Group Balance Sheet'!Y11</f>
        <v>39502540</v>
      </c>
      <c r="Z7" s="1070">
        <f>'Group Balance Sheet'!Z7+'Group Balance Sheet'!Z11</f>
        <v>39502540</v>
      </c>
      <c r="AA7" s="1070">
        <f>'Group Balance Sheet'!AA7+'Group Balance Sheet'!AA11</f>
        <v>39502540</v>
      </c>
      <c r="AB7" s="1070">
        <f>'Group Balance Sheet'!AB7+'Group Balance Sheet'!AB11</f>
        <v>39502540</v>
      </c>
    </row>
    <row r="8" spans="2:28" ht="14.5" customHeight="1">
      <c r="B8" s="7"/>
      <c r="D8" s="1065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</row>
    <row r="9" spans="2:28" ht="14.5" customHeight="1">
      <c r="B9" s="7" t="s">
        <v>718</v>
      </c>
      <c r="D9" s="1065"/>
      <c r="E9" s="1071">
        <f>'Group Balance Sheet'!E8+'Group Balance Sheet'!E9</f>
        <v>17809841.539999999</v>
      </c>
      <c r="F9" s="1071">
        <f>'Group Balance Sheet'!F8+'Group Balance Sheet'!F9</f>
        <v>18433804.5</v>
      </c>
      <c r="G9" s="1071">
        <f>'Group Balance Sheet'!G8+'Group Balance Sheet'!G9</f>
        <v>19138502.77</v>
      </c>
      <c r="H9" s="1071">
        <f>'Group Balance Sheet'!H8+'Group Balance Sheet'!H9</f>
        <v>20072206.66</v>
      </c>
      <c r="I9" s="1071">
        <f>'Group Balance Sheet'!I8+'Group Balance Sheet'!I9</f>
        <v>20772213.850000001</v>
      </c>
      <c r="J9" s="1071">
        <f>'Group Balance Sheet'!J8+'Group Balance Sheet'!J9</f>
        <v>20510477.219999999</v>
      </c>
      <c r="K9" s="1071">
        <f>'Group Balance Sheet'!K8+'Group Balance Sheet'!K9</f>
        <v>20789999.739999998</v>
      </c>
      <c r="L9" s="1071">
        <f>'Group Balance Sheet'!L8+'Group Balance Sheet'!L9</f>
        <v>21484885.669999998</v>
      </c>
      <c r="M9" s="1071">
        <f>'Group Balance Sheet'!M8+'Group Balance Sheet'!M9</f>
        <v>22014729.159999996</v>
      </c>
      <c r="N9" s="1071">
        <f>'Group Balance Sheet'!N8+'Group Balance Sheet'!N9</f>
        <v>21747223.259999998</v>
      </c>
      <c r="O9" s="1071">
        <f>'Group Balance Sheet'!O8+'Group Balance Sheet'!O9</f>
        <v>23086638.459999997</v>
      </c>
      <c r="P9" s="1071">
        <f>'Group Balance Sheet'!P8+'Group Balance Sheet'!P9</f>
        <v>23548066.469999999</v>
      </c>
      <c r="Q9" s="1071">
        <f>'Group Balance Sheet'!Q8+'Group Balance Sheet'!Q9</f>
        <v>23924113.02</v>
      </c>
      <c r="R9" s="1071">
        <f>'Group Balance Sheet'!R8+'Group Balance Sheet'!R9</f>
        <v>24073793.039999999</v>
      </c>
      <c r="S9" s="1071">
        <f>'Group Balance Sheet'!S8+'Group Balance Sheet'!S9</f>
        <v>24831765.169999998</v>
      </c>
      <c r="T9" s="1071">
        <f>'Group Balance Sheet'!T8+'Group Balance Sheet'!T9</f>
        <v>25166412.719999995</v>
      </c>
      <c r="U9" s="1071">
        <f>'Group Balance Sheet'!U8+'Group Balance Sheet'!U9</f>
        <v>26090830.989999995</v>
      </c>
      <c r="V9" s="1071">
        <f>'Group Balance Sheet'!V8+'Group Balance Sheet'!V9</f>
        <v>26393426.109999996</v>
      </c>
      <c r="W9" s="1071">
        <f>'Group Balance Sheet'!W8+'Group Balance Sheet'!W9</f>
        <v>26642534.149999995</v>
      </c>
      <c r="X9" s="1071">
        <f>'Group Balance Sheet'!X8+'Group Balance Sheet'!X9</f>
        <v>26993867.483333327</v>
      </c>
      <c r="Y9" s="1071">
        <f>'Group Balance Sheet'!Y8+'Group Balance Sheet'!Y9</f>
        <v>27810200.816666663</v>
      </c>
      <c r="Z9" s="1071">
        <f>'Group Balance Sheet'!Z8+'Group Balance Sheet'!Z9</f>
        <v>28546534.149999995</v>
      </c>
      <c r="AA9" s="1071">
        <f>'Group Balance Sheet'!AA8+'Group Balance Sheet'!AA9</f>
        <v>28817867.483333327</v>
      </c>
      <c r="AB9" s="1071">
        <f>'Group Balance Sheet'!AB8+'Group Balance Sheet'!AB9</f>
        <v>29184200.816666663</v>
      </c>
    </row>
    <row r="10" spans="2:28" ht="14.5" customHeight="1">
      <c r="B10" s="7" t="s">
        <v>96</v>
      </c>
      <c r="D10" s="1065"/>
      <c r="E10" s="1071">
        <f>'Group Balance Sheet'!E10</f>
        <v>-6064186.9200000018</v>
      </c>
      <c r="F10" s="1071">
        <f>'Group Balance Sheet'!F10</f>
        <v>-6190536.9700000007</v>
      </c>
      <c r="G10" s="1071">
        <f>'Group Balance Sheet'!G10</f>
        <v>-6289919.7700000014</v>
      </c>
      <c r="H10" s="1071">
        <f>'Group Balance Sheet'!H10</f>
        <v>-6416479.9100000011</v>
      </c>
      <c r="I10" s="1071">
        <f>'Group Balance Sheet'!I10</f>
        <v>-6583433.5300000003</v>
      </c>
      <c r="J10" s="1071">
        <f>'Group Balance Sheet'!J10</f>
        <v>-6717089.5100000016</v>
      </c>
      <c r="K10" s="1071">
        <f>'Group Balance Sheet'!K10</f>
        <v>-6852249.620000002</v>
      </c>
      <c r="L10" s="1071">
        <f>'Group Balance Sheet'!L10</f>
        <v>-7023780.5200000014</v>
      </c>
      <c r="M10" s="1071">
        <f>'Group Balance Sheet'!M10</f>
        <v>-7161162.2400000012</v>
      </c>
      <c r="N10" s="1071">
        <f>'Group Balance Sheet'!N10</f>
        <v>-6713733.1700000009</v>
      </c>
      <c r="O10" s="1071">
        <f>'Group Balance Sheet'!O10</f>
        <v>-6892325.9900000002</v>
      </c>
      <c r="P10" s="1071">
        <f>'Group Balance Sheet'!P10</f>
        <v>-7046550.4800000014</v>
      </c>
      <c r="Q10" s="1071">
        <f>'Group Balance Sheet'!Q10</f>
        <v>-7203333.8400000017</v>
      </c>
      <c r="R10" s="1071">
        <f>'Group Balance Sheet'!R10</f>
        <v>-7401207.04</v>
      </c>
      <c r="S10" s="1071">
        <f>'Group Balance Sheet'!S10</f>
        <v>-7561172.6600000011</v>
      </c>
      <c r="T10" s="1071">
        <f>'Group Balance Sheet'!T10</f>
        <v>-7726815.7999999998</v>
      </c>
      <c r="U10" s="1071">
        <f>'Group Balance Sheet'!U10</f>
        <v>-7938875.4900000012</v>
      </c>
      <c r="V10" s="1071">
        <f>'Group Balance Sheet'!V10</f>
        <v>-8108289.0599999996</v>
      </c>
      <c r="W10" s="1071">
        <f>'Group Balance Sheet'!W10</f>
        <v>-8278357.7800000003</v>
      </c>
      <c r="X10" s="1071">
        <f>'Group Balance Sheet'!X10</f>
        <v>-8541191.0377916675</v>
      </c>
      <c r="Y10" s="1071">
        <f>'Group Balance Sheet'!Y10</f>
        <v>-8759620.9773583338</v>
      </c>
      <c r="Z10" s="1071">
        <f>'Group Balance Sheet'!Z10</f>
        <v>-8985414.250258334</v>
      </c>
      <c r="AA10" s="1071">
        <f>'Group Balance Sheet'!AA10</f>
        <v>-9271047.5080500003</v>
      </c>
      <c r="AB10" s="1071">
        <f>'Group Balance Sheet'!AB10</f>
        <v>-9503217.4476166666</v>
      </c>
    </row>
    <row r="11" spans="2:28" ht="14.5" customHeight="1">
      <c r="B11" s="84" t="s">
        <v>113</v>
      </c>
      <c r="D11" s="1069"/>
      <c r="E11" s="1070">
        <f>E9+E10</f>
        <v>11745654.619999997</v>
      </c>
      <c r="F11" s="1070">
        <f t="shared" ref="F11:P11" si="0">F9+F10</f>
        <v>12243267.529999999</v>
      </c>
      <c r="G11" s="1070">
        <f t="shared" si="0"/>
        <v>12848582.999999998</v>
      </c>
      <c r="H11" s="1070">
        <f t="shared" si="0"/>
        <v>13655726.75</v>
      </c>
      <c r="I11" s="1070">
        <f t="shared" si="0"/>
        <v>14188780.32</v>
      </c>
      <c r="J11" s="1070">
        <f t="shared" si="0"/>
        <v>13793387.709999997</v>
      </c>
      <c r="K11" s="1070">
        <f t="shared" si="0"/>
        <v>13937750.119999997</v>
      </c>
      <c r="L11" s="1070">
        <f t="shared" si="0"/>
        <v>14461105.149999997</v>
      </c>
      <c r="M11" s="1070">
        <f t="shared" si="0"/>
        <v>14853566.919999994</v>
      </c>
      <c r="N11" s="1070">
        <f t="shared" si="0"/>
        <v>15033490.089999996</v>
      </c>
      <c r="O11" s="1070">
        <f t="shared" si="0"/>
        <v>16194312.469999997</v>
      </c>
      <c r="P11" s="1070">
        <f t="shared" si="0"/>
        <v>16501515.989999998</v>
      </c>
      <c r="Q11" s="1070">
        <f t="shared" ref="Q11:AB11" si="1">Q9+Q10</f>
        <v>16720779.179999998</v>
      </c>
      <c r="R11" s="1070">
        <f t="shared" si="1"/>
        <v>16672586</v>
      </c>
      <c r="S11" s="1070">
        <f t="shared" si="1"/>
        <v>17270592.509999998</v>
      </c>
      <c r="T11" s="1070">
        <f t="shared" si="1"/>
        <v>17439596.919999994</v>
      </c>
      <c r="U11" s="1070">
        <f t="shared" si="1"/>
        <v>18151955.499999993</v>
      </c>
      <c r="V11" s="1070">
        <f t="shared" si="1"/>
        <v>18285137.049999997</v>
      </c>
      <c r="W11" s="1070">
        <f t="shared" si="1"/>
        <v>18364176.369999994</v>
      </c>
      <c r="X11" s="1070">
        <f t="shared" si="1"/>
        <v>18452676.445541658</v>
      </c>
      <c r="Y11" s="1070">
        <f t="shared" si="1"/>
        <v>19050579.839308329</v>
      </c>
      <c r="Z11" s="1070">
        <f t="shared" si="1"/>
        <v>19561119.899741661</v>
      </c>
      <c r="AA11" s="1070">
        <f t="shared" si="1"/>
        <v>19546819.975283325</v>
      </c>
      <c r="AB11" s="1070">
        <f t="shared" si="1"/>
        <v>19680983.369049996</v>
      </c>
    </row>
    <row r="12" spans="2:28" ht="14.5" customHeight="1">
      <c r="B12" s="7"/>
    </row>
    <row r="13" spans="2:28" ht="14.5" customHeight="1">
      <c r="B13" s="7" t="s">
        <v>115</v>
      </c>
      <c r="E13" s="1071">
        <f>'Group Balance Sheet'!E16</f>
        <v>186581.4</v>
      </c>
      <c r="F13" s="1071">
        <f>'Group Balance Sheet'!F16</f>
        <v>195717.71</v>
      </c>
      <c r="G13" s="1071">
        <f>'Group Balance Sheet'!G16</f>
        <v>197740.93</v>
      </c>
      <c r="H13" s="1071">
        <f>'Group Balance Sheet'!H16</f>
        <v>204794.9</v>
      </c>
      <c r="I13" s="1071">
        <f>'Group Balance Sheet'!I16</f>
        <v>239190.92</v>
      </c>
      <c r="J13" s="1071">
        <f>'Group Balance Sheet'!J16</f>
        <v>230236.33000000002</v>
      </c>
      <c r="K13" s="1071">
        <f>'Group Balance Sheet'!K16</f>
        <v>226047.95</v>
      </c>
      <c r="L13" s="1071">
        <f>'Group Balance Sheet'!L16</f>
        <v>230837.1</v>
      </c>
      <c r="M13" s="1071">
        <f>'Group Balance Sheet'!M16</f>
        <v>223848.64</v>
      </c>
      <c r="N13" s="1071">
        <f>'Group Balance Sheet'!N16</f>
        <v>218895.84000000003</v>
      </c>
      <c r="O13" s="1071">
        <f>'Group Balance Sheet'!O16</f>
        <v>216427.61000000002</v>
      </c>
      <c r="P13" s="1071">
        <f>'Group Balance Sheet'!P16</f>
        <v>268801.51</v>
      </c>
      <c r="Q13" s="1071">
        <f>'Group Balance Sheet'!Q16</f>
        <v>253721.48000000004</v>
      </c>
      <c r="R13" s="1071">
        <f>'Group Balance Sheet'!R16</f>
        <v>251562.18000000005</v>
      </c>
      <c r="S13" s="1071">
        <f>'Group Balance Sheet'!S16</f>
        <v>254259.30000000005</v>
      </c>
      <c r="T13" s="1071">
        <f>'Group Balance Sheet'!T16</f>
        <v>288553.37000000005</v>
      </c>
      <c r="U13" s="1071">
        <f>'Group Balance Sheet'!U16</f>
        <v>299881.07000000007</v>
      </c>
      <c r="V13" s="1071">
        <f>'Group Balance Sheet'!V16</f>
        <v>257915.78000000003</v>
      </c>
      <c r="W13" s="1071">
        <f>'Group Balance Sheet'!W16</f>
        <v>283187.42000000004</v>
      </c>
      <c r="X13" s="1071">
        <f>'Group Balance Sheet'!X16</f>
        <v>286000</v>
      </c>
      <c r="Y13" s="1071">
        <f>'Group Balance Sheet'!Y16</f>
        <v>286000</v>
      </c>
      <c r="Z13" s="1071">
        <f>'Group Balance Sheet'!Z16</f>
        <v>297000</v>
      </c>
      <c r="AA13" s="1071">
        <f>'Group Balance Sheet'!AA16</f>
        <v>308000</v>
      </c>
      <c r="AB13" s="1071">
        <f>'Group Balance Sheet'!AB16</f>
        <v>319000</v>
      </c>
    </row>
    <row r="14" spans="2:28" ht="14.5" customHeight="1">
      <c r="B14" s="7" t="s">
        <v>126</v>
      </c>
      <c r="E14" s="1071">
        <f>'Group Balance Sheet'!E17+'Group Balance Sheet'!E18</f>
        <v>807334.50000000035</v>
      </c>
      <c r="F14" s="1071">
        <f>'Group Balance Sheet'!F17+'Group Balance Sheet'!F18</f>
        <v>788558.52000000037</v>
      </c>
      <c r="G14" s="1071">
        <f>'Group Balance Sheet'!G17+'Group Balance Sheet'!G18</f>
        <v>877575.38000000047</v>
      </c>
      <c r="H14" s="1071">
        <f>'Group Balance Sheet'!H17+'Group Balance Sheet'!H18</f>
        <v>568667.71000000043</v>
      </c>
      <c r="I14" s="1071">
        <f>'Group Balance Sheet'!I17+'Group Balance Sheet'!I18</f>
        <v>924561.53000000049</v>
      </c>
      <c r="J14" s="1071">
        <f>'Group Balance Sheet'!J17+'Group Balance Sheet'!J18</f>
        <v>828577.88000000059</v>
      </c>
      <c r="K14" s="1071">
        <f>'Group Balance Sheet'!K17+'Group Balance Sheet'!K18</f>
        <v>818069.05000000075</v>
      </c>
      <c r="L14" s="1071">
        <f>'Group Balance Sheet'!L17+'Group Balance Sheet'!L18</f>
        <v>1154166.9100000008</v>
      </c>
      <c r="M14" s="1071">
        <f>'Group Balance Sheet'!M17+'Group Balance Sheet'!M18</f>
        <v>1538989.0200000009</v>
      </c>
      <c r="N14" s="1071">
        <f>'Group Balance Sheet'!N17+'Group Balance Sheet'!N18</f>
        <v>1507411.7400000009</v>
      </c>
      <c r="O14" s="1071">
        <f>'Group Balance Sheet'!O17+'Group Balance Sheet'!O18</f>
        <v>1501533.4700000009</v>
      </c>
      <c r="P14" s="1071">
        <f>'Group Balance Sheet'!P17+'Group Balance Sheet'!P18</f>
        <v>1196883.3400000008</v>
      </c>
      <c r="Q14" s="1071">
        <f>'Group Balance Sheet'!Q17+'Group Balance Sheet'!Q18</f>
        <v>1268059.4200000006</v>
      </c>
      <c r="R14" s="1071">
        <f>'Group Balance Sheet'!R17+'Group Balance Sheet'!R18</f>
        <v>1331372.0400000007</v>
      </c>
      <c r="S14" s="1071">
        <f>'Group Balance Sheet'!S17+'Group Balance Sheet'!S18</f>
        <v>1353006.7900000007</v>
      </c>
      <c r="T14" s="1071">
        <f>'Group Balance Sheet'!T17+'Group Balance Sheet'!T18</f>
        <v>1254266.1700000009</v>
      </c>
      <c r="U14" s="1071">
        <f>'Group Balance Sheet'!U17+'Group Balance Sheet'!U18</f>
        <v>1606640.8900000006</v>
      </c>
      <c r="V14" s="1071">
        <f>'Group Balance Sheet'!V17+'Group Balance Sheet'!V18</f>
        <v>1490398.9700000004</v>
      </c>
      <c r="W14" s="1071">
        <f>'Group Balance Sheet'!W17+'Group Balance Sheet'!W18</f>
        <v>1745153.4500000004</v>
      </c>
      <c r="X14" s="1071">
        <f>'Group Balance Sheet'!X17+'Group Balance Sheet'!X18</f>
        <v>1352960.1648351648</v>
      </c>
      <c r="Y14" s="1071">
        <f>'Group Balance Sheet'!Y17+'Group Balance Sheet'!Y18</f>
        <v>1292690.934065934</v>
      </c>
      <c r="Z14" s="1071">
        <f>'Group Balance Sheet'!Z17+'Group Balance Sheet'!Z18</f>
        <v>1277421.7032967033</v>
      </c>
      <c r="AA14" s="1071">
        <f>'Group Balance Sheet'!AA17+'Group Balance Sheet'!AA18</f>
        <v>1455875</v>
      </c>
      <c r="AB14" s="1071">
        <f>'Group Balance Sheet'!AB17+'Group Balance Sheet'!AB18</f>
        <v>1440605.7692307692</v>
      </c>
    </row>
    <row r="15" spans="2:28" ht="14.5" customHeight="1">
      <c r="B15" s="7" t="s">
        <v>127</v>
      </c>
      <c r="D15" s="1065"/>
      <c r="E15" s="1071">
        <f>'Group Balance Sheet'!E19</f>
        <v>1621893.4890410956</v>
      </c>
      <c r="F15" s="1071">
        <f>'Group Balance Sheet'!F19</f>
        <v>1638911.0253424654</v>
      </c>
      <c r="G15" s="1071">
        <f>'Group Balance Sheet'!G19</f>
        <v>1738093.0643835613</v>
      </c>
      <c r="H15" s="1071">
        <f>'Group Balance Sheet'!H19</f>
        <v>1597110.503424657</v>
      </c>
      <c r="I15" s="1071">
        <f>'Group Balance Sheet'!I19</f>
        <v>1587639.4397260267</v>
      </c>
      <c r="J15" s="1071">
        <f>'Group Balance Sheet'!J19</f>
        <v>2032764.4787671226</v>
      </c>
      <c r="K15" s="1071">
        <f>'Group Balance Sheet'!K19</f>
        <v>1533990.4378082184</v>
      </c>
      <c r="L15" s="1071">
        <f>'Group Balance Sheet'!L19</f>
        <v>1505685.6541095881</v>
      </c>
      <c r="M15" s="1071">
        <f>'Group Balance Sheet'!M19</f>
        <v>1003017.8431506838</v>
      </c>
      <c r="N15" s="1071">
        <f>'Group Balance Sheet'!N19</f>
        <v>2047178.8421917798</v>
      </c>
      <c r="O15" s="1071">
        <f>'Group Balance Sheet'!O19</f>
        <v>1547549.7084931494</v>
      </c>
      <c r="P15" s="1071">
        <f>'Group Balance Sheet'!P19</f>
        <v>1530184.4875342452</v>
      </c>
      <c r="Q15" s="1071">
        <f>'Group Balance Sheet'!Q19</f>
        <v>1497685.166575341</v>
      </c>
      <c r="R15" s="1071">
        <f>'Group Balance Sheet'!R19</f>
        <v>1635036.7828767109</v>
      </c>
      <c r="S15" s="1071">
        <f>'Group Balance Sheet'!S19</f>
        <v>1564772.2219178069</v>
      </c>
      <c r="T15" s="1071">
        <f>'Group Balance Sheet'!T19</f>
        <v>1398475.4909589028</v>
      </c>
      <c r="U15" s="1071">
        <f>'Group Balance Sheet'!U19</f>
        <v>1392427.4372602724</v>
      </c>
      <c r="V15" s="1071">
        <f>'Group Balance Sheet'!V19</f>
        <v>1320597.4263013685</v>
      </c>
      <c r="W15" s="1071">
        <f>'Group Balance Sheet'!W19</f>
        <v>1277018.7753424644</v>
      </c>
      <c r="X15" s="1071">
        <f>'Group Balance Sheet'!X19</f>
        <v>1087391.9216438341</v>
      </c>
      <c r="Y15" s="1071">
        <f>'Group Balance Sheet'!Y19</f>
        <v>1067081.3506849301</v>
      </c>
      <c r="Z15" s="1071">
        <f>'Group Balance Sheet'!Z19</f>
        <v>1046770.7797260259</v>
      </c>
      <c r="AA15" s="1071">
        <f>'Group Balance Sheet'!AA19</f>
        <v>1021382.5660273958</v>
      </c>
      <c r="AB15" s="1071">
        <f>'Group Balance Sheet'!AB19</f>
        <v>1001071.9950684917</v>
      </c>
    </row>
    <row r="16" spans="2:28" ht="14.5" customHeight="1">
      <c r="B16" s="7" t="s">
        <v>116</v>
      </c>
      <c r="D16" s="1065"/>
      <c r="E16" s="1071">
        <f>'Group Balance Sheet'!E20</f>
        <v>1313559.1850502351</v>
      </c>
      <c r="F16" s="1071">
        <f>'Group Balance Sheet'!F20</f>
        <v>955409.37505023251</v>
      </c>
      <c r="G16" s="1071">
        <f>'Group Balance Sheet'!G20</f>
        <v>1355645.8750502332</v>
      </c>
      <c r="H16" s="1071">
        <f>'Group Balance Sheet'!H20</f>
        <v>1244062.7550502319</v>
      </c>
      <c r="I16" s="1071">
        <f>'Group Balance Sheet'!I20</f>
        <v>1532551.3150502313</v>
      </c>
      <c r="J16" s="1071">
        <f>'Group Balance Sheet'!J20</f>
        <v>1739976.2550502345</v>
      </c>
      <c r="K16" s="1071">
        <f>'Group Balance Sheet'!K20</f>
        <v>2074908.565050232</v>
      </c>
      <c r="L16" s="1071">
        <f>'Group Balance Sheet'!L20</f>
        <v>1618561.9850502312</v>
      </c>
      <c r="M16" s="1071">
        <f>'Group Balance Sheet'!M20</f>
        <v>1718150.5650502329</v>
      </c>
      <c r="N16" s="1071">
        <f>'Group Balance Sheet'!N20</f>
        <v>1320735.9650502286</v>
      </c>
      <c r="O16" s="1071">
        <f>'Group Balance Sheet'!O20</f>
        <v>944891.52505022811</v>
      </c>
      <c r="P16" s="1071">
        <f>'Group Balance Sheet'!P20</f>
        <v>2410665.5850502281</v>
      </c>
      <c r="Q16" s="1071">
        <f>'Group Balance Sheet'!Q20</f>
        <v>987535.69562557037</v>
      </c>
      <c r="R16" s="1071">
        <f>'Group Balance Sheet'!R20</f>
        <v>1977357.4556255711</v>
      </c>
      <c r="S16" s="1071">
        <f>'Group Balance Sheet'!S20</f>
        <v>1598361.5656255744</v>
      </c>
      <c r="T16" s="1071">
        <f>'Group Balance Sheet'!T20</f>
        <v>1629925.890831054</v>
      </c>
      <c r="U16" s="1071">
        <f>'Group Balance Sheet'!U20</f>
        <v>2049106.9508310561</v>
      </c>
      <c r="V16" s="1071">
        <f>'Group Balance Sheet'!V20</f>
        <v>1997969.9886666734</v>
      </c>
      <c r="W16" s="1071">
        <f>'Group Balance Sheet'!W20</f>
        <v>2413722.3686666735</v>
      </c>
      <c r="X16" s="1071">
        <f>'Group Balance Sheet'!X20</f>
        <v>3451769.8052063878</v>
      </c>
      <c r="Y16" s="1071">
        <f>'Group Balance Sheet'!Y20</f>
        <v>2853869.022926752</v>
      </c>
      <c r="Z16" s="1071">
        <f>'Group Balance Sheet'!Z20</f>
        <v>2780928.0794489612</v>
      </c>
      <c r="AA16" s="1071">
        <f>'Group Balance Sheet'!AA20</f>
        <v>1822199.4669820804</v>
      </c>
      <c r="AB16" s="1071">
        <f>'Group Balance Sheet'!AB20</f>
        <v>2840676.0936103477</v>
      </c>
    </row>
    <row r="17" spans="2:28" ht="14.5" customHeight="1">
      <c r="B17" s="84" t="s">
        <v>117</v>
      </c>
      <c r="D17" s="1069"/>
      <c r="E17" s="1070">
        <f>SUM(E13:E16)</f>
        <v>3929368.5740913311</v>
      </c>
      <c r="F17" s="1070">
        <f t="shared" ref="F17:P17" si="2">SUM(F13:F16)</f>
        <v>3578596.6303926986</v>
      </c>
      <c r="G17" s="1070">
        <f t="shared" si="2"/>
        <v>4169055.249433795</v>
      </c>
      <c r="H17" s="1070">
        <f t="shared" si="2"/>
        <v>3614635.8684748895</v>
      </c>
      <c r="I17" s="1070">
        <f t="shared" si="2"/>
        <v>4283943.2047762582</v>
      </c>
      <c r="J17" s="1070">
        <f t="shared" si="2"/>
        <v>4831554.9438173575</v>
      </c>
      <c r="K17" s="1070">
        <f t="shared" si="2"/>
        <v>4653016.0028584516</v>
      </c>
      <c r="L17" s="1070">
        <f t="shared" si="2"/>
        <v>4509251.6491598208</v>
      </c>
      <c r="M17" s="1070">
        <f t="shared" si="2"/>
        <v>4484006.0682009179</v>
      </c>
      <c r="N17" s="1070">
        <f t="shared" si="2"/>
        <v>5094222.3872420099</v>
      </c>
      <c r="O17" s="1070">
        <f t="shared" si="2"/>
        <v>4210402.3135433784</v>
      </c>
      <c r="P17" s="1070">
        <f t="shared" si="2"/>
        <v>5406534.9225844741</v>
      </c>
      <c r="Q17" s="1070">
        <f t="shared" ref="Q17:AB17" si="3">SUM(Q13:Q16)</f>
        <v>4007001.7622009125</v>
      </c>
      <c r="R17" s="1070">
        <f t="shared" si="3"/>
        <v>5195328.4585022824</v>
      </c>
      <c r="S17" s="1070">
        <f t="shared" si="3"/>
        <v>4770399.8775433823</v>
      </c>
      <c r="T17" s="1070">
        <f t="shared" si="3"/>
        <v>4571220.9217899581</v>
      </c>
      <c r="U17" s="1070">
        <f t="shared" si="3"/>
        <v>5348056.3480913285</v>
      </c>
      <c r="V17" s="1070">
        <f t="shared" si="3"/>
        <v>5066882.1649680426</v>
      </c>
      <c r="W17" s="1070">
        <f t="shared" si="3"/>
        <v>5719082.0140091386</v>
      </c>
      <c r="X17" s="1070">
        <f t="shared" si="3"/>
        <v>6178121.8916853871</v>
      </c>
      <c r="Y17" s="1070">
        <f t="shared" si="3"/>
        <v>5499641.3076776154</v>
      </c>
      <c r="Z17" s="1070">
        <f t="shared" si="3"/>
        <v>5402120.5624716897</v>
      </c>
      <c r="AA17" s="1070">
        <f t="shared" si="3"/>
        <v>4607457.033009476</v>
      </c>
      <c r="AB17" s="1070">
        <f t="shared" si="3"/>
        <v>5601353.8579096086</v>
      </c>
    </row>
    <row r="18" spans="2:28" ht="14.5" customHeight="1">
      <c r="B18" s="5"/>
      <c r="D18" s="1069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</row>
    <row r="19" spans="2:28" ht="14.5" customHeight="1">
      <c r="B19" s="7" t="s">
        <v>118</v>
      </c>
      <c r="E19" s="1071">
        <f>'Group Balance Sheet'!E29</f>
        <v>-2518920.910000002</v>
      </c>
      <c r="F19" s="1071">
        <f>'Group Balance Sheet'!F29</f>
        <v>-2474752.4200000018</v>
      </c>
      <c r="G19" s="1071">
        <f>'Group Balance Sheet'!G29</f>
        <v>-2449072.2900000019</v>
      </c>
      <c r="H19" s="1071">
        <f>'Group Balance Sheet'!H29</f>
        <v>-3180939.5200000019</v>
      </c>
      <c r="I19" s="1071">
        <f>'Group Balance Sheet'!I29</f>
        <v>-3148212.930000002</v>
      </c>
      <c r="J19" s="1071">
        <f>'Group Balance Sheet'!J29</f>
        <v>-2785036.1300000018</v>
      </c>
      <c r="K19" s="1071">
        <f>'Group Balance Sheet'!K29</f>
        <v>-2393311.4400000018</v>
      </c>
      <c r="L19" s="1071">
        <f>'Group Balance Sheet'!L29</f>
        <v>-3110477.700000002</v>
      </c>
      <c r="M19" s="1071">
        <f>'Group Balance Sheet'!M29</f>
        <v>-3187567.7100000023</v>
      </c>
      <c r="N19" s="1071">
        <f>'Group Balance Sheet'!N29</f>
        <v>-3808429.6200000015</v>
      </c>
      <c r="O19" s="1071">
        <f>'Group Balance Sheet'!O29</f>
        <v>-4337895.1700000018</v>
      </c>
      <c r="P19" s="1071">
        <f>'Group Balance Sheet'!P29</f>
        <v>-4252563.7400000021</v>
      </c>
      <c r="Q19" s="1071">
        <f>'Group Balance Sheet'!Q29</f>
        <v>-4250216.4700000025</v>
      </c>
      <c r="R19" s="1071">
        <f>'Group Balance Sheet'!R29</f>
        <v>-3998844.5400000024</v>
      </c>
      <c r="S19" s="1071">
        <f>'Group Balance Sheet'!S29</f>
        <v>-4233434.120000002</v>
      </c>
      <c r="T19" s="1071">
        <f>'Group Balance Sheet'!T29</f>
        <v>-3839608.7300000018</v>
      </c>
      <c r="U19" s="1071">
        <f>'Group Balance Sheet'!U29</f>
        <v>-3911254.1300000018</v>
      </c>
      <c r="V19" s="1071">
        <f>'Group Balance Sheet'!V29</f>
        <v>-4122639.350000002</v>
      </c>
      <c r="W19" s="1071">
        <f>'Group Balance Sheet'!W29</f>
        <v>-3821475.5600000019</v>
      </c>
      <c r="X19" s="1071">
        <f>'Group Balance Sheet'!X29</f>
        <v>-4093920.910000002</v>
      </c>
      <c r="Y19" s="1071">
        <f>'Group Balance Sheet'!Y29</f>
        <v>-4093920.910000002</v>
      </c>
      <c r="Z19" s="1071">
        <f>'Group Balance Sheet'!Z29</f>
        <v>-4268920.910000002</v>
      </c>
      <c r="AA19" s="1071">
        <f>'Group Balance Sheet'!AA29</f>
        <v>-4443920.910000002</v>
      </c>
      <c r="AB19" s="1071">
        <f>'Group Balance Sheet'!AB29</f>
        <v>-5318920.910000002</v>
      </c>
    </row>
    <row r="20" spans="2:28" ht="14.5" customHeight="1">
      <c r="B20" s="7" t="s">
        <v>720</v>
      </c>
      <c r="E20" s="1071">
        <f>'Group Balance Sheet'!E35-E21</f>
        <v>-1103632.1600000004</v>
      </c>
      <c r="F20" s="1071">
        <f>'Group Balance Sheet'!F35-F21</f>
        <v>-833772.17000000016</v>
      </c>
      <c r="G20" s="1071">
        <f>'Group Balance Sheet'!G35-G21</f>
        <v>-1586723.0600000005</v>
      </c>
      <c r="H20" s="1071">
        <f>'Group Balance Sheet'!H35-H21</f>
        <v>-1151739.5</v>
      </c>
      <c r="I20" s="1071">
        <f>'Group Balance Sheet'!I35-I21</f>
        <v>-1124081.9900000005</v>
      </c>
      <c r="J20" s="1071">
        <f>'Group Balance Sheet'!J35-J21</f>
        <v>-1811984.5000000002</v>
      </c>
      <c r="K20" s="1071">
        <f>'Group Balance Sheet'!K35-K21</f>
        <v>-1785961.3700000003</v>
      </c>
      <c r="L20" s="1071">
        <f>'Group Balance Sheet'!L35-L21</f>
        <v>-1250758.7</v>
      </c>
      <c r="M20" s="1071">
        <f>'Group Balance Sheet'!M35-M21</f>
        <v>-1607592.96</v>
      </c>
      <c r="N20" s="1071">
        <f>'Group Balance Sheet'!N35-N21</f>
        <v>-2212722.04</v>
      </c>
      <c r="O20" s="1071">
        <f>'Group Balance Sheet'!O35-O21</f>
        <v>-1092582.77</v>
      </c>
      <c r="P20" s="1071">
        <f>'Group Balance Sheet'!P35-P21</f>
        <v>-1767500.7800000003</v>
      </c>
      <c r="Q20" s="1071">
        <f>'Group Balance Sheet'!Q35-Q21</f>
        <v>-1612947.55</v>
      </c>
      <c r="R20" s="1071">
        <f>'Group Balance Sheet'!R35-R21</f>
        <v>-1572461.8500000006</v>
      </c>
      <c r="S20" s="1071">
        <f>'Group Balance Sheet'!S35-S21</f>
        <v>-1733680.76</v>
      </c>
      <c r="T20" s="1071">
        <f>'Group Balance Sheet'!T35-T21</f>
        <v>-1688032.74</v>
      </c>
      <c r="U20" s="1071">
        <f>'Group Balance Sheet'!U35-U21</f>
        <v>-1592898.9599999997</v>
      </c>
      <c r="V20" s="1071">
        <f>'Group Balance Sheet'!V35-V21</f>
        <v>-1921484.0100000002</v>
      </c>
      <c r="W20" s="1071">
        <f>'Group Balance Sheet'!W35-W21</f>
        <v>-2127974.79</v>
      </c>
      <c r="X20" s="1071">
        <f>'Group Balance Sheet'!X35-X21</f>
        <v>-2959347.9597499999</v>
      </c>
      <c r="Y20" s="1071">
        <f>'Group Balance Sheet'!Y35-Y21</f>
        <v>-2577586.2497499995</v>
      </c>
      <c r="Z20" s="1071">
        <f>'Group Balance Sheet'!Z35-Z21</f>
        <v>-2690712.53675</v>
      </c>
      <c r="AA20" s="1071">
        <f>'Group Balance Sheet'!AA35-AA21</f>
        <v>-1983141.5522499999</v>
      </c>
      <c r="AB20" s="1071">
        <f>'Group Balance Sheet'!AB35-AB21</f>
        <v>-1936011.7815</v>
      </c>
    </row>
    <row r="21" spans="2:28" ht="14.5" customHeight="1">
      <c r="B21" s="7" t="s">
        <v>721</v>
      </c>
      <c r="E21" s="1071">
        <f>'Group Balance Sheet'!E33</f>
        <v>-1326658.68</v>
      </c>
      <c r="F21" s="1071">
        <f>'Group Balance Sheet'!F33</f>
        <v>-1315165.07</v>
      </c>
      <c r="G21" s="1071">
        <f>'Group Balance Sheet'!G33</f>
        <v>-1305970.17</v>
      </c>
      <c r="H21" s="1071">
        <f>'Group Balance Sheet'!H33</f>
        <v>-1296775.29</v>
      </c>
      <c r="I21" s="1071">
        <f>'Group Balance Sheet'!I33</f>
        <v>-1285281.68</v>
      </c>
      <c r="J21" s="1071">
        <f>'Group Balance Sheet'!J33</f>
        <v>-1276086.76</v>
      </c>
      <c r="K21" s="1071">
        <f>'Group Balance Sheet'!K33</f>
        <v>-1266891.8899999999</v>
      </c>
      <c r="L21" s="1071">
        <f>'Group Balance Sheet'!L33</f>
        <v>-1255398.26</v>
      </c>
      <c r="M21" s="1071">
        <f>'Group Balance Sheet'!M33</f>
        <v>-1246203.3999999999</v>
      </c>
      <c r="N21" s="1071">
        <f>'Group Balance Sheet'!N33</f>
        <v>-1089092.0900000001</v>
      </c>
      <c r="O21" s="1071">
        <f>'Group Balance Sheet'!O33</f>
        <v>-1088286.6299999999</v>
      </c>
      <c r="P21" s="1071">
        <f>'Group Balance Sheet'!P33</f>
        <v>-1101264.6000000001</v>
      </c>
      <c r="Q21" s="1071">
        <f>'Group Balance Sheet'!Q33</f>
        <v>-1093296.1100000001</v>
      </c>
      <c r="R21" s="1071">
        <f>'Group Balance Sheet'!R33</f>
        <v>-1168185.5</v>
      </c>
      <c r="S21" s="1071">
        <f>'Group Balance Sheet'!S33</f>
        <v>-1159772.49</v>
      </c>
      <c r="T21" s="1071">
        <f>'Group Balance Sheet'!T33</f>
        <v>-1206785.3400000001</v>
      </c>
      <c r="U21" s="1071">
        <f>'Group Balance Sheet'!U33</f>
        <v>-1195908.5900000001</v>
      </c>
      <c r="V21" s="1071">
        <f>'Group Balance Sheet'!V33</f>
        <v>-1187207.17</v>
      </c>
      <c r="W21" s="1071">
        <f>'Group Balance Sheet'!W33</f>
        <v>-1178505.78</v>
      </c>
      <c r="X21" s="1071">
        <f>'Group Balance Sheet'!X33</f>
        <v>-1167624.9612825694</v>
      </c>
      <c r="Y21" s="1071">
        <f>'Group Balance Sheet'!Y33</f>
        <v>-1158920.306308625</v>
      </c>
      <c r="Z21" s="1071">
        <f>'Group Balance Sheet'!Z33</f>
        <v>-1150215.6513346806</v>
      </c>
      <c r="AA21" s="1071">
        <f>'Group Balance Sheet'!AA33</f>
        <v>-1139334.83261725</v>
      </c>
      <c r="AB21" s="1071">
        <f>'Group Balance Sheet'!AB33</f>
        <v>-1130630.1776433056</v>
      </c>
    </row>
    <row r="22" spans="2:28" ht="14.5" customHeight="1">
      <c r="B22" s="6" t="s">
        <v>176</v>
      </c>
      <c r="E22" s="1071">
        <f>'Group Balance Sheet'!E37</f>
        <v>-861641.73999999976</v>
      </c>
      <c r="F22" s="1071">
        <f>'Group Balance Sheet'!F37</f>
        <v>-485892.41999999987</v>
      </c>
      <c r="G22" s="1071">
        <f>'Group Balance Sheet'!G37</f>
        <v>-768924.60999999987</v>
      </c>
      <c r="H22" s="1071">
        <f>'Group Balance Sheet'!H37</f>
        <v>-856245.01999999979</v>
      </c>
      <c r="I22" s="1071">
        <f>'Group Balance Sheet'!I37</f>
        <v>-741010.24999999965</v>
      </c>
      <c r="J22" s="1071">
        <f>'Group Balance Sheet'!J37</f>
        <v>-1119280.3899999997</v>
      </c>
      <c r="K22" s="1071">
        <f>'Group Balance Sheet'!K37</f>
        <v>-1422643.9999999998</v>
      </c>
      <c r="L22" s="1071">
        <f>'Group Balance Sheet'!L37</f>
        <v>-582141.62999999977</v>
      </c>
      <c r="M22" s="1071">
        <f>'Group Balance Sheet'!M37</f>
        <v>-1033470.5099999998</v>
      </c>
      <c r="N22" s="1071">
        <f>'Group Balance Sheet'!N37</f>
        <v>-1094074.3499999996</v>
      </c>
      <c r="O22" s="1071">
        <f>'Group Balance Sheet'!O37</f>
        <v>-1239145.4799999997</v>
      </c>
      <c r="P22" s="1071">
        <f>'Group Balance Sheet'!P37</f>
        <v>-1637846.19</v>
      </c>
      <c r="Q22" s="1071">
        <f>'Group Balance Sheet'!Q37</f>
        <v>-1129548.3000000003</v>
      </c>
      <c r="R22" s="1071">
        <f>'Group Balance Sheet'!R37</f>
        <v>-1561604.3800000004</v>
      </c>
      <c r="S22" s="1071">
        <f>'Group Balance Sheet'!S37</f>
        <v>-825326.25000000058</v>
      </c>
      <c r="T22" s="1071">
        <f>'Group Balance Sheet'!T37</f>
        <v>-1285798.4500000007</v>
      </c>
      <c r="U22" s="1071">
        <f>'Group Balance Sheet'!U37</f>
        <v>-1742503.8800000006</v>
      </c>
      <c r="V22" s="1071">
        <f>'Group Balance Sheet'!V37</f>
        <v>-1495852.9900000007</v>
      </c>
      <c r="W22" s="1071">
        <f>'Group Balance Sheet'!W37</f>
        <v>-2134825.4300000006</v>
      </c>
      <c r="X22" s="1071">
        <f>'Group Balance Sheet'!X37</f>
        <v>-1313617.347188462</v>
      </c>
      <c r="Y22" s="1071">
        <f>'Group Balance Sheet'!Y37</f>
        <v>-1620639.0340192313</v>
      </c>
      <c r="Z22" s="1071">
        <f>'Group Balance Sheet'!Z37</f>
        <v>-1945159.4806692314</v>
      </c>
      <c r="AA22" s="1071">
        <f>'Group Balance Sheet'!AA37</f>
        <v>-1414180.703161539</v>
      </c>
      <c r="AB22" s="1071">
        <f>'Group Balance Sheet'!AB37</f>
        <v>-1870268.3657961546</v>
      </c>
    </row>
    <row r="23" spans="2:28" ht="14.5" customHeight="1">
      <c r="B23" s="6" t="s">
        <v>150</v>
      </c>
      <c r="E23" s="1071">
        <f>'Group Balance Sheet'!E38</f>
        <v>-365798.25000000012</v>
      </c>
      <c r="F23" s="1071">
        <f>'Group Balance Sheet'!F38</f>
        <v>-813828.95000000042</v>
      </c>
      <c r="G23" s="1071">
        <f>'Group Balance Sheet'!G38</f>
        <v>-360154.31000000035</v>
      </c>
      <c r="H23" s="1071">
        <f>'Group Balance Sheet'!H38</f>
        <v>-412799.70000000042</v>
      </c>
      <c r="I23" s="1071">
        <f>'Group Balance Sheet'!I38</f>
        <v>-737306.0000000007</v>
      </c>
      <c r="J23" s="1071">
        <f>'Group Balance Sheet'!J38</f>
        <v>-481277.20000000059</v>
      </c>
      <c r="K23" s="1071">
        <f>'Group Balance Sheet'!K38</f>
        <v>-489263.19000000082</v>
      </c>
      <c r="L23" s="1071">
        <f>'Group Balance Sheet'!L38</f>
        <v>-786691.30000000086</v>
      </c>
      <c r="M23" s="1071">
        <f>'Group Balance Sheet'!M38</f>
        <v>-531998.27000000072</v>
      </c>
      <c r="N23" s="1071">
        <f>'Group Balance Sheet'!N38</f>
        <v>-519003.67000000051</v>
      </c>
      <c r="O23" s="1071">
        <f>'Group Balance Sheet'!O38</f>
        <v>-840377.11000000034</v>
      </c>
      <c r="P23" s="1071">
        <f>'Group Balance Sheet'!P38</f>
        <v>-628221.73000000021</v>
      </c>
      <c r="Q23" s="1071">
        <f>'Group Balance Sheet'!Q38</f>
        <v>-341073.91000000027</v>
      </c>
      <c r="R23" s="1071">
        <f>'Group Balance Sheet'!R38</f>
        <v>-779486.18000000075</v>
      </c>
      <c r="S23" s="1071">
        <f>'Group Balance Sheet'!S38</f>
        <v>-1125340.0400000007</v>
      </c>
      <c r="T23" s="1071">
        <f>'Group Balance Sheet'!T38</f>
        <v>-1179977.0600000005</v>
      </c>
      <c r="U23" s="1071">
        <f>'Group Balance Sheet'!U38</f>
        <v>-1578027.0300000007</v>
      </c>
      <c r="V23" s="1071">
        <f>'Group Balance Sheet'!V38</f>
        <v>-1251545.83</v>
      </c>
      <c r="W23" s="1071">
        <f>'Group Balance Sheet'!W38</f>
        <v>-1257473.8900000004</v>
      </c>
      <c r="X23" s="1071">
        <f>'Group Balance Sheet'!X38</f>
        <v>-1257473.8900000004</v>
      </c>
      <c r="Y23" s="1071">
        <f>'Group Balance Sheet'!Y38</f>
        <v>-1507473.8900000004</v>
      </c>
      <c r="Z23" s="1071">
        <f>'Group Balance Sheet'!Z38</f>
        <v>-1257473.8900000004</v>
      </c>
      <c r="AA23" s="1071">
        <f>'Group Balance Sheet'!AA38</f>
        <v>-1257473.8900000004</v>
      </c>
      <c r="AB23" s="1071">
        <f>'Group Balance Sheet'!AB38</f>
        <v>-1507473.8900000004</v>
      </c>
    </row>
    <row r="24" spans="2:28" ht="14.5" customHeight="1">
      <c r="B24" s="6" t="s">
        <v>719</v>
      </c>
      <c r="E24" s="1071">
        <f>'Group Balance Sheet'!E39</f>
        <v>-520897.32999999757</v>
      </c>
      <c r="F24" s="1071">
        <f>'Group Balance Sheet'!F39</f>
        <v>-549831.58999999717</v>
      </c>
      <c r="G24" s="1071">
        <f>'Group Balance Sheet'!G39</f>
        <v>-574677.31999999995</v>
      </c>
      <c r="H24" s="1071">
        <f>'Group Balance Sheet'!H39</f>
        <v>-703345.08</v>
      </c>
      <c r="I24" s="1071">
        <f>'Group Balance Sheet'!I39</f>
        <v>-958238.64</v>
      </c>
      <c r="J24" s="1071">
        <f>'Group Balance Sheet'!J39</f>
        <v>-1024930.58</v>
      </c>
      <c r="K24" s="1071">
        <f>'Group Balance Sheet'!K39</f>
        <v>-982258.89</v>
      </c>
      <c r="L24" s="1071">
        <f>'Group Balance Sheet'!L39</f>
        <v>-1026592.28</v>
      </c>
      <c r="M24" s="1071">
        <f>'Group Balance Sheet'!M39</f>
        <v>-1040640.83</v>
      </c>
      <c r="N24" s="1071">
        <f>'Group Balance Sheet'!N39</f>
        <v>-922126.45</v>
      </c>
      <c r="O24" s="1071">
        <f>'Group Balance Sheet'!O39</f>
        <v>-843414.16</v>
      </c>
      <c r="P24" s="1071">
        <f>'Group Balance Sheet'!P39</f>
        <v>-978027.41</v>
      </c>
      <c r="Q24" s="1071">
        <f>'Group Balance Sheet'!Q39</f>
        <v>-1069858.3399999999</v>
      </c>
      <c r="R24" s="1071">
        <f>'Group Balance Sheet'!R39</f>
        <v>-1010559.7800000001</v>
      </c>
      <c r="S24" s="1071">
        <f>'Group Balance Sheet'!S39</f>
        <v>-954839</v>
      </c>
      <c r="T24" s="1071">
        <f>'Group Balance Sheet'!T39</f>
        <v>-970539.1</v>
      </c>
      <c r="U24" s="1071">
        <f>'Group Balance Sheet'!U39</f>
        <v>-782656.2</v>
      </c>
      <c r="V24" s="1071">
        <f>'Group Balance Sheet'!V39</f>
        <v>-910883.44</v>
      </c>
      <c r="W24" s="1071">
        <f>'Group Balance Sheet'!W39</f>
        <v>-905221.97999999986</v>
      </c>
      <c r="X24" s="1071">
        <f>'Group Balance Sheet'!X39</f>
        <v>-905221.97999999986</v>
      </c>
      <c r="Y24" s="1071">
        <f>'Group Balance Sheet'!Y39</f>
        <v>-905221.97999999986</v>
      </c>
      <c r="Z24" s="1071">
        <f>'Group Balance Sheet'!Z39</f>
        <v>-905221.97999999986</v>
      </c>
      <c r="AA24" s="1071">
        <f>'Group Balance Sheet'!AA39</f>
        <v>-905221.97999999986</v>
      </c>
      <c r="AB24" s="1071">
        <f>'Group Balance Sheet'!AB39</f>
        <v>-905221.97999999986</v>
      </c>
    </row>
    <row r="25" spans="2:28" ht="14.5" customHeight="1">
      <c r="B25" s="6" t="s">
        <v>214</v>
      </c>
      <c r="E25" s="1071">
        <f>'Group Balance Sheet'!E40</f>
        <v>-8508404</v>
      </c>
      <c r="F25" s="1071">
        <f>'Group Balance Sheet'!F40</f>
        <v>-8508404</v>
      </c>
      <c r="G25" s="1071">
        <f>'Group Balance Sheet'!G40</f>
        <v>-8508404</v>
      </c>
      <c r="H25" s="1071">
        <f>'Group Balance Sheet'!H40</f>
        <v>-8508404</v>
      </c>
      <c r="I25" s="1071">
        <f>'Group Balance Sheet'!I40</f>
        <v>-8508404</v>
      </c>
      <c r="J25" s="1071">
        <f>'Group Balance Sheet'!J40</f>
        <v>-8508404</v>
      </c>
      <c r="K25" s="1071">
        <f>'Group Balance Sheet'!K40</f>
        <v>-8508404</v>
      </c>
      <c r="L25" s="1071">
        <f>'Group Balance Sheet'!L40</f>
        <v>-8508404</v>
      </c>
      <c r="M25" s="1071">
        <f>'Group Balance Sheet'!M40</f>
        <v>-8508404</v>
      </c>
      <c r="N25" s="1071">
        <f>'Group Balance Sheet'!N40</f>
        <v>-8508404</v>
      </c>
      <c r="O25" s="1071">
        <f>'Group Balance Sheet'!O40</f>
        <v>-8508404</v>
      </c>
      <c r="P25" s="1071">
        <f>'Group Balance Sheet'!P40</f>
        <v>-8707126.9664391093</v>
      </c>
      <c r="Q25" s="1071">
        <f>'Group Balance Sheet'!Q40</f>
        <v>-8707126.9664391093</v>
      </c>
      <c r="R25" s="1071">
        <f>'Group Balance Sheet'!R40</f>
        <v>-8707126.9664391093</v>
      </c>
      <c r="S25" s="1071">
        <f>'Group Balance Sheet'!S40</f>
        <v>-8707126.9664391093</v>
      </c>
      <c r="T25" s="1071">
        <f>'Group Balance Sheet'!T40</f>
        <v>-8707126.9664391093</v>
      </c>
      <c r="U25" s="1071">
        <f>'Group Balance Sheet'!U40</f>
        <v>-8707126.9664391093</v>
      </c>
      <c r="V25" s="1071">
        <f>'Group Balance Sheet'!V40</f>
        <v>-8707126.9664391093</v>
      </c>
      <c r="W25" s="1071">
        <f>'Group Balance Sheet'!W40</f>
        <v>-8707126.9664391093</v>
      </c>
      <c r="X25" s="1071">
        <f>'Group Balance Sheet'!X40</f>
        <v>-8707126.9664391093</v>
      </c>
      <c r="Y25" s="1071">
        <f>'Group Balance Sheet'!Y40</f>
        <v>-8707126.9664391093</v>
      </c>
      <c r="Z25" s="1071">
        <f>'Group Balance Sheet'!Z40</f>
        <v>-8707126.9664391093</v>
      </c>
      <c r="AA25" s="1071">
        <f>'Group Balance Sheet'!AA40</f>
        <v>-8707126.9664391093</v>
      </c>
      <c r="AB25" s="1071">
        <f>'Group Balance Sheet'!AB40</f>
        <v>-8707126.9664391093</v>
      </c>
    </row>
    <row r="26" spans="2:28" ht="14.5" customHeight="1">
      <c r="B26" s="6" t="s">
        <v>722</v>
      </c>
      <c r="E26" s="1071">
        <f>'Group Balance Sheet'!E46</f>
        <v>-2245315.8287671232</v>
      </c>
      <c r="F26" s="1071">
        <f>'Group Balance Sheet'!F46</f>
        <v>-2822273.5342465751</v>
      </c>
      <c r="G26" s="1071">
        <f>'Group Balance Sheet'!G46</f>
        <v>-3349216.37</v>
      </c>
      <c r="H26" s="1071">
        <f>'Group Balance Sheet'!H46</f>
        <v>-3264008.4147945205</v>
      </c>
      <c r="I26" s="1071">
        <f>'Group Balance Sheet'!I46</f>
        <v>-3643263.8942465754</v>
      </c>
      <c r="J26" s="1071">
        <f>'Group Balance Sheet'!J46</f>
        <v>-3573752</v>
      </c>
      <c r="K26" s="1071">
        <f>'Group Balance Sheet'!K46</f>
        <v>-3677156.3835616438</v>
      </c>
      <c r="L26" s="1071">
        <f>'Group Balance Sheet'!L46</f>
        <v>-4209480.3561643837</v>
      </c>
      <c r="M26" s="1071">
        <f>'Group Balance Sheet'!M46</f>
        <v>-3973752</v>
      </c>
      <c r="N26" s="1071">
        <f>'Group Balance Sheet'!N46</f>
        <v>-4078149.983890411</v>
      </c>
      <c r="O26" s="1071">
        <f>'Group Balance Sheet'!O46</f>
        <v>-4853557.0527945207</v>
      </c>
      <c r="P26" s="1071">
        <f>'Group Balance Sheet'!P46</f>
        <v>-5765710.6900000004</v>
      </c>
      <c r="Q26" s="1071">
        <f>'Group Balance Sheet'!Q46</f>
        <v>-5340985.0338904113</v>
      </c>
      <c r="R26" s="1071">
        <f>'Group Balance Sheet'!R46</f>
        <v>-5832006.7059452049</v>
      </c>
      <c r="S26" s="1071">
        <f>'Group Balance Sheet'!S46</f>
        <v>-5943246.1113698632</v>
      </c>
      <c r="T26" s="1071">
        <f>'Group Balance Sheet'!T46</f>
        <v>-5938175.3550958904</v>
      </c>
      <c r="U26" s="1071">
        <f>'Group Balance Sheet'!U46</f>
        <v>-6079249.9864657531</v>
      </c>
      <c r="V26" s="1071">
        <f>'Group Balance Sheet'!V46</f>
        <v>-6205315.6500000004</v>
      </c>
      <c r="W26" s="1071">
        <f>'Group Balance Sheet'!W46</f>
        <v>-6319046.2156986305</v>
      </c>
      <c r="X26" s="1071">
        <f>'Group Balance Sheet'!X46</f>
        <v>-6461209.4228219176</v>
      </c>
      <c r="Y26" s="1071">
        <f>'Group Balance Sheet'!Y46</f>
        <v>-6331877.6500000004</v>
      </c>
      <c r="Z26" s="1071">
        <f>'Group Balance Sheet'!Z46</f>
        <v>-6444147.0215068497</v>
      </c>
      <c r="AA26" s="1071">
        <f>'Group Balance Sheet'!AA46</f>
        <v>-6584483.7358904108</v>
      </c>
      <c r="AB26" s="1071">
        <f>'Group Balance Sheet'!AB46</f>
        <v>-6458439.6500000004</v>
      </c>
    </row>
    <row r="27" spans="2:28" ht="14.5" customHeight="1">
      <c r="B27" s="84" t="s">
        <v>120</v>
      </c>
      <c r="D27" s="1069"/>
      <c r="E27" s="1070">
        <f>SUM(E19:E26)</f>
        <v>-17451268.898767125</v>
      </c>
      <c r="F27" s="1070">
        <f t="shared" ref="F27:P27" si="4">SUM(F19:F26)</f>
        <v>-17803920.154246576</v>
      </c>
      <c r="G27" s="1070">
        <f t="shared" si="4"/>
        <v>-18903142.130000003</v>
      </c>
      <c r="H27" s="1070">
        <f t="shared" si="4"/>
        <v>-19374256.524794523</v>
      </c>
      <c r="I27" s="1070">
        <f t="shared" si="4"/>
        <v>-20145799.384246577</v>
      </c>
      <c r="J27" s="1070">
        <f t="shared" si="4"/>
        <v>-20580751.560000002</v>
      </c>
      <c r="K27" s="1070">
        <f t="shared" si="4"/>
        <v>-20525891.163561646</v>
      </c>
      <c r="L27" s="1070">
        <f t="shared" si="4"/>
        <v>-20729944.226164386</v>
      </c>
      <c r="M27" s="1070">
        <f t="shared" si="4"/>
        <v>-21129629.68</v>
      </c>
      <c r="N27" s="1070">
        <f t="shared" si="4"/>
        <v>-22232002.203890409</v>
      </c>
      <c r="O27" s="1070">
        <f t="shared" si="4"/>
        <v>-22803662.37279452</v>
      </c>
      <c r="P27" s="1070">
        <f t="shared" si="4"/>
        <v>-24838262.106439114</v>
      </c>
      <c r="Q27" s="1070">
        <f t="shared" ref="Q27:AB27" si="5">SUM(Q19:Q26)</f>
        <v>-23545052.680329524</v>
      </c>
      <c r="R27" s="1070">
        <f t="shared" si="5"/>
        <v>-24630275.902384318</v>
      </c>
      <c r="S27" s="1070">
        <f t="shared" si="5"/>
        <v>-24682765.737808976</v>
      </c>
      <c r="T27" s="1070">
        <f t="shared" si="5"/>
        <v>-24816043.741535001</v>
      </c>
      <c r="U27" s="1070">
        <f t="shared" si="5"/>
        <v>-25589625.742904864</v>
      </c>
      <c r="V27" s="1070">
        <f t="shared" si="5"/>
        <v>-25802055.406439111</v>
      </c>
      <c r="W27" s="1070">
        <f t="shared" si="5"/>
        <v>-26451650.612137742</v>
      </c>
      <c r="X27" s="1070">
        <f t="shared" si="5"/>
        <v>-26865543.437482059</v>
      </c>
      <c r="Y27" s="1070">
        <f t="shared" si="5"/>
        <v>-26902766.986516967</v>
      </c>
      <c r="Z27" s="1070">
        <f t="shared" si="5"/>
        <v>-27368978.436699875</v>
      </c>
      <c r="AA27" s="1070">
        <f t="shared" si="5"/>
        <v>-26434884.570358314</v>
      </c>
      <c r="AB27" s="1070">
        <f t="shared" si="5"/>
        <v>-27834093.721378572</v>
      </c>
    </row>
    <row r="28" spans="2:28" ht="14.5" customHeight="1">
      <c r="B28" s="5"/>
      <c r="D28" s="1069"/>
      <c r="E28" s="1072"/>
      <c r="F28" s="1072"/>
      <c r="G28" s="1072"/>
      <c r="H28" s="1072"/>
      <c r="I28" s="1072"/>
      <c r="J28" s="1072"/>
      <c r="K28" s="1072"/>
      <c r="L28" s="1072"/>
      <c r="M28" s="1072"/>
      <c r="N28" s="1072"/>
      <c r="O28" s="1072"/>
      <c r="P28" s="1072"/>
      <c r="Q28" s="1072"/>
      <c r="R28" s="1072"/>
      <c r="S28" s="1072"/>
      <c r="T28" s="1072"/>
      <c r="U28" s="1072"/>
      <c r="V28" s="1072"/>
      <c r="W28" s="1072"/>
      <c r="X28" s="1072"/>
      <c r="Y28" s="1072"/>
      <c r="Z28" s="1072"/>
      <c r="AA28" s="1072"/>
      <c r="AB28" s="1072"/>
    </row>
    <row r="29" spans="2:28" ht="14.5" customHeight="1">
      <c r="B29" s="84" t="s">
        <v>723</v>
      </c>
      <c r="D29" s="1069"/>
      <c r="E29" s="1070">
        <f>E17+E27</f>
        <v>-13521900.324675795</v>
      </c>
      <c r="F29" s="1070">
        <f t="shared" ref="F29:P29" si="6">F17+F27</f>
        <v>-14225323.523853878</v>
      </c>
      <c r="G29" s="1070">
        <f t="shared" si="6"/>
        <v>-14734086.880566208</v>
      </c>
      <c r="H29" s="1070">
        <f t="shared" si="6"/>
        <v>-15759620.656319633</v>
      </c>
      <c r="I29" s="1070">
        <f t="shared" si="6"/>
        <v>-15861856.179470319</v>
      </c>
      <c r="J29" s="1070">
        <f t="shared" si="6"/>
        <v>-15749196.616182644</v>
      </c>
      <c r="K29" s="1070">
        <f t="shared" si="6"/>
        <v>-15872875.160703193</v>
      </c>
      <c r="L29" s="1070">
        <f t="shared" si="6"/>
        <v>-16220692.577004565</v>
      </c>
      <c r="M29" s="1070">
        <f t="shared" si="6"/>
        <v>-16645623.611799082</v>
      </c>
      <c r="N29" s="1070">
        <f t="shared" si="6"/>
        <v>-17137779.816648401</v>
      </c>
      <c r="O29" s="1070">
        <f t="shared" si="6"/>
        <v>-18593260.059251141</v>
      </c>
      <c r="P29" s="1070">
        <f t="shared" si="6"/>
        <v>-19431727.18385464</v>
      </c>
      <c r="Q29" s="1070">
        <f t="shared" ref="Q29:AB29" si="7">Q17+Q27</f>
        <v>-19538050.91812861</v>
      </c>
      <c r="R29" s="1070">
        <f t="shared" si="7"/>
        <v>-19434947.443882037</v>
      </c>
      <c r="S29" s="1070">
        <f t="shared" si="7"/>
        <v>-19912365.860265594</v>
      </c>
      <c r="T29" s="1070">
        <f t="shared" si="7"/>
        <v>-20244822.819745041</v>
      </c>
      <c r="U29" s="1070">
        <f t="shared" si="7"/>
        <v>-20241569.394813538</v>
      </c>
      <c r="V29" s="1070">
        <f t="shared" si="7"/>
        <v>-20735173.241471067</v>
      </c>
      <c r="W29" s="1070">
        <f t="shared" si="7"/>
        <v>-20732568.598128602</v>
      </c>
      <c r="X29" s="1070">
        <f t="shared" si="7"/>
        <v>-20687421.54579667</v>
      </c>
      <c r="Y29" s="1070">
        <f t="shared" si="7"/>
        <v>-21403125.678839352</v>
      </c>
      <c r="Z29" s="1070">
        <f t="shared" si="7"/>
        <v>-21966857.874228187</v>
      </c>
      <c r="AA29" s="1070">
        <f t="shared" si="7"/>
        <v>-21827427.537348837</v>
      </c>
      <c r="AB29" s="1070">
        <f t="shared" si="7"/>
        <v>-22232739.863468964</v>
      </c>
    </row>
    <row r="30" spans="2:28" ht="14.5" customHeight="1">
      <c r="B30" s="107"/>
      <c r="D30" s="1065"/>
      <c r="E30" s="1071"/>
      <c r="F30" s="1071"/>
      <c r="G30" s="1071"/>
      <c r="H30" s="1071"/>
      <c r="I30" s="1071"/>
      <c r="J30" s="1071"/>
      <c r="K30" s="1071"/>
      <c r="L30" s="1071"/>
      <c r="M30" s="1071"/>
      <c r="N30" s="1071"/>
      <c r="O30" s="1071"/>
      <c r="P30" s="1071"/>
      <c r="Q30" s="1071"/>
      <c r="R30" s="1071"/>
      <c r="S30" s="1071"/>
      <c r="T30" s="1071"/>
      <c r="U30" s="1071"/>
      <c r="V30" s="1071"/>
      <c r="W30" s="1071"/>
      <c r="X30" s="1071"/>
      <c r="Y30" s="1071"/>
      <c r="Z30" s="1071"/>
      <c r="AA30" s="1071"/>
      <c r="AB30" s="1071"/>
    </row>
    <row r="31" spans="2:28" ht="14.5" customHeight="1">
      <c r="B31" s="84" t="s">
        <v>181</v>
      </c>
      <c r="D31" s="1069"/>
      <c r="E31" s="1070">
        <f>E7+E11+E29</f>
        <v>35677904.295324206</v>
      </c>
      <c r="F31" s="1070">
        <f t="shared" ref="F31:P31" si="8">F7+F11+F29</f>
        <v>35472094.006146125</v>
      </c>
      <c r="G31" s="1070">
        <f t="shared" si="8"/>
        <v>35568646.11943379</v>
      </c>
      <c r="H31" s="1070">
        <f t="shared" si="8"/>
        <v>35350256.093680367</v>
      </c>
      <c r="I31" s="1070">
        <f t="shared" si="8"/>
        <v>35781074.140529677</v>
      </c>
      <c r="J31" s="1070">
        <f t="shared" si="8"/>
        <v>35498341.093817353</v>
      </c>
      <c r="K31" s="1070">
        <f t="shared" si="8"/>
        <v>35519024.959296808</v>
      </c>
      <c r="L31" s="1070">
        <f t="shared" si="8"/>
        <v>35694562.572995432</v>
      </c>
      <c r="M31" s="1070">
        <f t="shared" si="8"/>
        <v>35662093.308200911</v>
      </c>
      <c r="N31" s="1070">
        <f t="shared" si="8"/>
        <v>35349860.273351595</v>
      </c>
      <c r="O31" s="1070">
        <f t="shared" si="8"/>
        <v>35055202.410748854</v>
      </c>
      <c r="P31" s="1070">
        <f t="shared" si="8"/>
        <v>36572328.806145355</v>
      </c>
      <c r="Q31" s="1070">
        <f t="shared" ref="Q31:AB31" si="9">Q7+Q11+Q29</f>
        <v>36685268.26187139</v>
      </c>
      <c r="R31" s="1070">
        <f t="shared" si="9"/>
        <v>36740178.556117967</v>
      </c>
      <c r="S31" s="1070">
        <f t="shared" si="9"/>
        <v>36860766.649734408</v>
      </c>
      <c r="T31" s="1070">
        <f t="shared" si="9"/>
        <v>36697314.100254953</v>
      </c>
      <c r="U31" s="1070">
        <f t="shared" si="9"/>
        <v>37412926.105186455</v>
      </c>
      <c r="V31" s="1070">
        <f t="shared" si="9"/>
        <v>37052503.80852893</v>
      </c>
      <c r="W31" s="1070">
        <f t="shared" si="9"/>
        <v>37134147.771871388</v>
      </c>
      <c r="X31" s="1070">
        <f t="shared" si="9"/>
        <v>37267794.899744987</v>
      </c>
      <c r="Y31" s="1070">
        <f t="shared" si="9"/>
        <v>37149994.160468981</v>
      </c>
      <c r="Z31" s="1070">
        <f t="shared" si="9"/>
        <v>37096802.025513478</v>
      </c>
      <c r="AA31" s="1070">
        <f t="shared" si="9"/>
        <v>37221932.437934488</v>
      </c>
      <c r="AB31" s="1070">
        <f t="shared" si="9"/>
        <v>36950783.505581036</v>
      </c>
    </row>
    <row r="32" spans="2:28" ht="14.5" customHeight="1">
      <c r="D32" s="1065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</row>
    <row r="33" spans="2:28" ht="14.5" customHeight="1">
      <c r="B33" s="6" t="s">
        <v>178</v>
      </c>
      <c r="E33" s="1071">
        <f>'Group Balance Sheet'!E56</f>
        <v>-8645624</v>
      </c>
      <c r="F33" s="1071">
        <f>'Group Balance Sheet'!F56</f>
        <v>-8645624</v>
      </c>
      <c r="G33" s="1071">
        <f>'Group Balance Sheet'!G56</f>
        <v>-8645624</v>
      </c>
      <c r="H33" s="1071">
        <f>'Group Balance Sheet'!H56</f>
        <v>-8468436</v>
      </c>
      <c r="I33" s="1071">
        <f>'Group Balance Sheet'!I56</f>
        <v>-8468436</v>
      </c>
      <c r="J33" s="1071">
        <f>'Group Balance Sheet'!J56</f>
        <v>-8291248</v>
      </c>
      <c r="K33" s="1071">
        <f>'Group Balance Sheet'!K56</f>
        <v>-8291248</v>
      </c>
      <c r="L33" s="1071">
        <f>'Group Balance Sheet'!L56</f>
        <v>-8291248</v>
      </c>
      <c r="M33" s="1071">
        <f>'Group Balance Sheet'!M56</f>
        <v>-8114060</v>
      </c>
      <c r="N33" s="1071">
        <f>'Group Balance Sheet'!N56</f>
        <v>-8114060</v>
      </c>
      <c r="O33" s="1071">
        <f>'Group Balance Sheet'!O56</f>
        <v>-8114060</v>
      </c>
      <c r="P33" s="1071">
        <f>'Group Balance Sheet'!P56</f>
        <v>-7936872</v>
      </c>
      <c r="Q33" s="1071">
        <f>'Group Balance Sheet'!Q56</f>
        <v>-7936872</v>
      </c>
      <c r="R33" s="1071">
        <f>'Group Balance Sheet'!R56</f>
        <v>-7936872</v>
      </c>
      <c r="S33" s="1071">
        <f>'Group Balance Sheet'!S56</f>
        <v>-7936872</v>
      </c>
      <c r="T33" s="1071">
        <f>'Group Balance Sheet'!T56</f>
        <v>-7759684</v>
      </c>
      <c r="U33" s="1071">
        <f>'Group Balance Sheet'!U56</f>
        <v>-7759684</v>
      </c>
      <c r="V33" s="1071">
        <f>'Group Balance Sheet'!V56</f>
        <v>-7582496</v>
      </c>
      <c r="W33" s="1071">
        <f>'Group Balance Sheet'!W56</f>
        <v>-7582496</v>
      </c>
      <c r="X33" s="1071">
        <f>'Group Balance Sheet'!X56</f>
        <v>-7582496</v>
      </c>
      <c r="Y33" s="1071">
        <f>'Group Balance Sheet'!Y56</f>
        <v>-7278746</v>
      </c>
      <c r="Z33" s="1071">
        <f>'Group Balance Sheet'!Z56</f>
        <v>-7278746</v>
      </c>
      <c r="AA33" s="1071">
        <f>'Group Balance Sheet'!AA56</f>
        <v>-7278746</v>
      </c>
      <c r="AB33" s="1071">
        <f>'Group Balance Sheet'!AB56</f>
        <v>-6974996</v>
      </c>
    </row>
    <row r="34" spans="2:28" ht="14.5" customHeight="1">
      <c r="B34" s="6" t="s">
        <v>121</v>
      </c>
      <c r="E34" s="1071">
        <f>'Group Balance Sheet'!E57</f>
        <v>308200</v>
      </c>
      <c r="F34" s="1071">
        <f>'Group Balance Sheet'!F57</f>
        <v>307941.77</v>
      </c>
      <c r="G34" s="1071">
        <f>'Group Balance Sheet'!G57</f>
        <v>307683.53000000003</v>
      </c>
      <c r="H34" s="1071">
        <f>'Group Balance Sheet'!H57</f>
        <v>310643.86</v>
      </c>
      <c r="I34" s="1071">
        <f>'Group Balance Sheet'!I57</f>
        <v>309837.74</v>
      </c>
      <c r="J34" s="1071">
        <f>'Group Balance Sheet'!J57</f>
        <v>310666.15000000002</v>
      </c>
      <c r="K34" s="1071">
        <f>'Group Balance Sheet'!K57</f>
        <v>311494.56</v>
      </c>
      <c r="L34" s="1071">
        <f>'Group Balance Sheet'!L57</f>
        <v>312707.37</v>
      </c>
      <c r="M34" s="1071">
        <f>'Group Balance Sheet'!M57</f>
        <v>313857.46000000002</v>
      </c>
      <c r="N34" s="1071">
        <f>'Group Balance Sheet'!N57</f>
        <v>311035.05</v>
      </c>
      <c r="O34" s="1071">
        <f>'Group Balance Sheet'!O57</f>
        <v>311035.05</v>
      </c>
      <c r="P34" s="1071">
        <f>'Group Balance Sheet'!P57</f>
        <v>311035.05</v>
      </c>
      <c r="Q34" s="1071">
        <f>'Group Balance Sheet'!Q57</f>
        <v>311035.05</v>
      </c>
      <c r="R34" s="1071">
        <f>'Group Balance Sheet'!R57</f>
        <v>311035.05</v>
      </c>
      <c r="S34" s="1071">
        <f>'Group Balance Sheet'!S57</f>
        <v>311035.05</v>
      </c>
      <c r="T34" s="1071">
        <f>'Group Balance Sheet'!T57</f>
        <v>311035.05</v>
      </c>
      <c r="U34" s="1071">
        <f>'Group Balance Sheet'!U57</f>
        <v>311035.05</v>
      </c>
      <c r="V34" s="1071">
        <f>'Group Balance Sheet'!V57</f>
        <v>311035.05</v>
      </c>
      <c r="W34" s="1071">
        <f>'Group Balance Sheet'!W57</f>
        <v>311035.05</v>
      </c>
      <c r="X34" s="1071">
        <f>'Group Balance Sheet'!X57</f>
        <v>311035.05</v>
      </c>
      <c r="Y34" s="1071">
        <f>'Group Balance Sheet'!Y57</f>
        <v>311035.05</v>
      </c>
      <c r="Z34" s="1071">
        <f>'Group Balance Sheet'!Z57</f>
        <v>311035.05</v>
      </c>
      <c r="AA34" s="1071">
        <f>'Group Balance Sheet'!AA57</f>
        <v>311035.05</v>
      </c>
      <c r="AB34" s="1071">
        <f>'Group Balance Sheet'!AB57</f>
        <v>311035.05</v>
      </c>
    </row>
    <row r="35" spans="2:28" ht="14.5" customHeight="1">
      <c r="B35" s="6" t="s">
        <v>122</v>
      </c>
      <c r="E35" s="1071">
        <f>'Group Balance Sheet'!E59</f>
        <v>-19139874</v>
      </c>
      <c r="F35" s="1071">
        <f>'Group Balance Sheet'!F59</f>
        <v>-19139874</v>
      </c>
      <c r="G35" s="1071">
        <f>'Group Balance Sheet'!G59</f>
        <v>-19139874</v>
      </c>
      <c r="H35" s="1071">
        <f>'Group Balance Sheet'!H59</f>
        <v>-19139874</v>
      </c>
      <c r="I35" s="1071">
        <f>'Group Balance Sheet'!I59</f>
        <v>-19139874</v>
      </c>
      <c r="J35" s="1071">
        <f>'Group Balance Sheet'!J59</f>
        <v>-19139874</v>
      </c>
      <c r="K35" s="1071">
        <f>'Group Balance Sheet'!K59</f>
        <v>-19139874</v>
      </c>
      <c r="L35" s="1071">
        <f>'Group Balance Sheet'!L59</f>
        <v>-19139874</v>
      </c>
      <c r="M35" s="1071">
        <f>'Group Balance Sheet'!M59</f>
        <v>-19139874</v>
      </c>
      <c r="N35" s="1071">
        <f>'Group Balance Sheet'!N59</f>
        <v>-19139874</v>
      </c>
      <c r="O35" s="1071">
        <f>'Group Balance Sheet'!O59</f>
        <v>-19139874</v>
      </c>
      <c r="P35" s="1071">
        <f>'Group Balance Sheet'!P59</f>
        <v>-18096473</v>
      </c>
      <c r="Q35" s="1071">
        <f>'Group Balance Sheet'!Q59</f>
        <v>-18096473</v>
      </c>
      <c r="R35" s="1071">
        <f>'Group Balance Sheet'!R59</f>
        <v>-18096473</v>
      </c>
      <c r="S35" s="1071">
        <f>'Group Balance Sheet'!S59</f>
        <v>-18096473</v>
      </c>
      <c r="T35" s="1071">
        <f>'Group Balance Sheet'!T59</f>
        <v>-18096473</v>
      </c>
      <c r="U35" s="1071">
        <f>'Group Balance Sheet'!U59</f>
        <v>-18096473</v>
      </c>
      <c r="V35" s="1071">
        <f>'Group Balance Sheet'!V59</f>
        <v>-18096473</v>
      </c>
      <c r="W35" s="1071">
        <f>'Group Balance Sheet'!W59</f>
        <v>-18096473</v>
      </c>
      <c r="X35" s="1071">
        <f>'Group Balance Sheet'!X59</f>
        <v>-18096473</v>
      </c>
      <c r="Y35" s="1071">
        <f>'Group Balance Sheet'!Y59</f>
        <v>-18096473</v>
      </c>
      <c r="Z35" s="1071">
        <f>'Group Balance Sheet'!Z59</f>
        <v>-18096473</v>
      </c>
      <c r="AA35" s="1071">
        <f>'Group Balance Sheet'!AA59</f>
        <v>-18096473</v>
      </c>
      <c r="AB35" s="1071">
        <f>'Group Balance Sheet'!AB59</f>
        <v>-18096473</v>
      </c>
    </row>
    <row r="36" spans="2:28" ht="14.5" customHeight="1">
      <c r="B36" s="6" t="s">
        <v>207</v>
      </c>
      <c r="E36" s="1071">
        <f>'Group Balance Sheet'!E60</f>
        <v>-11502493</v>
      </c>
      <c r="F36" s="1071">
        <f>'Group Balance Sheet'!F60</f>
        <v>-11502493</v>
      </c>
      <c r="G36" s="1071">
        <f>'Group Balance Sheet'!G60</f>
        <v>-11502493</v>
      </c>
      <c r="H36" s="1071">
        <f>'Group Balance Sheet'!H60</f>
        <v>-11502493</v>
      </c>
      <c r="I36" s="1071">
        <f>'Group Balance Sheet'!I60</f>
        <v>-11502493</v>
      </c>
      <c r="J36" s="1071">
        <f>'Group Balance Sheet'!J60</f>
        <v>-11502493</v>
      </c>
      <c r="K36" s="1071">
        <f>'Group Balance Sheet'!K60</f>
        <v>-11502493</v>
      </c>
      <c r="L36" s="1071">
        <f>'Group Balance Sheet'!L60</f>
        <v>-11502493</v>
      </c>
      <c r="M36" s="1071">
        <f>'Group Balance Sheet'!M60</f>
        <v>-11502493</v>
      </c>
      <c r="N36" s="1071">
        <f>'Group Balance Sheet'!N60</f>
        <v>-11502493</v>
      </c>
      <c r="O36" s="1071">
        <f>'Group Balance Sheet'!O60</f>
        <v>-11502493</v>
      </c>
      <c r="P36" s="1071">
        <f>'Group Balance Sheet'!P60</f>
        <v>-13544057</v>
      </c>
      <c r="Q36" s="1071">
        <f>'Group Balance Sheet'!Q60</f>
        <v>-13544057</v>
      </c>
      <c r="R36" s="1071">
        <f>'Group Balance Sheet'!R60</f>
        <v>-13544057</v>
      </c>
      <c r="S36" s="1071">
        <f>'Group Balance Sheet'!S60</f>
        <v>-13544057</v>
      </c>
      <c r="T36" s="1071">
        <f>'Group Balance Sheet'!T60</f>
        <v>-13544057</v>
      </c>
      <c r="U36" s="1071">
        <f>'Group Balance Sheet'!U60</f>
        <v>-13544057</v>
      </c>
      <c r="V36" s="1071">
        <f>'Group Balance Sheet'!V60</f>
        <v>-13544057</v>
      </c>
      <c r="W36" s="1071">
        <f>'Group Balance Sheet'!W60</f>
        <v>-13544057</v>
      </c>
      <c r="X36" s="1071">
        <f>'Group Balance Sheet'!X60</f>
        <v>-13544057</v>
      </c>
      <c r="Y36" s="1071">
        <f>'Group Balance Sheet'!Y60</f>
        <v>-13544057</v>
      </c>
      <c r="Z36" s="1071">
        <f>'Group Balance Sheet'!Z60</f>
        <v>-13544057</v>
      </c>
      <c r="AA36" s="1071">
        <f>'Group Balance Sheet'!AA60</f>
        <v>-13544057</v>
      </c>
      <c r="AB36" s="1071">
        <f>'Group Balance Sheet'!AB60</f>
        <v>-13544057</v>
      </c>
    </row>
    <row r="37" spans="2:28" ht="14.5" customHeight="1">
      <c r="B37" s="6" t="s">
        <v>210</v>
      </c>
      <c r="E37" s="1071">
        <f>'Group Balance Sheet'!E61</f>
        <v>-1087201.3024657534</v>
      </c>
      <c r="F37" s="1071">
        <f>'Group Balance Sheet'!F61</f>
        <v>-1197499.1805479452</v>
      </c>
      <c r="G37" s="1071">
        <f>'Group Balance Sheet'!G61</f>
        <v>-1285737.4830136986</v>
      </c>
      <c r="H37" s="1071">
        <f>'Group Balance Sheet'!H61</f>
        <v>-1373975.785479452</v>
      </c>
      <c r="I37" s="1071">
        <f>'Group Balance Sheet'!I61</f>
        <v>-1484273.6635616438</v>
      </c>
      <c r="J37" s="1071">
        <f>'Group Balance Sheet'!J61</f>
        <v>-1572511.9660273972</v>
      </c>
      <c r="K37" s="1071">
        <f>'Group Balance Sheet'!K61</f>
        <v>-1660750.2684931506</v>
      </c>
      <c r="L37" s="1071">
        <f>'Group Balance Sheet'!L61</f>
        <v>-1771048.1465753424</v>
      </c>
      <c r="M37" s="1071">
        <f>'Group Balance Sheet'!M61</f>
        <v>-1859286.4490410958</v>
      </c>
      <c r="N37" s="1071">
        <f>'Group Balance Sheet'!N61</f>
        <v>-1947524.7515068492</v>
      </c>
      <c r="O37" s="1071">
        <f>'Group Balance Sheet'!O61</f>
        <v>-2057822.629589041</v>
      </c>
      <c r="P37" s="1071">
        <f>'Group Balance Sheet'!P61</f>
        <v>-2627655</v>
      </c>
      <c r="Q37" s="1071">
        <f>'Group Balance Sheet'!Q61</f>
        <v>-2731554.6153424657</v>
      </c>
      <c r="R37" s="1071">
        <f>'Group Balance Sheet'!R61</f>
        <v>-2861429.1345205479</v>
      </c>
      <c r="S37" s="1071">
        <f>'Group Balance Sheet'!S61</f>
        <v>-2965328.7498630136</v>
      </c>
      <c r="T37" s="1071">
        <f>'Group Balance Sheet'!T61</f>
        <v>-3069228.3652054793</v>
      </c>
      <c r="U37" s="1071">
        <f>'Group Balance Sheet'!U61</f>
        <v>-3199102.8843835616</v>
      </c>
      <c r="V37" s="1071">
        <f>'Group Balance Sheet'!V61</f>
        <v>-3303002.4997260273</v>
      </c>
      <c r="W37" s="1071">
        <f>'Group Balance Sheet'!W61</f>
        <v>-3406902.1150684929</v>
      </c>
      <c r="X37" s="1071">
        <f>'Group Balance Sheet'!X61</f>
        <v>-3536776.6342465752</v>
      </c>
      <c r="Y37" s="1071">
        <f>'Group Balance Sheet'!Y61</f>
        <v>-3640676.2495890409</v>
      </c>
      <c r="Z37" s="1071">
        <f>'Group Balance Sheet'!Z61</f>
        <v>-3744575.8649315066</v>
      </c>
      <c r="AA37" s="1071">
        <f>'Group Balance Sheet'!AA61</f>
        <v>-3874450.3841095888</v>
      </c>
      <c r="AB37" s="1071">
        <f>'Group Balance Sheet'!AB61</f>
        <v>-3978349.9994520545</v>
      </c>
    </row>
    <row r="38" spans="2:28" ht="14.5" customHeight="1">
      <c r="B38" s="6" t="s">
        <v>224</v>
      </c>
      <c r="E38" s="1071">
        <f>'Group Balance Sheet'!E64</f>
        <v>-1723247.1116712329</v>
      </c>
      <c r="F38" s="1071">
        <f>'Group Balance Sheet'!F64</f>
        <v>-1888586.0012602739</v>
      </c>
      <c r="G38" s="1071">
        <f>'Group Balance Sheet'!G64</f>
        <v>-2020857.1129315067</v>
      </c>
      <c r="H38" s="1071">
        <f>'Group Balance Sheet'!H64</f>
        <v>-2153128.2246027398</v>
      </c>
      <c r="I38" s="1071">
        <f>'Group Balance Sheet'!I64</f>
        <v>-2318467.1141917808</v>
      </c>
      <c r="J38" s="1071">
        <f>'Group Balance Sheet'!J64</f>
        <v>-2450738.2258630139</v>
      </c>
      <c r="K38" s="1071">
        <f>'Group Balance Sheet'!K64</f>
        <v>-2583009.337534247</v>
      </c>
      <c r="L38" s="1071">
        <f>'Group Balance Sheet'!L64</f>
        <v>-2748348.227123288</v>
      </c>
      <c r="M38" s="1071">
        <f>'Group Balance Sheet'!M64</f>
        <v>-2880619.3387945211</v>
      </c>
      <c r="N38" s="1071">
        <f>'Group Balance Sheet'!N64</f>
        <v>-3012890.4504657541</v>
      </c>
      <c r="O38" s="1071">
        <f>'Group Balance Sheet'!O64</f>
        <v>-3178229.3400547951</v>
      </c>
      <c r="P38" s="1071">
        <f>'Group Balance Sheet'!P64</f>
        <v>-3310500.4517260282</v>
      </c>
      <c r="Q38" s="1071">
        <f>'Group Balance Sheet'!Q64</f>
        <v>-3442771.5633972613</v>
      </c>
      <c r="R38" s="1071">
        <f>'Group Balance Sheet'!R64</f>
        <v>-3608110.4529863023</v>
      </c>
      <c r="S38" s="1071">
        <f>'Group Balance Sheet'!S64</f>
        <v>-3740381.5646575354</v>
      </c>
      <c r="T38" s="1071">
        <f>'Group Balance Sheet'!T64</f>
        <v>-3872652.6763287685</v>
      </c>
      <c r="U38" s="1071">
        <f>'Group Balance Sheet'!U64</f>
        <v>-4037991.5659178095</v>
      </c>
      <c r="V38" s="1071">
        <f>'Group Balance Sheet'!V64</f>
        <v>-4170262.6775890426</v>
      </c>
      <c r="W38" s="1071">
        <f>'Group Balance Sheet'!W64</f>
        <v>-4302533.7892602757</v>
      </c>
      <c r="X38" s="1071">
        <f>'Group Balance Sheet'!X64</f>
        <v>-4467872.6788493171</v>
      </c>
      <c r="Y38" s="1071">
        <f>'Group Balance Sheet'!Y64</f>
        <v>-4600143.7905205498</v>
      </c>
      <c r="Z38" s="1071">
        <f>'Group Balance Sheet'!Z64</f>
        <v>-4732414.9021917824</v>
      </c>
      <c r="AA38" s="1071">
        <f>'Group Balance Sheet'!AA64</f>
        <v>-4897753.7917808238</v>
      </c>
      <c r="AB38" s="1071">
        <f>'Group Balance Sheet'!AB64</f>
        <v>-5030024.9034520565</v>
      </c>
    </row>
    <row r="39" spans="2:28" ht="14.5" customHeight="1">
      <c r="B39" s="6" t="s">
        <v>151</v>
      </c>
      <c r="E39" s="1071">
        <f>'Group Balance Sheet'!E66</f>
        <v>0</v>
      </c>
      <c r="F39" s="1071">
        <f>'Group Balance Sheet'!F66</f>
        <v>0</v>
      </c>
      <c r="G39" s="1071">
        <f>'Group Balance Sheet'!G66</f>
        <v>0</v>
      </c>
      <c r="H39" s="1071">
        <f>'Group Balance Sheet'!H66</f>
        <v>0</v>
      </c>
      <c r="I39" s="1071">
        <f>'Group Balance Sheet'!I66</f>
        <v>0</v>
      </c>
      <c r="J39" s="1071">
        <f>'Group Balance Sheet'!J66</f>
        <v>0</v>
      </c>
      <c r="K39" s="1071">
        <f>'Group Balance Sheet'!K66</f>
        <v>0</v>
      </c>
      <c r="L39" s="1071">
        <f>'Group Balance Sheet'!L66</f>
        <v>0</v>
      </c>
      <c r="M39" s="1071">
        <f>'Group Balance Sheet'!M66</f>
        <v>0</v>
      </c>
      <c r="N39" s="1071">
        <f>'Group Balance Sheet'!N66</f>
        <v>0</v>
      </c>
      <c r="O39" s="1071">
        <f>'Group Balance Sheet'!O66</f>
        <v>0</v>
      </c>
      <c r="P39" s="1071">
        <f>'Group Balance Sheet'!P66</f>
        <v>0</v>
      </c>
      <c r="Q39" s="1071">
        <f>'Group Balance Sheet'!Q66</f>
        <v>0</v>
      </c>
      <c r="R39" s="1071">
        <f>'Group Balance Sheet'!R66</f>
        <v>0</v>
      </c>
      <c r="S39" s="1071">
        <f>'Group Balance Sheet'!S66</f>
        <v>0</v>
      </c>
      <c r="T39" s="1071">
        <f>'Group Balance Sheet'!T66</f>
        <v>0</v>
      </c>
      <c r="U39" s="1071">
        <f>'Group Balance Sheet'!U66</f>
        <v>0</v>
      </c>
      <c r="V39" s="1071">
        <f>'Group Balance Sheet'!V66</f>
        <v>0</v>
      </c>
      <c r="W39" s="1071">
        <f>'Group Balance Sheet'!W66</f>
        <v>0</v>
      </c>
      <c r="X39" s="1071">
        <f>'Group Balance Sheet'!X66</f>
        <v>0</v>
      </c>
      <c r="Y39" s="1071">
        <f>'Group Balance Sheet'!Y66</f>
        <v>0</v>
      </c>
      <c r="Z39" s="1071">
        <f>'Group Balance Sheet'!Z66</f>
        <v>0</v>
      </c>
      <c r="AA39" s="1071">
        <f>'Group Balance Sheet'!AA66</f>
        <v>0</v>
      </c>
      <c r="AB39" s="1071">
        <f>'Group Balance Sheet'!AB66</f>
        <v>0</v>
      </c>
    </row>
    <row r="40" spans="2:28" ht="14.5" customHeight="1">
      <c r="B40" s="84" t="s">
        <v>724</v>
      </c>
      <c r="D40" s="1069"/>
      <c r="E40" s="1070">
        <f>SUM(E33:E39)</f>
        <v>-41790239.414136983</v>
      </c>
      <c r="F40" s="1070">
        <f t="shared" ref="F40:P40" si="10">SUM(F33:F39)</f>
        <v>-42066134.411808223</v>
      </c>
      <c r="G40" s="1070">
        <f t="shared" si="10"/>
        <v>-42286902.065945201</v>
      </c>
      <c r="H40" s="1070">
        <f t="shared" si="10"/>
        <v>-42327263.150082186</v>
      </c>
      <c r="I40" s="1070">
        <f t="shared" si="10"/>
        <v>-42603706.037753418</v>
      </c>
      <c r="J40" s="1070">
        <f t="shared" si="10"/>
        <v>-42646199.041890413</v>
      </c>
      <c r="K40" s="1070">
        <f t="shared" si="10"/>
        <v>-42865880.0460274</v>
      </c>
      <c r="L40" s="1070">
        <f t="shared" si="10"/>
        <v>-43140304.003698625</v>
      </c>
      <c r="M40" s="1070">
        <f t="shared" si="10"/>
        <v>-43182475.327835619</v>
      </c>
      <c r="N40" s="1070">
        <f t="shared" si="10"/>
        <v>-43405807.151972607</v>
      </c>
      <c r="O40" s="1070">
        <f t="shared" si="10"/>
        <v>-43681443.919643842</v>
      </c>
      <c r="P40" s="1070">
        <f t="shared" si="10"/>
        <v>-45204522.40172603</v>
      </c>
      <c r="Q40" s="1070">
        <f t="shared" ref="Q40:AB40" si="11">SUM(Q33:Q39)</f>
        <v>-45440693.12873973</v>
      </c>
      <c r="R40" s="1070">
        <f t="shared" si="11"/>
        <v>-45735906.537506849</v>
      </c>
      <c r="S40" s="1070">
        <f t="shared" si="11"/>
        <v>-45972077.264520556</v>
      </c>
      <c r="T40" s="1070">
        <f t="shared" si="11"/>
        <v>-46031059.991534255</v>
      </c>
      <c r="U40" s="1070">
        <f t="shared" si="11"/>
        <v>-46326273.400301374</v>
      </c>
      <c r="V40" s="1070">
        <f t="shared" si="11"/>
        <v>-46385256.127315074</v>
      </c>
      <c r="W40" s="1070">
        <f t="shared" si="11"/>
        <v>-46621426.854328774</v>
      </c>
      <c r="X40" s="1070">
        <f t="shared" si="11"/>
        <v>-46916640.263095893</v>
      </c>
      <c r="Y40" s="1070">
        <f t="shared" si="11"/>
        <v>-46849060.990109593</v>
      </c>
      <c r="Z40" s="1070">
        <f t="shared" si="11"/>
        <v>-47085231.717123292</v>
      </c>
      <c r="AA40" s="1070">
        <f t="shared" si="11"/>
        <v>-47380445.125890411</v>
      </c>
      <c r="AB40" s="1070">
        <f t="shared" si="11"/>
        <v>-47312865.852904111</v>
      </c>
    </row>
    <row r="41" spans="2:28" ht="14.5" customHeight="1">
      <c r="B41" s="1073"/>
    </row>
    <row r="42" spans="2:28" ht="14.5" customHeight="1">
      <c r="B42" s="84" t="s">
        <v>727</v>
      </c>
      <c r="D42" s="1069"/>
      <c r="E42" s="1070">
        <f t="shared" ref="E42:P42" si="12">E31+E40</f>
        <v>-6112335.1188127771</v>
      </c>
      <c r="F42" s="1070">
        <f t="shared" si="12"/>
        <v>-6594040.405662097</v>
      </c>
      <c r="G42" s="1070">
        <f t="shared" si="12"/>
        <v>-6718255.9465114102</v>
      </c>
      <c r="H42" s="1070">
        <f t="shared" si="12"/>
        <v>-6977007.056401819</v>
      </c>
      <c r="I42" s="1070">
        <f t="shared" si="12"/>
        <v>-6822631.8972237408</v>
      </c>
      <c r="J42" s="1070">
        <f t="shared" si="12"/>
        <v>-7147857.9480730593</v>
      </c>
      <c r="K42" s="1070">
        <f t="shared" si="12"/>
        <v>-7346855.086730592</v>
      </c>
      <c r="L42" s="1070">
        <f t="shared" si="12"/>
        <v>-7445741.4307031929</v>
      </c>
      <c r="M42" s="1070">
        <f t="shared" si="12"/>
        <v>-7520382.0196347088</v>
      </c>
      <c r="N42" s="1070">
        <f t="shared" si="12"/>
        <v>-8055946.878621012</v>
      </c>
      <c r="O42" s="1070">
        <f t="shared" si="12"/>
        <v>-8626241.5088949874</v>
      </c>
      <c r="P42" s="1070">
        <f t="shared" si="12"/>
        <v>-8632193.5955806747</v>
      </c>
      <c r="Q42" s="1070">
        <f t="shared" ref="Q42:AB42" si="13">Q31+Q40</f>
        <v>-8755424.8668683395</v>
      </c>
      <c r="R42" s="1070">
        <f t="shared" si="13"/>
        <v>-8995727.9813888818</v>
      </c>
      <c r="S42" s="1070">
        <f t="shared" si="13"/>
        <v>-9111310.6147861481</v>
      </c>
      <c r="T42" s="1070">
        <f t="shared" si="13"/>
        <v>-9333745.8912793025</v>
      </c>
      <c r="U42" s="1070">
        <f t="shared" si="13"/>
        <v>-8913347.2951149195</v>
      </c>
      <c r="V42" s="1070">
        <f t="shared" si="13"/>
        <v>-9332752.3187861443</v>
      </c>
      <c r="W42" s="1070">
        <f t="shared" si="13"/>
        <v>-9487279.082457386</v>
      </c>
      <c r="X42" s="1070">
        <f t="shared" si="13"/>
        <v>-9648845.3633509055</v>
      </c>
      <c r="Y42" s="1070">
        <f t="shared" si="13"/>
        <v>-9699066.829640612</v>
      </c>
      <c r="Z42" s="1070">
        <f t="shared" si="13"/>
        <v>-9988429.6916098148</v>
      </c>
      <c r="AA42" s="1070">
        <f t="shared" si="13"/>
        <v>-10158512.687955923</v>
      </c>
      <c r="AB42" s="1070">
        <f t="shared" si="13"/>
        <v>-10362082.347323075</v>
      </c>
    </row>
    <row r="43" spans="2:28" ht="14.5" customHeight="1">
      <c r="B43" s="107"/>
    </row>
    <row r="44" spans="2:28" ht="14.5" customHeight="1">
      <c r="B44" s="6" t="s">
        <v>152</v>
      </c>
      <c r="E44" s="1071">
        <f>'Group Balance Sheet'!E74</f>
        <v>1024</v>
      </c>
      <c r="F44" s="1071">
        <f>'Group Balance Sheet'!F74</f>
        <v>1024</v>
      </c>
      <c r="G44" s="1071">
        <f>'Group Balance Sheet'!G74</f>
        <v>1024</v>
      </c>
      <c r="H44" s="1071">
        <f>'Group Balance Sheet'!H74</f>
        <v>1024</v>
      </c>
      <c r="I44" s="1071">
        <f>'Group Balance Sheet'!I74</f>
        <v>1024</v>
      </c>
      <c r="J44" s="1071">
        <f>'Group Balance Sheet'!J74</f>
        <v>1024</v>
      </c>
      <c r="K44" s="1071">
        <f>'Group Balance Sheet'!K74</f>
        <v>1024</v>
      </c>
      <c r="L44" s="1071">
        <f>'Group Balance Sheet'!L74</f>
        <v>1024</v>
      </c>
      <c r="M44" s="1071">
        <f>'Group Balance Sheet'!M74</f>
        <v>1024</v>
      </c>
      <c r="N44" s="1071">
        <f>'Group Balance Sheet'!N74</f>
        <v>1024</v>
      </c>
      <c r="O44" s="1071">
        <f>'Group Balance Sheet'!O74</f>
        <v>1024</v>
      </c>
      <c r="P44" s="1071">
        <f>'Group Balance Sheet'!P74</f>
        <v>21508.520000000019</v>
      </c>
      <c r="Q44" s="1071">
        <f>'Group Balance Sheet'!Q74</f>
        <v>21508.520000000019</v>
      </c>
      <c r="R44" s="1071">
        <f>'Group Balance Sheet'!R74</f>
        <v>21508.520000000019</v>
      </c>
      <c r="S44" s="1071">
        <f>'Group Balance Sheet'!S74</f>
        <v>21508.520000000019</v>
      </c>
      <c r="T44" s="1071">
        <f>'Group Balance Sheet'!T74</f>
        <v>21508.520000000019</v>
      </c>
      <c r="U44" s="1071">
        <f>'Group Balance Sheet'!U74</f>
        <v>21508.520000000019</v>
      </c>
      <c r="V44" s="1071">
        <f>'Group Balance Sheet'!V74</f>
        <v>21508.520000000019</v>
      </c>
      <c r="W44" s="1071">
        <f>'Group Balance Sheet'!W74</f>
        <v>21508.520000000019</v>
      </c>
      <c r="X44" s="1071">
        <f>'Group Balance Sheet'!X74</f>
        <v>21508.520000000019</v>
      </c>
      <c r="Y44" s="1071">
        <f>'Group Balance Sheet'!Y74</f>
        <v>21508.520000000019</v>
      </c>
      <c r="Z44" s="1071">
        <f>'Group Balance Sheet'!Z74</f>
        <v>21508.520000000019</v>
      </c>
      <c r="AA44" s="1071">
        <f>'Group Balance Sheet'!AA74</f>
        <v>21508.520000000019</v>
      </c>
      <c r="AB44" s="1071">
        <f>'Group Balance Sheet'!AB74</f>
        <v>21508.520000000019</v>
      </c>
    </row>
    <row r="45" spans="2:28" ht="14.5" customHeight="1">
      <c r="B45" s="6" t="s">
        <v>153</v>
      </c>
      <c r="E45" s="1071">
        <f>'Group Balance Sheet'!E75</f>
        <v>107679</v>
      </c>
      <c r="F45" s="1071">
        <f>'Group Balance Sheet'!F75</f>
        <v>107679</v>
      </c>
      <c r="G45" s="1071">
        <f>'Group Balance Sheet'!G75</f>
        <v>107679</v>
      </c>
      <c r="H45" s="1071">
        <f>'Group Balance Sheet'!H75</f>
        <v>107679</v>
      </c>
      <c r="I45" s="1071">
        <f>'Group Balance Sheet'!I75</f>
        <v>107679</v>
      </c>
      <c r="J45" s="1071">
        <f>'Group Balance Sheet'!J75</f>
        <v>107679</v>
      </c>
      <c r="K45" s="1071">
        <f>'Group Balance Sheet'!K75</f>
        <v>107679</v>
      </c>
      <c r="L45" s="1071">
        <f>'Group Balance Sheet'!L75</f>
        <v>107679</v>
      </c>
      <c r="M45" s="1071">
        <f>'Group Balance Sheet'!M75</f>
        <v>107679</v>
      </c>
      <c r="N45" s="1071">
        <f>'Group Balance Sheet'!N75</f>
        <v>107679</v>
      </c>
      <c r="O45" s="1071">
        <f>'Group Balance Sheet'!O75</f>
        <v>107679</v>
      </c>
      <c r="P45" s="1071">
        <f>'Group Balance Sheet'!P75</f>
        <v>2142342.0300000012</v>
      </c>
      <c r="Q45" s="1071">
        <f>'Group Balance Sheet'!Q75</f>
        <v>2142342.0300000012</v>
      </c>
      <c r="R45" s="1071">
        <f>'Group Balance Sheet'!R75</f>
        <v>2142342.0300000012</v>
      </c>
      <c r="S45" s="1071">
        <f>'Group Balance Sheet'!S75</f>
        <v>2142342.0300000012</v>
      </c>
      <c r="T45" s="1071">
        <f>'Group Balance Sheet'!T75</f>
        <v>2142342.0300000012</v>
      </c>
      <c r="U45" s="1071">
        <f>'Group Balance Sheet'!U75</f>
        <v>2142342.0300000012</v>
      </c>
      <c r="V45" s="1071">
        <f>'Group Balance Sheet'!V75</f>
        <v>2142342.0300000012</v>
      </c>
      <c r="W45" s="1071">
        <f>'Group Balance Sheet'!W75</f>
        <v>2142342.0300000012</v>
      </c>
      <c r="X45" s="1071">
        <f>'Group Balance Sheet'!X75</f>
        <v>2142342.0300000012</v>
      </c>
      <c r="Y45" s="1071">
        <f>'Group Balance Sheet'!Y75</f>
        <v>2142342.0300000012</v>
      </c>
      <c r="Z45" s="1071">
        <f>'Group Balance Sheet'!Z75</f>
        <v>2142342.0300000012</v>
      </c>
      <c r="AA45" s="1071">
        <f>'Group Balance Sheet'!AA75</f>
        <v>2142342.0300000012</v>
      </c>
      <c r="AB45" s="1071">
        <f>'Group Balance Sheet'!AB75</f>
        <v>2142342.0300000012</v>
      </c>
    </row>
    <row r="46" spans="2:28" ht="14.5" customHeight="1">
      <c r="B46" s="6" t="s">
        <v>725</v>
      </c>
      <c r="E46" s="1071">
        <f>'Group Balance Sheet'!E77</f>
        <v>-5976530.0653207861</v>
      </c>
      <c r="F46" s="1071">
        <f>'Group Balance Sheet'!F77</f>
        <v>-6221037.6191838002</v>
      </c>
      <c r="G46" s="1071">
        <f>'Group Balance Sheet'!G77</f>
        <v>-6702742.8960331157</v>
      </c>
      <c r="H46" s="1071">
        <f>'Group Balance Sheet'!H77</f>
        <v>-6826958.4318139385</v>
      </c>
      <c r="I46" s="1071">
        <f>'Group Balance Sheet'!I77</f>
        <v>-7085709.5417043492</v>
      </c>
      <c r="J46" s="1071">
        <f>'Group Balance Sheet'!J77</f>
        <v>-6931334.3725262685</v>
      </c>
      <c r="K46" s="1071">
        <f>'Group Balance Sheet'!K77</f>
        <v>-7256560.4233755823</v>
      </c>
      <c r="L46" s="1071">
        <f>'Group Balance Sheet'!L77</f>
        <v>-7455557.5620331177</v>
      </c>
      <c r="M46" s="1071">
        <f>'Group Balance Sheet'!M77</f>
        <v>-7554443.8960057208</v>
      </c>
      <c r="N46" s="1071">
        <f>'Group Balance Sheet'!N77</f>
        <v>-7629084.4849372283</v>
      </c>
      <c r="O46" s="1071">
        <f>'Group Balance Sheet'!O77</f>
        <v>-8164649.3439235305</v>
      </c>
      <c r="P46" s="1071">
        <f>'Group Balance Sheet'!P77</f>
        <v>-8734943.9641975015</v>
      </c>
      <c r="Q46" s="1071">
        <f>'Group Balance Sheet'!Q77</f>
        <v>-10796043.610307846</v>
      </c>
      <c r="R46" s="1071">
        <f>'Group Balance Sheet'!R77</f>
        <v>-10919274.88217086</v>
      </c>
      <c r="S46" s="1071">
        <f>'Group Balance Sheet'!S77</f>
        <v>-11159577.996691406</v>
      </c>
      <c r="T46" s="1071">
        <f>'Group Balance Sheet'!T77</f>
        <v>-11276738.562307842</v>
      </c>
      <c r="U46" s="1071">
        <f>'Group Balance Sheet'!U77</f>
        <v>-11495405.585376337</v>
      </c>
      <c r="V46" s="1071">
        <f>'Group Balance Sheet'!V77</f>
        <v>-11075006.989211954</v>
      </c>
      <c r="W46" s="1071">
        <f>'Group Balance Sheet'!W77</f>
        <v>-11494412.012883183</v>
      </c>
      <c r="X46" s="1071">
        <f>'Group Balance Sheet'!X77</f>
        <v>-11648938.776554417</v>
      </c>
      <c r="Y46" s="1071">
        <f>'Group Balance Sheet'!Y77</f>
        <v>-11810505.057447948</v>
      </c>
      <c r="Z46" s="1071">
        <f>'Group Balance Sheet'!Z77</f>
        <v>-11860726.523737654</v>
      </c>
      <c r="AA46" s="1071">
        <f>'Group Balance Sheet'!AA77</f>
        <v>-12150089.385706846</v>
      </c>
      <c r="AB46" s="1071">
        <f>'Group Balance Sheet'!AB77</f>
        <v>-12320172.382052958</v>
      </c>
    </row>
    <row r="47" spans="2:28" ht="14.5" customHeight="1">
      <c r="B47" s="6" t="s">
        <v>726</v>
      </c>
      <c r="E47" s="1071">
        <f>'Group Balance Sheet'!E78</f>
        <v>-244507.55386301375</v>
      </c>
      <c r="F47" s="1071">
        <f>'Group Balance Sheet'!F78</f>
        <v>-481705.27684931556</v>
      </c>
      <c r="G47" s="1071">
        <f>'Group Balance Sheet'!G78</f>
        <v>-124215.53578082233</v>
      </c>
      <c r="H47" s="1071">
        <f>'Group Balance Sheet'!H78</f>
        <v>-258751.1098904114</v>
      </c>
      <c r="I47" s="1071">
        <f>'Group Balance Sheet'!I78</f>
        <v>154375.16917808179</v>
      </c>
      <c r="J47" s="1071">
        <f>'Group Balance Sheet'!J78</f>
        <v>-325226.05084931501</v>
      </c>
      <c r="K47" s="1071">
        <f>'Group Balance Sheet'!K78</f>
        <v>-198997.1386575349</v>
      </c>
      <c r="L47" s="1071">
        <f>'Group Balance Sheet'!L78</f>
        <v>-98886.33397260349</v>
      </c>
      <c r="M47" s="1071">
        <f>'Group Balance Sheet'!M78</f>
        <v>-74640.588931507664</v>
      </c>
      <c r="N47" s="1071">
        <f>'Group Balance Sheet'!N78</f>
        <v>-535564.85898630146</v>
      </c>
      <c r="O47" s="1071">
        <f>'Group Balance Sheet'!O78</f>
        <v>-570294.62027397135</v>
      </c>
      <c r="P47" s="1071">
        <f>'Group Balance Sheet'!P78</f>
        <v>-2061099.6461103437</v>
      </c>
      <c r="Q47" s="1071">
        <f>'Group Balance Sheet'!Q78</f>
        <v>-123231.27186301444</v>
      </c>
      <c r="R47" s="1071">
        <f>'Group Balance Sheet'!R78</f>
        <v>-240303.11452054558</v>
      </c>
      <c r="S47" s="1071">
        <f>'Group Balance Sheet'!S78</f>
        <v>-117160.56561643817</v>
      </c>
      <c r="T47" s="1071">
        <f>'Group Balance Sheet'!T78</f>
        <v>-218667.02306849166</v>
      </c>
      <c r="U47" s="1071">
        <f>'Group Balance Sheet'!U78</f>
        <v>420398.59616438358</v>
      </c>
      <c r="V47" s="1071">
        <f>'Group Balance Sheet'!V78</f>
        <v>-419405.02367123042</v>
      </c>
      <c r="W47" s="1071">
        <f>'Group Balance Sheet'!W78</f>
        <v>-154526.76367123361</v>
      </c>
      <c r="X47" s="1071">
        <f>'Group Balance Sheet'!X78</f>
        <v>-161566.28089352854</v>
      </c>
      <c r="Y47" s="1071">
        <f>'Group Balance Sheet'!Y78</f>
        <v>-50221.466289707052</v>
      </c>
      <c r="Z47" s="1071">
        <f>'Group Balance Sheet'!Z78</f>
        <v>-289362.86196919536</v>
      </c>
      <c r="AA47" s="1071">
        <f>'Group Balance Sheet'!AA78</f>
        <v>-170082.99634611001</v>
      </c>
      <c r="AB47" s="1071">
        <f>'Group Balance Sheet'!AB78</f>
        <v>-203569.65936715726</v>
      </c>
    </row>
    <row r="48" spans="2:28" ht="14.5" customHeight="1">
      <c r="B48" s="84" t="s">
        <v>123</v>
      </c>
      <c r="D48" s="1069"/>
      <c r="E48" s="1070">
        <f>SUM(E44:E47)</f>
        <v>-6112334.6191838002</v>
      </c>
      <c r="F48" s="1070">
        <f t="shared" ref="F48:P48" si="14">SUM(F44:F47)</f>
        <v>-6594039.8960331157</v>
      </c>
      <c r="G48" s="1070">
        <f t="shared" si="14"/>
        <v>-6718255.4318139376</v>
      </c>
      <c r="H48" s="1070">
        <f t="shared" si="14"/>
        <v>-6977006.5417043502</v>
      </c>
      <c r="I48" s="1070">
        <f t="shared" si="14"/>
        <v>-6822631.3725262675</v>
      </c>
      <c r="J48" s="1070">
        <f t="shared" si="14"/>
        <v>-7147857.4233755833</v>
      </c>
      <c r="K48" s="1070">
        <f t="shared" si="14"/>
        <v>-7346854.5620331168</v>
      </c>
      <c r="L48" s="1070">
        <f t="shared" si="14"/>
        <v>-7445740.8960057208</v>
      </c>
      <c r="M48" s="1070">
        <f t="shared" si="14"/>
        <v>-7520381.4849372283</v>
      </c>
      <c r="N48" s="1070">
        <f t="shared" si="14"/>
        <v>-8055946.3439235296</v>
      </c>
      <c r="O48" s="1070">
        <f t="shared" si="14"/>
        <v>-8626240.9641975015</v>
      </c>
      <c r="P48" s="1070">
        <f t="shared" si="14"/>
        <v>-8632193.0603078455</v>
      </c>
      <c r="Q48" s="1070">
        <f t="shared" ref="Q48:AB48" si="15">SUM(Q44:Q47)</f>
        <v>-8755424.332170859</v>
      </c>
      <c r="R48" s="1070">
        <f t="shared" si="15"/>
        <v>-8995727.446691405</v>
      </c>
      <c r="S48" s="1070">
        <f t="shared" si="15"/>
        <v>-9112888.0123078432</v>
      </c>
      <c r="T48" s="1070">
        <f t="shared" si="15"/>
        <v>-9331555.0353763327</v>
      </c>
      <c r="U48" s="1070">
        <f t="shared" si="15"/>
        <v>-8911156.4392119534</v>
      </c>
      <c r="V48" s="1070">
        <f t="shared" si="15"/>
        <v>-9330561.4628831837</v>
      </c>
      <c r="W48" s="1070">
        <f t="shared" si="15"/>
        <v>-9485088.2265544161</v>
      </c>
      <c r="X48" s="1070">
        <f t="shared" si="15"/>
        <v>-9646654.507447945</v>
      </c>
      <c r="Y48" s="1070">
        <f t="shared" si="15"/>
        <v>-9696875.9737376533</v>
      </c>
      <c r="Z48" s="1070">
        <f t="shared" si="15"/>
        <v>-9986238.8357068487</v>
      </c>
      <c r="AA48" s="1070">
        <f t="shared" si="15"/>
        <v>-10156321.832052955</v>
      </c>
      <c r="AB48" s="1070">
        <f t="shared" si="15"/>
        <v>-10359891.491420114</v>
      </c>
    </row>
  </sheetData>
  <mergeCells count="1">
    <mergeCell ref="B3:B5"/>
  </mergeCells>
  <phoneticPr fontId="36" type="noConversion"/>
  <pageMargins left="0.70866141732283472" right="0.70866141732283472" top="0.74803149606299213" bottom="0.74803149606299213" header="0.31496062992125984" footer="0.31496062992125984"/>
  <pageSetup paperSize="9" scale="7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F96BA-2F4D-4E69-B001-C84FC33D4D24}">
  <sheetPr codeName="Sheet126">
    <tabColor theme="8" tint="-0.499984740745262"/>
    <pageSetUpPr fitToPage="1"/>
  </sheetPr>
  <dimension ref="B3:AB56"/>
  <sheetViews>
    <sheetView showGridLines="0" zoomScale="85" zoomScaleNormal="85" workbookViewId="0">
      <selection activeCell="I14" sqref="I14"/>
    </sheetView>
  </sheetViews>
  <sheetFormatPr baseColWidth="10" defaultColWidth="8.83203125" defaultRowHeight="15" outlineLevelRow="1" outlineLevelCol="1"/>
  <cols>
    <col min="2" max="2" width="42.83203125" style="1" bestFit="1" customWidth="1"/>
    <col min="3" max="4" width="2" style="1" customWidth="1"/>
    <col min="5" max="16" width="0" style="1" hidden="1" customWidth="1" outlineLevel="1"/>
    <col min="17" max="17" width="8.6640625" collapsed="1"/>
  </cols>
  <sheetData>
    <row r="3" spans="2:28" ht="18.75" customHeight="1">
      <c r="B3" s="1314" t="s">
        <v>641</v>
      </c>
      <c r="E3" s="40" t="s">
        <v>43</v>
      </c>
      <c r="F3" s="40" t="s">
        <v>44</v>
      </c>
      <c r="G3" s="40" t="s">
        <v>45</v>
      </c>
      <c r="H3" s="40" t="s">
        <v>46</v>
      </c>
      <c r="I3" s="40" t="s">
        <v>47</v>
      </c>
      <c r="J3" s="40" t="s">
        <v>48</v>
      </c>
      <c r="K3" s="40" t="s">
        <v>49</v>
      </c>
      <c r="L3" s="40" t="s">
        <v>50</v>
      </c>
      <c r="M3" s="40" t="s">
        <v>51</v>
      </c>
      <c r="N3" s="40" t="s">
        <v>52</v>
      </c>
      <c r="O3" s="40" t="s">
        <v>53</v>
      </c>
      <c r="P3" s="40" t="s">
        <v>54</v>
      </c>
      <c r="Q3" s="40" t="s">
        <v>43</v>
      </c>
      <c r="R3" s="40" t="s">
        <v>44</v>
      </c>
      <c r="S3" s="40" t="s">
        <v>45</v>
      </c>
      <c r="T3" s="40" t="s">
        <v>46</v>
      </c>
      <c r="U3" s="40" t="s">
        <v>47</v>
      </c>
      <c r="V3" s="40" t="s">
        <v>48</v>
      </c>
      <c r="W3" s="40" t="s">
        <v>49</v>
      </c>
      <c r="X3" s="40" t="s">
        <v>50</v>
      </c>
      <c r="Y3" s="40" t="s">
        <v>51</v>
      </c>
      <c r="Z3" s="40" t="s">
        <v>52</v>
      </c>
      <c r="AA3" s="40" t="s">
        <v>53</v>
      </c>
      <c r="AB3" s="40" t="s">
        <v>54</v>
      </c>
    </row>
    <row r="4" spans="2:28" s="28" customFormat="1">
      <c r="B4" s="1315"/>
      <c r="C4" s="18"/>
      <c r="D4" s="18"/>
      <c r="E4" s="44" t="s">
        <v>101</v>
      </c>
      <c r="F4" s="44" t="s">
        <v>102</v>
      </c>
      <c r="G4" s="44" t="s">
        <v>103</v>
      </c>
      <c r="H4" s="44" t="s">
        <v>104</v>
      </c>
      <c r="I4" s="44" t="s">
        <v>105</v>
      </c>
      <c r="J4" s="44" t="s">
        <v>106</v>
      </c>
      <c r="K4" s="44" t="s">
        <v>107</v>
      </c>
      <c r="L4" s="44" t="s">
        <v>108</v>
      </c>
      <c r="M4" s="44" t="s">
        <v>109</v>
      </c>
      <c r="N4" s="44" t="s">
        <v>110</v>
      </c>
      <c r="O4" s="44" t="s">
        <v>111</v>
      </c>
      <c r="P4" s="44" t="s">
        <v>112</v>
      </c>
      <c r="Q4" s="44" t="s">
        <v>736</v>
      </c>
      <c r="R4" s="44" t="s">
        <v>737</v>
      </c>
      <c r="S4" s="44" t="s">
        <v>738</v>
      </c>
      <c r="T4" s="44" t="s">
        <v>739</v>
      </c>
      <c r="U4" s="44" t="s">
        <v>740</v>
      </c>
      <c r="V4" s="44" t="s">
        <v>729</v>
      </c>
      <c r="W4" s="44" t="s">
        <v>730</v>
      </c>
      <c r="X4" s="44" t="s">
        <v>731</v>
      </c>
      <c r="Y4" s="44" t="s">
        <v>732</v>
      </c>
      <c r="Z4" s="44" t="s">
        <v>733</v>
      </c>
      <c r="AA4" s="44" t="s">
        <v>734</v>
      </c>
      <c r="AB4" s="44" t="s">
        <v>735</v>
      </c>
    </row>
    <row r="5" spans="2:28" s="28" customFormat="1">
      <c r="B5" s="1316"/>
      <c r="C5" s="18"/>
      <c r="D5" s="18"/>
      <c r="E5" s="19" t="str">
        <f>'Monthly P&amp;L'!F8</f>
        <v>Actual</v>
      </c>
      <c r="F5" s="19" t="str">
        <f>'Monthly P&amp;L'!G8</f>
        <v>Actual</v>
      </c>
      <c r="G5" s="19" t="str">
        <f>'Monthly P&amp;L'!H8</f>
        <v>Actual</v>
      </c>
      <c r="H5" s="19" t="str">
        <f>'Monthly P&amp;L'!I8</f>
        <v>Actual</v>
      </c>
      <c r="I5" s="19" t="str">
        <f>'Monthly P&amp;L'!J8</f>
        <v>Actual</v>
      </c>
      <c r="J5" s="19" t="str">
        <f>'Monthly P&amp;L'!K8</f>
        <v>Actual</v>
      </c>
      <c r="K5" s="19" t="str">
        <f>'Monthly P&amp;L'!L8</f>
        <v>Actual</v>
      </c>
      <c r="L5" s="19" t="str">
        <f>'Monthly P&amp;L'!M8</f>
        <v>Actual</v>
      </c>
      <c r="M5" s="19" t="str">
        <f>'Monthly P&amp;L'!N8</f>
        <v>Actual</v>
      </c>
      <c r="N5" s="19" t="str">
        <f>'Monthly P&amp;L'!O8</f>
        <v>Actual</v>
      </c>
      <c r="O5" s="19" t="str">
        <f>'Monthly P&amp;L'!P8</f>
        <v>Actual</v>
      </c>
      <c r="P5" s="19" t="str">
        <f>'Monthly P&amp;L'!Q8</f>
        <v>Actual</v>
      </c>
      <c r="Q5" s="19" t="s">
        <v>147</v>
      </c>
      <c r="R5" s="19" t="s">
        <v>147</v>
      </c>
      <c r="S5" s="19" t="s">
        <v>147</v>
      </c>
      <c r="T5" s="19" t="s">
        <v>147</v>
      </c>
      <c r="U5" s="19" t="s">
        <v>147</v>
      </c>
      <c r="V5" s="19" t="s">
        <v>147</v>
      </c>
      <c r="W5" s="19" t="s">
        <v>147</v>
      </c>
      <c r="X5" s="19" t="s">
        <v>147</v>
      </c>
      <c r="Y5" s="19" t="s">
        <v>147</v>
      </c>
      <c r="Z5" s="19" t="s">
        <v>147</v>
      </c>
      <c r="AA5" s="19" t="s">
        <v>147</v>
      </c>
      <c r="AB5" s="19" t="s">
        <v>147</v>
      </c>
    </row>
    <row r="7" spans="2:28">
      <c r="B7" s="15" t="s">
        <v>97</v>
      </c>
      <c r="C7" s="15"/>
      <c r="D7" s="15"/>
      <c r="E7" s="85" t="e">
        <f>#REF!</f>
        <v>#REF!</v>
      </c>
      <c r="F7" s="85" t="e">
        <f>#REF!</f>
        <v>#REF!</v>
      </c>
      <c r="G7" s="85" t="e">
        <f>#REF!</f>
        <v>#REF!</v>
      </c>
      <c r="H7" s="85" t="e">
        <f>#REF!</f>
        <v>#REF!</v>
      </c>
      <c r="I7" s="85" t="e">
        <f>#REF!</f>
        <v>#REF!</v>
      </c>
      <c r="J7" s="85" t="e">
        <f>#REF!</f>
        <v>#REF!</v>
      </c>
      <c r="K7" s="85" t="e">
        <f>#REF!</f>
        <v>#REF!</v>
      </c>
      <c r="L7" s="85" t="e">
        <f>#REF!</f>
        <v>#REF!</v>
      </c>
      <c r="M7" s="85" t="e">
        <f>#REF!</f>
        <v>#REF!</v>
      </c>
      <c r="N7" s="85" t="e">
        <f>#REF!</f>
        <v>#REF!</v>
      </c>
      <c r="O7" s="85" t="e">
        <f>#REF!</f>
        <v>#REF!</v>
      </c>
      <c r="P7" s="85" t="e">
        <f>#REF!</f>
        <v>#REF!</v>
      </c>
      <c r="Q7" s="85" t="e">
        <f>#REF!</f>
        <v>#REF!</v>
      </c>
      <c r="R7" s="85" t="e">
        <f>#REF!</f>
        <v>#REF!</v>
      </c>
      <c r="S7" s="85" t="e">
        <f>#REF!</f>
        <v>#REF!</v>
      </c>
      <c r="T7" s="85" t="e">
        <f>#REF!</f>
        <v>#REF!</v>
      </c>
      <c r="U7" s="85" t="e">
        <f>#REF!</f>
        <v>#REF!</v>
      </c>
      <c r="V7" s="85" t="e">
        <f>#REF!</f>
        <v>#REF!</v>
      </c>
      <c r="W7" s="85" t="e">
        <f>#REF!</f>
        <v>#REF!</v>
      </c>
      <c r="X7" s="85" t="e">
        <f>#REF!</f>
        <v>#REF!</v>
      </c>
      <c r="Y7" s="85" t="e">
        <f>#REF!</f>
        <v>#REF!</v>
      </c>
      <c r="Z7" s="85" t="e">
        <f>#REF!</f>
        <v>#REF!</v>
      </c>
      <c r="AA7" s="85" t="e">
        <f>#REF!</f>
        <v>#REF!</v>
      </c>
      <c r="AB7" s="85" t="e">
        <f>#REF!</f>
        <v>#REF!</v>
      </c>
    </row>
    <row r="8" spans="2:28"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</row>
    <row r="9" spans="2:28">
      <c r="B9" s="1" t="s">
        <v>96</v>
      </c>
      <c r="E9" s="90" t="e">
        <f>#REF!</f>
        <v>#REF!</v>
      </c>
      <c r="F9" s="90" t="e">
        <f>#REF!</f>
        <v>#REF!</v>
      </c>
      <c r="G9" s="90" t="e">
        <f>#REF!</f>
        <v>#REF!</v>
      </c>
      <c r="H9" s="90" t="e">
        <f>#REF!</f>
        <v>#REF!</v>
      </c>
      <c r="I9" s="90" t="e">
        <f>#REF!</f>
        <v>#REF!</v>
      </c>
      <c r="J9" s="90" t="e">
        <f>#REF!</f>
        <v>#REF!</v>
      </c>
      <c r="K9" s="90" t="e">
        <f>#REF!</f>
        <v>#REF!</v>
      </c>
      <c r="L9" s="90" t="e">
        <f>#REF!</f>
        <v>#REF!</v>
      </c>
      <c r="M9" s="90" t="e">
        <f>#REF!</f>
        <v>#REF!</v>
      </c>
      <c r="N9" s="90" t="e">
        <f>#REF!</f>
        <v>#REF!</v>
      </c>
      <c r="O9" s="90" t="e">
        <f>#REF!</f>
        <v>#REF!</v>
      </c>
      <c r="P9" s="90" t="e">
        <f>#REF!</f>
        <v>#REF!</v>
      </c>
      <c r="Q9" s="90" t="e">
        <f>#REF!</f>
        <v>#REF!</v>
      </c>
      <c r="R9" s="90" t="e">
        <f>#REF!</f>
        <v>#REF!</v>
      </c>
      <c r="S9" s="90" t="e">
        <f>#REF!</f>
        <v>#REF!</v>
      </c>
      <c r="T9" s="90" t="e">
        <f>#REF!</f>
        <v>#REF!</v>
      </c>
      <c r="U9" s="90" t="e">
        <f>#REF!</f>
        <v>#REF!</v>
      </c>
      <c r="V9" s="90" t="e">
        <f>#REF!</f>
        <v>#REF!</v>
      </c>
      <c r="W9" s="90" t="e">
        <f>#REF!</f>
        <v>#REF!</v>
      </c>
      <c r="X9" s="90" t="e">
        <f>#REF!</f>
        <v>#REF!</v>
      </c>
      <c r="Y9" s="90" t="e">
        <f>#REF!</f>
        <v>#REF!</v>
      </c>
      <c r="Z9" s="90" t="e">
        <f>#REF!</f>
        <v>#REF!</v>
      </c>
      <c r="AA9" s="90" t="e">
        <f>#REF!</f>
        <v>#REF!</v>
      </c>
      <c r="AB9" s="90" t="e">
        <f>#REF!</f>
        <v>#REF!</v>
      </c>
    </row>
    <row r="10" spans="2:28">
      <c r="B10" s="1" t="s">
        <v>764</v>
      </c>
      <c r="E10" s="90" t="e">
        <f>#REF!</f>
        <v>#REF!</v>
      </c>
      <c r="F10" s="90" t="e">
        <f>#REF!</f>
        <v>#REF!</v>
      </c>
      <c r="G10" s="90" t="e">
        <f>#REF!</f>
        <v>#REF!</v>
      </c>
      <c r="H10" s="90" t="e">
        <f>#REF!</f>
        <v>#REF!</v>
      </c>
      <c r="I10" s="90" t="e">
        <f>#REF!</f>
        <v>#REF!</v>
      </c>
      <c r="J10" s="90" t="e">
        <f>#REF!</f>
        <v>#REF!</v>
      </c>
      <c r="K10" s="90" t="e">
        <f>#REF!</f>
        <v>#REF!</v>
      </c>
      <c r="L10" s="90" t="e">
        <f>#REF!</f>
        <v>#REF!</v>
      </c>
      <c r="M10" s="90" t="e">
        <f>#REF!</f>
        <v>#REF!</v>
      </c>
      <c r="N10" s="90" t="e">
        <f>#REF!</f>
        <v>#REF!</v>
      </c>
      <c r="O10" s="90" t="e">
        <f>#REF!</f>
        <v>#REF!</v>
      </c>
      <c r="P10" s="90" t="e">
        <f>#REF!</f>
        <v>#REF!</v>
      </c>
      <c r="Q10" s="90" t="e">
        <f>#REF!</f>
        <v>#REF!</v>
      </c>
      <c r="R10" s="90" t="e">
        <f>#REF!</f>
        <v>#REF!</v>
      </c>
      <c r="S10" s="90" t="e">
        <f>#REF!</f>
        <v>#REF!</v>
      </c>
      <c r="T10" s="90" t="e">
        <f>#REF!</f>
        <v>#REF!</v>
      </c>
      <c r="U10" s="90" t="e">
        <f>#REF!</f>
        <v>#REF!</v>
      </c>
      <c r="V10" s="90" t="e">
        <f>#REF!</f>
        <v>#REF!</v>
      </c>
      <c r="W10" s="90" t="e">
        <f>#REF!</f>
        <v>#REF!</v>
      </c>
      <c r="X10" s="90" t="e">
        <f>#REF!</f>
        <v>#REF!</v>
      </c>
      <c r="Y10" s="90" t="e">
        <f>#REF!</f>
        <v>#REF!</v>
      </c>
      <c r="Z10" s="90" t="e">
        <f>#REF!</f>
        <v>#REF!</v>
      </c>
      <c r="AA10" s="90" t="e">
        <f>#REF!</f>
        <v>#REF!</v>
      </c>
      <c r="AB10" s="90" t="e">
        <f>#REF!</f>
        <v>#REF!</v>
      </c>
    </row>
    <row r="11" spans="2:28"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</row>
    <row r="12" spans="2:28">
      <c r="B12" s="15" t="s">
        <v>125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</row>
    <row r="13" spans="2:28">
      <c r="B13" s="1" t="s">
        <v>115</v>
      </c>
      <c r="E13" s="90" t="e">
        <f>#REF!</f>
        <v>#REF!</v>
      </c>
      <c r="F13" s="90" t="e">
        <f>#REF!</f>
        <v>#REF!</v>
      </c>
      <c r="G13" s="90" t="e">
        <f>#REF!</f>
        <v>#REF!</v>
      </c>
      <c r="H13" s="90" t="e">
        <f>#REF!</f>
        <v>#REF!</v>
      </c>
      <c r="I13" s="90" t="e">
        <f>#REF!</f>
        <v>#REF!</v>
      </c>
      <c r="J13" s="90" t="e">
        <f>#REF!</f>
        <v>#REF!</v>
      </c>
      <c r="K13" s="90" t="e">
        <f>#REF!</f>
        <v>#REF!</v>
      </c>
      <c r="L13" s="90" t="e">
        <f>#REF!</f>
        <v>#REF!</v>
      </c>
      <c r="M13" s="90" t="e">
        <f>#REF!</f>
        <v>#REF!</v>
      </c>
      <c r="N13" s="90" t="e">
        <f>#REF!</f>
        <v>#REF!</v>
      </c>
      <c r="O13" s="90" t="e">
        <f>#REF!</f>
        <v>#REF!</v>
      </c>
      <c r="P13" s="90" t="e">
        <f>#REF!</f>
        <v>#REF!</v>
      </c>
      <c r="Q13" s="90" t="e">
        <f>#REF!</f>
        <v>#REF!</v>
      </c>
      <c r="R13" s="90" t="e">
        <f>#REF!</f>
        <v>#REF!</v>
      </c>
      <c r="S13" s="90" t="e">
        <f>#REF!</f>
        <v>#REF!</v>
      </c>
      <c r="T13" s="90" t="e">
        <f>#REF!</f>
        <v>#REF!</v>
      </c>
      <c r="U13" s="90" t="e">
        <f>#REF!</f>
        <v>#REF!</v>
      </c>
      <c r="V13" s="90" t="e">
        <f>#REF!</f>
        <v>#REF!</v>
      </c>
      <c r="W13" s="90" t="e">
        <f>#REF!</f>
        <v>#REF!</v>
      </c>
      <c r="X13" s="90" t="e">
        <f>#REF!</f>
        <v>#REF!</v>
      </c>
      <c r="Y13" s="90" t="e">
        <f>#REF!</f>
        <v>#REF!</v>
      </c>
      <c r="Z13" s="90" t="e">
        <f>#REF!</f>
        <v>#REF!</v>
      </c>
      <c r="AA13" s="90" t="e">
        <f>#REF!</f>
        <v>#REF!</v>
      </c>
      <c r="AB13" s="90" t="e">
        <f>#REF!</f>
        <v>#REF!</v>
      </c>
    </row>
    <row r="14" spans="2:28">
      <c r="B14" s="1" t="s">
        <v>126</v>
      </c>
      <c r="E14" s="90" t="e">
        <f>#REF!</f>
        <v>#REF!</v>
      </c>
      <c r="F14" s="90" t="e">
        <f>#REF!</f>
        <v>#REF!</v>
      </c>
      <c r="G14" s="90" t="e">
        <f>#REF!</f>
        <v>#REF!</v>
      </c>
      <c r="H14" s="90" t="e">
        <f>#REF!</f>
        <v>#REF!</v>
      </c>
      <c r="I14" s="90" t="e">
        <f>#REF!</f>
        <v>#REF!</v>
      </c>
      <c r="J14" s="90" t="e">
        <f>#REF!</f>
        <v>#REF!</v>
      </c>
      <c r="K14" s="90" t="e">
        <f>#REF!</f>
        <v>#REF!</v>
      </c>
      <c r="L14" s="90" t="e">
        <f>#REF!</f>
        <v>#REF!</v>
      </c>
      <c r="M14" s="90" t="e">
        <f>#REF!</f>
        <v>#REF!</v>
      </c>
      <c r="N14" s="90" t="e">
        <f>#REF!</f>
        <v>#REF!</v>
      </c>
      <c r="O14" s="90" t="e">
        <f>#REF!</f>
        <v>#REF!</v>
      </c>
      <c r="P14" s="90" t="e">
        <f>#REF!</f>
        <v>#REF!</v>
      </c>
      <c r="Q14" s="90" t="e">
        <f>#REF!</f>
        <v>#REF!</v>
      </c>
      <c r="R14" s="90" t="e">
        <f>#REF!</f>
        <v>#REF!</v>
      </c>
      <c r="S14" s="90" t="e">
        <f>#REF!</f>
        <v>#REF!</v>
      </c>
      <c r="T14" s="90" t="e">
        <f>#REF!</f>
        <v>#REF!</v>
      </c>
      <c r="U14" s="90" t="e">
        <f>#REF!</f>
        <v>#REF!</v>
      </c>
      <c r="V14" s="90" t="e">
        <f>#REF!</f>
        <v>#REF!</v>
      </c>
      <c r="W14" s="90" t="e">
        <f>#REF!</f>
        <v>#REF!</v>
      </c>
      <c r="X14" s="90" t="e">
        <f>#REF!</f>
        <v>#REF!</v>
      </c>
      <c r="Y14" s="90" t="e">
        <f>#REF!</f>
        <v>#REF!</v>
      </c>
      <c r="Z14" s="90" t="e">
        <f>#REF!</f>
        <v>#REF!</v>
      </c>
      <c r="AA14" s="90" t="e">
        <f>#REF!</f>
        <v>#REF!</v>
      </c>
      <c r="AB14" s="90" t="e">
        <f>#REF!</f>
        <v>#REF!</v>
      </c>
    </row>
    <row r="15" spans="2:28">
      <c r="B15" s="1" t="s">
        <v>127</v>
      </c>
      <c r="E15" s="90" t="e">
        <f>#REF!</f>
        <v>#REF!</v>
      </c>
      <c r="F15" s="90" t="e">
        <f>#REF!</f>
        <v>#REF!</v>
      </c>
      <c r="G15" s="90" t="e">
        <f>#REF!</f>
        <v>#REF!</v>
      </c>
      <c r="H15" s="90" t="e">
        <f>#REF!</f>
        <v>#REF!</v>
      </c>
      <c r="I15" s="90" t="e">
        <f>#REF!</f>
        <v>#REF!</v>
      </c>
      <c r="J15" s="90" t="e">
        <f>#REF!</f>
        <v>#REF!</v>
      </c>
      <c r="K15" s="90" t="e">
        <f>#REF!</f>
        <v>#REF!</v>
      </c>
      <c r="L15" s="90" t="e">
        <f>#REF!</f>
        <v>#REF!</v>
      </c>
      <c r="M15" s="90" t="e">
        <f>#REF!</f>
        <v>#REF!</v>
      </c>
      <c r="N15" s="90" t="e">
        <f>#REF!</f>
        <v>#REF!</v>
      </c>
      <c r="O15" s="90" t="e">
        <f>#REF!</f>
        <v>#REF!</v>
      </c>
      <c r="P15" s="90" t="e">
        <f>#REF!</f>
        <v>#REF!</v>
      </c>
      <c r="Q15" s="90" t="e">
        <f>#REF!</f>
        <v>#REF!</v>
      </c>
      <c r="R15" s="90" t="e">
        <f>#REF!</f>
        <v>#REF!</v>
      </c>
      <c r="S15" s="90" t="e">
        <f>#REF!</f>
        <v>#REF!</v>
      </c>
      <c r="T15" s="90" t="e">
        <f>#REF!</f>
        <v>#REF!</v>
      </c>
      <c r="U15" s="90" t="e">
        <f>#REF!</f>
        <v>#REF!</v>
      </c>
      <c r="V15" s="90" t="e">
        <f>#REF!</f>
        <v>#REF!</v>
      </c>
      <c r="W15" s="90" t="e">
        <f>#REF!</f>
        <v>#REF!</v>
      </c>
      <c r="X15" s="90" t="e">
        <f>#REF!</f>
        <v>#REF!</v>
      </c>
      <c r="Y15" s="90" t="e">
        <f>#REF!</f>
        <v>#REF!</v>
      </c>
      <c r="Z15" s="90" t="e">
        <f>#REF!</f>
        <v>#REF!</v>
      </c>
      <c r="AA15" s="90" t="e">
        <f>#REF!</f>
        <v>#REF!</v>
      </c>
      <c r="AB15" s="90" t="e">
        <f>#REF!</f>
        <v>#REF!</v>
      </c>
    </row>
    <row r="16" spans="2:28">
      <c r="B16" s="1" t="s">
        <v>128</v>
      </c>
      <c r="E16" s="90" t="e">
        <f>#REF!</f>
        <v>#REF!</v>
      </c>
      <c r="F16" s="90" t="e">
        <f>#REF!</f>
        <v>#REF!</v>
      </c>
      <c r="G16" s="90" t="e">
        <f>#REF!</f>
        <v>#REF!</v>
      </c>
      <c r="H16" s="90" t="e">
        <f>#REF!</f>
        <v>#REF!</v>
      </c>
      <c r="I16" s="90" t="e">
        <f>#REF!</f>
        <v>#REF!</v>
      </c>
      <c r="J16" s="90" t="e">
        <f>#REF!</f>
        <v>#REF!</v>
      </c>
      <c r="K16" s="90" t="e">
        <f>#REF!</f>
        <v>#REF!</v>
      </c>
      <c r="L16" s="90" t="e">
        <f>#REF!</f>
        <v>#REF!</v>
      </c>
      <c r="M16" s="90" t="e">
        <f>#REF!</f>
        <v>#REF!</v>
      </c>
      <c r="N16" s="90" t="e">
        <f>#REF!</f>
        <v>#REF!</v>
      </c>
      <c r="O16" s="90" t="e">
        <f>#REF!</f>
        <v>#REF!</v>
      </c>
      <c r="P16" s="90" t="e">
        <f>#REF!</f>
        <v>#REF!</v>
      </c>
      <c r="Q16" s="90" t="e">
        <f>#REF!</f>
        <v>#REF!</v>
      </c>
      <c r="R16" s="90" t="e">
        <f>#REF!</f>
        <v>#REF!</v>
      </c>
      <c r="S16" s="90" t="e">
        <f>#REF!</f>
        <v>#REF!</v>
      </c>
      <c r="T16" s="90" t="e">
        <f>#REF!</f>
        <v>#REF!</v>
      </c>
      <c r="U16" s="90" t="e">
        <f>#REF!</f>
        <v>#REF!</v>
      </c>
      <c r="V16" s="90" t="e">
        <f>#REF!</f>
        <v>#REF!</v>
      </c>
      <c r="W16" s="90" t="e">
        <f>#REF!</f>
        <v>#REF!</v>
      </c>
      <c r="X16" s="90" t="e">
        <f>#REF!</f>
        <v>#REF!</v>
      </c>
      <c r="Y16" s="90" t="e">
        <f>#REF!</f>
        <v>#REF!</v>
      </c>
      <c r="Z16" s="90" t="e">
        <f>#REF!</f>
        <v>#REF!</v>
      </c>
      <c r="AA16" s="90" t="e">
        <f>#REF!</f>
        <v>#REF!</v>
      </c>
      <c r="AB16" s="90" t="e">
        <f>#REF!</f>
        <v>#REF!</v>
      </c>
    </row>
    <row r="17" spans="2:28">
      <c r="B17" s="1" t="s">
        <v>129</v>
      </c>
      <c r="E17" s="90" t="e">
        <f>#REF!</f>
        <v>#REF!</v>
      </c>
      <c r="F17" s="90" t="e">
        <f>#REF!</f>
        <v>#REF!</v>
      </c>
      <c r="G17" s="90" t="e">
        <f>#REF!</f>
        <v>#REF!</v>
      </c>
      <c r="H17" s="90" t="e">
        <f>#REF!</f>
        <v>#REF!</v>
      </c>
      <c r="I17" s="90" t="e">
        <f>#REF!</f>
        <v>#REF!</v>
      </c>
      <c r="J17" s="90" t="e">
        <f>#REF!</f>
        <v>#REF!</v>
      </c>
      <c r="K17" s="90" t="e">
        <f>#REF!</f>
        <v>#REF!</v>
      </c>
      <c r="L17" s="90" t="e">
        <f>#REF!</f>
        <v>#REF!</v>
      </c>
      <c r="M17" s="90" t="e">
        <f>#REF!</f>
        <v>#REF!</v>
      </c>
      <c r="N17" s="90" t="e">
        <f>#REF!</f>
        <v>#REF!</v>
      </c>
      <c r="O17" s="90" t="e">
        <f>#REF!</f>
        <v>#REF!</v>
      </c>
      <c r="P17" s="90" t="e">
        <f>#REF!</f>
        <v>#REF!</v>
      </c>
      <c r="Q17" s="90" t="e">
        <f>#REF!</f>
        <v>#REF!</v>
      </c>
      <c r="R17" s="90" t="e">
        <f>#REF!</f>
        <v>#REF!</v>
      </c>
      <c r="S17" s="90" t="e">
        <f>#REF!</f>
        <v>#REF!</v>
      </c>
      <c r="T17" s="90" t="e">
        <f>#REF!</f>
        <v>#REF!</v>
      </c>
      <c r="U17" s="90" t="e">
        <f>#REF!</f>
        <v>#REF!</v>
      </c>
      <c r="V17" s="90" t="e">
        <f>#REF!</f>
        <v>#REF!</v>
      </c>
      <c r="W17" s="90" t="e">
        <f>#REF!</f>
        <v>#REF!</v>
      </c>
      <c r="X17" s="90" t="e">
        <f>#REF!</f>
        <v>#REF!</v>
      </c>
      <c r="Y17" s="90" t="e">
        <f>#REF!</f>
        <v>#REF!</v>
      </c>
      <c r="Z17" s="90" t="e">
        <f>#REF!</f>
        <v>#REF!</v>
      </c>
      <c r="AA17" s="90" t="e">
        <f>#REF!</f>
        <v>#REF!</v>
      </c>
      <c r="AB17" s="90" t="e">
        <f>#REF!</f>
        <v>#REF!</v>
      </c>
    </row>
    <row r="18" spans="2:28">
      <c r="B18" s="1" t="s">
        <v>73</v>
      </c>
      <c r="E18" s="90" t="e">
        <f>#REF!</f>
        <v>#REF!</v>
      </c>
      <c r="F18" s="90" t="e">
        <f>#REF!</f>
        <v>#REF!</v>
      </c>
      <c r="G18" s="90" t="e">
        <f>#REF!</f>
        <v>#REF!</v>
      </c>
      <c r="H18" s="90" t="e">
        <f>#REF!</f>
        <v>#REF!</v>
      </c>
      <c r="I18" s="90" t="e">
        <f>#REF!</f>
        <v>#REF!</v>
      </c>
      <c r="J18" s="90" t="e">
        <f>#REF!</f>
        <v>#REF!</v>
      </c>
      <c r="K18" s="90" t="e">
        <f>#REF!</f>
        <v>#REF!</v>
      </c>
      <c r="L18" s="90" t="e">
        <f>#REF!</f>
        <v>#REF!</v>
      </c>
      <c r="M18" s="90" t="e">
        <f>#REF!</f>
        <v>#REF!</v>
      </c>
      <c r="N18" s="90" t="e">
        <f>#REF!</f>
        <v>#REF!</v>
      </c>
      <c r="O18" s="90" t="e">
        <f>#REF!</f>
        <v>#REF!</v>
      </c>
      <c r="P18" s="90" t="e">
        <f>#REF!</f>
        <v>#REF!</v>
      </c>
      <c r="Q18" s="90" t="e">
        <f>#REF!</f>
        <v>#REF!</v>
      </c>
      <c r="R18" s="90" t="e">
        <f>#REF!</f>
        <v>#REF!</v>
      </c>
      <c r="S18" s="90" t="e">
        <f>#REF!</f>
        <v>#REF!</v>
      </c>
      <c r="T18" s="90" t="e">
        <f>#REF!</f>
        <v>#REF!</v>
      </c>
      <c r="U18" s="90" t="e">
        <f>#REF!</f>
        <v>#REF!</v>
      </c>
      <c r="V18" s="90" t="e">
        <f>#REF!</f>
        <v>#REF!</v>
      </c>
      <c r="W18" s="90" t="e">
        <f>#REF!</f>
        <v>#REF!</v>
      </c>
      <c r="X18" s="90" t="e">
        <f>#REF!</f>
        <v>#REF!</v>
      </c>
      <c r="Y18" s="90" t="e">
        <f>#REF!</f>
        <v>#REF!</v>
      </c>
      <c r="Z18" s="90" t="e">
        <f>#REF!</f>
        <v>#REF!</v>
      </c>
      <c r="AA18" s="90" t="e">
        <f>#REF!</f>
        <v>#REF!</v>
      </c>
      <c r="AB18" s="90" t="e">
        <f>#REF!</f>
        <v>#REF!</v>
      </c>
    </row>
    <row r="19" spans="2:28">
      <c r="B19" s="1" t="s">
        <v>205</v>
      </c>
      <c r="E19" s="90" t="e">
        <f>#REF!</f>
        <v>#REF!</v>
      </c>
      <c r="F19" s="90" t="e">
        <f>#REF!</f>
        <v>#REF!</v>
      </c>
      <c r="G19" s="90" t="e">
        <f>#REF!</f>
        <v>#REF!</v>
      </c>
      <c r="H19" s="90" t="e">
        <f>#REF!</f>
        <v>#REF!</v>
      </c>
      <c r="I19" s="90" t="e">
        <f>#REF!</f>
        <v>#REF!</v>
      </c>
      <c r="J19" s="90" t="e">
        <f>#REF!</f>
        <v>#REF!</v>
      </c>
      <c r="K19" s="90" t="e">
        <f>#REF!</f>
        <v>#REF!</v>
      </c>
      <c r="L19" s="90" t="e">
        <f>#REF!</f>
        <v>#REF!</v>
      </c>
      <c r="M19" s="90" t="e">
        <f>#REF!</f>
        <v>#REF!</v>
      </c>
      <c r="N19" s="90" t="e">
        <f>#REF!</f>
        <v>#REF!</v>
      </c>
      <c r="O19" s="90" t="e">
        <f>#REF!</f>
        <v>#REF!</v>
      </c>
      <c r="P19" s="90" t="e">
        <f>#REF!</f>
        <v>#REF!</v>
      </c>
      <c r="Q19" s="90" t="e">
        <f>#REF!</f>
        <v>#REF!</v>
      </c>
      <c r="R19" s="90" t="e">
        <f>#REF!</f>
        <v>#REF!</v>
      </c>
      <c r="S19" s="90" t="e">
        <f>#REF!</f>
        <v>#REF!</v>
      </c>
      <c r="T19" s="90" t="e">
        <f>#REF!</f>
        <v>#REF!</v>
      </c>
      <c r="U19" s="90" t="e">
        <f>#REF!</f>
        <v>#REF!</v>
      </c>
      <c r="V19" s="90" t="e">
        <f>#REF!</f>
        <v>#REF!</v>
      </c>
      <c r="W19" s="90" t="e">
        <f>#REF!</f>
        <v>#REF!</v>
      </c>
      <c r="X19" s="90" t="e">
        <f>#REF!</f>
        <v>#REF!</v>
      </c>
      <c r="Y19" s="90" t="e">
        <f>#REF!</f>
        <v>#REF!</v>
      </c>
      <c r="Z19" s="90" t="e">
        <f>#REF!</f>
        <v>#REF!</v>
      </c>
      <c r="AA19" s="90" t="e">
        <f>#REF!</f>
        <v>#REF!</v>
      </c>
      <c r="AB19" s="90" t="e">
        <f>#REF!</f>
        <v>#REF!</v>
      </c>
    </row>
    <row r="20" spans="2:28">
      <c r="B20" s="1" t="s">
        <v>206</v>
      </c>
      <c r="E20" s="90" t="e">
        <f>#REF!</f>
        <v>#REF!</v>
      </c>
      <c r="F20" s="90" t="e">
        <f>#REF!</f>
        <v>#REF!</v>
      </c>
      <c r="G20" s="90" t="e">
        <f>#REF!</f>
        <v>#REF!</v>
      </c>
      <c r="H20" s="90" t="e">
        <f>#REF!</f>
        <v>#REF!</v>
      </c>
      <c r="I20" s="90" t="e">
        <f>#REF!</f>
        <v>#REF!</v>
      </c>
      <c r="J20" s="90" t="e">
        <f>#REF!</f>
        <v>#REF!</v>
      </c>
      <c r="K20" s="90" t="e">
        <f>#REF!</f>
        <v>#REF!</v>
      </c>
      <c r="L20" s="90" t="e">
        <f>#REF!</f>
        <v>#REF!</v>
      </c>
      <c r="M20" s="90" t="e">
        <f>#REF!</f>
        <v>#REF!</v>
      </c>
      <c r="N20" s="90" t="e">
        <f>#REF!</f>
        <v>#REF!</v>
      </c>
      <c r="O20" s="90" t="e">
        <f>#REF!</f>
        <v>#REF!</v>
      </c>
      <c r="P20" s="90" t="e">
        <f>#REF!</f>
        <v>#REF!</v>
      </c>
      <c r="Q20" s="90" t="e">
        <f>#REF!</f>
        <v>#REF!</v>
      </c>
      <c r="R20" s="90" t="e">
        <f>#REF!</f>
        <v>#REF!</v>
      </c>
      <c r="S20" s="90" t="e">
        <f>#REF!</f>
        <v>#REF!</v>
      </c>
      <c r="T20" s="90" t="e">
        <f>#REF!</f>
        <v>#REF!</v>
      </c>
      <c r="U20" s="90" t="e">
        <f>#REF!</f>
        <v>#REF!</v>
      </c>
      <c r="V20" s="90" t="e">
        <f>#REF!</f>
        <v>#REF!</v>
      </c>
      <c r="W20" s="90" t="e">
        <f>#REF!</f>
        <v>#REF!</v>
      </c>
      <c r="X20" s="90" t="e">
        <f>#REF!</f>
        <v>#REF!</v>
      </c>
      <c r="Y20" s="90" t="e">
        <f>#REF!</f>
        <v>#REF!</v>
      </c>
      <c r="Z20" s="90" t="e">
        <f>#REF!</f>
        <v>#REF!</v>
      </c>
      <c r="AA20" s="90" t="e">
        <f>#REF!</f>
        <v>#REF!</v>
      </c>
      <c r="AB20" s="90" t="e">
        <f>#REF!</f>
        <v>#REF!</v>
      </c>
    </row>
    <row r="21" spans="2:28">
      <c r="B21" s="15" t="s">
        <v>130</v>
      </c>
      <c r="C21" s="15"/>
      <c r="D21" s="15"/>
      <c r="E21" s="85" t="e">
        <f t="shared" ref="E21:P21" si="0">SUM(E13:E20)</f>
        <v>#REF!</v>
      </c>
      <c r="F21" s="85" t="e">
        <f t="shared" si="0"/>
        <v>#REF!</v>
      </c>
      <c r="G21" s="85" t="e">
        <f t="shared" si="0"/>
        <v>#REF!</v>
      </c>
      <c r="H21" s="85" t="e">
        <f t="shared" si="0"/>
        <v>#REF!</v>
      </c>
      <c r="I21" s="85" t="e">
        <f t="shared" si="0"/>
        <v>#REF!</v>
      </c>
      <c r="J21" s="85" t="e">
        <f t="shared" si="0"/>
        <v>#REF!</v>
      </c>
      <c r="K21" s="85" t="e">
        <f t="shared" si="0"/>
        <v>#REF!</v>
      </c>
      <c r="L21" s="85" t="e">
        <f t="shared" si="0"/>
        <v>#REF!</v>
      </c>
      <c r="M21" s="85" t="e">
        <f t="shared" si="0"/>
        <v>#REF!</v>
      </c>
      <c r="N21" s="85" t="e">
        <f t="shared" si="0"/>
        <v>#REF!</v>
      </c>
      <c r="O21" s="85" t="e">
        <f t="shared" si="0"/>
        <v>#REF!</v>
      </c>
      <c r="P21" s="85" t="e">
        <f t="shared" si="0"/>
        <v>#REF!</v>
      </c>
      <c r="Q21" s="85" t="e">
        <f t="shared" ref="Q21:AB21" si="1">SUM(Q13:Q20)</f>
        <v>#REF!</v>
      </c>
      <c r="R21" s="85" t="e">
        <f t="shared" si="1"/>
        <v>#REF!</v>
      </c>
      <c r="S21" s="85" t="e">
        <f t="shared" si="1"/>
        <v>#REF!</v>
      </c>
      <c r="T21" s="85" t="e">
        <f t="shared" si="1"/>
        <v>#REF!</v>
      </c>
      <c r="U21" s="85" t="e">
        <f t="shared" si="1"/>
        <v>#REF!</v>
      </c>
      <c r="V21" s="85" t="e">
        <f t="shared" si="1"/>
        <v>#REF!</v>
      </c>
      <c r="W21" s="85" t="e">
        <f t="shared" si="1"/>
        <v>#REF!</v>
      </c>
      <c r="X21" s="85" t="e">
        <f t="shared" si="1"/>
        <v>#REF!</v>
      </c>
      <c r="Y21" s="85" t="e">
        <f t="shared" si="1"/>
        <v>#REF!</v>
      </c>
      <c r="Z21" s="85" t="e">
        <f t="shared" si="1"/>
        <v>#REF!</v>
      </c>
      <c r="AA21" s="85" t="e">
        <f t="shared" si="1"/>
        <v>#REF!</v>
      </c>
      <c r="AB21" s="85" t="e">
        <f t="shared" si="1"/>
        <v>#REF!</v>
      </c>
    </row>
    <row r="22" spans="2:28"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</row>
    <row r="23" spans="2:28">
      <c r="B23" s="86" t="s">
        <v>131</v>
      </c>
      <c r="C23" s="15"/>
      <c r="D23" s="15"/>
      <c r="E23" s="87" t="e">
        <f t="shared" ref="E23:P23" si="2">SUM(E7:E10)+E21</f>
        <v>#REF!</v>
      </c>
      <c r="F23" s="87" t="e">
        <f t="shared" si="2"/>
        <v>#REF!</v>
      </c>
      <c r="G23" s="87" t="e">
        <f t="shared" si="2"/>
        <v>#REF!</v>
      </c>
      <c r="H23" s="87" t="e">
        <f t="shared" si="2"/>
        <v>#REF!</v>
      </c>
      <c r="I23" s="87" t="e">
        <f t="shared" si="2"/>
        <v>#REF!</v>
      </c>
      <c r="J23" s="87" t="e">
        <f t="shared" si="2"/>
        <v>#REF!</v>
      </c>
      <c r="K23" s="87" t="e">
        <f t="shared" si="2"/>
        <v>#REF!</v>
      </c>
      <c r="L23" s="87" t="e">
        <f t="shared" si="2"/>
        <v>#REF!</v>
      </c>
      <c r="M23" s="87" t="e">
        <f t="shared" si="2"/>
        <v>#REF!</v>
      </c>
      <c r="N23" s="87" t="e">
        <f t="shared" si="2"/>
        <v>#REF!</v>
      </c>
      <c r="O23" s="87" t="e">
        <f t="shared" si="2"/>
        <v>#REF!</v>
      </c>
      <c r="P23" s="87" t="e">
        <f t="shared" si="2"/>
        <v>#REF!</v>
      </c>
      <c r="Q23" s="87" t="e">
        <f t="shared" ref="Q23:AB23" si="3">SUM(Q7:Q10)+Q21</f>
        <v>#REF!</v>
      </c>
      <c r="R23" s="87" t="e">
        <f t="shared" si="3"/>
        <v>#REF!</v>
      </c>
      <c r="S23" s="87" t="e">
        <f t="shared" si="3"/>
        <v>#REF!</v>
      </c>
      <c r="T23" s="87" t="e">
        <f t="shared" si="3"/>
        <v>#REF!</v>
      </c>
      <c r="U23" s="87" t="e">
        <f t="shared" si="3"/>
        <v>#REF!</v>
      </c>
      <c r="V23" s="87" t="e">
        <f t="shared" si="3"/>
        <v>#REF!</v>
      </c>
      <c r="W23" s="87" t="e">
        <f t="shared" si="3"/>
        <v>#REF!</v>
      </c>
      <c r="X23" s="87" t="e">
        <f t="shared" si="3"/>
        <v>#REF!</v>
      </c>
      <c r="Y23" s="87" t="e">
        <f t="shared" si="3"/>
        <v>#REF!</v>
      </c>
      <c r="Z23" s="87" t="e">
        <f t="shared" si="3"/>
        <v>#REF!</v>
      </c>
      <c r="AA23" s="87" t="e">
        <f t="shared" si="3"/>
        <v>#REF!</v>
      </c>
      <c r="AB23" s="87" t="e">
        <f t="shared" si="3"/>
        <v>#REF!</v>
      </c>
    </row>
    <row r="24" spans="2:28"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</row>
    <row r="25" spans="2:28">
      <c r="B25" s="1" t="s">
        <v>132</v>
      </c>
      <c r="E25" s="90" t="e">
        <f>#REF!</f>
        <v>#REF!</v>
      </c>
      <c r="F25" s="90" t="e">
        <f>#REF!</f>
        <v>#REF!</v>
      </c>
      <c r="G25" s="90" t="e">
        <f>#REF!</f>
        <v>#REF!</v>
      </c>
      <c r="H25" s="90" t="e">
        <f>#REF!</f>
        <v>#REF!</v>
      </c>
      <c r="I25" s="90" t="e">
        <f>#REF!</f>
        <v>#REF!</v>
      </c>
      <c r="J25" s="90" t="e">
        <f>#REF!</f>
        <v>#REF!</v>
      </c>
      <c r="K25" s="90" t="e">
        <f>#REF!</f>
        <v>#REF!</v>
      </c>
      <c r="L25" s="90" t="e">
        <f>#REF!</f>
        <v>#REF!</v>
      </c>
      <c r="M25" s="90" t="e">
        <f>#REF!</f>
        <v>#REF!</v>
      </c>
      <c r="N25" s="90" t="e">
        <f>#REF!</f>
        <v>#REF!</v>
      </c>
      <c r="O25" s="90" t="e">
        <f>#REF!</f>
        <v>#REF!</v>
      </c>
      <c r="P25" s="90" t="e">
        <f>#REF!</f>
        <v>#REF!</v>
      </c>
      <c r="Q25" s="90" t="e">
        <f>#REF!</f>
        <v>#REF!</v>
      </c>
      <c r="R25" s="90" t="e">
        <f>#REF!</f>
        <v>#REF!</v>
      </c>
      <c r="S25" s="90" t="e">
        <f>#REF!</f>
        <v>#REF!</v>
      </c>
      <c r="T25" s="90" t="e">
        <f>#REF!</f>
        <v>#REF!</v>
      </c>
      <c r="U25" s="90" t="e">
        <f>#REF!</f>
        <v>#REF!</v>
      </c>
      <c r="V25" s="90" t="e">
        <f>#REF!</f>
        <v>#REF!</v>
      </c>
      <c r="W25" s="90" t="e">
        <f>#REF!</f>
        <v>#REF!</v>
      </c>
      <c r="X25" s="90" t="e">
        <f>#REF!</f>
        <v>#REF!</v>
      </c>
      <c r="Y25" s="90" t="e">
        <f>#REF!</f>
        <v>#REF!</v>
      </c>
      <c r="Z25" s="90" t="e">
        <f>#REF!</f>
        <v>#REF!</v>
      </c>
      <c r="AA25" s="90" t="e">
        <f>#REF!</f>
        <v>#REF!</v>
      </c>
      <c r="AB25" s="90" t="e">
        <f>#REF!</f>
        <v>#REF!</v>
      </c>
    </row>
    <row r="26" spans="2:28">
      <c r="B26" s="1" t="s">
        <v>154</v>
      </c>
      <c r="E26" s="90" t="e">
        <f>#REF!</f>
        <v>#REF!</v>
      </c>
      <c r="F26" s="90" t="e">
        <f>#REF!</f>
        <v>#REF!</v>
      </c>
      <c r="G26" s="90" t="e">
        <f>#REF!</f>
        <v>#REF!</v>
      </c>
      <c r="H26" s="90" t="e">
        <f>#REF!</f>
        <v>#REF!</v>
      </c>
      <c r="I26" s="90" t="e">
        <f>#REF!</f>
        <v>#REF!</v>
      </c>
      <c r="J26" s="90" t="e">
        <f>#REF!</f>
        <v>#REF!</v>
      </c>
      <c r="K26" s="90" t="e">
        <f>#REF!</f>
        <v>#REF!</v>
      </c>
      <c r="L26" s="90" t="e">
        <f>#REF!</f>
        <v>#REF!</v>
      </c>
      <c r="M26" s="90" t="e">
        <f>#REF!</f>
        <v>#REF!</v>
      </c>
      <c r="N26" s="90" t="e">
        <f>#REF!</f>
        <v>#REF!</v>
      </c>
      <c r="O26" s="90" t="e">
        <f>#REF!</f>
        <v>#REF!</v>
      </c>
      <c r="P26" s="90" t="e">
        <f>#REF!</f>
        <v>#REF!</v>
      </c>
      <c r="Q26" s="90" t="e">
        <f>#REF!</f>
        <v>#REF!</v>
      </c>
      <c r="R26" s="90" t="e">
        <f>#REF!</f>
        <v>#REF!</v>
      </c>
      <c r="S26" s="90" t="e">
        <f>#REF!</f>
        <v>#REF!</v>
      </c>
      <c r="T26" s="90" t="e">
        <f>#REF!</f>
        <v>#REF!</v>
      </c>
      <c r="U26" s="90" t="e">
        <f>#REF!</f>
        <v>#REF!</v>
      </c>
      <c r="V26" s="90" t="e">
        <f>#REF!</f>
        <v>#REF!</v>
      </c>
      <c r="W26" s="90" t="e">
        <f>#REF!</f>
        <v>#REF!</v>
      </c>
      <c r="X26" s="90" t="e">
        <f>#REF!</f>
        <v>#REF!</v>
      </c>
      <c r="Y26" s="90" t="e">
        <f>#REF!</f>
        <v>#REF!</v>
      </c>
      <c r="Z26" s="90" t="e">
        <f>#REF!</f>
        <v>#REF!</v>
      </c>
      <c r="AA26" s="90" t="e">
        <f>#REF!</f>
        <v>#REF!</v>
      </c>
      <c r="AB26" s="90" t="e">
        <f>#REF!</f>
        <v>#REF!</v>
      </c>
    </row>
    <row r="27" spans="2:28">
      <c r="B27" s="1" t="s">
        <v>155</v>
      </c>
      <c r="E27" s="90" t="e">
        <f>#REF!</f>
        <v>#REF!</v>
      </c>
      <c r="F27" s="90" t="e">
        <f>#REF!</f>
        <v>#REF!</v>
      </c>
      <c r="G27" s="90" t="e">
        <f>#REF!</f>
        <v>#REF!</v>
      </c>
      <c r="H27" s="90" t="e">
        <f>#REF!</f>
        <v>#REF!</v>
      </c>
      <c r="I27" s="90" t="e">
        <f>#REF!</f>
        <v>#REF!</v>
      </c>
      <c r="J27" s="90" t="e">
        <f>#REF!</f>
        <v>#REF!</v>
      </c>
      <c r="K27" s="90" t="e">
        <f>#REF!</f>
        <v>#REF!</v>
      </c>
      <c r="L27" s="90" t="e">
        <f>#REF!</f>
        <v>#REF!</v>
      </c>
      <c r="M27" s="90" t="e">
        <f>#REF!</f>
        <v>#REF!</v>
      </c>
      <c r="N27" s="90" t="e">
        <f>#REF!</f>
        <v>#REF!</v>
      </c>
      <c r="O27" s="90" t="e">
        <f>#REF!</f>
        <v>#REF!</v>
      </c>
      <c r="P27" s="90" t="e">
        <f>#REF!</f>
        <v>#REF!</v>
      </c>
      <c r="Q27" s="90" t="e">
        <f>#REF!</f>
        <v>#REF!</v>
      </c>
      <c r="R27" s="90" t="e">
        <f>#REF!</f>
        <v>#REF!</v>
      </c>
      <c r="S27" s="90" t="e">
        <f>#REF!</f>
        <v>#REF!</v>
      </c>
      <c r="T27" s="90" t="e">
        <f>#REF!</f>
        <v>#REF!</v>
      </c>
      <c r="U27" s="90" t="e">
        <f>#REF!</f>
        <v>#REF!</v>
      </c>
      <c r="V27" s="90" t="e">
        <f>#REF!</f>
        <v>#REF!</v>
      </c>
      <c r="W27" s="90" t="e">
        <f>#REF!</f>
        <v>#REF!</v>
      </c>
      <c r="X27" s="90" t="e">
        <f>#REF!</f>
        <v>#REF!</v>
      </c>
      <c r="Y27" s="90" t="e">
        <f>#REF!</f>
        <v>#REF!</v>
      </c>
      <c r="Z27" s="90" t="e">
        <f>#REF!</f>
        <v>#REF!</v>
      </c>
      <c r="AA27" s="90" t="e">
        <f>#REF!</f>
        <v>#REF!</v>
      </c>
      <c r="AB27" s="90" t="e">
        <f>#REF!</f>
        <v>#REF!</v>
      </c>
    </row>
    <row r="28" spans="2:28">
      <c r="B28" s="86" t="s">
        <v>133</v>
      </c>
      <c r="C28" s="15"/>
      <c r="D28" s="15"/>
      <c r="E28" s="87" t="e">
        <f t="shared" ref="E28:AB28" si="4">SUM(E25:E27)</f>
        <v>#REF!</v>
      </c>
      <c r="F28" s="87" t="e">
        <f t="shared" si="4"/>
        <v>#REF!</v>
      </c>
      <c r="G28" s="87" t="e">
        <f t="shared" si="4"/>
        <v>#REF!</v>
      </c>
      <c r="H28" s="87" t="e">
        <f t="shared" si="4"/>
        <v>#REF!</v>
      </c>
      <c r="I28" s="87" t="e">
        <f t="shared" si="4"/>
        <v>#REF!</v>
      </c>
      <c r="J28" s="87" t="e">
        <f t="shared" si="4"/>
        <v>#REF!</v>
      </c>
      <c r="K28" s="87" t="e">
        <f t="shared" si="4"/>
        <v>#REF!</v>
      </c>
      <c r="L28" s="87" t="e">
        <f t="shared" si="4"/>
        <v>#REF!</v>
      </c>
      <c r="M28" s="87" t="e">
        <f t="shared" si="4"/>
        <v>#REF!</v>
      </c>
      <c r="N28" s="87" t="e">
        <f t="shared" si="4"/>
        <v>#REF!</v>
      </c>
      <c r="O28" s="87" t="e">
        <f t="shared" si="4"/>
        <v>#REF!</v>
      </c>
      <c r="P28" s="87" t="e">
        <f t="shared" si="4"/>
        <v>#REF!</v>
      </c>
      <c r="Q28" s="87" t="e">
        <f t="shared" si="4"/>
        <v>#REF!</v>
      </c>
      <c r="R28" s="87" t="e">
        <f t="shared" si="4"/>
        <v>#REF!</v>
      </c>
      <c r="S28" s="87" t="e">
        <f t="shared" si="4"/>
        <v>#REF!</v>
      </c>
      <c r="T28" s="87" t="e">
        <f t="shared" si="4"/>
        <v>#REF!</v>
      </c>
      <c r="U28" s="87" t="e">
        <f t="shared" si="4"/>
        <v>#REF!</v>
      </c>
      <c r="V28" s="87" t="e">
        <f t="shared" si="4"/>
        <v>#REF!</v>
      </c>
      <c r="W28" s="87" t="e">
        <f t="shared" si="4"/>
        <v>#REF!</v>
      </c>
      <c r="X28" s="87" t="e">
        <f t="shared" si="4"/>
        <v>#REF!</v>
      </c>
      <c r="Y28" s="87" t="e">
        <f t="shared" si="4"/>
        <v>#REF!</v>
      </c>
      <c r="Z28" s="87" t="e">
        <f t="shared" si="4"/>
        <v>#REF!</v>
      </c>
      <c r="AA28" s="87" t="e">
        <f t="shared" si="4"/>
        <v>#REF!</v>
      </c>
      <c r="AB28" s="87" t="e">
        <f t="shared" si="4"/>
        <v>#REF!</v>
      </c>
    </row>
    <row r="29" spans="2:28"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</row>
    <row r="30" spans="2:28">
      <c r="B30" s="86" t="s">
        <v>134</v>
      </c>
      <c r="C30" s="15"/>
      <c r="D30" s="15"/>
      <c r="E30" s="87" t="e">
        <f>#REF!</f>
        <v>#REF!</v>
      </c>
      <c r="F30" s="87" t="e">
        <f>#REF!</f>
        <v>#REF!</v>
      </c>
      <c r="G30" s="87" t="e">
        <f>#REF!</f>
        <v>#REF!</v>
      </c>
      <c r="H30" s="87" t="e">
        <f>#REF!</f>
        <v>#REF!</v>
      </c>
      <c r="I30" s="87" t="e">
        <f>#REF!</f>
        <v>#REF!</v>
      </c>
      <c r="J30" s="87" t="e">
        <f>#REF!</f>
        <v>#REF!</v>
      </c>
      <c r="K30" s="87" t="e">
        <f>#REF!</f>
        <v>#REF!</v>
      </c>
      <c r="L30" s="87" t="e">
        <f>#REF!</f>
        <v>#REF!</v>
      </c>
      <c r="M30" s="87" t="e">
        <f>#REF!</f>
        <v>#REF!</v>
      </c>
      <c r="N30" s="87" t="e">
        <f>#REF!</f>
        <v>#REF!</v>
      </c>
      <c r="O30" s="87" t="e">
        <f>#REF!</f>
        <v>#REF!</v>
      </c>
      <c r="P30" s="87" t="e">
        <f>#REF!</f>
        <v>#REF!</v>
      </c>
      <c r="Q30" s="87" t="e">
        <f>#REF!</f>
        <v>#REF!</v>
      </c>
      <c r="R30" s="87" t="e">
        <f>#REF!</f>
        <v>#REF!</v>
      </c>
      <c r="S30" s="87" t="e">
        <f>#REF!</f>
        <v>#REF!</v>
      </c>
      <c r="T30" s="87" t="e">
        <f>#REF!</f>
        <v>#REF!</v>
      </c>
      <c r="U30" s="87" t="e">
        <f>#REF!</f>
        <v>#REF!</v>
      </c>
      <c r="V30" s="87" t="e">
        <f>#REF!</f>
        <v>#REF!</v>
      </c>
      <c r="W30" s="87" t="e">
        <f>#REF!</f>
        <v>#REF!</v>
      </c>
      <c r="X30" s="87" t="e">
        <f>#REF!</f>
        <v>#REF!</v>
      </c>
      <c r="Y30" s="87" t="e">
        <f>#REF!</f>
        <v>#REF!</v>
      </c>
      <c r="Z30" s="87" t="e">
        <f>#REF!</f>
        <v>#REF!</v>
      </c>
      <c r="AA30" s="87" t="e">
        <f>#REF!</f>
        <v>#REF!</v>
      </c>
      <c r="AB30" s="87" t="e">
        <f>#REF!</f>
        <v>#REF!</v>
      </c>
    </row>
    <row r="31" spans="2:28"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</row>
    <row r="32" spans="2:28" hidden="1" outlineLevel="1">
      <c r="B32" s="1" t="s">
        <v>135</v>
      </c>
      <c r="E32" s="90" t="e">
        <f>#REF!</f>
        <v>#REF!</v>
      </c>
      <c r="F32" s="90" t="e">
        <f>#REF!</f>
        <v>#REF!</v>
      </c>
      <c r="G32" s="90" t="e">
        <f>#REF!</f>
        <v>#REF!</v>
      </c>
      <c r="H32" s="90" t="e">
        <f>#REF!</f>
        <v>#REF!</v>
      </c>
      <c r="I32" s="90" t="e">
        <f>#REF!</f>
        <v>#REF!</v>
      </c>
      <c r="J32" s="90" t="e">
        <f>#REF!</f>
        <v>#REF!</v>
      </c>
      <c r="K32" s="90" t="e">
        <f>#REF!</f>
        <v>#REF!</v>
      </c>
      <c r="L32" s="90" t="e">
        <f>#REF!</f>
        <v>#REF!</v>
      </c>
      <c r="M32" s="90" t="e">
        <f>#REF!</f>
        <v>#REF!</v>
      </c>
      <c r="N32" s="90" t="e">
        <f>#REF!</f>
        <v>#REF!</v>
      </c>
      <c r="O32" s="90" t="e">
        <f>#REF!</f>
        <v>#REF!</v>
      </c>
      <c r="P32" s="90" t="e">
        <f>#REF!</f>
        <v>#REF!</v>
      </c>
      <c r="Q32" s="90" t="e">
        <f>#REF!</f>
        <v>#REF!</v>
      </c>
      <c r="R32" s="90" t="e">
        <f>#REF!</f>
        <v>#REF!</v>
      </c>
      <c r="S32" s="90" t="e">
        <f>#REF!</f>
        <v>#REF!</v>
      </c>
      <c r="T32" s="90" t="e">
        <f>#REF!</f>
        <v>#REF!</v>
      </c>
      <c r="U32" s="90" t="e">
        <f>#REF!</f>
        <v>#REF!</v>
      </c>
      <c r="V32" s="90" t="e">
        <f>#REF!</f>
        <v>#REF!</v>
      </c>
      <c r="W32" s="90" t="e">
        <f>#REF!</f>
        <v>#REF!</v>
      </c>
      <c r="X32" s="90" t="e">
        <f>#REF!</f>
        <v>#REF!</v>
      </c>
      <c r="Y32" s="90" t="e">
        <f>#REF!</f>
        <v>#REF!</v>
      </c>
      <c r="Z32" s="90" t="e">
        <f>#REF!</f>
        <v>#REF!</v>
      </c>
      <c r="AA32" s="90" t="e">
        <f>#REF!</f>
        <v>#REF!</v>
      </c>
      <c r="AB32" s="90" t="e">
        <f>#REF!</f>
        <v>#REF!</v>
      </c>
    </row>
    <row r="33" spans="2:28" hidden="1" outlineLevel="1">
      <c r="B33" s="1" t="s">
        <v>136</v>
      </c>
      <c r="E33" s="90" t="e">
        <f>#REF!</f>
        <v>#REF!</v>
      </c>
      <c r="F33" s="90" t="e">
        <f>#REF!</f>
        <v>#REF!</v>
      </c>
      <c r="G33" s="90" t="e">
        <f>#REF!</f>
        <v>#REF!</v>
      </c>
      <c r="H33" s="90" t="e">
        <f>#REF!</f>
        <v>#REF!</v>
      </c>
      <c r="I33" s="90" t="e">
        <f>#REF!</f>
        <v>#REF!</v>
      </c>
      <c r="J33" s="90" t="e">
        <f>#REF!</f>
        <v>#REF!</v>
      </c>
      <c r="K33" s="90" t="e">
        <f>#REF!</f>
        <v>#REF!</v>
      </c>
      <c r="L33" s="90" t="e">
        <f>#REF!</f>
        <v>#REF!</v>
      </c>
      <c r="M33" s="90" t="e">
        <f>#REF!</f>
        <v>#REF!</v>
      </c>
      <c r="N33" s="90" t="e">
        <f>#REF!</f>
        <v>#REF!</v>
      </c>
      <c r="O33" s="90" t="e">
        <f>#REF!</f>
        <v>#REF!</v>
      </c>
      <c r="P33" s="90" t="e">
        <f>#REF!</f>
        <v>#REF!</v>
      </c>
      <c r="Q33" s="90" t="e">
        <f>#REF!</f>
        <v>#REF!</v>
      </c>
      <c r="R33" s="90" t="e">
        <f>#REF!</f>
        <v>#REF!</v>
      </c>
      <c r="S33" s="90" t="e">
        <f>#REF!</f>
        <v>#REF!</v>
      </c>
      <c r="T33" s="90" t="e">
        <f>#REF!</f>
        <v>#REF!</v>
      </c>
      <c r="U33" s="90" t="e">
        <f>#REF!</f>
        <v>#REF!</v>
      </c>
      <c r="V33" s="90" t="e">
        <f>#REF!</f>
        <v>#REF!</v>
      </c>
      <c r="W33" s="90" t="e">
        <f>#REF!</f>
        <v>#REF!</v>
      </c>
      <c r="X33" s="90" t="e">
        <f>#REF!</f>
        <v>#REF!</v>
      </c>
      <c r="Y33" s="90" t="e">
        <f>#REF!</f>
        <v>#REF!</v>
      </c>
      <c r="Z33" s="90" t="e">
        <f>#REF!</f>
        <v>#REF!</v>
      </c>
      <c r="AA33" s="90" t="e">
        <f>#REF!</f>
        <v>#REF!</v>
      </c>
      <c r="AB33" s="90" t="e">
        <f>#REF!</f>
        <v>#REF!</v>
      </c>
    </row>
    <row r="34" spans="2:28" hidden="1" outlineLevel="1">
      <c r="B34" s="1" t="s">
        <v>227</v>
      </c>
      <c r="E34" s="90" t="e">
        <f>#REF!</f>
        <v>#REF!</v>
      </c>
      <c r="F34" s="90" t="e">
        <f>#REF!</f>
        <v>#REF!</v>
      </c>
      <c r="G34" s="90" t="e">
        <f>#REF!</f>
        <v>#REF!</v>
      </c>
      <c r="H34" s="90" t="e">
        <f>#REF!</f>
        <v>#REF!</v>
      </c>
      <c r="I34" s="90" t="e">
        <f>#REF!</f>
        <v>#REF!</v>
      </c>
      <c r="J34" s="90" t="e">
        <f>#REF!</f>
        <v>#REF!</v>
      </c>
      <c r="K34" s="90" t="e">
        <f>#REF!</f>
        <v>#REF!</v>
      </c>
      <c r="L34" s="90" t="e">
        <f>#REF!</f>
        <v>#REF!</v>
      </c>
      <c r="M34" s="90" t="e">
        <f>#REF!</f>
        <v>#REF!</v>
      </c>
      <c r="N34" s="90" t="e">
        <f>#REF!</f>
        <v>#REF!</v>
      </c>
      <c r="O34" s="90" t="e">
        <f>#REF!</f>
        <v>#REF!</v>
      </c>
      <c r="P34" s="90" t="e">
        <f>#REF!</f>
        <v>#REF!</v>
      </c>
      <c r="Q34" s="90" t="e">
        <f>#REF!</f>
        <v>#REF!</v>
      </c>
      <c r="R34" s="90" t="e">
        <f>#REF!</f>
        <v>#REF!</v>
      </c>
      <c r="S34" s="90" t="e">
        <f>#REF!</f>
        <v>#REF!</v>
      </c>
      <c r="T34" s="90" t="e">
        <f>#REF!</f>
        <v>#REF!</v>
      </c>
      <c r="U34" s="90" t="e">
        <f>#REF!</f>
        <v>#REF!</v>
      </c>
      <c r="V34" s="90" t="e">
        <f>#REF!</f>
        <v>#REF!</v>
      </c>
      <c r="W34" s="90" t="e">
        <f>#REF!</f>
        <v>#REF!</v>
      </c>
      <c r="X34" s="90" t="e">
        <f>#REF!</f>
        <v>#REF!</v>
      </c>
      <c r="Y34" s="90" t="e">
        <f>#REF!</f>
        <v>#REF!</v>
      </c>
      <c r="Z34" s="90" t="e">
        <f>#REF!</f>
        <v>#REF!</v>
      </c>
      <c r="AA34" s="90" t="e">
        <f>#REF!</f>
        <v>#REF!</v>
      </c>
      <c r="AB34" s="90" t="e">
        <f>#REF!</f>
        <v>#REF!</v>
      </c>
    </row>
    <row r="35" spans="2:28" collapsed="1">
      <c r="B35" s="1" t="s">
        <v>156</v>
      </c>
      <c r="E35" s="90" t="e">
        <f>#REF!</f>
        <v>#REF!</v>
      </c>
      <c r="F35" s="90" t="e">
        <f>#REF!</f>
        <v>#REF!</v>
      </c>
      <c r="G35" s="90" t="e">
        <f>#REF!</f>
        <v>#REF!</v>
      </c>
      <c r="H35" s="90" t="e">
        <f>#REF!</f>
        <v>#REF!</v>
      </c>
      <c r="I35" s="90" t="e">
        <f>#REF!</f>
        <v>#REF!</v>
      </c>
      <c r="J35" s="90" t="e">
        <f>#REF!</f>
        <v>#REF!</v>
      </c>
      <c r="K35" s="90" t="e">
        <f>#REF!</f>
        <v>#REF!</v>
      </c>
      <c r="L35" s="90" t="e">
        <f>#REF!</f>
        <v>#REF!</v>
      </c>
      <c r="M35" s="90" t="e">
        <f>#REF!</f>
        <v>#REF!</v>
      </c>
      <c r="N35" s="90" t="e">
        <f>#REF!</f>
        <v>#REF!</v>
      </c>
      <c r="O35" s="90" t="e">
        <f>#REF!</f>
        <v>#REF!</v>
      </c>
      <c r="P35" s="90" t="e">
        <f>#REF!</f>
        <v>#REF!</v>
      </c>
      <c r="Q35" s="90" t="e">
        <f>#REF!</f>
        <v>#REF!</v>
      </c>
      <c r="R35" s="90" t="e">
        <f>#REF!</f>
        <v>#REF!</v>
      </c>
      <c r="S35" s="90" t="e">
        <f>#REF!</f>
        <v>#REF!</v>
      </c>
      <c r="T35" s="90" t="e">
        <f>#REF!</f>
        <v>#REF!</v>
      </c>
      <c r="U35" s="90" t="e">
        <f>#REF!</f>
        <v>#REF!</v>
      </c>
      <c r="V35" s="90" t="e">
        <f>#REF!</f>
        <v>#REF!</v>
      </c>
      <c r="W35" s="90" t="e">
        <f>#REF!</f>
        <v>#REF!</v>
      </c>
      <c r="X35" s="90" t="e">
        <f>#REF!</f>
        <v>#REF!</v>
      </c>
      <c r="Y35" s="90" t="e">
        <f>#REF!</f>
        <v>#REF!</v>
      </c>
      <c r="Z35" s="90" t="e">
        <f>#REF!</f>
        <v>#REF!</v>
      </c>
      <c r="AA35" s="90" t="e">
        <f>#REF!</f>
        <v>#REF!</v>
      </c>
      <c r="AB35" s="90" t="e">
        <f>#REF!</f>
        <v>#REF!</v>
      </c>
    </row>
    <row r="36" spans="2:28" hidden="1" outlineLevel="1">
      <c r="B36" s="1" t="s">
        <v>226</v>
      </c>
      <c r="E36" s="90" t="e">
        <f>#REF!</f>
        <v>#REF!</v>
      </c>
      <c r="F36" s="90" t="e">
        <f>#REF!</f>
        <v>#REF!</v>
      </c>
      <c r="G36" s="90" t="e">
        <f>#REF!</f>
        <v>#REF!</v>
      </c>
      <c r="H36" s="90" t="e">
        <f>#REF!</f>
        <v>#REF!</v>
      </c>
      <c r="I36" s="90" t="e">
        <f>#REF!</f>
        <v>#REF!</v>
      </c>
      <c r="J36" s="90" t="e">
        <f>#REF!</f>
        <v>#REF!</v>
      </c>
      <c r="K36" s="90" t="e">
        <f>#REF!</f>
        <v>#REF!</v>
      </c>
      <c r="L36" s="90" t="e">
        <f>#REF!</f>
        <v>#REF!</v>
      </c>
      <c r="M36" s="90" t="e">
        <f>#REF!</f>
        <v>#REF!</v>
      </c>
      <c r="N36" s="90" t="e">
        <f>#REF!</f>
        <v>#REF!</v>
      </c>
      <c r="O36" s="90" t="e">
        <f>#REF!</f>
        <v>#REF!</v>
      </c>
      <c r="P36" s="90" t="e">
        <f>#REF!</f>
        <v>#REF!</v>
      </c>
      <c r="Q36" s="90" t="e">
        <f>#REF!</f>
        <v>#REF!</v>
      </c>
      <c r="R36" s="90" t="e">
        <f>#REF!</f>
        <v>#REF!</v>
      </c>
      <c r="S36" s="90" t="e">
        <f>#REF!</f>
        <v>#REF!</v>
      </c>
      <c r="T36" s="90" t="e">
        <f>#REF!</f>
        <v>#REF!</v>
      </c>
      <c r="U36" s="90" t="e">
        <f>#REF!</f>
        <v>#REF!</v>
      </c>
      <c r="V36" s="90" t="e">
        <f>#REF!</f>
        <v>#REF!</v>
      </c>
      <c r="W36" s="90" t="e">
        <f>#REF!</f>
        <v>#REF!</v>
      </c>
      <c r="X36" s="90" t="e">
        <f>#REF!</f>
        <v>#REF!</v>
      </c>
      <c r="Y36" s="90" t="e">
        <f>#REF!</f>
        <v>#REF!</v>
      </c>
      <c r="Z36" s="90" t="e">
        <f>#REF!</f>
        <v>#REF!</v>
      </c>
      <c r="AA36" s="90" t="e">
        <f>#REF!</f>
        <v>#REF!</v>
      </c>
      <c r="AB36" s="90" t="e">
        <f>#REF!</f>
        <v>#REF!</v>
      </c>
    </row>
    <row r="37" spans="2:28" hidden="1" outlineLevel="1">
      <c r="B37" s="1" t="s">
        <v>225</v>
      </c>
      <c r="E37" s="90" t="e">
        <f>#REF!</f>
        <v>#REF!</v>
      </c>
      <c r="F37" s="90" t="e">
        <f>#REF!</f>
        <v>#REF!</v>
      </c>
      <c r="G37" s="90" t="e">
        <f>#REF!</f>
        <v>#REF!</v>
      </c>
      <c r="H37" s="90" t="e">
        <f>#REF!</f>
        <v>#REF!</v>
      </c>
      <c r="I37" s="90" t="e">
        <f>#REF!</f>
        <v>#REF!</v>
      </c>
      <c r="J37" s="90" t="e">
        <f>#REF!</f>
        <v>#REF!</v>
      </c>
      <c r="K37" s="90" t="e">
        <f>#REF!</f>
        <v>#REF!</v>
      </c>
      <c r="L37" s="90" t="e">
        <f>#REF!</f>
        <v>#REF!</v>
      </c>
      <c r="M37" s="90" t="e">
        <f>#REF!</f>
        <v>#REF!</v>
      </c>
      <c r="N37" s="90" t="e">
        <f>#REF!</f>
        <v>#REF!</v>
      </c>
      <c r="O37" s="90" t="e">
        <f>#REF!</f>
        <v>#REF!</v>
      </c>
      <c r="P37" s="90" t="e">
        <f>#REF!</f>
        <v>#REF!</v>
      </c>
      <c r="Q37" s="90" t="e">
        <f>#REF!</f>
        <v>#REF!</v>
      </c>
      <c r="R37" s="90" t="e">
        <f>#REF!</f>
        <v>#REF!</v>
      </c>
      <c r="S37" s="90" t="e">
        <f>#REF!</f>
        <v>#REF!</v>
      </c>
      <c r="T37" s="90" t="e">
        <f>#REF!</f>
        <v>#REF!</v>
      </c>
      <c r="U37" s="90" t="e">
        <f>#REF!</f>
        <v>#REF!</v>
      </c>
      <c r="V37" s="90" t="e">
        <f>#REF!</f>
        <v>#REF!</v>
      </c>
      <c r="W37" s="90" t="e">
        <f>#REF!</f>
        <v>#REF!</v>
      </c>
      <c r="X37" s="90" t="e">
        <f>#REF!</f>
        <v>#REF!</v>
      </c>
      <c r="Y37" s="90" t="e">
        <f>#REF!</f>
        <v>#REF!</v>
      </c>
      <c r="Z37" s="90" t="e">
        <f>#REF!</f>
        <v>#REF!</v>
      </c>
      <c r="AA37" s="90" t="e">
        <f>#REF!</f>
        <v>#REF!</v>
      </c>
      <c r="AB37" s="90" t="e">
        <f>#REF!</f>
        <v>#REF!</v>
      </c>
    </row>
    <row r="38" spans="2:28" hidden="1" outlineLevel="1">
      <c r="B38" s="1" t="s">
        <v>220</v>
      </c>
      <c r="E38" s="90" t="e">
        <f>#REF!</f>
        <v>#REF!</v>
      </c>
      <c r="F38" s="90" t="e">
        <f>#REF!</f>
        <v>#REF!</v>
      </c>
      <c r="G38" s="90" t="e">
        <f>#REF!</f>
        <v>#REF!</v>
      </c>
      <c r="H38" s="90" t="e">
        <f>#REF!</f>
        <v>#REF!</v>
      </c>
      <c r="I38" s="90" t="e">
        <f>#REF!</f>
        <v>#REF!</v>
      </c>
      <c r="J38" s="90" t="e">
        <f>#REF!</f>
        <v>#REF!</v>
      </c>
      <c r="K38" s="90" t="e">
        <f>#REF!</f>
        <v>#REF!</v>
      </c>
      <c r="L38" s="90" t="e">
        <f>#REF!</f>
        <v>#REF!</v>
      </c>
      <c r="M38" s="90" t="e">
        <f>#REF!</f>
        <v>#REF!</v>
      </c>
      <c r="N38" s="90" t="e">
        <f>#REF!</f>
        <v>#REF!</v>
      </c>
      <c r="O38" s="90" t="e">
        <f>#REF!</f>
        <v>#REF!</v>
      </c>
      <c r="P38" s="90" t="e">
        <f>#REF!</f>
        <v>#REF!</v>
      </c>
      <c r="Q38" s="90" t="e">
        <f>#REF!</f>
        <v>#REF!</v>
      </c>
      <c r="R38" s="90" t="e">
        <f>#REF!</f>
        <v>#REF!</v>
      </c>
      <c r="S38" s="90" t="e">
        <f>#REF!</f>
        <v>#REF!</v>
      </c>
      <c r="T38" s="90" t="e">
        <f>#REF!</f>
        <v>#REF!</v>
      </c>
      <c r="U38" s="90" t="e">
        <f>#REF!</f>
        <v>#REF!</v>
      </c>
      <c r="V38" s="90" t="e">
        <f>#REF!</f>
        <v>#REF!</v>
      </c>
      <c r="W38" s="90" t="e">
        <f>#REF!</f>
        <v>#REF!</v>
      </c>
      <c r="X38" s="90" t="e">
        <f>#REF!</f>
        <v>#REF!</v>
      </c>
      <c r="Y38" s="90" t="e">
        <f>#REF!</f>
        <v>#REF!</v>
      </c>
      <c r="Z38" s="90" t="e">
        <f>#REF!</f>
        <v>#REF!</v>
      </c>
      <c r="AA38" s="90" t="e">
        <f>#REF!</f>
        <v>#REF!</v>
      </c>
      <c r="AB38" s="90" t="e">
        <f>#REF!</f>
        <v>#REF!</v>
      </c>
    </row>
    <row r="39" spans="2:28" hidden="1" outlineLevel="1">
      <c r="B39" s="1" t="s">
        <v>137</v>
      </c>
      <c r="E39" s="90" t="e">
        <f>#REF!</f>
        <v>#REF!</v>
      </c>
      <c r="F39" s="90" t="e">
        <f>#REF!</f>
        <v>#REF!</v>
      </c>
      <c r="G39" s="90" t="e">
        <f>#REF!</f>
        <v>#REF!</v>
      </c>
      <c r="H39" s="90" t="e">
        <f>#REF!</f>
        <v>#REF!</v>
      </c>
      <c r="I39" s="90" t="e">
        <f>#REF!</f>
        <v>#REF!</v>
      </c>
      <c r="J39" s="90" t="e">
        <f>#REF!</f>
        <v>#REF!</v>
      </c>
      <c r="K39" s="90" t="e">
        <f>#REF!</f>
        <v>#REF!</v>
      </c>
      <c r="L39" s="90" t="e">
        <f>#REF!</f>
        <v>#REF!</v>
      </c>
      <c r="M39" s="90" t="e">
        <f>#REF!</f>
        <v>#REF!</v>
      </c>
      <c r="N39" s="90" t="e">
        <f>#REF!</f>
        <v>#REF!</v>
      </c>
      <c r="O39" s="90" t="e">
        <f>#REF!</f>
        <v>#REF!</v>
      </c>
      <c r="P39" s="90" t="e">
        <f>#REF!</f>
        <v>#REF!</v>
      </c>
      <c r="Q39" s="90" t="e">
        <f>#REF!</f>
        <v>#REF!</v>
      </c>
      <c r="R39" s="90" t="e">
        <f>#REF!</f>
        <v>#REF!</v>
      </c>
      <c r="S39" s="90" t="e">
        <f>#REF!</f>
        <v>#REF!</v>
      </c>
      <c r="T39" s="90" t="e">
        <f>#REF!</f>
        <v>#REF!</v>
      </c>
      <c r="U39" s="90" t="e">
        <f>#REF!</f>
        <v>#REF!</v>
      </c>
      <c r="V39" s="90" t="e">
        <f>#REF!</f>
        <v>#REF!</v>
      </c>
      <c r="W39" s="90" t="e">
        <f>#REF!</f>
        <v>#REF!</v>
      </c>
      <c r="X39" s="90" t="e">
        <f>#REF!</f>
        <v>#REF!</v>
      </c>
      <c r="Y39" s="90" t="e">
        <f>#REF!</f>
        <v>#REF!</v>
      </c>
      <c r="Z39" s="90" t="e">
        <f>#REF!</f>
        <v>#REF!</v>
      </c>
      <c r="AA39" s="90" t="e">
        <f>#REF!</f>
        <v>#REF!</v>
      </c>
      <c r="AB39" s="90" t="e">
        <f>#REF!</f>
        <v>#REF!</v>
      </c>
    </row>
    <row r="40" spans="2:28" hidden="1" outlineLevel="1">
      <c r="B40" s="1" t="s">
        <v>221</v>
      </c>
      <c r="E40" s="90" t="e">
        <f>#REF!</f>
        <v>#REF!</v>
      </c>
      <c r="F40" s="90" t="e">
        <f>#REF!</f>
        <v>#REF!</v>
      </c>
      <c r="G40" s="90" t="e">
        <f>#REF!</f>
        <v>#REF!</v>
      </c>
      <c r="H40" s="90" t="e">
        <f>#REF!</f>
        <v>#REF!</v>
      </c>
      <c r="I40" s="90" t="e">
        <f>#REF!</f>
        <v>#REF!</v>
      </c>
      <c r="J40" s="90" t="e">
        <f>#REF!</f>
        <v>#REF!</v>
      </c>
      <c r="K40" s="90" t="e">
        <f>#REF!</f>
        <v>#REF!</v>
      </c>
      <c r="L40" s="90" t="e">
        <f>#REF!</f>
        <v>#REF!</v>
      </c>
      <c r="M40" s="90" t="e">
        <f>#REF!</f>
        <v>#REF!</v>
      </c>
      <c r="N40" s="90" t="e">
        <f>#REF!</f>
        <v>#REF!</v>
      </c>
      <c r="O40" s="90" t="e">
        <f>#REF!</f>
        <v>#REF!</v>
      </c>
      <c r="P40" s="90" t="e">
        <f>#REF!</f>
        <v>#REF!</v>
      </c>
      <c r="Q40" s="90" t="e">
        <f>#REF!</f>
        <v>#REF!</v>
      </c>
      <c r="R40" s="90" t="e">
        <f>#REF!</f>
        <v>#REF!</v>
      </c>
      <c r="S40" s="90" t="e">
        <f>#REF!</f>
        <v>#REF!</v>
      </c>
      <c r="T40" s="90" t="e">
        <f>#REF!</f>
        <v>#REF!</v>
      </c>
      <c r="U40" s="90" t="e">
        <f>#REF!</f>
        <v>#REF!</v>
      </c>
      <c r="V40" s="90" t="e">
        <f>#REF!</f>
        <v>#REF!</v>
      </c>
      <c r="W40" s="90" t="e">
        <f>#REF!</f>
        <v>#REF!</v>
      </c>
      <c r="X40" s="90" t="e">
        <f>#REF!</f>
        <v>#REF!</v>
      </c>
      <c r="Y40" s="90" t="e">
        <f>#REF!</f>
        <v>#REF!</v>
      </c>
      <c r="Z40" s="90" t="e">
        <f>#REF!</f>
        <v>#REF!</v>
      </c>
      <c r="AA40" s="90" t="e">
        <f>#REF!</f>
        <v>#REF!</v>
      </c>
      <c r="AB40" s="90" t="e">
        <f>#REF!</f>
        <v>#REF!</v>
      </c>
    </row>
    <row r="41" spans="2:28" hidden="1" outlineLevel="1">
      <c r="B41" s="1" t="s">
        <v>222</v>
      </c>
      <c r="E41" s="90" t="e">
        <f>#REF!</f>
        <v>#REF!</v>
      </c>
      <c r="F41" s="90" t="e">
        <f>#REF!</f>
        <v>#REF!</v>
      </c>
      <c r="G41" s="90" t="e">
        <f>#REF!</f>
        <v>#REF!</v>
      </c>
      <c r="H41" s="90" t="e">
        <f>#REF!</f>
        <v>#REF!</v>
      </c>
      <c r="I41" s="90" t="e">
        <f>#REF!</f>
        <v>#REF!</v>
      </c>
      <c r="J41" s="90" t="e">
        <f>#REF!</f>
        <v>#REF!</v>
      </c>
      <c r="K41" s="90" t="e">
        <f>#REF!</f>
        <v>#REF!</v>
      </c>
      <c r="L41" s="90" t="e">
        <f>#REF!</f>
        <v>#REF!</v>
      </c>
      <c r="M41" s="90" t="e">
        <f>#REF!</f>
        <v>#REF!</v>
      </c>
      <c r="N41" s="90" t="e">
        <f>#REF!</f>
        <v>#REF!</v>
      </c>
      <c r="O41" s="90" t="e">
        <f>#REF!</f>
        <v>#REF!</v>
      </c>
      <c r="P41" s="90" t="e">
        <f>#REF!</f>
        <v>#REF!</v>
      </c>
      <c r="Q41" s="90" t="e">
        <f>#REF!</f>
        <v>#REF!</v>
      </c>
      <c r="R41" s="90" t="e">
        <f>#REF!</f>
        <v>#REF!</v>
      </c>
      <c r="S41" s="90" t="e">
        <f>#REF!</f>
        <v>#REF!</v>
      </c>
      <c r="T41" s="90" t="e">
        <f>#REF!</f>
        <v>#REF!</v>
      </c>
      <c r="U41" s="90" t="e">
        <f>#REF!</f>
        <v>#REF!</v>
      </c>
      <c r="V41" s="90" t="e">
        <f>#REF!</f>
        <v>#REF!</v>
      </c>
      <c r="W41" s="90" t="e">
        <f>#REF!</f>
        <v>#REF!</v>
      </c>
      <c r="X41" s="90" t="e">
        <f>#REF!</f>
        <v>#REF!</v>
      </c>
      <c r="Y41" s="90" t="e">
        <f>#REF!</f>
        <v>#REF!</v>
      </c>
      <c r="Z41" s="90" t="e">
        <f>#REF!</f>
        <v>#REF!</v>
      </c>
      <c r="AA41" s="90" t="e">
        <f>#REF!</f>
        <v>#REF!</v>
      </c>
      <c r="AB41" s="90" t="e">
        <f>#REF!</f>
        <v>#REF!</v>
      </c>
    </row>
    <row r="42" spans="2:28" collapsed="1">
      <c r="B42" s="86" t="s">
        <v>138</v>
      </c>
      <c r="C42" s="15"/>
      <c r="D42" s="15"/>
      <c r="E42" s="87" t="e">
        <f t="shared" ref="E42:AB42" si="5">SUM(E32:E41)</f>
        <v>#REF!</v>
      </c>
      <c r="F42" s="87" t="e">
        <f t="shared" si="5"/>
        <v>#REF!</v>
      </c>
      <c r="G42" s="87" t="e">
        <f t="shared" si="5"/>
        <v>#REF!</v>
      </c>
      <c r="H42" s="87" t="e">
        <f t="shared" si="5"/>
        <v>#REF!</v>
      </c>
      <c r="I42" s="87" t="e">
        <f t="shared" si="5"/>
        <v>#REF!</v>
      </c>
      <c r="J42" s="87" t="e">
        <f t="shared" si="5"/>
        <v>#REF!</v>
      </c>
      <c r="K42" s="87" t="e">
        <f t="shared" si="5"/>
        <v>#REF!</v>
      </c>
      <c r="L42" s="87" t="e">
        <f t="shared" si="5"/>
        <v>#REF!</v>
      </c>
      <c r="M42" s="87" t="e">
        <f t="shared" si="5"/>
        <v>#REF!</v>
      </c>
      <c r="N42" s="87" t="e">
        <f t="shared" si="5"/>
        <v>#REF!</v>
      </c>
      <c r="O42" s="87" t="e">
        <f t="shared" si="5"/>
        <v>#REF!</v>
      </c>
      <c r="P42" s="87" t="e">
        <f t="shared" si="5"/>
        <v>#REF!</v>
      </c>
      <c r="Q42" s="87" t="e">
        <f t="shared" si="5"/>
        <v>#REF!</v>
      </c>
      <c r="R42" s="87" t="e">
        <f t="shared" si="5"/>
        <v>#REF!</v>
      </c>
      <c r="S42" s="87" t="e">
        <f t="shared" si="5"/>
        <v>#REF!</v>
      </c>
      <c r="T42" s="87" t="e">
        <f t="shared" si="5"/>
        <v>#REF!</v>
      </c>
      <c r="U42" s="87" t="e">
        <f t="shared" si="5"/>
        <v>#REF!</v>
      </c>
      <c r="V42" s="87" t="e">
        <f t="shared" si="5"/>
        <v>#REF!</v>
      </c>
      <c r="W42" s="87" t="e">
        <f t="shared" si="5"/>
        <v>#REF!</v>
      </c>
      <c r="X42" s="87" t="e">
        <f t="shared" si="5"/>
        <v>#REF!</v>
      </c>
      <c r="Y42" s="87" t="e">
        <f t="shared" si="5"/>
        <v>#REF!</v>
      </c>
      <c r="Z42" s="87" t="e">
        <f t="shared" si="5"/>
        <v>#REF!</v>
      </c>
      <c r="AA42" s="87" t="e">
        <f t="shared" si="5"/>
        <v>#REF!</v>
      </c>
      <c r="AB42" s="87" t="e">
        <f t="shared" si="5"/>
        <v>#REF!</v>
      </c>
    </row>
    <row r="43" spans="2:28"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</row>
    <row r="44" spans="2:28">
      <c r="B44" s="86" t="s">
        <v>157</v>
      </c>
      <c r="E44" s="87" t="e">
        <f t="shared" ref="E44:AB44" si="6">E23+E28+E30+E42</f>
        <v>#REF!</v>
      </c>
      <c r="F44" s="87" t="e">
        <f t="shared" si="6"/>
        <v>#REF!</v>
      </c>
      <c r="G44" s="87" t="e">
        <f t="shared" si="6"/>
        <v>#REF!</v>
      </c>
      <c r="H44" s="87" t="e">
        <f t="shared" si="6"/>
        <v>#REF!</v>
      </c>
      <c r="I44" s="87" t="e">
        <f t="shared" si="6"/>
        <v>#REF!</v>
      </c>
      <c r="J44" s="87" t="e">
        <f t="shared" si="6"/>
        <v>#REF!</v>
      </c>
      <c r="K44" s="87" t="e">
        <f t="shared" si="6"/>
        <v>#REF!</v>
      </c>
      <c r="L44" s="87" t="e">
        <f t="shared" si="6"/>
        <v>#REF!</v>
      </c>
      <c r="M44" s="87" t="e">
        <f t="shared" si="6"/>
        <v>#REF!</v>
      </c>
      <c r="N44" s="87" t="e">
        <f t="shared" si="6"/>
        <v>#REF!</v>
      </c>
      <c r="O44" s="87" t="e">
        <f t="shared" si="6"/>
        <v>#REF!</v>
      </c>
      <c r="P44" s="87" t="e">
        <f t="shared" si="6"/>
        <v>#REF!</v>
      </c>
      <c r="Q44" s="87" t="e">
        <f t="shared" si="6"/>
        <v>#REF!</v>
      </c>
      <c r="R44" s="87" t="e">
        <f t="shared" si="6"/>
        <v>#REF!</v>
      </c>
      <c r="S44" s="87" t="e">
        <f t="shared" si="6"/>
        <v>#REF!</v>
      </c>
      <c r="T44" s="87" t="e">
        <f t="shared" si="6"/>
        <v>#REF!</v>
      </c>
      <c r="U44" s="87" t="e">
        <f t="shared" si="6"/>
        <v>#REF!</v>
      </c>
      <c r="V44" s="87" t="e">
        <f t="shared" si="6"/>
        <v>#REF!</v>
      </c>
      <c r="W44" s="87" t="e">
        <f t="shared" si="6"/>
        <v>#REF!</v>
      </c>
      <c r="X44" s="87" t="e">
        <f t="shared" si="6"/>
        <v>#REF!</v>
      </c>
      <c r="Y44" s="87" t="e">
        <f t="shared" si="6"/>
        <v>#REF!</v>
      </c>
      <c r="Z44" s="87" t="e">
        <f t="shared" si="6"/>
        <v>#REF!</v>
      </c>
      <c r="AA44" s="87" t="e">
        <f t="shared" si="6"/>
        <v>#REF!</v>
      </c>
      <c r="AB44" s="87" t="e">
        <f t="shared" si="6"/>
        <v>#REF!</v>
      </c>
    </row>
    <row r="45" spans="2:28"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</row>
    <row r="46" spans="2:28"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 spans="2:28">
      <c r="B47" s="88" t="s">
        <v>139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2:28">
      <c r="B48" s="1" t="s">
        <v>140</v>
      </c>
      <c r="E48" s="90" t="e">
        <f t="shared" ref="E48:AB48" si="7">E44</f>
        <v>#REF!</v>
      </c>
      <c r="F48" s="90" t="e">
        <f t="shared" si="7"/>
        <v>#REF!</v>
      </c>
      <c r="G48" s="90" t="e">
        <f t="shared" si="7"/>
        <v>#REF!</v>
      </c>
      <c r="H48" s="90" t="e">
        <f t="shared" si="7"/>
        <v>#REF!</v>
      </c>
      <c r="I48" s="90" t="e">
        <f t="shared" si="7"/>
        <v>#REF!</v>
      </c>
      <c r="J48" s="90" t="e">
        <f t="shared" si="7"/>
        <v>#REF!</v>
      </c>
      <c r="K48" s="90" t="e">
        <f t="shared" si="7"/>
        <v>#REF!</v>
      </c>
      <c r="L48" s="90" t="e">
        <f t="shared" si="7"/>
        <v>#REF!</v>
      </c>
      <c r="M48" s="90" t="e">
        <f t="shared" si="7"/>
        <v>#REF!</v>
      </c>
      <c r="N48" s="90" t="e">
        <f t="shared" si="7"/>
        <v>#REF!</v>
      </c>
      <c r="O48" s="90" t="e">
        <f t="shared" si="7"/>
        <v>#REF!</v>
      </c>
      <c r="P48" s="90" t="e">
        <f t="shared" si="7"/>
        <v>#REF!</v>
      </c>
      <c r="Q48" s="90" t="e">
        <f t="shared" si="7"/>
        <v>#REF!</v>
      </c>
      <c r="R48" s="90" t="e">
        <f t="shared" si="7"/>
        <v>#REF!</v>
      </c>
      <c r="S48" s="90" t="e">
        <f t="shared" si="7"/>
        <v>#REF!</v>
      </c>
      <c r="T48" s="90" t="e">
        <f t="shared" si="7"/>
        <v>#REF!</v>
      </c>
      <c r="U48" s="90" t="e">
        <f t="shared" si="7"/>
        <v>#REF!</v>
      </c>
      <c r="V48" s="90" t="e">
        <f t="shared" si="7"/>
        <v>#REF!</v>
      </c>
      <c r="W48" s="90" t="e">
        <f t="shared" si="7"/>
        <v>#REF!</v>
      </c>
      <c r="X48" s="90" t="e">
        <f t="shared" si="7"/>
        <v>#REF!</v>
      </c>
      <c r="Y48" s="90" t="e">
        <f t="shared" si="7"/>
        <v>#REF!</v>
      </c>
      <c r="Z48" s="90" t="e">
        <f t="shared" si="7"/>
        <v>#REF!</v>
      </c>
      <c r="AA48" s="90" t="e">
        <f t="shared" si="7"/>
        <v>#REF!</v>
      </c>
      <c r="AB48" s="90" t="e">
        <f t="shared" si="7"/>
        <v>#REF!</v>
      </c>
    </row>
    <row r="49" spans="2:28">
      <c r="B49" s="1" t="s">
        <v>141</v>
      </c>
      <c r="E49" s="90" t="e">
        <f>#REF!</f>
        <v>#REF!</v>
      </c>
      <c r="F49" s="90" t="e">
        <f t="shared" ref="F49:AB49" si="8">E50</f>
        <v>#REF!</v>
      </c>
      <c r="G49" s="90" t="e">
        <f t="shared" si="8"/>
        <v>#REF!</v>
      </c>
      <c r="H49" s="90" t="e">
        <f t="shared" si="8"/>
        <v>#REF!</v>
      </c>
      <c r="I49" s="90" t="e">
        <f t="shared" si="8"/>
        <v>#REF!</v>
      </c>
      <c r="J49" s="90" t="e">
        <f t="shared" si="8"/>
        <v>#REF!</v>
      </c>
      <c r="K49" s="90" t="e">
        <f t="shared" si="8"/>
        <v>#REF!</v>
      </c>
      <c r="L49" s="90" t="e">
        <f t="shared" si="8"/>
        <v>#REF!</v>
      </c>
      <c r="M49" s="90" t="e">
        <f t="shared" si="8"/>
        <v>#REF!</v>
      </c>
      <c r="N49" s="90" t="e">
        <f t="shared" si="8"/>
        <v>#REF!</v>
      </c>
      <c r="O49" s="90" t="e">
        <f t="shared" si="8"/>
        <v>#REF!</v>
      </c>
      <c r="P49" s="90" t="e">
        <f t="shared" si="8"/>
        <v>#REF!</v>
      </c>
      <c r="Q49" s="90" t="e">
        <f t="shared" si="8"/>
        <v>#REF!</v>
      </c>
      <c r="R49" s="90" t="e">
        <f t="shared" si="8"/>
        <v>#REF!</v>
      </c>
      <c r="S49" s="90" t="e">
        <f t="shared" si="8"/>
        <v>#REF!</v>
      </c>
      <c r="T49" s="90" t="e">
        <f t="shared" si="8"/>
        <v>#REF!</v>
      </c>
      <c r="U49" s="90" t="e">
        <f t="shared" si="8"/>
        <v>#REF!</v>
      </c>
      <c r="V49" s="90" t="e">
        <f t="shared" si="8"/>
        <v>#REF!</v>
      </c>
      <c r="W49" s="90" t="e">
        <f t="shared" si="8"/>
        <v>#REF!</v>
      </c>
      <c r="X49" s="90" t="e">
        <f t="shared" si="8"/>
        <v>#REF!</v>
      </c>
      <c r="Y49" s="90" t="e">
        <f t="shared" si="8"/>
        <v>#REF!</v>
      </c>
      <c r="Z49" s="90" t="e">
        <f t="shared" si="8"/>
        <v>#REF!</v>
      </c>
      <c r="AA49" s="90" t="e">
        <f t="shared" si="8"/>
        <v>#REF!</v>
      </c>
      <c r="AB49" s="90" t="e">
        <f t="shared" si="8"/>
        <v>#REF!</v>
      </c>
    </row>
    <row r="50" spans="2:28">
      <c r="B50" s="16" t="s">
        <v>142</v>
      </c>
      <c r="C50" s="15"/>
      <c r="D50" s="15"/>
      <c r="E50" s="89" t="e">
        <f t="shared" ref="E50:P50" si="9">SUM(E48:E49)</f>
        <v>#REF!</v>
      </c>
      <c r="F50" s="89" t="e">
        <f t="shared" si="9"/>
        <v>#REF!</v>
      </c>
      <c r="G50" s="89" t="e">
        <f t="shared" si="9"/>
        <v>#REF!</v>
      </c>
      <c r="H50" s="89" t="e">
        <f t="shared" si="9"/>
        <v>#REF!</v>
      </c>
      <c r="I50" s="89" t="e">
        <f t="shared" si="9"/>
        <v>#REF!</v>
      </c>
      <c r="J50" s="89" t="e">
        <f t="shared" si="9"/>
        <v>#REF!</v>
      </c>
      <c r="K50" s="89" t="e">
        <f t="shared" si="9"/>
        <v>#REF!</v>
      </c>
      <c r="L50" s="89" t="e">
        <f t="shared" si="9"/>
        <v>#REF!</v>
      </c>
      <c r="M50" s="89" t="e">
        <f t="shared" si="9"/>
        <v>#REF!</v>
      </c>
      <c r="N50" s="89" t="e">
        <f t="shared" si="9"/>
        <v>#REF!</v>
      </c>
      <c r="O50" s="89" t="e">
        <f t="shared" si="9"/>
        <v>#REF!</v>
      </c>
      <c r="P50" s="89" t="e">
        <f t="shared" si="9"/>
        <v>#REF!</v>
      </c>
      <c r="Q50" s="89" t="e">
        <f t="shared" ref="Q50:AB50" si="10">SUM(Q48:Q49)</f>
        <v>#REF!</v>
      </c>
      <c r="R50" s="89" t="e">
        <f t="shared" si="10"/>
        <v>#REF!</v>
      </c>
      <c r="S50" s="89" t="e">
        <f t="shared" si="10"/>
        <v>#REF!</v>
      </c>
      <c r="T50" s="89" t="e">
        <f t="shared" si="10"/>
        <v>#REF!</v>
      </c>
      <c r="U50" s="89" t="e">
        <f t="shared" si="10"/>
        <v>#REF!</v>
      </c>
      <c r="V50" s="89" t="e">
        <f t="shared" si="10"/>
        <v>#REF!</v>
      </c>
      <c r="W50" s="89" t="e">
        <f t="shared" si="10"/>
        <v>#REF!</v>
      </c>
      <c r="X50" s="89" t="e">
        <f t="shared" si="10"/>
        <v>#REF!</v>
      </c>
      <c r="Y50" s="89" t="e">
        <f t="shared" si="10"/>
        <v>#REF!</v>
      </c>
      <c r="Z50" s="89" t="e">
        <f t="shared" si="10"/>
        <v>#REF!</v>
      </c>
      <c r="AA50" s="89" t="e">
        <f t="shared" si="10"/>
        <v>#REF!</v>
      </c>
      <c r="AB50" s="89" t="e">
        <f t="shared" si="10"/>
        <v>#REF!</v>
      </c>
    </row>
    <row r="51" spans="2:28" outlineLevel="1">
      <c r="E51" s="92" t="e">
        <f t="shared" ref="E51:AB51" si="11">E49+E48-E50</f>
        <v>#REF!</v>
      </c>
      <c r="F51" s="92" t="e">
        <f t="shared" si="11"/>
        <v>#REF!</v>
      </c>
      <c r="G51" s="92" t="e">
        <f t="shared" si="11"/>
        <v>#REF!</v>
      </c>
      <c r="H51" s="92" t="e">
        <f t="shared" si="11"/>
        <v>#REF!</v>
      </c>
      <c r="I51" s="92" t="e">
        <f t="shared" si="11"/>
        <v>#REF!</v>
      </c>
      <c r="J51" s="92" t="e">
        <f t="shared" si="11"/>
        <v>#REF!</v>
      </c>
      <c r="K51" s="92" t="e">
        <f t="shared" si="11"/>
        <v>#REF!</v>
      </c>
      <c r="L51" s="92" t="e">
        <f t="shared" si="11"/>
        <v>#REF!</v>
      </c>
      <c r="M51" s="92" t="e">
        <f t="shared" si="11"/>
        <v>#REF!</v>
      </c>
      <c r="N51" s="92" t="e">
        <f t="shared" si="11"/>
        <v>#REF!</v>
      </c>
      <c r="O51" s="92" t="e">
        <f t="shared" si="11"/>
        <v>#REF!</v>
      </c>
      <c r="P51" s="92" t="e">
        <f t="shared" si="11"/>
        <v>#REF!</v>
      </c>
      <c r="Q51" s="92" t="e">
        <f t="shared" si="11"/>
        <v>#REF!</v>
      </c>
      <c r="R51" s="92" t="e">
        <f t="shared" si="11"/>
        <v>#REF!</v>
      </c>
      <c r="S51" s="92" t="e">
        <f t="shared" si="11"/>
        <v>#REF!</v>
      </c>
      <c r="T51" s="92" t="e">
        <f t="shared" si="11"/>
        <v>#REF!</v>
      </c>
      <c r="U51" s="92" t="e">
        <f t="shared" si="11"/>
        <v>#REF!</v>
      </c>
      <c r="V51" s="92" t="e">
        <f t="shared" si="11"/>
        <v>#REF!</v>
      </c>
      <c r="W51" s="92" t="e">
        <f t="shared" si="11"/>
        <v>#REF!</v>
      </c>
      <c r="X51" s="92" t="e">
        <f t="shared" si="11"/>
        <v>#REF!</v>
      </c>
      <c r="Y51" s="92" t="e">
        <f t="shared" si="11"/>
        <v>#REF!</v>
      </c>
      <c r="Z51" s="92" t="e">
        <f t="shared" si="11"/>
        <v>#REF!</v>
      </c>
      <c r="AA51" s="92" t="e">
        <f t="shared" si="11"/>
        <v>#REF!</v>
      </c>
      <c r="AB51" s="92" t="e">
        <f t="shared" si="11"/>
        <v>#REF!</v>
      </c>
    </row>
    <row r="52" spans="2:28" outlineLevel="1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2:28" s="127" customFormat="1" outlineLevel="1">
      <c r="B53" s="13" t="s">
        <v>763</v>
      </c>
      <c r="C53" s="13"/>
      <c r="D53" s="13"/>
      <c r="E53" s="402">
        <f>'Group Balance Sheet'!E20</f>
        <v>1313559.1850502351</v>
      </c>
      <c r="F53" s="402">
        <f>'Group Balance Sheet'!F20</f>
        <v>955409.37505023251</v>
      </c>
      <c r="G53" s="402">
        <f>'Group Balance Sheet'!G20</f>
        <v>1355645.8750502332</v>
      </c>
      <c r="H53" s="402">
        <f>'Group Balance Sheet'!H20</f>
        <v>1244062.7550502319</v>
      </c>
      <c r="I53" s="402">
        <f>'Group Balance Sheet'!I20</f>
        <v>1532551.3150502313</v>
      </c>
      <c r="J53" s="402">
        <f>'Group Balance Sheet'!J20</f>
        <v>1739976.2550502345</v>
      </c>
      <c r="K53" s="402">
        <f>'Group Balance Sheet'!K20</f>
        <v>2074908.565050232</v>
      </c>
      <c r="L53" s="402">
        <f>'Group Balance Sheet'!L20</f>
        <v>1618561.9850502312</v>
      </c>
      <c r="M53" s="402">
        <f>'Group Balance Sheet'!M20</f>
        <v>1718150.5650502329</v>
      </c>
      <c r="N53" s="402">
        <f>'Group Balance Sheet'!N20</f>
        <v>1320735.9650502286</v>
      </c>
      <c r="O53" s="402">
        <f>'Group Balance Sheet'!O20</f>
        <v>944891.52505022811</v>
      </c>
      <c r="P53" s="402">
        <f>'Group Balance Sheet'!P20</f>
        <v>2410665.5850502281</v>
      </c>
      <c r="Q53" s="402">
        <f>'Group Balance Sheet'!Q20</f>
        <v>987535.69562557037</v>
      </c>
      <c r="R53" s="402">
        <f>'Group Balance Sheet'!R20</f>
        <v>1977357.4556255711</v>
      </c>
      <c r="S53" s="402">
        <f>'Group Balance Sheet'!S20</f>
        <v>1598361.5656255744</v>
      </c>
      <c r="T53" s="402">
        <f>'Group Balance Sheet'!T20</f>
        <v>1629925.890831054</v>
      </c>
      <c r="U53" s="402">
        <f>'Group Balance Sheet'!U20</f>
        <v>2049106.9508310561</v>
      </c>
      <c r="V53" s="402">
        <f>'Group Balance Sheet'!V20</f>
        <v>1997969.9886666734</v>
      </c>
      <c r="W53" s="402">
        <f>'Group Balance Sheet'!W20</f>
        <v>2413722.3686666735</v>
      </c>
      <c r="X53" s="402">
        <f>'Group Balance Sheet'!X20</f>
        <v>3451769.8052063878</v>
      </c>
      <c r="Y53" s="402">
        <f>'Group Balance Sheet'!Y20</f>
        <v>2853869.022926752</v>
      </c>
      <c r="Z53" s="402">
        <f>'Group Balance Sheet'!Z20</f>
        <v>2780928.0794489612</v>
      </c>
      <c r="AA53" s="402">
        <f>'Group Balance Sheet'!AA20</f>
        <v>1822199.4669820804</v>
      </c>
      <c r="AB53" s="402">
        <f>'Group Balance Sheet'!AB20</f>
        <v>2840676.0936103477</v>
      </c>
    </row>
    <row r="54" spans="2:28" s="127" customFormat="1" outlineLevel="1">
      <c r="B54" s="13" t="s">
        <v>660</v>
      </c>
      <c r="C54" s="13"/>
      <c r="D54" s="13"/>
      <c r="E54" s="402" t="e">
        <f>E53-E50</f>
        <v>#REF!</v>
      </c>
      <c r="F54" s="402" t="e">
        <f t="shared" ref="F54:AB54" si="12">F53-F50</f>
        <v>#REF!</v>
      </c>
      <c r="G54" s="402" t="e">
        <f t="shared" si="12"/>
        <v>#REF!</v>
      </c>
      <c r="H54" s="402" t="e">
        <f t="shared" si="12"/>
        <v>#REF!</v>
      </c>
      <c r="I54" s="402" t="e">
        <f t="shared" si="12"/>
        <v>#REF!</v>
      </c>
      <c r="J54" s="402" t="e">
        <f t="shared" si="12"/>
        <v>#REF!</v>
      </c>
      <c r="K54" s="402" t="e">
        <f t="shared" si="12"/>
        <v>#REF!</v>
      </c>
      <c r="L54" s="402" t="e">
        <f t="shared" si="12"/>
        <v>#REF!</v>
      </c>
      <c r="M54" s="402" t="e">
        <f t="shared" si="12"/>
        <v>#REF!</v>
      </c>
      <c r="N54" s="402" t="e">
        <f t="shared" si="12"/>
        <v>#REF!</v>
      </c>
      <c r="O54" s="402" t="e">
        <f t="shared" si="12"/>
        <v>#REF!</v>
      </c>
      <c r="P54" s="402" t="e">
        <f t="shared" si="12"/>
        <v>#REF!</v>
      </c>
      <c r="Q54" s="402" t="e">
        <f t="shared" si="12"/>
        <v>#REF!</v>
      </c>
      <c r="R54" s="402" t="e">
        <f t="shared" si="12"/>
        <v>#REF!</v>
      </c>
      <c r="S54" s="402" t="e">
        <f t="shared" si="12"/>
        <v>#REF!</v>
      </c>
      <c r="T54" s="402" t="e">
        <f t="shared" si="12"/>
        <v>#REF!</v>
      </c>
      <c r="U54" s="402" t="e">
        <f t="shared" si="12"/>
        <v>#REF!</v>
      </c>
      <c r="V54" s="402" t="e">
        <f t="shared" si="12"/>
        <v>#REF!</v>
      </c>
      <c r="W54" s="402" t="e">
        <f t="shared" si="12"/>
        <v>#REF!</v>
      </c>
      <c r="X54" s="402" t="e">
        <f t="shared" si="12"/>
        <v>#REF!</v>
      </c>
      <c r="Y54" s="402" t="e">
        <f t="shared" si="12"/>
        <v>#REF!</v>
      </c>
      <c r="Z54" s="402" t="e">
        <f t="shared" si="12"/>
        <v>#REF!</v>
      </c>
      <c r="AA54" s="402" t="e">
        <f t="shared" si="12"/>
        <v>#REF!</v>
      </c>
      <c r="AB54" s="402" t="e">
        <f t="shared" si="12"/>
        <v>#REF!</v>
      </c>
    </row>
    <row r="55" spans="2:28"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</row>
    <row r="56" spans="2:28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</sheetData>
  <mergeCells count="1">
    <mergeCell ref="B3:B5"/>
  </mergeCells>
  <pageMargins left="0.70866141732283472" right="0.70866141732283472" top="0.74803149606299213" bottom="0.74803149606299213" header="0.31496062992125984" footer="0.31496062992125984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653B3-C916-43A0-89FE-6DEFC29D1105}">
  <sheetPr codeName="Sheet127">
    <tabColor theme="8" tint="-0.499984740745262"/>
    <pageSetUpPr fitToPage="1"/>
  </sheetPr>
  <dimension ref="B1:BA77"/>
  <sheetViews>
    <sheetView showGridLines="0" zoomScale="60" zoomScaleNormal="60" workbookViewId="0">
      <pane xSplit="3" ySplit="7" topLeftCell="D14" activePane="bottomRight" state="frozen"/>
      <selection activeCell="I14" sqref="I14"/>
      <selection pane="topRight" activeCell="I14" sqref="I14"/>
      <selection pane="bottomLeft" activeCell="I14" sqref="I14"/>
      <selection pane="bottomRight" activeCell="I14" sqref="I14"/>
    </sheetView>
  </sheetViews>
  <sheetFormatPr baseColWidth="10" defaultColWidth="8.83203125" defaultRowHeight="21" customHeight="1" outlineLevelRow="1" outlineLevelCol="1"/>
  <cols>
    <col min="2" max="2" width="37.1640625" style="1" customWidth="1"/>
    <col min="3" max="3" width="3.5" customWidth="1"/>
    <col min="4" max="14" width="13.5" hidden="1" customWidth="1" outlineLevel="1"/>
    <col min="15" max="15" width="13.5" hidden="1" customWidth="1" outlineLevel="1" collapsed="1"/>
    <col min="16" max="16" width="13.5" customWidth="1" collapsed="1"/>
    <col min="17" max="39" width="13.5" customWidth="1"/>
    <col min="40" max="40" width="10.1640625" customWidth="1"/>
    <col min="41" max="41" width="8.83203125" customWidth="1"/>
    <col min="42" max="42" width="28.1640625" customWidth="1" outlineLevel="1"/>
    <col min="43" max="43" width="14.1640625" customWidth="1" outlineLevel="1"/>
    <col min="44" max="44" width="23.83203125" customWidth="1" outlineLevel="1"/>
    <col min="45" max="45" width="3.1640625" customWidth="1" outlineLevel="1"/>
    <col min="46" max="46" width="14.5" customWidth="1" outlineLevel="1"/>
    <col min="47" max="47" width="23.83203125" customWidth="1" outlineLevel="1"/>
    <col min="48" max="48" width="3.1640625" customWidth="1" outlineLevel="1"/>
    <col min="49" max="49" width="14.5" customWidth="1" outlineLevel="1"/>
    <col min="50" max="50" width="23.83203125" customWidth="1" outlineLevel="1"/>
    <col min="51" max="51" width="3.1640625" customWidth="1" outlineLevel="1"/>
    <col min="52" max="52" width="14.5" customWidth="1" outlineLevel="1"/>
    <col min="53" max="53" width="23.83203125" customWidth="1" outlineLevel="1"/>
  </cols>
  <sheetData>
    <row r="1" spans="2:53" ht="21" hidden="1" customHeight="1" outlineLevel="1"/>
    <row r="2" spans="2:53" ht="21" hidden="1" customHeight="1" outlineLevel="1">
      <c r="B2" s="119" t="str" cm="1">
        <f t="array" aca="1" ref="B2" ca="1">RIGHT(CELL("filename",B2),LEN(CELL("filename",B2))-SEARCH("]",CELL("filename",B2)))</f>
        <v>FY25 Covenants</v>
      </c>
    </row>
    <row r="3" spans="2:53" ht="21" customHeight="1" collapsed="1"/>
    <row r="4" spans="2:53" ht="21" customHeight="1">
      <c r="B4" s="1319" t="s">
        <v>642</v>
      </c>
      <c r="D4" s="121" t="s">
        <v>43</v>
      </c>
      <c r="E4" s="121" t="s">
        <v>44</v>
      </c>
      <c r="F4" s="121" t="s">
        <v>45</v>
      </c>
      <c r="G4" s="121" t="s">
        <v>46</v>
      </c>
      <c r="H4" s="121" t="s">
        <v>47</v>
      </c>
      <c r="I4" s="121" t="s">
        <v>48</v>
      </c>
      <c r="J4" s="121" t="s">
        <v>49</v>
      </c>
      <c r="K4" s="121" t="s">
        <v>50</v>
      </c>
      <c r="L4" s="121" t="s">
        <v>51</v>
      </c>
      <c r="M4" s="121" t="s">
        <v>52</v>
      </c>
      <c r="N4" s="121" t="s">
        <v>53</v>
      </c>
      <c r="O4" s="121" t="s">
        <v>54</v>
      </c>
      <c r="P4" s="121" t="s">
        <v>43</v>
      </c>
      <c r="Q4" s="121" t="s">
        <v>44</v>
      </c>
      <c r="R4" s="121" t="s">
        <v>45</v>
      </c>
      <c r="S4" s="121" t="s">
        <v>46</v>
      </c>
      <c r="T4" s="121" t="s">
        <v>47</v>
      </c>
      <c r="U4" s="121" t="s">
        <v>48</v>
      </c>
      <c r="V4" s="121" t="s">
        <v>49</v>
      </c>
      <c r="W4" s="121" t="s">
        <v>50</v>
      </c>
      <c r="X4" s="121" t="s">
        <v>51</v>
      </c>
      <c r="Y4" s="121" t="s">
        <v>52</v>
      </c>
      <c r="Z4" s="121" t="s">
        <v>53</v>
      </c>
      <c r="AA4" s="121" t="s">
        <v>54</v>
      </c>
      <c r="AB4" s="121" t="s">
        <v>43</v>
      </c>
      <c r="AC4" s="121" t="s">
        <v>44</v>
      </c>
      <c r="AD4" s="121" t="s">
        <v>45</v>
      </c>
      <c r="AE4" s="121" t="s">
        <v>46</v>
      </c>
      <c r="AF4" s="121" t="s">
        <v>47</v>
      </c>
      <c r="AG4" s="121" t="s">
        <v>48</v>
      </c>
      <c r="AH4" s="121" t="s">
        <v>49</v>
      </c>
      <c r="AI4" s="121" t="s">
        <v>50</v>
      </c>
      <c r="AJ4" s="121" t="s">
        <v>51</v>
      </c>
      <c r="AK4" s="121" t="s">
        <v>52</v>
      </c>
      <c r="AL4" s="121" t="s">
        <v>53</v>
      </c>
      <c r="AM4" s="121" t="s">
        <v>54</v>
      </c>
      <c r="AQ4" s="1322" t="s">
        <v>685</v>
      </c>
      <c r="AR4" s="1322"/>
      <c r="AS4" s="1322"/>
      <c r="AT4" s="1322"/>
      <c r="AU4" s="1322"/>
      <c r="AV4" s="124"/>
      <c r="AW4" s="124"/>
      <c r="AX4" s="124"/>
      <c r="AY4" s="124"/>
      <c r="AZ4" s="124"/>
      <c r="BA4" s="124"/>
    </row>
    <row r="5" spans="2:53" ht="21" customHeight="1">
      <c r="B5" s="1320"/>
      <c r="D5" s="120" t="s">
        <v>266</v>
      </c>
      <c r="E5" s="120" t="s">
        <v>267</v>
      </c>
      <c r="F5" s="120" t="s">
        <v>268</v>
      </c>
      <c r="G5" s="120" t="s">
        <v>269</v>
      </c>
      <c r="H5" s="120" t="s">
        <v>270</v>
      </c>
      <c r="I5" s="120" t="s">
        <v>271</v>
      </c>
      <c r="J5" s="120" t="s">
        <v>272</v>
      </c>
      <c r="K5" s="120" t="s">
        <v>273</v>
      </c>
      <c r="L5" s="120" t="s">
        <v>274</v>
      </c>
      <c r="M5" s="120" t="s">
        <v>55</v>
      </c>
      <c r="N5" s="120" t="s">
        <v>92</v>
      </c>
      <c r="O5" s="120" t="s">
        <v>93</v>
      </c>
      <c r="P5" s="120" t="s">
        <v>266</v>
      </c>
      <c r="Q5" s="120" t="s">
        <v>267</v>
      </c>
      <c r="R5" s="120" t="s">
        <v>268</v>
      </c>
      <c r="S5" s="120" t="s">
        <v>269</v>
      </c>
      <c r="T5" s="120" t="s">
        <v>270</v>
      </c>
      <c r="U5" s="120" t="s">
        <v>271</v>
      </c>
      <c r="V5" s="120" t="s">
        <v>272</v>
      </c>
      <c r="W5" s="120" t="s">
        <v>273</v>
      </c>
      <c r="X5" s="120" t="s">
        <v>274</v>
      </c>
      <c r="Y5" s="120" t="s">
        <v>55</v>
      </c>
      <c r="Z5" s="120" t="s">
        <v>92</v>
      </c>
      <c r="AA5" s="120" t="s">
        <v>93</v>
      </c>
      <c r="AB5" s="120" t="s">
        <v>266</v>
      </c>
      <c r="AC5" s="120" t="s">
        <v>267</v>
      </c>
      <c r="AD5" s="120" t="s">
        <v>268</v>
      </c>
      <c r="AE5" s="120" t="s">
        <v>269</v>
      </c>
      <c r="AF5" s="120" t="s">
        <v>270</v>
      </c>
      <c r="AG5" s="120" t="s">
        <v>271</v>
      </c>
      <c r="AH5" s="120" t="s">
        <v>272</v>
      </c>
      <c r="AI5" s="120" t="s">
        <v>273</v>
      </c>
      <c r="AJ5" s="120" t="s">
        <v>274</v>
      </c>
      <c r="AK5" s="120" t="s">
        <v>55</v>
      </c>
      <c r="AL5" s="120" t="s">
        <v>92</v>
      </c>
      <c r="AM5" s="120" t="s">
        <v>93</v>
      </c>
      <c r="AQ5" s="1323"/>
      <c r="AR5" s="1323"/>
      <c r="AS5" s="1323"/>
      <c r="AT5" s="1323"/>
      <c r="AU5" s="1323"/>
    </row>
    <row r="6" spans="2:53" ht="21" customHeight="1">
      <c r="B6" s="1320"/>
      <c r="D6" s="120" t="s">
        <v>7</v>
      </c>
      <c r="E6" s="120" t="s">
        <v>7</v>
      </c>
      <c r="F6" s="120" t="s">
        <v>7</v>
      </c>
      <c r="G6" s="120" t="s">
        <v>7</v>
      </c>
      <c r="H6" s="120" t="s">
        <v>7</v>
      </c>
      <c r="I6" s="120" t="s">
        <v>7</v>
      </c>
      <c r="J6" s="120" t="s">
        <v>7</v>
      </c>
      <c r="K6" s="120" t="s">
        <v>7</v>
      </c>
      <c r="L6" s="120" t="s">
        <v>7</v>
      </c>
      <c r="M6" s="120" t="s">
        <v>7</v>
      </c>
      <c r="N6" s="120" t="s">
        <v>7</v>
      </c>
      <c r="O6" s="120" t="s">
        <v>7</v>
      </c>
      <c r="P6" s="120" t="s">
        <v>8</v>
      </c>
      <c r="Q6" s="120" t="s">
        <v>8</v>
      </c>
      <c r="R6" s="120" t="s">
        <v>8</v>
      </c>
      <c r="S6" s="120" t="s">
        <v>8</v>
      </c>
      <c r="T6" s="120" t="s">
        <v>8</v>
      </c>
      <c r="U6" s="120" t="s">
        <v>8</v>
      </c>
      <c r="V6" s="120" t="s">
        <v>8</v>
      </c>
      <c r="W6" s="120" t="s">
        <v>8</v>
      </c>
      <c r="X6" s="120" t="s">
        <v>8</v>
      </c>
      <c r="Y6" s="120" t="s">
        <v>8</v>
      </c>
      <c r="Z6" s="120" t="s">
        <v>8</v>
      </c>
      <c r="AA6" s="120" t="s">
        <v>8</v>
      </c>
      <c r="AB6" s="120" t="s">
        <v>9</v>
      </c>
      <c r="AC6" s="120" t="s">
        <v>9</v>
      </c>
      <c r="AD6" s="120" t="s">
        <v>9</v>
      </c>
      <c r="AE6" s="120" t="s">
        <v>9</v>
      </c>
      <c r="AF6" s="120" t="s">
        <v>9</v>
      </c>
      <c r="AG6" s="120" t="s">
        <v>9</v>
      </c>
      <c r="AH6" s="120" t="s">
        <v>9</v>
      </c>
      <c r="AI6" s="120" t="s">
        <v>9</v>
      </c>
      <c r="AJ6" s="120" t="s">
        <v>9</v>
      </c>
      <c r="AK6" s="120" t="s">
        <v>9</v>
      </c>
      <c r="AL6" s="120" t="s">
        <v>9</v>
      </c>
      <c r="AM6" s="120" t="s">
        <v>9</v>
      </c>
      <c r="AQ6" s="1317" t="s">
        <v>680</v>
      </c>
      <c r="AR6" s="1318" t="s">
        <v>682</v>
      </c>
      <c r="AT6" s="1317" t="s">
        <v>686</v>
      </c>
      <c r="AU6" s="1318" t="s">
        <v>681</v>
      </c>
      <c r="AW6" s="1317" t="s">
        <v>687</v>
      </c>
      <c r="AX6" s="1318" t="s">
        <v>688</v>
      </c>
      <c r="AZ6" s="1317" t="s">
        <v>689</v>
      </c>
      <c r="BA6" s="1318" t="s">
        <v>684</v>
      </c>
    </row>
    <row r="7" spans="2:53" ht="21" customHeight="1">
      <c r="B7" s="1321"/>
      <c r="D7" s="122" t="s">
        <v>275</v>
      </c>
      <c r="E7" s="122" t="s">
        <v>275</v>
      </c>
      <c r="F7" s="122" t="s">
        <v>275</v>
      </c>
      <c r="G7" s="122" t="s">
        <v>275</v>
      </c>
      <c r="H7" s="122" t="s">
        <v>275</v>
      </c>
      <c r="I7" s="122" t="s">
        <v>275</v>
      </c>
      <c r="J7" s="122" t="s">
        <v>275</v>
      </c>
      <c r="K7" s="122" t="s">
        <v>275</v>
      </c>
      <c r="L7" s="122" t="s">
        <v>275</v>
      </c>
      <c r="M7" s="122" t="s">
        <v>275</v>
      </c>
      <c r="N7" s="122" t="s">
        <v>275</v>
      </c>
      <c r="O7" s="122" t="s">
        <v>275</v>
      </c>
      <c r="P7" s="122" t="str">
        <f>'Monthly P&amp;L'!F8</f>
        <v>Actual</v>
      </c>
      <c r="Q7" s="122" t="str">
        <f>'Monthly P&amp;L'!G8</f>
        <v>Actual</v>
      </c>
      <c r="R7" s="122" t="str">
        <f>'Monthly P&amp;L'!H8</f>
        <v>Actual</v>
      </c>
      <c r="S7" s="122" t="str">
        <f>'Monthly P&amp;L'!I8</f>
        <v>Actual</v>
      </c>
      <c r="T7" s="122" t="str">
        <f>'Monthly P&amp;L'!J8</f>
        <v>Actual</v>
      </c>
      <c r="U7" s="122" t="str">
        <f>'Monthly P&amp;L'!K8</f>
        <v>Actual</v>
      </c>
      <c r="V7" s="122" t="str">
        <f>'Monthly P&amp;L'!L8</f>
        <v>Actual</v>
      </c>
      <c r="W7" s="122" t="str">
        <f>'Monthly P&amp;L'!M8</f>
        <v>Actual</v>
      </c>
      <c r="X7" s="122" t="str">
        <f>'Monthly P&amp;L'!N8</f>
        <v>Actual</v>
      </c>
      <c r="Y7" s="122" t="str">
        <f>'Monthly P&amp;L'!O8</f>
        <v>Actual</v>
      </c>
      <c r="Z7" s="122" t="str">
        <f>'Monthly P&amp;L'!P8</f>
        <v>Actual</v>
      </c>
      <c r="AA7" s="122" t="str">
        <f>'Monthly P&amp;L'!Q8</f>
        <v>Actual</v>
      </c>
      <c r="AB7" s="122" t="s">
        <v>147</v>
      </c>
      <c r="AC7" s="122" t="s">
        <v>147</v>
      </c>
      <c r="AD7" s="122" t="s">
        <v>147</v>
      </c>
      <c r="AE7" s="122" t="s">
        <v>147</v>
      </c>
      <c r="AF7" s="122" t="s">
        <v>147</v>
      </c>
      <c r="AG7" s="122" t="s">
        <v>147</v>
      </c>
      <c r="AH7" s="122" t="s">
        <v>147</v>
      </c>
      <c r="AI7" s="122" t="s">
        <v>147</v>
      </c>
      <c r="AJ7" s="122" t="s">
        <v>147</v>
      </c>
      <c r="AK7" s="122" t="s">
        <v>147</v>
      </c>
      <c r="AL7" s="122" t="s">
        <v>147</v>
      </c>
      <c r="AM7" s="122" t="s">
        <v>147</v>
      </c>
      <c r="AQ7" s="1317"/>
      <c r="AR7" s="1318"/>
      <c r="AT7" s="1317"/>
      <c r="AU7" s="1318"/>
      <c r="AW7" s="1317"/>
      <c r="AX7" s="1318"/>
      <c r="AZ7" s="1317"/>
      <c r="BA7" s="1318"/>
    </row>
    <row r="9" spans="2:53" ht="21" customHeight="1">
      <c r="B9" s="128" t="s">
        <v>232</v>
      </c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Q9" s="124"/>
      <c r="AR9" s="124"/>
      <c r="AT9" s="124"/>
      <c r="AU9" s="124"/>
      <c r="AW9" s="124"/>
      <c r="AX9" s="124"/>
      <c r="AZ9" s="124"/>
      <c r="BA9" s="124"/>
    </row>
    <row r="10" spans="2:53" ht="9" customHeight="1"/>
    <row r="11" spans="2:53" s="133" customFormat="1" ht="21" customHeight="1" outlineLevel="1">
      <c r="B11" s="132" t="s">
        <v>87</v>
      </c>
      <c r="D11" s="134">
        <f>'[20]OakNorth Covenants'!P11</f>
        <v>304633.74000000092</v>
      </c>
      <c r="E11" s="134">
        <f>'[20]OakNorth Covenants'!Q11</f>
        <v>160801.9000000004</v>
      </c>
      <c r="F11" s="134">
        <f>'[20]OakNorth Covenants'!R11</f>
        <v>382823.15999999933</v>
      </c>
      <c r="G11" s="134">
        <f>'[20]OakNorth Covenants'!S11</f>
        <v>373939.91999999963</v>
      </c>
      <c r="H11" s="134">
        <f>'[20]OakNorth Covenants'!T11</f>
        <v>534108.96999999869</v>
      </c>
      <c r="I11" s="134">
        <f>'[20]OakNorth Covenants'!U11</f>
        <v>112585.28000000073</v>
      </c>
      <c r="J11" s="134">
        <f>'[20]OakNorth Covenants'!V11</f>
        <v>-165583.0500000013</v>
      </c>
      <c r="K11" s="134">
        <f>'[20]OakNorth Covenants'!W11</f>
        <v>470030.32000000257</v>
      </c>
      <c r="L11" s="134">
        <f>'[20]OakNorth Covenants'!X11</f>
        <v>35687.560000002864</v>
      </c>
      <c r="M11" s="134">
        <f>'[20]OakNorth Covenants'!Y11</f>
        <v>146244.52999999965</v>
      </c>
      <c r="N11" s="134">
        <f>'[20]OakNorth Covenants'!Z11</f>
        <v>351672.35999999935</v>
      </c>
      <c r="O11" s="134">
        <f>'[20]OakNorth Covenants'!AA11</f>
        <v>233208.3500000012</v>
      </c>
      <c r="P11" s="134">
        <f>'Monthly P&amp;L'!F85</f>
        <v>219232.31999999983</v>
      </c>
      <c r="Q11" s="134">
        <f>'Monthly P&amp;L'!G85</f>
        <v>72885.679999999586</v>
      </c>
      <c r="R11" s="134">
        <f>'Monthly P&amp;L'!H85</f>
        <v>342971.13</v>
      </c>
      <c r="S11" s="134">
        <f>'Monthly P&amp;L'!I85</f>
        <v>223113.09999999969</v>
      </c>
      <c r="T11" s="134">
        <f>'Monthly P&amp;L'!J85</f>
        <v>752415.35999999952</v>
      </c>
      <c r="U11" s="134">
        <f>'Monthly P&amp;L'!K85</f>
        <v>139730.93000000025</v>
      </c>
      <c r="V11" s="134">
        <f>'Monthly P&amp;L'!L85</f>
        <v>279558.92999999947</v>
      </c>
      <c r="W11" s="134">
        <f>'Monthly P&amp;L'!M85</f>
        <v>504780.69999999902</v>
      </c>
      <c r="X11" s="134">
        <f>'Monthly P&amp;L'!N85</f>
        <v>403083.55999999953</v>
      </c>
      <c r="Y11" s="134">
        <f>'Monthly P&amp;L'!O85</f>
        <v>221043.31000000017</v>
      </c>
      <c r="Z11" s="134">
        <f>'Monthly P&amp;L'!P85</f>
        <v>44730.240000000485</v>
      </c>
      <c r="AA11" s="134">
        <f>'Monthly P&amp;L'!Q85</f>
        <v>131382.44999999981</v>
      </c>
      <c r="AB11" s="134">
        <f>'Monthly P&amp;L'!R85</f>
        <v>394431.36999999965</v>
      </c>
      <c r="AC11" s="134">
        <f>'Monthly P&amp;L'!S85</f>
        <v>419193.38000000059</v>
      </c>
      <c r="AD11" s="134">
        <f>'Monthly P&amp;L'!T85</f>
        <v>412103.69000000082</v>
      </c>
      <c r="AE11" s="134">
        <f>'Monthly P&amp;L'!U85</f>
        <v>316317.11999999988</v>
      </c>
      <c r="AF11" s="134">
        <f>'Monthly P&amp;L'!V85</f>
        <v>1094134.5400000007</v>
      </c>
      <c r="AG11" s="134">
        <f>'Monthly P&amp;L'!W85</f>
        <v>120220.41000000054</v>
      </c>
      <c r="AH11" s="134">
        <f>'Monthly P&amp;L'!X85</f>
        <v>385753.81999999954</v>
      </c>
      <c r="AI11" s="134">
        <f>'Monthly P&amp;L'!Y85</f>
        <v>564031.80648717971</v>
      </c>
      <c r="AJ11" s="134">
        <f>'Monthly P&amp;L'!Z85</f>
        <v>536959.14275641041</v>
      </c>
      <c r="AK11" s="134">
        <f>'Monthly P&amp;L'!AA85</f>
        <v>305181.08041025599</v>
      </c>
      <c r="AL11" s="134">
        <f>'Monthly P&amp;L'!AB85</f>
        <v>576488.59829487128</v>
      </c>
      <c r="AM11" s="134">
        <f>'Monthly P&amp;L'!AC85</f>
        <v>395889.75548717933</v>
      </c>
      <c r="AQ11" s="134"/>
      <c r="AR11" s="134"/>
      <c r="AT11" s="134"/>
      <c r="AU11" s="134"/>
      <c r="AW11" s="134"/>
      <c r="AX11" s="134"/>
      <c r="AZ11" s="134"/>
      <c r="BA11" s="134"/>
    </row>
    <row r="12" spans="2:53" s="133" customFormat="1" ht="21" customHeight="1" outlineLevel="1">
      <c r="B12" s="132" t="s">
        <v>233</v>
      </c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Q12" s="134"/>
      <c r="AR12" s="134"/>
      <c r="AT12" s="134"/>
      <c r="AU12" s="134"/>
      <c r="AW12" s="134"/>
      <c r="AX12" s="134"/>
      <c r="AZ12" s="134"/>
      <c r="BA12" s="134"/>
    </row>
    <row r="13" spans="2:53" s="133" customFormat="1" ht="21" customHeight="1" outlineLevel="1">
      <c r="B13" s="132" t="s">
        <v>234</v>
      </c>
      <c r="D13" s="134">
        <f>'[20]OakNorth Covenants'!P13</f>
        <v>0</v>
      </c>
      <c r="E13" s="134">
        <f>'[20]OakNorth Covenants'!Q13</f>
        <v>0</v>
      </c>
      <c r="F13" s="134">
        <f>'[20]OakNorth Covenants'!R13</f>
        <v>0</v>
      </c>
      <c r="G13" s="134">
        <f>'[20]OakNorth Covenants'!S13</f>
        <v>0</v>
      </c>
      <c r="H13" s="134">
        <f>'[20]OakNorth Covenants'!T13</f>
        <v>0</v>
      </c>
      <c r="I13" s="134">
        <f>'[20]OakNorth Covenants'!U13</f>
        <v>0</v>
      </c>
      <c r="J13" s="134">
        <f>'[20]OakNorth Covenants'!V13</f>
        <v>342155.45</v>
      </c>
      <c r="K13" s="134">
        <f>'[20]OakNorth Covenants'!W13</f>
        <v>41.08</v>
      </c>
      <c r="L13" s="134">
        <f>'[20]OakNorth Covenants'!X13</f>
        <v>195153.72</v>
      </c>
      <c r="M13" s="134">
        <f>'[20]OakNorth Covenants'!Y13</f>
        <v>965.46</v>
      </c>
      <c r="N13" s="134">
        <f>'[20]OakNorth Covenants'!Z13</f>
        <v>0</v>
      </c>
      <c r="O13" s="134">
        <f>'[20]OakNorth Covenants'!AA13</f>
        <v>54203.1</v>
      </c>
      <c r="P13" s="134">
        <f>'Monthly P&amp;L'!F81</f>
        <v>0</v>
      </c>
      <c r="Q13" s="134">
        <f>'Monthly P&amp;L'!G81</f>
        <v>123576.31000000001</v>
      </c>
      <c r="R13" s="134">
        <f>'Monthly P&amp;L'!H81</f>
        <v>0</v>
      </c>
      <c r="S13" s="134">
        <f>'Monthly P&amp;L'!I81</f>
        <v>237534.4</v>
      </c>
      <c r="T13" s="134">
        <f>'Monthly P&amp;L'!J81</f>
        <v>155024.22</v>
      </c>
      <c r="U13" s="134">
        <f>'Monthly P&amp;L'!K81</f>
        <v>4746.47</v>
      </c>
      <c r="V13" s="134">
        <f>'Monthly P&amp;L'!L81</f>
        <v>8977.19</v>
      </c>
      <c r="W13" s="134">
        <f>'Monthly P&amp;L'!M81</f>
        <v>8977.19</v>
      </c>
      <c r="X13" s="134">
        <f>'Monthly P&amp;L'!N81</f>
        <v>8951.59</v>
      </c>
      <c r="Y13" s="134">
        <f>'Monthly P&amp;L'!O81</f>
        <v>22269.75</v>
      </c>
      <c r="Z13" s="134">
        <f>'Monthly P&amp;L'!P81</f>
        <v>279066.01</v>
      </c>
      <c r="AA13" s="134">
        <f>'Monthly P&amp;L'!Q81</f>
        <v>370146.19</v>
      </c>
      <c r="AB13" s="134">
        <f>'Monthly P&amp;L'!R81</f>
        <v>9006.94</v>
      </c>
      <c r="AC13" s="134">
        <f>'Monthly P&amp;L'!S81</f>
        <v>28679.440000000002</v>
      </c>
      <c r="AD13" s="134">
        <f>'Monthly P&amp;L'!T81</f>
        <v>10429.44</v>
      </c>
      <c r="AE13" s="134">
        <f>'Monthly P&amp;L'!U81</f>
        <v>149331.27999999997</v>
      </c>
      <c r="AF13" s="134">
        <f>'Monthly P&amp;L'!V81</f>
        <v>10429.44</v>
      </c>
      <c r="AG13" s="134">
        <f>'Monthly P&amp;L'!W81</f>
        <v>10721.44</v>
      </c>
      <c r="AH13" s="134">
        <f>'Monthly P&amp;L'!X81</f>
        <v>10721.44</v>
      </c>
      <c r="AI13" s="134">
        <f>'Monthly P&amp;L'!Y81</f>
        <v>150000</v>
      </c>
      <c r="AJ13" s="134">
        <f>'Monthly P&amp;L'!Z81</f>
        <v>0</v>
      </c>
      <c r="AK13" s="134">
        <f>'Monthly P&amp;L'!AA81</f>
        <v>140079.23076923078</v>
      </c>
      <c r="AL13" s="134">
        <f>'Monthly P&amp;L'!AB81</f>
        <v>150000</v>
      </c>
      <c r="AM13" s="134">
        <f>'Monthly P&amp;L'!AC81</f>
        <v>150000</v>
      </c>
      <c r="AQ13" s="134"/>
      <c r="AR13" s="134"/>
      <c r="AT13" s="134"/>
      <c r="AU13" s="134"/>
      <c r="AW13" s="134"/>
      <c r="AX13" s="134"/>
      <c r="AZ13" s="134"/>
      <c r="BA13" s="134"/>
    </row>
    <row r="14" spans="2:53" s="133" customFormat="1" ht="21" customHeight="1" outlineLevel="1">
      <c r="B14" s="132" t="s">
        <v>84</v>
      </c>
      <c r="D14" s="134">
        <f>'[20]OakNorth Covenants'!P14</f>
        <v>10074.719999999994</v>
      </c>
      <c r="E14" s="134">
        <f>'[20]OakNorth Covenants'!Q14</f>
        <v>114434.73</v>
      </c>
      <c r="F14" s="134">
        <f>'[20]OakNorth Covenants'!R14</f>
        <v>-74554.330000000016</v>
      </c>
      <c r="G14" s="134">
        <f>'[20]OakNorth Covenants'!S14</f>
        <v>10992.499999999998</v>
      </c>
      <c r="H14" s="134">
        <f>'[20]OakNorth Covenants'!T14</f>
        <v>10742.03</v>
      </c>
      <c r="I14" s="134">
        <f>'[20]OakNorth Covenants'!U14</f>
        <v>56414.61</v>
      </c>
      <c r="J14" s="134">
        <f>'[20]OakNorth Covenants'!V14</f>
        <v>110560.42</v>
      </c>
      <c r="K14" s="134">
        <f>'[20]OakNorth Covenants'!W14</f>
        <v>-60486.95</v>
      </c>
      <c r="L14" s="134">
        <f>'[20]OakNorth Covenants'!X14</f>
        <v>13698.879999999997</v>
      </c>
      <c r="M14" s="134">
        <f>'[20]OakNorth Covenants'!Y14</f>
        <v>53599.57999999998</v>
      </c>
      <c r="N14" s="134">
        <f>'[20]OakNorth Covenants'!Z14</f>
        <v>14682.400000000001</v>
      </c>
      <c r="O14" s="134">
        <f>'[20]OakNorth Covenants'!AA14</f>
        <v>11129.940000000002</v>
      </c>
      <c r="P14" s="134">
        <f>'Monthly P&amp;L'!F83</f>
        <v>2.7284841053187847E-12</v>
      </c>
      <c r="Q14" s="134">
        <f>'Monthly P&amp;L'!G83</f>
        <v>6000</v>
      </c>
      <c r="R14" s="134">
        <f>'Monthly P&amp;L'!H83</f>
        <v>3090</v>
      </c>
      <c r="S14" s="134">
        <f>'Monthly P&amp;L'!I83</f>
        <v>8152</v>
      </c>
      <c r="T14" s="134">
        <f>'Monthly P&amp;L'!J83</f>
        <v>8262.69</v>
      </c>
      <c r="U14" s="134">
        <f>'Monthly P&amp;L'!K83</f>
        <v>52824.07</v>
      </c>
      <c r="V14" s="134">
        <f>'Monthly P&amp;L'!L83</f>
        <v>60422.3</v>
      </c>
      <c r="W14" s="134">
        <f>'Monthly P&amp;L'!M83</f>
        <v>38539.229999999996</v>
      </c>
      <c r="X14" s="134">
        <f>'Monthly P&amp;L'!N83</f>
        <v>32425.9</v>
      </c>
      <c r="Y14" s="134">
        <f>'Monthly P&amp;L'!O83</f>
        <v>37035.659999999996</v>
      </c>
      <c r="Z14" s="134">
        <f>'Monthly P&amp;L'!P83</f>
        <v>46862.850000000006</v>
      </c>
      <c r="AA14" s="134">
        <f>'Monthly P&amp;L'!Q83</f>
        <v>4476.25</v>
      </c>
      <c r="AB14" s="134">
        <f>'Monthly P&amp;L'!R83</f>
        <v>11108.67</v>
      </c>
      <c r="AC14" s="134">
        <f>'Monthly P&amp;L'!S83</f>
        <v>33015.07</v>
      </c>
      <c r="AD14" s="134">
        <f>'Monthly P&amp;L'!T83</f>
        <v>11590</v>
      </c>
      <c r="AE14" s="134">
        <f>'Monthly P&amp;L'!U83</f>
        <v>0</v>
      </c>
      <c r="AF14" s="134">
        <f>'Monthly P&amp;L'!V83</f>
        <v>4074.57</v>
      </c>
      <c r="AG14" s="134">
        <f>'Monthly P&amp;L'!W83</f>
        <v>3717.3300000000017</v>
      </c>
      <c r="AH14" s="134">
        <f>'Monthly P&amp;L'!X83</f>
        <v>6630</v>
      </c>
      <c r="AI14" s="134">
        <f>'Monthly P&amp;L'!Y83</f>
        <v>0</v>
      </c>
      <c r="AJ14" s="134">
        <f>'Monthly P&amp;L'!Z83</f>
        <v>0</v>
      </c>
      <c r="AK14" s="134">
        <f>'Monthly P&amp;L'!AA83</f>
        <v>0</v>
      </c>
      <c r="AL14" s="134">
        <f>'Monthly P&amp;L'!AB83</f>
        <v>0</v>
      </c>
      <c r="AM14" s="134">
        <f>'Monthly P&amp;L'!AC83</f>
        <v>0</v>
      </c>
      <c r="AQ14" s="134"/>
      <c r="AR14" s="134"/>
      <c r="AT14" s="134"/>
      <c r="AU14" s="134"/>
      <c r="AW14" s="134"/>
      <c r="AX14" s="134"/>
      <c r="AZ14" s="134"/>
      <c r="BA14" s="134"/>
    </row>
    <row r="15" spans="2:53" ht="21" customHeight="1" outlineLevel="1">
      <c r="B15" s="107" t="s">
        <v>89</v>
      </c>
      <c r="D15" s="90">
        <f t="shared" ref="D15:AM15" si="0">D11+D13+D14</f>
        <v>314708.46000000089</v>
      </c>
      <c r="E15" s="90">
        <f t="shared" si="0"/>
        <v>275236.63000000041</v>
      </c>
      <c r="F15" s="90">
        <f t="shared" si="0"/>
        <v>308268.82999999932</v>
      </c>
      <c r="G15" s="90">
        <f t="shared" si="0"/>
        <v>384932.41999999963</v>
      </c>
      <c r="H15" s="90">
        <f t="shared" si="0"/>
        <v>544850.99999999872</v>
      </c>
      <c r="I15" s="90">
        <f t="shared" si="0"/>
        <v>168999.89000000071</v>
      </c>
      <c r="J15" s="90">
        <f t="shared" si="0"/>
        <v>287132.81999999873</v>
      </c>
      <c r="K15" s="90">
        <f t="shared" si="0"/>
        <v>409584.45000000257</v>
      </c>
      <c r="L15" s="90">
        <f t="shared" si="0"/>
        <v>244540.16000000288</v>
      </c>
      <c r="M15" s="90">
        <f t="shared" si="0"/>
        <v>200809.56999999963</v>
      </c>
      <c r="N15" s="90">
        <f t="shared" si="0"/>
        <v>366354.75999999937</v>
      </c>
      <c r="O15" s="90">
        <f t="shared" si="0"/>
        <v>298541.39000000118</v>
      </c>
      <c r="P15" s="90">
        <f t="shared" si="0"/>
        <v>219232.31999999983</v>
      </c>
      <c r="Q15" s="90">
        <f t="shared" si="0"/>
        <v>202461.98999999958</v>
      </c>
      <c r="R15" s="90">
        <f t="shared" si="0"/>
        <v>346061.13</v>
      </c>
      <c r="S15" s="90">
        <f t="shared" si="0"/>
        <v>468799.49999999965</v>
      </c>
      <c r="T15" s="90">
        <f t="shared" si="0"/>
        <v>915702.26999999944</v>
      </c>
      <c r="U15" s="90">
        <f t="shared" si="0"/>
        <v>197301.47000000026</v>
      </c>
      <c r="V15" s="90">
        <f t="shared" si="0"/>
        <v>348958.41999999946</v>
      </c>
      <c r="W15" s="90">
        <f t="shared" si="0"/>
        <v>552297.11999999906</v>
      </c>
      <c r="X15" s="90">
        <f t="shared" si="0"/>
        <v>444461.04999999958</v>
      </c>
      <c r="Y15" s="90">
        <f t="shared" si="0"/>
        <v>280348.72000000015</v>
      </c>
      <c r="Z15" s="90">
        <f t="shared" si="0"/>
        <v>370659.10000000044</v>
      </c>
      <c r="AA15" s="90">
        <f t="shared" si="0"/>
        <v>506004.88999999978</v>
      </c>
      <c r="AB15" s="90">
        <f t="shared" si="0"/>
        <v>414546.97999999963</v>
      </c>
      <c r="AC15" s="90">
        <f t="shared" si="0"/>
        <v>480887.8900000006</v>
      </c>
      <c r="AD15" s="90">
        <f t="shared" si="0"/>
        <v>434123.13000000082</v>
      </c>
      <c r="AE15" s="90">
        <f t="shared" si="0"/>
        <v>465648.39999999985</v>
      </c>
      <c r="AF15" s="90">
        <f t="shared" si="0"/>
        <v>1108638.5500000007</v>
      </c>
      <c r="AG15" s="90">
        <f t="shared" si="0"/>
        <v>134659.18000000055</v>
      </c>
      <c r="AH15" s="90">
        <f t="shared" si="0"/>
        <v>403105.25999999954</v>
      </c>
      <c r="AI15" s="90">
        <f t="shared" si="0"/>
        <v>714031.80648717971</v>
      </c>
      <c r="AJ15" s="90">
        <f t="shared" si="0"/>
        <v>536959.14275641041</v>
      </c>
      <c r="AK15" s="90">
        <f t="shared" si="0"/>
        <v>445260.3111794868</v>
      </c>
      <c r="AL15" s="90">
        <f t="shared" si="0"/>
        <v>726488.59829487128</v>
      </c>
      <c r="AM15" s="90">
        <f t="shared" si="0"/>
        <v>545889.75548717938</v>
      </c>
      <c r="AQ15" s="90"/>
      <c r="AR15" s="90"/>
      <c r="AT15" s="90"/>
      <c r="AU15" s="90"/>
      <c r="AW15" s="90"/>
      <c r="AX15" s="90"/>
      <c r="AZ15" s="90"/>
      <c r="BA15" s="90"/>
    </row>
    <row r="16" spans="2:53" ht="21" customHeight="1">
      <c r="B16" s="1" t="s">
        <v>235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>
        <f t="shared" ref="O16:AM16" si="1">SUM(D15:O15)</f>
        <v>3803960.3800000041</v>
      </c>
      <c r="P16" s="90">
        <f t="shared" si="1"/>
        <v>3708484.240000003</v>
      </c>
      <c r="Q16" s="90">
        <f t="shared" si="1"/>
        <v>3635709.6000000024</v>
      </c>
      <c r="R16" s="90">
        <f t="shared" si="1"/>
        <v>3673501.9000000027</v>
      </c>
      <c r="S16" s="90">
        <f t="shared" si="1"/>
        <v>3757368.9800000028</v>
      </c>
      <c r="T16" s="90">
        <f t="shared" si="1"/>
        <v>4128220.2500000037</v>
      </c>
      <c r="U16" s="90">
        <f t="shared" si="1"/>
        <v>4156521.8300000029</v>
      </c>
      <c r="V16" s="90">
        <f t="shared" si="1"/>
        <v>4218347.4300000034</v>
      </c>
      <c r="W16" s="90">
        <f t="shared" si="1"/>
        <v>4361060.1000000006</v>
      </c>
      <c r="X16" s="90">
        <f t="shared" si="1"/>
        <v>4560980.9899999974</v>
      </c>
      <c r="Y16" s="90">
        <f t="shared" si="1"/>
        <v>4640520.1399999969</v>
      </c>
      <c r="Z16" s="90">
        <f t="shared" si="1"/>
        <v>4644824.4799999986</v>
      </c>
      <c r="AA16" s="90">
        <f t="shared" si="1"/>
        <v>4852287.9799999967</v>
      </c>
      <c r="AB16" s="90">
        <f t="shared" si="1"/>
        <v>5047602.6399999978</v>
      </c>
      <c r="AC16" s="90">
        <f t="shared" si="1"/>
        <v>5326028.5399999982</v>
      </c>
      <c r="AD16" s="90">
        <f t="shared" si="1"/>
        <v>5414090.5399999991</v>
      </c>
      <c r="AE16" s="90">
        <f t="shared" si="1"/>
        <v>5410939.4399999985</v>
      </c>
      <c r="AF16" s="90">
        <f t="shared" si="1"/>
        <v>5603875.7199999997</v>
      </c>
      <c r="AG16" s="90">
        <f t="shared" si="1"/>
        <v>5541233.4300000006</v>
      </c>
      <c r="AH16" s="90">
        <f t="shared" si="1"/>
        <v>5595380.2700000005</v>
      </c>
      <c r="AI16" s="90">
        <f t="shared" si="1"/>
        <v>5757114.9564871807</v>
      </c>
      <c r="AJ16" s="90">
        <f t="shared" si="1"/>
        <v>5849613.0492435917</v>
      </c>
      <c r="AK16" s="90">
        <f t="shared" si="1"/>
        <v>6014524.6404230781</v>
      </c>
      <c r="AL16" s="90">
        <f t="shared" si="1"/>
        <v>6370354.1387179494</v>
      </c>
      <c r="AM16" s="90">
        <f t="shared" si="1"/>
        <v>6410239.0042051291</v>
      </c>
      <c r="AP16" s="1" t="s">
        <v>235</v>
      </c>
      <c r="AQ16" s="90"/>
      <c r="AR16" s="90">
        <f>O16</f>
        <v>3803960.3800000041</v>
      </c>
      <c r="AT16" s="90"/>
      <c r="AU16" s="90">
        <f>R16</f>
        <v>3673501.9000000027</v>
      </c>
      <c r="AW16" s="90"/>
      <c r="AX16" s="90">
        <f>U16</f>
        <v>4156521.8300000029</v>
      </c>
      <c r="AZ16" s="90"/>
      <c r="BA16" s="90">
        <f>X16</f>
        <v>4560980.9899999974</v>
      </c>
    </row>
    <row r="17" spans="2:53" ht="9" customHeight="1">
      <c r="AP17" s="1"/>
    </row>
    <row r="18" spans="2:53" s="133" customFormat="1" ht="21" customHeight="1" outlineLevel="1">
      <c r="B18" s="132" t="s">
        <v>236</v>
      </c>
      <c r="D18" s="134"/>
      <c r="E18" s="134"/>
      <c r="F18" s="134"/>
      <c r="G18" s="134"/>
      <c r="H18" s="134"/>
      <c r="I18" s="134"/>
      <c r="J18" s="134">
        <f>Financing!F12</f>
        <v>4050000</v>
      </c>
      <c r="K18" s="134">
        <f t="shared" ref="K18:O19" si="2">J18</f>
        <v>4050000</v>
      </c>
      <c r="L18" s="134">
        <f t="shared" si="2"/>
        <v>4050000</v>
      </c>
      <c r="M18" s="134">
        <f t="shared" si="2"/>
        <v>4050000</v>
      </c>
      <c r="N18" s="134">
        <f t="shared" si="2"/>
        <v>4050000</v>
      </c>
      <c r="O18" s="134">
        <f t="shared" si="2"/>
        <v>4050000</v>
      </c>
      <c r="P18" s="134">
        <f>O18+Financing!I12</f>
        <v>4050000</v>
      </c>
      <c r="Q18" s="134">
        <f>P18+Financing!J12</f>
        <v>4050000</v>
      </c>
      <c r="R18" s="134">
        <f>Q18+Financing!K12</f>
        <v>4050000</v>
      </c>
      <c r="S18" s="134">
        <f>R18+Financing!L12</f>
        <v>4050000</v>
      </c>
      <c r="T18" s="134">
        <f>S18+Financing!M12</f>
        <v>4050000</v>
      </c>
      <c r="U18" s="134">
        <f>T18+Financing!N12</f>
        <v>4050000</v>
      </c>
      <c r="V18" s="134">
        <f>U18+Financing!O12</f>
        <v>4050000</v>
      </c>
      <c r="W18" s="134">
        <f>V18+Financing!P12</f>
        <v>4050000</v>
      </c>
      <c r="X18" s="134">
        <f>W18+Financing!Q12</f>
        <v>3872812</v>
      </c>
      <c r="Y18" s="134">
        <f>X18+Financing!R12</f>
        <v>3872812</v>
      </c>
      <c r="Z18" s="134">
        <f>Y18+Financing!S12</f>
        <v>3872812</v>
      </c>
      <c r="AA18" s="134">
        <f>Z18+Financing!T12</f>
        <v>3695624</v>
      </c>
      <c r="AB18" s="134">
        <f>AA18+Financing!U12</f>
        <v>3695624</v>
      </c>
      <c r="AC18" s="134">
        <f>AB18+Financing!V12</f>
        <v>3695624</v>
      </c>
      <c r="AD18" s="134">
        <f>AC18+Financing!W12</f>
        <v>3518436</v>
      </c>
      <c r="AE18" s="134">
        <f>AD18+Financing!X12</f>
        <v>3518436</v>
      </c>
      <c r="AF18" s="134">
        <f>AE18+Financing!Y12</f>
        <v>3518436</v>
      </c>
      <c r="AG18" s="134">
        <f>AF18+Financing!Z12</f>
        <v>3341248</v>
      </c>
      <c r="AH18" s="134">
        <f>AG18+Financing!AA12</f>
        <v>3341248</v>
      </c>
      <c r="AI18" s="134">
        <f>AH18+Financing!AB12</f>
        <v>3341248</v>
      </c>
      <c r="AJ18" s="134">
        <f>AI18+Financing!AC12</f>
        <v>3164060</v>
      </c>
      <c r="AK18" s="134">
        <f>AJ18+Financing!AD12</f>
        <v>3164060</v>
      </c>
      <c r="AL18" s="134">
        <f>AK18+Financing!AE12</f>
        <v>3164060</v>
      </c>
      <c r="AM18" s="134">
        <f>AL18+Financing!AF12</f>
        <v>2986872</v>
      </c>
      <c r="AP18" s="132" t="s">
        <v>236</v>
      </c>
      <c r="AQ18" s="134"/>
      <c r="AR18" s="134">
        <f>O18+AQ18</f>
        <v>4050000</v>
      </c>
      <c r="AT18" s="134"/>
      <c r="AU18" s="134">
        <f>R18</f>
        <v>4050000</v>
      </c>
      <c r="AW18" s="134"/>
      <c r="AX18" s="134">
        <f>U18</f>
        <v>4050000</v>
      </c>
      <c r="AZ18" s="134"/>
      <c r="BA18" s="134">
        <f>X18</f>
        <v>3872812</v>
      </c>
    </row>
    <row r="19" spans="2:53" s="133" customFormat="1" ht="21" customHeight="1" outlineLevel="1">
      <c r="B19" s="132" t="s">
        <v>237</v>
      </c>
      <c r="D19" s="134"/>
      <c r="E19" s="134"/>
      <c r="F19" s="134"/>
      <c r="G19" s="134"/>
      <c r="H19" s="134"/>
      <c r="I19" s="134"/>
      <c r="J19" s="134">
        <f>Financing!F13</f>
        <v>4950000</v>
      </c>
      <c r="K19" s="134">
        <f t="shared" si="2"/>
        <v>4950000</v>
      </c>
      <c r="L19" s="134">
        <f t="shared" si="2"/>
        <v>4950000</v>
      </c>
      <c r="M19" s="134">
        <f t="shared" si="2"/>
        <v>4950000</v>
      </c>
      <c r="N19" s="134">
        <f t="shared" si="2"/>
        <v>4950000</v>
      </c>
      <c r="O19" s="134">
        <f t="shared" si="2"/>
        <v>4950000</v>
      </c>
      <c r="P19" s="134">
        <f>O19+Financing!I13</f>
        <v>4950000</v>
      </c>
      <c r="Q19" s="134">
        <f>P19+Financing!J13</f>
        <v>4950000</v>
      </c>
      <c r="R19" s="134">
        <f>Q19+Financing!K13</f>
        <v>4950000</v>
      </c>
      <c r="S19" s="134">
        <f>R19+Financing!L13</f>
        <v>4950000</v>
      </c>
      <c r="T19" s="134">
        <f>S19+Financing!M13</f>
        <v>4950000</v>
      </c>
      <c r="U19" s="134">
        <f>T19+Financing!N13</f>
        <v>4950000</v>
      </c>
      <c r="V19" s="134">
        <f>U19+Financing!O13</f>
        <v>4950000</v>
      </c>
      <c r="W19" s="134">
        <f>V19+Financing!P13</f>
        <v>4950000</v>
      </c>
      <c r="X19" s="134">
        <f>W19+Financing!Q13</f>
        <v>4950000</v>
      </c>
      <c r="Y19" s="134">
        <f>X19+Financing!R13</f>
        <v>4950000</v>
      </c>
      <c r="Z19" s="134">
        <f>Y19+Financing!S13</f>
        <v>4950000</v>
      </c>
      <c r="AA19" s="134">
        <f>Z19+Financing!T13</f>
        <v>4950000</v>
      </c>
      <c r="AB19" s="134">
        <f>AA19+Financing!U13</f>
        <v>4950000</v>
      </c>
      <c r="AC19" s="134">
        <f>AB19+Financing!V13</f>
        <v>4950000</v>
      </c>
      <c r="AD19" s="134">
        <f>AC19+Financing!W13</f>
        <v>4950000</v>
      </c>
      <c r="AE19" s="134">
        <f>AD19+Financing!X13</f>
        <v>4950000</v>
      </c>
      <c r="AF19" s="134">
        <f>AE19+Financing!Y13</f>
        <v>4950000</v>
      </c>
      <c r="AG19" s="134">
        <f>AF19+Financing!Z13</f>
        <v>4950000</v>
      </c>
      <c r="AH19" s="134">
        <f>AG19+Financing!AA13</f>
        <v>4950000</v>
      </c>
      <c r="AI19" s="134">
        <f>AH19+Financing!AB13</f>
        <v>4950000</v>
      </c>
      <c r="AJ19" s="134">
        <f>AI19+Financing!AC13</f>
        <v>4950000</v>
      </c>
      <c r="AK19" s="134">
        <f>AJ19+Financing!AD13</f>
        <v>4950000</v>
      </c>
      <c r="AL19" s="134">
        <f>AK19+Financing!AE13</f>
        <v>4950000</v>
      </c>
      <c r="AM19" s="134">
        <f>AL19+Financing!AF13</f>
        <v>4950000</v>
      </c>
      <c r="AP19" s="132" t="s">
        <v>237</v>
      </c>
      <c r="AQ19" s="134"/>
      <c r="AR19" s="134">
        <f>O19+AQ19</f>
        <v>4950000</v>
      </c>
      <c r="AT19" s="134"/>
      <c r="AU19" s="134">
        <f>R19</f>
        <v>4950000</v>
      </c>
      <c r="AW19" s="134"/>
      <c r="AX19" s="134">
        <f>U19</f>
        <v>4950000</v>
      </c>
      <c r="AZ19" s="134"/>
      <c r="BA19" s="134">
        <f>X19</f>
        <v>4950000</v>
      </c>
    </row>
    <row r="20" spans="2:53" s="133" customFormat="1" ht="21" customHeight="1" outlineLevel="1">
      <c r="B20" s="132" t="s">
        <v>196</v>
      </c>
      <c r="D20" s="134"/>
      <c r="E20" s="134"/>
      <c r="F20" s="134"/>
      <c r="G20" s="134"/>
      <c r="H20" s="134"/>
      <c r="I20" s="134"/>
      <c r="J20" s="134">
        <v>0</v>
      </c>
      <c r="K20" s="134">
        <v>0</v>
      </c>
      <c r="L20" s="134">
        <v>925000</v>
      </c>
      <c r="M20" s="134">
        <v>925000</v>
      </c>
      <c r="N20" s="134">
        <v>925000</v>
      </c>
      <c r="O20" s="134">
        <f>Financing!F14</f>
        <v>1265000</v>
      </c>
      <c r="P20" s="134">
        <f>O20+Financing!I14</f>
        <v>1265000</v>
      </c>
      <c r="Q20" s="134">
        <f>P20+Financing!J14</f>
        <v>1715000</v>
      </c>
      <c r="R20" s="134">
        <f>Q20+Financing!K14</f>
        <v>2115000</v>
      </c>
      <c r="S20" s="134">
        <f>R20+Financing!L14</f>
        <v>2115000</v>
      </c>
      <c r="T20" s="134">
        <f>S20+Financing!M14</f>
        <v>2365000</v>
      </c>
      <c r="U20" s="134">
        <f>T20+Financing!N14</f>
        <v>2365000</v>
      </c>
      <c r="V20" s="134">
        <f>U20+Financing!O14</f>
        <v>2365000</v>
      </c>
      <c r="W20" s="134">
        <f>V20+Financing!P14</f>
        <v>2765000</v>
      </c>
      <c r="X20" s="134">
        <f>W20+Financing!Q14</f>
        <v>2765000</v>
      </c>
      <c r="Y20" s="134">
        <f>X20+Financing!R14</f>
        <v>2765000</v>
      </c>
      <c r="Z20" s="134">
        <f>Y20+Financing!S14</f>
        <v>3405000</v>
      </c>
      <c r="AA20" s="134">
        <f>Z20+Financing!T14</f>
        <v>4025000</v>
      </c>
      <c r="AB20" s="134">
        <f>AA20+Financing!U14</f>
        <v>4025000</v>
      </c>
      <c r="AC20" s="134">
        <f>AB20+Financing!V14</f>
        <v>4375000</v>
      </c>
      <c r="AD20" s="134">
        <f>AC20+Financing!W14</f>
        <v>4375000</v>
      </c>
      <c r="AE20" s="134">
        <f>AD20+Financing!X14</f>
        <v>4620000</v>
      </c>
      <c r="AF20" s="134">
        <f>AE20+Financing!Y14</f>
        <v>4620000</v>
      </c>
      <c r="AG20" s="134">
        <f>AF20+Financing!Z14</f>
        <v>5000000</v>
      </c>
      <c r="AH20" s="134">
        <f>AG20+Financing!AA14</f>
        <v>5000000</v>
      </c>
      <c r="AI20" s="134">
        <f>AH20+Financing!AB14</f>
        <v>5000000</v>
      </c>
      <c r="AJ20" s="134">
        <f>AI20+Financing!AC14</f>
        <v>5000000</v>
      </c>
      <c r="AK20" s="134">
        <f>AJ20+Financing!AD14</f>
        <v>5000000</v>
      </c>
      <c r="AL20" s="134">
        <f>AK20+Financing!AE14</f>
        <v>5000000</v>
      </c>
      <c r="AM20" s="134">
        <f>AL20+Financing!AF14</f>
        <v>5000000</v>
      </c>
      <c r="AP20" s="132" t="s">
        <v>196</v>
      </c>
      <c r="AQ20" s="134">
        <f>SUM(P37:R37)</f>
        <v>850000</v>
      </c>
      <c r="AR20" s="134">
        <f>O20+AQ20</f>
        <v>2115000</v>
      </c>
      <c r="AT20" s="134">
        <f>SUM(S37:U37)</f>
        <v>250000</v>
      </c>
      <c r="AU20" s="134">
        <f>R20+AT20</f>
        <v>2365000</v>
      </c>
      <c r="AW20" s="134">
        <f>SUM(V37:X37)</f>
        <v>400000</v>
      </c>
      <c r="AX20" s="134">
        <f>U20+AW20</f>
        <v>2765000</v>
      </c>
      <c r="AZ20" s="134">
        <f>SUM(Y37:AA37)</f>
        <v>1260000</v>
      </c>
      <c r="BA20" s="134">
        <f>X20+AZ20</f>
        <v>4025000</v>
      </c>
    </row>
    <row r="21" spans="2:53" s="133" customFormat="1" ht="21" customHeight="1" outlineLevel="1">
      <c r="B21" s="132" t="s">
        <v>238</v>
      </c>
      <c r="D21" s="134"/>
      <c r="E21" s="134"/>
      <c r="F21" s="134"/>
      <c r="G21" s="134"/>
      <c r="H21" s="134"/>
      <c r="I21" s="134"/>
      <c r="J21" s="134">
        <v>0</v>
      </c>
      <c r="K21" s="134">
        <v>0</v>
      </c>
      <c r="L21" s="134">
        <v>500000</v>
      </c>
      <c r="M21" s="134">
        <v>500000</v>
      </c>
      <c r="N21" s="134">
        <v>500000</v>
      </c>
      <c r="O21" s="134">
        <f>Financing!F15</f>
        <v>500000</v>
      </c>
      <c r="P21" s="134">
        <f>O21+Financing!I15</f>
        <v>500000</v>
      </c>
      <c r="Q21" s="134">
        <f>P21+Financing!J15</f>
        <v>500000</v>
      </c>
      <c r="R21" s="134">
        <f>Q21+Financing!K15</f>
        <v>500000</v>
      </c>
      <c r="S21" s="134">
        <f>R21+Financing!L15</f>
        <v>500000</v>
      </c>
      <c r="T21" s="134">
        <f>S21+Financing!M15</f>
        <v>500000</v>
      </c>
      <c r="U21" s="134">
        <f>T21+Financing!N15</f>
        <v>500000</v>
      </c>
      <c r="V21" s="134">
        <f>U21+Financing!O15</f>
        <v>500000</v>
      </c>
      <c r="W21" s="134">
        <f>V21+Financing!P15</f>
        <v>500000</v>
      </c>
      <c r="X21" s="134">
        <f>W21+Financing!Q15</f>
        <v>500000</v>
      </c>
      <c r="Y21" s="134">
        <f>X21+Financing!R15</f>
        <v>500000</v>
      </c>
      <c r="Z21" s="134">
        <f>Y21+Financing!S15</f>
        <v>500000</v>
      </c>
      <c r="AA21" s="134">
        <f>Z21+Financing!T15</f>
        <v>500000</v>
      </c>
      <c r="AB21" s="134">
        <f>AA21+Financing!U15</f>
        <v>500000</v>
      </c>
      <c r="AC21" s="134">
        <f>AB21+Financing!V15</f>
        <v>500000</v>
      </c>
      <c r="AD21" s="134">
        <f>AC21+Financing!W15</f>
        <v>500000</v>
      </c>
      <c r="AE21" s="134">
        <f>AD21+Financing!X15</f>
        <v>500000</v>
      </c>
      <c r="AF21" s="134">
        <f>AE21+Financing!Y15</f>
        <v>500000</v>
      </c>
      <c r="AG21" s="134">
        <f>AF21+Financing!Z15</f>
        <v>500000</v>
      </c>
      <c r="AH21" s="134">
        <f>AG21+Financing!AA15</f>
        <v>500000</v>
      </c>
      <c r="AI21" s="134">
        <f>AH21+Financing!AB15</f>
        <v>500000</v>
      </c>
      <c r="AJ21" s="134">
        <f>AI21+Financing!AC15</f>
        <v>500000</v>
      </c>
      <c r="AK21" s="134">
        <f>AJ21+Financing!AD15</f>
        <v>500000</v>
      </c>
      <c r="AL21" s="134">
        <f>AK21+Financing!AE15</f>
        <v>500000</v>
      </c>
      <c r="AM21" s="134">
        <f>AL21+Financing!AF15</f>
        <v>500000</v>
      </c>
      <c r="AP21" s="132" t="s">
        <v>238</v>
      </c>
      <c r="AQ21" s="134"/>
      <c r="AR21" s="134">
        <f>O21+AQ21</f>
        <v>500000</v>
      </c>
      <c r="AT21" s="134"/>
      <c r="AU21" s="134">
        <f>R21</f>
        <v>500000</v>
      </c>
      <c r="AW21" s="134"/>
      <c r="AX21" s="134">
        <f>U21</f>
        <v>500000</v>
      </c>
      <c r="AZ21" s="134"/>
      <c r="BA21" s="134">
        <f>X21</f>
        <v>500000</v>
      </c>
    </row>
    <row r="22" spans="2:53" ht="21" customHeight="1">
      <c r="B22" s="1" t="s">
        <v>239</v>
      </c>
      <c r="D22" s="90"/>
      <c r="E22" s="90"/>
      <c r="F22" s="90"/>
      <c r="G22" s="90"/>
      <c r="H22" s="90"/>
      <c r="I22" s="90"/>
      <c r="J22" s="90">
        <f>SUM(J18:J21)</f>
        <v>9000000</v>
      </c>
      <c r="K22" s="90">
        <f t="shared" ref="K22:AM22" si="3">SUM(K18:K21)</f>
        <v>9000000</v>
      </c>
      <c r="L22" s="90">
        <f t="shared" si="3"/>
        <v>10425000</v>
      </c>
      <c r="M22" s="90">
        <f t="shared" si="3"/>
        <v>10425000</v>
      </c>
      <c r="N22" s="90">
        <f t="shared" si="3"/>
        <v>10425000</v>
      </c>
      <c r="O22" s="90">
        <f t="shared" si="3"/>
        <v>10765000</v>
      </c>
      <c r="P22" s="90">
        <f t="shared" si="3"/>
        <v>10765000</v>
      </c>
      <c r="Q22" s="90">
        <f t="shared" si="3"/>
        <v>11215000</v>
      </c>
      <c r="R22" s="90">
        <f t="shared" si="3"/>
        <v>11615000</v>
      </c>
      <c r="S22" s="90">
        <f t="shared" si="3"/>
        <v>11615000</v>
      </c>
      <c r="T22" s="90">
        <f t="shared" si="3"/>
        <v>11865000</v>
      </c>
      <c r="U22" s="90">
        <f t="shared" si="3"/>
        <v>11865000</v>
      </c>
      <c r="V22" s="90">
        <f t="shared" si="3"/>
        <v>11865000</v>
      </c>
      <c r="W22" s="90">
        <f t="shared" si="3"/>
        <v>12265000</v>
      </c>
      <c r="X22" s="90">
        <f t="shared" si="3"/>
        <v>12087812</v>
      </c>
      <c r="Y22" s="90">
        <f t="shared" si="3"/>
        <v>12087812</v>
      </c>
      <c r="Z22" s="90">
        <f t="shared" si="3"/>
        <v>12727812</v>
      </c>
      <c r="AA22" s="90">
        <f t="shared" si="3"/>
        <v>13170624</v>
      </c>
      <c r="AB22" s="90">
        <f t="shared" si="3"/>
        <v>13170624</v>
      </c>
      <c r="AC22" s="90">
        <f t="shared" si="3"/>
        <v>13520624</v>
      </c>
      <c r="AD22" s="90">
        <f t="shared" si="3"/>
        <v>13343436</v>
      </c>
      <c r="AE22" s="90">
        <f t="shared" si="3"/>
        <v>13588436</v>
      </c>
      <c r="AF22" s="90">
        <f t="shared" si="3"/>
        <v>13588436</v>
      </c>
      <c r="AG22" s="90">
        <f t="shared" si="3"/>
        <v>13791248</v>
      </c>
      <c r="AH22" s="90">
        <f t="shared" si="3"/>
        <v>13791248</v>
      </c>
      <c r="AI22" s="90">
        <f t="shared" si="3"/>
        <v>13791248</v>
      </c>
      <c r="AJ22" s="90">
        <f t="shared" si="3"/>
        <v>13614060</v>
      </c>
      <c r="AK22" s="90">
        <f t="shared" si="3"/>
        <v>13614060</v>
      </c>
      <c r="AL22" s="90">
        <f t="shared" si="3"/>
        <v>13614060</v>
      </c>
      <c r="AM22" s="90">
        <f t="shared" si="3"/>
        <v>13436872</v>
      </c>
      <c r="AP22" s="1" t="s">
        <v>239</v>
      </c>
      <c r="AQ22" s="90"/>
      <c r="AR22" s="90">
        <f>SUM(AR18:AR21)</f>
        <v>11615000</v>
      </c>
      <c r="AT22" s="90"/>
      <c r="AU22" s="90">
        <f>SUM(AU18:AU21)</f>
        <v>11865000</v>
      </c>
      <c r="AW22" s="90"/>
      <c r="AX22" s="90">
        <f>SUM(AX18:AX21)</f>
        <v>12265000</v>
      </c>
      <c r="AZ22" s="90"/>
      <c r="BA22" s="90">
        <f>SUM(BA18:BA21)</f>
        <v>13347812</v>
      </c>
    </row>
    <row r="23" spans="2:53" ht="9" customHeight="1">
      <c r="AP23" s="1"/>
    </row>
    <row r="24" spans="2:53" ht="21" customHeight="1">
      <c r="B24" s="112" t="s">
        <v>240</v>
      </c>
      <c r="J24" s="117"/>
      <c r="K24" s="117"/>
      <c r="L24" s="117"/>
      <c r="M24" s="117"/>
      <c r="N24" s="117"/>
      <c r="O24" s="117">
        <f>O22/O16</f>
        <v>2.8299453529008596</v>
      </c>
      <c r="P24" s="117"/>
      <c r="Q24" s="117"/>
      <c r="R24" s="117">
        <f>R22/R16</f>
        <v>3.1618331271313598</v>
      </c>
      <c r="S24" s="117"/>
      <c r="T24" s="117"/>
      <c r="U24" s="117">
        <f>U22/U16</f>
        <v>2.8545501467990588</v>
      </c>
      <c r="V24" s="117"/>
      <c r="W24" s="117"/>
      <c r="X24" s="117">
        <f>X22/X16</f>
        <v>2.6502658148548885</v>
      </c>
      <c r="Y24" s="117"/>
      <c r="Z24" s="117"/>
      <c r="AA24" s="117">
        <f>AA22/AA16</f>
        <v>2.7143121047815488</v>
      </c>
      <c r="AB24" s="117"/>
      <c r="AC24" s="117"/>
      <c r="AD24" s="117">
        <f>AD22/AD16</f>
        <v>2.4645757032352846</v>
      </c>
      <c r="AE24" s="117"/>
      <c r="AF24" s="117"/>
      <c r="AG24" s="117">
        <f>AG22/AG16</f>
        <v>2.4888408283496548</v>
      </c>
      <c r="AH24" s="117"/>
      <c r="AI24" s="117"/>
      <c r="AJ24" s="117">
        <f>AJ22/AJ16</f>
        <v>2.3273436867350434</v>
      </c>
      <c r="AK24" s="117"/>
      <c r="AL24" s="117"/>
      <c r="AM24" s="117">
        <f>AM22/AM16</f>
        <v>2.0961577237892981</v>
      </c>
      <c r="AP24" s="112" t="s">
        <v>240</v>
      </c>
      <c r="AQ24" s="117"/>
      <c r="AR24" s="981">
        <f>AR22/AR16</f>
        <v>3.0533966812766824</v>
      </c>
      <c r="AT24" s="117"/>
      <c r="AU24" s="981">
        <f>AU22/AU16</f>
        <v>3.229888080362771</v>
      </c>
      <c r="AW24" s="117"/>
      <c r="AX24" s="981">
        <f>AX22/AX16</f>
        <v>2.9507844543186224</v>
      </c>
      <c r="AZ24" s="117"/>
      <c r="BA24" s="981">
        <f>BA22/BA16</f>
        <v>2.9265221734677755</v>
      </c>
    </row>
    <row r="25" spans="2:53" ht="21" customHeight="1">
      <c r="B25" s="130" t="s">
        <v>241</v>
      </c>
      <c r="J25" s="136"/>
      <c r="K25" s="136"/>
      <c r="L25" s="131"/>
      <c r="M25" s="131"/>
      <c r="N25" s="131"/>
      <c r="O25" s="131">
        <v>3.87</v>
      </c>
      <c r="P25" s="131"/>
      <c r="Q25" s="131"/>
      <c r="R25" s="131">
        <v>3.85</v>
      </c>
      <c r="S25" s="131"/>
      <c r="T25" s="131"/>
      <c r="U25" s="131">
        <v>3.6</v>
      </c>
      <c r="V25" s="131"/>
      <c r="W25" s="131"/>
      <c r="X25" s="131">
        <v>3.4</v>
      </c>
      <c r="Y25" s="131"/>
      <c r="Z25" s="131"/>
      <c r="AA25" s="131">
        <v>3.06</v>
      </c>
      <c r="AB25" s="131"/>
      <c r="AC25" s="131"/>
      <c r="AD25" s="131">
        <v>2.92</v>
      </c>
      <c r="AE25" s="131"/>
      <c r="AF25" s="131"/>
      <c r="AG25" s="131">
        <v>2.76</v>
      </c>
      <c r="AH25" s="131"/>
      <c r="AI25" s="131"/>
      <c r="AJ25" s="131">
        <v>2.6</v>
      </c>
      <c r="AK25" s="131"/>
      <c r="AL25" s="131"/>
      <c r="AM25" s="131">
        <v>2.4300000000000002</v>
      </c>
      <c r="AP25" s="130" t="s">
        <v>241</v>
      </c>
      <c r="AQ25" s="131"/>
      <c r="AR25" s="131">
        <v>3.25</v>
      </c>
      <c r="AT25" s="131"/>
      <c r="AU25" s="131">
        <v>3.25</v>
      </c>
      <c r="AW25" s="131"/>
      <c r="AX25" s="131">
        <v>3</v>
      </c>
      <c r="AZ25" s="131"/>
      <c r="BA25" s="131">
        <v>3</v>
      </c>
    </row>
    <row r="26" spans="2:53" ht="21" customHeight="1">
      <c r="B26" s="130"/>
      <c r="J26" s="14"/>
      <c r="K26" s="14"/>
      <c r="L26" s="136"/>
      <c r="M26" s="14"/>
      <c r="N26" s="14"/>
      <c r="O26" s="135">
        <f>IF(O24&gt;O25,0,1)</f>
        <v>1</v>
      </c>
      <c r="P26" s="14"/>
      <c r="Q26" s="14"/>
      <c r="R26" s="135">
        <f>IF(R24&gt;R25,0,1)</f>
        <v>1</v>
      </c>
      <c r="S26" s="14"/>
      <c r="T26" s="14"/>
      <c r="U26" s="135">
        <f>IF(U24&gt;U25,0,1)</f>
        <v>1</v>
      </c>
      <c r="V26" s="14"/>
      <c r="W26" s="14"/>
      <c r="X26" s="135">
        <f>IF(X24&gt;X25,0,1)</f>
        <v>1</v>
      </c>
      <c r="Y26" s="14"/>
      <c r="Z26" s="14"/>
      <c r="AA26" s="135">
        <f>IF(AA24&gt;AA25,0,1)</f>
        <v>1</v>
      </c>
      <c r="AB26" s="14"/>
      <c r="AC26" s="14"/>
      <c r="AD26" s="135">
        <f>IF(AD24&gt;AD25,0,1)</f>
        <v>1</v>
      </c>
      <c r="AE26" s="14"/>
      <c r="AF26" s="14"/>
      <c r="AG26" s="135">
        <f>IF(AG24&gt;AG25,0,1)</f>
        <v>1</v>
      </c>
      <c r="AH26" s="14"/>
      <c r="AI26" s="14"/>
      <c r="AJ26" s="135">
        <f>IF(AJ24&gt;AJ25,0,1)</f>
        <v>1</v>
      </c>
      <c r="AK26" s="14"/>
      <c r="AL26" s="14"/>
      <c r="AM26" s="135">
        <f>IF(AM24&gt;AM25,0,1)</f>
        <v>1</v>
      </c>
    </row>
    <row r="27" spans="2:53" ht="9" customHeight="1">
      <c r="B27"/>
    </row>
    <row r="28" spans="2:53" ht="9" customHeight="1">
      <c r="B28" s="4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Q28" s="125"/>
      <c r="AR28" s="125"/>
      <c r="AT28" s="125"/>
      <c r="AU28" s="125"/>
      <c r="AW28" s="125"/>
      <c r="AX28" s="125"/>
      <c r="AZ28" s="125"/>
      <c r="BA28" s="125"/>
    </row>
    <row r="29" spans="2:53" ht="21" customHeight="1">
      <c r="AQ29" t="s">
        <v>683</v>
      </c>
      <c r="AT29" t="s">
        <v>745</v>
      </c>
    </row>
    <row r="30" spans="2:53" ht="21" customHeight="1">
      <c r="B30" s="128" t="s">
        <v>242</v>
      </c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Q30" t="s">
        <v>693</v>
      </c>
      <c r="AX30" s="90"/>
    </row>
    <row r="31" spans="2:53" ht="9" customHeight="1"/>
    <row r="32" spans="2:53" ht="21" customHeight="1" outlineLevel="1">
      <c r="B32" s="129" t="s">
        <v>87</v>
      </c>
      <c r="D32" s="134">
        <f t="shared" ref="D32:AM32" si="4">D11</f>
        <v>304633.74000000092</v>
      </c>
      <c r="E32" s="134">
        <f t="shared" si="4"/>
        <v>160801.9000000004</v>
      </c>
      <c r="F32" s="134">
        <f t="shared" si="4"/>
        <v>382823.15999999933</v>
      </c>
      <c r="G32" s="134">
        <f t="shared" si="4"/>
        <v>373939.91999999963</v>
      </c>
      <c r="H32" s="134">
        <f t="shared" si="4"/>
        <v>534108.96999999869</v>
      </c>
      <c r="I32" s="134">
        <f t="shared" si="4"/>
        <v>112585.28000000073</v>
      </c>
      <c r="J32" s="134">
        <f t="shared" si="4"/>
        <v>-165583.0500000013</v>
      </c>
      <c r="K32" s="134">
        <f t="shared" si="4"/>
        <v>470030.32000000257</v>
      </c>
      <c r="L32" s="134">
        <f t="shared" si="4"/>
        <v>35687.560000002864</v>
      </c>
      <c r="M32" s="134">
        <f t="shared" si="4"/>
        <v>146244.52999999965</v>
      </c>
      <c r="N32" s="134">
        <f t="shared" si="4"/>
        <v>351672.35999999935</v>
      </c>
      <c r="O32" s="134">
        <f t="shared" si="4"/>
        <v>233208.3500000012</v>
      </c>
      <c r="P32" s="134">
        <f t="shared" si="4"/>
        <v>219232.31999999983</v>
      </c>
      <c r="Q32" s="134">
        <f t="shared" si="4"/>
        <v>72885.679999999586</v>
      </c>
      <c r="R32" s="134">
        <f t="shared" si="4"/>
        <v>342971.13</v>
      </c>
      <c r="S32" s="134">
        <f t="shared" si="4"/>
        <v>223113.09999999969</v>
      </c>
      <c r="T32" s="134">
        <f t="shared" si="4"/>
        <v>752415.35999999952</v>
      </c>
      <c r="U32" s="134">
        <f t="shared" si="4"/>
        <v>139730.93000000025</v>
      </c>
      <c r="V32" s="134">
        <f t="shared" si="4"/>
        <v>279558.92999999947</v>
      </c>
      <c r="W32" s="134">
        <f t="shared" si="4"/>
        <v>504780.69999999902</v>
      </c>
      <c r="X32" s="134">
        <f t="shared" si="4"/>
        <v>403083.55999999953</v>
      </c>
      <c r="Y32" s="134">
        <f t="shared" si="4"/>
        <v>221043.31000000017</v>
      </c>
      <c r="Z32" s="134">
        <f t="shared" si="4"/>
        <v>44730.240000000485</v>
      </c>
      <c r="AA32" s="134">
        <f t="shared" si="4"/>
        <v>131382.44999999981</v>
      </c>
      <c r="AB32" s="134">
        <f t="shared" si="4"/>
        <v>394431.36999999965</v>
      </c>
      <c r="AC32" s="134">
        <f t="shared" si="4"/>
        <v>419193.38000000059</v>
      </c>
      <c r="AD32" s="134">
        <f t="shared" si="4"/>
        <v>412103.69000000082</v>
      </c>
      <c r="AE32" s="134">
        <f t="shared" si="4"/>
        <v>316317.11999999988</v>
      </c>
      <c r="AF32" s="134">
        <f t="shared" si="4"/>
        <v>1094134.5400000007</v>
      </c>
      <c r="AG32" s="134">
        <f t="shared" si="4"/>
        <v>120220.41000000054</v>
      </c>
      <c r="AH32" s="134">
        <f t="shared" si="4"/>
        <v>385753.81999999954</v>
      </c>
      <c r="AI32" s="134">
        <f t="shared" si="4"/>
        <v>564031.80648717971</v>
      </c>
      <c r="AJ32" s="134">
        <f t="shared" si="4"/>
        <v>536959.14275641041</v>
      </c>
      <c r="AK32" s="134">
        <f t="shared" si="4"/>
        <v>305181.08041025599</v>
      </c>
      <c r="AL32" s="134">
        <f t="shared" si="4"/>
        <v>576488.59829487128</v>
      </c>
      <c r="AM32" s="134">
        <f t="shared" si="4"/>
        <v>395889.75548717933</v>
      </c>
    </row>
    <row r="33" spans="2:50" ht="21" customHeight="1" outlineLevel="1">
      <c r="B33" s="129" t="s">
        <v>243</v>
      </c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</row>
    <row r="34" spans="2:50" ht="21" customHeight="1" outlineLevel="1">
      <c r="B34" s="129" t="s">
        <v>244</v>
      </c>
      <c r="D34" s="134">
        <f>'[20]OakNorth Covenants'!P34</f>
        <v>-147774.24999999953</v>
      </c>
      <c r="E34" s="134">
        <f>'[20]OakNorth Covenants'!Q34</f>
        <v>-129574.05999999848</v>
      </c>
      <c r="F34" s="134">
        <f>'[20]OakNorth Covenants'!R34</f>
        <v>-44992.850000001461</v>
      </c>
      <c r="G34" s="134">
        <f>'[20]OakNorth Covenants'!S34</f>
        <v>-226388.18999999418</v>
      </c>
      <c r="H34" s="134">
        <f>'[20]OakNorth Covenants'!T34</f>
        <v>-261921.73000000417</v>
      </c>
      <c r="I34" s="134">
        <f>'[20]OakNorth Covenants'!U34</f>
        <v>98412.870821914054</v>
      </c>
      <c r="J34" s="134">
        <f>'[20]OakNorth Covenants'!V34</f>
        <v>967438.06174087559</v>
      </c>
      <c r="K34" s="134">
        <f>'[20]OakNorth Covenants'!W34</f>
        <v>-273736.30222487962</v>
      </c>
      <c r="L34" s="134">
        <f>'[20]OakNorth Covenants'!X34</f>
        <v>-1284147.9932876755</v>
      </c>
      <c r="M34" s="134">
        <f>'[20]OakNorth Covenants'!Y34</f>
        <v>735228.89000000013</v>
      </c>
      <c r="N34" s="134">
        <f>'[20]OakNorth Covenants'!Z34</f>
        <v>-1434382.1757399999</v>
      </c>
      <c r="O34" s="134">
        <f>'[20]OakNorth Covenants'!AA34</f>
        <v>1580041.8344574347</v>
      </c>
      <c r="P34" s="134" t="e">
        <f>'FY25 Cashflow'!E21</f>
        <v>#REF!</v>
      </c>
      <c r="Q34" s="134" t="e">
        <f>'FY25 Cashflow'!F21</f>
        <v>#REF!</v>
      </c>
      <c r="R34" s="134" t="e">
        <f>'FY25 Cashflow'!G21</f>
        <v>#REF!</v>
      </c>
      <c r="S34" s="134" t="e">
        <f>'FY25 Cashflow'!H21</f>
        <v>#REF!</v>
      </c>
      <c r="T34" s="134" t="e">
        <f>'FY25 Cashflow'!I21</f>
        <v>#REF!</v>
      </c>
      <c r="U34" s="134" t="e">
        <f>'FY25 Cashflow'!J21</f>
        <v>#REF!</v>
      </c>
      <c r="V34" s="134" t="e">
        <f>'FY25 Cashflow'!K21</f>
        <v>#REF!</v>
      </c>
      <c r="W34" s="134" t="e">
        <f>'FY25 Cashflow'!L21</f>
        <v>#REF!</v>
      </c>
      <c r="X34" s="134" t="e">
        <f>'FY25 Cashflow'!M21</f>
        <v>#REF!</v>
      </c>
      <c r="Y34" s="134" t="e">
        <f>'FY25 Cashflow'!N21</f>
        <v>#REF!</v>
      </c>
      <c r="Z34" s="134" t="e">
        <f>'FY25 Cashflow'!O21</f>
        <v>#REF!</v>
      </c>
      <c r="AA34" s="134" t="e">
        <f>'FY25 Cashflow'!P21</f>
        <v>#REF!</v>
      </c>
      <c r="AB34" s="134" t="e">
        <f>'FY25 Cashflow'!Q21</f>
        <v>#REF!</v>
      </c>
      <c r="AC34" s="134" t="e">
        <f>'FY25 Cashflow'!R21</f>
        <v>#REF!</v>
      </c>
      <c r="AD34" s="134" t="e">
        <f>'FY25 Cashflow'!S21</f>
        <v>#REF!</v>
      </c>
      <c r="AE34" s="134" t="e">
        <f>'FY25 Cashflow'!T21</f>
        <v>#REF!</v>
      </c>
      <c r="AF34" s="134" t="e">
        <f>'FY25 Cashflow'!U21</f>
        <v>#REF!</v>
      </c>
      <c r="AG34" s="134" t="e">
        <f>'FY25 Cashflow'!V21</f>
        <v>#REF!</v>
      </c>
      <c r="AH34" s="134" t="e">
        <f>'FY25 Cashflow'!W21</f>
        <v>#REF!</v>
      </c>
      <c r="AI34" s="134" t="e">
        <f>'FY25 Cashflow'!X21</f>
        <v>#REF!</v>
      </c>
      <c r="AJ34" s="134" t="e">
        <f>'FY25 Cashflow'!Y21</f>
        <v>#REF!</v>
      </c>
      <c r="AK34" s="134" t="e">
        <f>'FY25 Cashflow'!Z21</f>
        <v>#REF!</v>
      </c>
      <c r="AL34" s="134" t="e">
        <f>'FY25 Cashflow'!AA21</f>
        <v>#REF!</v>
      </c>
      <c r="AM34" s="134" t="e">
        <f>'FY25 Cashflow'!AB21</f>
        <v>#REF!</v>
      </c>
    </row>
    <row r="35" spans="2:50" ht="21" customHeight="1" outlineLevel="1">
      <c r="B35" s="129" t="s">
        <v>245</v>
      </c>
      <c r="D35" s="134">
        <f>'[20]OakNorth Covenants'!P35</f>
        <v>0</v>
      </c>
      <c r="E35" s="134">
        <f>'[20]OakNorth Covenants'!Q35</f>
        <v>0</v>
      </c>
      <c r="F35" s="134">
        <f>'[20]OakNorth Covenants'!R35</f>
        <v>0</v>
      </c>
      <c r="G35" s="134">
        <f>'[20]OakNorth Covenants'!S35</f>
        <v>0</v>
      </c>
      <c r="H35" s="134">
        <f>'[20]OakNorth Covenants'!T35</f>
        <v>0</v>
      </c>
      <c r="I35" s="134">
        <f>'[20]OakNorth Covenants'!U35</f>
        <v>0</v>
      </c>
      <c r="J35" s="134">
        <f>'[20]OakNorth Covenants'!V35</f>
        <v>0</v>
      </c>
      <c r="K35" s="134">
        <f>'[20]OakNorth Covenants'!W35</f>
        <v>0</v>
      </c>
      <c r="L35" s="134">
        <f>'[20]OakNorth Covenants'!X35</f>
        <v>0</v>
      </c>
      <c r="M35" s="134">
        <f>'[20]OakNorth Covenants'!Y35</f>
        <v>0</v>
      </c>
      <c r="N35" s="134">
        <f>'[20]OakNorth Covenants'!Z35</f>
        <v>0</v>
      </c>
      <c r="O35" s="134">
        <f>'[20]OakNorth Covenants'!AA35</f>
        <v>0</v>
      </c>
      <c r="P35" s="134" t="e">
        <f>'FY25 Cashflow'!E30</f>
        <v>#REF!</v>
      </c>
      <c r="Q35" s="134" t="e">
        <f>'FY25 Cashflow'!F30</f>
        <v>#REF!</v>
      </c>
      <c r="R35" s="134" t="e">
        <f>'FY25 Cashflow'!G30</f>
        <v>#REF!</v>
      </c>
      <c r="S35" s="134" t="e">
        <f>'FY25 Cashflow'!H30</f>
        <v>#REF!</v>
      </c>
      <c r="T35" s="134" t="e">
        <f>'FY25 Cashflow'!I30</f>
        <v>#REF!</v>
      </c>
      <c r="U35" s="134" t="e">
        <f>'FY25 Cashflow'!J30</f>
        <v>#REF!</v>
      </c>
      <c r="V35" s="134" t="e">
        <f>'FY25 Cashflow'!K30</f>
        <v>#REF!</v>
      </c>
      <c r="W35" s="134" t="e">
        <f>'FY25 Cashflow'!L30</f>
        <v>#REF!</v>
      </c>
      <c r="X35" s="134" t="e">
        <f>'FY25 Cashflow'!M30</f>
        <v>#REF!</v>
      </c>
      <c r="Y35" s="134" t="e">
        <f>'FY25 Cashflow'!N30</f>
        <v>#REF!</v>
      </c>
      <c r="Z35" s="134" t="e">
        <f>'FY25 Cashflow'!O30</f>
        <v>#REF!</v>
      </c>
      <c r="AA35" s="134" t="e">
        <f>'FY25 Cashflow'!P30</f>
        <v>#REF!</v>
      </c>
      <c r="AB35" s="134" t="e">
        <f>'FY25 Cashflow'!Q30</f>
        <v>#REF!</v>
      </c>
      <c r="AC35" s="134" t="e">
        <f>'FY25 Cashflow'!R30</f>
        <v>#REF!</v>
      </c>
      <c r="AD35" s="134" t="e">
        <f>'FY25 Cashflow'!S30</f>
        <v>#REF!</v>
      </c>
      <c r="AE35" s="134" t="e">
        <f>'FY25 Cashflow'!T30</f>
        <v>#REF!</v>
      </c>
      <c r="AF35" s="134" t="e">
        <f>'FY25 Cashflow'!U30</f>
        <v>#REF!</v>
      </c>
      <c r="AG35" s="134" t="e">
        <f>'FY25 Cashflow'!V30</f>
        <v>#REF!</v>
      </c>
      <c r="AH35" s="134" t="e">
        <f>'FY25 Cashflow'!W30</f>
        <v>#REF!</v>
      </c>
      <c r="AI35" s="134" t="e">
        <f>'FY25 Cashflow'!X30</f>
        <v>#REF!</v>
      </c>
      <c r="AJ35" s="134" t="e">
        <f>'FY25 Cashflow'!Y30</f>
        <v>#REF!</v>
      </c>
      <c r="AK35" s="134" t="e">
        <f>'FY25 Cashflow'!Z30</f>
        <v>#REF!</v>
      </c>
      <c r="AL35" s="134" t="e">
        <f>'FY25 Cashflow'!AA30</f>
        <v>#REF!</v>
      </c>
      <c r="AM35" s="134" t="e">
        <f>'FY25 Cashflow'!AB30</f>
        <v>#REF!</v>
      </c>
      <c r="AX35" s="91"/>
    </row>
    <row r="36" spans="2:50" ht="21" customHeight="1" outlineLevel="1">
      <c r="B36" s="129" t="s">
        <v>246</v>
      </c>
      <c r="D36" s="134">
        <f>'[20]OakNorth Covenants'!P36</f>
        <v>-69991.280000001192</v>
      </c>
      <c r="E36" s="134">
        <f>'[20]OakNorth Covenants'!Q36</f>
        <v>-98940.550000000745</v>
      </c>
      <c r="F36" s="134">
        <f>'[20]OakNorth Covenants'!R36</f>
        <v>-96864.800000000745</v>
      </c>
      <c r="G36" s="134">
        <f>'[20]OakNorth Covenants'!S36</f>
        <v>-178695.5</v>
      </c>
      <c r="H36" s="134">
        <f>'[20]OakNorth Covenants'!T36</f>
        <v>-267219.61999999918</v>
      </c>
      <c r="I36" s="134">
        <f>'[20]OakNorth Covenants'!U36</f>
        <v>-309851.14999999851</v>
      </c>
      <c r="J36" s="134">
        <f>'[20]OakNorth Covenants'!V36</f>
        <v>-963283.1799999997</v>
      </c>
      <c r="K36" s="134">
        <f>'[20]OakNorth Covenants'!W36</f>
        <v>-545998.26999999955</v>
      </c>
      <c r="L36" s="134">
        <f>'[20]OakNorth Covenants'!X36</f>
        <v>-438390.63000000082</v>
      </c>
      <c r="M36" s="134">
        <f>'[20]OakNorth Covenants'!Y36</f>
        <v>-61490.859999999404</v>
      </c>
      <c r="N36" s="134">
        <f>'[20]OakNorth Covenants'!Z36</f>
        <v>-299696.51000000164</v>
      </c>
      <c r="O36" s="134">
        <f>'[20]OakNorth Covenants'!AA36</f>
        <v>-307841.05999999866</v>
      </c>
      <c r="P36" s="134" t="e">
        <f>'FY25 Cashflow'!E28</f>
        <v>#REF!</v>
      </c>
      <c r="Q36" s="134" t="e">
        <f>'FY25 Cashflow'!F28</f>
        <v>#REF!</v>
      </c>
      <c r="R36" s="134" t="e">
        <f>'FY25 Cashflow'!G28</f>
        <v>#REF!</v>
      </c>
      <c r="S36" s="134" t="e">
        <f>'FY25 Cashflow'!H28</f>
        <v>#REF!</v>
      </c>
      <c r="T36" s="134" t="e">
        <f>'FY25 Cashflow'!I28</f>
        <v>#REF!</v>
      </c>
      <c r="U36" s="134" t="e">
        <f>'FY25 Cashflow'!J28</f>
        <v>#REF!</v>
      </c>
      <c r="V36" s="134" t="e">
        <f>'FY25 Cashflow'!K28</f>
        <v>#REF!</v>
      </c>
      <c r="W36" s="134" t="e">
        <f>'FY25 Cashflow'!L28</f>
        <v>#REF!</v>
      </c>
      <c r="X36" s="134" t="e">
        <f>'FY25 Cashflow'!M28</f>
        <v>#REF!</v>
      </c>
      <c r="Y36" s="134" t="e">
        <f>'FY25 Cashflow'!N28</f>
        <v>#REF!</v>
      </c>
      <c r="Z36" s="134" t="e">
        <f>'FY25 Cashflow'!O28</f>
        <v>#REF!</v>
      </c>
      <c r="AA36" s="134" t="e">
        <f>'FY25 Cashflow'!P28</f>
        <v>#REF!</v>
      </c>
      <c r="AB36" s="134" t="e">
        <f>'FY25 Cashflow'!Q28</f>
        <v>#REF!</v>
      </c>
      <c r="AC36" s="134" t="e">
        <f>'FY25 Cashflow'!R28</f>
        <v>#REF!</v>
      </c>
      <c r="AD36" s="134" t="e">
        <f>'FY25 Cashflow'!S28</f>
        <v>#REF!</v>
      </c>
      <c r="AE36" s="134" t="e">
        <f>'FY25 Cashflow'!T28</f>
        <v>#REF!</v>
      </c>
      <c r="AF36" s="134" t="e">
        <f>'FY25 Cashflow'!U28</f>
        <v>#REF!</v>
      </c>
      <c r="AG36" s="134" t="e">
        <f>'FY25 Cashflow'!V28</f>
        <v>#REF!</v>
      </c>
      <c r="AH36" s="134" t="e">
        <f>'FY25 Cashflow'!W28</f>
        <v>#REF!</v>
      </c>
      <c r="AI36" s="134" t="e">
        <f>'FY25 Cashflow'!X28</f>
        <v>#REF!</v>
      </c>
      <c r="AJ36" s="134" t="e">
        <f>'FY25 Cashflow'!Y28</f>
        <v>#REF!</v>
      </c>
      <c r="AK36" s="134" t="e">
        <f>'FY25 Cashflow'!Z28</f>
        <v>#REF!</v>
      </c>
      <c r="AL36" s="134" t="e">
        <f>'FY25 Cashflow'!AA28</f>
        <v>#REF!</v>
      </c>
      <c r="AM36" s="134" t="e">
        <f>'FY25 Cashflow'!AB28</f>
        <v>#REF!</v>
      </c>
      <c r="AX36" s="91"/>
    </row>
    <row r="37" spans="2:50" ht="21" customHeight="1" outlineLevel="1">
      <c r="B37" s="129" t="s">
        <v>247</v>
      </c>
      <c r="D37" s="134">
        <f>'[20]OakNorth Covenants'!P37</f>
        <v>0</v>
      </c>
      <c r="E37" s="134">
        <f>'[20]OakNorth Covenants'!Q37</f>
        <v>0</v>
      </c>
      <c r="F37" s="134">
        <f>'[20]OakNorth Covenants'!R37</f>
        <v>0</v>
      </c>
      <c r="G37" s="134">
        <f>'[20]OakNorth Covenants'!S37</f>
        <v>0</v>
      </c>
      <c r="H37" s="134">
        <f>'[20]OakNorth Covenants'!T37</f>
        <v>0</v>
      </c>
      <c r="I37" s="134">
        <f>'[20]OakNorth Covenants'!U37</f>
        <v>0</v>
      </c>
      <c r="J37" s="134">
        <f>'[20]OakNorth Covenants'!V37</f>
        <v>0</v>
      </c>
      <c r="K37" s="134">
        <f>'[20]OakNorth Covenants'!W37</f>
        <v>0</v>
      </c>
      <c r="L37" s="134">
        <f>'[20]OakNorth Covenants'!X37</f>
        <v>925000</v>
      </c>
      <c r="M37" s="134">
        <f>'[20]OakNorth Covenants'!Y37</f>
        <v>0</v>
      </c>
      <c r="N37" s="134">
        <f>'[20]OakNorth Covenants'!Z37</f>
        <v>0</v>
      </c>
      <c r="O37" s="134">
        <f>'[20]OakNorth Covenants'!AA37</f>
        <v>340000</v>
      </c>
      <c r="P37" s="134">
        <f>Financing!I14</f>
        <v>0</v>
      </c>
      <c r="Q37" s="134">
        <f>Financing!J14</f>
        <v>450000</v>
      </c>
      <c r="R37" s="134">
        <f>Financing!K14</f>
        <v>400000</v>
      </c>
      <c r="S37" s="134">
        <f>Financing!L14</f>
        <v>0</v>
      </c>
      <c r="T37" s="134">
        <f>Financing!M14</f>
        <v>250000</v>
      </c>
      <c r="U37" s="134">
        <f>Financing!N14</f>
        <v>0</v>
      </c>
      <c r="V37" s="134">
        <f>Financing!O14</f>
        <v>0</v>
      </c>
      <c r="W37" s="134">
        <f>Financing!P14</f>
        <v>400000</v>
      </c>
      <c r="X37" s="134">
        <f>Financing!Q14</f>
        <v>0</v>
      </c>
      <c r="Y37" s="134">
        <f>Financing!R14</f>
        <v>0</v>
      </c>
      <c r="Z37" s="134">
        <f>Financing!S14</f>
        <v>640000</v>
      </c>
      <c r="AA37" s="134">
        <f>Financing!T14</f>
        <v>620000</v>
      </c>
      <c r="AB37" s="134">
        <f>Financing!U14</f>
        <v>0</v>
      </c>
      <c r="AC37" s="134">
        <f>Financing!V14</f>
        <v>350000</v>
      </c>
      <c r="AD37" s="134">
        <f>Financing!W14</f>
        <v>0</v>
      </c>
      <c r="AE37" s="134">
        <f>Financing!X14</f>
        <v>245000</v>
      </c>
      <c r="AF37" s="134">
        <f>Financing!Y14</f>
        <v>0</v>
      </c>
      <c r="AG37" s="134">
        <f>Financing!Z14</f>
        <v>380000</v>
      </c>
      <c r="AH37" s="134">
        <f>Financing!AA14</f>
        <v>0</v>
      </c>
      <c r="AI37" s="134">
        <f>Financing!AB14</f>
        <v>0</v>
      </c>
      <c r="AJ37" s="134">
        <f>Financing!AC14</f>
        <v>0</v>
      </c>
      <c r="AK37" s="134">
        <f>Financing!AD14</f>
        <v>0</v>
      </c>
      <c r="AL37" s="134">
        <f>Financing!AE14</f>
        <v>0</v>
      </c>
      <c r="AM37" s="134">
        <f>Financing!AF14</f>
        <v>0</v>
      </c>
      <c r="AX37" s="91"/>
    </row>
    <row r="38" spans="2:50" ht="21" customHeight="1" outlineLevel="1">
      <c r="B38" s="129" t="s">
        <v>248</v>
      </c>
      <c r="D38" s="134">
        <f>'[20]OakNorth Covenants'!P38</f>
        <v>0</v>
      </c>
      <c r="E38" s="134">
        <f>'[20]OakNorth Covenants'!Q38</f>
        <v>0</v>
      </c>
      <c r="F38" s="134">
        <f>'[20]OakNorth Covenants'!R38</f>
        <v>0</v>
      </c>
      <c r="G38" s="134">
        <f>'[20]OakNorth Covenants'!S38</f>
        <v>0</v>
      </c>
      <c r="H38" s="134">
        <f>'[20]OakNorth Covenants'!T38</f>
        <v>0</v>
      </c>
      <c r="I38" s="134">
        <f>'[20]OakNorth Covenants'!U38</f>
        <v>258391.48</v>
      </c>
      <c r="J38" s="134">
        <f>'[20]OakNorth Covenants'!V38</f>
        <v>911384.76</v>
      </c>
      <c r="K38" s="134">
        <f>'[20]OakNorth Covenants'!W38</f>
        <v>474413.40000000008</v>
      </c>
      <c r="L38" s="134">
        <v>0</v>
      </c>
      <c r="M38" s="134">
        <v>0</v>
      </c>
      <c r="N38" s="134">
        <f>'[20]OakNorth Covenants'!Z38</f>
        <v>235351.15000000002</v>
      </c>
      <c r="O38" s="134">
        <v>0</v>
      </c>
      <c r="P38" s="134">
        <v>120000</v>
      </c>
      <c r="Q38" s="134">
        <v>0</v>
      </c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</row>
    <row r="39" spans="2:50" ht="21" customHeight="1" outlineLevel="1">
      <c r="B39" s="129" t="s">
        <v>249</v>
      </c>
      <c r="D39" s="134">
        <f>'[20]OakNorth Covenants'!P39</f>
        <v>0</v>
      </c>
      <c r="E39" s="134">
        <f>'[20]OakNorth Covenants'!Q39</f>
        <v>0</v>
      </c>
      <c r="F39" s="134">
        <f>'[20]OakNorth Covenants'!R39</f>
        <v>0</v>
      </c>
      <c r="G39" s="134">
        <f>'[20]OakNorth Covenants'!S39</f>
        <v>0</v>
      </c>
      <c r="H39" s="134">
        <f>'[20]OakNorth Covenants'!T39</f>
        <v>0</v>
      </c>
      <c r="I39" s="134">
        <f>'[20]OakNorth Covenants'!U39</f>
        <v>1741608.52</v>
      </c>
      <c r="J39" s="134">
        <f>'[20]OakNorth Covenants'!V39</f>
        <v>830223.76</v>
      </c>
      <c r="K39" s="134">
        <f>'[20]OakNorth Covenants'!W39</f>
        <v>355810.35999999993</v>
      </c>
      <c r="L39" s="134">
        <f>K39-L38</f>
        <v>355810.35999999993</v>
      </c>
      <c r="M39" s="134">
        <f>L39-M38</f>
        <v>355810.35999999993</v>
      </c>
      <c r="N39" s="134">
        <f>M39-N38</f>
        <v>120459.2099999999</v>
      </c>
      <c r="O39" s="134">
        <f>N39-O38</f>
        <v>120459.2099999999</v>
      </c>
      <c r="P39" s="134">
        <v>0</v>
      </c>
      <c r="Q39" s="134">
        <v>0</v>
      </c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</row>
    <row r="40" spans="2:50" ht="21" customHeight="1">
      <c r="B40" s="1" t="s">
        <v>250</v>
      </c>
      <c r="D40" s="90"/>
      <c r="E40" s="90"/>
      <c r="F40" s="90"/>
      <c r="G40" s="90"/>
      <c r="H40" s="90"/>
      <c r="I40" s="90"/>
      <c r="J40" s="90">
        <f>SUM(J32:$J38)+J39</f>
        <v>1580180.3517408746</v>
      </c>
      <c r="K40" s="90">
        <f>SUM($J32:K38)+K39</f>
        <v>1230476.099515998</v>
      </c>
      <c r="L40" s="90">
        <f>SUM($J32:L38)+L39</f>
        <v>468625.03622832475</v>
      </c>
      <c r="M40" s="90">
        <f>SUM($J32:M38)+M39</f>
        <v>1288607.5962283248</v>
      </c>
      <c r="N40" s="90">
        <f>SUM($J32:N38)+N39</f>
        <v>-93798.729511677288</v>
      </c>
      <c r="O40" s="90">
        <f>SUM($J32:O38)+O39</f>
        <v>1751610.3949457603</v>
      </c>
      <c r="P40" s="90" t="e">
        <f>SUM($J32:P38)+P39</f>
        <v>#REF!</v>
      </c>
      <c r="Q40" s="90" t="e">
        <f>SUM($J32:Q38)+Q39</f>
        <v>#REF!</v>
      </c>
      <c r="R40" s="90" t="e">
        <f>SUM($J32:R38)+R39</f>
        <v>#REF!</v>
      </c>
      <c r="S40" s="90" t="e">
        <f>SUM($J32:S38)+S39</f>
        <v>#REF!</v>
      </c>
      <c r="T40" s="90" t="e">
        <f>SUM($J32:T38)+T39</f>
        <v>#REF!</v>
      </c>
      <c r="U40" s="90" t="e">
        <f>SUM(J32:U38)+U39</f>
        <v>#REF!</v>
      </c>
      <c r="V40" s="90" t="e">
        <f t="shared" ref="V40:Z40" si="5">SUM(K32:V38)+V39</f>
        <v>#REF!</v>
      </c>
      <c r="W40" s="90" t="e">
        <f t="shared" si="5"/>
        <v>#REF!</v>
      </c>
      <c r="X40" s="90" t="e">
        <f t="shared" si="5"/>
        <v>#REF!</v>
      </c>
      <c r="Y40" s="90" t="e">
        <f t="shared" si="5"/>
        <v>#REF!</v>
      </c>
      <c r="Z40" s="90" t="e">
        <f t="shared" si="5"/>
        <v>#REF!</v>
      </c>
      <c r="AA40" s="90" t="e">
        <f>SUM(P32:AA38)+AA39</f>
        <v>#REF!</v>
      </c>
      <c r="AB40" s="90" t="e">
        <f t="shared" ref="AB40" si="6">SUM(Q32:AB38)+AB39</f>
        <v>#REF!</v>
      </c>
      <c r="AC40" s="90" t="e">
        <f t="shared" ref="AC40:AM40" si="7">SUM(R32:AC38)+AC39</f>
        <v>#REF!</v>
      </c>
      <c r="AD40" s="90" t="e">
        <f t="shared" si="7"/>
        <v>#REF!</v>
      </c>
      <c r="AE40" s="90" t="e">
        <f t="shared" si="7"/>
        <v>#REF!</v>
      </c>
      <c r="AF40" s="90" t="e">
        <f t="shared" si="7"/>
        <v>#REF!</v>
      </c>
      <c r="AG40" s="90" t="e">
        <f t="shared" si="7"/>
        <v>#REF!</v>
      </c>
      <c r="AH40" s="90" t="e">
        <f t="shared" si="7"/>
        <v>#REF!</v>
      </c>
      <c r="AI40" s="90" t="e">
        <f t="shared" si="7"/>
        <v>#REF!</v>
      </c>
      <c r="AJ40" s="90" t="e">
        <f t="shared" si="7"/>
        <v>#REF!</v>
      </c>
      <c r="AK40" s="90" t="e">
        <f t="shared" si="7"/>
        <v>#REF!</v>
      </c>
      <c r="AL40" s="90" t="e">
        <f t="shared" si="7"/>
        <v>#REF!</v>
      </c>
      <c r="AM40" s="90" t="e">
        <f t="shared" si="7"/>
        <v>#REF!</v>
      </c>
    </row>
    <row r="41" spans="2:50" ht="9" customHeight="1"/>
    <row r="42" spans="2:50" ht="21" customHeight="1" outlineLevel="1">
      <c r="B42" s="129" t="s">
        <v>251</v>
      </c>
      <c r="D42" s="134"/>
      <c r="E42" s="134"/>
      <c r="F42" s="134"/>
      <c r="G42" s="134"/>
      <c r="H42" s="134"/>
      <c r="I42" s="134"/>
      <c r="J42" s="134">
        <f>'[20]OakNorth Covenants'!V42</f>
        <v>84308.220684931497</v>
      </c>
      <c r="K42" s="134">
        <f>'[20]OakNorth Covenants'!W42</f>
        <v>96489.726027397264</v>
      </c>
      <c r="L42" s="134">
        <f>'[20]OakNorth Covenants'!X42</f>
        <v>72345.203287671218</v>
      </c>
      <c r="M42" s="134">
        <f>'[20]OakNorth Covenants'!Y42</f>
        <v>88569.178082191793</v>
      </c>
      <c r="N42" s="134">
        <f>'[20]OakNorth Covenants'!Z42</f>
        <v>110711.47260273973</v>
      </c>
      <c r="O42" s="134">
        <f>'[20]OakNorth Covenants'!AA42</f>
        <v>105056.15931506848</v>
      </c>
      <c r="P42" s="134">
        <f>'Monthly P&amp;L'!F94</f>
        <v>125939.82876712328</v>
      </c>
      <c r="Q42" s="134">
        <f>'Monthly P&amp;L'!G94</f>
        <v>126957.70547945207</v>
      </c>
      <c r="R42" s="134">
        <f>'Monthly P&amp;L'!H94</f>
        <v>126725.650684932</v>
      </c>
      <c r="S42" s="134">
        <f>'Monthly P&amp;L'!I94</f>
        <v>117444.41479452053</v>
      </c>
      <c r="T42" s="134">
        <f>'Monthly P&amp;L'!J94</f>
        <v>129255.47945205479</v>
      </c>
      <c r="U42" s="134">
        <f>'Monthly P&amp;L'!K94</f>
        <v>91309.425753424686</v>
      </c>
      <c r="V42" s="134">
        <f>'Monthly P&amp;L'!L94</f>
        <v>103404.38356164384</v>
      </c>
      <c r="W42" s="134">
        <f>'Monthly P&amp;L'!M94</f>
        <v>132323.97260273973</v>
      </c>
      <c r="X42" s="134">
        <f>'Monthly P&amp;L'!N94</f>
        <v>100672.53383561646</v>
      </c>
      <c r="Y42" s="134">
        <f>'Monthly P&amp;L'!O94</f>
        <v>104397.98389041095</v>
      </c>
      <c r="Z42" s="134">
        <f>'Monthly P&amp;L'!P94</f>
        <v>135407.06890410959</v>
      </c>
      <c r="AA42" s="134">
        <f>'Monthly P&amp;L'!Q94</f>
        <v>112130.58663013697</v>
      </c>
      <c r="AB42" s="134">
        <f>'Monthly P&amp;L'!R94</f>
        <v>104397.98389041092</v>
      </c>
      <c r="AC42" s="134">
        <f>'Monthly P&amp;L'!S94</f>
        <v>141021.6720547945</v>
      </c>
      <c r="AD42" s="134">
        <f>'Monthly P&amp;L'!T94</f>
        <v>112817.33764383561</v>
      </c>
      <c r="AE42" s="134">
        <f>'Monthly P&amp;L'!U94</f>
        <v>112859.70509589041</v>
      </c>
      <c r="AF42" s="134">
        <f>'Monthly P&amp;L'!V94</f>
        <v>141074.631369863</v>
      </c>
      <c r="AG42" s="134">
        <f>'Monthly P&amp;L'!W94</f>
        <v>113730.56569863013</v>
      </c>
      <c r="AH42" s="134">
        <f>'Monthly P&amp;L'!X94</f>
        <v>113730.56569863013</v>
      </c>
      <c r="AI42" s="134">
        <f>'Monthly P&amp;L'!Y94</f>
        <v>142163.20712328766</v>
      </c>
      <c r="AJ42" s="134">
        <f>'Monthly P&amp;L'!Z94</f>
        <v>112269.3715068493</v>
      </c>
      <c r="AK42" s="134">
        <f>'Monthly P&amp;L'!AA94</f>
        <v>112269.3715068493</v>
      </c>
      <c r="AL42" s="134">
        <f>'Monthly P&amp;L'!AB94</f>
        <v>140336.71438356166</v>
      </c>
      <c r="AM42" s="134">
        <f>'Monthly P&amp;L'!AC94</f>
        <v>110808.17731506849</v>
      </c>
    </row>
    <row r="43" spans="2:50" ht="21" customHeight="1" outlineLevel="1">
      <c r="B43" s="129" t="s">
        <v>252</v>
      </c>
      <c r="D43" s="134"/>
      <c r="E43" s="134"/>
      <c r="F43" s="134"/>
      <c r="G43" s="134"/>
      <c r="H43" s="134"/>
      <c r="I43" s="134"/>
      <c r="J43" s="134" t="e">
        <f>-#REF!</f>
        <v>#REF!</v>
      </c>
      <c r="K43" s="134" t="e">
        <f>-#REF!</f>
        <v>#REF!</v>
      </c>
      <c r="L43" s="134" t="e">
        <f>-#REF!</f>
        <v>#REF!</v>
      </c>
      <c r="M43" s="134" t="e">
        <f>-#REF!</f>
        <v>#REF!</v>
      </c>
      <c r="N43" s="134" t="e">
        <f>-#REF!</f>
        <v>#REF!</v>
      </c>
      <c r="O43" s="134" t="e">
        <f>-#REF!</f>
        <v>#REF!</v>
      </c>
      <c r="P43" s="134">
        <f>-Financing!I12</f>
        <v>0</v>
      </c>
      <c r="Q43" s="134">
        <f>-Financing!J12</f>
        <v>0</v>
      </c>
      <c r="R43" s="134">
        <f>-Financing!K12</f>
        <v>0</v>
      </c>
      <c r="S43" s="134">
        <f>-Financing!L12</f>
        <v>0</v>
      </c>
      <c r="T43" s="134">
        <f>-Financing!M12</f>
        <v>0</v>
      </c>
      <c r="U43" s="134">
        <f>-Financing!N12</f>
        <v>0</v>
      </c>
      <c r="V43" s="134">
        <f>-Financing!O12</f>
        <v>0</v>
      </c>
      <c r="W43" s="134">
        <f>-Financing!P12</f>
        <v>0</v>
      </c>
      <c r="X43" s="134">
        <f>-Financing!Q12</f>
        <v>177188</v>
      </c>
      <c r="Y43" s="134">
        <f>-Financing!R12</f>
        <v>0</v>
      </c>
      <c r="Z43" s="134">
        <f>-Financing!S12</f>
        <v>0</v>
      </c>
      <c r="AA43" s="134">
        <f>-Financing!T12</f>
        <v>177188</v>
      </c>
      <c r="AB43" s="134">
        <f>-Financing!U12</f>
        <v>0</v>
      </c>
      <c r="AC43" s="134">
        <f>-Financing!V12</f>
        <v>0</v>
      </c>
      <c r="AD43" s="134">
        <f>-Financing!W12</f>
        <v>177188</v>
      </c>
      <c r="AE43" s="134">
        <f>-Financing!X12</f>
        <v>0</v>
      </c>
      <c r="AF43" s="134">
        <f>-Financing!Y12</f>
        <v>0</v>
      </c>
      <c r="AG43" s="134">
        <f>-Financing!Z12</f>
        <v>177188</v>
      </c>
      <c r="AH43" s="134">
        <f>-Financing!AA12</f>
        <v>0</v>
      </c>
      <c r="AI43" s="134">
        <f>-Financing!AB12</f>
        <v>0</v>
      </c>
      <c r="AJ43" s="134">
        <f>-Financing!AC12</f>
        <v>177188</v>
      </c>
      <c r="AK43" s="134">
        <f>-Financing!AD12</f>
        <v>0</v>
      </c>
      <c r="AL43" s="134">
        <f>-Financing!AE12</f>
        <v>0</v>
      </c>
      <c r="AM43" s="134">
        <f>-Financing!AF12</f>
        <v>177188</v>
      </c>
    </row>
    <row r="44" spans="2:50" ht="21" customHeight="1" outlineLevel="1">
      <c r="B44" s="129" t="s">
        <v>253</v>
      </c>
      <c r="D44" s="134"/>
      <c r="E44" s="134"/>
      <c r="F44" s="134"/>
      <c r="G44" s="134"/>
      <c r="H44" s="134"/>
      <c r="I44" s="134"/>
      <c r="J44" s="134" t="e">
        <f>-#REF!</f>
        <v>#REF!</v>
      </c>
      <c r="K44" s="134" t="e">
        <f>-#REF!</f>
        <v>#REF!</v>
      </c>
      <c r="L44" s="134" t="e">
        <f>-#REF!</f>
        <v>#REF!</v>
      </c>
      <c r="M44" s="134" t="e">
        <f>-#REF!</f>
        <v>#REF!</v>
      </c>
      <c r="N44" s="134" t="e">
        <f>-#REF!</f>
        <v>#REF!</v>
      </c>
      <c r="O44" s="134" t="e">
        <f>-#REF!</f>
        <v>#REF!</v>
      </c>
      <c r="P44" s="134">
        <f>-Financing!I13</f>
        <v>0</v>
      </c>
      <c r="Q44" s="134">
        <f>-Financing!J13</f>
        <v>0</v>
      </c>
      <c r="R44" s="134">
        <f>-Financing!K13</f>
        <v>0</v>
      </c>
      <c r="S44" s="134">
        <f>-Financing!L13</f>
        <v>0</v>
      </c>
      <c r="T44" s="134">
        <f>-Financing!M13</f>
        <v>0</v>
      </c>
      <c r="U44" s="134">
        <f>-Financing!N13</f>
        <v>0</v>
      </c>
      <c r="V44" s="134">
        <f>-Financing!O13</f>
        <v>0</v>
      </c>
      <c r="W44" s="134">
        <f>-Financing!P13</f>
        <v>0</v>
      </c>
      <c r="X44" s="134">
        <f>-Financing!Q13</f>
        <v>0</v>
      </c>
      <c r="Y44" s="134">
        <f>-Financing!R13</f>
        <v>0</v>
      </c>
      <c r="Z44" s="134">
        <f>-Financing!S13</f>
        <v>0</v>
      </c>
      <c r="AA44" s="134">
        <f>-Financing!T13</f>
        <v>0</v>
      </c>
      <c r="AB44" s="134">
        <f>-Financing!U13</f>
        <v>0</v>
      </c>
      <c r="AC44" s="134">
        <f>-Financing!V13</f>
        <v>0</v>
      </c>
      <c r="AD44" s="134">
        <f>-Financing!W13</f>
        <v>0</v>
      </c>
      <c r="AE44" s="134">
        <f>-Financing!X13</f>
        <v>0</v>
      </c>
      <c r="AF44" s="134">
        <f>-Financing!Y13</f>
        <v>0</v>
      </c>
      <c r="AG44" s="134">
        <f>-Financing!Z13</f>
        <v>0</v>
      </c>
      <c r="AH44" s="134">
        <f>-Financing!AA13</f>
        <v>0</v>
      </c>
      <c r="AI44" s="134">
        <f>-Financing!AB13</f>
        <v>0</v>
      </c>
      <c r="AJ44" s="134">
        <f>-Financing!AC13</f>
        <v>0</v>
      </c>
      <c r="AK44" s="134">
        <f>-Financing!AD13</f>
        <v>0</v>
      </c>
      <c r="AL44" s="134">
        <f>-Financing!AE13</f>
        <v>0</v>
      </c>
      <c r="AM44" s="134">
        <f>-Financing!AF13</f>
        <v>0</v>
      </c>
    </row>
    <row r="45" spans="2:50" ht="21" customHeight="1" outlineLevel="1">
      <c r="B45" s="129" t="s">
        <v>254</v>
      </c>
      <c r="D45" s="134"/>
      <c r="E45" s="134"/>
      <c r="F45" s="134"/>
      <c r="G45" s="134"/>
      <c r="H45" s="134"/>
      <c r="I45" s="134"/>
      <c r="J45" s="134" t="e">
        <f>-#REF!</f>
        <v>#REF!</v>
      </c>
      <c r="K45" s="134" t="e">
        <f>-#REF!</f>
        <v>#REF!</v>
      </c>
      <c r="L45" s="134" t="e">
        <f>-#REF!</f>
        <v>#REF!</v>
      </c>
      <c r="M45" s="134" t="e">
        <f>-#REF!</f>
        <v>#REF!</v>
      </c>
      <c r="N45" s="134" t="e">
        <f>-#REF!</f>
        <v>#REF!</v>
      </c>
      <c r="O45" s="134" t="e">
        <f>-#REF!</f>
        <v>#REF!</v>
      </c>
      <c r="P45" s="134">
        <v>0</v>
      </c>
      <c r="Q45" s="134">
        <v>0</v>
      </c>
      <c r="R45" s="134">
        <v>0</v>
      </c>
      <c r="S45" s="134">
        <v>0</v>
      </c>
      <c r="T45" s="134">
        <v>0</v>
      </c>
      <c r="U45" s="134">
        <v>0</v>
      </c>
      <c r="V45" s="134">
        <v>0</v>
      </c>
      <c r="W45" s="134">
        <v>0</v>
      </c>
      <c r="X45" s="134">
        <v>0</v>
      </c>
      <c r="Y45" s="134">
        <v>0</v>
      </c>
      <c r="Z45" s="134">
        <v>0</v>
      </c>
      <c r="AA45" s="134">
        <v>0</v>
      </c>
      <c r="AB45" s="134">
        <v>1</v>
      </c>
      <c r="AC45" s="134">
        <v>2</v>
      </c>
      <c r="AD45" s="134">
        <v>3</v>
      </c>
      <c r="AE45" s="134">
        <v>4</v>
      </c>
      <c r="AF45" s="134">
        <v>5</v>
      </c>
      <c r="AG45" s="134">
        <v>6</v>
      </c>
      <c r="AH45" s="134">
        <v>7</v>
      </c>
      <c r="AI45" s="134">
        <v>8</v>
      </c>
      <c r="AJ45" s="134">
        <v>9</v>
      </c>
      <c r="AK45" s="134">
        <v>10</v>
      </c>
      <c r="AL45" s="134">
        <v>11</v>
      </c>
      <c r="AM45" s="134">
        <v>12</v>
      </c>
    </row>
    <row r="46" spans="2:50" ht="21" customHeight="1">
      <c r="B46" s="1" t="s">
        <v>255</v>
      </c>
      <c r="D46" s="90"/>
      <c r="E46" s="90"/>
      <c r="F46" s="90"/>
      <c r="G46" s="90"/>
      <c r="H46" s="90"/>
      <c r="I46" s="90"/>
      <c r="J46" s="90" t="e">
        <f>SUM(J42:$J44)</f>
        <v>#REF!</v>
      </c>
      <c r="K46" s="90" t="e">
        <f>SUM($J42:K44)</f>
        <v>#REF!</v>
      </c>
      <c r="L46" s="90" t="e">
        <f>SUM($J42:L44)</f>
        <v>#REF!</v>
      </c>
      <c r="M46" s="90" t="e">
        <f>SUM($J42:M44)</f>
        <v>#REF!</v>
      </c>
      <c r="N46" s="90" t="e">
        <f>SUM($J42:N44)</f>
        <v>#REF!</v>
      </c>
      <c r="O46" s="90" t="e">
        <f>SUM($J42:O44)</f>
        <v>#REF!</v>
      </c>
      <c r="P46" s="90" t="e">
        <f>SUM($J42:P44)</f>
        <v>#REF!</v>
      </c>
      <c r="Q46" s="90" t="e">
        <f>SUM($J42:Q44)</f>
        <v>#REF!</v>
      </c>
      <c r="R46" s="90" t="e">
        <f>SUM($J42:R44)</f>
        <v>#REF!</v>
      </c>
      <c r="S46" s="90" t="e">
        <f>SUM($J42:S44)</f>
        <v>#REF!</v>
      </c>
      <c r="T46" s="90" t="e">
        <f>SUM($J42:T44)</f>
        <v>#REF!</v>
      </c>
      <c r="U46" s="90" t="e">
        <f>SUM(J42:U44)</f>
        <v>#REF!</v>
      </c>
      <c r="V46" s="90" t="e">
        <f t="shared" ref="V46:Z46" si="8">SUM(K42:V44)</f>
        <v>#REF!</v>
      </c>
      <c r="W46" s="90" t="e">
        <f t="shared" si="8"/>
        <v>#REF!</v>
      </c>
      <c r="X46" s="90" t="e">
        <f t="shared" si="8"/>
        <v>#REF!</v>
      </c>
      <c r="Y46" s="90" t="e">
        <f t="shared" si="8"/>
        <v>#REF!</v>
      </c>
      <c r="Z46" s="90" t="e">
        <f t="shared" si="8"/>
        <v>#REF!</v>
      </c>
      <c r="AA46" s="90">
        <f>SUM(P42:AA44)</f>
        <v>1760345.0343561647</v>
      </c>
      <c r="AB46" s="90">
        <f t="shared" ref="AB46:AM46" si="9">SUM(Q42:AB44)</f>
        <v>1738803.1894794526</v>
      </c>
      <c r="AC46" s="90">
        <f t="shared" si="9"/>
        <v>1752867.1560547948</v>
      </c>
      <c r="AD46" s="90">
        <f t="shared" si="9"/>
        <v>1916146.8430136987</v>
      </c>
      <c r="AE46" s="90">
        <f t="shared" si="9"/>
        <v>1911562.1333150687</v>
      </c>
      <c r="AF46" s="90">
        <f t="shared" si="9"/>
        <v>1923381.2852328767</v>
      </c>
      <c r="AG46" s="90">
        <f t="shared" si="9"/>
        <v>2122990.4251780822</v>
      </c>
      <c r="AH46" s="90">
        <f t="shared" si="9"/>
        <v>2133316.6073150681</v>
      </c>
      <c r="AI46" s="90">
        <f t="shared" si="9"/>
        <v>2143155.8418356162</v>
      </c>
      <c r="AJ46" s="90">
        <f t="shared" si="9"/>
        <v>2154752.6795068495</v>
      </c>
      <c r="AK46" s="90">
        <f t="shared" si="9"/>
        <v>2162624.0671232874</v>
      </c>
      <c r="AL46" s="90">
        <f t="shared" si="9"/>
        <v>2167553.7126027397</v>
      </c>
      <c r="AM46" s="90">
        <f t="shared" si="9"/>
        <v>2166231.3032876709</v>
      </c>
    </row>
    <row r="47" spans="2:50" ht="9" customHeight="1"/>
    <row r="48" spans="2:50" ht="21" customHeight="1">
      <c r="B48" s="112" t="s">
        <v>256</v>
      </c>
      <c r="L48" s="117" t="e">
        <f>L40/L46</f>
        <v>#REF!</v>
      </c>
      <c r="M48" s="117"/>
      <c r="N48" s="117"/>
      <c r="O48" s="117" t="e">
        <f>O40/O46</f>
        <v>#REF!</v>
      </c>
      <c r="P48" s="117" t="e">
        <f t="shared" ref="P48:AM48" si="10">P40/P46</f>
        <v>#REF!</v>
      </c>
      <c r="Q48" s="117" t="e">
        <f t="shared" si="10"/>
        <v>#REF!</v>
      </c>
      <c r="R48" s="117" t="e">
        <f t="shared" si="10"/>
        <v>#REF!</v>
      </c>
      <c r="S48" s="117" t="e">
        <f t="shared" si="10"/>
        <v>#REF!</v>
      </c>
      <c r="T48" s="117" t="e">
        <f t="shared" si="10"/>
        <v>#REF!</v>
      </c>
      <c r="U48" s="117" t="e">
        <f t="shared" si="10"/>
        <v>#REF!</v>
      </c>
      <c r="V48" s="117" t="e">
        <f t="shared" si="10"/>
        <v>#REF!</v>
      </c>
      <c r="W48" s="117" t="e">
        <f t="shared" si="10"/>
        <v>#REF!</v>
      </c>
      <c r="X48" s="117" t="e">
        <f t="shared" si="10"/>
        <v>#REF!</v>
      </c>
      <c r="Y48" s="117" t="e">
        <f t="shared" si="10"/>
        <v>#REF!</v>
      </c>
      <c r="Z48" s="117" t="e">
        <f t="shared" si="10"/>
        <v>#REF!</v>
      </c>
      <c r="AA48" s="117" t="e">
        <f t="shared" si="10"/>
        <v>#REF!</v>
      </c>
      <c r="AB48" s="117" t="e">
        <f t="shared" si="10"/>
        <v>#REF!</v>
      </c>
      <c r="AC48" s="117" t="e">
        <f t="shared" si="10"/>
        <v>#REF!</v>
      </c>
      <c r="AD48" s="117" t="e">
        <f t="shared" si="10"/>
        <v>#REF!</v>
      </c>
      <c r="AE48" s="117" t="e">
        <f t="shared" si="10"/>
        <v>#REF!</v>
      </c>
      <c r="AF48" s="117" t="e">
        <f t="shared" si="10"/>
        <v>#REF!</v>
      </c>
      <c r="AG48" s="117" t="e">
        <f t="shared" si="10"/>
        <v>#REF!</v>
      </c>
      <c r="AH48" s="117" t="e">
        <f t="shared" si="10"/>
        <v>#REF!</v>
      </c>
      <c r="AI48" s="117" t="e">
        <f t="shared" si="10"/>
        <v>#REF!</v>
      </c>
      <c r="AJ48" s="117" t="e">
        <f t="shared" si="10"/>
        <v>#REF!</v>
      </c>
      <c r="AK48" s="117" t="e">
        <f t="shared" si="10"/>
        <v>#REF!</v>
      </c>
      <c r="AL48" s="117" t="e">
        <f t="shared" si="10"/>
        <v>#REF!</v>
      </c>
      <c r="AM48" s="117" t="e">
        <f t="shared" si="10"/>
        <v>#REF!</v>
      </c>
    </row>
    <row r="49" spans="2:39" ht="21" customHeight="1">
      <c r="B49" s="130" t="s">
        <v>241</v>
      </c>
      <c r="L49" s="131">
        <v>1.1000000000000001</v>
      </c>
      <c r="M49" s="14"/>
      <c r="N49" s="14"/>
      <c r="O49" s="131">
        <v>1.1000000000000001</v>
      </c>
      <c r="P49" s="14"/>
      <c r="Q49" s="14"/>
      <c r="R49" s="131">
        <v>1.1000000000000001</v>
      </c>
      <c r="S49" s="14"/>
      <c r="T49" s="14"/>
      <c r="U49" s="131">
        <v>1.1000000000000001</v>
      </c>
      <c r="V49" s="14"/>
      <c r="W49" s="14"/>
      <c r="X49" s="131">
        <v>1.1000000000000001</v>
      </c>
      <c r="Y49" s="14"/>
      <c r="Z49" s="14"/>
      <c r="AA49" s="131">
        <v>1.1000000000000001</v>
      </c>
      <c r="AB49" s="14"/>
      <c r="AC49" s="14"/>
      <c r="AD49" s="131">
        <v>1.1000000000000001</v>
      </c>
      <c r="AE49" s="14"/>
      <c r="AF49" s="14"/>
      <c r="AG49" s="131">
        <v>1.1000000000000001</v>
      </c>
      <c r="AH49" s="14"/>
      <c r="AI49" s="14"/>
      <c r="AJ49" s="131">
        <v>1.1000000000000001</v>
      </c>
      <c r="AK49" s="14"/>
      <c r="AL49" s="14"/>
      <c r="AM49" s="131">
        <v>1.1000000000000001</v>
      </c>
    </row>
    <row r="50" spans="2:39" ht="21" customHeight="1">
      <c r="B50" s="130"/>
      <c r="L50" s="137" t="e">
        <f>IF(L48&gt;L49,1,0)</f>
        <v>#REF!</v>
      </c>
      <c r="M50" s="14"/>
      <c r="N50" s="14"/>
      <c r="O50" s="137" t="e">
        <f>IF(O48&gt;O49,1,0)</f>
        <v>#REF!</v>
      </c>
      <c r="P50" s="14"/>
      <c r="Q50" s="14"/>
      <c r="R50" s="137" t="e">
        <f>IF(R48&gt;R49,1,0)</f>
        <v>#REF!</v>
      </c>
      <c r="S50" s="14"/>
      <c r="T50" s="14"/>
      <c r="U50" s="137" t="e">
        <f>IF(U48&gt;U49,1,0)</f>
        <v>#REF!</v>
      </c>
      <c r="V50" s="14"/>
      <c r="W50" s="14"/>
      <c r="X50" s="137" t="e">
        <f>IF(X48&gt;X49,1,0)</f>
        <v>#REF!</v>
      </c>
      <c r="Y50" s="14"/>
      <c r="Z50" s="14"/>
      <c r="AA50" s="137" t="e">
        <f>IF(AA48&gt;AA49,1,0)</f>
        <v>#REF!</v>
      </c>
      <c r="AB50" s="14"/>
      <c r="AC50" s="14"/>
      <c r="AD50" s="137" t="e">
        <f>IF(AD48&gt;AD49,1,0)</f>
        <v>#REF!</v>
      </c>
      <c r="AE50" s="14"/>
      <c r="AF50" s="14"/>
      <c r="AG50" s="137" t="e">
        <f>IF(AG48&gt;AG49,1,0)</f>
        <v>#REF!</v>
      </c>
      <c r="AH50" s="14"/>
      <c r="AI50" s="14"/>
      <c r="AJ50" s="137" t="e">
        <f>IF(AJ48&gt;AJ49,1,0)</f>
        <v>#REF!</v>
      </c>
      <c r="AK50" s="14"/>
      <c r="AL50" s="14"/>
      <c r="AM50" s="137" t="e">
        <f>IF(AM48&gt;AM49,1,0)</f>
        <v>#REF!</v>
      </c>
    </row>
    <row r="51" spans="2:39" ht="21" hidden="1" customHeight="1" outlineLevel="1">
      <c r="B51" s="130" t="s">
        <v>807</v>
      </c>
      <c r="L51" s="137"/>
      <c r="M51" s="14"/>
      <c r="N51" s="14"/>
      <c r="O51" s="90" t="e">
        <f t="shared" ref="O51:Z51" si="11">(O46*1.1)-O40</f>
        <v>#REF!</v>
      </c>
      <c r="P51" s="90" t="e">
        <f t="shared" si="11"/>
        <v>#REF!</v>
      </c>
      <c r="Q51" s="90" t="e">
        <f t="shared" si="11"/>
        <v>#REF!</v>
      </c>
      <c r="R51" s="90" t="e">
        <f t="shared" si="11"/>
        <v>#REF!</v>
      </c>
      <c r="S51" s="90" t="e">
        <f t="shared" si="11"/>
        <v>#REF!</v>
      </c>
      <c r="T51" s="90" t="e">
        <f t="shared" si="11"/>
        <v>#REF!</v>
      </c>
      <c r="U51" s="90" t="e">
        <f t="shared" si="11"/>
        <v>#REF!</v>
      </c>
      <c r="V51" s="90" t="e">
        <f t="shared" si="11"/>
        <v>#REF!</v>
      </c>
      <c r="W51" s="90" t="e">
        <f t="shared" si="11"/>
        <v>#REF!</v>
      </c>
      <c r="X51" s="90" t="e">
        <f t="shared" si="11"/>
        <v>#REF!</v>
      </c>
      <c r="Y51" s="90" t="e">
        <f t="shared" si="11"/>
        <v>#REF!</v>
      </c>
      <c r="Z51" s="90" t="e">
        <f t="shared" si="11"/>
        <v>#REF!</v>
      </c>
      <c r="AA51" s="90" t="e">
        <f>(AA46*1.1)-AA40</f>
        <v>#REF!</v>
      </c>
      <c r="AB51" s="90" t="e">
        <f t="shared" ref="AB51:AM51" si="12">(AB46*1.1)-AB40</f>
        <v>#REF!</v>
      </c>
      <c r="AC51" s="90" t="e">
        <f t="shared" si="12"/>
        <v>#REF!</v>
      </c>
      <c r="AD51" s="90" t="e">
        <f t="shared" si="12"/>
        <v>#REF!</v>
      </c>
      <c r="AE51" s="90" t="e">
        <f t="shared" si="12"/>
        <v>#REF!</v>
      </c>
      <c r="AF51" s="90" t="e">
        <f t="shared" si="12"/>
        <v>#REF!</v>
      </c>
      <c r="AG51" s="90" t="e">
        <f t="shared" si="12"/>
        <v>#REF!</v>
      </c>
      <c r="AH51" s="90" t="e">
        <f t="shared" si="12"/>
        <v>#REF!</v>
      </c>
      <c r="AI51" s="90" t="e">
        <f t="shared" si="12"/>
        <v>#REF!</v>
      </c>
      <c r="AJ51" s="90" t="e">
        <f t="shared" si="12"/>
        <v>#REF!</v>
      </c>
      <c r="AK51" s="90" t="e">
        <f t="shared" si="12"/>
        <v>#REF!</v>
      </c>
      <c r="AL51" s="90" t="e">
        <f t="shared" si="12"/>
        <v>#REF!</v>
      </c>
      <c r="AM51" s="90" t="e">
        <f t="shared" si="12"/>
        <v>#REF!</v>
      </c>
    </row>
    <row r="52" spans="2:39" ht="21" hidden="1" customHeight="1" outlineLevel="1">
      <c r="B52" s="130"/>
      <c r="L52" s="137"/>
      <c r="M52" s="14"/>
      <c r="N52" s="14"/>
      <c r="O52" s="137"/>
      <c r="P52" s="14"/>
      <c r="Q52" s="14"/>
      <c r="R52" s="137"/>
      <c r="S52" s="14"/>
      <c r="T52" s="14"/>
      <c r="U52" s="137"/>
      <c r="V52" s="14"/>
      <c r="W52" s="14"/>
      <c r="X52" s="137"/>
      <c r="Y52" s="14"/>
      <c r="Z52" s="14"/>
      <c r="AA52" s="137"/>
      <c r="AB52" s="14"/>
      <c r="AC52" s="14"/>
      <c r="AD52" s="137"/>
      <c r="AE52" s="14"/>
      <c r="AF52" s="14"/>
      <c r="AG52" s="137"/>
      <c r="AH52" s="14"/>
      <c r="AI52" s="14"/>
      <c r="AJ52" s="137"/>
      <c r="AK52" s="14"/>
      <c r="AL52" s="14"/>
      <c r="AM52" s="137"/>
    </row>
    <row r="53" spans="2:39" ht="9" customHeight="1" collapsed="1">
      <c r="B53" s="4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</row>
    <row r="55" spans="2:39" ht="21" customHeight="1">
      <c r="B55" s="128" t="s">
        <v>257</v>
      </c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</row>
    <row r="56" spans="2:39" ht="9" customHeight="1"/>
    <row r="57" spans="2:39" ht="21" customHeight="1" outlineLevel="1">
      <c r="B57" s="129" t="s">
        <v>87</v>
      </c>
      <c r="D57" s="134">
        <f t="shared" ref="D57:AM57" si="13">D11</f>
        <v>304633.74000000092</v>
      </c>
      <c r="E57" s="134">
        <f t="shared" si="13"/>
        <v>160801.9000000004</v>
      </c>
      <c r="F57" s="134">
        <f t="shared" si="13"/>
        <v>382823.15999999933</v>
      </c>
      <c r="G57" s="134">
        <f t="shared" si="13"/>
        <v>373939.91999999963</v>
      </c>
      <c r="H57" s="134">
        <f t="shared" si="13"/>
        <v>534108.96999999869</v>
      </c>
      <c r="I57" s="134">
        <f t="shared" si="13"/>
        <v>112585.28000000073</v>
      </c>
      <c r="J57" s="134">
        <f t="shared" si="13"/>
        <v>-165583.0500000013</v>
      </c>
      <c r="K57" s="134">
        <f t="shared" si="13"/>
        <v>470030.32000000257</v>
      </c>
      <c r="L57" s="134">
        <f t="shared" si="13"/>
        <v>35687.560000002864</v>
      </c>
      <c r="M57" s="134">
        <f t="shared" si="13"/>
        <v>146244.52999999965</v>
      </c>
      <c r="N57" s="134">
        <f t="shared" si="13"/>
        <v>351672.35999999935</v>
      </c>
      <c r="O57" s="134">
        <f t="shared" si="13"/>
        <v>233208.3500000012</v>
      </c>
      <c r="P57" s="134">
        <f t="shared" si="13"/>
        <v>219232.31999999983</v>
      </c>
      <c r="Q57" s="134">
        <f t="shared" si="13"/>
        <v>72885.679999999586</v>
      </c>
      <c r="R57" s="134">
        <f t="shared" si="13"/>
        <v>342971.13</v>
      </c>
      <c r="S57" s="134">
        <f t="shared" si="13"/>
        <v>223113.09999999969</v>
      </c>
      <c r="T57" s="134">
        <f t="shared" si="13"/>
        <v>752415.35999999952</v>
      </c>
      <c r="U57" s="134">
        <f t="shared" si="13"/>
        <v>139730.93000000025</v>
      </c>
      <c r="V57" s="134">
        <f t="shared" si="13"/>
        <v>279558.92999999947</v>
      </c>
      <c r="W57" s="134">
        <f t="shared" si="13"/>
        <v>504780.69999999902</v>
      </c>
      <c r="X57" s="134">
        <f t="shared" si="13"/>
        <v>403083.55999999953</v>
      </c>
      <c r="Y57" s="134">
        <f t="shared" si="13"/>
        <v>221043.31000000017</v>
      </c>
      <c r="Z57" s="134">
        <f t="shared" si="13"/>
        <v>44730.240000000485</v>
      </c>
      <c r="AA57" s="134">
        <f t="shared" si="13"/>
        <v>131382.44999999981</v>
      </c>
      <c r="AB57" s="134">
        <f t="shared" si="13"/>
        <v>394431.36999999965</v>
      </c>
      <c r="AC57" s="134">
        <f t="shared" si="13"/>
        <v>419193.38000000059</v>
      </c>
      <c r="AD57" s="134">
        <f t="shared" si="13"/>
        <v>412103.69000000082</v>
      </c>
      <c r="AE57" s="134">
        <f t="shared" si="13"/>
        <v>316317.11999999988</v>
      </c>
      <c r="AF57" s="134">
        <f t="shared" si="13"/>
        <v>1094134.5400000007</v>
      </c>
      <c r="AG57" s="134">
        <f t="shared" si="13"/>
        <v>120220.41000000054</v>
      </c>
      <c r="AH57" s="134">
        <f t="shared" si="13"/>
        <v>385753.81999999954</v>
      </c>
      <c r="AI57" s="134">
        <f t="shared" si="13"/>
        <v>564031.80648717971</v>
      </c>
      <c r="AJ57" s="134">
        <f t="shared" si="13"/>
        <v>536959.14275641041</v>
      </c>
      <c r="AK57" s="134">
        <f t="shared" si="13"/>
        <v>305181.08041025599</v>
      </c>
      <c r="AL57" s="134">
        <f t="shared" si="13"/>
        <v>576488.59829487128</v>
      </c>
      <c r="AM57" s="134">
        <f t="shared" si="13"/>
        <v>395889.75548717933</v>
      </c>
    </row>
    <row r="58" spans="2:39" ht="21" customHeight="1" outlineLevel="1">
      <c r="B58" s="129" t="s">
        <v>233</v>
      </c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</row>
    <row r="59" spans="2:39" ht="21" customHeight="1" outlineLevel="1">
      <c r="B59" s="129" t="s">
        <v>234</v>
      </c>
      <c r="D59" s="134">
        <f t="shared" ref="D59:AM59" si="14">D13</f>
        <v>0</v>
      </c>
      <c r="E59" s="134">
        <f t="shared" si="14"/>
        <v>0</v>
      </c>
      <c r="F59" s="134">
        <f t="shared" si="14"/>
        <v>0</v>
      </c>
      <c r="G59" s="134">
        <f t="shared" si="14"/>
        <v>0</v>
      </c>
      <c r="H59" s="134">
        <f t="shared" si="14"/>
        <v>0</v>
      </c>
      <c r="I59" s="134">
        <f t="shared" si="14"/>
        <v>0</v>
      </c>
      <c r="J59" s="134">
        <f t="shared" si="14"/>
        <v>342155.45</v>
      </c>
      <c r="K59" s="134">
        <f t="shared" si="14"/>
        <v>41.08</v>
      </c>
      <c r="L59" s="134">
        <f t="shared" si="14"/>
        <v>195153.72</v>
      </c>
      <c r="M59" s="134">
        <f t="shared" si="14"/>
        <v>965.46</v>
      </c>
      <c r="N59" s="134">
        <f t="shared" si="14"/>
        <v>0</v>
      </c>
      <c r="O59" s="134">
        <f t="shared" si="14"/>
        <v>54203.1</v>
      </c>
      <c r="P59" s="134">
        <f t="shared" si="14"/>
        <v>0</v>
      </c>
      <c r="Q59" s="134">
        <f t="shared" si="14"/>
        <v>123576.31000000001</v>
      </c>
      <c r="R59" s="134">
        <f t="shared" si="14"/>
        <v>0</v>
      </c>
      <c r="S59" s="134">
        <f t="shared" si="14"/>
        <v>237534.4</v>
      </c>
      <c r="T59" s="134">
        <f t="shared" si="14"/>
        <v>155024.22</v>
      </c>
      <c r="U59" s="134">
        <f t="shared" si="14"/>
        <v>4746.47</v>
      </c>
      <c r="V59" s="134">
        <f t="shared" si="14"/>
        <v>8977.19</v>
      </c>
      <c r="W59" s="134">
        <f t="shared" si="14"/>
        <v>8977.19</v>
      </c>
      <c r="X59" s="134">
        <f t="shared" si="14"/>
        <v>8951.59</v>
      </c>
      <c r="Y59" s="134">
        <f t="shared" si="14"/>
        <v>22269.75</v>
      </c>
      <c r="Z59" s="134">
        <f t="shared" si="14"/>
        <v>279066.01</v>
      </c>
      <c r="AA59" s="134">
        <f t="shared" si="14"/>
        <v>370146.19</v>
      </c>
      <c r="AB59" s="134">
        <f t="shared" si="14"/>
        <v>9006.94</v>
      </c>
      <c r="AC59" s="134">
        <f t="shared" si="14"/>
        <v>28679.440000000002</v>
      </c>
      <c r="AD59" s="134">
        <f t="shared" si="14"/>
        <v>10429.44</v>
      </c>
      <c r="AE59" s="134">
        <f t="shared" si="14"/>
        <v>149331.27999999997</v>
      </c>
      <c r="AF59" s="134">
        <f t="shared" si="14"/>
        <v>10429.44</v>
      </c>
      <c r="AG59" s="134">
        <f t="shared" si="14"/>
        <v>10721.44</v>
      </c>
      <c r="AH59" s="134">
        <f t="shared" si="14"/>
        <v>10721.44</v>
      </c>
      <c r="AI59" s="134">
        <f t="shared" si="14"/>
        <v>150000</v>
      </c>
      <c r="AJ59" s="134">
        <f t="shared" si="14"/>
        <v>0</v>
      </c>
      <c r="AK59" s="134">
        <f t="shared" si="14"/>
        <v>140079.23076923078</v>
      </c>
      <c r="AL59" s="134">
        <f t="shared" si="14"/>
        <v>150000</v>
      </c>
      <c r="AM59" s="134">
        <f t="shared" si="14"/>
        <v>150000</v>
      </c>
    </row>
    <row r="60" spans="2:39" ht="21" customHeight="1" outlineLevel="1">
      <c r="B60" s="129" t="s">
        <v>84</v>
      </c>
      <c r="D60" s="134">
        <f t="shared" ref="D60:AM60" si="15">D14</f>
        <v>10074.719999999994</v>
      </c>
      <c r="E60" s="134">
        <f t="shared" si="15"/>
        <v>114434.73</v>
      </c>
      <c r="F60" s="134">
        <f t="shared" si="15"/>
        <v>-74554.330000000016</v>
      </c>
      <c r="G60" s="134">
        <f t="shared" si="15"/>
        <v>10992.499999999998</v>
      </c>
      <c r="H60" s="134">
        <f t="shared" si="15"/>
        <v>10742.03</v>
      </c>
      <c r="I60" s="134">
        <f t="shared" si="15"/>
        <v>56414.61</v>
      </c>
      <c r="J60" s="134">
        <f t="shared" si="15"/>
        <v>110560.42</v>
      </c>
      <c r="K60" s="134">
        <f t="shared" si="15"/>
        <v>-60486.95</v>
      </c>
      <c r="L60" s="134">
        <f t="shared" si="15"/>
        <v>13698.879999999997</v>
      </c>
      <c r="M60" s="134">
        <f t="shared" si="15"/>
        <v>53599.57999999998</v>
      </c>
      <c r="N60" s="134">
        <f t="shared" si="15"/>
        <v>14682.400000000001</v>
      </c>
      <c r="O60" s="134">
        <f t="shared" si="15"/>
        <v>11129.940000000002</v>
      </c>
      <c r="P60" s="134">
        <f t="shared" si="15"/>
        <v>2.7284841053187847E-12</v>
      </c>
      <c r="Q60" s="134">
        <f t="shared" si="15"/>
        <v>6000</v>
      </c>
      <c r="R60" s="134">
        <f t="shared" si="15"/>
        <v>3090</v>
      </c>
      <c r="S60" s="134">
        <f t="shared" si="15"/>
        <v>8152</v>
      </c>
      <c r="T60" s="134">
        <f t="shared" si="15"/>
        <v>8262.69</v>
      </c>
      <c r="U60" s="134">
        <f t="shared" si="15"/>
        <v>52824.07</v>
      </c>
      <c r="V60" s="134">
        <f t="shared" si="15"/>
        <v>60422.3</v>
      </c>
      <c r="W60" s="134">
        <f t="shared" si="15"/>
        <v>38539.229999999996</v>
      </c>
      <c r="X60" s="134">
        <f t="shared" si="15"/>
        <v>32425.9</v>
      </c>
      <c r="Y60" s="134">
        <f t="shared" si="15"/>
        <v>37035.659999999996</v>
      </c>
      <c r="Z60" s="134">
        <f t="shared" si="15"/>
        <v>46862.850000000006</v>
      </c>
      <c r="AA60" s="134">
        <f t="shared" si="15"/>
        <v>4476.25</v>
      </c>
      <c r="AB60" s="134">
        <f t="shared" si="15"/>
        <v>11108.67</v>
      </c>
      <c r="AC60" s="134">
        <f t="shared" si="15"/>
        <v>33015.07</v>
      </c>
      <c r="AD60" s="134">
        <f t="shared" si="15"/>
        <v>11590</v>
      </c>
      <c r="AE60" s="134">
        <f t="shared" si="15"/>
        <v>0</v>
      </c>
      <c r="AF60" s="134">
        <f t="shared" si="15"/>
        <v>4074.57</v>
      </c>
      <c r="AG60" s="134">
        <f t="shared" si="15"/>
        <v>3717.3300000000017</v>
      </c>
      <c r="AH60" s="134">
        <f t="shared" si="15"/>
        <v>6630</v>
      </c>
      <c r="AI60" s="134">
        <f t="shared" si="15"/>
        <v>0</v>
      </c>
      <c r="AJ60" s="134">
        <f t="shared" si="15"/>
        <v>0</v>
      </c>
      <c r="AK60" s="134">
        <f t="shared" si="15"/>
        <v>0</v>
      </c>
      <c r="AL60" s="134">
        <f t="shared" si="15"/>
        <v>0</v>
      </c>
      <c r="AM60" s="134">
        <f t="shared" si="15"/>
        <v>0</v>
      </c>
    </row>
    <row r="61" spans="2:39" ht="21" customHeight="1" outlineLevel="1">
      <c r="B61" s="129" t="s">
        <v>258</v>
      </c>
      <c r="D61" s="134">
        <f>'[20]OakNorth Covenants'!P59</f>
        <v>117121.86000000002</v>
      </c>
      <c r="E61" s="134">
        <f>'[20]OakNorth Covenants'!Q59</f>
        <v>132932.46</v>
      </c>
      <c r="F61" s="134">
        <f>'[20]OakNorth Covenants'!R59</f>
        <v>82683.880000000019</v>
      </c>
      <c r="G61" s="134">
        <f>'[20]OakNorth Covenants'!S59</f>
        <v>103998.99000000002</v>
      </c>
      <c r="H61" s="134">
        <f>'[20]OakNorth Covenants'!T59</f>
        <v>189570.37</v>
      </c>
      <c r="I61" s="134">
        <f>'[20]OakNorth Covenants'!U59</f>
        <v>71132.819999999992</v>
      </c>
      <c r="J61" s="134">
        <f>'[20]OakNorth Covenants'!V59</f>
        <v>107875.09</v>
      </c>
      <c r="K61" s="134">
        <f>'[20]OakNorth Covenants'!W59</f>
        <v>141980.4</v>
      </c>
      <c r="L61" s="134">
        <f>'[20]OakNorth Covenants'!X59</f>
        <v>105569.3</v>
      </c>
      <c r="M61" s="134">
        <f>'[20]OakNorth Covenants'!Y59</f>
        <v>93644.57</v>
      </c>
      <c r="N61" s="134">
        <f>'[20]OakNorth Covenants'!Z59</f>
        <v>135804.65000000002</v>
      </c>
      <c r="O61" s="134">
        <f>'[20]OakNorth Covenants'!AA59</f>
        <v>100441.75307692305</v>
      </c>
      <c r="P61" s="134" t="e">
        <f>#REF!+#REF!</f>
        <v>#REF!</v>
      </c>
      <c r="Q61" s="134" t="e">
        <f>#REF!+#REF!</f>
        <v>#REF!</v>
      </c>
      <c r="R61" s="134" t="e">
        <f>#REF!+#REF!</f>
        <v>#REF!</v>
      </c>
      <c r="S61" s="134" t="e">
        <f>#REF!+#REF!</f>
        <v>#REF!</v>
      </c>
      <c r="T61" s="134" t="e">
        <f>#REF!+#REF!</f>
        <v>#REF!</v>
      </c>
      <c r="U61" s="134" t="e">
        <f>#REF!+#REF!</f>
        <v>#REF!</v>
      </c>
      <c r="V61" s="134" t="e">
        <f>#REF!+#REF!</f>
        <v>#REF!</v>
      </c>
      <c r="W61" s="134" t="e">
        <f>#REF!+#REF!</f>
        <v>#REF!</v>
      </c>
      <c r="X61" s="134" t="e">
        <f>#REF!+#REF!</f>
        <v>#REF!</v>
      </c>
      <c r="Y61" s="134" t="e">
        <f>#REF!+#REF!</f>
        <v>#REF!</v>
      </c>
      <c r="Z61" s="134" t="e">
        <f>#REF!+#REF!</f>
        <v>#REF!</v>
      </c>
      <c r="AA61" s="134" t="e">
        <f>#REF!+#REF!</f>
        <v>#REF!</v>
      </c>
      <c r="AB61" s="134" t="e">
        <f>#REF!+#REF!</f>
        <v>#REF!</v>
      </c>
      <c r="AC61" s="134" t="e">
        <f>#REF!+#REF!</f>
        <v>#REF!</v>
      </c>
      <c r="AD61" s="134" t="e">
        <f>#REF!+#REF!</f>
        <v>#REF!</v>
      </c>
      <c r="AE61" s="134" t="e">
        <f>#REF!+#REF!</f>
        <v>#REF!</v>
      </c>
      <c r="AF61" s="134" t="e">
        <f>#REF!+#REF!</f>
        <v>#REF!</v>
      </c>
      <c r="AG61" s="134" t="e">
        <f>#REF!+#REF!</f>
        <v>#REF!</v>
      </c>
      <c r="AH61" s="134" t="e">
        <f>#REF!+#REF!</f>
        <v>#REF!</v>
      </c>
      <c r="AI61" s="134" t="e">
        <f>#REF!+#REF!</f>
        <v>#REF!</v>
      </c>
      <c r="AJ61" s="134" t="e">
        <f>#REF!+#REF!</f>
        <v>#REF!</v>
      </c>
      <c r="AK61" s="134" t="e">
        <f>#REF!+#REF!</f>
        <v>#REF!</v>
      </c>
      <c r="AL61" s="134" t="e">
        <f>#REF!+#REF!</f>
        <v>#REF!</v>
      </c>
      <c r="AM61" s="134" t="e">
        <f>#REF!+#REF!</f>
        <v>#REF!</v>
      </c>
    </row>
    <row r="62" spans="2:39" ht="21" customHeight="1" outlineLevel="1">
      <c r="B62" s="1" t="s">
        <v>259</v>
      </c>
      <c r="D62" s="90">
        <f t="shared" ref="D62:O62" si="16">SUM(D57:D61)</f>
        <v>431830.32000000088</v>
      </c>
      <c r="E62" s="90">
        <f t="shared" si="16"/>
        <v>408169.09000000043</v>
      </c>
      <c r="F62" s="90">
        <f t="shared" si="16"/>
        <v>390952.70999999932</v>
      </c>
      <c r="G62" s="90">
        <f t="shared" si="16"/>
        <v>488931.40999999968</v>
      </c>
      <c r="H62" s="90">
        <f t="shared" si="16"/>
        <v>734421.36999999871</v>
      </c>
      <c r="I62" s="90">
        <f t="shared" si="16"/>
        <v>240132.71000000072</v>
      </c>
      <c r="J62" s="90">
        <f t="shared" si="16"/>
        <v>395007.90999999875</v>
      </c>
      <c r="K62" s="90">
        <f t="shared" si="16"/>
        <v>551564.85000000254</v>
      </c>
      <c r="L62" s="90">
        <f t="shared" si="16"/>
        <v>350109.46000000287</v>
      </c>
      <c r="M62" s="90">
        <f t="shared" si="16"/>
        <v>294454.13999999966</v>
      </c>
      <c r="N62" s="90">
        <f t="shared" si="16"/>
        <v>502159.40999999939</v>
      </c>
      <c r="O62" s="90">
        <f t="shared" si="16"/>
        <v>398983.14307692426</v>
      </c>
      <c r="P62" s="90" t="e">
        <f t="shared" ref="P62:AM62" si="17">SUM(P57:P61)</f>
        <v>#REF!</v>
      </c>
      <c r="Q62" s="90" t="e">
        <f t="shared" si="17"/>
        <v>#REF!</v>
      </c>
      <c r="R62" s="90" t="e">
        <f t="shared" si="17"/>
        <v>#REF!</v>
      </c>
      <c r="S62" s="90" t="e">
        <f t="shared" si="17"/>
        <v>#REF!</v>
      </c>
      <c r="T62" s="90" t="e">
        <f t="shared" si="17"/>
        <v>#REF!</v>
      </c>
      <c r="U62" s="90" t="e">
        <f t="shared" si="17"/>
        <v>#REF!</v>
      </c>
      <c r="V62" s="90" t="e">
        <f t="shared" si="17"/>
        <v>#REF!</v>
      </c>
      <c r="W62" s="90" t="e">
        <f t="shared" si="17"/>
        <v>#REF!</v>
      </c>
      <c r="X62" s="90" t="e">
        <f t="shared" si="17"/>
        <v>#REF!</v>
      </c>
      <c r="Y62" s="90" t="e">
        <f t="shared" si="17"/>
        <v>#REF!</v>
      </c>
      <c r="Z62" s="90" t="e">
        <f t="shared" si="17"/>
        <v>#REF!</v>
      </c>
      <c r="AA62" s="90" t="e">
        <f t="shared" si="17"/>
        <v>#REF!</v>
      </c>
      <c r="AB62" s="90" t="e">
        <f t="shared" si="17"/>
        <v>#REF!</v>
      </c>
      <c r="AC62" s="90" t="e">
        <f t="shared" si="17"/>
        <v>#REF!</v>
      </c>
      <c r="AD62" s="90" t="e">
        <f t="shared" si="17"/>
        <v>#REF!</v>
      </c>
      <c r="AE62" s="90" t="e">
        <f t="shared" si="17"/>
        <v>#REF!</v>
      </c>
      <c r="AF62" s="90" t="e">
        <f t="shared" si="17"/>
        <v>#REF!</v>
      </c>
      <c r="AG62" s="90" t="e">
        <f t="shared" si="17"/>
        <v>#REF!</v>
      </c>
      <c r="AH62" s="90" t="e">
        <f t="shared" si="17"/>
        <v>#REF!</v>
      </c>
      <c r="AI62" s="90" t="e">
        <f t="shared" si="17"/>
        <v>#REF!</v>
      </c>
      <c r="AJ62" s="90" t="e">
        <f t="shared" si="17"/>
        <v>#REF!</v>
      </c>
      <c r="AK62" s="90" t="e">
        <f t="shared" si="17"/>
        <v>#REF!</v>
      </c>
      <c r="AL62" s="90" t="e">
        <f t="shared" si="17"/>
        <v>#REF!</v>
      </c>
      <c r="AM62" s="90" t="e">
        <f t="shared" si="17"/>
        <v>#REF!</v>
      </c>
    </row>
    <row r="63" spans="2:39" ht="21" customHeight="1">
      <c r="B63" s="1" t="s">
        <v>260</v>
      </c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>
        <f>SUM(D62:O62)</f>
        <v>5186716.5230769273</v>
      </c>
      <c r="P63" s="90" t="e">
        <f t="shared" ref="P63:AM63" si="18">SUM(E62:P62)</f>
        <v>#REF!</v>
      </c>
      <c r="Q63" s="90" t="e">
        <f t="shared" si="18"/>
        <v>#REF!</v>
      </c>
      <c r="R63" s="90" t="e">
        <f t="shared" si="18"/>
        <v>#REF!</v>
      </c>
      <c r="S63" s="90" t="e">
        <f t="shared" si="18"/>
        <v>#REF!</v>
      </c>
      <c r="T63" s="90" t="e">
        <f t="shared" si="18"/>
        <v>#REF!</v>
      </c>
      <c r="U63" s="90" t="e">
        <f t="shared" si="18"/>
        <v>#REF!</v>
      </c>
      <c r="V63" s="90" t="e">
        <f t="shared" si="18"/>
        <v>#REF!</v>
      </c>
      <c r="W63" s="90" t="e">
        <f t="shared" si="18"/>
        <v>#REF!</v>
      </c>
      <c r="X63" s="90" t="e">
        <f t="shared" si="18"/>
        <v>#REF!</v>
      </c>
      <c r="Y63" s="90" t="e">
        <f t="shared" si="18"/>
        <v>#REF!</v>
      </c>
      <c r="Z63" s="90" t="e">
        <f t="shared" si="18"/>
        <v>#REF!</v>
      </c>
      <c r="AA63" s="90" t="e">
        <f t="shared" si="18"/>
        <v>#REF!</v>
      </c>
      <c r="AB63" s="90" t="e">
        <f t="shared" si="18"/>
        <v>#REF!</v>
      </c>
      <c r="AC63" s="90" t="e">
        <f t="shared" si="18"/>
        <v>#REF!</v>
      </c>
      <c r="AD63" s="90" t="e">
        <f t="shared" si="18"/>
        <v>#REF!</v>
      </c>
      <c r="AE63" s="90" t="e">
        <f t="shared" si="18"/>
        <v>#REF!</v>
      </c>
      <c r="AF63" s="90" t="e">
        <f t="shared" si="18"/>
        <v>#REF!</v>
      </c>
      <c r="AG63" s="90" t="e">
        <f t="shared" si="18"/>
        <v>#REF!</v>
      </c>
      <c r="AH63" s="90" t="e">
        <f t="shared" si="18"/>
        <v>#REF!</v>
      </c>
      <c r="AI63" s="90" t="e">
        <f t="shared" si="18"/>
        <v>#REF!</v>
      </c>
      <c r="AJ63" s="90" t="e">
        <f t="shared" si="18"/>
        <v>#REF!</v>
      </c>
      <c r="AK63" s="90" t="e">
        <f t="shared" si="18"/>
        <v>#REF!</v>
      </c>
      <c r="AL63" s="90" t="e">
        <f t="shared" si="18"/>
        <v>#REF!</v>
      </c>
      <c r="AM63" s="90" t="e">
        <f t="shared" si="18"/>
        <v>#REF!</v>
      </c>
    </row>
    <row r="64" spans="2:39" ht="9" customHeight="1"/>
    <row r="65" spans="2:39" s="139" customFormat="1" ht="21" customHeight="1" outlineLevel="1">
      <c r="B65" s="138" t="s">
        <v>251</v>
      </c>
      <c r="D65" s="140"/>
      <c r="E65" s="140"/>
      <c r="F65" s="140"/>
      <c r="G65" s="140"/>
      <c r="H65" s="140"/>
      <c r="I65" s="140"/>
      <c r="J65" s="140">
        <f>J42</f>
        <v>84308.220684931497</v>
      </c>
      <c r="K65" s="140">
        <f t="shared" ref="K65:AM65" si="19">K42</f>
        <v>96489.726027397264</v>
      </c>
      <c r="L65" s="140">
        <f t="shared" si="19"/>
        <v>72345.203287671218</v>
      </c>
      <c r="M65" s="140">
        <f t="shared" si="19"/>
        <v>88569.178082191793</v>
      </c>
      <c r="N65" s="140">
        <f t="shared" si="19"/>
        <v>110711.47260273973</v>
      </c>
      <c r="O65" s="140">
        <f t="shared" si="19"/>
        <v>105056.15931506848</v>
      </c>
      <c r="P65" s="140">
        <f t="shared" si="19"/>
        <v>125939.82876712328</v>
      </c>
      <c r="Q65" s="140">
        <f t="shared" si="19"/>
        <v>126957.70547945207</v>
      </c>
      <c r="R65" s="140">
        <f t="shared" si="19"/>
        <v>126725.650684932</v>
      </c>
      <c r="S65" s="140">
        <f t="shared" si="19"/>
        <v>117444.41479452053</v>
      </c>
      <c r="T65" s="140">
        <f t="shared" si="19"/>
        <v>129255.47945205479</v>
      </c>
      <c r="U65" s="140">
        <f t="shared" si="19"/>
        <v>91309.425753424686</v>
      </c>
      <c r="V65" s="140">
        <f t="shared" si="19"/>
        <v>103404.38356164384</v>
      </c>
      <c r="W65" s="140">
        <f t="shared" si="19"/>
        <v>132323.97260273973</v>
      </c>
      <c r="X65" s="140">
        <f t="shared" si="19"/>
        <v>100672.53383561646</v>
      </c>
      <c r="Y65" s="140">
        <f t="shared" si="19"/>
        <v>104397.98389041095</v>
      </c>
      <c r="Z65" s="140">
        <f t="shared" si="19"/>
        <v>135407.06890410959</v>
      </c>
      <c r="AA65" s="140">
        <f t="shared" si="19"/>
        <v>112130.58663013697</v>
      </c>
      <c r="AB65" s="140">
        <f t="shared" si="19"/>
        <v>104397.98389041092</v>
      </c>
      <c r="AC65" s="140">
        <f t="shared" si="19"/>
        <v>141021.6720547945</v>
      </c>
      <c r="AD65" s="140">
        <f t="shared" si="19"/>
        <v>112817.33764383561</v>
      </c>
      <c r="AE65" s="140">
        <f t="shared" si="19"/>
        <v>112859.70509589041</v>
      </c>
      <c r="AF65" s="140">
        <f t="shared" si="19"/>
        <v>141074.631369863</v>
      </c>
      <c r="AG65" s="140">
        <f t="shared" si="19"/>
        <v>113730.56569863013</v>
      </c>
      <c r="AH65" s="140">
        <f t="shared" si="19"/>
        <v>113730.56569863013</v>
      </c>
      <c r="AI65" s="140">
        <f t="shared" si="19"/>
        <v>142163.20712328766</v>
      </c>
      <c r="AJ65" s="140">
        <f t="shared" si="19"/>
        <v>112269.3715068493</v>
      </c>
      <c r="AK65" s="140">
        <f t="shared" si="19"/>
        <v>112269.3715068493</v>
      </c>
      <c r="AL65" s="140">
        <f t="shared" si="19"/>
        <v>140336.71438356166</v>
      </c>
      <c r="AM65" s="140">
        <f t="shared" si="19"/>
        <v>110808.17731506849</v>
      </c>
    </row>
    <row r="66" spans="2:39" ht="21" customHeight="1" outlineLevel="1">
      <c r="B66" s="129" t="s">
        <v>261</v>
      </c>
      <c r="D66" s="134"/>
      <c r="E66" s="134"/>
      <c r="F66" s="134"/>
      <c r="G66" s="134"/>
      <c r="H66" s="134"/>
      <c r="I66" s="134"/>
      <c r="J66" s="134">
        <f>J65/1*12</f>
        <v>1011698.648219178</v>
      </c>
      <c r="K66" s="134">
        <f>SUM($J65:K65)/2*12</f>
        <v>1084787.6802739725</v>
      </c>
      <c r="L66" s="134">
        <f>SUM($J65:L65)/3*12</f>
        <v>1012572.5999999999</v>
      </c>
      <c r="M66" s="134">
        <f>SUM($J65:M65)/4*12</f>
        <v>1025136.9842465753</v>
      </c>
      <c r="N66" s="134">
        <f>SUM($J65:N65)/5*12</f>
        <v>1085817.1216438357</v>
      </c>
      <c r="O66" s="134">
        <f>SUM($J65:O65)/6*12</f>
        <v>1114959.92</v>
      </c>
      <c r="P66" s="134">
        <f>SUM($J65:P65)/7*12</f>
        <v>1171576.7807436399</v>
      </c>
      <c r="Q66" s="134">
        <f>SUM($J65:Q65)/8*12</f>
        <v>1215566.241369863</v>
      </c>
      <c r="R66" s="134">
        <f>SUM($J65:R65)/9*12</f>
        <v>1249470.8599086765</v>
      </c>
      <c r="S66" s="134">
        <f>SUM($J65:S65)/10*12</f>
        <v>1265457.0716712335</v>
      </c>
      <c r="T66" s="134">
        <f>SUM($J65:T65)/11*12</f>
        <v>1291421.497285181</v>
      </c>
      <c r="U66" s="134">
        <f>SUM($J65:U65)/12*12</f>
        <v>1275112.4649315071</v>
      </c>
      <c r="V66" s="134">
        <f t="shared" ref="V66:AM66" si="20">SUM(K65:V65)</f>
        <v>1294208.6278082195</v>
      </c>
      <c r="W66" s="134">
        <f t="shared" si="20"/>
        <v>1330042.8743835622</v>
      </c>
      <c r="X66" s="134">
        <f t="shared" si="20"/>
        <v>1358370.2049315074</v>
      </c>
      <c r="Y66" s="134">
        <f t="shared" si="20"/>
        <v>1374199.0107397265</v>
      </c>
      <c r="Z66" s="134">
        <f t="shared" si="20"/>
        <v>1398894.6070410963</v>
      </c>
      <c r="AA66" s="134">
        <f t="shared" si="20"/>
        <v>1405969.0343561647</v>
      </c>
      <c r="AB66" s="134">
        <f t="shared" si="20"/>
        <v>1384427.1894794526</v>
      </c>
      <c r="AC66" s="134">
        <f t="shared" si="20"/>
        <v>1398491.1560547948</v>
      </c>
      <c r="AD66" s="134">
        <f t="shared" si="20"/>
        <v>1384582.8430136987</v>
      </c>
      <c r="AE66" s="134">
        <f t="shared" si="20"/>
        <v>1379998.1333150687</v>
      </c>
      <c r="AF66" s="134">
        <f t="shared" si="20"/>
        <v>1391817.2852328767</v>
      </c>
      <c r="AG66" s="134">
        <f t="shared" si="20"/>
        <v>1414238.4251780822</v>
      </c>
      <c r="AH66" s="134">
        <f t="shared" si="20"/>
        <v>1424564.6073150684</v>
      </c>
      <c r="AI66" s="134">
        <f t="shared" si="20"/>
        <v>1434403.8418356164</v>
      </c>
      <c r="AJ66" s="134">
        <f t="shared" si="20"/>
        <v>1446000.6795068493</v>
      </c>
      <c r="AK66" s="134">
        <f t="shared" si="20"/>
        <v>1453872.0671232876</v>
      </c>
      <c r="AL66" s="134">
        <f t="shared" si="20"/>
        <v>1458801.7126027397</v>
      </c>
      <c r="AM66" s="134">
        <f t="shared" si="20"/>
        <v>1457479.3032876712</v>
      </c>
    </row>
    <row r="67" spans="2:39" s="139" customFormat="1" ht="21" customHeight="1" outlineLevel="1">
      <c r="B67" s="138" t="s">
        <v>258</v>
      </c>
      <c r="D67" s="140">
        <f>D61</f>
        <v>117121.86000000002</v>
      </c>
      <c r="E67" s="140">
        <f t="shared" ref="E67:AM67" si="21">E61</f>
        <v>132932.46</v>
      </c>
      <c r="F67" s="140">
        <f t="shared" si="21"/>
        <v>82683.880000000019</v>
      </c>
      <c r="G67" s="140">
        <f t="shared" si="21"/>
        <v>103998.99000000002</v>
      </c>
      <c r="H67" s="140">
        <f t="shared" si="21"/>
        <v>189570.37</v>
      </c>
      <c r="I67" s="140">
        <f t="shared" si="21"/>
        <v>71132.819999999992</v>
      </c>
      <c r="J67" s="140">
        <f t="shared" si="21"/>
        <v>107875.09</v>
      </c>
      <c r="K67" s="140">
        <f t="shared" si="21"/>
        <v>141980.4</v>
      </c>
      <c r="L67" s="140">
        <f t="shared" si="21"/>
        <v>105569.3</v>
      </c>
      <c r="M67" s="140">
        <f t="shared" si="21"/>
        <v>93644.57</v>
      </c>
      <c r="N67" s="140">
        <f t="shared" si="21"/>
        <v>135804.65000000002</v>
      </c>
      <c r="O67" s="140">
        <f t="shared" si="21"/>
        <v>100441.75307692305</v>
      </c>
      <c r="P67" s="140" t="e">
        <f t="shared" si="21"/>
        <v>#REF!</v>
      </c>
      <c r="Q67" s="140" t="e">
        <f t="shared" si="21"/>
        <v>#REF!</v>
      </c>
      <c r="R67" s="140" t="e">
        <f t="shared" si="21"/>
        <v>#REF!</v>
      </c>
      <c r="S67" s="140" t="e">
        <f t="shared" si="21"/>
        <v>#REF!</v>
      </c>
      <c r="T67" s="140" t="e">
        <f t="shared" si="21"/>
        <v>#REF!</v>
      </c>
      <c r="U67" s="140" t="e">
        <f t="shared" si="21"/>
        <v>#REF!</v>
      </c>
      <c r="V67" s="140" t="e">
        <f t="shared" si="21"/>
        <v>#REF!</v>
      </c>
      <c r="W67" s="140" t="e">
        <f t="shared" si="21"/>
        <v>#REF!</v>
      </c>
      <c r="X67" s="140" t="e">
        <f t="shared" si="21"/>
        <v>#REF!</v>
      </c>
      <c r="Y67" s="140" t="e">
        <f t="shared" si="21"/>
        <v>#REF!</v>
      </c>
      <c r="Z67" s="140" t="e">
        <f t="shared" si="21"/>
        <v>#REF!</v>
      </c>
      <c r="AA67" s="140" t="e">
        <f t="shared" si="21"/>
        <v>#REF!</v>
      </c>
      <c r="AB67" s="140" t="e">
        <f t="shared" si="21"/>
        <v>#REF!</v>
      </c>
      <c r="AC67" s="140" t="e">
        <f t="shared" si="21"/>
        <v>#REF!</v>
      </c>
      <c r="AD67" s="140" t="e">
        <f t="shared" si="21"/>
        <v>#REF!</v>
      </c>
      <c r="AE67" s="140" t="e">
        <f t="shared" si="21"/>
        <v>#REF!</v>
      </c>
      <c r="AF67" s="140" t="e">
        <f t="shared" si="21"/>
        <v>#REF!</v>
      </c>
      <c r="AG67" s="140" t="e">
        <f t="shared" si="21"/>
        <v>#REF!</v>
      </c>
      <c r="AH67" s="140" t="e">
        <f t="shared" si="21"/>
        <v>#REF!</v>
      </c>
      <c r="AI67" s="140" t="e">
        <f t="shared" si="21"/>
        <v>#REF!</v>
      </c>
      <c r="AJ67" s="140" t="e">
        <f t="shared" si="21"/>
        <v>#REF!</v>
      </c>
      <c r="AK67" s="140" t="e">
        <f t="shared" si="21"/>
        <v>#REF!</v>
      </c>
      <c r="AL67" s="140" t="e">
        <f t="shared" si="21"/>
        <v>#REF!</v>
      </c>
      <c r="AM67" s="140" t="e">
        <f t="shared" si="21"/>
        <v>#REF!</v>
      </c>
    </row>
    <row r="68" spans="2:39" ht="21" customHeight="1" outlineLevel="1">
      <c r="B68" s="129" t="s">
        <v>262</v>
      </c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>
        <f>SUM(D67:O67)</f>
        <v>1382756.1430769232</v>
      </c>
      <c r="P68" s="134" t="e">
        <f t="shared" ref="P68:AM68" si="22">SUM(E67:P67)</f>
        <v>#REF!</v>
      </c>
      <c r="Q68" s="134" t="e">
        <f t="shared" si="22"/>
        <v>#REF!</v>
      </c>
      <c r="R68" s="134" t="e">
        <f t="shared" si="22"/>
        <v>#REF!</v>
      </c>
      <c r="S68" s="134" t="e">
        <f t="shared" si="22"/>
        <v>#REF!</v>
      </c>
      <c r="T68" s="134" t="e">
        <f t="shared" si="22"/>
        <v>#REF!</v>
      </c>
      <c r="U68" s="134" t="e">
        <f t="shared" si="22"/>
        <v>#REF!</v>
      </c>
      <c r="V68" s="134" t="e">
        <f t="shared" si="22"/>
        <v>#REF!</v>
      </c>
      <c r="W68" s="134" t="e">
        <f t="shared" si="22"/>
        <v>#REF!</v>
      </c>
      <c r="X68" s="134" t="e">
        <f t="shared" si="22"/>
        <v>#REF!</v>
      </c>
      <c r="Y68" s="134" t="e">
        <f t="shared" si="22"/>
        <v>#REF!</v>
      </c>
      <c r="Z68" s="134" t="e">
        <f t="shared" si="22"/>
        <v>#REF!</v>
      </c>
      <c r="AA68" s="134" t="e">
        <f t="shared" si="22"/>
        <v>#REF!</v>
      </c>
      <c r="AB68" s="134" t="e">
        <f t="shared" si="22"/>
        <v>#REF!</v>
      </c>
      <c r="AC68" s="134" t="e">
        <f t="shared" si="22"/>
        <v>#REF!</v>
      </c>
      <c r="AD68" s="134" t="e">
        <f t="shared" si="22"/>
        <v>#REF!</v>
      </c>
      <c r="AE68" s="134" t="e">
        <f t="shared" si="22"/>
        <v>#REF!</v>
      </c>
      <c r="AF68" s="134" t="e">
        <f t="shared" si="22"/>
        <v>#REF!</v>
      </c>
      <c r="AG68" s="134" t="e">
        <f t="shared" si="22"/>
        <v>#REF!</v>
      </c>
      <c r="AH68" s="134" t="e">
        <f t="shared" si="22"/>
        <v>#REF!</v>
      </c>
      <c r="AI68" s="134" t="e">
        <f t="shared" si="22"/>
        <v>#REF!</v>
      </c>
      <c r="AJ68" s="134" t="e">
        <f t="shared" si="22"/>
        <v>#REF!</v>
      </c>
      <c r="AK68" s="134" t="e">
        <f t="shared" si="22"/>
        <v>#REF!</v>
      </c>
      <c r="AL68" s="134" t="e">
        <f t="shared" si="22"/>
        <v>#REF!</v>
      </c>
      <c r="AM68" s="134" t="e">
        <f t="shared" si="22"/>
        <v>#REF!</v>
      </c>
    </row>
    <row r="69" spans="2:39" ht="21" customHeight="1">
      <c r="B69" s="1" t="s">
        <v>263</v>
      </c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>
        <f>O66+O68</f>
        <v>2497716.0630769231</v>
      </c>
      <c r="P69" s="90" t="e">
        <f t="shared" ref="P69:AM69" si="23">P66+P68</f>
        <v>#REF!</v>
      </c>
      <c r="Q69" s="90" t="e">
        <f t="shared" si="23"/>
        <v>#REF!</v>
      </c>
      <c r="R69" s="90" t="e">
        <f t="shared" si="23"/>
        <v>#REF!</v>
      </c>
      <c r="S69" s="90" t="e">
        <f t="shared" si="23"/>
        <v>#REF!</v>
      </c>
      <c r="T69" s="90" t="e">
        <f t="shared" si="23"/>
        <v>#REF!</v>
      </c>
      <c r="U69" s="90" t="e">
        <f t="shared" si="23"/>
        <v>#REF!</v>
      </c>
      <c r="V69" s="90" t="e">
        <f t="shared" si="23"/>
        <v>#REF!</v>
      </c>
      <c r="W69" s="90" t="e">
        <f t="shared" si="23"/>
        <v>#REF!</v>
      </c>
      <c r="X69" s="90" t="e">
        <f t="shared" si="23"/>
        <v>#REF!</v>
      </c>
      <c r="Y69" s="90" t="e">
        <f t="shared" si="23"/>
        <v>#REF!</v>
      </c>
      <c r="Z69" s="90" t="e">
        <f t="shared" si="23"/>
        <v>#REF!</v>
      </c>
      <c r="AA69" s="90" t="e">
        <f t="shared" si="23"/>
        <v>#REF!</v>
      </c>
      <c r="AB69" s="90" t="e">
        <f t="shared" si="23"/>
        <v>#REF!</v>
      </c>
      <c r="AC69" s="90" t="e">
        <f t="shared" si="23"/>
        <v>#REF!</v>
      </c>
      <c r="AD69" s="90" t="e">
        <f t="shared" si="23"/>
        <v>#REF!</v>
      </c>
      <c r="AE69" s="90" t="e">
        <f t="shared" si="23"/>
        <v>#REF!</v>
      </c>
      <c r="AF69" s="90" t="e">
        <f t="shared" si="23"/>
        <v>#REF!</v>
      </c>
      <c r="AG69" s="90" t="e">
        <f t="shared" si="23"/>
        <v>#REF!</v>
      </c>
      <c r="AH69" s="90" t="e">
        <f t="shared" si="23"/>
        <v>#REF!</v>
      </c>
      <c r="AI69" s="90" t="e">
        <f t="shared" si="23"/>
        <v>#REF!</v>
      </c>
      <c r="AJ69" s="90" t="e">
        <f t="shared" si="23"/>
        <v>#REF!</v>
      </c>
      <c r="AK69" s="90" t="e">
        <f t="shared" si="23"/>
        <v>#REF!</v>
      </c>
      <c r="AL69" s="90" t="e">
        <f t="shared" si="23"/>
        <v>#REF!</v>
      </c>
      <c r="AM69" s="90" t="e">
        <f t="shared" si="23"/>
        <v>#REF!</v>
      </c>
    </row>
    <row r="70" spans="2:39" ht="9" customHeight="1"/>
    <row r="71" spans="2:39" ht="21" customHeight="1">
      <c r="B71" s="112" t="s">
        <v>264</v>
      </c>
      <c r="O71" s="117">
        <f t="shared" ref="O71:AM71" si="24">O63/O69</f>
        <v>2.0765837237269631</v>
      </c>
      <c r="P71" s="117"/>
      <c r="Q71" s="117"/>
      <c r="R71" s="117" t="e">
        <f t="shared" si="24"/>
        <v>#REF!</v>
      </c>
      <c r="S71" s="117"/>
      <c r="T71" s="117"/>
      <c r="U71" s="117" t="e">
        <f t="shared" si="24"/>
        <v>#REF!</v>
      </c>
      <c r="V71" s="117"/>
      <c r="W71" s="117"/>
      <c r="X71" s="117" t="e">
        <f t="shared" si="24"/>
        <v>#REF!</v>
      </c>
      <c r="Y71" s="117"/>
      <c r="Z71" s="117"/>
      <c r="AA71" s="117" t="e">
        <f t="shared" si="24"/>
        <v>#REF!</v>
      </c>
      <c r="AB71" s="117"/>
      <c r="AC71" s="117"/>
      <c r="AD71" s="117" t="e">
        <f t="shared" si="24"/>
        <v>#REF!</v>
      </c>
      <c r="AE71" s="117"/>
      <c r="AF71" s="117"/>
      <c r="AG71" s="117" t="e">
        <f t="shared" si="24"/>
        <v>#REF!</v>
      </c>
      <c r="AH71" s="117"/>
      <c r="AI71" s="117"/>
      <c r="AJ71" s="117" t="e">
        <f t="shared" si="24"/>
        <v>#REF!</v>
      </c>
      <c r="AK71" s="117"/>
      <c r="AL71" s="117"/>
      <c r="AM71" s="117" t="e">
        <f t="shared" si="24"/>
        <v>#REF!</v>
      </c>
    </row>
    <row r="72" spans="2:39" ht="21" customHeight="1">
      <c r="B72" s="130" t="s">
        <v>241</v>
      </c>
      <c r="O72" s="131">
        <v>1.5</v>
      </c>
      <c r="P72" s="14"/>
      <c r="Q72" s="14"/>
      <c r="R72" s="131">
        <v>1.5</v>
      </c>
      <c r="S72" s="14"/>
      <c r="T72" s="14"/>
      <c r="U72" s="131">
        <v>1.5</v>
      </c>
      <c r="V72" s="14"/>
      <c r="W72" s="14"/>
      <c r="X72" s="131">
        <v>1.5</v>
      </c>
      <c r="Y72" s="14"/>
      <c r="Z72" s="14"/>
      <c r="AA72" s="131">
        <v>1.5</v>
      </c>
      <c r="AB72" s="14"/>
      <c r="AC72" s="14"/>
      <c r="AD72" s="131">
        <v>1.5</v>
      </c>
      <c r="AE72" s="14"/>
      <c r="AF72" s="14"/>
      <c r="AG72" s="131">
        <v>1.5</v>
      </c>
      <c r="AH72" s="14"/>
      <c r="AI72" s="14"/>
      <c r="AJ72" s="131">
        <v>1.5</v>
      </c>
      <c r="AK72" s="14"/>
      <c r="AL72" s="14"/>
      <c r="AM72" s="131">
        <v>1.5</v>
      </c>
    </row>
    <row r="73" spans="2:39" ht="21" customHeight="1">
      <c r="B73" s="130"/>
      <c r="O73" s="137">
        <f>IF(O71&gt;O72,1,0)</f>
        <v>1</v>
      </c>
      <c r="P73" s="14"/>
      <c r="Q73" s="14"/>
      <c r="R73" s="137" t="e">
        <f>IF(R71&gt;R72,1,0)</f>
        <v>#REF!</v>
      </c>
      <c r="S73" s="14"/>
      <c r="T73" s="14"/>
      <c r="U73" s="137" t="e">
        <f>IF(U71&gt;U72,1,0)</f>
        <v>#REF!</v>
      </c>
      <c r="V73" s="14"/>
      <c r="W73" s="14"/>
      <c r="X73" s="137" t="e">
        <f>IF(X71&gt;X72,1,0)</f>
        <v>#REF!</v>
      </c>
      <c r="Y73" s="14"/>
      <c r="Z73" s="14"/>
      <c r="AA73" s="137" t="e">
        <f>IF(AA71&gt;AA72,1,0)</f>
        <v>#REF!</v>
      </c>
      <c r="AB73" s="14"/>
      <c r="AC73" s="14"/>
      <c r="AD73" s="137" t="e">
        <f>IF(AD71&gt;AD72,1,0)</f>
        <v>#REF!</v>
      </c>
      <c r="AE73" s="14"/>
      <c r="AF73" s="14"/>
      <c r="AG73" s="137" t="e">
        <f>IF(AG71&gt;AG72,1,0)</f>
        <v>#REF!</v>
      </c>
      <c r="AH73" s="14"/>
      <c r="AI73" s="14"/>
      <c r="AJ73" s="137" t="e">
        <f>IF(AJ71&gt;AJ72,1,0)</f>
        <v>#REF!</v>
      </c>
      <c r="AK73" s="14"/>
      <c r="AL73" s="14"/>
      <c r="AM73" s="137" t="e">
        <f>IF(AM71&gt;AM72,1,0)</f>
        <v>#REF!</v>
      </c>
    </row>
    <row r="74" spans="2:39" ht="9" customHeight="1">
      <c r="B74" s="4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</row>
    <row r="76" spans="2:39" ht="21" customHeight="1">
      <c r="B76" s="1" t="s">
        <v>277</v>
      </c>
    </row>
    <row r="77" spans="2:39" ht="21" customHeight="1">
      <c r="B77" s="1" t="s">
        <v>265</v>
      </c>
    </row>
  </sheetData>
  <mergeCells count="10">
    <mergeCell ref="AW6:AW7"/>
    <mergeCell ref="AX6:AX7"/>
    <mergeCell ref="AZ6:AZ7"/>
    <mergeCell ref="BA6:BA7"/>
    <mergeCell ref="B4:B7"/>
    <mergeCell ref="AQ4:AU5"/>
    <mergeCell ref="AQ6:AQ7"/>
    <mergeCell ref="AR6:AR7"/>
    <mergeCell ref="AT6:AT7"/>
    <mergeCell ref="AU6:AU7"/>
  </mergeCells>
  <conditionalFormatting sqref="L50">
    <cfRule type="cellIs" dxfId="71" priority="22" operator="equal">
      <formula>0</formula>
    </cfRule>
    <cfRule type="cellIs" dxfId="70" priority="21" operator="equal">
      <formula>1</formula>
    </cfRule>
  </conditionalFormatting>
  <conditionalFormatting sqref="O26">
    <cfRule type="cellIs" dxfId="69" priority="32" operator="equal">
      <formula>0</formula>
    </cfRule>
    <cfRule type="cellIs" dxfId="68" priority="31" operator="equal">
      <formula>1</formula>
    </cfRule>
  </conditionalFormatting>
  <conditionalFormatting sqref="O50">
    <cfRule type="cellIs" dxfId="67" priority="20" operator="equal">
      <formula>0</formula>
    </cfRule>
    <cfRule type="cellIs" dxfId="66" priority="19" operator="equal">
      <formula>1</formula>
    </cfRule>
  </conditionalFormatting>
  <conditionalFormatting sqref="O73">
    <cfRule type="cellIs" dxfId="65" priority="9" operator="equal">
      <formula>1</formula>
    </cfRule>
    <cfRule type="cellIs" dxfId="64" priority="10" operator="equal">
      <formula>0</formula>
    </cfRule>
  </conditionalFormatting>
  <conditionalFormatting sqref="R26">
    <cfRule type="cellIs" dxfId="63" priority="30" operator="equal">
      <formula>0</formula>
    </cfRule>
    <cfRule type="cellIs" dxfId="62" priority="29" operator="equal">
      <formula>1</formula>
    </cfRule>
  </conditionalFormatting>
  <conditionalFormatting sqref="R50">
    <cfRule type="cellIs" dxfId="61" priority="17" operator="equal">
      <formula>1</formula>
    </cfRule>
    <cfRule type="cellIs" dxfId="60" priority="18" operator="equal">
      <formula>0</formula>
    </cfRule>
  </conditionalFormatting>
  <conditionalFormatting sqref="R73">
    <cfRule type="cellIs" dxfId="59" priority="8" operator="equal">
      <formula>0</formula>
    </cfRule>
    <cfRule type="cellIs" dxfId="58" priority="7" operator="equal">
      <formula>1</formula>
    </cfRule>
  </conditionalFormatting>
  <conditionalFormatting sqref="U26">
    <cfRule type="cellIs" dxfId="57" priority="27" operator="equal">
      <formula>1</formula>
    </cfRule>
    <cfRule type="cellIs" dxfId="56" priority="28" operator="equal">
      <formula>0</formula>
    </cfRule>
  </conditionalFormatting>
  <conditionalFormatting sqref="U50">
    <cfRule type="cellIs" dxfId="55" priority="15" operator="equal">
      <formula>1</formula>
    </cfRule>
    <cfRule type="cellIs" dxfId="54" priority="16" operator="equal">
      <formula>0</formula>
    </cfRule>
  </conditionalFormatting>
  <conditionalFormatting sqref="U73">
    <cfRule type="cellIs" dxfId="53" priority="6" operator="equal">
      <formula>0</formula>
    </cfRule>
    <cfRule type="cellIs" dxfId="52" priority="5" operator="equal">
      <formula>1</formula>
    </cfRule>
  </conditionalFormatting>
  <conditionalFormatting sqref="X26">
    <cfRule type="cellIs" dxfId="51" priority="25" operator="equal">
      <formula>1</formula>
    </cfRule>
    <cfRule type="cellIs" dxfId="50" priority="26" operator="equal">
      <formula>0</formula>
    </cfRule>
  </conditionalFormatting>
  <conditionalFormatting sqref="X50">
    <cfRule type="cellIs" dxfId="49" priority="13" operator="equal">
      <formula>1</formula>
    </cfRule>
    <cfRule type="cellIs" dxfId="48" priority="14" operator="equal">
      <formula>0</formula>
    </cfRule>
  </conditionalFormatting>
  <conditionalFormatting sqref="X73">
    <cfRule type="cellIs" dxfId="47" priority="4" operator="equal">
      <formula>0</formula>
    </cfRule>
    <cfRule type="cellIs" dxfId="46" priority="3" operator="equal">
      <formula>1</formula>
    </cfRule>
  </conditionalFormatting>
  <conditionalFormatting sqref="AA26 AD26 AG26 AJ26 AM26">
    <cfRule type="cellIs" dxfId="45" priority="23" operator="equal">
      <formula>1</formula>
    </cfRule>
    <cfRule type="cellIs" dxfId="44" priority="24" operator="equal">
      <formula>0</formula>
    </cfRule>
  </conditionalFormatting>
  <conditionalFormatting sqref="AA50 AD50 AG50 AJ50 AM50">
    <cfRule type="cellIs" dxfId="43" priority="12" operator="equal">
      <formula>0</formula>
    </cfRule>
    <cfRule type="cellIs" dxfId="42" priority="11" operator="equal">
      <formula>1</formula>
    </cfRule>
  </conditionalFormatting>
  <conditionalFormatting sqref="AA73 AD73 AG73 AJ73 AM73">
    <cfRule type="cellIs" dxfId="41" priority="2" operator="equal">
      <formula>0</formula>
    </cfRule>
    <cfRule type="cellIs" dxfId="40" priority="1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scale="54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97C3-F9D0-4F37-8B2B-AE9226F7EBF1}">
  <sheetPr codeName="Sheet4">
    <tabColor theme="9" tint="-0.499984740745262"/>
    <pageSetUpPr fitToPage="1"/>
  </sheetPr>
  <dimension ref="B1:BP158"/>
  <sheetViews>
    <sheetView showGridLines="0" tabSelected="1" topLeftCell="A5" zoomScale="135" zoomScaleNormal="100" workbookViewId="0">
      <selection activeCell="F8" sqref="F8"/>
    </sheetView>
  </sheetViews>
  <sheetFormatPr baseColWidth="10" defaultColWidth="9.1640625" defaultRowHeight="15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22.33203125" style="32" customWidth="1" collapsed="1"/>
    <col min="5" max="5" width="4.83203125" style="32" customWidth="1"/>
    <col min="6" max="8" width="9.1640625" style="33" customWidth="1"/>
    <col min="9" max="10" width="9.1640625" style="161" customWidth="1"/>
    <col min="11" max="11" width="4.5" style="32" customWidth="1"/>
    <col min="12" max="14" width="9.1640625" style="33" customWidth="1"/>
    <col min="15" max="16" width="9.1640625" style="161" customWidth="1"/>
    <col min="17" max="17" width="13" style="32" customWidth="1"/>
    <col min="18" max="41" width="9.1640625" style="33" hidden="1" customWidth="1" outlineLevel="1"/>
    <col min="42" max="42" width="3.83203125" style="32" hidden="1" customWidth="1" outlineLevel="1"/>
    <col min="43" max="54" width="9.1640625" style="33" hidden="1" customWidth="1" outlineLevel="1"/>
    <col min="55" max="55" width="9.1640625" style="32" hidden="1" customWidth="1" outlineLevel="1"/>
    <col min="56" max="56" width="9.1640625" style="32" collapsed="1"/>
    <col min="69" max="16384" width="9.1640625" style="32"/>
  </cols>
  <sheetData>
    <row r="1" spans="3:54" hidden="1" outlineLevel="1">
      <c r="D1" s="159">
        <v>7</v>
      </c>
      <c r="F1" s="159"/>
      <c r="G1" s="159"/>
      <c r="H1" s="159"/>
      <c r="I1" s="160"/>
      <c r="J1" s="160"/>
      <c r="L1" s="159"/>
      <c r="M1" s="159"/>
      <c r="N1" s="159"/>
      <c r="O1" s="160"/>
      <c r="P1" s="160"/>
      <c r="R1" s="159">
        <v>1</v>
      </c>
      <c r="S1" s="159">
        <v>1</v>
      </c>
      <c r="T1" s="159">
        <v>1</v>
      </c>
      <c r="U1" s="159">
        <v>1</v>
      </c>
      <c r="V1" s="159">
        <v>1</v>
      </c>
      <c r="W1" s="159">
        <v>1</v>
      </c>
      <c r="X1" s="159">
        <v>1</v>
      </c>
      <c r="Y1" s="159">
        <v>0</v>
      </c>
      <c r="Z1" s="159">
        <v>0</v>
      </c>
      <c r="AA1" s="159">
        <v>0</v>
      </c>
      <c r="AB1" s="159">
        <v>0</v>
      </c>
      <c r="AC1" s="159">
        <v>0</v>
      </c>
      <c r="AD1" s="159">
        <v>1</v>
      </c>
      <c r="AE1" s="159">
        <v>1</v>
      </c>
      <c r="AF1" s="159">
        <v>1</v>
      </c>
      <c r="AG1" s="159">
        <v>1</v>
      </c>
      <c r="AH1" s="159">
        <v>1</v>
      </c>
      <c r="AI1" s="159">
        <v>1</v>
      </c>
      <c r="AJ1" s="159">
        <v>1</v>
      </c>
      <c r="AK1" s="159">
        <v>0</v>
      </c>
      <c r="AL1" s="159">
        <v>0</v>
      </c>
      <c r="AM1" s="159">
        <v>0</v>
      </c>
      <c r="AN1" s="159">
        <v>0</v>
      </c>
      <c r="AO1" s="159">
        <v>0</v>
      </c>
      <c r="AQ1" s="159">
        <v>1</v>
      </c>
      <c r="AR1" s="159">
        <v>1</v>
      </c>
      <c r="AS1" s="159">
        <v>1</v>
      </c>
      <c r="AT1" s="159">
        <v>1</v>
      </c>
      <c r="AU1" s="159">
        <v>1</v>
      </c>
      <c r="AV1" s="159">
        <v>1</v>
      </c>
      <c r="AW1" s="159">
        <v>1</v>
      </c>
      <c r="AX1" s="159">
        <v>0</v>
      </c>
      <c r="AY1" s="159">
        <v>0</v>
      </c>
      <c r="AZ1" s="159">
        <v>0</v>
      </c>
      <c r="BA1" s="159">
        <v>0</v>
      </c>
      <c r="BB1" s="159">
        <v>0</v>
      </c>
    </row>
    <row r="2" spans="3:54" hidden="1" outlineLevel="1">
      <c r="D2" s="159"/>
      <c r="F2" s="159"/>
      <c r="G2" s="159"/>
      <c r="H2" s="159"/>
      <c r="I2" s="160"/>
      <c r="J2" s="160"/>
      <c r="L2" s="159"/>
      <c r="M2" s="159"/>
      <c r="N2" s="159"/>
      <c r="O2" s="160"/>
      <c r="P2" s="160"/>
      <c r="R2" s="159">
        <v>1</v>
      </c>
      <c r="S2" s="159">
        <v>1</v>
      </c>
      <c r="T2" s="159">
        <v>1</v>
      </c>
      <c r="U2" s="159">
        <v>1</v>
      </c>
      <c r="V2" s="159">
        <v>1</v>
      </c>
      <c r="W2" s="159">
        <v>1</v>
      </c>
      <c r="X2" s="159">
        <v>1</v>
      </c>
      <c r="Y2" s="159">
        <v>0</v>
      </c>
      <c r="Z2" s="159">
        <v>0</v>
      </c>
      <c r="AA2" s="159">
        <v>0</v>
      </c>
      <c r="AB2" s="159">
        <v>0</v>
      </c>
      <c r="AC2" s="159">
        <v>0</v>
      </c>
      <c r="AD2" s="159">
        <v>1</v>
      </c>
      <c r="AE2" s="159">
        <v>1</v>
      </c>
      <c r="AF2" s="159">
        <v>1</v>
      </c>
      <c r="AG2" s="159">
        <v>1</v>
      </c>
      <c r="AH2" s="159">
        <v>1</v>
      </c>
      <c r="AI2" s="159">
        <v>1</v>
      </c>
      <c r="AJ2" s="159">
        <v>1</v>
      </c>
      <c r="AK2" s="159">
        <v>0</v>
      </c>
      <c r="AL2" s="159">
        <v>0</v>
      </c>
      <c r="AM2" s="159">
        <v>0</v>
      </c>
      <c r="AN2" s="159">
        <v>0</v>
      </c>
      <c r="AO2" s="159">
        <v>0</v>
      </c>
      <c r="AQ2" s="159"/>
      <c r="AR2" s="159"/>
      <c r="AS2" s="159"/>
      <c r="AT2" s="159"/>
      <c r="AU2" s="159"/>
      <c r="AV2" s="159"/>
      <c r="AW2" s="159"/>
      <c r="AX2" s="159"/>
      <c r="AY2" s="159"/>
      <c r="AZ2" s="159"/>
      <c r="BA2" s="159"/>
      <c r="BB2" s="159"/>
    </row>
    <row r="3" spans="3:54" ht="16" hidden="1" outlineLevel="1" collapsed="1">
      <c r="D3" s="34"/>
      <c r="E3" s="35"/>
      <c r="K3" s="35"/>
      <c r="Q3" s="35"/>
      <c r="AP3" s="35"/>
    </row>
    <row r="4" spans="3:54" ht="19" hidden="1" outlineLevel="1">
      <c r="D4" s="119" t="s">
        <v>619</v>
      </c>
      <c r="E4" s="35"/>
      <c r="K4" s="35"/>
      <c r="Q4" s="35"/>
      <c r="AP4" s="35"/>
    </row>
    <row r="5" spans="3:54" ht="16" collapsed="1">
      <c r="D5" s="35"/>
      <c r="E5" s="35"/>
      <c r="F5" s="23"/>
      <c r="G5" s="23"/>
      <c r="H5" s="23"/>
      <c r="I5" s="162"/>
      <c r="J5" s="162"/>
      <c r="K5" s="35"/>
      <c r="L5" s="23"/>
      <c r="M5" s="23"/>
      <c r="N5" s="23"/>
      <c r="O5" s="162"/>
      <c r="P5" s="162"/>
      <c r="Q5" s="35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35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</row>
    <row r="6" spans="3:54" s="38" customFormat="1" ht="16">
      <c r="D6" s="1294" t="s">
        <v>818</v>
      </c>
      <c r="E6" s="39"/>
      <c r="F6" s="1297" t="s">
        <v>855</v>
      </c>
      <c r="G6" s="1297"/>
      <c r="H6" s="1297"/>
      <c r="I6" s="1297"/>
      <c r="J6" s="1297"/>
      <c r="K6" s="39"/>
      <c r="L6" s="1297" t="s">
        <v>856</v>
      </c>
      <c r="M6" s="1297"/>
      <c r="N6" s="1297"/>
      <c r="O6" s="1297"/>
      <c r="P6" s="1297"/>
      <c r="Q6" s="39"/>
      <c r="R6" s="40">
        <v>1</v>
      </c>
      <c r="S6" s="40">
        <v>2</v>
      </c>
      <c r="T6" s="40">
        <v>3</v>
      </c>
      <c r="U6" s="40">
        <v>4</v>
      </c>
      <c r="V6" s="40">
        <v>5</v>
      </c>
      <c r="W6" s="40">
        <v>6</v>
      </c>
      <c r="X6" s="40">
        <v>7</v>
      </c>
      <c r="Y6" s="40">
        <v>8</v>
      </c>
      <c r="Z6" s="40">
        <v>9</v>
      </c>
      <c r="AA6" s="40">
        <v>10</v>
      </c>
      <c r="AB6" s="40">
        <v>11</v>
      </c>
      <c r="AC6" s="40">
        <v>12</v>
      </c>
      <c r="AD6" s="40">
        <v>1</v>
      </c>
      <c r="AE6" s="40">
        <v>2</v>
      </c>
      <c r="AF6" s="40">
        <v>3</v>
      </c>
      <c r="AG6" s="40">
        <v>4</v>
      </c>
      <c r="AH6" s="40">
        <v>5</v>
      </c>
      <c r="AI6" s="40">
        <v>6</v>
      </c>
      <c r="AJ6" s="40">
        <v>7</v>
      </c>
      <c r="AK6" s="40">
        <v>8</v>
      </c>
      <c r="AL6" s="40">
        <v>9</v>
      </c>
      <c r="AM6" s="40">
        <v>10</v>
      </c>
      <c r="AN6" s="40">
        <v>11</v>
      </c>
      <c r="AO6" s="40">
        <v>12</v>
      </c>
      <c r="AP6" s="39"/>
      <c r="AQ6" s="40">
        <v>1</v>
      </c>
      <c r="AR6" s="40">
        <v>2</v>
      </c>
      <c r="AS6" s="40">
        <v>3</v>
      </c>
      <c r="AT6" s="40">
        <v>4</v>
      </c>
      <c r="AU6" s="40">
        <v>5</v>
      </c>
      <c r="AV6" s="40">
        <v>6</v>
      </c>
      <c r="AW6" s="40">
        <v>7</v>
      </c>
      <c r="AX6" s="40">
        <v>8</v>
      </c>
      <c r="AY6" s="40">
        <v>9</v>
      </c>
      <c r="AZ6" s="40">
        <v>10</v>
      </c>
      <c r="BA6" s="40">
        <v>11</v>
      </c>
      <c r="BB6" s="40">
        <v>12</v>
      </c>
    </row>
    <row r="7" spans="3:54" s="42" customFormat="1" ht="16.5" customHeight="1">
      <c r="D7" s="1295"/>
      <c r="E7" s="43"/>
      <c r="F7" s="1298"/>
      <c r="G7" s="1298"/>
      <c r="H7" s="1298"/>
      <c r="I7" s="1298"/>
      <c r="J7" s="1298"/>
      <c r="K7" s="43"/>
      <c r="L7" s="1298"/>
      <c r="M7" s="1298"/>
      <c r="N7" s="1298"/>
      <c r="O7" s="1298"/>
      <c r="P7" s="1298"/>
      <c r="Q7" s="43"/>
      <c r="R7" s="44" t="s">
        <v>101</v>
      </c>
      <c r="S7" s="44" t="s">
        <v>102</v>
      </c>
      <c r="T7" s="44" t="s">
        <v>103</v>
      </c>
      <c r="U7" s="44" t="s">
        <v>104</v>
      </c>
      <c r="V7" s="44" t="s">
        <v>105</v>
      </c>
      <c r="W7" s="44" t="s">
        <v>106</v>
      </c>
      <c r="X7" s="44" t="s">
        <v>107</v>
      </c>
      <c r="Y7" s="44" t="s">
        <v>108</v>
      </c>
      <c r="Z7" s="44" t="s">
        <v>109</v>
      </c>
      <c r="AA7" s="44" t="s">
        <v>110</v>
      </c>
      <c r="AB7" s="44" t="s">
        <v>111</v>
      </c>
      <c r="AC7" s="44" t="s">
        <v>112</v>
      </c>
      <c r="AD7" s="44" t="s">
        <v>736</v>
      </c>
      <c r="AE7" s="44" t="s">
        <v>737</v>
      </c>
      <c r="AF7" s="44" t="s">
        <v>738</v>
      </c>
      <c r="AG7" s="44" t="s">
        <v>739</v>
      </c>
      <c r="AH7" s="44" t="s">
        <v>740</v>
      </c>
      <c r="AI7" s="44" t="s">
        <v>729</v>
      </c>
      <c r="AJ7" s="44" t="s">
        <v>730</v>
      </c>
      <c r="AK7" s="44" t="s">
        <v>731</v>
      </c>
      <c r="AL7" s="44" t="s">
        <v>732</v>
      </c>
      <c r="AM7" s="44" t="s">
        <v>733</v>
      </c>
      <c r="AN7" s="44" t="s">
        <v>734</v>
      </c>
      <c r="AO7" s="44" t="s">
        <v>735</v>
      </c>
      <c r="AP7" s="43"/>
      <c r="AQ7" s="44" t="s">
        <v>736</v>
      </c>
      <c r="AR7" s="44" t="s">
        <v>737</v>
      </c>
      <c r="AS7" s="44" t="s">
        <v>738</v>
      </c>
      <c r="AT7" s="44" t="s">
        <v>739</v>
      </c>
      <c r="AU7" s="44" t="s">
        <v>740</v>
      </c>
      <c r="AV7" s="44" t="s">
        <v>729</v>
      </c>
      <c r="AW7" s="44" t="s">
        <v>730</v>
      </c>
      <c r="AX7" s="44" t="s">
        <v>731</v>
      </c>
      <c r="AY7" s="44" t="s">
        <v>732</v>
      </c>
      <c r="AZ7" s="44" t="s">
        <v>733</v>
      </c>
      <c r="BA7" s="44" t="s">
        <v>734</v>
      </c>
      <c r="BB7" s="44" t="s">
        <v>735</v>
      </c>
    </row>
    <row r="8" spans="3:54" ht="23.25" customHeight="1">
      <c r="D8" s="1296"/>
      <c r="E8" s="46"/>
      <c r="F8" s="145" t="s">
        <v>275</v>
      </c>
      <c r="G8" s="145" t="s">
        <v>147</v>
      </c>
      <c r="H8" s="145" t="s">
        <v>287</v>
      </c>
      <c r="I8" s="158" t="s">
        <v>288</v>
      </c>
      <c r="J8" s="158" t="s">
        <v>287</v>
      </c>
      <c r="K8" s="46"/>
      <c r="L8" s="145" t="s">
        <v>275</v>
      </c>
      <c r="M8" s="145" t="s">
        <v>147</v>
      </c>
      <c r="N8" s="145" t="s">
        <v>287</v>
      </c>
      <c r="O8" s="158" t="s">
        <v>288</v>
      </c>
      <c r="P8" s="158" t="s">
        <v>287</v>
      </c>
      <c r="Q8" s="46"/>
      <c r="R8" s="19" t="s">
        <v>288</v>
      </c>
      <c r="S8" s="19" t="s">
        <v>288</v>
      </c>
      <c r="T8" s="19" t="s">
        <v>288</v>
      </c>
      <c r="U8" s="19" t="s">
        <v>288</v>
      </c>
      <c r="V8" s="19" t="s">
        <v>288</v>
      </c>
      <c r="W8" s="19" t="s">
        <v>288</v>
      </c>
      <c r="X8" s="19" t="s">
        <v>288</v>
      </c>
      <c r="Y8" s="19" t="s">
        <v>288</v>
      </c>
      <c r="Z8" s="19" t="s">
        <v>288</v>
      </c>
      <c r="AA8" s="19" t="s">
        <v>288</v>
      </c>
      <c r="AB8" s="19" t="s">
        <v>288</v>
      </c>
      <c r="AC8" s="19" t="s">
        <v>288</v>
      </c>
      <c r="AD8" s="19" t="s">
        <v>275</v>
      </c>
      <c r="AE8" s="19" t="s">
        <v>275</v>
      </c>
      <c r="AF8" s="19" t="s">
        <v>275</v>
      </c>
      <c r="AG8" s="19" t="s">
        <v>275</v>
      </c>
      <c r="AH8" s="19" t="s">
        <v>275</v>
      </c>
      <c r="AI8" s="19" t="s">
        <v>275</v>
      </c>
      <c r="AJ8" s="19" t="s">
        <v>275</v>
      </c>
      <c r="AK8" s="19" t="s">
        <v>275</v>
      </c>
      <c r="AL8" s="19" t="s">
        <v>275</v>
      </c>
      <c r="AM8" s="19" t="s">
        <v>275</v>
      </c>
      <c r="AN8" s="19" t="s">
        <v>275</v>
      </c>
      <c r="AO8" s="19" t="s">
        <v>275</v>
      </c>
      <c r="AP8" s="46"/>
      <c r="AQ8" s="19" t="s">
        <v>147</v>
      </c>
      <c r="AR8" s="19" t="s">
        <v>147</v>
      </c>
      <c r="AS8" s="19" t="s">
        <v>147</v>
      </c>
      <c r="AT8" s="19" t="s">
        <v>147</v>
      </c>
      <c r="AU8" s="19" t="s">
        <v>147</v>
      </c>
      <c r="AV8" s="19" t="s">
        <v>147</v>
      </c>
      <c r="AW8" s="19" t="s">
        <v>147</v>
      </c>
      <c r="AX8" s="19" t="s">
        <v>147</v>
      </c>
      <c r="AY8" s="19" t="s">
        <v>147</v>
      </c>
      <c r="AZ8" s="19" t="s">
        <v>147</v>
      </c>
      <c r="BA8" s="19" t="s">
        <v>147</v>
      </c>
      <c r="BB8" s="19" t="s">
        <v>147</v>
      </c>
    </row>
    <row r="9" spans="3:54" ht="9" customHeight="1">
      <c r="F9" s="49"/>
      <c r="G9" s="49"/>
      <c r="H9" s="49"/>
      <c r="I9" s="163"/>
      <c r="J9" s="163"/>
      <c r="L9" s="49"/>
      <c r="M9" s="49"/>
      <c r="N9" s="49"/>
      <c r="O9" s="163"/>
      <c r="P9" s="163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</row>
    <row r="10" spans="3:54" ht="22.5" customHeight="1">
      <c r="F10" s="51" t="s">
        <v>90</v>
      </c>
      <c r="G10" s="51" t="s">
        <v>90</v>
      </c>
      <c r="H10" s="51" t="s">
        <v>90</v>
      </c>
      <c r="I10" s="164" t="s">
        <v>90</v>
      </c>
      <c r="J10" s="164" t="s">
        <v>90</v>
      </c>
      <c r="L10" s="51" t="s">
        <v>90</v>
      </c>
      <c r="M10" s="51" t="s">
        <v>90</v>
      </c>
      <c r="N10" s="51" t="s">
        <v>90</v>
      </c>
      <c r="O10" s="164" t="s">
        <v>90</v>
      </c>
      <c r="P10" s="164" t="s">
        <v>90</v>
      </c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Q10" s="51" t="s">
        <v>90</v>
      </c>
      <c r="AR10" s="51" t="s">
        <v>90</v>
      </c>
      <c r="AS10" s="51" t="s">
        <v>90</v>
      </c>
      <c r="AT10" s="51" t="s">
        <v>90</v>
      </c>
      <c r="AU10" s="51" t="s">
        <v>90</v>
      </c>
      <c r="AV10" s="51" t="s">
        <v>90</v>
      </c>
      <c r="AW10" s="51" t="s">
        <v>90</v>
      </c>
      <c r="AX10" s="51" t="s">
        <v>90</v>
      </c>
      <c r="AY10" s="51" t="s">
        <v>90</v>
      </c>
      <c r="AZ10" s="51" t="s">
        <v>90</v>
      </c>
      <c r="BA10" s="51" t="s">
        <v>90</v>
      </c>
      <c r="BB10" s="51" t="s">
        <v>90</v>
      </c>
    </row>
    <row r="11" spans="3:54" outlineLevel="1">
      <c r="C11" s="52">
        <v>101</v>
      </c>
      <c r="D11" s="123" t="s">
        <v>74</v>
      </c>
      <c r="F11" s="24">
        <v>121764.07999999999</v>
      </c>
      <c r="G11" s="24">
        <v>126800</v>
      </c>
      <c r="H11" s="24">
        <v>-5035.9200000000128</v>
      </c>
      <c r="I11" s="78">
        <v>127573.97999999998</v>
      </c>
      <c r="J11" s="78">
        <v>-5809.8999999999942</v>
      </c>
      <c r="L11" s="24">
        <v>922980.44999999984</v>
      </c>
      <c r="M11" s="24">
        <v>961300</v>
      </c>
      <c r="N11" s="24">
        <v>-38319.550000000163</v>
      </c>
      <c r="O11" s="78">
        <v>910080.08</v>
      </c>
      <c r="P11" s="78">
        <v>12900.369999999879</v>
      </c>
      <c r="R11" s="24">
        <v>76588.23000000001</v>
      </c>
      <c r="S11" s="24">
        <v>159280.26</v>
      </c>
      <c r="T11" s="24">
        <v>135464.21</v>
      </c>
      <c r="U11" s="24">
        <v>131772.28</v>
      </c>
      <c r="V11" s="24">
        <v>177395.4</v>
      </c>
      <c r="W11" s="24">
        <v>102005.72</v>
      </c>
      <c r="X11" s="24">
        <v>127573.97999999998</v>
      </c>
      <c r="Y11" s="24">
        <v>157138.26</v>
      </c>
      <c r="Z11" s="24">
        <v>135556.84</v>
      </c>
      <c r="AA11" s="24">
        <v>124553.82</v>
      </c>
      <c r="AB11" s="24">
        <v>157049.82</v>
      </c>
      <c r="AC11" s="24">
        <v>135902.69</v>
      </c>
      <c r="AD11" s="24">
        <v>112989.57</v>
      </c>
      <c r="AE11" s="24">
        <v>147016.01</v>
      </c>
      <c r="AF11" s="24">
        <v>124825.15</v>
      </c>
      <c r="AG11" s="24">
        <v>130149.20999999999</v>
      </c>
      <c r="AH11" s="24">
        <v>179257.88</v>
      </c>
      <c r="AI11" s="24">
        <v>106978.54999999999</v>
      </c>
      <c r="AJ11" s="24">
        <v>121764.07999999999</v>
      </c>
      <c r="AK11" s="24">
        <v>163500</v>
      </c>
      <c r="AL11" s="24">
        <v>133000</v>
      </c>
      <c r="AM11" s="24">
        <v>136300</v>
      </c>
      <c r="AN11" s="24">
        <v>174400</v>
      </c>
      <c r="AO11" s="24">
        <v>145500</v>
      </c>
      <c r="AQ11" s="24">
        <v>128600</v>
      </c>
      <c r="AR11" s="24">
        <v>159200</v>
      </c>
      <c r="AS11" s="24">
        <v>135300</v>
      </c>
      <c r="AT11" s="24">
        <v>131900</v>
      </c>
      <c r="AU11" s="24">
        <v>177400</v>
      </c>
      <c r="AV11" s="24">
        <v>102100</v>
      </c>
      <c r="AW11" s="24">
        <v>126800</v>
      </c>
      <c r="AX11" s="24">
        <v>163500</v>
      </c>
      <c r="AY11" s="24">
        <v>133000</v>
      </c>
      <c r="AZ11" s="24">
        <v>136300</v>
      </c>
      <c r="BA11" s="24">
        <v>174400</v>
      </c>
      <c r="BB11" s="24">
        <v>145500</v>
      </c>
    </row>
    <row r="12" spans="3:54" outlineLevel="1">
      <c r="C12" s="52">
        <v>102</v>
      </c>
      <c r="D12" s="123" t="s">
        <v>75</v>
      </c>
      <c r="F12" s="24">
        <v>179039.35999999999</v>
      </c>
      <c r="G12" s="24">
        <v>205100</v>
      </c>
      <c r="H12" s="24">
        <v>-26060.640000000014</v>
      </c>
      <c r="I12" s="78">
        <v>201135.30000000002</v>
      </c>
      <c r="J12" s="78">
        <v>-22095.940000000031</v>
      </c>
      <c r="L12" s="24">
        <v>1424899.73</v>
      </c>
      <c r="M12" s="24">
        <v>1543300</v>
      </c>
      <c r="N12" s="24">
        <v>-118400.27000000002</v>
      </c>
      <c r="O12" s="78">
        <v>1444606.54</v>
      </c>
      <c r="P12" s="78">
        <v>-19706.810000000056</v>
      </c>
      <c r="R12" s="24">
        <v>184319.97</v>
      </c>
      <c r="S12" s="24">
        <v>216090.57</v>
      </c>
      <c r="T12" s="24">
        <v>199784.89</v>
      </c>
      <c r="U12" s="24">
        <v>221823.8</v>
      </c>
      <c r="V12" s="24">
        <v>321477.76000000001</v>
      </c>
      <c r="W12" s="24">
        <v>99974.25</v>
      </c>
      <c r="X12" s="24">
        <v>201135.30000000002</v>
      </c>
      <c r="Y12" s="24">
        <v>249013.83000000002</v>
      </c>
      <c r="Z12" s="24">
        <v>200384.19999999998</v>
      </c>
      <c r="AA12" s="24">
        <v>201149.82</v>
      </c>
      <c r="AB12" s="24">
        <v>225964.61000000002</v>
      </c>
      <c r="AC12" s="24">
        <v>174424.99</v>
      </c>
      <c r="AD12" s="24">
        <v>167905.4</v>
      </c>
      <c r="AE12" s="24">
        <v>212383.94999999998</v>
      </c>
      <c r="AF12" s="24">
        <v>196565.68</v>
      </c>
      <c r="AG12" s="24">
        <v>199629.18000000002</v>
      </c>
      <c r="AH12" s="24">
        <v>322411.07</v>
      </c>
      <c r="AI12" s="24">
        <v>146965.09</v>
      </c>
      <c r="AJ12" s="24">
        <v>179039.35999999999</v>
      </c>
      <c r="AK12" s="24">
        <v>252000</v>
      </c>
      <c r="AL12" s="24">
        <v>204100</v>
      </c>
      <c r="AM12" s="24">
        <v>208300</v>
      </c>
      <c r="AN12" s="24">
        <v>244600</v>
      </c>
      <c r="AO12" s="24">
        <v>177200</v>
      </c>
      <c r="AQ12" s="24">
        <v>187900</v>
      </c>
      <c r="AR12" s="24">
        <v>220300</v>
      </c>
      <c r="AS12" s="24">
        <v>203600</v>
      </c>
      <c r="AT12" s="24">
        <v>226400</v>
      </c>
      <c r="AU12" s="24">
        <v>328100</v>
      </c>
      <c r="AV12" s="24">
        <v>171900</v>
      </c>
      <c r="AW12" s="24">
        <v>205100</v>
      </c>
      <c r="AX12" s="24">
        <v>252000</v>
      </c>
      <c r="AY12" s="24">
        <v>204100</v>
      </c>
      <c r="AZ12" s="24">
        <v>208300</v>
      </c>
      <c r="BA12" s="24">
        <v>244600</v>
      </c>
      <c r="BB12" s="24">
        <v>177200</v>
      </c>
    </row>
    <row r="13" spans="3:54" outlineLevel="1">
      <c r="C13" s="52">
        <v>103</v>
      </c>
      <c r="D13" s="123" t="s">
        <v>76</v>
      </c>
      <c r="F13" s="24">
        <v>239083.17</v>
      </c>
      <c r="G13" s="24">
        <v>256500</v>
      </c>
      <c r="H13" s="24">
        <v>-17416.829999999987</v>
      </c>
      <c r="I13" s="78">
        <v>245971.07</v>
      </c>
      <c r="J13" s="78">
        <v>-6887.8999999999942</v>
      </c>
      <c r="L13" s="24">
        <v>1869312.3299999998</v>
      </c>
      <c r="M13" s="24">
        <v>1918900</v>
      </c>
      <c r="N13" s="24">
        <v>-49587.670000000158</v>
      </c>
      <c r="O13" s="78">
        <v>1875794.33</v>
      </c>
      <c r="P13" s="78">
        <v>-6482.0000000002328</v>
      </c>
      <c r="R13" s="24">
        <v>276577.06</v>
      </c>
      <c r="S13" s="24">
        <v>294851.88</v>
      </c>
      <c r="T13" s="24">
        <v>247063.59000000003</v>
      </c>
      <c r="U13" s="24">
        <v>253036.80000000002</v>
      </c>
      <c r="V13" s="24">
        <v>351620.38</v>
      </c>
      <c r="W13" s="24">
        <v>206673.55000000002</v>
      </c>
      <c r="X13" s="24">
        <v>245971.07</v>
      </c>
      <c r="Y13" s="24">
        <v>307144.55</v>
      </c>
      <c r="Z13" s="24">
        <v>259036.1</v>
      </c>
      <c r="AA13" s="24">
        <v>223813.78999999998</v>
      </c>
      <c r="AB13" s="24">
        <v>303320.02999999997</v>
      </c>
      <c r="AC13" s="24">
        <v>259111.87</v>
      </c>
      <c r="AD13" s="24">
        <v>241158.96000000002</v>
      </c>
      <c r="AE13" s="24">
        <v>281443.25</v>
      </c>
      <c r="AF13" s="24">
        <v>237690.26</v>
      </c>
      <c r="AG13" s="24">
        <v>264169.17</v>
      </c>
      <c r="AH13" s="24">
        <v>398072.18</v>
      </c>
      <c r="AI13" s="24">
        <v>207695.34</v>
      </c>
      <c r="AJ13" s="24">
        <v>239083.17</v>
      </c>
      <c r="AK13" s="24">
        <v>328400</v>
      </c>
      <c r="AL13" s="24">
        <v>259200</v>
      </c>
      <c r="AM13" s="24">
        <v>264800</v>
      </c>
      <c r="AN13" s="24">
        <v>304000</v>
      </c>
      <c r="AO13" s="24">
        <v>292000</v>
      </c>
      <c r="AQ13" s="24">
        <v>282200</v>
      </c>
      <c r="AR13" s="24">
        <v>300800</v>
      </c>
      <c r="AS13" s="24">
        <v>251700</v>
      </c>
      <c r="AT13" s="24">
        <v>258200</v>
      </c>
      <c r="AU13" s="24">
        <v>358700</v>
      </c>
      <c r="AV13" s="24">
        <v>210800</v>
      </c>
      <c r="AW13" s="24">
        <v>256500</v>
      </c>
      <c r="AX13" s="24">
        <v>328400</v>
      </c>
      <c r="AY13" s="24">
        <v>259200</v>
      </c>
      <c r="AZ13" s="24">
        <v>264800</v>
      </c>
      <c r="BA13" s="24">
        <v>304000</v>
      </c>
      <c r="BB13" s="24">
        <v>292000</v>
      </c>
    </row>
    <row r="14" spans="3:54" outlineLevel="1">
      <c r="C14" s="52">
        <v>104</v>
      </c>
      <c r="D14" s="123" t="s">
        <v>10</v>
      </c>
      <c r="F14" s="24">
        <v>144475.10999999999</v>
      </c>
      <c r="G14" s="24">
        <v>155700</v>
      </c>
      <c r="H14" s="24">
        <v>-11224.890000000014</v>
      </c>
      <c r="I14" s="78">
        <v>152365.22999999998</v>
      </c>
      <c r="J14" s="78">
        <v>-7890.1199999999953</v>
      </c>
      <c r="L14" s="24">
        <v>1075695.2000000002</v>
      </c>
      <c r="M14" s="24">
        <v>1146700</v>
      </c>
      <c r="N14" s="24">
        <v>-71004.799999999814</v>
      </c>
      <c r="O14" s="78">
        <v>1143274.05</v>
      </c>
      <c r="P14" s="78">
        <v>-67578.84999999986</v>
      </c>
      <c r="R14" s="24">
        <v>129098.24000000001</v>
      </c>
      <c r="S14" s="24">
        <v>162346.02000000002</v>
      </c>
      <c r="T14" s="24">
        <v>145003.22999999998</v>
      </c>
      <c r="U14" s="24">
        <v>179073.13999999998</v>
      </c>
      <c r="V14" s="24">
        <v>248291.01</v>
      </c>
      <c r="W14" s="24">
        <v>127097.18</v>
      </c>
      <c r="X14" s="24">
        <v>152365.22999999998</v>
      </c>
      <c r="Y14" s="24">
        <v>191442.55</v>
      </c>
      <c r="Z14" s="24">
        <v>147634.45000000001</v>
      </c>
      <c r="AA14" s="24">
        <v>131801.70000000001</v>
      </c>
      <c r="AB14" s="24">
        <v>159823.52000000002</v>
      </c>
      <c r="AC14" s="24">
        <v>126175.72</v>
      </c>
      <c r="AD14" s="24">
        <v>114967.41</v>
      </c>
      <c r="AE14" s="24">
        <v>156225.51</v>
      </c>
      <c r="AF14" s="24">
        <v>139363.26999999999</v>
      </c>
      <c r="AG14" s="24">
        <v>159439.27000000002</v>
      </c>
      <c r="AH14" s="24">
        <v>250424.91999999998</v>
      </c>
      <c r="AI14" s="24">
        <v>110799.70999999999</v>
      </c>
      <c r="AJ14" s="24">
        <v>144475.10999999999</v>
      </c>
      <c r="AK14" s="24">
        <v>196000</v>
      </c>
      <c r="AL14" s="24">
        <v>158000</v>
      </c>
      <c r="AM14" s="24">
        <v>151900</v>
      </c>
      <c r="AN14" s="24">
        <v>199100</v>
      </c>
      <c r="AO14" s="24">
        <v>182400</v>
      </c>
      <c r="AQ14" s="24">
        <v>128700</v>
      </c>
      <c r="AR14" s="24">
        <v>162700</v>
      </c>
      <c r="AS14" s="24">
        <v>144900</v>
      </c>
      <c r="AT14" s="24">
        <v>179000</v>
      </c>
      <c r="AU14" s="24">
        <v>248500</v>
      </c>
      <c r="AV14" s="24">
        <v>127200</v>
      </c>
      <c r="AW14" s="24">
        <v>155700</v>
      </c>
      <c r="AX14" s="24">
        <v>196000</v>
      </c>
      <c r="AY14" s="24">
        <v>158000</v>
      </c>
      <c r="AZ14" s="24">
        <v>151900</v>
      </c>
      <c r="BA14" s="24">
        <v>199100</v>
      </c>
      <c r="BB14" s="24">
        <v>182400</v>
      </c>
    </row>
    <row r="15" spans="3:54" outlineLevel="1">
      <c r="C15" s="52">
        <v>105</v>
      </c>
      <c r="D15" s="123" t="s">
        <v>11</v>
      </c>
      <c r="F15" s="24">
        <v>151092.84999999998</v>
      </c>
      <c r="G15" s="24">
        <v>164000</v>
      </c>
      <c r="H15" s="24">
        <v>-12907.150000000023</v>
      </c>
      <c r="I15" s="78">
        <v>154074.40999999997</v>
      </c>
      <c r="J15" s="78">
        <v>-2981.5599999999977</v>
      </c>
      <c r="L15" s="24">
        <v>1201880.1000000001</v>
      </c>
      <c r="M15" s="24">
        <v>1211700</v>
      </c>
      <c r="N15" s="24">
        <v>-9819.8999999999069</v>
      </c>
      <c r="O15" s="78">
        <v>1150980.8999999999</v>
      </c>
      <c r="P15" s="78">
        <v>50899.200000000186</v>
      </c>
      <c r="R15" s="24">
        <v>160723.25</v>
      </c>
      <c r="S15" s="24">
        <v>185553.99</v>
      </c>
      <c r="T15" s="24">
        <v>147665.59</v>
      </c>
      <c r="U15" s="24">
        <v>155192.25</v>
      </c>
      <c r="V15" s="24">
        <v>222401.97</v>
      </c>
      <c r="W15" s="24">
        <v>125369.44</v>
      </c>
      <c r="X15" s="24">
        <v>154074.40999999997</v>
      </c>
      <c r="Y15" s="24">
        <v>182336.51</v>
      </c>
      <c r="Z15" s="24">
        <v>149058.44</v>
      </c>
      <c r="AA15" s="24">
        <v>152689.71000000002</v>
      </c>
      <c r="AB15" s="24">
        <v>193660.41</v>
      </c>
      <c r="AC15" s="24">
        <v>163905.59999999998</v>
      </c>
      <c r="AD15" s="24">
        <v>176468.86000000002</v>
      </c>
      <c r="AE15" s="24">
        <v>205497.37000000002</v>
      </c>
      <c r="AF15" s="24">
        <v>153151.6</v>
      </c>
      <c r="AG15" s="24">
        <v>158402.27000000002</v>
      </c>
      <c r="AH15" s="24">
        <v>221548.04</v>
      </c>
      <c r="AI15" s="24">
        <v>135719.11000000002</v>
      </c>
      <c r="AJ15" s="24">
        <v>151092.84999999998</v>
      </c>
      <c r="AK15" s="24">
        <v>201800</v>
      </c>
      <c r="AL15" s="24">
        <v>167000</v>
      </c>
      <c r="AM15" s="24">
        <v>147100</v>
      </c>
      <c r="AN15" s="24">
        <v>189700</v>
      </c>
      <c r="AO15" s="24">
        <v>176100</v>
      </c>
      <c r="AQ15" s="24">
        <v>169400</v>
      </c>
      <c r="AR15" s="24">
        <v>194800</v>
      </c>
      <c r="AS15" s="24">
        <v>155100</v>
      </c>
      <c r="AT15" s="24">
        <v>163000</v>
      </c>
      <c r="AU15" s="24">
        <v>233600</v>
      </c>
      <c r="AV15" s="24">
        <v>131800</v>
      </c>
      <c r="AW15" s="24">
        <v>164000</v>
      </c>
      <c r="AX15" s="24">
        <v>201800</v>
      </c>
      <c r="AY15" s="24">
        <v>167000</v>
      </c>
      <c r="AZ15" s="24">
        <v>147100</v>
      </c>
      <c r="BA15" s="24">
        <v>189700</v>
      </c>
      <c r="BB15" s="24">
        <v>176100</v>
      </c>
    </row>
    <row r="16" spans="3:54" outlineLevel="1">
      <c r="C16" s="52">
        <v>106</v>
      </c>
      <c r="D16" s="123" t="s">
        <v>12</v>
      </c>
      <c r="F16" s="24">
        <v>111966.62</v>
      </c>
      <c r="G16" s="24">
        <v>123600</v>
      </c>
      <c r="H16" s="24">
        <v>-11633.380000000005</v>
      </c>
      <c r="I16" s="78">
        <v>120937.53999999998</v>
      </c>
      <c r="J16" s="78">
        <v>-8970.9199999999837</v>
      </c>
      <c r="L16" s="24">
        <v>811398.94</v>
      </c>
      <c r="M16" s="24">
        <v>860800</v>
      </c>
      <c r="N16" s="24">
        <v>-49401.060000000056</v>
      </c>
      <c r="O16" s="78">
        <v>843672.09999999986</v>
      </c>
      <c r="P16" s="78">
        <v>-32273.159999999916</v>
      </c>
      <c r="R16" s="24">
        <v>102797.53000000001</v>
      </c>
      <c r="S16" s="24">
        <v>133381.62</v>
      </c>
      <c r="T16" s="24">
        <v>112218.69</v>
      </c>
      <c r="U16" s="24">
        <v>117073.33</v>
      </c>
      <c r="V16" s="24">
        <v>164415.04999999999</v>
      </c>
      <c r="W16" s="24">
        <v>92848.34</v>
      </c>
      <c r="X16" s="24">
        <v>120937.53999999998</v>
      </c>
      <c r="Y16" s="24">
        <v>142981.19999999998</v>
      </c>
      <c r="Z16" s="24">
        <v>115600.84</v>
      </c>
      <c r="AA16" s="24">
        <v>110961.39</v>
      </c>
      <c r="AB16" s="24">
        <v>128669.12</v>
      </c>
      <c r="AC16" s="24">
        <v>118920.59</v>
      </c>
      <c r="AD16" s="24">
        <v>89796.94</v>
      </c>
      <c r="AE16" s="24">
        <v>129565.46999999999</v>
      </c>
      <c r="AF16" s="24">
        <v>109595.96</v>
      </c>
      <c r="AG16" s="24">
        <v>115201.68</v>
      </c>
      <c r="AH16" s="24">
        <v>165901.16</v>
      </c>
      <c r="AI16" s="24">
        <v>89371.11</v>
      </c>
      <c r="AJ16" s="24">
        <v>111966.62</v>
      </c>
      <c r="AK16" s="24">
        <v>147900</v>
      </c>
      <c r="AL16" s="24">
        <v>122400</v>
      </c>
      <c r="AM16" s="24">
        <v>128800</v>
      </c>
      <c r="AN16" s="24">
        <v>147000</v>
      </c>
      <c r="AO16" s="24">
        <v>127900</v>
      </c>
      <c r="AQ16" s="24">
        <v>104800</v>
      </c>
      <c r="AR16" s="24">
        <v>136100</v>
      </c>
      <c r="AS16" s="24">
        <v>114300</v>
      </c>
      <c r="AT16" s="24">
        <v>119500</v>
      </c>
      <c r="AU16" s="24">
        <v>167700</v>
      </c>
      <c r="AV16" s="24">
        <v>94800</v>
      </c>
      <c r="AW16" s="24">
        <v>123600</v>
      </c>
      <c r="AX16" s="24">
        <v>147900</v>
      </c>
      <c r="AY16" s="24">
        <v>122400</v>
      </c>
      <c r="AZ16" s="24">
        <v>128800</v>
      </c>
      <c r="BA16" s="24">
        <v>147000</v>
      </c>
      <c r="BB16" s="24">
        <v>127900</v>
      </c>
    </row>
    <row r="17" spans="3:54" outlineLevel="1">
      <c r="C17" s="52">
        <v>107</v>
      </c>
      <c r="D17" s="123" t="s">
        <v>13</v>
      </c>
      <c r="F17" s="24">
        <v>0</v>
      </c>
      <c r="G17" s="24">
        <v>0</v>
      </c>
      <c r="H17" s="24">
        <v>0</v>
      </c>
      <c r="I17" s="78">
        <v>0</v>
      </c>
      <c r="J17" s="78">
        <v>0</v>
      </c>
      <c r="L17" s="24">
        <v>0</v>
      </c>
      <c r="M17" s="24">
        <v>0</v>
      </c>
      <c r="N17" s="24">
        <v>0</v>
      </c>
      <c r="O17" s="78">
        <v>0</v>
      </c>
      <c r="P17" s="78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0</v>
      </c>
    </row>
    <row r="18" spans="3:54" outlineLevel="1">
      <c r="C18" s="52">
        <v>108</v>
      </c>
      <c r="D18" s="123" t="s">
        <v>14</v>
      </c>
      <c r="F18" s="24">
        <v>82984.98</v>
      </c>
      <c r="G18" s="24">
        <v>100000</v>
      </c>
      <c r="H18" s="24">
        <v>-17015.020000000004</v>
      </c>
      <c r="I18" s="78">
        <v>96333.09</v>
      </c>
      <c r="J18" s="78">
        <v>-13348.11</v>
      </c>
      <c r="L18" s="24">
        <v>628802.82000000007</v>
      </c>
      <c r="M18" s="24">
        <v>687400</v>
      </c>
      <c r="N18" s="24">
        <v>-58597.179999999935</v>
      </c>
      <c r="O18" s="78">
        <v>671987.22</v>
      </c>
      <c r="P18" s="78">
        <v>-43184.399999999907</v>
      </c>
      <c r="R18" s="24">
        <v>88211.51</v>
      </c>
      <c r="S18" s="24">
        <v>107351.51</v>
      </c>
      <c r="T18" s="24">
        <v>84478.459999999992</v>
      </c>
      <c r="U18" s="24">
        <v>96166.25</v>
      </c>
      <c r="V18" s="24">
        <v>116231.67</v>
      </c>
      <c r="W18" s="24">
        <v>83214.73000000001</v>
      </c>
      <c r="X18" s="24">
        <v>96333.09</v>
      </c>
      <c r="Y18" s="24">
        <v>118153.42</v>
      </c>
      <c r="Z18" s="24">
        <v>93243.819999999992</v>
      </c>
      <c r="AA18" s="24">
        <v>85629.200000000012</v>
      </c>
      <c r="AB18" s="24">
        <v>98702.5</v>
      </c>
      <c r="AC18" s="24">
        <v>84068.67</v>
      </c>
      <c r="AD18" s="24">
        <v>79651.34</v>
      </c>
      <c r="AE18" s="24">
        <v>100614.57</v>
      </c>
      <c r="AF18" s="24">
        <v>84065.41</v>
      </c>
      <c r="AG18" s="24">
        <v>85606.85</v>
      </c>
      <c r="AH18" s="24">
        <v>115208.61000000002</v>
      </c>
      <c r="AI18" s="24">
        <v>80671.06</v>
      </c>
      <c r="AJ18" s="24">
        <v>82984.98</v>
      </c>
      <c r="AK18" s="24">
        <v>124000</v>
      </c>
      <c r="AL18" s="24">
        <v>97900</v>
      </c>
      <c r="AM18" s="24">
        <v>92200</v>
      </c>
      <c r="AN18" s="24">
        <v>118800</v>
      </c>
      <c r="AO18" s="24">
        <v>95600</v>
      </c>
      <c r="AQ18" s="24">
        <v>90100</v>
      </c>
      <c r="AR18" s="24">
        <v>109600</v>
      </c>
      <c r="AS18" s="24">
        <v>86100</v>
      </c>
      <c r="AT18" s="24">
        <v>98100</v>
      </c>
      <c r="AU18" s="24">
        <v>118600</v>
      </c>
      <c r="AV18" s="24">
        <v>84900</v>
      </c>
      <c r="AW18" s="24">
        <v>100000</v>
      </c>
      <c r="AX18" s="24">
        <v>124000</v>
      </c>
      <c r="AY18" s="24">
        <v>97900</v>
      </c>
      <c r="AZ18" s="24">
        <v>92200</v>
      </c>
      <c r="BA18" s="24">
        <v>118800</v>
      </c>
      <c r="BB18" s="24">
        <v>95600</v>
      </c>
    </row>
    <row r="19" spans="3:54" outlineLevel="1">
      <c r="C19" s="52">
        <v>109</v>
      </c>
      <c r="D19" s="123" t="s">
        <v>15</v>
      </c>
      <c r="F19" s="24">
        <v>146838.90999999997</v>
      </c>
      <c r="G19" s="24">
        <v>161700</v>
      </c>
      <c r="H19" s="24">
        <v>-14861.090000000026</v>
      </c>
      <c r="I19" s="78">
        <v>157686.97</v>
      </c>
      <c r="J19" s="78">
        <v>-10848.060000000027</v>
      </c>
      <c r="L19" s="24">
        <v>1171998.9099999999</v>
      </c>
      <c r="M19" s="24">
        <v>1221100</v>
      </c>
      <c r="N19" s="24">
        <v>-49101.090000000084</v>
      </c>
      <c r="O19" s="78">
        <v>1196156.5</v>
      </c>
      <c r="P19" s="78">
        <v>-24157.590000000084</v>
      </c>
      <c r="R19" s="24">
        <v>167605</v>
      </c>
      <c r="S19" s="24">
        <v>179132.01</v>
      </c>
      <c r="T19" s="24">
        <v>146017.54999999999</v>
      </c>
      <c r="U19" s="24">
        <v>170026.50999999998</v>
      </c>
      <c r="V19" s="24">
        <v>252447.67</v>
      </c>
      <c r="W19" s="24">
        <v>123240.79</v>
      </c>
      <c r="X19" s="24">
        <v>157686.97</v>
      </c>
      <c r="Y19" s="24">
        <v>207406.25</v>
      </c>
      <c r="Z19" s="24">
        <v>151434.21999999997</v>
      </c>
      <c r="AA19" s="24">
        <v>157916.52000000002</v>
      </c>
      <c r="AB19" s="24">
        <v>205323.62000000002</v>
      </c>
      <c r="AC19" s="24">
        <v>169327.16999999998</v>
      </c>
      <c r="AD19" s="24">
        <v>154272.56</v>
      </c>
      <c r="AE19" s="24">
        <v>178915.44999999998</v>
      </c>
      <c r="AF19" s="24">
        <v>146885.19</v>
      </c>
      <c r="AG19" s="24">
        <v>171636.63</v>
      </c>
      <c r="AH19" s="24">
        <v>250979.15999999997</v>
      </c>
      <c r="AI19" s="24">
        <v>122471.01000000001</v>
      </c>
      <c r="AJ19" s="24">
        <v>146838.90999999997</v>
      </c>
      <c r="AK19" s="24">
        <v>205500</v>
      </c>
      <c r="AL19" s="24">
        <v>173400</v>
      </c>
      <c r="AM19" s="24">
        <v>155100</v>
      </c>
      <c r="AN19" s="24">
        <v>223500</v>
      </c>
      <c r="AO19" s="24">
        <v>177200</v>
      </c>
      <c r="AQ19" s="24">
        <v>170900</v>
      </c>
      <c r="AR19" s="24">
        <v>182700</v>
      </c>
      <c r="AS19" s="24">
        <v>148900</v>
      </c>
      <c r="AT19" s="24">
        <v>173500</v>
      </c>
      <c r="AU19" s="24">
        <v>257700</v>
      </c>
      <c r="AV19" s="24">
        <v>125700</v>
      </c>
      <c r="AW19" s="24">
        <v>161700</v>
      </c>
      <c r="AX19" s="24">
        <v>205500</v>
      </c>
      <c r="AY19" s="24">
        <v>173400</v>
      </c>
      <c r="AZ19" s="24">
        <v>155100</v>
      </c>
      <c r="BA19" s="24">
        <v>223500</v>
      </c>
      <c r="BB19" s="24">
        <v>177200</v>
      </c>
    </row>
    <row r="20" spans="3:54" outlineLevel="1">
      <c r="C20" s="52">
        <v>110</v>
      </c>
      <c r="D20" s="123" t="s">
        <v>16</v>
      </c>
      <c r="F20" s="24">
        <v>74749.86</v>
      </c>
      <c r="G20" s="24">
        <v>90800</v>
      </c>
      <c r="H20" s="24">
        <v>-16050.14</v>
      </c>
      <c r="I20" s="78">
        <v>84947.28</v>
      </c>
      <c r="J20" s="78">
        <v>-10197.419999999998</v>
      </c>
      <c r="L20" s="24">
        <v>534708.73</v>
      </c>
      <c r="M20" s="24">
        <v>610100</v>
      </c>
      <c r="N20" s="24">
        <v>-75391.270000000019</v>
      </c>
      <c r="O20" s="78">
        <v>593991.05999999994</v>
      </c>
      <c r="P20" s="78">
        <v>-59282.329999999958</v>
      </c>
      <c r="R20" s="24">
        <v>77593.440000000002</v>
      </c>
      <c r="S20" s="24">
        <v>90240.53</v>
      </c>
      <c r="T20" s="24">
        <v>78291.19</v>
      </c>
      <c r="U20" s="24">
        <v>72656.070000000007</v>
      </c>
      <c r="V20" s="24">
        <v>117641.85999999999</v>
      </c>
      <c r="W20" s="24">
        <v>72620.69</v>
      </c>
      <c r="X20" s="24">
        <v>84947.28</v>
      </c>
      <c r="Y20" s="24">
        <v>100260.68</v>
      </c>
      <c r="Z20" s="24">
        <v>75432.920000000013</v>
      </c>
      <c r="AA20" s="24">
        <v>67418.67</v>
      </c>
      <c r="AB20" s="24">
        <v>82903.22</v>
      </c>
      <c r="AC20" s="24">
        <v>61940.05</v>
      </c>
      <c r="AD20" s="24">
        <v>61154.37</v>
      </c>
      <c r="AE20" s="24">
        <v>83671.929999999993</v>
      </c>
      <c r="AF20" s="24">
        <v>72619.11</v>
      </c>
      <c r="AG20" s="24">
        <v>68614.95</v>
      </c>
      <c r="AH20" s="24">
        <v>108099.00999999998</v>
      </c>
      <c r="AI20" s="24">
        <v>65799.5</v>
      </c>
      <c r="AJ20" s="24">
        <v>74749.86</v>
      </c>
      <c r="AK20" s="24">
        <v>112600</v>
      </c>
      <c r="AL20" s="24">
        <v>87700</v>
      </c>
      <c r="AM20" s="24">
        <v>83500</v>
      </c>
      <c r="AN20" s="24">
        <v>101500</v>
      </c>
      <c r="AO20" s="24">
        <v>85600</v>
      </c>
      <c r="AQ20" s="24">
        <v>79100</v>
      </c>
      <c r="AR20" s="24">
        <v>92100</v>
      </c>
      <c r="AS20" s="24">
        <v>79800</v>
      </c>
      <c r="AT20" s="24">
        <v>74200</v>
      </c>
      <c r="AU20" s="24">
        <v>120000</v>
      </c>
      <c r="AV20" s="24">
        <v>74100</v>
      </c>
      <c r="AW20" s="24">
        <v>90800</v>
      </c>
      <c r="AX20" s="24">
        <v>112600</v>
      </c>
      <c r="AY20" s="24">
        <v>87700</v>
      </c>
      <c r="AZ20" s="24">
        <v>83500</v>
      </c>
      <c r="BA20" s="24">
        <v>101500</v>
      </c>
      <c r="BB20" s="24">
        <v>85600</v>
      </c>
    </row>
    <row r="21" spans="3:54" outlineLevel="1">
      <c r="C21" s="52">
        <v>111</v>
      </c>
      <c r="D21" s="123" t="s">
        <v>17</v>
      </c>
      <c r="F21" s="24">
        <v>150253.96</v>
      </c>
      <c r="G21" s="24">
        <v>171800</v>
      </c>
      <c r="H21" s="24">
        <v>-21546.040000000008</v>
      </c>
      <c r="I21" s="78">
        <v>158296.13</v>
      </c>
      <c r="J21" s="78">
        <v>-8042.1700000000128</v>
      </c>
      <c r="L21" s="24">
        <v>1117077.5799999998</v>
      </c>
      <c r="M21" s="24">
        <v>1203100</v>
      </c>
      <c r="N21" s="24">
        <v>-86022.420000000158</v>
      </c>
      <c r="O21" s="78">
        <v>1169556.8700000001</v>
      </c>
      <c r="P21" s="78">
        <v>-52479.29000000027</v>
      </c>
      <c r="R21" s="24">
        <v>155091.04999999999</v>
      </c>
      <c r="S21" s="24">
        <v>171453.59</v>
      </c>
      <c r="T21" s="24">
        <v>153788.72</v>
      </c>
      <c r="U21" s="24">
        <v>161806.06</v>
      </c>
      <c r="V21" s="24">
        <v>235081.58000000002</v>
      </c>
      <c r="W21" s="24">
        <v>134039.74</v>
      </c>
      <c r="X21" s="24">
        <v>158296.13</v>
      </c>
      <c r="Y21" s="24">
        <v>197169.78</v>
      </c>
      <c r="Z21" s="24">
        <v>157135.17000000001</v>
      </c>
      <c r="AA21" s="24">
        <v>154772.12</v>
      </c>
      <c r="AB21" s="24">
        <v>173595.21</v>
      </c>
      <c r="AC21" s="24">
        <v>149120.92000000001</v>
      </c>
      <c r="AD21" s="24">
        <v>138005.19</v>
      </c>
      <c r="AE21" s="24">
        <v>168388.04</v>
      </c>
      <c r="AF21" s="24">
        <v>145244.33000000002</v>
      </c>
      <c r="AG21" s="24">
        <v>153847.07</v>
      </c>
      <c r="AH21" s="24">
        <v>242936.02999999997</v>
      </c>
      <c r="AI21" s="24">
        <v>118402.95999999999</v>
      </c>
      <c r="AJ21" s="24">
        <v>150253.96</v>
      </c>
      <c r="AK21" s="24">
        <v>224500</v>
      </c>
      <c r="AL21" s="24">
        <v>184600</v>
      </c>
      <c r="AM21" s="24">
        <v>161200</v>
      </c>
      <c r="AN21" s="24">
        <v>193300</v>
      </c>
      <c r="AO21" s="24">
        <v>176200</v>
      </c>
      <c r="AQ21" s="24">
        <v>158200</v>
      </c>
      <c r="AR21" s="24">
        <v>174800</v>
      </c>
      <c r="AS21" s="24">
        <v>156700</v>
      </c>
      <c r="AT21" s="24">
        <v>165000</v>
      </c>
      <c r="AU21" s="24">
        <v>239900</v>
      </c>
      <c r="AV21" s="24">
        <v>136700</v>
      </c>
      <c r="AW21" s="24">
        <v>171800</v>
      </c>
      <c r="AX21" s="24">
        <v>224500</v>
      </c>
      <c r="AY21" s="24">
        <v>184600</v>
      </c>
      <c r="AZ21" s="24">
        <v>161200</v>
      </c>
      <c r="BA21" s="24">
        <v>193300</v>
      </c>
      <c r="BB21" s="24">
        <v>176200</v>
      </c>
    </row>
    <row r="22" spans="3:54" outlineLevel="1">
      <c r="C22" s="52">
        <v>112</v>
      </c>
      <c r="D22" s="123" t="s">
        <v>18</v>
      </c>
      <c r="F22" s="24">
        <v>234061.77000000002</v>
      </c>
      <c r="G22" s="24">
        <v>265300</v>
      </c>
      <c r="H22" s="24">
        <v>-31238.229999999981</v>
      </c>
      <c r="I22" s="78">
        <v>253701.38999999998</v>
      </c>
      <c r="J22" s="78">
        <v>-19639.619999999966</v>
      </c>
      <c r="L22" s="24">
        <v>2038798.61</v>
      </c>
      <c r="M22" s="24">
        <v>2180700</v>
      </c>
      <c r="N22" s="24">
        <v>-141901.3899999999</v>
      </c>
      <c r="O22" s="78">
        <v>2131091.34</v>
      </c>
      <c r="P22" s="78">
        <v>-92292.729999999749</v>
      </c>
      <c r="R22" s="24">
        <v>319347.36</v>
      </c>
      <c r="S22" s="24">
        <v>330919.77</v>
      </c>
      <c r="T22" s="24">
        <v>275635.39</v>
      </c>
      <c r="U22" s="24">
        <v>322110.65999999997</v>
      </c>
      <c r="V22" s="24">
        <v>401484.47</v>
      </c>
      <c r="W22" s="24">
        <v>227892.30000000002</v>
      </c>
      <c r="X22" s="24">
        <v>253701.38999999998</v>
      </c>
      <c r="Y22" s="24">
        <v>311397.36</v>
      </c>
      <c r="Z22" s="24">
        <v>266370.86</v>
      </c>
      <c r="AA22" s="24">
        <v>235525.77999999997</v>
      </c>
      <c r="AB22" s="24">
        <v>323957.06</v>
      </c>
      <c r="AC22" s="24">
        <v>276059.5</v>
      </c>
      <c r="AD22" s="24">
        <v>294200.28999999998</v>
      </c>
      <c r="AE22" s="24">
        <v>325861.48</v>
      </c>
      <c r="AF22" s="24">
        <v>263091.28999999998</v>
      </c>
      <c r="AG22" s="24">
        <v>296844.14</v>
      </c>
      <c r="AH22" s="24">
        <v>406651.08999999997</v>
      </c>
      <c r="AI22" s="24">
        <v>218088.55</v>
      </c>
      <c r="AJ22" s="24">
        <v>234061.77000000002</v>
      </c>
      <c r="AK22" s="24">
        <v>339600</v>
      </c>
      <c r="AL22" s="24">
        <v>265200</v>
      </c>
      <c r="AM22" s="24">
        <v>255600</v>
      </c>
      <c r="AN22" s="24">
        <v>360900</v>
      </c>
      <c r="AO22" s="24">
        <v>312100</v>
      </c>
      <c r="AQ22" s="24">
        <v>325800</v>
      </c>
      <c r="AR22" s="24">
        <v>337700</v>
      </c>
      <c r="AS22" s="24">
        <v>281100</v>
      </c>
      <c r="AT22" s="24">
        <v>328600</v>
      </c>
      <c r="AU22" s="24">
        <v>409800</v>
      </c>
      <c r="AV22" s="24">
        <v>232400</v>
      </c>
      <c r="AW22" s="24">
        <v>265300</v>
      </c>
      <c r="AX22" s="24">
        <v>339600</v>
      </c>
      <c r="AY22" s="24">
        <v>265200</v>
      </c>
      <c r="AZ22" s="24">
        <v>255600</v>
      </c>
      <c r="BA22" s="24">
        <v>360900</v>
      </c>
      <c r="BB22" s="24">
        <v>312100</v>
      </c>
    </row>
    <row r="23" spans="3:54" outlineLevel="1">
      <c r="C23" s="52">
        <v>113</v>
      </c>
      <c r="D23" s="123" t="s">
        <v>19</v>
      </c>
      <c r="F23" s="24">
        <v>84753</v>
      </c>
      <c r="G23" s="24">
        <v>96100</v>
      </c>
      <c r="H23" s="24">
        <v>-11347</v>
      </c>
      <c r="I23" s="78">
        <v>91277.829999999987</v>
      </c>
      <c r="J23" s="78">
        <v>-6524.8299999999872</v>
      </c>
      <c r="L23" s="24">
        <v>677971.06</v>
      </c>
      <c r="M23" s="24">
        <v>711500</v>
      </c>
      <c r="N23" s="24">
        <v>-33528.939999999944</v>
      </c>
      <c r="O23" s="78">
        <v>694451.66999999993</v>
      </c>
      <c r="P23" s="78">
        <v>-16480.60999999987</v>
      </c>
      <c r="R23" s="24">
        <v>103963.88</v>
      </c>
      <c r="S23" s="24">
        <v>108042.45999999999</v>
      </c>
      <c r="T23" s="24">
        <v>87445.290000000008</v>
      </c>
      <c r="U23" s="24">
        <v>90325.64</v>
      </c>
      <c r="V23" s="24">
        <v>133854.84</v>
      </c>
      <c r="W23" s="24">
        <v>79541.73</v>
      </c>
      <c r="X23" s="24">
        <v>91277.829999999987</v>
      </c>
      <c r="Y23" s="24">
        <v>120725.56</v>
      </c>
      <c r="Z23" s="24">
        <v>95074.59</v>
      </c>
      <c r="AA23" s="24">
        <v>85222.82</v>
      </c>
      <c r="AB23" s="24">
        <v>102631.95</v>
      </c>
      <c r="AC23" s="24">
        <v>85568.61</v>
      </c>
      <c r="AD23" s="24">
        <v>91632.42</v>
      </c>
      <c r="AE23" s="24">
        <v>111833.42000000001</v>
      </c>
      <c r="AF23" s="24">
        <v>86773.39</v>
      </c>
      <c r="AG23" s="24">
        <v>92436.540000000008</v>
      </c>
      <c r="AH23" s="24">
        <v>131288.70000000001</v>
      </c>
      <c r="AI23" s="24">
        <v>79253.59</v>
      </c>
      <c r="AJ23" s="24">
        <v>84753</v>
      </c>
      <c r="AK23" s="24">
        <v>120400</v>
      </c>
      <c r="AL23" s="24">
        <v>99000</v>
      </c>
      <c r="AM23" s="24">
        <v>93200</v>
      </c>
      <c r="AN23" s="24">
        <v>115800</v>
      </c>
      <c r="AO23" s="24">
        <v>104800</v>
      </c>
      <c r="AQ23" s="24">
        <v>106000</v>
      </c>
      <c r="AR23" s="24">
        <v>110200</v>
      </c>
      <c r="AS23" s="24">
        <v>89200</v>
      </c>
      <c r="AT23" s="24">
        <v>92300</v>
      </c>
      <c r="AU23" s="24">
        <v>136500</v>
      </c>
      <c r="AV23" s="24">
        <v>81200</v>
      </c>
      <c r="AW23" s="24">
        <v>96100</v>
      </c>
      <c r="AX23" s="24">
        <v>120400</v>
      </c>
      <c r="AY23" s="24">
        <v>99000</v>
      </c>
      <c r="AZ23" s="24">
        <v>93200</v>
      </c>
      <c r="BA23" s="24">
        <v>115800</v>
      </c>
      <c r="BB23" s="24">
        <v>104800</v>
      </c>
    </row>
    <row r="24" spans="3:54" outlineLevel="1">
      <c r="C24" s="52">
        <v>115</v>
      </c>
      <c r="D24" s="123" t="s">
        <v>20</v>
      </c>
      <c r="F24" s="24">
        <v>165437.54</v>
      </c>
      <c r="G24" s="24">
        <v>158700</v>
      </c>
      <c r="H24" s="24">
        <v>6737.5400000000081</v>
      </c>
      <c r="I24" s="78">
        <v>154843.44</v>
      </c>
      <c r="J24" s="78">
        <v>10594.100000000006</v>
      </c>
      <c r="L24" s="24">
        <v>1344454.35</v>
      </c>
      <c r="M24" s="24">
        <v>1220400</v>
      </c>
      <c r="N24" s="24">
        <v>124054.35000000009</v>
      </c>
      <c r="O24" s="78">
        <v>1195701.73</v>
      </c>
      <c r="P24" s="78">
        <v>148752.62000000011</v>
      </c>
      <c r="R24" s="24">
        <v>169084.09</v>
      </c>
      <c r="S24" s="24">
        <v>178309.98</v>
      </c>
      <c r="T24" s="24">
        <v>149557.08000000002</v>
      </c>
      <c r="U24" s="24">
        <v>162689.98000000001</v>
      </c>
      <c r="V24" s="24">
        <v>247280</v>
      </c>
      <c r="W24" s="24">
        <v>133937.16</v>
      </c>
      <c r="X24" s="24">
        <v>154843.44</v>
      </c>
      <c r="Y24" s="24">
        <v>207661.53</v>
      </c>
      <c r="Z24" s="24">
        <v>159100.68</v>
      </c>
      <c r="AA24" s="24">
        <v>159895.99</v>
      </c>
      <c r="AB24" s="24">
        <v>199818.77000000002</v>
      </c>
      <c r="AC24" s="24">
        <v>158067.51</v>
      </c>
      <c r="AD24" s="24">
        <v>163957.31</v>
      </c>
      <c r="AE24" s="24">
        <v>221915.51</v>
      </c>
      <c r="AF24" s="24">
        <v>186517.32</v>
      </c>
      <c r="AG24" s="24">
        <v>185307.78</v>
      </c>
      <c r="AH24" s="24">
        <v>288363.43</v>
      </c>
      <c r="AI24" s="24">
        <v>132955.46</v>
      </c>
      <c r="AJ24" s="24">
        <v>165437.54</v>
      </c>
      <c r="AK24" s="24">
        <v>210600</v>
      </c>
      <c r="AL24" s="24">
        <v>173900</v>
      </c>
      <c r="AM24" s="24">
        <v>164200</v>
      </c>
      <c r="AN24" s="24">
        <v>208000</v>
      </c>
      <c r="AO24" s="24">
        <v>163700</v>
      </c>
      <c r="AQ24" s="24">
        <v>172500</v>
      </c>
      <c r="AR24" s="24">
        <v>181900</v>
      </c>
      <c r="AS24" s="24">
        <v>152400</v>
      </c>
      <c r="AT24" s="24">
        <v>166000</v>
      </c>
      <c r="AU24" s="24">
        <v>252300</v>
      </c>
      <c r="AV24" s="24">
        <v>136600</v>
      </c>
      <c r="AW24" s="24">
        <v>158700</v>
      </c>
      <c r="AX24" s="24">
        <v>210600</v>
      </c>
      <c r="AY24" s="24">
        <v>173900</v>
      </c>
      <c r="AZ24" s="24">
        <v>164200</v>
      </c>
      <c r="BA24" s="24">
        <v>208000</v>
      </c>
      <c r="BB24" s="24">
        <v>163700</v>
      </c>
    </row>
    <row r="25" spans="3:54" ht="12.75" customHeight="1" outlineLevel="1">
      <c r="C25" s="52">
        <v>116</v>
      </c>
      <c r="D25" s="123" t="s">
        <v>25</v>
      </c>
      <c r="F25" s="24">
        <v>154489.59000000003</v>
      </c>
      <c r="G25" s="24">
        <v>193743</v>
      </c>
      <c r="H25" s="24">
        <v>-39253.409999999974</v>
      </c>
      <c r="I25" s="78">
        <v>171926.8</v>
      </c>
      <c r="J25" s="78">
        <v>-17437.209999999963</v>
      </c>
      <c r="L25" s="24">
        <v>1201490.28</v>
      </c>
      <c r="M25" s="24">
        <v>1385556</v>
      </c>
      <c r="N25" s="24">
        <v>-184065.71999999997</v>
      </c>
      <c r="O25" s="78">
        <v>1342542.58</v>
      </c>
      <c r="P25" s="78">
        <v>-141052.30000000005</v>
      </c>
      <c r="R25" s="24">
        <v>204792.62000000002</v>
      </c>
      <c r="S25" s="24">
        <v>227006.75</v>
      </c>
      <c r="T25" s="24">
        <v>182264.33000000002</v>
      </c>
      <c r="U25" s="24">
        <v>174659.29</v>
      </c>
      <c r="V25" s="24">
        <v>238501.19999999998</v>
      </c>
      <c r="W25" s="24">
        <v>143391.59</v>
      </c>
      <c r="X25" s="24">
        <v>171926.8</v>
      </c>
      <c r="Y25" s="24">
        <v>217812.21</v>
      </c>
      <c r="Z25" s="24">
        <v>190593.11000000002</v>
      </c>
      <c r="AA25" s="24">
        <v>168200.76</v>
      </c>
      <c r="AB25" s="24">
        <v>202850.09</v>
      </c>
      <c r="AC25" s="24">
        <v>168538.11</v>
      </c>
      <c r="AD25" s="24">
        <v>178859.89</v>
      </c>
      <c r="AE25" s="24">
        <v>192352.16000000003</v>
      </c>
      <c r="AF25" s="24">
        <v>153977.47999999998</v>
      </c>
      <c r="AG25" s="24">
        <v>157003.71</v>
      </c>
      <c r="AH25" s="24">
        <v>226534.24</v>
      </c>
      <c r="AI25" s="24">
        <v>138273.21</v>
      </c>
      <c r="AJ25" s="24">
        <v>154489.59000000003</v>
      </c>
      <c r="AK25" s="24">
        <v>235664</v>
      </c>
      <c r="AL25" s="24">
        <v>186224</v>
      </c>
      <c r="AM25" s="24">
        <v>184164</v>
      </c>
      <c r="AN25" s="24">
        <v>239166</v>
      </c>
      <c r="AO25" s="24">
        <v>179426</v>
      </c>
      <c r="AQ25" s="24">
        <v>173349</v>
      </c>
      <c r="AR25" s="24">
        <v>220317</v>
      </c>
      <c r="AS25" s="24">
        <v>186739</v>
      </c>
      <c r="AT25" s="24">
        <v>187048</v>
      </c>
      <c r="AU25" s="24">
        <v>266255</v>
      </c>
      <c r="AV25" s="24">
        <v>158105</v>
      </c>
      <c r="AW25" s="24">
        <v>193743</v>
      </c>
      <c r="AX25" s="24">
        <v>235664</v>
      </c>
      <c r="AY25" s="24">
        <v>186224</v>
      </c>
      <c r="AZ25" s="24">
        <v>184164</v>
      </c>
      <c r="BA25" s="24">
        <v>239166</v>
      </c>
      <c r="BB25" s="24">
        <v>179426</v>
      </c>
    </row>
    <row r="26" spans="3:54" ht="12.75" customHeight="1" outlineLevel="1">
      <c r="C26" s="52">
        <v>117</v>
      </c>
      <c r="D26" s="123" t="s">
        <v>21</v>
      </c>
      <c r="F26" s="24">
        <v>175580.7</v>
      </c>
      <c r="G26" s="24">
        <v>191300</v>
      </c>
      <c r="H26" s="24">
        <v>-15719.299999999988</v>
      </c>
      <c r="I26" s="78">
        <v>178432.99000000002</v>
      </c>
      <c r="J26" s="78">
        <v>-2852.2900000000081</v>
      </c>
      <c r="L26" s="24">
        <v>1346885.8099999998</v>
      </c>
      <c r="M26" s="24">
        <v>1323200</v>
      </c>
      <c r="N26" s="24">
        <v>23685.809999999823</v>
      </c>
      <c r="O26" s="78">
        <v>1246369.71</v>
      </c>
      <c r="P26" s="78">
        <v>100516.09999999986</v>
      </c>
      <c r="R26" s="24">
        <v>145767.91999999998</v>
      </c>
      <c r="S26" s="24">
        <v>170944.86</v>
      </c>
      <c r="T26" s="24">
        <v>157564.95000000001</v>
      </c>
      <c r="U26" s="24">
        <v>171229.06</v>
      </c>
      <c r="V26" s="24">
        <v>264277.69999999995</v>
      </c>
      <c r="W26" s="24">
        <v>158152.23000000001</v>
      </c>
      <c r="X26" s="24">
        <v>178432.99000000002</v>
      </c>
      <c r="Y26" s="24">
        <v>228086.34</v>
      </c>
      <c r="Z26" s="24">
        <v>184358.09000000003</v>
      </c>
      <c r="AA26" s="24">
        <v>179199.83000000002</v>
      </c>
      <c r="AB26" s="24">
        <v>197915.73000000004</v>
      </c>
      <c r="AC26" s="24">
        <v>166302.99</v>
      </c>
      <c r="AD26" s="24">
        <v>155088.54999999999</v>
      </c>
      <c r="AE26" s="24">
        <v>193100.42</v>
      </c>
      <c r="AF26" s="24">
        <v>180328.88999999998</v>
      </c>
      <c r="AG26" s="24">
        <v>194989.68</v>
      </c>
      <c r="AH26" s="24">
        <v>292250.7</v>
      </c>
      <c r="AI26" s="24">
        <v>155546.87</v>
      </c>
      <c r="AJ26" s="24">
        <v>175580.7</v>
      </c>
      <c r="AK26" s="24">
        <v>216200</v>
      </c>
      <c r="AL26" s="24">
        <v>175900</v>
      </c>
      <c r="AM26" s="24">
        <v>163200</v>
      </c>
      <c r="AN26" s="24">
        <v>207200</v>
      </c>
      <c r="AO26" s="24">
        <v>167400</v>
      </c>
      <c r="AQ26" s="24">
        <v>154500</v>
      </c>
      <c r="AR26" s="24">
        <v>181200</v>
      </c>
      <c r="AS26" s="24">
        <v>167000</v>
      </c>
      <c r="AT26" s="24">
        <v>181500</v>
      </c>
      <c r="AU26" s="24">
        <v>280100</v>
      </c>
      <c r="AV26" s="24">
        <v>167600</v>
      </c>
      <c r="AW26" s="24">
        <v>191300</v>
      </c>
      <c r="AX26" s="24">
        <v>216200</v>
      </c>
      <c r="AY26" s="24">
        <v>175900</v>
      </c>
      <c r="AZ26" s="24">
        <v>163200</v>
      </c>
      <c r="BA26" s="24">
        <v>207200</v>
      </c>
      <c r="BB26" s="24">
        <v>167400</v>
      </c>
    </row>
    <row r="27" spans="3:54" ht="12.75" customHeight="1" outlineLevel="1">
      <c r="C27" s="52">
        <v>120</v>
      </c>
      <c r="D27" s="123" t="s">
        <v>23</v>
      </c>
      <c r="F27" s="24">
        <v>202959.48</v>
      </c>
      <c r="G27" s="24">
        <v>215373</v>
      </c>
      <c r="H27" s="24">
        <v>-12413.51999999999</v>
      </c>
      <c r="I27" s="78">
        <v>196594.99</v>
      </c>
      <c r="J27" s="78">
        <v>6364.4900000000198</v>
      </c>
      <c r="L27" s="24">
        <v>1607917.23</v>
      </c>
      <c r="M27" s="24">
        <v>1539541</v>
      </c>
      <c r="N27" s="24">
        <v>68376.229999999981</v>
      </c>
      <c r="O27" s="78">
        <v>1491961.0699999998</v>
      </c>
      <c r="P27" s="78">
        <v>115956.16000000015</v>
      </c>
      <c r="R27" s="24">
        <v>227248.97999999998</v>
      </c>
      <c r="S27" s="24">
        <v>223428.13999999998</v>
      </c>
      <c r="T27" s="24">
        <v>193298.01</v>
      </c>
      <c r="U27" s="24">
        <v>199328.51</v>
      </c>
      <c r="V27" s="24">
        <v>285940.46999999997</v>
      </c>
      <c r="W27" s="24">
        <v>166121.97</v>
      </c>
      <c r="X27" s="24">
        <v>196594.99</v>
      </c>
      <c r="Y27" s="24">
        <v>240597.05</v>
      </c>
      <c r="Z27" s="24">
        <v>207182.01</v>
      </c>
      <c r="AA27" s="24">
        <v>206509.31</v>
      </c>
      <c r="AB27" s="24">
        <v>258629.33</v>
      </c>
      <c r="AC27" s="24">
        <v>216776.81999999998</v>
      </c>
      <c r="AD27" s="24">
        <v>244016.28999999998</v>
      </c>
      <c r="AE27" s="24">
        <v>243324.2</v>
      </c>
      <c r="AF27" s="24">
        <v>208650.99</v>
      </c>
      <c r="AG27" s="24">
        <v>210770.93</v>
      </c>
      <c r="AH27" s="24">
        <v>324019.94000000006</v>
      </c>
      <c r="AI27" s="24">
        <v>174175.4</v>
      </c>
      <c r="AJ27" s="24">
        <v>202959.48</v>
      </c>
      <c r="AK27" s="24">
        <v>261620</v>
      </c>
      <c r="AL27" s="24">
        <v>206824</v>
      </c>
      <c r="AM27" s="24">
        <v>204558</v>
      </c>
      <c r="AN27" s="24">
        <v>265843</v>
      </c>
      <c r="AO27" s="24">
        <v>199408</v>
      </c>
      <c r="AQ27" s="24">
        <v>192610</v>
      </c>
      <c r="AR27" s="24">
        <v>244728</v>
      </c>
      <c r="AS27" s="24">
        <v>207442</v>
      </c>
      <c r="AT27" s="24">
        <v>207751</v>
      </c>
      <c r="AU27" s="24">
        <v>295919</v>
      </c>
      <c r="AV27" s="24">
        <v>175718</v>
      </c>
      <c r="AW27" s="24">
        <v>215373</v>
      </c>
      <c r="AX27" s="24">
        <v>261620</v>
      </c>
      <c r="AY27" s="24">
        <v>206824</v>
      </c>
      <c r="AZ27" s="24">
        <v>204558</v>
      </c>
      <c r="BA27" s="24">
        <v>265843</v>
      </c>
      <c r="BB27" s="24">
        <v>199408</v>
      </c>
    </row>
    <row r="28" spans="3:54" ht="12.75" customHeight="1" outlineLevel="1">
      <c r="C28" s="52">
        <v>121</v>
      </c>
      <c r="D28" s="123" t="s">
        <v>22</v>
      </c>
      <c r="F28" s="24">
        <v>113698.3</v>
      </c>
      <c r="G28" s="24">
        <v>131200</v>
      </c>
      <c r="H28" s="24">
        <v>-17501.699999999997</v>
      </c>
      <c r="I28" s="78">
        <v>125122.96999999997</v>
      </c>
      <c r="J28" s="78">
        <v>-11424.669999999969</v>
      </c>
      <c r="L28" s="24">
        <v>808407.83000000007</v>
      </c>
      <c r="M28" s="24">
        <v>924100</v>
      </c>
      <c r="N28" s="24">
        <v>-115692.16999999993</v>
      </c>
      <c r="O28" s="78">
        <v>902338.81</v>
      </c>
      <c r="P28" s="78">
        <v>-93930.979999999981</v>
      </c>
      <c r="R28" s="24">
        <v>130809.59</v>
      </c>
      <c r="S28" s="24">
        <v>136590.65</v>
      </c>
      <c r="T28" s="24">
        <v>112452.63</v>
      </c>
      <c r="U28" s="24">
        <v>110681.19</v>
      </c>
      <c r="V28" s="24">
        <v>184650.99</v>
      </c>
      <c r="W28" s="24">
        <v>102030.79</v>
      </c>
      <c r="X28" s="24">
        <v>125122.96999999997</v>
      </c>
      <c r="Y28" s="24">
        <v>147798.04999999999</v>
      </c>
      <c r="Z28" s="24">
        <v>114002.54000000001</v>
      </c>
      <c r="AA28" s="24">
        <v>99486.869999999981</v>
      </c>
      <c r="AB28" s="24">
        <v>121477.45999999999</v>
      </c>
      <c r="AC28" s="24">
        <v>104177.16</v>
      </c>
      <c r="AD28" s="24">
        <v>104969.35999999999</v>
      </c>
      <c r="AE28" s="24">
        <v>124841.69999999998</v>
      </c>
      <c r="AF28" s="24">
        <v>103470.83</v>
      </c>
      <c r="AG28" s="24">
        <v>99963.340000000011</v>
      </c>
      <c r="AH28" s="24">
        <v>164227.34000000003</v>
      </c>
      <c r="AI28" s="24">
        <v>97236.959999999992</v>
      </c>
      <c r="AJ28" s="24">
        <v>113698.3</v>
      </c>
      <c r="AK28" s="24">
        <v>168200</v>
      </c>
      <c r="AL28" s="24">
        <v>135700</v>
      </c>
      <c r="AM28" s="24">
        <v>131500</v>
      </c>
      <c r="AN28" s="24">
        <v>174500</v>
      </c>
      <c r="AO28" s="24">
        <v>124100</v>
      </c>
      <c r="AQ28" s="24">
        <v>133400</v>
      </c>
      <c r="AR28" s="24">
        <v>139300</v>
      </c>
      <c r="AS28" s="24">
        <v>114700</v>
      </c>
      <c r="AT28" s="24">
        <v>112900</v>
      </c>
      <c r="AU28" s="24">
        <v>188500</v>
      </c>
      <c r="AV28" s="24">
        <v>104100</v>
      </c>
      <c r="AW28" s="24">
        <v>131200</v>
      </c>
      <c r="AX28" s="24">
        <v>168200</v>
      </c>
      <c r="AY28" s="24">
        <v>135700</v>
      </c>
      <c r="AZ28" s="24">
        <v>131500</v>
      </c>
      <c r="BA28" s="24">
        <v>174500</v>
      </c>
      <c r="BB28" s="24">
        <v>124100</v>
      </c>
    </row>
    <row r="29" spans="3:54" ht="12.75" customHeight="1" outlineLevel="1">
      <c r="C29" s="52">
        <v>122</v>
      </c>
      <c r="D29" s="123" t="s">
        <v>191</v>
      </c>
      <c r="F29" s="24">
        <v>99838.23</v>
      </c>
      <c r="G29" s="24">
        <v>120510</v>
      </c>
      <c r="H29" s="24">
        <v>-20671.770000000004</v>
      </c>
      <c r="I29" s="78">
        <v>129101.59</v>
      </c>
      <c r="J29" s="78">
        <v>-29263.360000000001</v>
      </c>
      <c r="L29" s="24">
        <v>766221.82</v>
      </c>
      <c r="M29" s="24">
        <v>862110</v>
      </c>
      <c r="N29" s="24">
        <v>-95888.180000000051</v>
      </c>
      <c r="O29" s="78">
        <v>909644.22999999986</v>
      </c>
      <c r="P29" s="78">
        <v>-143422.40999999992</v>
      </c>
      <c r="R29" s="24">
        <v>0</v>
      </c>
      <c r="S29" s="24">
        <v>185107.34</v>
      </c>
      <c r="T29" s="24">
        <v>146596.10999999999</v>
      </c>
      <c r="U29" s="24">
        <v>144218.59</v>
      </c>
      <c r="V29" s="24">
        <v>185055.64</v>
      </c>
      <c r="W29" s="24">
        <v>119564.96</v>
      </c>
      <c r="X29" s="24">
        <v>129101.59</v>
      </c>
      <c r="Y29" s="24">
        <v>161149.33000000002</v>
      </c>
      <c r="Z29" s="24">
        <v>131884.13999999998</v>
      </c>
      <c r="AA29" s="24">
        <v>111093.3</v>
      </c>
      <c r="AB29" s="24">
        <v>135118.97</v>
      </c>
      <c r="AC29" s="24">
        <v>105602.95</v>
      </c>
      <c r="AD29" s="24">
        <v>111126.17000000001</v>
      </c>
      <c r="AE29" s="24">
        <v>125706.23000000001</v>
      </c>
      <c r="AF29" s="24">
        <v>96307.7</v>
      </c>
      <c r="AG29" s="24">
        <v>94029.28</v>
      </c>
      <c r="AH29" s="24">
        <v>146044.71999999997</v>
      </c>
      <c r="AI29" s="24">
        <v>93169.489999999991</v>
      </c>
      <c r="AJ29" s="24">
        <v>99838.23</v>
      </c>
      <c r="AK29" s="24">
        <v>146466</v>
      </c>
      <c r="AL29" s="24">
        <v>115875</v>
      </c>
      <c r="AM29" s="24">
        <v>114639</v>
      </c>
      <c r="AN29" s="24">
        <v>148938</v>
      </c>
      <c r="AO29" s="24">
        <v>111549</v>
      </c>
      <c r="AQ29" s="24">
        <v>107944</v>
      </c>
      <c r="AR29" s="24">
        <v>137093</v>
      </c>
      <c r="AS29" s="24">
        <v>116184</v>
      </c>
      <c r="AT29" s="24">
        <v>116390</v>
      </c>
      <c r="AU29" s="24">
        <v>165624</v>
      </c>
      <c r="AV29" s="24">
        <v>98365</v>
      </c>
      <c r="AW29" s="24">
        <v>120510</v>
      </c>
      <c r="AX29" s="24">
        <v>146466</v>
      </c>
      <c r="AY29" s="24">
        <v>115875</v>
      </c>
      <c r="AZ29" s="24">
        <v>114639</v>
      </c>
      <c r="BA29" s="24">
        <v>148938</v>
      </c>
      <c r="BB29" s="24">
        <v>111549</v>
      </c>
    </row>
    <row r="30" spans="3:54" ht="12.75" customHeight="1" outlineLevel="1">
      <c r="C30" s="52">
        <v>123</v>
      </c>
      <c r="D30" s="123" t="s">
        <v>198</v>
      </c>
      <c r="F30" s="24">
        <v>110191.45</v>
      </c>
      <c r="G30" s="24">
        <v>150792</v>
      </c>
      <c r="H30" s="24">
        <v>-40600.550000000003</v>
      </c>
      <c r="I30" s="78">
        <v>161713.29</v>
      </c>
      <c r="J30" s="78">
        <v>-51521.840000000011</v>
      </c>
      <c r="L30" s="24">
        <v>841840.03</v>
      </c>
      <c r="M30" s="24">
        <v>1077998</v>
      </c>
      <c r="N30" s="24">
        <v>-236157.96999999997</v>
      </c>
      <c r="O30" s="78">
        <v>674656.25</v>
      </c>
      <c r="P30" s="78">
        <v>167183.78000000003</v>
      </c>
      <c r="R30" s="24">
        <v>0</v>
      </c>
      <c r="S30" s="24">
        <v>0</v>
      </c>
      <c r="T30" s="24">
        <v>0</v>
      </c>
      <c r="U30" s="24">
        <v>120915.18</v>
      </c>
      <c r="V30" s="24">
        <v>239445.81</v>
      </c>
      <c r="W30" s="24">
        <v>152581.97</v>
      </c>
      <c r="X30" s="24">
        <v>161713.29</v>
      </c>
      <c r="Y30" s="24">
        <v>195021.84</v>
      </c>
      <c r="Z30" s="24">
        <v>153546.03</v>
      </c>
      <c r="AA30" s="24">
        <v>125994.5</v>
      </c>
      <c r="AB30" s="24">
        <v>143477.07</v>
      </c>
      <c r="AC30" s="24">
        <v>107725.73000000001</v>
      </c>
      <c r="AD30" s="24">
        <v>114637.74</v>
      </c>
      <c r="AE30" s="24">
        <v>129385.70999999999</v>
      </c>
      <c r="AF30" s="24">
        <v>109169.95999999999</v>
      </c>
      <c r="AG30" s="24">
        <v>112888.13999999998</v>
      </c>
      <c r="AH30" s="24">
        <v>161198.08000000002</v>
      </c>
      <c r="AI30" s="24">
        <v>104368.95</v>
      </c>
      <c r="AJ30" s="24">
        <v>110191.45</v>
      </c>
      <c r="AK30" s="24">
        <v>183134</v>
      </c>
      <c r="AL30" s="24">
        <v>144818</v>
      </c>
      <c r="AM30" s="24">
        <v>143170</v>
      </c>
      <c r="AN30" s="24">
        <v>186018</v>
      </c>
      <c r="AO30" s="24">
        <v>139565</v>
      </c>
      <c r="AQ30" s="24">
        <v>134930</v>
      </c>
      <c r="AR30" s="24">
        <v>171392</v>
      </c>
      <c r="AS30" s="24">
        <v>145230</v>
      </c>
      <c r="AT30" s="24">
        <v>145436</v>
      </c>
      <c r="AU30" s="24">
        <v>207133</v>
      </c>
      <c r="AV30" s="24">
        <v>123085</v>
      </c>
      <c r="AW30" s="24">
        <v>150792</v>
      </c>
      <c r="AX30" s="24">
        <v>183134</v>
      </c>
      <c r="AY30" s="24">
        <v>144818</v>
      </c>
      <c r="AZ30" s="24">
        <v>143170</v>
      </c>
      <c r="BA30" s="24">
        <v>186018</v>
      </c>
      <c r="BB30" s="24">
        <v>139565</v>
      </c>
    </row>
    <row r="31" spans="3:54" ht="12.75" customHeight="1" outlineLevel="1">
      <c r="C31" s="52">
        <v>114</v>
      </c>
      <c r="D31" s="123" t="s">
        <v>24</v>
      </c>
      <c r="F31" s="24">
        <v>158069.12</v>
      </c>
      <c r="G31" s="24">
        <v>193743</v>
      </c>
      <c r="H31" s="24">
        <v>-35673.880000000005</v>
      </c>
      <c r="I31" s="78">
        <v>207570.94999999998</v>
      </c>
      <c r="J31" s="78">
        <v>-49501.829999999987</v>
      </c>
      <c r="L31" s="24">
        <v>1151865.78</v>
      </c>
      <c r="M31" s="24">
        <v>1385556</v>
      </c>
      <c r="N31" s="24">
        <v>-233690.21999999997</v>
      </c>
      <c r="O31" s="78">
        <v>595627.98</v>
      </c>
      <c r="P31" s="78">
        <v>556237.80000000005</v>
      </c>
      <c r="R31" s="24">
        <v>0</v>
      </c>
      <c r="S31" s="24">
        <v>0</v>
      </c>
      <c r="T31" s="24">
        <v>0</v>
      </c>
      <c r="U31" s="24">
        <v>0</v>
      </c>
      <c r="V31" s="24">
        <v>209394.34</v>
      </c>
      <c r="W31" s="24">
        <v>178662.69</v>
      </c>
      <c r="X31" s="24">
        <v>207570.94999999998</v>
      </c>
      <c r="Y31" s="24">
        <v>238091.09</v>
      </c>
      <c r="Z31" s="24">
        <v>183868.97999999998</v>
      </c>
      <c r="AA31" s="24">
        <v>178074.03</v>
      </c>
      <c r="AB31" s="24">
        <v>202558.91000000003</v>
      </c>
      <c r="AC31" s="24">
        <v>151482.16999999998</v>
      </c>
      <c r="AD31" s="24">
        <v>145581.38</v>
      </c>
      <c r="AE31" s="24">
        <v>195052.60000000003</v>
      </c>
      <c r="AF31" s="24">
        <v>152605.26</v>
      </c>
      <c r="AG31" s="24">
        <v>150273.74</v>
      </c>
      <c r="AH31" s="24">
        <v>221134.16</v>
      </c>
      <c r="AI31" s="24">
        <v>129149.51999999999</v>
      </c>
      <c r="AJ31" s="24">
        <v>158069.12</v>
      </c>
      <c r="AK31" s="24">
        <v>235664</v>
      </c>
      <c r="AL31" s="24">
        <v>186224</v>
      </c>
      <c r="AM31" s="24">
        <v>184164</v>
      </c>
      <c r="AN31" s="24">
        <v>239166</v>
      </c>
      <c r="AO31" s="24">
        <v>179426</v>
      </c>
      <c r="AQ31" s="24">
        <v>173349</v>
      </c>
      <c r="AR31" s="24">
        <v>220317</v>
      </c>
      <c r="AS31" s="24">
        <v>186739</v>
      </c>
      <c r="AT31" s="24">
        <v>187048</v>
      </c>
      <c r="AU31" s="24">
        <v>266255</v>
      </c>
      <c r="AV31" s="24">
        <v>158105</v>
      </c>
      <c r="AW31" s="24">
        <v>193743</v>
      </c>
      <c r="AX31" s="24">
        <v>235664</v>
      </c>
      <c r="AY31" s="24">
        <v>186224</v>
      </c>
      <c r="AZ31" s="24">
        <v>184164</v>
      </c>
      <c r="BA31" s="24">
        <v>239166</v>
      </c>
      <c r="BB31" s="24">
        <v>179426</v>
      </c>
    </row>
    <row r="32" spans="3:54" ht="12.75" customHeight="1" outlineLevel="1">
      <c r="C32" s="52">
        <v>126</v>
      </c>
      <c r="D32" s="123" t="s">
        <v>743</v>
      </c>
      <c r="F32" s="24">
        <v>135140.85</v>
      </c>
      <c r="G32" s="24">
        <v>172216</v>
      </c>
      <c r="H32" s="24">
        <v>-37075.149999999994</v>
      </c>
      <c r="I32" s="78">
        <v>0</v>
      </c>
      <c r="J32" s="78">
        <v>135140.85</v>
      </c>
      <c r="L32" s="24">
        <v>1300695.5900000001</v>
      </c>
      <c r="M32" s="24">
        <v>1231571</v>
      </c>
      <c r="N32" s="24">
        <v>69124.590000000084</v>
      </c>
      <c r="O32" s="78">
        <v>0</v>
      </c>
      <c r="P32" s="78">
        <v>1300695.5900000001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417.14</v>
      </c>
      <c r="AD32" s="24">
        <v>178905.52000000002</v>
      </c>
      <c r="AE32" s="24">
        <v>236442.52000000002</v>
      </c>
      <c r="AF32" s="24">
        <v>172534.6</v>
      </c>
      <c r="AG32" s="24">
        <v>184549.66999999998</v>
      </c>
      <c r="AH32" s="24">
        <v>234904.61</v>
      </c>
      <c r="AI32" s="24">
        <v>158217.82</v>
      </c>
      <c r="AJ32" s="24">
        <v>135140.85</v>
      </c>
      <c r="AK32" s="24">
        <v>209399</v>
      </c>
      <c r="AL32" s="24">
        <v>165521</v>
      </c>
      <c r="AM32" s="24">
        <v>163564</v>
      </c>
      <c r="AN32" s="24">
        <v>212695</v>
      </c>
      <c r="AO32" s="24">
        <v>159444</v>
      </c>
      <c r="AQ32" s="24">
        <v>154088</v>
      </c>
      <c r="AR32" s="24">
        <v>195700</v>
      </c>
      <c r="AS32" s="24">
        <v>166036</v>
      </c>
      <c r="AT32" s="24">
        <v>166242</v>
      </c>
      <c r="AU32" s="24">
        <v>236797</v>
      </c>
      <c r="AV32" s="24">
        <v>140492</v>
      </c>
      <c r="AW32" s="24">
        <v>172216</v>
      </c>
      <c r="AX32" s="24">
        <v>209399</v>
      </c>
      <c r="AY32" s="24">
        <v>165521</v>
      </c>
      <c r="AZ32" s="24">
        <v>163564</v>
      </c>
      <c r="BA32" s="24">
        <v>212695</v>
      </c>
      <c r="BB32" s="24">
        <v>159444</v>
      </c>
    </row>
    <row r="33" spans="3:54" ht="12.75" customHeight="1" outlineLevel="1">
      <c r="C33" s="52">
        <v>127</v>
      </c>
      <c r="D33" s="123" t="s">
        <v>200</v>
      </c>
      <c r="F33" s="24">
        <v>116315.73</v>
      </c>
      <c r="G33" s="24">
        <v>120510</v>
      </c>
      <c r="H33" s="24">
        <v>-4194.2700000000041</v>
      </c>
      <c r="I33" s="78">
        <v>0</v>
      </c>
      <c r="J33" s="78">
        <v>116315.73</v>
      </c>
      <c r="L33" s="24">
        <v>949620.65</v>
      </c>
      <c r="M33" s="24">
        <v>862110</v>
      </c>
      <c r="N33" s="24">
        <v>87510.650000000023</v>
      </c>
      <c r="O33" s="78">
        <v>0</v>
      </c>
      <c r="P33" s="78">
        <v>949620.65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58955.89</v>
      </c>
      <c r="AC33" s="24">
        <v>147878.66</v>
      </c>
      <c r="AD33" s="24">
        <v>145831.07</v>
      </c>
      <c r="AE33" s="24">
        <v>171231.51</v>
      </c>
      <c r="AF33" s="24">
        <v>126226.53</v>
      </c>
      <c r="AG33" s="24">
        <v>121761.8</v>
      </c>
      <c r="AH33" s="24">
        <v>164859.84</v>
      </c>
      <c r="AI33" s="24">
        <v>103394.17000000001</v>
      </c>
      <c r="AJ33" s="24">
        <v>116315.73</v>
      </c>
      <c r="AK33" s="24">
        <v>146466</v>
      </c>
      <c r="AL33" s="24">
        <v>115875</v>
      </c>
      <c r="AM33" s="24">
        <v>114639</v>
      </c>
      <c r="AN33" s="24">
        <v>148938</v>
      </c>
      <c r="AO33" s="24">
        <v>111549</v>
      </c>
      <c r="AQ33" s="24">
        <v>107944</v>
      </c>
      <c r="AR33" s="24">
        <v>137093</v>
      </c>
      <c r="AS33" s="24">
        <v>116184</v>
      </c>
      <c r="AT33" s="24">
        <v>116390</v>
      </c>
      <c r="AU33" s="24">
        <v>165624</v>
      </c>
      <c r="AV33" s="24">
        <v>98365</v>
      </c>
      <c r="AW33" s="24">
        <v>120510</v>
      </c>
      <c r="AX33" s="24">
        <v>146466</v>
      </c>
      <c r="AY33" s="24">
        <v>115875</v>
      </c>
      <c r="AZ33" s="24">
        <v>114639</v>
      </c>
      <c r="BA33" s="24">
        <v>148938</v>
      </c>
      <c r="BB33" s="24">
        <v>111549</v>
      </c>
    </row>
    <row r="34" spans="3:54" ht="12.75" customHeight="1" outlineLevel="1">
      <c r="C34" s="52">
        <v>128</v>
      </c>
      <c r="D34" s="123" t="s">
        <v>218</v>
      </c>
      <c r="F34" s="24">
        <v>113404.15</v>
      </c>
      <c r="G34" s="24">
        <v>150792</v>
      </c>
      <c r="H34" s="24">
        <v>-37387.850000000006</v>
      </c>
      <c r="I34" s="78">
        <v>147727.35</v>
      </c>
      <c r="J34" s="78">
        <v>-34323.200000000012</v>
      </c>
      <c r="L34" s="24">
        <v>825753.63000000012</v>
      </c>
      <c r="M34" s="24">
        <v>1077998</v>
      </c>
      <c r="N34" s="24">
        <v>-252244.36999999988</v>
      </c>
      <c r="O34" s="78">
        <v>544836.88</v>
      </c>
      <c r="P34" s="78">
        <v>280916.75000000012</v>
      </c>
      <c r="R34" s="24">
        <v>0</v>
      </c>
      <c r="S34" s="24">
        <v>0</v>
      </c>
      <c r="T34" s="24">
        <v>0</v>
      </c>
      <c r="U34" s="24">
        <v>64858.689999999995</v>
      </c>
      <c r="V34" s="24">
        <v>196005.03</v>
      </c>
      <c r="W34" s="24">
        <v>136245.81</v>
      </c>
      <c r="X34" s="24">
        <v>147727.35</v>
      </c>
      <c r="Y34" s="24">
        <v>179545.41</v>
      </c>
      <c r="Z34" s="24">
        <v>137819.45000000001</v>
      </c>
      <c r="AA34" s="24">
        <v>119243.23000000001</v>
      </c>
      <c r="AB34" s="24">
        <v>142542.75</v>
      </c>
      <c r="AC34" s="24">
        <v>111443.18</v>
      </c>
      <c r="AD34" s="24">
        <v>113403.03</v>
      </c>
      <c r="AE34" s="24">
        <v>131475.96000000002</v>
      </c>
      <c r="AF34" s="24">
        <v>105912.85</v>
      </c>
      <c r="AG34" s="24">
        <v>111009.56</v>
      </c>
      <c r="AH34" s="24">
        <v>149619.91</v>
      </c>
      <c r="AI34" s="24">
        <v>100928.17</v>
      </c>
      <c r="AJ34" s="24">
        <v>113404.15</v>
      </c>
      <c r="AK34" s="24">
        <v>183134</v>
      </c>
      <c r="AL34" s="24">
        <v>144818</v>
      </c>
      <c r="AM34" s="24">
        <v>143170</v>
      </c>
      <c r="AN34" s="24">
        <v>186018</v>
      </c>
      <c r="AO34" s="24">
        <v>139565</v>
      </c>
      <c r="AQ34" s="24">
        <v>134930</v>
      </c>
      <c r="AR34" s="24">
        <v>171392</v>
      </c>
      <c r="AS34" s="24">
        <v>145230</v>
      </c>
      <c r="AT34" s="24">
        <v>145436</v>
      </c>
      <c r="AU34" s="24">
        <v>207133</v>
      </c>
      <c r="AV34" s="24">
        <v>123085</v>
      </c>
      <c r="AW34" s="24">
        <v>150792</v>
      </c>
      <c r="AX34" s="24">
        <v>183134</v>
      </c>
      <c r="AY34" s="24">
        <v>144818</v>
      </c>
      <c r="AZ34" s="24">
        <v>143170</v>
      </c>
      <c r="BA34" s="24">
        <v>186018</v>
      </c>
      <c r="BB34" s="24">
        <v>139565</v>
      </c>
    </row>
    <row r="35" spans="3:54" ht="12.75" customHeight="1" outlineLevel="1">
      <c r="C35" s="52">
        <v>130</v>
      </c>
      <c r="D35" s="123" t="s">
        <v>199</v>
      </c>
      <c r="F35" s="24">
        <v>106983</v>
      </c>
      <c r="G35" s="24">
        <v>120510</v>
      </c>
      <c r="H35" s="24">
        <v>-13527</v>
      </c>
      <c r="I35" s="78">
        <v>0</v>
      </c>
      <c r="J35" s="78">
        <v>106983</v>
      </c>
      <c r="L35" s="24">
        <v>916039.44</v>
      </c>
      <c r="M35" s="24">
        <v>862110</v>
      </c>
      <c r="N35" s="24">
        <v>53929.439999999944</v>
      </c>
      <c r="O35" s="78">
        <v>0</v>
      </c>
      <c r="P35" s="78">
        <v>916039.44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51315.61</v>
      </c>
      <c r="AD35" s="24">
        <v>151211.79</v>
      </c>
      <c r="AE35" s="24">
        <v>159845.09999999998</v>
      </c>
      <c r="AF35" s="24">
        <v>121816.45</v>
      </c>
      <c r="AG35" s="24">
        <v>117145.05</v>
      </c>
      <c r="AH35" s="24">
        <v>161034.72</v>
      </c>
      <c r="AI35" s="24">
        <v>98003.33</v>
      </c>
      <c r="AJ35" s="24">
        <v>106983</v>
      </c>
      <c r="AK35" s="24">
        <v>146466</v>
      </c>
      <c r="AL35" s="24">
        <v>115875</v>
      </c>
      <c r="AM35" s="24">
        <v>114639</v>
      </c>
      <c r="AN35" s="24">
        <v>148938</v>
      </c>
      <c r="AO35" s="24">
        <v>111549</v>
      </c>
      <c r="AQ35" s="24">
        <v>107944</v>
      </c>
      <c r="AR35" s="24">
        <v>137093</v>
      </c>
      <c r="AS35" s="24">
        <v>116184</v>
      </c>
      <c r="AT35" s="24">
        <v>116390</v>
      </c>
      <c r="AU35" s="24">
        <v>165624</v>
      </c>
      <c r="AV35" s="24">
        <v>98365</v>
      </c>
      <c r="AW35" s="24">
        <v>120510</v>
      </c>
      <c r="AX35" s="24">
        <v>146466</v>
      </c>
      <c r="AY35" s="24">
        <v>115875</v>
      </c>
      <c r="AZ35" s="24">
        <v>114639</v>
      </c>
      <c r="BA35" s="24">
        <v>148938</v>
      </c>
      <c r="BB35" s="24">
        <v>111549</v>
      </c>
    </row>
    <row r="36" spans="3:54" ht="12.75" customHeight="1" outlineLevel="1">
      <c r="C36" s="52">
        <v>129</v>
      </c>
      <c r="D36" s="123" t="s">
        <v>219</v>
      </c>
      <c r="F36" s="24">
        <v>0</v>
      </c>
      <c r="G36" s="24">
        <v>172216</v>
      </c>
      <c r="H36" s="24">
        <v>-172216</v>
      </c>
      <c r="I36" s="78">
        <v>0</v>
      </c>
      <c r="J36" s="78">
        <v>0</v>
      </c>
      <c r="L36" s="24">
        <v>0</v>
      </c>
      <c r="M36" s="24">
        <v>881783</v>
      </c>
      <c r="N36" s="24">
        <v>-881783</v>
      </c>
      <c r="O36" s="78">
        <v>0</v>
      </c>
      <c r="P36" s="78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209399</v>
      </c>
      <c r="AL36" s="24">
        <v>165521</v>
      </c>
      <c r="AM36" s="24">
        <v>163564</v>
      </c>
      <c r="AN36" s="24">
        <v>212695</v>
      </c>
      <c r="AO36" s="24">
        <v>159444</v>
      </c>
      <c r="AQ36" s="24">
        <v>0</v>
      </c>
      <c r="AR36" s="24">
        <v>0</v>
      </c>
      <c r="AS36" s="24">
        <v>166036</v>
      </c>
      <c r="AT36" s="24">
        <v>166242</v>
      </c>
      <c r="AU36" s="24">
        <v>236797</v>
      </c>
      <c r="AV36" s="24">
        <v>140492</v>
      </c>
      <c r="AW36" s="24">
        <v>172216</v>
      </c>
      <c r="AX36" s="24">
        <v>209399</v>
      </c>
      <c r="AY36" s="24">
        <v>165521</v>
      </c>
      <c r="AZ36" s="24">
        <v>163564</v>
      </c>
      <c r="BA36" s="24">
        <v>212695</v>
      </c>
      <c r="BB36" s="24">
        <v>159444</v>
      </c>
    </row>
    <row r="37" spans="3:54" ht="12.75" customHeight="1" outlineLevel="1">
      <c r="C37" s="52">
        <v>132</v>
      </c>
      <c r="D37" s="123" t="s">
        <v>744</v>
      </c>
      <c r="F37" s="24">
        <v>131628.24</v>
      </c>
      <c r="G37" s="24">
        <v>193743</v>
      </c>
      <c r="H37" s="24">
        <v>-62114.760000000009</v>
      </c>
      <c r="I37" s="78">
        <v>0</v>
      </c>
      <c r="J37" s="78">
        <v>131628.24</v>
      </c>
      <c r="L37" s="24">
        <v>492727.17</v>
      </c>
      <c r="M37" s="24">
        <v>805151</v>
      </c>
      <c r="N37" s="24">
        <v>-312423.83</v>
      </c>
      <c r="O37" s="78">
        <v>0</v>
      </c>
      <c r="P37" s="78">
        <v>492727.17</v>
      </c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>
        <v>0</v>
      </c>
      <c r="AE37" s="24">
        <v>0</v>
      </c>
      <c r="AF37" s="24">
        <v>0</v>
      </c>
      <c r="AG37" s="24">
        <v>52702.020000000004</v>
      </c>
      <c r="AH37" s="24">
        <v>187310.78999999998</v>
      </c>
      <c r="AI37" s="24">
        <v>121086.12</v>
      </c>
      <c r="AJ37" s="24">
        <v>131628.24</v>
      </c>
      <c r="AK37" s="24">
        <v>235664</v>
      </c>
      <c r="AL37" s="24">
        <v>186224</v>
      </c>
      <c r="AM37" s="24">
        <v>184164</v>
      </c>
      <c r="AN37" s="24">
        <v>239166</v>
      </c>
      <c r="AO37" s="24">
        <v>179426</v>
      </c>
      <c r="AQ37" s="24">
        <v>0</v>
      </c>
      <c r="AR37" s="24">
        <v>0</v>
      </c>
      <c r="AS37" s="24">
        <v>0</v>
      </c>
      <c r="AT37" s="24">
        <v>187048</v>
      </c>
      <c r="AU37" s="24">
        <v>266255</v>
      </c>
      <c r="AV37" s="24">
        <v>158105</v>
      </c>
      <c r="AW37" s="24">
        <v>193743</v>
      </c>
      <c r="AX37" s="24">
        <v>235664</v>
      </c>
      <c r="AY37" s="24">
        <v>186224</v>
      </c>
      <c r="AZ37" s="24">
        <v>184164</v>
      </c>
      <c r="BA37" s="24">
        <v>239166</v>
      </c>
      <c r="BB37" s="24">
        <v>179426</v>
      </c>
    </row>
    <row r="38" spans="3:54" ht="12.75" customHeight="1" outlineLevel="1">
      <c r="C38" s="52">
        <v>133</v>
      </c>
      <c r="D38" s="123" t="s">
        <v>769</v>
      </c>
      <c r="F38" s="24">
        <v>0</v>
      </c>
      <c r="G38" s="24">
        <v>0</v>
      </c>
      <c r="H38" s="24">
        <v>0</v>
      </c>
      <c r="I38" s="78">
        <v>0</v>
      </c>
      <c r="J38" s="78">
        <v>0</v>
      </c>
      <c r="L38" s="24">
        <v>0</v>
      </c>
      <c r="M38" s="24">
        <v>0</v>
      </c>
      <c r="N38" s="24">
        <v>0</v>
      </c>
      <c r="O38" s="78">
        <v>0</v>
      </c>
      <c r="P38" s="78">
        <v>0</v>
      </c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163564</v>
      </c>
      <c r="AN38" s="24">
        <v>212695</v>
      </c>
      <c r="AO38" s="24">
        <v>159444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163564</v>
      </c>
      <c r="BA38" s="24">
        <v>212695</v>
      </c>
      <c r="BB38" s="24">
        <v>159444</v>
      </c>
    </row>
    <row r="39" spans="3:54" ht="12.75" customHeight="1" outlineLevel="1">
      <c r="C39" s="52">
        <v>134</v>
      </c>
      <c r="D39" s="123" t="s">
        <v>747</v>
      </c>
      <c r="F39" s="24">
        <v>0</v>
      </c>
      <c r="G39" s="24">
        <v>0</v>
      </c>
      <c r="H39" s="24">
        <v>0</v>
      </c>
      <c r="I39" s="78">
        <v>0</v>
      </c>
      <c r="J39" s="78">
        <v>0</v>
      </c>
      <c r="L39" s="24">
        <v>0</v>
      </c>
      <c r="M39" s="24">
        <v>0</v>
      </c>
      <c r="N39" s="24">
        <v>0</v>
      </c>
      <c r="O39" s="78">
        <v>0</v>
      </c>
      <c r="P39" s="78">
        <v>0</v>
      </c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159444</v>
      </c>
      <c r="AO39" s="24">
        <v>119686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4">
        <v>0</v>
      </c>
      <c r="AX39" s="24">
        <v>0</v>
      </c>
      <c r="AY39" s="24">
        <v>0</v>
      </c>
      <c r="AZ39" s="24">
        <v>0</v>
      </c>
      <c r="BA39" s="24">
        <v>159444</v>
      </c>
      <c r="BB39" s="24">
        <v>119686</v>
      </c>
    </row>
    <row r="40" spans="3:54" ht="12.75" customHeight="1" outlineLevel="1">
      <c r="C40" s="52">
        <v>135</v>
      </c>
      <c r="D40" s="123" t="s">
        <v>765</v>
      </c>
      <c r="F40" s="24">
        <v>0</v>
      </c>
      <c r="G40" s="24">
        <v>0</v>
      </c>
      <c r="H40" s="24">
        <v>0</v>
      </c>
      <c r="I40" s="78">
        <v>0</v>
      </c>
      <c r="J40" s="78">
        <v>0</v>
      </c>
      <c r="L40" s="24">
        <v>0</v>
      </c>
      <c r="M40" s="24">
        <v>0</v>
      </c>
      <c r="N40" s="24">
        <v>0</v>
      </c>
      <c r="O40" s="78">
        <v>0</v>
      </c>
      <c r="P40" s="78">
        <v>0</v>
      </c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139565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139565</v>
      </c>
    </row>
    <row r="41" spans="3:54" ht="12.75" customHeight="1" outlineLevel="1">
      <c r="C41" s="52">
        <v>136</v>
      </c>
      <c r="D41" s="123"/>
      <c r="F41" s="24"/>
      <c r="G41" s="24"/>
      <c r="H41" s="24"/>
      <c r="I41" s="78"/>
      <c r="J41" s="78"/>
      <c r="L41" s="24"/>
      <c r="M41" s="24"/>
      <c r="N41" s="24"/>
      <c r="O41" s="78"/>
      <c r="P41" s="78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</row>
    <row r="42" spans="3:54" ht="12.75" customHeight="1" outlineLevel="1">
      <c r="C42" s="52">
        <v>137</v>
      </c>
      <c r="D42" s="123"/>
      <c r="F42" s="24"/>
      <c r="G42" s="24"/>
      <c r="H42" s="24"/>
      <c r="I42" s="78"/>
      <c r="J42" s="78"/>
      <c r="L42" s="24"/>
      <c r="M42" s="24"/>
      <c r="N42" s="24"/>
      <c r="O42" s="78"/>
      <c r="P42" s="78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</row>
    <row r="43" spans="3:54" ht="12.75" customHeight="1" outlineLevel="1">
      <c r="C43" s="52"/>
      <c r="D43" s="123"/>
      <c r="F43" s="24"/>
      <c r="G43" s="24"/>
      <c r="H43" s="24"/>
      <c r="I43" s="78"/>
      <c r="J43" s="78"/>
      <c r="L43" s="24"/>
      <c r="M43" s="24"/>
      <c r="N43" s="24"/>
      <c r="O43" s="78"/>
      <c r="P43" s="78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</row>
    <row r="44" spans="3:54" ht="12.75" customHeight="1" outlineLevel="1">
      <c r="C44" s="52"/>
      <c r="F44" s="24"/>
      <c r="G44" s="24"/>
      <c r="H44" s="24"/>
      <c r="I44" s="78"/>
      <c r="J44" s="78"/>
      <c r="L44" s="24"/>
      <c r="M44" s="24"/>
      <c r="N44" s="24"/>
      <c r="O44" s="78"/>
      <c r="P44" s="78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</row>
    <row r="45" spans="3:54" ht="12.75" customHeight="1" outlineLevel="1">
      <c r="C45" s="52"/>
      <c r="F45" s="24"/>
      <c r="G45" s="24"/>
      <c r="H45" s="24"/>
      <c r="I45" s="78"/>
      <c r="J45" s="78"/>
      <c r="L45" s="24"/>
      <c r="M45" s="24"/>
      <c r="N45" s="24"/>
      <c r="O45" s="78"/>
      <c r="P45" s="78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</row>
    <row r="46" spans="3:54" ht="12.75" customHeight="1" outlineLevel="1">
      <c r="C46" s="52"/>
      <c r="F46" s="24"/>
      <c r="G46" s="24"/>
      <c r="H46" s="24"/>
      <c r="I46" s="78"/>
      <c r="J46" s="78"/>
      <c r="L46" s="24"/>
      <c r="M46" s="24"/>
      <c r="N46" s="24"/>
      <c r="O46" s="78"/>
      <c r="P46" s="78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</row>
    <row r="47" spans="3:54" ht="12.75" customHeight="1" outlineLevel="1">
      <c r="C47" s="52"/>
      <c r="F47" s="24"/>
      <c r="G47" s="24"/>
      <c r="H47" s="24"/>
      <c r="I47" s="78"/>
      <c r="J47" s="78"/>
      <c r="L47" s="24"/>
      <c r="M47" s="24"/>
      <c r="N47" s="24"/>
      <c r="O47" s="78"/>
      <c r="P47" s="78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</row>
    <row r="48" spans="3:54" ht="12.75" customHeight="1" outlineLevel="1">
      <c r="C48" s="52"/>
      <c r="F48" s="24"/>
      <c r="G48" s="24"/>
      <c r="H48" s="24"/>
      <c r="I48" s="78"/>
      <c r="J48" s="78"/>
      <c r="L48" s="24"/>
      <c r="M48" s="24"/>
      <c r="N48" s="24"/>
      <c r="O48" s="78"/>
      <c r="P48" s="78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</row>
    <row r="49" spans="3:54" ht="12.75" customHeight="1" outlineLevel="1">
      <c r="C49" s="52"/>
      <c r="F49" s="24"/>
      <c r="G49" s="24"/>
      <c r="H49" s="24"/>
      <c r="I49" s="78"/>
      <c r="J49" s="78"/>
      <c r="L49" s="24"/>
      <c r="M49" s="24"/>
      <c r="N49" s="24"/>
      <c r="O49" s="78"/>
      <c r="P49" s="78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</row>
    <row r="50" spans="3:54" ht="12.75" customHeight="1" outlineLevel="1">
      <c r="C50" s="52"/>
      <c r="F50" s="24"/>
      <c r="G50" s="24"/>
      <c r="H50" s="24"/>
      <c r="I50" s="78"/>
      <c r="J50" s="78"/>
      <c r="L50" s="24"/>
      <c r="M50" s="24"/>
      <c r="N50" s="24"/>
      <c r="O50" s="78"/>
      <c r="P50" s="78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</row>
    <row r="51" spans="3:54" ht="12.75" customHeight="1" outlineLevel="1">
      <c r="C51" s="52"/>
      <c r="F51" s="24"/>
      <c r="G51" s="24"/>
      <c r="H51" s="24"/>
      <c r="I51" s="78"/>
      <c r="J51" s="78"/>
      <c r="L51" s="24"/>
      <c r="M51" s="24"/>
      <c r="N51" s="24"/>
      <c r="O51" s="78"/>
      <c r="P51" s="78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</row>
    <row r="52" spans="3:54" ht="12.75" customHeight="1" outlineLevel="1">
      <c r="C52" s="52"/>
      <c r="F52" s="24"/>
      <c r="G52" s="24"/>
      <c r="H52" s="24"/>
      <c r="I52" s="78"/>
      <c r="J52" s="78"/>
      <c r="L52" s="24"/>
      <c r="M52" s="24"/>
      <c r="N52" s="24"/>
      <c r="O52" s="78"/>
      <c r="P52" s="78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</row>
    <row r="53" spans="3:54" ht="12.75" customHeight="1" outlineLevel="1">
      <c r="C53" s="52"/>
      <c r="F53" s="24"/>
      <c r="G53" s="24"/>
      <c r="H53" s="24"/>
      <c r="I53" s="78"/>
      <c r="J53" s="78"/>
      <c r="L53" s="24"/>
      <c r="M53" s="24"/>
      <c r="N53" s="24"/>
      <c r="O53" s="78"/>
      <c r="P53" s="78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</row>
    <row r="54" spans="3:54" ht="12.75" customHeight="1" outlineLevel="1">
      <c r="C54" s="52"/>
      <c r="F54" s="24"/>
      <c r="G54" s="24"/>
      <c r="H54" s="24"/>
      <c r="I54" s="78"/>
      <c r="J54" s="78"/>
      <c r="L54" s="24"/>
      <c r="M54" s="24"/>
      <c r="N54" s="24"/>
      <c r="O54" s="78"/>
      <c r="P54" s="78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</row>
    <row r="55" spans="3:54" ht="12.75" customHeight="1" outlineLevel="1">
      <c r="C55" s="52"/>
      <c r="F55" s="24"/>
      <c r="G55" s="24"/>
      <c r="H55" s="24"/>
      <c r="I55" s="78"/>
      <c r="J55" s="78"/>
      <c r="L55" s="24"/>
      <c r="M55" s="24"/>
      <c r="N55" s="24"/>
      <c r="O55" s="78"/>
      <c r="P55" s="78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</row>
    <row r="56" spans="3:54" ht="12.75" customHeight="1" outlineLevel="1">
      <c r="C56" s="52"/>
      <c r="F56" s="24"/>
      <c r="G56" s="24"/>
      <c r="H56" s="24"/>
      <c r="I56" s="78"/>
      <c r="J56" s="78"/>
      <c r="L56" s="24"/>
      <c r="M56" s="24"/>
      <c r="N56" s="24"/>
      <c r="O56" s="78"/>
      <c r="P56" s="78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</row>
    <row r="57" spans="3:54" ht="12.75" customHeight="1" outlineLevel="1">
      <c r="C57" s="52"/>
      <c r="F57" s="24"/>
      <c r="G57" s="24"/>
      <c r="H57" s="24"/>
      <c r="I57" s="78"/>
      <c r="J57" s="78"/>
      <c r="L57" s="24"/>
      <c r="M57" s="24"/>
      <c r="N57" s="24"/>
      <c r="O57" s="78"/>
      <c r="P57" s="78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</row>
    <row r="58" spans="3:54" ht="12.75" customHeight="1" outlineLevel="1">
      <c r="C58" s="52"/>
      <c r="F58" s="24"/>
      <c r="G58" s="24"/>
      <c r="H58" s="24"/>
      <c r="I58" s="78"/>
      <c r="J58" s="78"/>
      <c r="L58" s="24"/>
      <c r="M58" s="24"/>
      <c r="N58" s="24"/>
      <c r="O58" s="78"/>
      <c r="P58" s="78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</row>
    <row r="59" spans="3:54" ht="12.75" customHeight="1" outlineLevel="1">
      <c r="C59" s="52"/>
      <c r="F59" s="53"/>
      <c r="G59" s="53"/>
      <c r="H59" s="53"/>
      <c r="I59" s="165"/>
      <c r="J59" s="165"/>
      <c r="L59" s="53"/>
      <c r="M59" s="53"/>
      <c r="N59" s="53"/>
      <c r="O59" s="165"/>
      <c r="P59" s="165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</row>
    <row r="60" spans="3:54" s="54" customFormat="1" ht="21" customHeight="1">
      <c r="D60" s="55" t="s">
        <v>57</v>
      </c>
      <c r="F60" s="56">
        <v>3504800.05</v>
      </c>
      <c r="G60" s="56">
        <v>4202748</v>
      </c>
      <c r="H60" s="56">
        <v>-697947.95000000019</v>
      </c>
      <c r="I60" s="81">
        <v>3317334.5899999994</v>
      </c>
      <c r="J60" s="81">
        <v>187465.46000000043</v>
      </c>
      <c r="L60" s="56">
        <v>27029444.070000004</v>
      </c>
      <c r="M60" s="56">
        <v>29695784</v>
      </c>
      <c r="N60" s="56">
        <v>-2666339.929999996</v>
      </c>
      <c r="O60" s="81">
        <v>22729321.899999999</v>
      </c>
      <c r="P60" s="81">
        <v>4300122.1700000055</v>
      </c>
      <c r="R60" s="56">
        <v>2719619.7199999997</v>
      </c>
      <c r="S60" s="56">
        <v>3260031.9299999997</v>
      </c>
      <c r="T60" s="56">
        <v>2754589.9099999997</v>
      </c>
      <c r="U60" s="56">
        <v>3119643.28</v>
      </c>
      <c r="V60" s="56">
        <v>4792894.84</v>
      </c>
      <c r="W60" s="56">
        <v>2765207.6300000004</v>
      </c>
      <c r="X60" s="56">
        <v>3317334.5899999994</v>
      </c>
      <c r="Y60" s="56">
        <v>4100932.7999999989</v>
      </c>
      <c r="Z60" s="56">
        <v>3308317.4799999995</v>
      </c>
      <c r="AA60" s="56">
        <v>3079153.16</v>
      </c>
      <c r="AB60" s="56">
        <v>3818946.0400000005</v>
      </c>
      <c r="AC60" s="56">
        <v>3294254.4099999997</v>
      </c>
      <c r="AD60" s="56">
        <v>3529791.4099999997</v>
      </c>
      <c r="AE60" s="56">
        <v>4226090.07</v>
      </c>
      <c r="AF60" s="56">
        <v>3477389.5000000005</v>
      </c>
      <c r="AG60" s="56">
        <v>3688371.66</v>
      </c>
      <c r="AH60" s="56">
        <v>5514280.330000001</v>
      </c>
      <c r="AI60" s="56">
        <v>3088721.0500000003</v>
      </c>
      <c r="AJ60" s="56">
        <v>3504800.05</v>
      </c>
      <c r="AK60" s="56">
        <v>5204276</v>
      </c>
      <c r="AL60" s="56">
        <v>4170799</v>
      </c>
      <c r="AM60" s="56">
        <v>4214899</v>
      </c>
      <c r="AN60" s="56">
        <v>5562020</v>
      </c>
      <c r="AO60" s="56">
        <v>4596846</v>
      </c>
      <c r="AQ60" s="56">
        <v>3679188</v>
      </c>
      <c r="AR60" s="56">
        <v>4318525</v>
      </c>
      <c r="AS60" s="56">
        <v>3832804</v>
      </c>
      <c r="AT60" s="56">
        <v>4211521</v>
      </c>
      <c r="AU60" s="56">
        <v>5996816</v>
      </c>
      <c r="AV60" s="56">
        <v>3454182</v>
      </c>
      <c r="AW60" s="56">
        <v>4202748</v>
      </c>
      <c r="AX60" s="56">
        <v>5204276</v>
      </c>
      <c r="AY60" s="56">
        <v>4170799</v>
      </c>
      <c r="AZ60" s="56">
        <v>4214899</v>
      </c>
      <c r="BA60" s="56">
        <v>5562020</v>
      </c>
      <c r="BB60" s="56">
        <v>4596846</v>
      </c>
    </row>
    <row r="61" spans="3:54" s="61" customFormat="1" ht="14">
      <c r="D61" s="59"/>
      <c r="E61" s="59"/>
      <c r="F61" s="97"/>
      <c r="G61" s="97"/>
      <c r="H61" s="97"/>
      <c r="I61" s="166"/>
      <c r="J61" s="166"/>
      <c r="K61" s="59"/>
      <c r="L61" s="97"/>
      <c r="M61" s="97"/>
      <c r="N61" s="97"/>
      <c r="O61" s="166"/>
      <c r="P61" s="166"/>
      <c r="Q61" s="59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59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</row>
    <row r="62" spans="3:54" s="54" customFormat="1" ht="20.25" customHeight="1">
      <c r="D62" s="62" t="s">
        <v>1</v>
      </c>
      <c r="F62" s="63">
        <v>2694877.1799999997</v>
      </c>
      <c r="G62" s="63">
        <v>3243878.1375000002</v>
      </c>
      <c r="H62" s="63">
        <v>-549000.95750000048</v>
      </c>
      <c r="I62" s="167">
        <v>2477284.7699999996</v>
      </c>
      <c r="J62" s="167">
        <v>217592.41000000015</v>
      </c>
      <c r="L62" s="63">
        <v>20894262.560000002</v>
      </c>
      <c r="M62" s="63">
        <v>22809035.965</v>
      </c>
      <c r="N62" s="63">
        <v>-1914773.4049999975</v>
      </c>
      <c r="O62" s="167">
        <v>17105009.899999999</v>
      </c>
      <c r="P62" s="167">
        <v>3789252.6600000039</v>
      </c>
      <c r="R62" s="63">
        <v>2039038.8399999999</v>
      </c>
      <c r="S62" s="63">
        <v>2452113.6599999997</v>
      </c>
      <c r="T62" s="63">
        <v>2065690.44</v>
      </c>
      <c r="U62" s="63">
        <v>2354244.27</v>
      </c>
      <c r="V62" s="63">
        <v>3627292.6799999997</v>
      </c>
      <c r="W62" s="63">
        <v>2089345.2400000002</v>
      </c>
      <c r="X62" s="63">
        <v>2477284.7699999996</v>
      </c>
      <c r="Y62" s="63">
        <v>3089305.129999999</v>
      </c>
      <c r="Z62" s="63">
        <v>2542489.0799999996</v>
      </c>
      <c r="AA62" s="63">
        <v>2339363.41</v>
      </c>
      <c r="AB62" s="63">
        <v>2879880.8200000003</v>
      </c>
      <c r="AC62" s="63">
        <v>2607986.11</v>
      </c>
      <c r="AD62" s="63">
        <v>2749889.57</v>
      </c>
      <c r="AE62" s="63">
        <v>3270149.8200000003</v>
      </c>
      <c r="AF62" s="63">
        <v>2708198.5100000007</v>
      </c>
      <c r="AG62" s="63">
        <v>2835116.04</v>
      </c>
      <c r="AH62" s="63">
        <v>4249021.370000001</v>
      </c>
      <c r="AI62" s="63">
        <v>2387010.0700000003</v>
      </c>
      <c r="AJ62" s="63">
        <v>2694877.1799999997</v>
      </c>
      <c r="AK62" s="63">
        <v>4016965.2375000007</v>
      </c>
      <c r="AL62" s="63">
        <v>3219304.14</v>
      </c>
      <c r="AM62" s="63">
        <v>3252174.7875000001</v>
      </c>
      <c r="AN62" s="63">
        <v>4290480.45</v>
      </c>
      <c r="AO62" s="63">
        <v>3545381.7975000003</v>
      </c>
      <c r="AQ62" s="63">
        <v>2805380.8500000006</v>
      </c>
      <c r="AR62" s="63">
        <v>3292875.3125</v>
      </c>
      <c r="AS62" s="63">
        <v>2921267.7800000003</v>
      </c>
      <c r="AT62" s="63">
        <v>3250750.2975000003</v>
      </c>
      <c r="AU62" s="63">
        <v>4628767.4700000007</v>
      </c>
      <c r="AV62" s="63">
        <v>2666116.1175000002</v>
      </c>
      <c r="AW62" s="63">
        <v>3243878.1375000002</v>
      </c>
      <c r="AX62" s="63">
        <v>4016965.2375000007</v>
      </c>
      <c r="AY62" s="63">
        <v>3219304.14</v>
      </c>
      <c r="AZ62" s="63">
        <v>3252174.7875000001</v>
      </c>
      <c r="BA62" s="63">
        <v>4290480.45</v>
      </c>
      <c r="BB62" s="63">
        <v>3545381.7975000003</v>
      </c>
    </row>
    <row r="63" spans="3:54" s="68" customFormat="1" ht="20.25" customHeight="1">
      <c r="D63" s="64" t="s">
        <v>35</v>
      </c>
      <c r="E63" s="106"/>
      <c r="F63" s="66">
        <v>0.76891039190666521</v>
      </c>
      <c r="G63" s="66">
        <v>0.77184692908068731</v>
      </c>
      <c r="H63" s="579">
        <v>-2.9365371740220914E-3</v>
      </c>
      <c r="I63" s="168">
        <v>0.74676964375788213</v>
      </c>
      <c r="J63" s="581">
        <v>2.2140748148783085E-2</v>
      </c>
      <c r="K63" s="106"/>
      <c r="L63" s="66">
        <v>0.77301858321202233</v>
      </c>
      <c r="M63" s="66">
        <v>0.76809004150218763</v>
      </c>
      <c r="N63" s="579">
        <v>4.9285417098346995E-3</v>
      </c>
      <c r="O63" s="168">
        <v>0.75255258274994996</v>
      </c>
      <c r="P63" s="581">
        <v>2.0466000462072365E-2</v>
      </c>
      <c r="Q63" s="106"/>
      <c r="R63" s="66">
        <v>0.74975145422169542</v>
      </c>
      <c r="S63" s="66">
        <v>0.75217473713516658</v>
      </c>
      <c r="T63" s="66">
        <v>0.74990851905066336</v>
      </c>
      <c r="U63" s="66">
        <v>0.75465175300427301</v>
      </c>
      <c r="V63" s="66">
        <v>0.75680623111689216</v>
      </c>
      <c r="W63" s="66">
        <v>0.75558349301965433</v>
      </c>
      <c r="X63" s="66">
        <v>0.74676964375788213</v>
      </c>
      <c r="Y63" s="66">
        <v>0.7533176671414854</v>
      </c>
      <c r="Z63" s="66">
        <v>0.76851423582237333</v>
      </c>
      <c r="AA63" s="66">
        <v>0.75974246438588977</v>
      </c>
      <c r="AB63" s="66">
        <v>0.75410356413415047</v>
      </c>
      <c r="AC63" s="66">
        <v>0.79167720079032999</v>
      </c>
      <c r="AD63" s="66">
        <v>0.77905157857472374</v>
      </c>
      <c r="AE63" s="66">
        <v>0.77380031325267051</v>
      </c>
      <c r="AF63" s="66">
        <v>0.77880217617267211</v>
      </c>
      <c r="AG63" s="66">
        <v>0.76866332933487513</v>
      </c>
      <c r="AH63" s="66">
        <v>0.77054866922226284</v>
      </c>
      <c r="AI63" s="66">
        <v>0.77281503617816183</v>
      </c>
      <c r="AJ63" s="66">
        <v>0.76891039190666521</v>
      </c>
      <c r="AK63" s="66">
        <v>0.77185860963177222</v>
      </c>
      <c r="AL63" s="66">
        <v>0.77186748630178537</v>
      </c>
      <c r="AM63" s="66">
        <v>0.77159020595748562</v>
      </c>
      <c r="AN63" s="66">
        <v>0.77138889288423995</v>
      </c>
      <c r="AO63" s="66">
        <v>0.77126399220247976</v>
      </c>
      <c r="AP63" s="106"/>
      <c r="AQ63" s="66">
        <v>0.76250000000000018</v>
      </c>
      <c r="AR63" s="66">
        <v>0.76249999999999996</v>
      </c>
      <c r="AS63" s="66">
        <v>0.76217510209235861</v>
      </c>
      <c r="AT63" s="66">
        <v>0.77187085081613038</v>
      </c>
      <c r="AU63" s="66">
        <v>0.77187085113166731</v>
      </c>
      <c r="AV63" s="66">
        <v>0.77185166198538468</v>
      </c>
      <c r="AW63" s="66">
        <v>0.77184692908068731</v>
      </c>
      <c r="AX63" s="66">
        <v>0.77185860963177222</v>
      </c>
      <c r="AY63" s="66">
        <v>0.77186748630178537</v>
      </c>
      <c r="AZ63" s="66">
        <v>0.77159020595748562</v>
      </c>
      <c r="BA63" s="66">
        <v>0.77138889288423995</v>
      </c>
      <c r="BB63" s="66">
        <v>0.77126399220247976</v>
      </c>
    </row>
    <row r="64" spans="3:54" ht="5.25" customHeight="1">
      <c r="D64" s="59"/>
      <c r="E64" s="59"/>
      <c r="F64" s="97"/>
      <c r="G64" s="97"/>
      <c r="H64" s="97"/>
      <c r="I64" s="166"/>
      <c r="J64" s="166"/>
      <c r="K64" s="59"/>
      <c r="L64" s="97"/>
      <c r="M64" s="97"/>
      <c r="N64" s="97"/>
      <c r="O64" s="166"/>
      <c r="P64" s="166"/>
      <c r="Q64" s="59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59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</row>
    <row r="65" spans="4:54" ht="23.25" customHeight="1">
      <c r="D65" s="32" t="s">
        <v>36</v>
      </c>
      <c r="F65" s="24">
        <v>1230512.9200000002</v>
      </c>
      <c r="G65" s="24">
        <v>1394789.152</v>
      </c>
      <c r="H65" s="24">
        <v>164276.23199999984</v>
      </c>
      <c r="I65" s="78">
        <v>1088239.6299999999</v>
      </c>
      <c r="J65" s="78">
        <v>-142273.29000000027</v>
      </c>
      <c r="L65" s="24">
        <v>9144784.8800000008</v>
      </c>
      <c r="M65" s="24">
        <v>10133382.083000001</v>
      </c>
      <c r="N65" s="24">
        <v>988597.20299999975</v>
      </c>
      <c r="O65" s="78">
        <v>7437855.3199999994</v>
      </c>
      <c r="P65" s="78">
        <v>-1706929.5600000015</v>
      </c>
      <c r="R65" s="24">
        <v>894787.52</v>
      </c>
      <c r="S65" s="24">
        <v>1108754.4500000002</v>
      </c>
      <c r="T65" s="24">
        <v>913751.32000000007</v>
      </c>
      <c r="U65" s="24">
        <v>982436.2699999999</v>
      </c>
      <c r="V65" s="24">
        <v>1450910.3299999998</v>
      </c>
      <c r="W65" s="24">
        <v>998975.8</v>
      </c>
      <c r="X65" s="24">
        <v>1088239.6299999999</v>
      </c>
      <c r="Y65" s="24">
        <v>1276457.3899999999</v>
      </c>
      <c r="Z65" s="24">
        <v>1128233.5</v>
      </c>
      <c r="AA65" s="24">
        <v>1030413.4600000001</v>
      </c>
      <c r="AB65" s="24">
        <v>1344171.8599999999</v>
      </c>
      <c r="AC65" s="24">
        <v>1091909.5300000003</v>
      </c>
      <c r="AD65" s="24">
        <v>1235718.6000000001</v>
      </c>
      <c r="AE65" s="24">
        <v>1481412.8099999998</v>
      </c>
      <c r="AF65" s="24">
        <v>1185508.17</v>
      </c>
      <c r="AG65" s="24">
        <v>1254111.4800000002</v>
      </c>
      <c r="AH65" s="24">
        <v>1653344.1000000003</v>
      </c>
      <c r="AI65" s="24">
        <v>1104176.7999999998</v>
      </c>
      <c r="AJ65" s="24">
        <v>1230512.9200000002</v>
      </c>
      <c r="AK65" s="24">
        <v>1787827.8660000002</v>
      </c>
      <c r="AL65" s="24">
        <v>1406066.156</v>
      </c>
      <c r="AM65" s="24">
        <v>1470843.6930000002</v>
      </c>
      <c r="AN65" s="24">
        <v>1925090.8340000003</v>
      </c>
      <c r="AO65" s="24">
        <v>1580571.7510000004</v>
      </c>
      <c r="AQ65" s="24">
        <v>1235659.0560000001</v>
      </c>
      <c r="AR65" s="24">
        <v>1495662.5439999998</v>
      </c>
      <c r="AS65" s="24">
        <v>1342412.19</v>
      </c>
      <c r="AT65" s="24">
        <v>1479828.5310000002</v>
      </c>
      <c r="AU65" s="24">
        <v>1936742.4170000001</v>
      </c>
      <c r="AV65" s="24">
        <v>1248288.1930000002</v>
      </c>
      <c r="AW65" s="24">
        <v>1394789.152</v>
      </c>
      <c r="AX65" s="24">
        <v>1729203.6960000002</v>
      </c>
      <c r="AY65" s="24">
        <v>1388324.2560000001</v>
      </c>
      <c r="AZ65" s="24">
        <v>1464851.8280000002</v>
      </c>
      <c r="BA65" s="24">
        <v>1925090.8340000003</v>
      </c>
      <c r="BB65" s="24">
        <v>1580571.7510000004</v>
      </c>
    </row>
    <row r="66" spans="4:54" s="68" customFormat="1" ht="23.25" customHeight="1">
      <c r="D66" s="65" t="s">
        <v>35</v>
      </c>
      <c r="E66" s="106"/>
      <c r="F66" s="22">
        <v>0.35109361516928767</v>
      </c>
      <c r="G66" s="22">
        <v>0.33187551383047476</v>
      </c>
      <c r="H66" s="511">
        <v>-1.921810133881291E-2</v>
      </c>
      <c r="I66" s="170">
        <v>0.32804638798885827</v>
      </c>
      <c r="J66" s="580">
        <v>-2.3047227180429397E-2</v>
      </c>
      <c r="K66" s="106"/>
      <c r="L66" s="22">
        <v>0.33832678379611231</v>
      </c>
      <c r="M66" s="22">
        <v>0.34123975588588606</v>
      </c>
      <c r="N66" s="511">
        <v>2.9129720897737577E-3</v>
      </c>
      <c r="O66" s="170">
        <v>0.32723612929253293</v>
      </c>
      <c r="P66" s="580">
        <v>-1.1090654503579378E-2</v>
      </c>
      <c r="Q66" s="106"/>
      <c r="R66" s="22">
        <v>0.3290119987804766</v>
      </c>
      <c r="S66" s="22">
        <v>0.34010539583886845</v>
      </c>
      <c r="T66" s="22">
        <v>0.3317195480469905</v>
      </c>
      <c r="U66" s="22">
        <v>0.3149194256594619</v>
      </c>
      <c r="V66" s="22">
        <v>0.30272108578121859</v>
      </c>
      <c r="W66" s="22">
        <v>0.36126610861405728</v>
      </c>
      <c r="X66" s="22">
        <v>0.32804638798885827</v>
      </c>
      <c r="Y66" s="22">
        <v>0.31126025522778628</v>
      </c>
      <c r="Z66" s="22">
        <v>0.34102939237862995</v>
      </c>
      <c r="AA66" s="22">
        <v>0.33464183379562712</v>
      </c>
      <c r="AB66" s="22">
        <v>0.3519745620705339</v>
      </c>
      <c r="AC66" s="22">
        <v>0.33145877461237133</v>
      </c>
      <c r="AD66" s="22">
        <v>0.35008261295530779</v>
      </c>
      <c r="AE66" s="22">
        <v>0.35053980995724487</v>
      </c>
      <c r="AF66" s="22">
        <v>0.34091900547810355</v>
      </c>
      <c r="AG66" s="22">
        <v>0.3400176542946326</v>
      </c>
      <c r="AH66" s="22">
        <v>0.29982953369365611</v>
      </c>
      <c r="AI66" s="22">
        <v>0.35748673386999441</v>
      </c>
      <c r="AJ66" s="22">
        <v>0.35109361516928767</v>
      </c>
      <c r="AK66" s="22">
        <v>0.34353056332907789</v>
      </c>
      <c r="AL66" s="22">
        <v>0.33712153378765075</v>
      </c>
      <c r="AM66" s="22">
        <v>0.34896297467626158</v>
      </c>
      <c r="AN66" s="22">
        <v>0.3461136123207037</v>
      </c>
      <c r="AO66" s="22">
        <v>0.3438383080486056</v>
      </c>
      <c r="AP66" s="106"/>
      <c r="AQ66" s="22">
        <v>0.33585102364978364</v>
      </c>
      <c r="AR66" s="22">
        <v>0.34633643292559374</v>
      </c>
      <c r="AS66" s="22">
        <v>0.35024284831679364</v>
      </c>
      <c r="AT66" s="22">
        <v>0.35137626786142112</v>
      </c>
      <c r="AU66" s="22">
        <v>0.322961787888773</v>
      </c>
      <c r="AV66" s="22">
        <v>0.3613846036485629</v>
      </c>
      <c r="AW66" s="22">
        <v>0.33187551383047476</v>
      </c>
      <c r="AX66" s="22">
        <v>0.33226594746320148</v>
      </c>
      <c r="AY66" s="22">
        <v>0.33286769657324655</v>
      </c>
      <c r="AZ66" s="22">
        <v>0.3475413830794048</v>
      </c>
      <c r="BA66" s="22">
        <v>0.3461136123207037</v>
      </c>
      <c r="BB66" s="22">
        <v>0.3438383080486056</v>
      </c>
    </row>
    <row r="67" spans="4:54" ht="23.25" customHeight="1">
      <c r="D67" s="32" t="s">
        <v>40</v>
      </c>
      <c r="F67" s="24">
        <v>261701.04999999996</v>
      </c>
      <c r="G67" s="24">
        <v>335186.85846153839</v>
      </c>
      <c r="H67" s="24">
        <v>73485.808461538429</v>
      </c>
      <c r="I67" s="78">
        <v>242671.32</v>
      </c>
      <c r="J67" s="78">
        <v>-19029.729999999952</v>
      </c>
      <c r="L67" s="24">
        <v>2121756.2599999998</v>
      </c>
      <c r="M67" s="24">
        <v>2416096.3607692304</v>
      </c>
      <c r="N67" s="24">
        <v>294340.10076923063</v>
      </c>
      <c r="O67" s="78">
        <v>1640546.48</v>
      </c>
      <c r="P67" s="78">
        <v>-481209.7799999998</v>
      </c>
      <c r="R67" s="24">
        <v>177818</v>
      </c>
      <c r="S67" s="24">
        <v>231742.59999999989</v>
      </c>
      <c r="T67" s="24">
        <v>196323.06999999998</v>
      </c>
      <c r="U67" s="24">
        <v>229081.97000000015</v>
      </c>
      <c r="V67" s="24">
        <v>323650.77</v>
      </c>
      <c r="W67" s="24">
        <v>239258.74999999997</v>
      </c>
      <c r="X67" s="24">
        <v>242671.32</v>
      </c>
      <c r="Y67" s="24">
        <v>320573.77000000014</v>
      </c>
      <c r="Z67" s="24">
        <v>240350.49000000008</v>
      </c>
      <c r="AA67" s="24">
        <v>248878.05</v>
      </c>
      <c r="AB67" s="24">
        <v>314423.56</v>
      </c>
      <c r="AC67" s="24">
        <v>297408.65000000002</v>
      </c>
      <c r="AD67" s="24">
        <v>260631.83000000002</v>
      </c>
      <c r="AE67" s="24">
        <v>353849.55999999988</v>
      </c>
      <c r="AF67" s="24">
        <v>274987.73</v>
      </c>
      <c r="AG67" s="24">
        <v>280519.28999999998</v>
      </c>
      <c r="AH67" s="24">
        <v>389690.32</v>
      </c>
      <c r="AI67" s="24">
        <v>300376.48000000004</v>
      </c>
      <c r="AJ67" s="24">
        <v>261701.04999999996</v>
      </c>
      <c r="AK67" s="24">
        <v>419151.89307692309</v>
      </c>
      <c r="AL67" s="24">
        <v>334643.25846153841</v>
      </c>
      <c r="AM67" s="24">
        <v>353577.35230769229</v>
      </c>
      <c r="AN67" s="24">
        <v>461563.08269230777</v>
      </c>
      <c r="AO67" s="24">
        <v>384298.5215384615</v>
      </c>
      <c r="AQ67" s="24">
        <v>301658.20307692303</v>
      </c>
      <c r="AR67" s="24">
        <v>371755.95384615392</v>
      </c>
      <c r="AS67" s="24">
        <v>310745.73538461537</v>
      </c>
      <c r="AT67" s="24">
        <v>339772.9384615384</v>
      </c>
      <c r="AU67" s="24">
        <v>426959.73307692318</v>
      </c>
      <c r="AV67" s="24">
        <v>330016.9384615384</v>
      </c>
      <c r="AW67" s="24">
        <v>335186.85846153839</v>
      </c>
      <c r="AX67" s="24">
        <v>419151.89307692309</v>
      </c>
      <c r="AY67" s="24">
        <v>334643.25846153841</v>
      </c>
      <c r="AZ67" s="24">
        <v>353577.35230769229</v>
      </c>
      <c r="BA67" s="24">
        <v>461563.08269230777</v>
      </c>
      <c r="BB67" s="24">
        <v>384298.5215384615</v>
      </c>
    </row>
    <row r="68" spans="4:54" s="68" customFormat="1" ht="23.25" customHeight="1">
      <c r="D68" s="65" t="s">
        <v>35</v>
      </c>
      <c r="E68" s="106"/>
      <c r="F68" s="22">
        <v>7.466932386057229E-2</v>
      </c>
      <c r="G68" s="22">
        <v>7.9754212829686283E-2</v>
      </c>
      <c r="H68" s="511">
        <v>5.0848889691139931E-3</v>
      </c>
      <c r="I68" s="170">
        <v>7.3152500423540351E-2</v>
      </c>
      <c r="J68" s="582">
        <v>-1.5168234370319389E-3</v>
      </c>
      <c r="K68" s="106"/>
      <c r="L68" s="22">
        <v>7.8497961500989144E-2</v>
      </c>
      <c r="M68" s="22">
        <v>8.136159532845573E-2</v>
      </c>
      <c r="N68" s="511">
        <v>2.8636338274665857E-3</v>
      </c>
      <c r="O68" s="170">
        <v>7.2177537333394895E-2</v>
      </c>
      <c r="P68" s="582">
        <v>-6.3204241675942491E-3</v>
      </c>
      <c r="Q68" s="106"/>
      <c r="R68" s="67">
        <v>6.5383405882937201E-2</v>
      </c>
      <c r="S68" s="67">
        <v>7.1085990866353241E-2</v>
      </c>
      <c r="T68" s="67">
        <v>7.1271251407437272E-2</v>
      </c>
      <c r="U68" s="67">
        <v>7.3432104070565454E-2</v>
      </c>
      <c r="V68" s="67">
        <v>6.7527200325555245E-2</v>
      </c>
      <c r="W68" s="67">
        <v>8.6524696158168754E-2</v>
      </c>
      <c r="X68" s="67">
        <v>7.3152500423540351E-2</v>
      </c>
      <c r="Y68" s="67">
        <v>7.8170939548192597E-2</v>
      </c>
      <c r="Z68" s="67">
        <v>7.2650370302429407E-2</v>
      </c>
      <c r="AA68" s="67">
        <v>8.0826784855352884E-2</v>
      </c>
      <c r="AB68" s="67">
        <v>8.2332548485026497E-2</v>
      </c>
      <c r="AC68" s="67">
        <v>9.0281020523852021E-2</v>
      </c>
      <c r="AD68" s="67">
        <v>7.3837742723726563E-2</v>
      </c>
      <c r="AE68" s="67">
        <v>8.3729772470277672E-2</v>
      </c>
      <c r="AF68" s="67">
        <v>7.907878309289193E-2</v>
      </c>
      <c r="AG68" s="67">
        <v>7.6055049723486909E-2</v>
      </c>
      <c r="AH68" s="67">
        <v>7.06692980188042E-2</v>
      </c>
      <c r="AI68" s="67">
        <v>9.7249468351957524E-2</v>
      </c>
      <c r="AJ68" s="67">
        <v>7.466932386057229E-2</v>
      </c>
      <c r="AK68" s="67">
        <v>8.0539904700850429E-2</v>
      </c>
      <c r="AL68" s="67">
        <v>8.0234808357232845E-2</v>
      </c>
      <c r="AM68" s="67">
        <v>8.3887502952666781E-2</v>
      </c>
      <c r="AN68" s="67">
        <v>8.298479377857465E-2</v>
      </c>
      <c r="AO68" s="67">
        <v>8.3600477705466206E-2</v>
      </c>
      <c r="AP68" s="106"/>
      <c r="AQ68" s="67">
        <v>8.1990429159076145E-2</v>
      </c>
      <c r="AR68" s="67">
        <v>8.6084011056125398E-2</v>
      </c>
      <c r="AS68" s="67">
        <v>8.1075300324414026E-2</v>
      </c>
      <c r="AT68" s="67">
        <v>8.0677013948532703E-2</v>
      </c>
      <c r="AU68" s="67">
        <v>7.1197737779001916E-2</v>
      </c>
      <c r="AV68" s="67">
        <v>9.5541270975744302E-2</v>
      </c>
      <c r="AW68" s="67">
        <v>7.9754212829686283E-2</v>
      </c>
      <c r="AX68" s="67">
        <v>8.0539904700850429E-2</v>
      </c>
      <c r="AY68" s="67">
        <v>8.0234808357232845E-2</v>
      </c>
      <c r="AZ68" s="67">
        <v>8.3887502952666781E-2</v>
      </c>
      <c r="BA68" s="67">
        <v>8.298479377857465E-2</v>
      </c>
      <c r="BB68" s="67">
        <v>8.3600477705466206E-2</v>
      </c>
    </row>
    <row r="69" spans="4:54" ht="23.25" customHeight="1">
      <c r="D69" s="32" t="s">
        <v>79</v>
      </c>
      <c r="F69" s="24">
        <v>459928.47000000003</v>
      </c>
      <c r="G69" s="24">
        <v>591333.11661538458</v>
      </c>
      <c r="H69" s="24">
        <v>131404.64661538455</v>
      </c>
      <c r="I69" s="78">
        <v>454843.76000000013</v>
      </c>
      <c r="J69" s="78">
        <v>-5084.7099999999045</v>
      </c>
      <c r="L69" s="24">
        <v>3743356.19</v>
      </c>
      <c r="M69" s="24">
        <v>4263345.8548461543</v>
      </c>
      <c r="N69" s="24">
        <v>519989.6648461544</v>
      </c>
      <c r="O69" s="78">
        <v>3359432.3300000005</v>
      </c>
      <c r="P69" s="78">
        <v>-383923.8599999994</v>
      </c>
      <c r="R69" s="24">
        <v>502945.78</v>
      </c>
      <c r="S69" s="24">
        <v>622483.20000000007</v>
      </c>
      <c r="T69" s="24">
        <v>355791.1</v>
      </c>
      <c r="U69" s="24">
        <v>404151.71000000008</v>
      </c>
      <c r="V69" s="24">
        <v>630414.19000000018</v>
      </c>
      <c r="W69" s="24">
        <v>388802.58999999997</v>
      </c>
      <c r="X69" s="24">
        <v>454843.76000000013</v>
      </c>
      <c r="Y69" s="24">
        <v>585228.00999999989</v>
      </c>
      <c r="Z69" s="24">
        <v>419243.86</v>
      </c>
      <c r="AA69" s="24">
        <v>454042.23</v>
      </c>
      <c r="AB69" s="24">
        <v>554488.61</v>
      </c>
      <c r="AC69" s="24">
        <v>413285.83999999991</v>
      </c>
      <c r="AD69" s="24">
        <v>504908.72000000003</v>
      </c>
      <c r="AE69" s="24">
        <v>613461.1100000001</v>
      </c>
      <c r="AF69" s="24">
        <v>510761.25000000006</v>
      </c>
      <c r="AG69" s="24">
        <v>487382.72</v>
      </c>
      <c r="AH69" s="24">
        <v>681860.51</v>
      </c>
      <c r="AI69" s="24">
        <v>485053.40999999992</v>
      </c>
      <c r="AJ69" s="24">
        <v>459928.47000000003</v>
      </c>
      <c r="AK69" s="24">
        <v>736933.63576923066</v>
      </c>
      <c r="AL69" s="24">
        <v>589849.88561538467</v>
      </c>
      <c r="AM69" s="24">
        <v>608024.03384615399</v>
      </c>
      <c r="AN69" s="24">
        <v>793438.69084615388</v>
      </c>
      <c r="AO69" s="24">
        <v>657478.74330769235</v>
      </c>
      <c r="AQ69" s="24">
        <v>535310.06415384624</v>
      </c>
      <c r="AR69" s="24">
        <v>656808.91369230777</v>
      </c>
      <c r="AS69" s="24">
        <v>558492.12938461546</v>
      </c>
      <c r="AT69" s="24">
        <v>591464.26661538461</v>
      </c>
      <c r="AU69" s="24">
        <v>772004.70876923099</v>
      </c>
      <c r="AV69" s="24">
        <v>557932.65561538469</v>
      </c>
      <c r="AW69" s="24">
        <v>591333.11661538458</v>
      </c>
      <c r="AX69" s="24">
        <v>736933.63576923066</v>
      </c>
      <c r="AY69" s="24">
        <v>589849.88561538467</v>
      </c>
      <c r="AZ69" s="24">
        <v>608024.03384615399</v>
      </c>
      <c r="BA69" s="24">
        <v>793438.69084615388</v>
      </c>
      <c r="BB69" s="24">
        <v>657478.74330769235</v>
      </c>
    </row>
    <row r="70" spans="4:54" s="68" customFormat="1" ht="23.25" customHeight="1">
      <c r="D70" s="65" t="s">
        <v>35</v>
      </c>
      <c r="E70" s="106"/>
      <c r="F70" s="22">
        <v>0.13122816235978998</v>
      </c>
      <c r="G70" s="22">
        <v>0.14070154018641723</v>
      </c>
      <c r="H70" s="511">
        <v>9.4733778266272439E-3</v>
      </c>
      <c r="I70" s="170">
        <v>0.13711121011763852</v>
      </c>
      <c r="J70" s="580">
        <v>5.8830477578485363E-3</v>
      </c>
      <c r="K70" s="106"/>
      <c r="L70" s="22">
        <v>0.13849179362718575</v>
      </c>
      <c r="M70" s="22">
        <v>0.14356737827989841</v>
      </c>
      <c r="N70" s="511">
        <v>5.0755846527126558E-3</v>
      </c>
      <c r="O70" s="170">
        <v>0.14780169618698571</v>
      </c>
      <c r="P70" s="580">
        <v>9.3099025597999652E-3</v>
      </c>
      <c r="Q70" s="106"/>
      <c r="R70" s="67">
        <v>0.18493239194485619</v>
      </c>
      <c r="S70" s="67">
        <v>0.19094389667526973</v>
      </c>
      <c r="T70" s="67">
        <v>0.12916300125415039</v>
      </c>
      <c r="U70" s="67">
        <v>0.12955061644099261</v>
      </c>
      <c r="V70" s="67">
        <v>0.13153098723109063</v>
      </c>
      <c r="W70" s="67">
        <v>0.14060520656092645</v>
      </c>
      <c r="X70" s="67">
        <v>0.13711121011763852</v>
      </c>
      <c r="Y70" s="67">
        <v>0.1427060716527713</v>
      </c>
      <c r="Z70" s="67">
        <v>0.12672419214131772</v>
      </c>
      <c r="AA70" s="67">
        <v>0.14745685141560155</v>
      </c>
      <c r="AB70" s="67">
        <v>0.1451941462885922</v>
      </c>
      <c r="AC70" s="67">
        <v>0.12545656423664012</v>
      </c>
      <c r="AD70" s="67">
        <v>0.14304208417799966</v>
      </c>
      <c r="AE70" s="67">
        <v>0.14516044377634385</v>
      </c>
      <c r="AF70" s="67">
        <v>0.14688065573327347</v>
      </c>
      <c r="AG70" s="67">
        <v>0.13214034943539285</v>
      </c>
      <c r="AH70" s="67">
        <v>0.12365358110112619</v>
      </c>
      <c r="AI70" s="67">
        <v>0.15704021248535857</v>
      </c>
      <c r="AJ70" s="67">
        <v>0.13122816235978998</v>
      </c>
      <c r="AK70" s="67">
        <v>0.14160156682105843</v>
      </c>
      <c r="AL70" s="67">
        <v>0.1414237141649321</v>
      </c>
      <c r="AM70" s="67">
        <v>0.14425589648676138</v>
      </c>
      <c r="AN70" s="67">
        <v>0.1426529733525147</v>
      </c>
      <c r="AO70" s="67">
        <v>0.14302822920491406</v>
      </c>
      <c r="AP70" s="106"/>
      <c r="AQ70" s="67">
        <v>0.14549679553038503</v>
      </c>
      <c r="AR70" s="67">
        <v>0.15209102962060142</v>
      </c>
      <c r="AS70" s="67">
        <v>0.14571372013403647</v>
      </c>
      <c r="AT70" s="67">
        <v>0.14043958622440317</v>
      </c>
      <c r="AU70" s="67">
        <v>0.1287357672420216</v>
      </c>
      <c r="AV70" s="67">
        <v>0.16152381536797561</v>
      </c>
      <c r="AW70" s="67">
        <v>0.14070154018641723</v>
      </c>
      <c r="AX70" s="67">
        <v>0.14160156682105843</v>
      </c>
      <c r="AY70" s="67">
        <v>0.1414237141649321</v>
      </c>
      <c r="AZ70" s="67">
        <v>0.14425589648676138</v>
      </c>
      <c r="BA70" s="67">
        <v>0.1426529733525147</v>
      </c>
      <c r="BB70" s="67">
        <v>0.14302822920491406</v>
      </c>
    </row>
    <row r="71" spans="4:54" ht="5.25" customHeight="1">
      <c r="D71" s="59"/>
      <c r="E71" s="59"/>
      <c r="F71" s="97"/>
      <c r="G71" s="97"/>
      <c r="H71" s="97"/>
      <c r="I71" s="166"/>
      <c r="J71" s="166"/>
      <c r="K71" s="59"/>
      <c r="L71" s="97"/>
      <c r="M71" s="97"/>
      <c r="N71" s="97"/>
      <c r="O71" s="166"/>
      <c r="P71" s="166"/>
      <c r="Q71" s="59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97"/>
      <c r="AP71" s="59"/>
      <c r="AQ71" s="97"/>
      <c r="AR71" s="97"/>
      <c r="AS71" s="97"/>
      <c r="AT71" s="97"/>
      <c r="AU71" s="97"/>
      <c r="AV71" s="97"/>
      <c r="AW71" s="97"/>
      <c r="AX71" s="97"/>
      <c r="AY71" s="97"/>
      <c r="AZ71" s="97"/>
      <c r="BA71" s="97"/>
      <c r="BB71" s="97"/>
    </row>
    <row r="72" spans="4:54" s="54" customFormat="1" ht="21" customHeight="1">
      <c r="D72" s="62" t="s">
        <v>86</v>
      </c>
      <c r="F72" s="63">
        <v>742734.73999999953</v>
      </c>
      <c r="G72" s="63">
        <v>922569.01042307727</v>
      </c>
      <c r="H72" s="63">
        <v>-179834.27042307775</v>
      </c>
      <c r="I72" s="167">
        <v>691530.05999999947</v>
      </c>
      <c r="J72" s="167">
        <v>51204.680000000051</v>
      </c>
      <c r="K72" s="32"/>
      <c r="L72" s="63">
        <v>5884365.2300000014</v>
      </c>
      <c r="M72" s="63">
        <v>5996211.6663846159</v>
      </c>
      <c r="N72" s="63">
        <v>-111846.43638461456</v>
      </c>
      <c r="O72" s="167">
        <v>4667175.7699999977</v>
      </c>
      <c r="P72" s="167">
        <v>1217189.4600000037</v>
      </c>
      <c r="R72" s="63">
        <v>463487.5399999998</v>
      </c>
      <c r="S72" s="63">
        <v>489133.40999999957</v>
      </c>
      <c r="T72" s="63">
        <v>599824.94999999995</v>
      </c>
      <c r="U72" s="63">
        <v>738574.31999999972</v>
      </c>
      <c r="V72" s="63">
        <v>1222317.3899999994</v>
      </c>
      <c r="W72" s="63">
        <v>462308.10000000021</v>
      </c>
      <c r="X72" s="63">
        <v>691530.05999999947</v>
      </c>
      <c r="Y72" s="63">
        <v>907045.95999999892</v>
      </c>
      <c r="Z72" s="63">
        <v>754661.22999999963</v>
      </c>
      <c r="AA72" s="63">
        <v>606029.67000000016</v>
      </c>
      <c r="AB72" s="63">
        <v>666796.79000000039</v>
      </c>
      <c r="AC72" s="63">
        <v>805382.08999999985</v>
      </c>
      <c r="AD72" s="63">
        <v>748630.41999999969</v>
      </c>
      <c r="AE72" s="63">
        <v>821426.34000000055</v>
      </c>
      <c r="AF72" s="63">
        <v>736941.3600000008</v>
      </c>
      <c r="AG72" s="63">
        <v>813102.54999999981</v>
      </c>
      <c r="AH72" s="63">
        <v>1524126.4400000006</v>
      </c>
      <c r="AI72" s="63">
        <v>497403.38000000059</v>
      </c>
      <c r="AJ72" s="63">
        <v>742734.73999999953</v>
      </c>
      <c r="AK72" s="63">
        <v>1073051.8426538464</v>
      </c>
      <c r="AL72" s="63">
        <v>888744.83992307703</v>
      </c>
      <c r="AM72" s="63">
        <v>819729.70834615349</v>
      </c>
      <c r="AN72" s="63">
        <v>1110387.842461538</v>
      </c>
      <c r="AO72" s="63">
        <v>923032.78165384603</v>
      </c>
      <c r="AQ72" s="63">
        <v>732753.52676923119</v>
      </c>
      <c r="AR72" s="63">
        <v>768647.90096153866</v>
      </c>
      <c r="AS72" s="63">
        <v>709617.72523076949</v>
      </c>
      <c r="AT72" s="63">
        <v>839684.56142307713</v>
      </c>
      <c r="AU72" s="63">
        <v>1493060.6111538461</v>
      </c>
      <c r="AV72" s="63">
        <v>529878.33042307687</v>
      </c>
      <c r="AW72" s="63">
        <v>922569.01042307727</v>
      </c>
      <c r="AX72" s="63">
        <v>1131676.0126538463</v>
      </c>
      <c r="AY72" s="63">
        <v>906486.73992307694</v>
      </c>
      <c r="AZ72" s="63">
        <v>825721.57334615372</v>
      </c>
      <c r="BA72" s="63">
        <v>1110387.842461538</v>
      </c>
      <c r="BB72" s="63">
        <v>923032.78165384603</v>
      </c>
    </row>
    <row r="73" spans="4:54" s="68" customFormat="1" ht="21" customHeight="1">
      <c r="D73" s="64" t="s">
        <v>35</v>
      </c>
      <c r="E73" s="106"/>
      <c r="F73" s="66">
        <v>0.21191929051701525</v>
      </c>
      <c r="G73" s="66">
        <v>0.21951566223410904</v>
      </c>
      <c r="H73" s="579">
        <v>-7.5963717170937917E-3</v>
      </c>
      <c r="I73" s="168">
        <v>0.20845954522784499</v>
      </c>
      <c r="J73" s="581">
        <v>3.4597452891702574E-3</v>
      </c>
      <c r="K73" s="106"/>
      <c r="L73" s="66">
        <v>0.21770204428773515</v>
      </c>
      <c r="M73" s="66">
        <v>0.20192131200794752</v>
      </c>
      <c r="N73" s="579">
        <v>1.5780732279787629E-2</v>
      </c>
      <c r="O73" s="168">
        <v>0.20533721993703641</v>
      </c>
      <c r="P73" s="581">
        <v>1.2364824350698744E-2</v>
      </c>
      <c r="Q73" s="106"/>
      <c r="R73" s="30">
        <v>0.1704236576134254</v>
      </c>
      <c r="S73" s="30">
        <v>0.15003945375467523</v>
      </c>
      <c r="T73" s="30">
        <v>0.21775471834208526</v>
      </c>
      <c r="U73" s="30">
        <v>0.236749606833253</v>
      </c>
      <c r="V73" s="30">
        <v>0.25502695777902767</v>
      </c>
      <c r="W73" s="30">
        <v>0.16718748168650183</v>
      </c>
      <c r="X73" s="30">
        <v>0.20845954522784499</v>
      </c>
      <c r="Y73" s="30">
        <v>0.2211804007127352</v>
      </c>
      <c r="Z73" s="30">
        <v>0.22811028099999633</v>
      </c>
      <c r="AA73" s="30">
        <v>0.19681699431930827</v>
      </c>
      <c r="AB73" s="30">
        <v>0.17460230728999782</v>
      </c>
      <c r="AC73" s="30">
        <v>0.24448084141746657</v>
      </c>
      <c r="AD73" s="30">
        <v>0.21208913871768978</v>
      </c>
      <c r="AE73" s="30">
        <v>0.19437028704880407</v>
      </c>
      <c r="AF73" s="30">
        <v>0.21192373186840321</v>
      </c>
      <c r="AG73" s="30">
        <v>0.22045027588136273</v>
      </c>
      <c r="AH73" s="30">
        <v>0.27639625640867632</v>
      </c>
      <c r="AI73" s="30">
        <v>0.16103862147085135</v>
      </c>
      <c r="AJ73" s="30">
        <v>0.21191929051701525</v>
      </c>
      <c r="AK73" s="30">
        <v>0.20618657478078534</v>
      </c>
      <c r="AL73" s="30">
        <v>0.21308742999196964</v>
      </c>
      <c r="AM73" s="30">
        <v>0.19448383184179585</v>
      </c>
      <c r="AN73" s="30">
        <v>0.19963751343244684</v>
      </c>
      <c r="AO73" s="30">
        <v>0.20079697724349391</v>
      </c>
      <c r="AP73" s="106"/>
      <c r="AQ73" s="30">
        <v>0.19916175166075537</v>
      </c>
      <c r="AR73" s="30">
        <v>0.17798852639767945</v>
      </c>
      <c r="AS73" s="30">
        <v>0.18514323331711444</v>
      </c>
      <c r="AT73" s="30">
        <v>0.19937798278177341</v>
      </c>
      <c r="AU73" s="30">
        <v>0.24897555822187076</v>
      </c>
      <c r="AV73" s="30">
        <v>0.15340197199310196</v>
      </c>
      <c r="AW73" s="30">
        <v>0.21951566223410904</v>
      </c>
      <c r="AX73" s="30">
        <v>0.21745119064666177</v>
      </c>
      <c r="AY73" s="30">
        <v>0.21734126720637387</v>
      </c>
      <c r="AZ73" s="30">
        <v>0.19590542343865266</v>
      </c>
      <c r="BA73" s="30">
        <v>0.19963751343244684</v>
      </c>
      <c r="BB73" s="30">
        <v>0.20079697724349391</v>
      </c>
    </row>
    <row r="74" spans="4:54" ht="5.25" customHeight="1">
      <c r="D74" s="59"/>
      <c r="E74" s="59"/>
      <c r="F74" s="97"/>
      <c r="G74" s="97"/>
      <c r="H74" s="97"/>
      <c r="I74" s="166"/>
      <c r="J74" s="166"/>
      <c r="K74" s="59"/>
      <c r="L74" s="97"/>
      <c r="M74" s="97"/>
      <c r="N74" s="97"/>
      <c r="O74" s="166"/>
      <c r="P74" s="166"/>
      <c r="Q74" s="59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97"/>
      <c r="AP74" s="59"/>
      <c r="AQ74" s="97"/>
      <c r="AR74" s="97"/>
      <c r="AS74" s="97"/>
      <c r="AT74" s="97"/>
      <c r="AU74" s="97"/>
      <c r="AV74" s="97"/>
      <c r="AW74" s="97"/>
      <c r="AX74" s="97"/>
      <c r="AY74" s="97"/>
      <c r="AZ74" s="97"/>
      <c r="BA74" s="97"/>
      <c r="BB74" s="97"/>
    </row>
    <row r="75" spans="4:54" s="54" customFormat="1" ht="17.25" customHeight="1">
      <c r="D75" s="7" t="s">
        <v>81</v>
      </c>
      <c r="F75" s="24">
        <v>305068.01</v>
      </c>
      <c r="G75" s="24">
        <v>347372.27016666665</v>
      </c>
      <c r="H75" s="24">
        <v>42304.260166666645</v>
      </c>
      <c r="I75" s="78">
        <v>329132.84000000003</v>
      </c>
      <c r="J75" s="78">
        <v>24064.830000000016</v>
      </c>
      <c r="K75" s="32"/>
      <c r="L75" s="24">
        <v>2206052.16</v>
      </c>
      <c r="M75" s="24">
        <v>2232166.7271666666</v>
      </c>
      <c r="N75" s="24">
        <v>26114.5671666665</v>
      </c>
      <c r="O75" s="78">
        <v>1831479.8699999999</v>
      </c>
      <c r="P75" s="78">
        <v>-374572.29000000027</v>
      </c>
      <c r="R75" s="24">
        <v>231830.88666666666</v>
      </c>
      <c r="S75" s="24">
        <v>244955.65666666668</v>
      </c>
      <c r="T75" s="24">
        <v>241339.48666666663</v>
      </c>
      <c r="U75" s="24">
        <v>255602.54000000007</v>
      </c>
      <c r="V75" s="24">
        <v>277050.62999999989</v>
      </c>
      <c r="W75" s="24">
        <v>251567.82999999996</v>
      </c>
      <c r="X75" s="24">
        <v>329132.84000000003</v>
      </c>
      <c r="Y75" s="24">
        <v>335588.43999999994</v>
      </c>
      <c r="Z75" s="24">
        <v>296761.38000000006</v>
      </c>
      <c r="AA75" s="24">
        <v>277438.55</v>
      </c>
      <c r="AB75" s="24">
        <v>302519.38999999996</v>
      </c>
      <c r="AC75" s="24">
        <v>283912.35000000003</v>
      </c>
      <c r="AD75" s="24">
        <v>308116.28000000009</v>
      </c>
      <c r="AE75" s="24">
        <v>316275.88999999996</v>
      </c>
      <c r="AF75" s="24">
        <v>281480.76999999996</v>
      </c>
      <c r="AG75" s="24">
        <v>321344.52999999997</v>
      </c>
      <c r="AH75" s="24">
        <v>344145.67000000004</v>
      </c>
      <c r="AI75" s="24">
        <v>329621.01000000007</v>
      </c>
      <c r="AJ75" s="24">
        <v>305068.01</v>
      </c>
      <c r="AK75" s="24">
        <v>349382.96616666665</v>
      </c>
      <c r="AL75" s="24">
        <v>342148.62716666667</v>
      </c>
      <c r="AM75" s="24">
        <v>364832.32716666668</v>
      </c>
      <c r="AN75" s="24">
        <v>374262.17416666675</v>
      </c>
      <c r="AO75" s="24">
        <v>367505.9561666667</v>
      </c>
      <c r="AQ75" s="24">
        <v>298957.35016666667</v>
      </c>
      <c r="AR75" s="24">
        <v>303432.70916666667</v>
      </c>
      <c r="AS75" s="24">
        <v>300032.66216666665</v>
      </c>
      <c r="AT75" s="24">
        <v>325058.68116666668</v>
      </c>
      <c r="AU75" s="24">
        <v>337555.74616666668</v>
      </c>
      <c r="AV75" s="24">
        <v>319757.30816666665</v>
      </c>
      <c r="AW75" s="24">
        <v>347372.27016666665</v>
      </c>
      <c r="AX75" s="24">
        <v>354382.96616666665</v>
      </c>
      <c r="AY75" s="24">
        <v>347148.62716666667</v>
      </c>
      <c r="AZ75" s="24">
        <v>369832.32716666668</v>
      </c>
      <c r="BA75" s="24">
        <v>379262.17416666675</v>
      </c>
      <c r="BB75" s="24">
        <v>372505.9561666667</v>
      </c>
    </row>
    <row r="76" spans="4:54" s="68" customFormat="1" ht="17.25" customHeight="1">
      <c r="D76" s="70" t="s">
        <v>35</v>
      </c>
      <c r="E76" s="106"/>
      <c r="F76" s="22">
        <v>8.7042914188499868E-2</v>
      </c>
      <c r="G76" s="22">
        <v>8.2653604300487835E-2</v>
      </c>
      <c r="H76" s="510">
        <v>-4.3893098880120329E-3</v>
      </c>
      <c r="I76" s="170">
        <v>9.9216051643437053E-2</v>
      </c>
      <c r="J76" s="580">
        <v>1.2173137454937186E-2</v>
      </c>
      <c r="K76" s="106"/>
      <c r="L76" s="22">
        <v>8.1616630896545098E-2</v>
      </c>
      <c r="M76" s="22">
        <v>7.5167799145045858E-2</v>
      </c>
      <c r="N76" s="510">
        <v>-6.4488317514992399E-3</v>
      </c>
      <c r="O76" s="170">
        <v>8.0577849091045692E-2</v>
      </c>
      <c r="P76" s="580">
        <v>-1.0387818054994058E-3</v>
      </c>
      <c r="Q76" s="106"/>
      <c r="R76" s="22">
        <v>8.5243861471436408E-2</v>
      </c>
      <c r="S76" s="22">
        <v>7.5139036035965057E-2</v>
      </c>
      <c r="T76" s="22">
        <v>8.7613581168845073E-2</v>
      </c>
      <c r="U76" s="22">
        <v>8.1933258728222311E-2</v>
      </c>
      <c r="V76" s="22">
        <v>5.7804445799190515E-2</v>
      </c>
      <c r="W76" s="22">
        <v>9.0976108727141014E-2</v>
      </c>
      <c r="X76" s="22">
        <v>9.9216051643437053E-2</v>
      </c>
      <c r="Y76" s="22">
        <v>8.1832221196114219E-2</v>
      </c>
      <c r="Z76" s="22">
        <v>8.970160264062689E-2</v>
      </c>
      <c r="AA76" s="22">
        <v>9.0102224729866953E-2</v>
      </c>
      <c r="AB76" s="22">
        <v>7.9215413580444288E-2</v>
      </c>
      <c r="AC76" s="22">
        <v>8.6184099545608586E-2</v>
      </c>
      <c r="AD76" s="22">
        <v>8.7290223191970467E-2</v>
      </c>
      <c r="AE76" s="22">
        <v>7.4838890028673694E-2</v>
      </c>
      <c r="AF76" s="22">
        <v>8.0945999865703833E-2</v>
      </c>
      <c r="AG76" s="22">
        <v>8.7123684818682282E-2</v>
      </c>
      <c r="AH76" s="22">
        <v>6.2409897467073455E-2</v>
      </c>
      <c r="AI76" s="22">
        <v>0.10671763641459303</v>
      </c>
      <c r="AJ76" s="22">
        <v>8.7042914188499868E-2</v>
      </c>
      <c r="AK76" s="22">
        <v>6.7133827292531492E-2</v>
      </c>
      <c r="AL76" s="22">
        <v>8.203431217056173E-2</v>
      </c>
      <c r="AM76" s="22">
        <v>8.6557786358977207E-2</v>
      </c>
      <c r="AN76" s="22">
        <v>6.7288893992949822E-2</v>
      </c>
      <c r="AO76" s="22">
        <v>7.9947415285756079E-2</v>
      </c>
      <c r="AP76" s="106"/>
      <c r="AQ76" s="22">
        <v>8.1256339759388937E-2</v>
      </c>
      <c r="AR76" s="22">
        <v>7.0263043323048183E-2</v>
      </c>
      <c r="AS76" s="22">
        <v>7.8280199604954137E-2</v>
      </c>
      <c r="AT76" s="22">
        <v>7.7183203210114987E-2</v>
      </c>
      <c r="AU76" s="22">
        <v>5.6289161809644765E-2</v>
      </c>
      <c r="AV76" s="22">
        <v>9.2571065498768354E-2</v>
      </c>
      <c r="AW76" s="22">
        <v>8.2653604300487835E-2</v>
      </c>
      <c r="AX76" s="22">
        <v>6.809457572324501E-2</v>
      </c>
      <c r="AY76" s="22">
        <v>8.3233123237697784E-2</v>
      </c>
      <c r="AZ76" s="22">
        <v>8.7744054404783292E-2</v>
      </c>
      <c r="BA76" s="22">
        <v>6.8187847970102008E-2</v>
      </c>
      <c r="BB76" s="22">
        <v>8.1035117592946709E-2</v>
      </c>
    </row>
    <row r="77" spans="4:54" ht="5.25" customHeight="1">
      <c r="D77" s="59"/>
      <c r="E77" s="59"/>
      <c r="F77" s="97"/>
      <c r="G77" s="97"/>
      <c r="H77" s="97"/>
      <c r="I77" s="166"/>
      <c r="J77" s="166"/>
      <c r="K77" s="59"/>
      <c r="L77" s="97"/>
      <c r="M77" s="97"/>
      <c r="N77" s="97"/>
      <c r="O77" s="166"/>
      <c r="P77" s="166"/>
      <c r="Q77" s="59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59"/>
      <c r="AQ77" s="97"/>
      <c r="AR77" s="97"/>
      <c r="AS77" s="97"/>
      <c r="AT77" s="97"/>
      <c r="AU77" s="97"/>
      <c r="AV77" s="97"/>
      <c r="AW77" s="97"/>
      <c r="AX77" s="97"/>
      <c r="AY77" s="97"/>
      <c r="AZ77" s="97"/>
      <c r="BA77" s="97"/>
      <c r="BB77" s="97"/>
    </row>
    <row r="78" spans="4:54" ht="21" customHeight="1">
      <c r="D78" s="11" t="s">
        <v>87</v>
      </c>
      <c r="E78" s="59"/>
      <c r="F78" s="63">
        <v>437666.72999999952</v>
      </c>
      <c r="G78" s="63">
        <v>575196.74025641056</v>
      </c>
      <c r="H78" s="63">
        <v>-137530.01025641104</v>
      </c>
      <c r="I78" s="167">
        <v>362397.21999999945</v>
      </c>
      <c r="J78" s="167">
        <v>75269.510000000068</v>
      </c>
      <c r="L78" s="63">
        <v>3678313.0700000017</v>
      </c>
      <c r="M78" s="63">
        <v>3764044.9392179502</v>
      </c>
      <c r="N78" s="63">
        <v>-85731.869217948522</v>
      </c>
      <c r="O78" s="167">
        <v>2835695.899999998</v>
      </c>
      <c r="P78" s="167">
        <v>842617.17000000365</v>
      </c>
      <c r="Q78" s="59"/>
      <c r="R78" s="63">
        <v>231656.65333333315</v>
      </c>
      <c r="S78" s="63">
        <v>244177.75333333289</v>
      </c>
      <c r="T78" s="63">
        <v>358485.46333333332</v>
      </c>
      <c r="U78" s="63">
        <v>482971.77999999968</v>
      </c>
      <c r="V78" s="63">
        <v>945266.75999999954</v>
      </c>
      <c r="W78" s="63">
        <v>210740.27000000025</v>
      </c>
      <c r="X78" s="63">
        <v>362397.21999999945</v>
      </c>
      <c r="Y78" s="63">
        <v>571457.51999999897</v>
      </c>
      <c r="Z78" s="63">
        <v>457899.84999999957</v>
      </c>
      <c r="AA78" s="63">
        <v>328591.12000000017</v>
      </c>
      <c r="AB78" s="63">
        <v>364277.40000000043</v>
      </c>
      <c r="AC78" s="63">
        <v>521469.73999999982</v>
      </c>
      <c r="AD78" s="63">
        <v>440514.13999999961</v>
      </c>
      <c r="AE78" s="63">
        <v>505150.45000000059</v>
      </c>
      <c r="AF78" s="63">
        <v>455460.59000000084</v>
      </c>
      <c r="AG78" s="63">
        <v>491758.01999999984</v>
      </c>
      <c r="AH78" s="63">
        <v>1179980.7700000005</v>
      </c>
      <c r="AI78" s="63">
        <v>167782.37000000052</v>
      </c>
      <c r="AJ78" s="63">
        <v>437666.72999999952</v>
      </c>
      <c r="AK78" s="63">
        <v>723668.87648717966</v>
      </c>
      <c r="AL78" s="63">
        <v>546596.21275641036</v>
      </c>
      <c r="AM78" s="63">
        <v>454897.38117948681</v>
      </c>
      <c r="AN78" s="63">
        <v>736125.66829487123</v>
      </c>
      <c r="AO78" s="63">
        <v>555526.82548717933</v>
      </c>
      <c r="AP78" s="59"/>
      <c r="AQ78" s="63">
        <v>433796.17660256452</v>
      </c>
      <c r="AR78" s="63">
        <v>465215.19179487199</v>
      </c>
      <c r="AS78" s="63">
        <v>409585.06306410284</v>
      </c>
      <c r="AT78" s="63">
        <v>514625.88025641046</v>
      </c>
      <c r="AU78" s="63">
        <v>1155504.8649871794</v>
      </c>
      <c r="AV78" s="63">
        <v>210121.02225641022</v>
      </c>
      <c r="AW78" s="63">
        <v>575196.74025641056</v>
      </c>
      <c r="AX78" s="63">
        <v>777293.04648717958</v>
      </c>
      <c r="AY78" s="63">
        <v>559338.11275641026</v>
      </c>
      <c r="AZ78" s="63">
        <v>455889.24617948703</v>
      </c>
      <c r="BA78" s="63">
        <v>731125.66829487123</v>
      </c>
      <c r="BB78" s="63">
        <v>550526.82548717933</v>
      </c>
    </row>
    <row r="79" spans="4:54" s="54" customFormat="1" ht="21" customHeight="1">
      <c r="D79" s="71" t="s">
        <v>35</v>
      </c>
      <c r="F79" s="66">
        <v>0.12487637632851538</v>
      </c>
      <c r="G79" s="66">
        <v>0.13686205793362119</v>
      </c>
      <c r="H79" s="579">
        <v>-1.1985681605105811E-2</v>
      </c>
      <c r="I79" s="168">
        <v>0.10924349358440794</v>
      </c>
      <c r="J79" s="581">
        <v>1.5632882744107443E-2</v>
      </c>
      <c r="L79" s="66">
        <v>0.13608541339119007</v>
      </c>
      <c r="M79" s="66">
        <v>0.12675351286290168</v>
      </c>
      <c r="N79" s="579">
        <v>9.3319005282883893E-3</v>
      </c>
      <c r="O79" s="168">
        <v>0.12475937084599072</v>
      </c>
      <c r="P79" s="581">
        <v>1.1326042545199352E-2</v>
      </c>
      <c r="R79" s="30">
        <v>8.5179796141988992E-2</v>
      </c>
      <c r="S79" s="30">
        <v>7.4900417718710172E-2</v>
      </c>
      <c r="T79" s="30">
        <v>0.13014113717324019</v>
      </c>
      <c r="U79" s="30">
        <v>0.15481634810503067</v>
      </c>
      <c r="V79" s="30">
        <v>0.19722251197983715</v>
      </c>
      <c r="W79" s="30">
        <v>7.6211372959360826E-2</v>
      </c>
      <c r="X79" s="30">
        <v>0.10924349358440794</v>
      </c>
      <c r="Y79" s="30">
        <v>0.13934817951662098</v>
      </c>
      <c r="Z79" s="30">
        <v>0.13840867835936943</v>
      </c>
      <c r="AA79" s="30">
        <v>0.10671476958944133</v>
      </c>
      <c r="AB79" s="30">
        <v>9.5386893709553541E-2</v>
      </c>
      <c r="AC79" s="30">
        <v>0.15829674187185799</v>
      </c>
      <c r="AD79" s="30">
        <v>0.12479891552571931</v>
      </c>
      <c r="AE79" s="30">
        <v>0.11953139702013037</v>
      </c>
      <c r="AF79" s="30">
        <v>0.13097773200269938</v>
      </c>
      <c r="AG79" s="30">
        <v>0.13332659106268044</v>
      </c>
      <c r="AH79" s="30">
        <v>0.21398635894160287</v>
      </c>
      <c r="AI79" s="30">
        <v>5.432098505625832E-2</v>
      </c>
      <c r="AJ79" s="30">
        <v>0.12487637632851538</v>
      </c>
      <c r="AK79" s="30">
        <v>0.13905274748825383</v>
      </c>
      <c r="AL79" s="30">
        <v>0.13105311782140794</v>
      </c>
      <c r="AM79" s="30">
        <v>0.10792604548281864</v>
      </c>
      <c r="AN79" s="30">
        <v>0.13234861943949702</v>
      </c>
      <c r="AO79" s="30">
        <v>0.12084956195773783</v>
      </c>
      <c r="AQ79" s="30">
        <v>0.11790541190136643</v>
      </c>
      <c r="AR79" s="30">
        <v>0.10772548307463127</v>
      </c>
      <c r="AS79" s="30">
        <v>0.1068630337121603</v>
      </c>
      <c r="AT79" s="30">
        <v>0.12219477957165842</v>
      </c>
      <c r="AU79" s="30">
        <v>0.19268639641222599</v>
      </c>
      <c r="AV79" s="30">
        <v>6.0830906494333599E-2</v>
      </c>
      <c r="AW79" s="30">
        <v>0.13686205793362119</v>
      </c>
      <c r="AX79" s="30">
        <v>0.14935661492341673</v>
      </c>
      <c r="AY79" s="30">
        <v>0.1341081439686761</v>
      </c>
      <c r="AZ79" s="30">
        <v>0.10816136903386939</v>
      </c>
      <c r="BA79" s="30">
        <v>0.13144966546234482</v>
      </c>
      <c r="BB79" s="30">
        <v>0.11976185965054721</v>
      </c>
    </row>
    <row r="80" spans="4:54" ht="5.25" customHeight="1">
      <c r="D80" s="59"/>
      <c r="E80" s="59"/>
      <c r="F80" s="97"/>
      <c r="G80" s="97"/>
      <c r="H80" s="97"/>
      <c r="I80" s="166"/>
      <c r="J80" s="166"/>
      <c r="K80" s="59"/>
      <c r="L80" s="97"/>
      <c r="M80" s="97"/>
      <c r="N80" s="97"/>
      <c r="O80" s="166"/>
      <c r="P80" s="166"/>
      <c r="Q80" s="59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97"/>
      <c r="AO80" s="97"/>
      <c r="AP80" s="59"/>
      <c r="AQ80" s="97"/>
      <c r="AR80" s="97"/>
      <c r="AS80" s="97"/>
      <c r="AT80" s="97"/>
      <c r="AU80" s="97"/>
      <c r="AV80" s="97"/>
      <c r="AW80" s="97"/>
      <c r="AX80" s="97"/>
      <c r="AY80" s="97"/>
      <c r="AZ80" s="97"/>
      <c r="BA80" s="97"/>
      <c r="BB80" s="97"/>
    </row>
    <row r="81" spans="4:54" ht="17.25" customHeight="1">
      <c r="D81" s="7" t="s">
        <v>42</v>
      </c>
      <c r="F81" s="24">
        <v>10721.44</v>
      </c>
      <c r="G81" s="24">
        <v>0</v>
      </c>
      <c r="H81" s="24">
        <v>-10721.44</v>
      </c>
      <c r="I81" s="78">
        <v>8977.19</v>
      </c>
      <c r="J81" s="78">
        <v>-1744.25</v>
      </c>
      <c r="L81" s="24">
        <v>229319.41999999998</v>
      </c>
      <c r="M81" s="24">
        <v>280158.46153846156</v>
      </c>
      <c r="N81" s="24">
        <v>50839.041538461577</v>
      </c>
      <c r="O81" s="78">
        <v>529858.59</v>
      </c>
      <c r="P81" s="78">
        <v>300539.17</v>
      </c>
      <c r="R81" s="24">
        <v>0</v>
      </c>
      <c r="S81" s="24">
        <v>123576.31000000001</v>
      </c>
      <c r="T81" s="24">
        <v>0</v>
      </c>
      <c r="U81" s="24">
        <v>237534.4</v>
      </c>
      <c r="V81" s="24">
        <v>155024.22</v>
      </c>
      <c r="W81" s="24">
        <v>4746.47</v>
      </c>
      <c r="X81" s="24">
        <v>8977.19</v>
      </c>
      <c r="Y81" s="24">
        <v>8977.19</v>
      </c>
      <c r="Z81" s="24">
        <v>8951.59</v>
      </c>
      <c r="AA81" s="24">
        <v>22269.75</v>
      </c>
      <c r="AB81" s="24">
        <v>279066.01</v>
      </c>
      <c r="AC81" s="24">
        <v>370146.19</v>
      </c>
      <c r="AD81" s="24">
        <v>9006.94</v>
      </c>
      <c r="AE81" s="24">
        <v>28679.440000000002</v>
      </c>
      <c r="AF81" s="24">
        <v>10429.44</v>
      </c>
      <c r="AG81" s="24">
        <v>149331.27999999997</v>
      </c>
      <c r="AH81" s="24">
        <v>10429.44</v>
      </c>
      <c r="AI81" s="24">
        <v>10721.44</v>
      </c>
      <c r="AJ81" s="24">
        <v>10721.44</v>
      </c>
      <c r="AK81" s="24">
        <v>150000</v>
      </c>
      <c r="AL81" s="24">
        <v>0</v>
      </c>
      <c r="AM81" s="24">
        <v>140079.23076923078</v>
      </c>
      <c r="AN81" s="24">
        <v>150000</v>
      </c>
      <c r="AO81" s="24">
        <v>150000</v>
      </c>
      <c r="AQ81" s="24">
        <v>0</v>
      </c>
      <c r="AR81" s="24">
        <v>0</v>
      </c>
      <c r="AS81" s="24">
        <v>140079.23076923078</v>
      </c>
      <c r="AT81" s="24">
        <v>140079.23076923078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140079.23076923078</v>
      </c>
      <c r="BA81" s="24">
        <v>140079.23076923078</v>
      </c>
      <c r="BB81" s="24">
        <v>140079.23076923078</v>
      </c>
    </row>
    <row r="82" spans="4:54" ht="17.25" customHeight="1">
      <c r="D82" s="32" t="s">
        <v>746</v>
      </c>
      <c r="F82" s="24">
        <v>34561.469999999994</v>
      </c>
      <c r="G82" s="24">
        <v>4637.07</v>
      </c>
      <c r="H82" s="24">
        <v>-29924.399999999994</v>
      </c>
      <c r="I82" s="78">
        <v>13438.800000000003</v>
      </c>
      <c r="J82" s="78">
        <v>-21122.669999999991</v>
      </c>
      <c r="L82" s="24">
        <v>236703.68</v>
      </c>
      <c r="M82" s="24">
        <v>32459.489999999998</v>
      </c>
      <c r="N82" s="24">
        <v>-204244.19</v>
      </c>
      <c r="O82" s="78">
        <v>137178.79999999999</v>
      </c>
      <c r="P82" s="78">
        <v>-99524.88</v>
      </c>
      <c r="R82" s="24">
        <v>12424.333333333299</v>
      </c>
      <c r="S82" s="24">
        <v>41715.7633333333</v>
      </c>
      <c r="T82" s="24">
        <v>12424.333333333299</v>
      </c>
      <c r="U82" s="24">
        <v>14172.28</v>
      </c>
      <c r="V82" s="24">
        <v>29564.490000000107</v>
      </c>
      <c r="W82" s="24">
        <v>13438.799999999996</v>
      </c>
      <c r="X82" s="24">
        <v>13438.800000000003</v>
      </c>
      <c r="Y82" s="24">
        <v>19160.400000000001</v>
      </c>
      <c r="Z82" s="24">
        <v>13438.8</v>
      </c>
      <c r="AA82" s="24">
        <v>48242.400000000001</v>
      </c>
      <c r="AB82" s="24">
        <v>-6381.7000000000044</v>
      </c>
      <c r="AC82" s="24">
        <v>15464.849999999999</v>
      </c>
      <c r="AD82" s="24">
        <v>25967.16</v>
      </c>
      <c r="AE82" s="24">
        <v>24262.559999999998</v>
      </c>
      <c r="AF82" s="24">
        <v>21337.460000000006</v>
      </c>
      <c r="AG82" s="24">
        <v>26109.620000000003</v>
      </c>
      <c r="AH82" s="24">
        <v>71342.22</v>
      </c>
      <c r="AI82" s="24">
        <v>33123.189999999981</v>
      </c>
      <c r="AJ82" s="24">
        <v>34561.469999999994</v>
      </c>
      <c r="AK82" s="24">
        <v>9637.07</v>
      </c>
      <c r="AL82" s="24">
        <v>9637.07</v>
      </c>
      <c r="AM82" s="24">
        <v>9637.07</v>
      </c>
      <c r="AN82" s="24">
        <v>9637.07</v>
      </c>
      <c r="AO82" s="24">
        <v>9637.07</v>
      </c>
      <c r="AQ82" s="24">
        <v>4637.07</v>
      </c>
      <c r="AR82" s="24">
        <v>4637.07</v>
      </c>
      <c r="AS82" s="24">
        <v>4637.07</v>
      </c>
      <c r="AT82" s="24">
        <v>4637.07</v>
      </c>
      <c r="AU82" s="24">
        <v>4637.07</v>
      </c>
      <c r="AV82" s="24">
        <v>4637.07</v>
      </c>
      <c r="AW82" s="24">
        <v>4637.07</v>
      </c>
      <c r="AX82" s="24">
        <v>4637.07</v>
      </c>
      <c r="AY82" s="24">
        <v>4637.07</v>
      </c>
      <c r="AZ82" s="24">
        <v>4637.07</v>
      </c>
      <c r="BA82" s="24">
        <v>4637.07</v>
      </c>
      <c r="BB82" s="24">
        <v>4637.07</v>
      </c>
    </row>
    <row r="83" spans="4:54" ht="17.25" customHeight="1">
      <c r="D83" s="32" t="s">
        <v>84</v>
      </c>
      <c r="F83" s="24">
        <v>6630</v>
      </c>
      <c r="G83" s="24">
        <v>0</v>
      </c>
      <c r="H83" s="24">
        <v>-6630</v>
      </c>
      <c r="I83" s="78">
        <v>60422.3</v>
      </c>
      <c r="J83" s="78">
        <v>53792.3</v>
      </c>
      <c r="L83" s="24">
        <v>70135.64</v>
      </c>
      <c r="M83" s="24">
        <v>0</v>
      </c>
      <c r="N83" s="24">
        <v>-70135.64</v>
      </c>
      <c r="O83" s="78">
        <v>138751.06</v>
      </c>
      <c r="P83" s="78">
        <v>68615.42</v>
      </c>
      <c r="R83" s="24">
        <v>2.7284841053187847E-12</v>
      </c>
      <c r="S83" s="24">
        <v>6000</v>
      </c>
      <c r="T83" s="24">
        <v>3090</v>
      </c>
      <c r="U83" s="24">
        <v>8152</v>
      </c>
      <c r="V83" s="24">
        <v>8262.69</v>
      </c>
      <c r="W83" s="24">
        <v>52824.07</v>
      </c>
      <c r="X83" s="24">
        <v>60422.3</v>
      </c>
      <c r="Y83" s="24">
        <v>38539.229999999996</v>
      </c>
      <c r="Z83" s="24">
        <v>32425.9</v>
      </c>
      <c r="AA83" s="24">
        <v>37035.659999999996</v>
      </c>
      <c r="AB83" s="24">
        <v>46862.850000000006</v>
      </c>
      <c r="AC83" s="24">
        <v>4476.25</v>
      </c>
      <c r="AD83" s="24">
        <v>11108.67</v>
      </c>
      <c r="AE83" s="24">
        <v>33015.07</v>
      </c>
      <c r="AF83" s="24">
        <v>11590</v>
      </c>
      <c r="AG83" s="24">
        <v>0</v>
      </c>
      <c r="AH83" s="24">
        <v>4074.57</v>
      </c>
      <c r="AI83" s="24">
        <v>3717.3300000000017</v>
      </c>
      <c r="AJ83" s="24">
        <v>6630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</row>
    <row r="84" spans="4:54" ht="5.5" customHeight="1">
      <c r="D84" s="20"/>
      <c r="E84" s="61"/>
      <c r="F84" s="66"/>
      <c r="G84" s="66"/>
      <c r="H84" s="66"/>
      <c r="I84" s="168"/>
      <c r="J84" s="168"/>
      <c r="K84" s="61"/>
      <c r="L84" s="66"/>
      <c r="M84" s="66"/>
      <c r="N84" s="66"/>
      <c r="O84" s="168"/>
      <c r="P84" s="168"/>
      <c r="Q84" s="61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1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</row>
    <row r="85" spans="4:54" ht="22.5" customHeight="1">
      <c r="D85" s="11" t="s">
        <v>570</v>
      </c>
      <c r="E85" s="61"/>
      <c r="F85" s="63">
        <v>385753.81999999954</v>
      </c>
      <c r="G85" s="63">
        <v>570559.67025641061</v>
      </c>
      <c r="H85" s="63">
        <v>-184805.85025641107</v>
      </c>
      <c r="I85" s="167">
        <v>279558.92999999947</v>
      </c>
      <c r="J85" s="167">
        <v>106194.89000000007</v>
      </c>
      <c r="K85" s="61"/>
      <c r="L85" s="63">
        <v>3142154.3300000015</v>
      </c>
      <c r="M85" s="63">
        <v>3451426.9876794885</v>
      </c>
      <c r="N85" s="63">
        <v>-309272.65767948702</v>
      </c>
      <c r="O85" s="167">
        <v>2029907.4499999983</v>
      </c>
      <c r="P85" s="167">
        <v>1112246.8800000031</v>
      </c>
      <c r="Q85" s="61"/>
      <c r="R85" s="63">
        <v>219232.31999999983</v>
      </c>
      <c r="S85" s="63">
        <v>72885.679999999586</v>
      </c>
      <c r="T85" s="63">
        <v>342971.13</v>
      </c>
      <c r="U85" s="63">
        <v>223113.09999999969</v>
      </c>
      <c r="V85" s="63">
        <v>752415.35999999952</v>
      </c>
      <c r="W85" s="63">
        <v>139730.93000000025</v>
      </c>
      <c r="X85" s="63">
        <v>279558.92999999947</v>
      </c>
      <c r="Y85" s="63">
        <v>504780.69999999902</v>
      </c>
      <c r="Z85" s="63">
        <v>403083.55999999953</v>
      </c>
      <c r="AA85" s="63">
        <v>221043.31000000017</v>
      </c>
      <c r="AB85" s="63">
        <v>44730.240000000427</v>
      </c>
      <c r="AC85" s="63">
        <v>131382.44999999981</v>
      </c>
      <c r="AD85" s="63">
        <v>394431.36999999965</v>
      </c>
      <c r="AE85" s="63">
        <v>419193.38000000059</v>
      </c>
      <c r="AF85" s="63">
        <v>412103.69000000082</v>
      </c>
      <c r="AG85" s="63">
        <v>316317.11999999988</v>
      </c>
      <c r="AH85" s="63">
        <v>1094134.5400000005</v>
      </c>
      <c r="AI85" s="63">
        <v>120220.41000000054</v>
      </c>
      <c r="AJ85" s="63">
        <v>385753.81999999954</v>
      </c>
      <c r="AK85" s="63">
        <v>564031.80648717971</v>
      </c>
      <c r="AL85" s="63">
        <v>536959.14275641041</v>
      </c>
      <c r="AM85" s="63">
        <v>305181.08041025599</v>
      </c>
      <c r="AN85" s="63">
        <v>576488.59829487128</v>
      </c>
      <c r="AO85" s="63">
        <v>395889.75548717933</v>
      </c>
      <c r="AP85" s="61"/>
      <c r="AQ85" s="63">
        <v>429159.10660256451</v>
      </c>
      <c r="AR85" s="63">
        <v>460578.12179487199</v>
      </c>
      <c r="AS85" s="63">
        <v>264868.76229487202</v>
      </c>
      <c r="AT85" s="63">
        <v>369909.5794871797</v>
      </c>
      <c r="AU85" s="63">
        <v>1150867.7949871793</v>
      </c>
      <c r="AV85" s="63">
        <v>205483.95225641021</v>
      </c>
      <c r="AW85" s="63">
        <v>570559.67025641061</v>
      </c>
      <c r="AX85" s="63">
        <v>772655.97648717964</v>
      </c>
      <c r="AY85" s="63">
        <v>554701.04275641032</v>
      </c>
      <c r="AZ85" s="63">
        <v>311172.94541025622</v>
      </c>
      <c r="BA85" s="63">
        <v>586409.36752564053</v>
      </c>
      <c r="BB85" s="63">
        <v>405810.52471794857</v>
      </c>
    </row>
    <row r="86" spans="4:54" ht="22.5" customHeight="1">
      <c r="D86" s="71" t="s">
        <v>35</v>
      </c>
      <c r="E86" s="61"/>
      <c r="F86" s="66">
        <v>0.11006443006641693</v>
      </c>
      <c r="G86" s="66">
        <v>0.1357587155490671</v>
      </c>
      <c r="H86" s="579">
        <v>-2.5694285482650167E-2</v>
      </c>
      <c r="I86" s="168">
        <v>8.4272153566517238E-2</v>
      </c>
      <c r="J86" s="581">
        <v>2.5792276499899694E-2</v>
      </c>
      <c r="K86" s="61"/>
      <c r="L86" s="66">
        <v>0.11624931396526503</v>
      </c>
      <c r="M86" s="66">
        <v>0.11622616152109298</v>
      </c>
      <c r="N86" s="579">
        <v>2.3152444172044873E-5</v>
      </c>
      <c r="O86" s="168">
        <v>8.9307875480438267E-2</v>
      </c>
      <c r="P86" s="581">
        <v>2.694143848482676E-2</v>
      </c>
      <c r="Q86" s="61"/>
      <c r="R86" s="30">
        <v>8.0611387830354403E-2</v>
      </c>
      <c r="S86" s="30">
        <v>2.2357351573547193E-2</v>
      </c>
      <c r="T86" s="30">
        <v>0.12450896184397918</v>
      </c>
      <c r="U86" s="30">
        <v>7.1518785955553124E-2</v>
      </c>
      <c r="V86" s="30">
        <v>0.15698557659153639</v>
      </c>
      <c r="W86" s="30">
        <v>5.0531804007788103E-2</v>
      </c>
      <c r="X86" s="30">
        <v>8.4272153566517238E-2</v>
      </c>
      <c r="Y86" s="30">
        <v>0.12308923959934168</v>
      </c>
      <c r="Z86" s="30">
        <v>0.12183944329309036</v>
      </c>
      <c r="AA86" s="30">
        <v>7.1787046150052561E-2</v>
      </c>
      <c r="AB86" s="30">
        <v>1.1712718517489297E-2</v>
      </c>
      <c r="AC86" s="30">
        <v>3.9882302229353267E-2</v>
      </c>
      <c r="AD86" s="30">
        <v>0.11174353500962247</v>
      </c>
      <c r="AE86" s="30">
        <v>9.9191776099556858E-2</v>
      </c>
      <c r="AF86" s="30">
        <v>0.11850949972673488</v>
      </c>
      <c r="AG86" s="30">
        <v>8.5760641594345155E-2</v>
      </c>
      <c r="AH86" s="30">
        <v>0.19841837456965128</v>
      </c>
      <c r="AI86" s="30">
        <v>3.892239151865156E-2</v>
      </c>
      <c r="AJ86" s="30">
        <v>0.11006443006641693</v>
      </c>
      <c r="AK86" s="30">
        <v>0.10837853459101318</v>
      </c>
      <c r="AL86" s="30">
        <v>0.12874251258725497</v>
      </c>
      <c r="AM86" s="30">
        <v>7.2405312775052494E-2</v>
      </c>
      <c r="AN86" s="30">
        <v>0.10364734364401265</v>
      </c>
      <c r="AO86" s="30">
        <v>8.6122040087307547E-2</v>
      </c>
      <c r="AP86" s="61"/>
      <c r="AQ86" s="30">
        <v>0.1166450604325097</v>
      </c>
      <c r="AR86" s="30">
        <v>0.10665172062101573</v>
      </c>
      <c r="AS86" s="30">
        <v>6.9105741461048364E-2</v>
      </c>
      <c r="AT86" s="30">
        <v>8.7832775732847992E-2</v>
      </c>
      <c r="AU86" s="30">
        <v>0.19191314107139176</v>
      </c>
      <c r="AV86" s="30">
        <v>5.9488455517517663E-2</v>
      </c>
      <c r="AW86" s="30">
        <v>0.1357587155490671</v>
      </c>
      <c r="AX86" s="30">
        <v>0.14846560337829501</v>
      </c>
      <c r="AY86" s="30">
        <v>0.13299634980165917</v>
      </c>
      <c r="AZ86" s="30">
        <v>7.3826904371909322E-2</v>
      </c>
      <c r="BA86" s="30">
        <v>0.10543100663529446</v>
      </c>
      <c r="BB86" s="30">
        <v>8.8280208803590235E-2</v>
      </c>
    </row>
    <row r="87" spans="4:54" ht="12.75" customHeight="1" outlineLevel="1">
      <c r="D87" s="72"/>
      <c r="E87" s="61"/>
      <c r="F87" s="67"/>
      <c r="G87" s="67"/>
      <c r="H87" s="67"/>
      <c r="I87" s="169"/>
      <c r="J87" s="169"/>
      <c r="K87" s="61"/>
      <c r="L87" s="67"/>
      <c r="M87" s="67"/>
      <c r="N87" s="67"/>
      <c r="O87" s="169"/>
      <c r="P87" s="169"/>
      <c r="Q87" s="61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1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</row>
    <row r="88" spans="4:54" s="54" customFormat="1" ht="17.25" customHeight="1" outlineLevel="1">
      <c r="D88" s="7" t="s">
        <v>228</v>
      </c>
      <c r="F88" s="24">
        <v>170068.72000000067</v>
      </c>
      <c r="G88" s="24">
        <v>190235.36399999913</v>
      </c>
      <c r="H88" s="24">
        <v>-20166.643999998458</v>
      </c>
      <c r="I88" s="78">
        <v>134331.70000000001</v>
      </c>
      <c r="J88" s="78">
        <v>35737.020000000659</v>
      </c>
      <c r="K88" s="32"/>
      <c r="L88" s="24">
        <v>1231807.2999999989</v>
      </c>
      <c r="M88" s="24">
        <v>1375936.8966666674</v>
      </c>
      <c r="N88" s="24">
        <v>-144129.59666666854</v>
      </c>
      <c r="O88" s="78">
        <v>881748.19</v>
      </c>
      <c r="P88" s="78">
        <v>350059.10999999894</v>
      </c>
      <c r="R88" s="24">
        <v>96980.06</v>
      </c>
      <c r="S88" s="24">
        <v>126608.28000000001</v>
      </c>
      <c r="T88" s="24">
        <v>99641.03</v>
      </c>
      <c r="U88" s="24">
        <v>123599.80999999998</v>
      </c>
      <c r="V88" s="24">
        <v>167759.74000000002</v>
      </c>
      <c r="W88" s="24">
        <v>132827.57</v>
      </c>
      <c r="X88" s="24">
        <v>134331.70000000001</v>
      </c>
      <c r="Y88" s="24">
        <v>170318.09</v>
      </c>
      <c r="Z88" s="24">
        <v>136231.63</v>
      </c>
      <c r="AA88" s="24">
        <v>137416.87</v>
      </c>
      <c r="AB88" s="24">
        <v>178592.81999999937</v>
      </c>
      <c r="AC88" s="24">
        <v>154224.49000000115</v>
      </c>
      <c r="AD88" s="24">
        <v>156783.36000000034</v>
      </c>
      <c r="AE88" s="24">
        <v>197873.19999999832</v>
      </c>
      <c r="AF88" s="24">
        <v>159965.62000000104</v>
      </c>
      <c r="AG88" s="24">
        <v>165643.13999999873</v>
      </c>
      <c r="AH88" s="24">
        <v>212059.69000000134</v>
      </c>
      <c r="AI88" s="24">
        <v>169413.56999999844</v>
      </c>
      <c r="AJ88" s="24">
        <v>170068.72000000067</v>
      </c>
      <c r="AK88" s="24">
        <v>262833.25779166725</v>
      </c>
      <c r="AL88" s="24">
        <v>218429.93956666626</v>
      </c>
      <c r="AM88" s="24">
        <v>225793.27290000021</v>
      </c>
      <c r="AN88" s="24">
        <v>285633.25779166631</v>
      </c>
      <c r="AO88" s="24">
        <v>232169.93956666626</v>
      </c>
      <c r="AQ88" s="24">
        <v>172605.36400000006</v>
      </c>
      <c r="AR88" s="24">
        <v>220335.87166666705</v>
      </c>
      <c r="AS88" s="24">
        <v>181382.03066666704</v>
      </c>
      <c r="AT88" s="24">
        <v>186195.36400000006</v>
      </c>
      <c r="AU88" s="24">
        <v>235760.87166666705</v>
      </c>
      <c r="AV88" s="24">
        <v>189422.03066666704</v>
      </c>
      <c r="AW88" s="24">
        <v>190235.36399999913</v>
      </c>
      <c r="AX88" s="24">
        <v>242373.37166666612</v>
      </c>
      <c r="AY88" s="24">
        <v>202162.03066666611</v>
      </c>
      <c r="AZ88" s="24">
        <v>212225.36400000006</v>
      </c>
      <c r="BA88" s="24">
        <v>274485.87166666612</v>
      </c>
      <c r="BB88" s="24">
        <v>224677.03066666611</v>
      </c>
    </row>
    <row r="89" spans="4:54" s="54" customFormat="1" ht="17.25" customHeight="1" outlineLevel="1">
      <c r="D89" s="7" t="s">
        <v>229</v>
      </c>
      <c r="F89" s="24">
        <v>0</v>
      </c>
      <c r="G89" s="24">
        <v>0</v>
      </c>
      <c r="H89" s="24">
        <v>0</v>
      </c>
      <c r="I89" s="78">
        <v>0</v>
      </c>
      <c r="J89" s="78">
        <v>0</v>
      </c>
      <c r="K89" s="32"/>
      <c r="L89" s="24">
        <v>0</v>
      </c>
      <c r="M89" s="24">
        <v>0</v>
      </c>
      <c r="N89" s="24">
        <v>0</v>
      </c>
      <c r="O89" s="78">
        <v>0</v>
      </c>
      <c r="P89" s="78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273973.33000000007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  <c r="AN89" s="24">
        <v>0</v>
      </c>
      <c r="AO89" s="24">
        <v>0</v>
      </c>
      <c r="AQ89" s="24">
        <v>0</v>
      </c>
      <c r="AR89" s="24">
        <v>0</v>
      </c>
      <c r="AS89" s="24">
        <v>0</v>
      </c>
      <c r="AT89" s="24">
        <v>0</v>
      </c>
      <c r="AU89" s="24">
        <v>0</v>
      </c>
      <c r="AV89" s="24">
        <v>0</v>
      </c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0</v>
      </c>
    </row>
    <row r="90" spans="4:54" s="54" customFormat="1" ht="17.25" customHeight="1" outlineLevel="1">
      <c r="D90" s="7" t="s">
        <v>230</v>
      </c>
      <c r="F90" s="24">
        <v>20310.570958904111</v>
      </c>
      <c r="G90" s="24">
        <v>20310.570958904111</v>
      </c>
      <c r="H90" s="24">
        <v>0</v>
      </c>
      <c r="I90" s="78">
        <v>20310.570958904111</v>
      </c>
      <c r="J90" s="78">
        <v>0</v>
      </c>
      <c r="K90" s="32"/>
      <c r="L90" s="24">
        <v>152329.28219178083</v>
      </c>
      <c r="M90" s="24">
        <v>152329.28219178083</v>
      </c>
      <c r="N90" s="24">
        <v>0</v>
      </c>
      <c r="O90" s="78">
        <v>152329.28219178083</v>
      </c>
      <c r="P90" s="78">
        <v>0</v>
      </c>
      <c r="R90" s="24">
        <v>20310.570958904111</v>
      </c>
      <c r="S90" s="24">
        <v>25388.213698630138</v>
      </c>
      <c r="T90" s="24">
        <v>20310.570958904111</v>
      </c>
      <c r="U90" s="24">
        <v>20310.570958904111</v>
      </c>
      <c r="V90" s="24">
        <v>25388.213698630138</v>
      </c>
      <c r="W90" s="24">
        <v>20310.570958904111</v>
      </c>
      <c r="X90" s="24">
        <v>20310.570958904111</v>
      </c>
      <c r="Y90" s="24">
        <v>25388.213698630138</v>
      </c>
      <c r="Z90" s="24">
        <v>20310.570958904111</v>
      </c>
      <c r="AA90" s="24">
        <v>20310.570958904111</v>
      </c>
      <c r="AB90" s="24">
        <v>25388.213698630138</v>
      </c>
      <c r="AC90" s="24">
        <v>20310.570958904111</v>
      </c>
      <c r="AD90" s="24">
        <v>20310.570958904111</v>
      </c>
      <c r="AE90" s="24">
        <v>25388.213698630138</v>
      </c>
      <c r="AF90" s="24">
        <v>20310.570958904111</v>
      </c>
      <c r="AG90" s="24">
        <v>20310.570958904111</v>
      </c>
      <c r="AH90" s="24">
        <v>25388.213698630138</v>
      </c>
      <c r="AI90" s="24">
        <v>20310.570958904111</v>
      </c>
      <c r="AJ90" s="24">
        <v>20310.570958904111</v>
      </c>
      <c r="AK90" s="24">
        <v>25388.213698630138</v>
      </c>
      <c r="AL90" s="24">
        <v>20310.570958904111</v>
      </c>
      <c r="AM90" s="24">
        <v>20310.570958904111</v>
      </c>
      <c r="AN90" s="24">
        <v>25388.213698630138</v>
      </c>
      <c r="AO90" s="24">
        <v>20310.570958904111</v>
      </c>
      <c r="AQ90" s="24">
        <v>20310.570958904111</v>
      </c>
      <c r="AR90" s="24">
        <v>25388.213698630138</v>
      </c>
      <c r="AS90" s="24">
        <v>20310.570958904111</v>
      </c>
      <c r="AT90" s="24">
        <v>20310.570958904111</v>
      </c>
      <c r="AU90" s="24">
        <v>25388.213698630138</v>
      </c>
      <c r="AV90" s="24">
        <v>20310.570958904111</v>
      </c>
      <c r="AW90" s="24">
        <v>20310.570958904111</v>
      </c>
      <c r="AX90" s="24">
        <v>25388.213698630138</v>
      </c>
      <c r="AY90" s="24">
        <v>20310.570958904111</v>
      </c>
      <c r="AZ90" s="24">
        <v>20310.570958904111</v>
      </c>
      <c r="BA90" s="24">
        <v>25388.213698630138</v>
      </c>
      <c r="BB90" s="24">
        <v>20310.570958904111</v>
      </c>
    </row>
    <row r="91" spans="4:54" s="54" customFormat="1" ht="12.75" customHeight="1" outlineLevel="1">
      <c r="D91" s="7"/>
      <c r="F91" s="24"/>
      <c r="G91" s="24"/>
      <c r="H91" s="24"/>
      <c r="I91" s="78"/>
      <c r="J91" s="78"/>
      <c r="L91" s="24"/>
      <c r="M91" s="24"/>
      <c r="N91" s="24"/>
      <c r="O91" s="78"/>
      <c r="P91" s="78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</row>
    <row r="92" spans="4:54" s="54" customFormat="1" ht="21" customHeight="1" outlineLevel="1" collapsed="1">
      <c r="D92" s="55" t="s">
        <v>97</v>
      </c>
      <c r="F92" s="56">
        <v>195374.52904109476</v>
      </c>
      <c r="G92" s="56">
        <v>360013.73529750737</v>
      </c>
      <c r="H92" s="56">
        <v>-164639.20625641261</v>
      </c>
      <c r="I92" s="56">
        <v>124916.65904109535</v>
      </c>
      <c r="J92" s="81"/>
      <c r="L92" s="56">
        <v>1758017.7478082217</v>
      </c>
      <c r="M92" s="56">
        <v>1923160.8088210402</v>
      </c>
      <c r="N92" s="56">
        <v>-165143.06101281848</v>
      </c>
      <c r="O92" s="56">
        <v>995829.97780821752</v>
      </c>
      <c r="P92" s="81"/>
      <c r="R92" s="56">
        <v>101941.68904109573</v>
      </c>
      <c r="S92" s="56">
        <v>-79110.813698630562</v>
      </c>
      <c r="T92" s="56">
        <v>223019.5290410959</v>
      </c>
      <c r="U92" s="56">
        <v>79202.719041095595</v>
      </c>
      <c r="V92" s="56">
        <v>559267.40630136942</v>
      </c>
      <c r="W92" s="56">
        <v>-13407.210958903863</v>
      </c>
      <c r="X92" s="56">
        <v>124916.65904109535</v>
      </c>
      <c r="Y92" s="56">
        <v>309074.39630136889</v>
      </c>
      <c r="Z92" s="56">
        <v>246541.35904109542</v>
      </c>
      <c r="AA92" s="56">
        <v>-210657.460958904</v>
      </c>
      <c r="AB92" s="56">
        <v>-159250.79369862907</v>
      </c>
      <c r="AC92" s="56">
        <v>-43152.610958905454</v>
      </c>
      <c r="AD92" s="56">
        <v>217337.4390410952</v>
      </c>
      <c r="AE92" s="56">
        <v>195931.96630137213</v>
      </c>
      <c r="AF92" s="56">
        <v>231827.49904109567</v>
      </c>
      <c r="AG92" s="56">
        <v>130363.40904109704</v>
      </c>
      <c r="AH92" s="56">
        <v>856686.63630136906</v>
      </c>
      <c r="AI92" s="56">
        <v>-69503.730958902001</v>
      </c>
      <c r="AJ92" s="56">
        <v>195374.52904109476</v>
      </c>
      <c r="AK92" s="56">
        <v>275810.3349968823</v>
      </c>
      <c r="AL92" s="56">
        <v>298218.63223084004</v>
      </c>
      <c r="AM92" s="56">
        <v>59077.236551351671</v>
      </c>
      <c r="AN92" s="56">
        <v>265467.1268045748</v>
      </c>
      <c r="AO92" s="56">
        <v>143409.24496160896</v>
      </c>
      <c r="AQ92" s="56">
        <v>236243.17164366035</v>
      </c>
      <c r="AR92" s="56">
        <v>214854.0364295748</v>
      </c>
      <c r="AS92" s="56">
        <v>63176.16066930088</v>
      </c>
      <c r="AT92" s="56">
        <v>163403.64452827553</v>
      </c>
      <c r="AU92" s="56">
        <v>889718.70962188218</v>
      </c>
      <c r="AV92" s="56">
        <v>-4248.6493691609394</v>
      </c>
      <c r="AW92" s="56">
        <v>360013.73529750737</v>
      </c>
      <c r="AX92" s="56">
        <v>504894.39112188335</v>
      </c>
      <c r="AY92" s="56">
        <v>332228.4411308401</v>
      </c>
      <c r="AZ92" s="56">
        <v>78637.010451352049</v>
      </c>
      <c r="BA92" s="56">
        <v>286535.28216034424</v>
      </c>
      <c r="BB92" s="56">
        <v>160822.92309237836</v>
      </c>
    </row>
    <row r="93" spans="4:54" s="54" customFormat="1" ht="12.75" customHeight="1" outlineLevel="1">
      <c r="D93" s="7"/>
      <c r="F93" s="24"/>
      <c r="G93" s="24"/>
      <c r="H93" s="24"/>
      <c r="I93" s="78"/>
      <c r="J93" s="78"/>
      <c r="L93" s="24"/>
      <c r="M93" s="24"/>
      <c r="N93" s="24"/>
      <c r="O93" s="78"/>
      <c r="P93" s="78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</row>
    <row r="94" spans="4:54" s="54" customFormat="1" ht="17.25" customHeight="1" outlineLevel="1">
      <c r="D94" s="7" t="s">
        <v>148</v>
      </c>
      <c r="F94" s="24">
        <v>113730.56569863013</v>
      </c>
      <c r="G94" s="24">
        <v>110907.55199999998</v>
      </c>
      <c r="H94" s="24">
        <v>2823.0136986301513</v>
      </c>
      <c r="I94" s="78">
        <v>103404.38356164384</v>
      </c>
      <c r="J94" s="78">
        <v>10326.182136986288</v>
      </c>
      <c r="K94" s="32"/>
      <c r="L94" s="24">
        <v>839632.46145205479</v>
      </c>
      <c r="M94" s="24">
        <v>834845.96347945207</v>
      </c>
      <c r="N94" s="24">
        <v>4786.4979726027232</v>
      </c>
      <c r="O94" s="78">
        <v>821036.88849315117</v>
      </c>
      <c r="P94" s="78">
        <v>18595.57295890362</v>
      </c>
      <c r="R94" s="24">
        <v>125939.82876712328</v>
      </c>
      <c r="S94" s="24">
        <v>126957.70547945207</v>
      </c>
      <c r="T94" s="24">
        <v>126725.650684932</v>
      </c>
      <c r="U94" s="24">
        <v>117444.41479452053</v>
      </c>
      <c r="V94" s="24">
        <v>129255.47945205479</v>
      </c>
      <c r="W94" s="24">
        <v>91309.425753424686</v>
      </c>
      <c r="X94" s="24">
        <v>103404.38356164384</v>
      </c>
      <c r="Y94" s="24">
        <v>132323.97260273973</v>
      </c>
      <c r="Z94" s="24">
        <v>100672.53383561646</v>
      </c>
      <c r="AA94" s="24">
        <v>104397.98389041095</v>
      </c>
      <c r="AB94" s="24">
        <v>135407.06890410959</v>
      </c>
      <c r="AC94" s="24">
        <v>112130.58663013697</v>
      </c>
      <c r="AD94" s="24">
        <v>104397.98389041092</v>
      </c>
      <c r="AE94" s="24">
        <v>141021.6720547945</v>
      </c>
      <c r="AF94" s="24">
        <v>112817.33764383561</v>
      </c>
      <c r="AG94" s="24">
        <v>112859.70509589041</v>
      </c>
      <c r="AH94" s="24">
        <v>141074.631369863</v>
      </c>
      <c r="AI94" s="24">
        <v>113730.56569863013</v>
      </c>
      <c r="AJ94" s="24">
        <v>113730.56569863013</v>
      </c>
      <c r="AK94" s="24">
        <v>142163.20712328766</v>
      </c>
      <c r="AL94" s="24">
        <v>112269.3715068493</v>
      </c>
      <c r="AM94" s="24">
        <v>112269.3715068493</v>
      </c>
      <c r="AN94" s="24">
        <v>140336.71438356166</v>
      </c>
      <c r="AO94" s="24">
        <v>110808.17731506849</v>
      </c>
      <c r="AQ94" s="24">
        <v>110147.74860273972</v>
      </c>
      <c r="AR94" s="24">
        <v>137684.68575342465</v>
      </c>
      <c r="AS94" s="24">
        <v>112368.74619178083</v>
      </c>
      <c r="AT94" s="24">
        <v>112368.74619178083</v>
      </c>
      <c r="AU94" s="24">
        <v>140460.93273972603</v>
      </c>
      <c r="AV94" s="24">
        <v>110907.55199999998</v>
      </c>
      <c r="AW94" s="24">
        <v>110907.55199999998</v>
      </c>
      <c r="AX94" s="24">
        <v>142163.20712328766</v>
      </c>
      <c r="AY94" s="24">
        <v>112269.3715068493</v>
      </c>
      <c r="AZ94" s="24">
        <v>112269.3715068493</v>
      </c>
      <c r="BA94" s="24">
        <v>140336.71438356166</v>
      </c>
      <c r="BB94" s="24">
        <v>110808.17731506849</v>
      </c>
    </row>
    <row r="95" spans="4:54" s="54" customFormat="1" ht="17.25" customHeight="1" outlineLevel="1">
      <c r="D95" s="7" t="s">
        <v>212</v>
      </c>
      <c r="F95" s="24">
        <v>0</v>
      </c>
      <c r="G95" s="24">
        <v>0</v>
      </c>
      <c r="H95" s="24">
        <v>0</v>
      </c>
      <c r="I95" s="78">
        <v>0</v>
      </c>
      <c r="J95" s="78">
        <v>0</v>
      </c>
      <c r="K95" s="32"/>
      <c r="L95" s="24">
        <v>0</v>
      </c>
      <c r="M95" s="24">
        <v>0</v>
      </c>
      <c r="N95" s="24">
        <v>0</v>
      </c>
      <c r="O95" s="78">
        <v>0</v>
      </c>
      <c r="P95" s="78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1203712.9664391093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Q95" s="24">
        <v>0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  <c r="AW95" s="24">
        <v>0</v>
      </c>
      <c r="AX95" s="24">
        <v>0</v>
      </c>
      <c r="AY95" s="24">
        <v>0</v>
      </c>
      <c r="AZ95" s="24">
        <v>0</v>
      </c>
      <c r="BA95" s="24">
        <v>0</v>
      </c>
      <c r="BB95" s="24">
        <v>0</v>
      </c>
    </row>
    <row r="96" spans="4:54" s="54" customFormat="1" ht="17.25" customHeight="1" outlineLevel="1">
      <c r="D96" s="7" t="s">
        <v>209</v>
      </c>
      <c r="F96" s="24">
        <v>-5.3114490583539009E-10</v>
      </c>
      <c r="G96" s="24">
        <v>-1.000000042404281E-2</v>
      </c>
      <c r="H96" s="24">
        <v>9.9999998928979039E-3</v>
      </c>
      <c r="I96" s="78">
        <v>-5.8207660913467407E-11</v>
      </c>
      <c r="J96" s="78">
        <v>-4.7293724492192268E-10</v>
      </c>
      <c r="K96" s="32"/>
      <c r="L96" s="24">
        <v>-2.7430360205471516E-9</v>
      </c>
      <c r="M96" s="24">
        <v>-7.0000002924643923E-2</v>
      </c>
      <c r="N96" s="24">
        <v>7.0000000181607902E-2</v>
      </c>
      <c r="O96" s="78">
        <v>-2.0000000247819116E-2</v>
      </c>
      <c r="P96" s="78">
        <v>1.9999997504783096E-2</v>
      </c>
      <c r="R96" s="24">
        <v>-4.7293724492192268E-11</v>
      </c>
      <c r="S96" s="24">
        <v>-9.9999999001738615E-3</v>
      </c>
      <c r="T96" s="24">
        <v>-4.7293724492192268E-11</v>
      </c>
      <c r="U96" s="24">
        <v>-4.7293724492192268E-11</v>
      </c>
      <c r="V96" s="24">
        <v>-1.000000011845259E-2</v>
      </c>
      <c r="W96" s="24">
        <v>-2.9103830456733704E-11</v>
      </c>
      <c r="X96" s="24">
        <v>-5.8207660913467407E-11</v>
      </c>
      <c r="Y96" s="24">
        <v>-1.000000011845259E-2</v>
      </c>
      <c r="Z96" s="24">
        <v>1.7462298274040222E-10</v>
      </c>
      <c r="AA96" s="24">
        <v>-5.8207660913467407E-11</v>
      </c>
      <c r="AB96" s="24">
        <v>-1.000000011845259E-2</v>
      </c>
      <c r="AC96" s="24">
        <v>-5.8207660913467407E-11</v>
      </c>
      <c r="AD96" s="24">
        <v>-5.8207660913467407E-11</v>
      </c>
      <c r="AE96" s="24">
        <v>-5.8207660913467407E-11</v>
      </c>
      <c r="AF96" s="24">
        <v>-5.2386894822120667E-10</v>
      </c>
      <c r="AG96" s="24">
        <v>-5.2386894822120667E-10</v>
      </c>
      <c r="AH96" s="24">
        <v>-5.2386894822120667E-10</v>
      </c>
      <c r="AI96" s="24">
        <v>-5.2386894822120667E-10</v>
      </c>
      <c r="AJ96" s="24">
        <v>-5.3114490583539009E-10</v>
      </c>
      <c r="AK96" s="24">
        <v>-5.2386894822120667E-10</v>
      </c>
      <c r="AL96" s="24">
        <v>-5.2386894822120667E-10</v>
      </c>
      <c r="AM96" s="24">
        <v>-5.2386894822120667E-10</v>
      </c>
      <c r="AN96" s="24">
        <v>-5.2386894822120667E-10</v>
      </c>
      <c r="AO96" s="24">
        <v>-5.2386894822120667E-10</v>
      </c>
      <c r="AQ96" s="24">
        <v>-1.0000000416766852E-2</v>
      </c>
      <c r="AR96" s="24">
        <v>-1.0000000416766852E-2</v>
      </c>
      <c r="AS96" s="24">
        <v>-1.0000000416766852E-2</v>
      </c>
      <c r="AT96" s="24">
        <v>-1.0000000416766852E-2</v>
      </c>
      <c r="AU96" s="24">
        <v>-1.0000000416766852E-2</v>
      </c>
      <c r="AV96" s="24">
        <v>-1.0000000416766852E-2</v>
      </c>
      <c r="AW96" s="24">
        <v>-1.000000042404281E-2</v>
      </c>
      <c r="AX96" s="24">
        <v>-1.0000000416766852E-2</v>
      </c>
      <c r="AY96" s="24">
        <v>-1.0000000416766852E-2</v>
      </c>
      <c r="AZ96" s="24">
        <v>-1.0000000416766852E-2</v>
      </c>
      <c r="BA96" s="24">
        <v>-1.0000000416766852E-2</v>
      </c>
      <c r="BB96" s="24">
        <v>-1.0000000416766852E-2</v>
      </c>
    </row>
    <row r="97" spans="3:54" s="54" customFormat="1" ht="17.25" customHeight="1" outlineLevel="1">
      <c r="D97" s="7" t="s">
        <v>149</v>
      </c>
      <c r="F97" s="24">
        <v>132271.11167123308</v>
      </c>
      <c r="G97" s="24">
        <v>132271.11167123308</v>
      </c>
      <c r="H97" s="24">
        <v>0</v>
      </c>
      <c r="I97" s="78">
        <v>132271.11167123308</v>
      </c>
      <c r="J97" s="78">
        <v>0</v>
      </c>
      <c r="K97" s="32"/>
      <c r="L97" s="24">
        <v>992033.33753424743</v>
      </c>
      <c r="M97" s="24">
        <v>992033.33753424743</v>
      </c>
      <c r="N97" s="24">
        <v>0</v>
      </c>
      <c r="O97" s="78">
        <v>992033.33753424697</v>
      </c>
      <c r="P97" s="78">
        <v>0</v>
      </c>
      <c r="R97" s="24">
        <v>132271.11167123285</v>
      </c>
      <c r="S97" s="24">
        <v>165338.88958904101</v>
      </c>
      <c r="T97" s="24">
        <v>132271.11167123285</v>
      </c>
      <c r="U97" s="24">
        <v>132271.11167123308</v>
      </c>
      <c r="V97" s="24">
        <v>165338.88958904101</v>
      </c>
      <c r="W97" s="24">
        <v>132271.11167123308</v>
      </c>
      <c r="X97" s="24">
        <v>132271.11167123308</v>
      </c>
      <c r="Y97" s="24">
        <v>165338.88958904101</v>
      </c>
      <c r="Z97" s="24">
        <v>132271.11167123308</v>
      </c>
      <c r="AA97" s="24">
        <v>132271.11167123308</v>
      </c>
      <c r="AB97" s="24">
        <v>165338.88958904101</v>
      </c>
      <c r="AC97" s="24">
        <v>132271.11167123308</v>
      </c>
      <c r="AD97" s="24">
        <v>132271.11167123308</v>
      </c>
      <c r="AE97" s="24">
        <v>165338.88958904101</v>
      </c>
      <c r="AF97" s="24">
        <v>132271.11167123308</v>
      </c>
      <c r="AG97" s="24">
        <v>132271.11167123308</v>
      </c>
      <c r="AH97" s="24">
        <v>165338.88958904101</v>
      </c>
      <c r="AI97" s="24">
        <v>132271.11167123308</v>
      </c>
      <c r="AJ97" s="24">
        <v>132271.11167123308</v>
      </c>
      <c r="AK97" s="24">
        <v>165338.88958904147</v>
      </c>
      <c r="AL97" s="24">
        <v>132271.11167123262</v>
      </c>
      <c r="AM97" s="24">
        <v>132271.11167123262</v>
      </c>
      <c r="AN97" s="24">
        <v>165338.88958904147</v>
      </c>
      <c r="AO97" s="24">
        <v>132271.11167123262</v>
      </c>
      <c r="AQ97" s="24">
        <v>132271.11167123308</v>
      </c>
      <c r="AR97" s="24">
        <v>165338.88958904101</v>
      </c>
      <c r="AS97" s="24">
        <v>132271.11167123308</v>
      </c>
      <c r="AT97" s="24">
        <v>132271.11167123308</v>
      </c>
      <c r="AU97" s="24">
        <v>165338.88958904101</v>
      </c>
      <c r="AV97" s="24">
        <v>132271.11167123308</v>
      </c>
      <c r="AW97" s="24">
        <v>132271.11167123308</v>
      </c>
      <c r="AX97" s="24">
        <v>165338.88958904147</v>
      </c>
      <c r="AY97" s="24">
        <v>132271.11167123262</v>
      </c>
      <c r="AZ97" s="24">
        <v>132271.11167123262</v>
      </c>
      <c r="BA97" s="24">
        <v>165338.88958904147</v>
      </c>
      <c r="BB97" s="24">
        <v>132271.11167123262</v>
      </c>
    </row>
    <row r="98" spans="3:54" s="54" customFormat="1" ht="17.25" customHeight="1" outlineLevel="1">
      <c r="D98" s="7" t="s">
        <v>208</v>
      </c>
      <c r="F98" s="24">
        <v>103899.61534246569</v>
      </c>
      <c r="G98" s="24">
        <v>88238.30246575363</v>
      </c>
      <c r="H98" s="24">
        <v>15661.312876712065</v>
      </c>
      <c r="I98" s="78">
        <v>88238.302465753397</v>
      </c>
      <c r="J98" s="78">
        <v>15661.312876712298</v>
      </c>
      <c r="K98" s="32"/>
      <c r="L98" s="24">
        <v>779247.11506849295</v>
      </c>
      <c r="M98" s="24">
        <v>661787.26849315129</v>
      </c>
      <c r="N98" s="24">
        <v>117459.84657534165</v>
      </c>
      <c r="O98" s="78">
        <v>661787.26849315059</v>
      </c>
      <c r="P98" s="78">
        <v>117459.84657534235</v>
      </c>
      <c r="R98" s="24">
        <v>88238.302465753397</v>
      </c>
      <c r="S98" s="24">
        <v>110297.8780821918</v>
      </c>
      <c r="T98" s="24">
        <v>88238.302465753397</v>
      </c>
      <c r="U98" s="24">
        <v>88238.302465753397</v>
      </c>
      <c r="V98" s="24">
        <v>110297.8780821918</v>
      </c>
      <c r="W98" s="24">
        <v>88238.302465753397</v>
      </c>
      <c r="X98" s="24">
        <v>88238.302465753397</v>
      </c>
      <c r="Y98" s="24">
        <v>110297.8780821918</v>
      </c>
      <c r="Z98" s="24">
        <v>88238.302465753397</v>
      </c>
      <c r="AA98" s="24">
        <v>88238.302465753397</v>
      </c>
      <c r="AB98" s="24">
        <v>110297.8780821918</v>
      </c>
      <c r="AC98" s="24">
        <v>569832.370410959</v>
      </c>
      <c r="AD98" s="24">
        <v>103899.61534246569</v>
      </c>
      <c r="AE98" s="24">
        <v>129874.51917808224</v>
      </c>
      <c r="AF98" s="24">
        <v>103899.61534246569</v>
      </c>
      <c r="AG98" s="24">
        <v>103899.61534246569</v>
      </c>
      <c r="AH98" s="24">
        <v>129874.51917808224</v>
      </c>
      <c r="AI98" s="24">
        <v>103899.61534246569</v>
      </c>
      <c r="AJ98" s="24">
        <v>103899.61534246569</v>
      </c>
      <c r="AK98" s="24">
        <v>129874.51917808224</v>
      </c>
      <c r="AL98" s="24">
        <v>103899.61534246569</v>
      </c>
      <c r="AM98" s="24">
        <v>103899.61534246569</v>
      </c>
      <c r="AN98" s="24">
        <v>129874.51917808224</v>
      </c>
      <c r="AO98" s="24">
        <v>103899.61534246569</v>
      </c>
      <c r="AQ98" s="24">
        <v>88238.30246575363</v>
      </c>
      <c r="AR98" s="24">
        <v>110297.87808219157</v>
      </c>
      <c r="AS98" s="24">
        <v>88238.30246575363</v>
      </c>
      <c r="AT98" s="24">
        <v>88238.30246575363</v>
      </c>
      <c r="AU98" s="24">
        <v>110297.87808219157</v>
      </c>
      <c r="AV98" s="24">
        <v>88238.30246575363</v>
      </c>
      <c r="AW98" s="24">
        <v>88238.30246575363</v>
      </c>
      <c r="AX98" s="24">
        <v>110297.87808219157</v>
      </c>
      <c r="AY98" s="24">
        <v>88238.30246575363</v>
      </c>
      <c r="AZ98" s="24">
        <v>88238.30246575363</v>
      </c>
      <c r="BA98" s="24">
        <v>110297.87808219157</v>
      </c>
      <c r="BB98" s="24">
        <v>88238.30246575363</v>
      </c>
    </row>
    <row r="99" spans="3:54" s="54" customFormat="1" ht="17.25" customHeight="1" outlineLevel="1">
      <c r="D99" s="7" t="s">
        <v>158</v>
      </c>
      <c r="F99" s="24">
        <v>0</v>
      </c>
      <c r="G99" s="24">
        <v>0</v>
      </c>
      <c r="H99" s="24">
        <v>0</v>
      </c>
      <c r="I99" s="78">
        <v>0</v>
      </c>
      <c r="J99" s="78">
        <v>0</v>
      </c>
      <c r="K99" s="32"/>
      <c r="L99" s="24">
        <v>0</v>
      </c>
      <c r="M99" s="24">
        <v>0</v>
      </c>
      <c r="N99" s="24">
        <v>0</v>
      </c>
      <c r="O99" s="78">
        <v>0</v>
      </c>
      <c r="P99" s="78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</row>
    <row r="100" spans="3:54" s="54" customFormat="1" ht="12.75" customHeight="1" outlineLevel="1">
      <c r="D100" s="7"/>
      <c r="F100" s="24"/>
      <c r="G100" s="24"/>
      <c r="H100" s="24"/>
      <c r="I100" s="78"/>
      <c r="J100" s="78"/>
      <c r="L100" s="24"/>
      <c r="M100" s="24"/>
      <c r="N100" s="24"/>
      <c r="O100" s="78"/>
      <c r="P100" s="78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</row>
    <row r="101" spans="3:54" s="54" customFormat="1" ht="21" customHeight="1" outlineLevel="1" collapsed="1">
      <c r="D101" s="55" t="s">
        <v>98</v>
      </c>
      <c r="F101" s="56">
        <v>-154526.76367123361</v>
      </c>
      <c r="G101" s="56">
        <v>28596.77916052111</v>
      </c>
      <c r="H101" s="56">
        <v>-183123.54283175472</v>
      </c>
      <c r="I101" s="56">
        <v>-198997.1386575349</v>
      </c>
      <c r="J101" s="81"/>
      <c r="L101" s="56">
        <v>-852895.16624657065</v>
      </c>
      <c r="M101" s="56">
        <v>-565505.69068580773</v>
      </c>
      <c r="N101" s="56">
        <v>-287389.47556076292</v>
      </c>
      <c r="O101" s="56">
        <v>-1479027.4967123307</v>
      </c>
      <c r="P101" s="81"/>
      <c r="R101" s="56">
        <v>-244507.55386301375</v>
      </c>
      <c r="S101" s="56">
        <v>-481705.2768493155</v>
      </c>
      <c r="T101" s="56">
        <v>-124215.53578082231</v>
      </c>
      <c r="U101" s="56">
        <v>-258751.10989041138</v>
      </c>
      <c r="V101" s="56">
        <v>154375.16917808191</v>
      </c>
      <c r="W101" s="56">
        <v>-325226.05084931501</v>
      </c>
      <c r="X101" s="56">
        <v>-198997.1386575349</v>
      </c>
      <c r="Y101" s="56">
        <v>-98886.33397260349</v>
      </c>
      <c r="Z101" s="56">
        <v>-74640.588931507722</v>
      </c>
      <c r="AA101" s="56">
        <v>-535564.85898630135</v>
      </c>
      <c r="AB101" s="56">
        <v>-570294.62027397135</v>
      </c>
      <c r="AC101" s="56">
        <v>-2061099.6461103437</v>
      </c>
      <c r="AD101" s="56">
        <v>-123231.27186301444</v>
      </c>
      <c r="AE101" s="56">
        <v>-240303.11452054555</v>
      </c>
      <c r="AF101" s="56">
        <v>-117160.56561643822</v>
      </c>
      <c r="AG101" s="56">
        <v>-218667.0230684916</v>
      </c>
      <c r="AH101" s="56">
        <v>420398.59616438334</v>
      </c>
      <c r="AI101" s="56">
        <v>-419405.02367123036</v>
      </c>
      <c r="AJ101" s="56">
        <v>-154526.76367123361</v>
      </c>
      <c r="AK101" s="56">
        <v>-161566.28089352854</v>
      </c>
      <c r="AL101" s="56">
        <v>-50221.466289707052</v>
      </c>
      <c r="AM101" s="56">
        <v>-289362.86196919542</v>
      </c>
      <c r="AN101" s="56">
        <v>-170082.99634611007</v>
      </c>
      <c r="AO101" s="56">
        <v>-203569.65936715732</v>
      </c>
      <c r="AQ101" s="56">
        <v>-94413.981096065661</v>
      </c>
      <c r="AR101" s="56">
        <v>-198467.40699508201</v>
      </c>
      <c r="AS101" s="56">
        <v>-269701.98965946626</v>
      </c>
      <c r="AT101" s="56">
        <v>-169474.50580049161</v>
      </c>
      <c r="AU101" s="56">
        <v>473621.01921092399</v>
      </c>
      <c r="AV101" s="56">
        <v>-335665.6055061472</v>
      </c>
      <c r="AW101" s="56">
        <v>28596.77916052111</v>
      </c>
      <c r="AX101" s="56">
        <v>87094.426327363064</v>
      </c>
      <c r="AY101" s="56">
        <v>-550.33451299503213</v>
      </c>
      <c r="AZ101" s="56">
        <v>-254141.76519248309</v>
      </c>
      <c r="BA101" s="56">
        <v>-129438.18989445007</v>
      </c>
      <c r="BB101" s="56">
        <v>-170494.65835967596</v>
      </c>
    </row>
    <row r="102" spans="3:54" s="54" customFormat="1" ht="12.75" customHeight="1" outlineLevel="1">
      <c r="D102" s="7"/>
      <c r="F102" s="24"/>
      <c r="G102" s="24"/>
      <c r="H102" s="24"/>
      <c r="I102" s="78"/>
      <c r="J102" s="78"/>
      <c r="L102" s="24"/>
      <c r="M102" s="24"/>
      <c r="N102" s="24"/>
      <c r="O102" s="78"/>
      <c r="P102" s="78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</row>
    <row r="103" spans="3:54" s="54" customFormat="1" ht="17.25" customHeight="1" outlineLevel="1">
      <c r="D103" s="7" t="s">
        <v>99</v>
      </c>
      <c r="F103" s="24">
        <v>0</v>
      </c>
      <c r="G103" s="24">
        <v>0</v>
      </c>
      <c r="H103" s="24">
        <v>0</v>
      </c>
      <c r="I103" s="78">
        <v>0</v>
      </c>
      <c r="J103" s="78">
        <v>0</v>
      </c>
      <c r="K103" s="32"/>
      <c r="L103" s="24">
        <v>0</v>
      </c>
      <c r="M103" s="24">
        <v>0</v>
      </c>
      <c r="N103" s="24">
        <v>0</v>
      </c>
      <c r="O103" s="78">
        <v>0</v>
      </c>
      <c r="P103" s="78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Q103" s="24">
        <v>0</v>
      </c>
      <c r="AR103" s="24">
        <v>0</v>
      </c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4">
        <v>0</v>
      </c>
      <c r="AY103" s="24">
        <v>0</v>
      </c>
      <c r="AZ103" s="24">
        <v>0</v>
      </c>
      <c r="BA103" s="24">
        <v>0</v>
      </c>
      <c r="BB103" s="24">
        <v>0</v>
      </c>
    </row>
    <row r="104" spans="3:54" s="54" customFormat="1" ht="12.75" customHeight="1" outlineLevel="1">
      <c r="D104" s="7"/>
      <c r="F104" s="24"/>
      <c r="G104" s="24"/>
      <c r="H104" s="24"/>
      <c r="I104" s="78"/>
      <c r="J104" s="78"/>
      <c r="L104" s="24"/>
      <c r="M104" s="24"/>
      <c r="N104" s="24"/>
      <c r="O104" s="78"/>
      <c r="P104" s="78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</row>
    <row r="105" spans="3:54" s="54" customFormat="1" ht="21" customHeight="1" outlineLevel="1" collapsed="1">
      <c r="D105" s="55" t="s">
        <v>100</v>
      </c>
      <c r="F105" s="56">
        <v>-154526.76367123361</v>
      </c>
      <c r="G105" s="56">
        <v>28596.77916052111</v>
      </c>
      <c r="H105" s="56">
        <v>-183123.54283175472</v>
      </c>
      <c r="I105" s="56">
        <v>-198997.1386575349</v>
      </c>
      <c r="J105" s="81"/>
      <c r="L105" s="56">
        <v>-852895.16624657065</v>
      </c>
      <c r="M105" s="56">
        <v>-565505.69068580773</v>
      </c>
      <c r="N105" s="56">
        <v>-287389.47556076292</v>
      </c>
      <c r="O105" s="56">
        <v>-1479027.4967123307</v>
      </c>
      <c r="P105" s="81"/>
      <c r="R105" s="56">
        <v>-244507.55386301375</v>
      </c>
      <c r="S105" s="56">
        <v>-481705.2768493155</v>
      </c>
      <c r="T105" s="56">
        <v>-124215.53578082231</v>
      </c>
      <c r="U105" s="56">
        <v>-258751.10989041138</v>
      </c>
      <c r="V105" s="56">
        <v>154375.16917808191</v>
      </c>
      <c r="W105" s="56">
        <v>-325226.05084931501</v>
      </c>
      <c r="X105" s="56">
        <v>-198997.1386575349</v>
      </c>
      <c r="Y105" s="56">
        <v>-98886.33397260349</v>
      </c>
      <c r="Z105" s="56">
        <v>-74640.588931507722</v>
      </c>
      <c r="AA105" s="56">
        <v>-535564.85898630135</v>
      </c>
      <c r="AB105" s="56">
        <v>-570294.62027397135</v>
      </c>
      <c r="AC105" s="56">
        <v>-2061099.6461103437</v>
      </c>
      <c r="AD105" s="56">
        <v>-123231.27186301444</v>
      </c>
      <c r="AE105" s="56">
        <v>-240303.11452054555</v>
      </c>
      <c r="AF105" s="56">
        <v>-117160.56561643822</v>
      </c>
      <c r="AG105" s="56">
        <v>-218667.0230684916</v>
      </c>
      <c r="AH105" s="56">
        <v>420398.59616438334</v>
      </c>
      <c r="AI105" s="56">
        <v>-419405.02367123036</v>
      </c>
      <c r="AJ105" s="56">
        <v>-154526.76367123361</v>
      </c>
      <c r="AK105" s="56">
        <v>-161566.28089352854</v>
      </c>
      <c r="AL105" s="56">
        <v>-50221.466289707052</v>
      </c>
      <c r="AM105" s="56">
        <v>-289362.86196919542</v>
      </c>
      <c r="AN105" s="56">
        <v>-170082.99634611007</v>
      </c>
      <c r="AO105" s="56">
        <v>-203569.65936715732</v>
      </c>
      <c r="AQ105" s="56">
        <v>-94413.981096065661</v>
      </c>
      <c r="AR105" s="56">
        <v>-198467.40699508201</v>
      </c>
      <c r="AS105" s="56">
        <v>-269701.98965946626</v>
      </c>
      <c r="AT105" s="56">
        <v>-169474.50580049161</v>
      </c>
      <c r="AU105" s="56">
        <v>473621.01921092399</v>
      </c>
      <c r="AV105" s="56">
        <v>-335665.6055061472</v>
      </c>
      <c r="AW105" s="56">
        <v>28596.77916052111</v>
      </c>
      <c r="AX105" s="56">
        <v>87094.426327363064</v>
      </c>
      <c r="AY105" s="56">
        <v>-550.33451299503213</v>
      </c>
      <c r="AZ105" s="56">
        <v>-254141.76519248309</v>
      </c>
      <c r="BA105" s="56">
        <v>-129438.18989445007</v>
      </c>
      <c r="BB105" s="56">
        <v>-170494.65835967596</v>
      </c>
    </row>
    <row r="106" spans="3:54" ht="12.75" customHeight="1" outlineLevel="1" collapsed="1">
      <c r="D106" s="20"/>
      <c r="E106" s="61"/>
      <c r="F106" s="67"/>
      <c r="G106" s="67"/>
      <c r="H106" s="67"/>
      <c r="I106" s="169"/>
      <c r="J106" s="169"/>
      <c r="K106" s="61"/>
      <c r="L106" s="67"/>
      <c r="M106" s="67"/>
      <c r="N106" s="67"/>
      <c r="O106" s="169"/>
      <c r="P106" s="169"/>
      <c r="Q106" s="61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1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</row>
    <row r="107" spans="3:54" outlineLevel="1">
      <c r="D107" s="61"/>
      <c r="E107" s="61"/>
      <c r="F107" s="98"/>
      <c r="G107" s="98"/>
      <c r="H107" s="98"/>
      <c r="I107" s="166"/>
      <c r="J107" s="166"/>
      <c r="K107" s="61"/>
      <c r="L107" s="98"/>
      <c r="M107" s="98"/>
      <c r="N107" s="98"/>
      <c r="O107" s="166"/>
      <c r="P107" s="166"/>
      <c r="Q107" s="61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61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</row>
    <row r="108" spans="3:54" s="73" customFormat="1" ht="14">
      <c r="D108" s="74"/>
      <c r="E108" s="74"/>
      <c r="F108" s="99"/>
      <c r="G108" s="99"/>
      <c r="H108" s="99"/>
      <c r="I108" s="166"/>
      <c r="J108" s="166"/>
      <c r="K108" s="74"/>
      <c r="L108" s="99"/>
      <c r="M108" s="99"/>
      <c r="N108" s="99"/>
      <c r="O108" s="166"/>
      <c r="P108" s="166"/>
      <c r="Q108" s="74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74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</row>
    <row r="109" spans="3:54" s="73" customFormat="1" ht="17.5" customHeight="1">
      <c r="C109" s="76">
        <v>101</v>
      </c>
      <c r="D109" s="100" t="s">
        <v>74</v>
      </c>
      <c r="E109" s="77"/>
      <c r="F109" s="78">
        <v>34979.989999999991</v>
      </c>
      <c r="G109" s="78">
        <v>32308.319230769241</v>
      </c>
      <c r="H109" s="78">
        <v>2671.67076923075</v>
      </c>
      <c r="I109" s="78">
        <v>30562.089999999967</v>
      </c>
      <c r="J109" s="78">
        <v>4417.9000000000233</v>
      </c>
      <c r="K109" s="77"/>
      <c r="L109" s="78">
        <v>245228.47999999998</v>
      </c>
      <c r="M109" s="78">
        <v>242797.26423076933</v>
      </c>
      <c r="N109" s="78">
        <v>2431.21576923065</v>
      </c>
      <c r="O109" s="78">
        <v>202976.09999999998</v>
      </c>
      <c r="P109" s="78">
        <v>42252.380000000005</v>
      </c>
      <c r="Q109" s="77"/>
      <c r="R109" s="78">
        <v>-3592.739999999998</v>
      </c>
      <c r="S109" s="78">
        <v>41510.960000000006</v>
      </c>
      <c r="T109" s="78">
        <v>39955.5</v>
      </c>
      <c r="U109" s="78">
        <v>28199.57</v>
      </c>
      <c r="V109" s="78">
        <v>50019.81</v>
      </c>
      <c r="W109" s="78">
        <v>16320.910000000013</v>
      </c>
      <c r="X109" s="78">
        <v>30562.089999999967</v>
      </c>
      <c r="Y109" s="78">
        <v>44099.510000000009</v>
      </c>
      <c r="Z109" s="78">
        <v>36338.739999999991</v>
      </c>
      <c r="AA109" s="78">
        <v>40279.699999999997</v>
      </c>
      <c r="AB109" s="78">
        <v>41405.400000000009</v>
      </c>
      <c r="AC109" s="78">
        <v>45822.39</v>
      </c>
      <c r="AD109" s="78">
        <v>24663.440000000002</v>
      </c>
      <c r="AE109" s="78">
        <v>26638.550000000021</v>
      </c>
      <c r="AF109" s="78">
        <v>32615.519999999997</v>
      </c>
      <c r="AG109" s="78">
        <v>40265.009999999973</v>
      </c>
      <c r="AH109" s="78">
        <v>62192.04</v>
      </c>
      <c r="AI109" s="78">
        <v>23873.929999999993</v>
      </c>
      <c r="AJ109" s="78">
        <v>34979.989999999991</v>
      </c>
      <c r="AK109" s="78">
        <v>43608.699038461556</v>
      </c>
      <c r="AL109" s="78">
        <v>36301.019230769241</v>
      </c>
      <c r="AM109" s="78">
        <v>38285.86923076924</v>
      </c>
      <c r="AN109" s="78">
        <v>49851.589038461549</v>
      </c>
      <c r="AO109" s="78">
        <v>43940.069230769237</v>
      </c>
      <c r="AP109" s="77"/>
      <c r="AQ109" s="78">
        <v>32124.019230769238</v>
      </c>
      <c r="AR109" s="78">
        <v>39093.749038461567</v>
      </c>
      <c r="AS109" s="78">
        <v>36204.36923076924</v>
      </c>
      <c r="AT109" s="78">
        <v>35394.86923076924</v>
      </c>
      <c r="AU109" s="78">
        <v>51680.769038461542</v>
      </c>
      <c r="AV109" s="78">
        <v>15991.169230769239</v>
      </c>
      <c r="AW109" s="78">
        <v>32308.319230769241</v>
      </c>
      <c r="AX109" s="78">
        <v>43608.699038461556</v>
      </c>
      <c r="AY109" s="78">
        <v>36301.019230769241</v>
      </c>
      <c r="AZ109" s="78">
        <v>38285.86923076924</v>
      </c>
      <c r="BA109" s="78">
        <v>49851.589038461549</v>
      </c>
      <c r="BB109" s="78">
        <v>43940.069230769237</v>
      </c>
    </row>
    <row r="110" spans="3:54" s="73" customFormat="1" ht="17.5" customHeight="1">
      <c r="C110" s="76">
        <v>102</v>
      </c>
      <c r="D110" s="100" t="s">
        <v>75</v>
      </c>
      <c r="E110" s="77"/>
      <c r="F110" s="78">
        <v>38919.56</v>
      </c>
      <c r="G110" s="78">
        <v>56472.626615384637</v>
      </c>
      <c r="H110" s="78">
        <v>-17553.06661538464</v>
      </c>
      <c r="I110" s="78">
        <v>47761.39</v>
      </c>
      <c r="J110" s="78">
        <v>-8841.8300000000017</v>
      </c>
      <c r="K110" s="77"/>
      <c r="L110" s="78">
        <v>364541.81</v>
      </c>
      <c r="M110" s="78">
        <v>413405.77861538471</v>
      </c>
      <c r="N110" s="78">
        <v>-48863.968615384714</v>
      </c>
      <c r="O110" s="78">
        <v>400231.92000000004</v>
      </c>
      <c r="P110" s="78">
        <v>-35690.110000000044</v>
      </c>
      <c r="Q110" s="77"/>
      <c r="R110" s="78">
        <v>42560.800000000003</v>
      </c>
      <c r="S110" s="78">
        <v>40721.190000000017</v>
      </c>
      <c r="T110" s="78">
        <v>56687.980000000018</v>
      </c>
      <c r="U110" s="78">
        <v>74692.37</v>
      </c>
      <c r="V110" s="78">
        <v>112271</v>
      </c>
      <c r="W110" s="78">
        <v>25537.190000000006</v>
      </c>
      <c r="X110" s="78">
        <v>47761.39</v>
      </c>
      <c r="Y110" s="78">
        <v>68884.380000000034</v>
      </c>
      <c r="Z110" s="78">
        <v>59703.509999999987</v>
      </c>
      <c r="AA110" s="78">
        <v>55294.510000000024</v>
      </c>
      <c r="AB110" s="78">
        <v>53148.84000000004</v>
      </c>
      <c r="AC110" s="78">
        <v>8953.4699999999903</v>
      </c>
      <c r="AD110" s="78">
        <v>38734.19000000001</v>
      </c>
      <c r="AE110" s="78">
        <v>47672.220000000016</v>
      </c>
      <c r="AF110" s="78">
        <v>54786.750000000015</v>
      </c>
      <c r="AG110" s="78">
        <v>48173.250000000036</v>
      </c>
      <c r="AH110" s="78">
        <v>115119.71999999997</v>
      </c>
      <c r="AI110" s="78">
        <v>21136.119999999974</v>
      </c>
      <c r="AJ110" s="78">
        <v>38919.56</v>
      </c>
      <c r="AK110" s="78">
        <v>69146.236769230803</v>
      </c>
      <c r="AL110" s="78">
        <v>56512.358615384641</v>
      </c>
      <c r="AM110" s="78">
        <v>57817.714615384641</v>
      </c>
      <c r="AN110" s="78">
        <v>64349.488769230797</v>
      </c>
      <c r="AO110" s="78">
        <v>42118.328615384598</v>
      </c>
      <c r="AP110" s="77"/>
      <c r="AQ110" s="78">
        <v>45978.322615384604</v>
      </c>
      <c r="AR110" s="78">
        <v>49764.438769230794</v>
      </c>
      <c r="AS110" s="78">
        <v>53281.592615384609</v>
      </c>
      <c r="AT110" s="78">
        <v>65676.864615384635</v>
      </c>
      <c r="AU110" s="78">
        <v>103898.21076923081</v>
      </c>
      <c r="AV110" s="78">
        <v>38333.722615384599</v>
      </c>
      <c r="AW110" s="78">
        <v>56472.626615384637</v>
      </c>
      <c r="AX110" s="78">
        <v>69146.236769230803</v>
      </c>
      <c r="AY110" s="78">
        <v>56512.358615384641</v>
      </c>
      <c r="AZ110" s="78">
        <v>57817.714615384641</v>
      </c>
      <c r="BA110" s="78">
        <v>64349.488769230797</v>
      </c>
      <c r="BB110" s="78">
        <v>42118.328615384598</v>
      </c>
    </row>
    <row r="111" spans="3:54" s="73" customFormat="1" ht="17.5" customHeight="1">
      <c r="C111" s="76">
        <v>103</v>
      </c>
      <c r="D111" s="100" t="s">
        <v>76</v>
      </c>
      <c r="E111" s="77"/>
      <c r="F111" s="78">
        <v>56367.549999999981</v>
      </c>
      <c r="G111" s="78">
        <v>76862.638461538503</v>
      </c>
      <c r="H111" s="78">
        <v>-20495.088461538522</v>
      </c>
      <c r="I111" s="78">
        <v>71820.620000000024</v>
      </c>
      <c r="J111" s="78">
        <v>-15453.070000000043</v>
      </c>
      <c r="K111" s="77"/>
      <c r="L111" s="78">
        <v>528337.18000000005</v>
      </c>
      <c r="M111" s="78">
        <v>564741.91346153873</v>
      </c>
      <c r="N111" s="78">
        <v>-36404.733461538679</v>
      </c>
      <c r="O111" s="78">
        <v>533114.4800000001</v>
      </c>
      <c r="P111" s="78">
        <v>-4777.3000000000466</v>
      </c>
      <c r="Q111" s="77"/>
      <c r="R111" s="78">
        <v>72147.53</v>
      </c>
      <c r="S111" s="78">
        <v>68681.750000000029</v>
      </c>
      <c r="T111" s="78">
        <v>85559.680000000037</v>
      </c>
      <c r="U111" s="78">
        <v>74472.919999999984</v>
      </c>
      <c r="V111" s="78">
        <v>112496.95000000004</v>
      </c>
      <c r="W111" s="78">
        <v>47935.029999999992</v>
      </c>
      <c r="X111" s="78">
        <v>71820.620000000024</v>
      </c>
      <c r="Y111" s="78">
        <v>90889.709999999977</v>
      </c>
      <c r="Z111" s="78">
        <v>82712.28</v>
      </c>
      <c r="AA111" s="78">
        <v>54356.749999999985</v>
      </c>
      <c r="AB111" s="78">
        <v>80596.589999999967</v>
      </c>
      <c r="AC111" s="78">
        <v>82496.28</v>
      </c>
      <c r="AD111" s="78">
        <v>62976.060000000019</v>
      </c>
      <c r="AE111" s="78">
        <v>61792.620000000017</v>
      </c>
      <c r="AF111" s="78">
        <v>60396.950000000012</v>
      </c>
      <c r="AG111" s="78">
        <v>82644.59</v>
      </c>
      <c r="AH111" s="78">
        <v>147982.99</v>
      </c>
      <c r="AI111" s="78">
        <v>56176.42</v>
      </c>
      <c r="AJ111" s="78">
        <v>56367.549999999981</v>
      </c>
      <c r="AK111" s="78">
        <v>101095.16057692311</v>
      </c>
      <c r="AL111" s="78">
        <v>78832.288461538497</v>
      </c>
      <c r="AM111" s="78">
        <v>82393.488461538509</v>
      </c>
      <c r="AN111" s="78">
        <v>86229.760576923101</v>
      </c>
      <c r="AO111" s="78">
        <v>97729.48846153848</v>
      </c>
      <c r="AP111" s="77"/>
      <c r="AQ111" s="78">
        <v>89539.988461538509</v>
      </c>
      <c r="AR111" s="78">
        <v>81201.760576923116</v>
      </c>
      <c r="AS111" s="78">
        <v>71682.438461538492</v>
      </c>
      <c r="AT111" s="78">
        <v>78207.588461538486</v>
      </c>
      <c r="AU111" s="78">
        <v>118378.2105769231</v>
      </c>
      <c r="AV111" s="78">
        <v>48869.288461538483</v>
      </c>
      <c r="AW111" s="78">
        <v>76862.638461538503</v>
      </c>
      <c r="AX111" s="78">
        <v>101095.16057692311</v>
      </c>
      <c r="AY111" s="78">
        <v>78832.288461538497</v>
      </c>
      <c r="AZ111" s="78">
        <v>82393.488461538509</v>
      </c>
      <c r="BA111" s="78">
        <v>86229.760576923101</v>
      </c>
      <c r="BB111" s="78">
        <v>97729.48846153848</v>
      </c>
    </row>
    <row r="112" spans="3:54" s="73" customFormat="1" ht="17.5" customHeight="1">
      <c r="C112" s="76">
        <v>104</v>
      </c>
      <c r="D112" s="100" t="s">
        <v>10</v>
      </c>
      <c r="E112" s="77"/>
      <c r="F112" s="78">
        <v>22194.039999999994</v>
      </c>
      <c r="G112" s="78">
        <v>27140.343846153857</v>
      </c>
      <c r="H112" s="78">
        <v>-4946.3038461538636</v>
      </c>
      <c r="I112" s="78">
        <v>29949.659999999967</v>
      </c>
      <c r="J112" s="78">
        <v>-7755.6199999999735</v>
      </c>
      <c r="K112" s="77"/>
      <c r="L112" s="78">
        <v>157541.64000000001</v>
      </c>
      <c r="M112" s="78">
        <v>192773.13384615391</v>
      </c>
      <c r="N112" s="78">
        <v>-35231.493846153899</v>
      </c>
      <c r="O112" s="78">
        <v>204280.18999999992</v>
      </c>
      <c r="P112" s="78">
        <v>-46738.549999999901</v>
      </c>
      <c r="Q112" s="77"/>
      <c r="R112" s="78">
        <v>322.70999999998821</v>
      </c>
      <c r="S112" s="78">
        <v>10871.60000000002</v>
      </c>
      <c r="T112" s="78">
        <v>23262.97999999996</v>
      </c>
      <c r="U112" s="78">
        <v>52623.669999999969</v>
      </c>
      <c r="V112" s="78">
        <v>73473.820000000036</v>
      </c>
      <c r="W112" s="78">
        <v>13775.749999999975</v>
      </c>
      <c r="X112" s="78">
        <v>29949.659999999967</v>
      </c>
      <c r="Y112" s="78">
        <v>42711.449999999983</v>
      </c>
      <c r="Z112" s="78">
        <v>26387.11</v>
      </c>
      <c r="AA112" s="78">
        <v>10621.910000000007</v>
      </c>
      <c r="AB112" s="78">
        <v>22174.060000000041</v>
      </c>
      <c r="AC112" s="78">
        <v>20161.070000000018</v>
      </c>
      <c r="AD112" s="78">
        <v>6112.6200000000026</v>
      </c>
      <c r="AE112" s="78">
        <v>19037.620000000032</v>
      </c>
      <c r="AF112" s="78">
        <v>11095.26999999999</v>
      </c>
      <c r="AG112" s="78">
        <v>27109.480000000018</v>
      </c>
      <c r="AH112" s="78">
        <v>63822.659999999989</v>
      </c>
      <c r="AI112" s="78">
        <v>8169.9499999999753</v>
      </c>
      <c r="AJ112" s="78">
        <v>22194.039999999994</v>
      </c>
      <c r="AK112" s="78">
        <v>36682.517307692338</v>
      </c>
      <c r="AL112" s="78">
        <v>29842.933846153865</v>
      </c>
      <c r="AM112" s="78">
        <v>26384.203846153861</v>
      </c>
      <c r="AN112" s="78">
        <v>37368.86730769233</v>
      </c>
      <c r="AO112" s="78">
        <v>46255.933846153843</v>
      </c>
      <c r="AP112" s="77"/>
      <c r="AQ112" s="78">
        <v>12807.203846153861</v>
      </c>
      <c r="AR112" s="78">
        <v>17252.147307692314</v>
      </c>
      <c r="AS112" s="78">
        <v>21470.583846153866</v>
      </c>
      <c r="AT112" s="78">
        <v>37910.233846153853</v>
      </c>
      <c r="AU112" s="78">
        <v>62981.567307692327</v>
      </c>
      <c r="AV112" s="78">
        <v>13211.05384615386</v>
      </c>
      <c r="AW112" s="78">
        <v>27140.343846153857</v>
      </c>
      <c r="AX112" s="78">
        <v>36682.517307692338</v>
      </c>
      <c r="AY112" s="78">
        <v>29842.933846153865</v>
      </c>
      <c r="AZ112" s="78">
        <v>26384.203846153861</v>
      </c>
      <c r="BA112" s="78">
        <v>37368.86730769233</v>
      </c>
      <c r="BB112" s="78">
        <v>46255.933846153843</v>
      </c>
    </row>
    <row r="113" spans="3:54" s="73" customFormat="1" ht="17.5" customHeight="1">
      <c r="C113" s="76">
        <v>105</v>
      </c>
      <c r="D113" s="100" t="s">
        <v>11</v>
      </c>
      <c r="E113" s="77"/>
      <c r="F113" s="78">
        <v>29133.829999999962</v>
      </c>
      <c r="G113" s="78">
        <v>33573.12307692309</v>
      </c>
      <c r="H113" s="78">
        <v>-4439.293076923128</v>
      </c>
      <c r="I113" s="78">
        <v>35257.859999999986</v>
      </c>
      <c r="J113" s="78">
        <v>-6124.0300000000243</v>
      </c>
      <c r="K113" s="77"/>
      <c r="L113" s="78">
        <v>228164.88000000006</v>
      </c>
      <c r="M113" s="78">
        <v>233797.87307692313</v>
      </c>
      <c r="N113" s="78">
        <v>-5632.9930769230705</v>
      </c>
      <c r="O113" s="78">
        <v>249312.02</v>
      </c>
      <c r="P113" s="78">
        <v>-21147.139999999927</v>
      </c>
      <c r="Q113" s="77"/>
      <c r="R113" s="78">
        <v>32754.979999999981</v>
      </c>
      <c r="S113" s="78">
        <v>29186.520000000011</v>
      </c>
      <c r="T113" s="78">
        <v>31436.390000000014</v>
      </c>
      <c r="U113" s="78">
        <v>45360.579999999987</v>
      </c>
      <c r="V113" s="78">
        <v>54773.229999999989</v>
      </c>
      <c r="W113" s="78">
        <v>20542.460000000028</v>
      </c>
      <c r="X113" s="78">
        <v>35257.859999999986</v>
      </c>
      <c r="Y113" s="78">
        <v>33933.419999999969</v>
      </c>
      <c r="Z113" s="78">
        <v>33742.129999999997</v>
      </c>
      <c r="AA113" s="78">
        <v>20161.029999999981</v>
      </c>
      <c r="AB113" s="78">
        <v>31155.01000000002</v>
      </c>
      <c r="AC113" s="78">
        <v>68785.809999999969</v>
      </c>
      <c r="AD113" s="78">
        <v>40158.120000000039</v>
      </c>
      <c r="AE113" s="78">
        <v>44079.71000000005</v>
      </c>
      <c r="AF113" s="78">
        <v>23202.21</v>
      </c>
      <c r="AG113" s="78">
        <v>24688.82</v>
      </c>
      <c r="AH113" s="78">
        <v>42897.7</v>
      </c>
      <c r="AI113" s="78">
        <v>24004.49</v>
      </c>
      <c r="AJ113" s="78">
        <v>29133.829999999962</v>
      </c>
      <c r="AK113" s="78">
        <v>40788.003846153864</v>
      </c>
      <c r="AL113" s="78">
        <v>34920.223076923096</v>
      </c>
      <c r="AM113" s="78">
        <v>25872.673076923096</v>
      </c>
      <c r="AN113" s="78">
        <v>34278.753846153835</v>
      </c>
      <c r="AO113" s="78">
        <v>38405.573076923072</v>
      </c>
      <c r="AP113" s="77"/>
      <c r="AQ113" s="78">
        <v>33717.023076923084</v>
      </c>
      <c r="AR113" s="78">
        <v>34536.983846153846</v>
      </c>
      <c r="AS113" s="78">
        <v>27844.07307692309</v>
      </c>
      <c r="AT113" s="78">
        <v>32949.423076923093</v>
      </c>
      <c r="AU113" s="78">
        <v>53893.503846153886</v>
      </c>
      <c r="AV113" s="78">
        <v>17283.743076923085</v>
      </c>
      <c r="AW113" s="78">
        <v>33573.12307692309</v>
      </c>
      <c r="AX113" s="78">
        <v>40788.003846153864</v>
      </c>
      <c r="AY113" s="78">
        <v>34920.223076923096</v>
      </c>
      <c r="AZ113" s="78">
        <v>25872.673076923096</v>
      </c>
      <c r="BA113" s="78">
        <v>34278.753846153835</v>
      </c>
      <c r="BB113" s="78">
        <v>38405.573076923072</v>
      </c>
    </row>
    <row r="114" spans="3:54" s="73" customFormat="1" ht="17.5" customHeight="1">
      <c r="C114" s="76">
        <v>106</v>
      </c>
      <c r="D114" s="100" t="s">
        <v>12</v>
      </c>
      <c r="E114" s="77"/>
      <c r="F114" s="78">
        <v>23137.670000000002</v>
      </c>
      <c r="G114" s="78">
        <v>26139.560769230782</v>
      </c>
      <c r="H114" s="78">
        <v>-3001.8907692307803</v>
      </c>
      <c r="I114" s="78">
        <v>23619.569999999971</v>
      </c>
      <c r="J114" s="78">
        <v>-481.89999999996871</v>
      </c>
      <c r="K114" s="77"/>
      <c r="L114" s="78">
        <v>166130.09999999998</v>
      </c>
      <c r="M114" s="78">
        <v>154852.80576923082</v>
      </c>
      <c r="N114" s="78">
        <v>11277.294230769156</v>
      </c>
      <c r="O114" s="78">
        <v>150498.99999999994</v>
      </c>
      <c r="P114" s="78">
        <v>15631.100000000035</v>
      </c>
      <c r="Q114" s="77"/>
      <c r="R114" s="78">
        <v>8426.5599999999977</v>
      </c>
      <c r="S114" s="78">
        <v>20629.129999999983</v>
      </c>
      <c r="T114" s="78">
        <v>22368.94999999999</v>
      </c>
      <c r="U114" s="78">
        <v>24347.029999999995</v>
      </c>
      <c r="V114" s="78">
        <v>42265.56</v>
      </c>
      <c r="W114" s="78">
        <v>8842.1999999999935</v>
      </c>
      <c r="X114" s="78">
        <v>23619.569999999971</v>
      </c>
      <c r="Y114" s="78">
        <v>31463.089999999986</v>
      </c>
      <c r="Z114" s="78">
        <v>23341.179999999989</v>
      </c>
      <c r="AA114" s="78">
        <v>21042.179999999986</v>
      </c>
      <c r="AB114" s="78">
        <v>15243.18</v>
      </c>
      <c r="AC114" s="78">
        <v>32681.209999999985</v>
      </c>
      <c r="AD114" s="78">
        <v>13236.770000000008</v>
      </c>
      <c r="AE114" s="78">
        <v>22440.649999999983</v>
      </c>
      <c r="AF114" s="78">
        <v>21820.079999999994</v>
      </c>
      <c r="AG114" s="78">
        <v>22820.409999999985</v>
      </c>
      <c r="AH114" s="78">
        <v>48606.78</v>
      </c>
      <c r="AI114" s="78">
        <v>14067.74</v>
      </c>
      <c r="AJ114" s="78">
        <v>23137.670000000002</v>
      </c>
      <c r="AK114" s="78">
        <v>28547.550961538473</v>
      </c>
      <c r="AL114" s="78">
        <v>25160.560769230782</v>
      </c>
      <c r="AM114" s="78">
        <v>28879.760769230783</v>
      </c>
      <c r="AN114" s="78">
        <v>27996.700961538478</v>
      </c>
      <c r="AO114" s="78">
        <v>28538.510769230779</v>
      </c>
      <c r="AP114" s="77"/>
      <c r="AQ114" s="78">
        <v>14539.760769230772</v>
      </c>
      <c r="AR114" s="78">
        <v>20476.650961538468</v>
      </c>
      <c r="AS114" s="78">
        <v>19793.510769230783</v>
      </c>
      <c r="AT114" s="78">
        <v>23467.110769230778</v>
      </c>
      <c r="AU114" s="78">
        <v>40456.650961538471</v>
      </c>
      <c r="AV114" s="78">
        <v>9979.5607692307713</v>
      </c>
      <c r="AW114" s="78">
        <v>26139.560769230782</v>
      </c>
      <c r="AX114" s="78">
        <v>28547.550961538473</v>
      </c>
      <c r="AY114" s="78">
        <v>25160.560769230782</v>
      </c>
      <c r="AZ114" s="78">
        <v>28879.760769230783</v>
      </c>
      <c r="BA114" s="78">
        <v>27996.700961538478</v>
      </c>
      <c r="BB114" s="78">
        <v>28538.510769230779</v>
      </c>
    </row>
    <row r="115" spans="3:54" s="73" customFormat="1" ht="17.5" customHeight="1" outlineLevel="1">
      <c r="C115" s="76">
        <v>107</v>
      </c>
      <c r="D115" s="100" t="s">
        <v>13</v>
      </c>
      <c r="E115" s="77"/>
      <c r="F115" s="78">
        <v>0</v>
      </c>
      <c r="G115" s="78">
        <v>0</v>
      </c>
      <c r="H115" s="78">
        <v>0</v>
      </c>
      <c r="I115" s="78">
        <v>0</v>
      </c>
      <c r="J115" s="78">
        <v>0</v>
      </c>
      <c r="K115" s="77"/>
      <c r="L115" s="78">
        <v>0</v>
      </c>
      <c r="M115" s="78">
        <v>0</v>
      </c>
      <c r="N115" s="78">
        <v>0</v>
      </c>
      <c r="O115" s="78">
        <v>0</v>
      </c>
      <c r="P115" s="78">
        <v>0</v>
      </c>
      <c r="Q115" s="77"/>
      <c r="R115" s="78">
        <v>0</v>
      </c>
      <c r="S115" s="78">
        <v>0</v>
      </c>
      <c r="T115" s="78">
        <v>0</v>
      </c>
      <c r="U115" s="78">
        <v>0</v>
      </c>
      <c r="V115" s="78">
        <v>0</v>
      </c>
      <c r="W115" s="78">
        <v>0</v>
      </c>
      <c r="X115" s="78">
        <v>0</v>
      </c>
      <c r="Y115" s="78">
        <v>0</v>
      </c>
      <c r="Z115" s="78">
        <v>0</v>
      </c>
      <c r="AA115" s="78">
        <v>0</v>
      </c>
      <c r="AB115" s="78">
        <v>0</v>
      </c>
      <c r="AC115" s="78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8">
        <v>0</v>
      </c>
      <c r="AJ115" s="78">
        <v>0</v>
      </c>
      <c r="AK115" s="78">
        <v>0</v>
      </c>
      <c r="AL115" s="78">
        <v>0</v>
      </c>
      <c r="AM115" s="78">
        <v>0</v>
      </c>
      <c r="AN115" s="78">
        <v>0</v>
      </c>
      <c r="AO115" s="78">
        <v>0</v>
      </c>
      <c r="AP115" s="77"/>
      <c r="AQ115" s="78">
        <v>0</v>
      </c>
      <c r="AR115" s="78">
        <v>0</v>
      </c>
      <c r="AS115" s="78">
        <v>0</v>
      </c>
      <c r="AT115" s="78">
        <v>0</v>
      </c>
      <c r="AU115" s="78">
        <v>0</v>
      </c>
      <c r="AV115" s="78">
        <v>0</v>
      </c>
      <c r="AW115" s="78">
        <v>0</v>
      </c>
      <c r="AX115" s="78">
        <v>0</v>
      </c>
      <c r="AY115" s="78">
        <v>0</v>
      </c>
      <c r="AZ115" s="78">
        <v>0</v>
      </c>
      <c r="BA115" s="78">
        <v>0</v>
      </c>
      <c r="BB115" s="78">
        <v>0</v>
      </c>
    </row>
    <row r="116" spans="3:54" s="73" customFormat="1" ht="17.5" customHeight="1">
      <c r="C116" s="76">
        <v>108</v>
      </c>
      <c r="D116" s="100" t="s">
        <v>14</v>
      </c>
      <c r="E116" s="77"/>
      <c r="F116" s="78">
        <v>7059.2799999999988</v>
      </c>
      <c r="G116" s="78">
        <v>12684.2353846154</v>
      </c>
      <c r="H116" s="78">
        <v>-5624.9553846154013</v>
      </c>
      <c r="I116" s="78">
        <v>17402.229999999989</v>
      </c>
      <c r="J116" s="78">
        <v>-10342.94999999999</v>
      </c>
      <c r="K116" s="77"/>
      <c r="L116" s="78">
        <v>60456.91000000004</v>
      </c>
      <c r="M116" s="78">
        <v>58667.865384615448</v>
      </c>
      <c r="N116" s="78">
        <v>1789.0446153845915</v>
      </c>
      <c r="O116" s="78">
        <v>60422.58999999996</v>
      </c>
      <c r="P116" s="78">
        <v>34.320000000079744</v>
      </c>
      <c r="Q116" s="77"/>
      <c r="R116" s="78">
        <v>-646.3200000000179</v>
      </c>
      <c r="S116" s="78">
        <v>6542.3199999999924</v>
      </c>
      <c r="T116" s="78">
        <v>7916.7899999999863</v>
      </c>
      <c r="U116" s="78">
        <v>13199.390000000005</v>
      </c>
      <c r="V116" s="78">
        <v>8356.0599999999977</v>
      </c>
      <c r="W116" s="78">
        <v>7652.1200000000135</v>
      </c>
      <c r="X116" s="78">
        <v>17402.229999999989</v>
      </c>
      <c r="Y116" s="78">
        <v>21243.690000000006</v>
      </c>
      <c r="Z116" s="78">
        <v>16896.759999999995</v>
      </c>
      <c r="AA116" s="78">
        <v>7512.0300000000116</v>
      </c>
      <c r="AB116" s="78">
        <v>-3097.6900000000023</v>
      </c>
      <c r="AC116" s="78">
        <v>9001.0699999999888</v>
      </c>
      <c r="AD116" s="78">
        <v>6867.7199999999975</v>
      </c>
      <c r="AE116" s="78">
        <v>9456.59</v>
      </c>
      <c r="AF116" s="78">
        <v>10276.780000000012</v>
      </c>
      <c r="AG116" s="78">
        <v>8981.56</v>
      </c>
      <c r="AH116" s="78">
        <v>10273.460000000032</v>
      </c>
      <c r="AI116" s="78">
        <v>7541.5199999999968</v>
      </c>
      <c r="AJ116" s="78">
        <v>7059.2799999999988</v>
      </c>
      <c r="AK116" s="78">
        <v>15315.194230769244</v>
      </c>
      <c r="AL116" s="78">
        <v>11479.285384615399</v>
      </c>
      <c r="AM116" s="78">
        <v>8403.3353846153805</v>
      </c>
      <c r="AN116" s="78">
        <v>12391.394230769245</v>
      </c>
      <c r="AO116" s="78">
        <v>10024.835384615388</v>
      </c>
      <c r="AP116" s="77"/>
      <c r="AQ116" s="78">
        <v>6821.3853846153834</v>
      </c>
      <c r="AR116" s="78">
        <v>5687.1942307692443</v>
      </c>
      <c r="AS116" s="78">
        <v>4596.1853846153863</v>
      </c>
      <c r="AT116" s="78">
        <v>11623.985384615396</v>
      </c>
      <c r="AU116" s="78">
        <v>12456.294230769243</v>
      </c>
      <c r="AV116" s="78">
        <v>4798.5853846153877</v>
      </c>
      <c r="AW116" s="78">
        <v>12684.2353846154</v>
      </c>
      <c r="AX116" s="78">
        <v>15315.194230769244</v>
      </c>
      <c r="AY116" s="78">
        <v>11479.285384615399</v>
      </c>
      <c r="AZ116" s="78">
        <v>8403.3353846153805</v>
      </c>
      <c r="BA116" s="78">
        <v>12391.394230769245</v>
      </c>
      <c r="BB116" s="78">
        <v>10024.835384615388</v>
      </c>
    </row>
    <row r="117" spans="3:54" s="73" customFormat="1" ht="17.5" customHeight="1">
      <c r="C117" s="76">
        <v>109</v>
      </c>
      <c r="D117" s="100" t="s">
        <v>15</v>
      </c>
      <c r="E117" s="77"/>
      <c r="F117" s="78">
        <v>32992.989999999962</v>
      </c>
      <c r="G117" s="78">
        <v>40497.491538461545</v>
      </c>
      <c r="H117" s="78">
        <v>-7504.5015384615836</v>
      </c>
      <c r="I117" s="78">
        <v>34393.850000000013</v>
      </c>
      <c r="J117" s="78">
        <v>-1400.8600000000515</v>
      </c>
      <c r="K117" s="77"/>
      <c r="L117" s="78">
        <v>271750.62999999995</v>
      </c>
      <c r="M117" s="78">
        <v>304652.92153846158</v>
      </c>
      <c r="N117" s="78">
        <v>-32902.291538461635</v>
      </c>
      <c r="O117" s="78">
        <v>264918.94</v>
      </c>
      <c r="P117" s="78">
        <v>6831.6899999999441</v>
      </c>
      <c r="Q117" s="77"/>
      <c r="R117" s="78">
        <v>31479.499999999978</v>
      </c>
      <c r="S117" s="78">
        <v>23632.929999999986</v>
      </c>
      <c r="T117" s="78">
        <v>26034.489999999983</v>
      </c>
      <c r="U117" s="78">
        <v>52015.179999999993</v>
      </c>
      <c r="V117" s="78">
        <v>74223.100000000035</v>
      </c>
      <c r="W117" s="78">
        <v>23139.89</v>
      </c>
      <c r="X117" s="78">
        <v>34393.850000000013</v>
      </c>
      <c r="Y117" s="78">
        <v>50742.899999999972</v>
      </c>
      <c r="Z117" s="78">
        <v>35595.579999999973</v>
      </c>
      <c r="AA117" s="78">
        <v>41704.040000000015</v>
      </c>
      <c r="AB117" s="78">
        <v>58267.300000000039</v>
      </c>
      <c r="AC117" s="78">
        <v>54342.689999999981</v>
      </c>
      <c r="AD117" s="78">
        <v>35056.67</v>
      </c>
      <c r="AE117" s="78">
        <v>30413.649999999991</v>
      </c>
      <c r="AF117" s="78">
        <v>25593.499999999993</v>
      </c>
      <c r="AG117" s="78">
        <v>49896.140000000014</v>
      </c>
      <c r="AH117" s="78">
        <v>77506.349999999977</v>
      </c>
      <c r="AI117" s="78">
        <v>20291.330000000013</v>
      </c>
      <c r="AJ117" s="78">
        <v>32992.989999999962</v>
      </c>
      <c r="AK117" s="78">
        <v>52792.351923076945</v>
      </c>
      <c r="AL117" s="78">
        <v>46149.421538461524</v>
      </c>
      <c r="AM117" s="78">
        <v>37848.271538461551</v>
      </c>
      <c r="AN117" s="78">
        <v>59617.351923076945</v>
      </c>
      <c r="AO117" s="78">
        <v>47031.321538461532</v>
      </c>
      <c r="AP117" s="77"/>
      <c r="AQ117" s="78">
        <v>42933.571538461554</v>
      </c>
      <c r="AR117" s="78">
        <v>40119.551923076913</v>
      </c>
      <c r="AS117" s="78">
        <v>33288.811538461552</v>
      </c>
      <c r="AT117" s="78">
        <v>45593.471538461534</v>
      </c>
      <c r="AU117" s="78">
        <v>80130.451923076951</v>
      </c>
      <c r="AV117" s="78">
        <v>22089.571538461551</v>
      </c>
      <c r="AW117" s="78">
        <v>40497.491538461545</v>
      </c>
      <c r="AX117" s="78">
        <v>52792.351923076945</v>
      </c>
      <c r="AY117" s="78">
        <v>46149.421538461524</v>
      </c>
      <c r="AZ117" s="78">
        <v>37848.271538461551</v>
      </c>
      <c r="BA117" s="78">
        <v>59617.351923076945</v>
      </c>
      <c r="BB117" s="78">
        <v>47031.321538461532</v>
      </c>
    </row>
    <row r="118" spans="3:54" s="73" customFormat="1" ht="17.5" customHeight="1">
      <c r="C118" s="76">
        <v>110</v>
      </c>
      <c r="D118" s="100" t="s">
        <v>16</v>
      </c>
      <c r="E118" s="77"/>
      <c r="F118" s="78">
        <v>8649.3899999999885</v>
      </c>
      <c r="G118" s="78">
        <v>8257.016153846158</v>
      </c>
      <c r="H118" s="78">
        <v>392.37384615383053</v>
      </c>
      <c r="I118" s="78">
        <v>6993.6600000000053</v>
      </c>
      <c r="J118" s="78">
        <v>1655.7299999999832</v>
      </c>
      <c r="K118" s="77"/>
      <c r="L118" s="78">
        <v>12176.08999999998</v>
      </c>
      <c r="M118" s="78">
        <v>21011.871153846194</v>
      </c>
      <c r="N118" s="78">
        <v>-8835.7811538462138</v>
      </c>
      <c r="O118" s="78">
        <v>26848.549999999974</v>
      </c>
      <c r="P118" s="78">
        <v>-14672.459999999994</v>
      </c>
      <c r="Q118" s="77"/>
      <c r="R118" s="78">
        <v>-970.38000000000466</v>
      </c>
      <c r="S118" s="78">
        <v>-7186.6999999999935</v>
      </c>
      <c r="T118" s="78">
        <v>8052.1499999999978</v>
      </c>
      <c r="U118" s="78">
        <v>780.42000000000553</v>
      </c>
      <c r="V118" s="78">
        <v>16819.979999999967</v>
      </c>
      <c r="W118" s="78">
        <v>2359.4199999999983</v>
      </c>
      <c r="X118" s="78">
        <v>6993.6600000000053</v>
      </c>
      <c r="Y118" s="78">
        <v>4467.4799999999705</v>
      </c>
      <c r="Z118" s="78">
        <v>-1758.8999999999905</v>
      </c>
      <c r="AA118" s="78">
        <v>-5207.53999999999</v>
      </c>
      <c r="AB118" s="78">
        <v>2213.3999999999869</v>
      </c>
      <c r="AC118" s="78">
        <v>-2771.1299999999846</v>
      </c>
      <c r="AD118" s="78">
        <v>-5376.1900000000023</v>
      </c>
      <c r="AE118" s="78">
        <v>-4244.5899999999892</v>
      </c>
      <c r="AF118" s="78">
        <v>4466.9800000000087</v>
      </c>
      <c r="AG118" s="78">
        <v>-2042.8200000000052</v>
      </c>
      <c r="AH118" s="78">
        <v>7838.9499999999753</v>
      </c>
      <c r="AI118" s="78">
        <v>2884.3700000000044</v>
      </c>
      <c r="AJ118" s="78">
        <v>8649.3899999999885</v>
      </c>
      <c r="AK118" s="78">
        <v>10194.120192307702</v>
      </c>
      <c r="AL118" s="78">
        <v>6852.5661538461463</v>
      </c>
      <c r="AM118" s="78">
        <v>4442.6661538461594</v>
      </c>
      <c r="AN118" s="78">
        <v>3840.0701923077104</v>
      </c>
      <c r="AO118" s="78">
        <v>5333.2161538461496</v>
      </c>
      <c r="AP118" s="77"/>
      <c r="AQ118" s="78">
        <v>1725.8661538461583</v>
      </c>
      <c r="AR118" s="78">
        <v>-2414.6298076923122</v>
      </c>
      <c r="AS118" s="78">
        <v>1596.5161538461653</v>
      </c>
      <c r="AT118" s="78">
        <v>-1028.2838461538431</v>
      </c>
      <c r="AU118" s="78">
        <v>13976.020192307707</v>
      </c>
      <c r="AV118" s="78">
        <v>-1100.6338461538417</v>
      </c>
      <c r="AW118" s="78">
        <v>8257.016153846158</v>
      </c>
      <c r="AX118" s="78">
        <v>10194.120192307702</v>
      </c>
      <c r="AY118" s="78">
        <v>6852.5661538461463</v>
      </c>
      <c r="AZ118" s="78">
        <v>4442.6661538461594</v>
      </c>
      <c r="BA118" s="78">
        <v>3840.0701923077104</v>
      </c>
      <c r="BB118" s="78">
        <v>5333.2161538461496</v>
      </c>
    </row>
    <row r="119" spans="3:54" s="73" customFormat="1" ht="17.5" customHeight="1">
      <c r="C119" s="76">
        <v>111</v>
      </c>
      <c r="D119" s="100" t="s">
        <v>17</v>
      </c>
      <c r="E119" s="77"/>
      <c r="F119" s="78">
        <v>37895.729999999996</v>
      </c>
      <c r="G119" s="78">
        <v>47139.156923076909</v>
      </c>
      <c r="H119" s="78">
        <v>-9243.4269230769132</v>
      </c>
      <c r="I119" s="78">
        <v>57503.57</v>
      </c>
      <c r="J119" s="78">
        <v>-19607.840000000004</v>
      </c>
      <c r="K119" s="77"/>
      <c r="L119" s="78">
        <v>329963.47999999992</v>
      </c>
      <c r="M119" s="78">
        <v>308000.61692307697</v>
      </c>
      <c r="N119" s="78">
        <v>21962.863076922949</v>
      </c>
      <c r="O119" s="78">
        <v>313787.58</v>
      </c>
      <c r="P119" s="78">
        <v>16175.899999999907</v>
      </c>
      <c r="Q119" s="77"/>
      <c r="R119" s="78">
        <v>38021.999999999971</v>
      </c>
      <c r="S119" s="78">
        <v>16734.580000000009</v>
      </c>
      <c r="T119" s="78">
        <v>40279.880000000019</v>
      </c>
      <c r="U119" s="78">
        <v>49203.380000000005</v>
      </c>
      <c r="V119" s="78">
        <v>80546.37000000001</v>
      </c>
      <c r="W119" s="78">
        <v>31497.799999999996</v>
      </c>
      <c r="X119" s="78">
        <v>57503.57</v>
      </c>
      <c r="Y119" s="78">
        <v>55171.470000000016</v>
      </c>
      <c r="Z119" s="78">
        <v>45537.600000000006</v>
      </c>
      <c r="AA119" s="78">
        <v>41533.919999999998</v>
      </c>
      <c r="AB119" s="78">
        <v>34389.719999999979</v>
      </c>
      <c r="AC119" s="78">
        <v>45941.820000000029</v>
      </c>
      <c r="AD119" s="78">
        <v>27897.689999999988</v>
      </c>
      <c r="AE119" s="78">
        <v>38896.610000000008</v>
      </c>
      <c r="AF119" s="78">
        <v>49670.840000000026</v>
      </c>
      <c r="AG119" s="78">
        <v>51169.299999999988</v>
      </c>
      <c r="AH119" s="78">
        <v>98976.099999999977</v>
      </c>
      <c r="AI119" s="78">
        <v>25457.209999999988</v>
      </c>
      <c r="AJ119" s="78">
        <v>37895.729999999996</v>
      </c>
      <c r="AK119" s="78">
        <v>63878.421153846182</v>
      </c>
      <c r="AL119" s="78">
        <v>53278.036923076928</v>
      </c>
      <c r="AM119" s="78">
        <v>42393.376923076932</v>
      </c>
      <c r="AN119" s="78">
        <v>49134.981153846195</v>
      </c>
      <c r="AO119" s="78">
        <v>48919.276923076912</v>
      </c>
      <c r="AP119" s="77"/>
      <c r="AQ119" s="78">
        <v>39757.716923076943</v>
      </c>
      <c r="AR119" s="78">
        <v>37724.451153846159</v>
      </c>
      <c r="AS119" s="78">
        <v>39308.766923076932</v>
      </c>
      <c r="AT119" s="78">
        <v>44281.356923076935</v>
      </c>
      <c r="AU119" s="78">
        <v>70108.841153846181</v>
      </c>
      <c r="AV119" s="78">
        <v>29680.326923076937</v>
      </c>
      <c r="AW119" s="78">
        <v>47139.156923076909</v>
      </c>
      <c r="AX119" s="78">
        <v>63878.421153846182</v>
      </c>
      <c r="AY119" s="78">
        <v>53278.036923076928</v>
      </c>
      <c r="AZ119" s="78">
        <v>42393.376923076932</v>
      </c>
      <c r="BA119" s="78">
        <v>49134.981153846195</v>
      </c>
      <c r="BB119" s="78">
        <v>48919.276923076912</v>
      </c>
    </row>
    <row r="120" spans="3:54" s="73" customFormat="1" ht="17.5" customHeight="1">
      <c r="C120" s="76">
        <v>112</v>
      </c>
      <c r="D120" s="100" t="s">
        <v>18</v>
      </c>
      <c r="E120" s="77"/>
      <c r="F120" s="78">
        <v>55568.350000000035</v>
      </c>
      <c r="G120" s="78">
        <v>58571.670000000027</v>
      </c>
      <c r="H120" s="78">
        <v>-3003.3199999999924</v>
      </c>
      <c r="I120" s="78">
        <v>36691.340000000011</v>
      </c>
      <c r="J120" s="78">
        <v>18877.010000000024</v>
      </c>
      <c r="K120" s="77"/>
      <c r="L120" s="78">
        <v>597802.84000000008</v>
      </c>
      <c r="M120" s="78">
        <v>528659.15000000014</v>
      </c>
      <c r="N120" s="78">
        <v>69143.689999999944</v>
      </c>
      <c r="O120" s="78">
        <v>434820.97999999986</v>
      </c>
      <c r="P120" s="78">
        <v>162981.86000000022</v>
      </c>
      <c r="Q120" s="77"/>
      <c r="R120" s="78">
        <v>65294.069999999985</v>
      </c>
      <c r="S120" s="78">
        <v>58260.519999999982</v>
      </c>
      <c r="T120" s="78">
        <v>57803.479999999996</v>
      </c>
      <c r="U120" s="78">
        <v>103891.28999999992</v>
      </c>
      <c r="V120" s="78">
        <v>91087.59</v>
      </c>
      <c r="W120" s="78">
        <v>21792.69000000001</v>
      </c>
      <c r="X120" s="78">
        <v>36691.340000000011</v>
      </c>
      <c r="Y120" s="78">
        <v>48404.859999999971</v>
      </c>
      <c r="Z120" s="78">
        <v>50193.459999999977</v>
      </c>
      <c r="AA120" s="78">
        <v>43217.919999999969</v>
      </c>
      <c r="AB120" s="78">
        <v>89819.969999999972</v>
      </c>
      <c r="AC120" s="78">
        <v>70067.87</v>
      </c>
      <c r="AD120" s="78">
        <v>93110.549999999974</v>
      </c>
      <c r="AE120" s="78">
        <v>83069.87</v>
      </c>
      <c r="AF120" s="78">
        <v>73661.189999999973</v>
      </c>
      <c r="AG120" s="78">
        <v>95506.859999999986</v>
      </c>
      <c r="AH120" s="78">
        <v>147618.32999999996</v>
      </c>
      <c r="AI120" s="78">
        <v>49267.69</v>
      </c>
      <c r="AJ120" s="78">
        <v>55568.350000000035</v>
      </c>
      <c r="AK120" s="78">
        <v>77739.349999999977</v>
      </c>
      <c r="AL120" s="78">
        <v>59345.120000000017</v>
      </c>
      <c r="AM120" s="78">
        <v>54472.320000000036</v>
      </c>
      <c r="AN120" s="78">
        <v>88639.299999999988</v>
      </c>
      <c r="AO120" s="78">
        <v>81946.670000000013</v>
      </c>
      <c r="AP120" s="77"/>
      <c r="AQ120" s="78">
        <v>85490.82</v>
      </c>
      <c r="AR120" s="78">
        <v>73966.700000000012</v>
      </c>
      <c r="AS120" s="78">
        <v>64345.97000000003</v>
      </c>
      <c r="AT120" s="78">
        <v>90986.620000000024</v>
      </c>
      <c r="AU120" s="78">
        <v>113483.05000000003</v>
      </c>
      <c r="AV120" s="78">
        <v>41814.320000000022</v>
      </c>
      <c r="AW120" s="78">
        <v>58571.670000000027</v>
      </c>
      <c r="AX120" s="78">
        <v>77739.349999999977</v>
      </c>
      <c r="AY120" s="78">
        <v>59345.120000000017</v>
      </c>
      <c r="AZ120" s="78">
        <v>54472.320000000036</v>
      </c>
      <c r="BA120" s="78">
        <v>88639.299999999988</v>
      </c>
      <c r="BB120" s="78">
        <v>81946.670000000013</v>
      </c>
    </row>
    <row r="121" spans="3:54" s="73" customFormat="1" ht="17.5" customHeight="1">
      <c r="C121" s="76">
        <v>113</v>
      </c>
      <c r="D121" s="100" t="s">
        <v>19</v>
      </c>
      <c r="E121" s="77"/>
      <c r="F121" s="78">
        <v>1496.3399999999911</v>
      </c>
      <c r="G121" s="78">
        <v>9811.8853846153797</v>
      </c>
      <c r="H121" s="78">
        <v>-8315.5453846153887</v>
      </c>
      <c r="I121" s="78">
        <v>6774.7299999999323</v>
      </c>
      <c r="J121" s="78">
        <v>-5278.3899999999412</v>
      </c>
      <c r="K121" s="77"/>
      <c r="L121" s="78">
        <v>57499.970000000016</v>
      </c>
      <c r="M121" s="78">
        <v>63318.765384615384</v>
      </c>
      <c r="N121" s="78">
        <v>-5818.7953846153687</v>
      </c>
      <c r="O121" s="78">
        <v>50998.58999999996</v>
      </c>
      <c r="P121" s="78">
        <v>6501.3800000000556</v>
      </c>
      <c r="Q121" s="77"/>
      <c r="R121" s="78">
        <v>4073.700000000008</v>
      </c>
      <c r="S121" s="78">
        <v>-5383.9500000000007</v>
      </c>
      <c r="T121" s="78">
        <v>5096.1500000000196</v>
      </c>
      <c r="U121" s="78">
        <v>20365.870000000003</v>
      </c>
      <c r="V121" s="78">
        <v>22108.909999999989</v>
      </c>
      <c r="W121" s="78">
        <v>-2036.8199999999961</v>
      </c>
      <c r="X121" s="78">
        <v>6774.7299999999323</v>
      </c>
      <c r="Y121" s="78">
        <v>19292.149999999994</v>
      </c>
      <c r="Z121" s="78">
        <v>21373.410000000003</v>
      </c>
      <c r="AA121" s="78">
        <v>4962.8700000000281</v>
      </c>
      <c r="AB121" s="78">
        <v>5056.3799999999828</v>
      </c>
      <c r="AC121" s="78">
        <v>9705.8000000000138</v>
      </c>
      <c r="AD121" s="78">
        <v>15207.770000000015</v>
      </c>
      <c r="AE121" s="78">
        <v>9840.7199999999975</v>
      </c>
      <c r="AF121" s="78">
        <v>5136.6100000000079</v>
      </c>
      <c r="AG121" s="78">
        <v>3676.6400000000176</v>
      </c>
      <c r="AH121" s="78">
        <v>18207.769999999993</v>
      </c>
      <c r="AI121" s="78">
        <v>3934.1200000000044</v>
      </c>
      <c r="AJ121" s="78">
        <v>1496.3399999999911</v>
      </c>
      <c r="AK121" s="78">
        <v>12097.019230769238</v>
      </c>
      <c r="AL121" s="78">
        <v>11071.635384615394</v>
      </c>
      <c r="AM121" s="78">
        <v>7923.3353846153805</v>
      </c>
      <c r="AN121" s="78">
        <v>9607.3192307692407</v>
      </c>
      <c r="AO121" s="78">
        <v>13800.7353846154</v>
      </c>
      <c r="AP121" s="77"/>
      <c r="AQ121" s="78">
        <v>13818.535384615381</v>
      </c>
      <c r="AR121" s="78">
        <v>5292.1192307692399</v>
      </c>
      <c r="AS121" s="78">
        <v>4975.7353846153819</v>
      </c>
      <c r="AT121" s="78">
        <v>7481.7853846153812</v>
      </c>
      <c r="AU121" s="78">
        <v>20391.769230769238</v>
      </c>
      <c r="AV121" s="78">
        <v>1546.9353846153863</v>
      </c>
      <c r="AW121" s="78">
        <v>9811.8853846153797</v>
      </c>
      <c r="AX121" s="78">
        <v>12097.019230769238</v>
      </c>
      <c r="AY121" s="78">
        <v>11071.635384615394</v>
      </c>
      <c r="AZ121" s="78">
        <v>7923.3353846153805</v>
      </c>
      <c r="BA121" s="78">
        <v>9607.3192307692407</v>
      </c>
      <c r="BB121" s="78">
        <v>13800.7353846154</v>
      </c>
    </row>
    <row r="122" spans="3:54" s="73" customFormat="1" ht="17.5" customHeight="1">
      <c r="C122" s="76">
        <v>115</v>
      </c>
      <c r="D122" s="100" t="s">
        <v>20</v>
      </c>
      <c r="E122" s="77"/>
      <c r="F122" s="78">
        <v>34636.76</v>
      </c>
      <c r="G122" s="78">
        <v>33124.892307692324</v>
      </c>
      <c r="H122" s="78">
        <v>1511.8676923076782</v>
      </c>
      <c r="I122" s="78">
        <v>33647.060000000012</v>
      </c>
      <c r="J122" s="78">
        <v>989.69999999998981</v>
      </c>
      <c r="K122" s="77"/>
      <c r="L122" s="78">
        <v>373621.57000000007</v>
      </c>
      <c r="M122" s="78">
        <v>256948.96730769236</v>
      </c>
      <c r="N122" s="78">
        <v>116672.6026923077</v>
      </c>
      <c r="O122" s="78">
        <v>188346.68000000005</v>
      </c>
      <c r="P122" s="78">
        <v>185274.89</v>
      </c>
      <c r="Q122" s="77"/>
      <c r="R122" s="78">
        <v>24218.93</v>
      </c>
      <c r="S122" s="78">
        <v>11192.140000000021</v>
      </c>
      <c r="T122" s="78">
        <v>12216.810000000012</v>
      </c>
      <c r="U122" s="78">
        <v>25211.739999999998</v>
      </c>
      <c r="V122" s="78">
        <v>58285.140000000014</v>
      </c>
      <c r="W122" s="78">
        <v>23574.86</v>
      </c>
      <c r="X122" s="78">
        <v>33647.060000000012</v>
      </c>
      <c r="Y122" s="78">
        <v>54523.239999999991</v>
      </c>
      <c r="Z122" s="78">
        <v>38145.119999999981</v>
      </c>
      <c r="AA122" s="78">
        <v>33219.869999999981</v>
      </c>
      <c r="AB122" s="78">
        <v>42361.37000000001</v>
      </c>
      <c r="AC122" s="78">
        <v>31381.80000000001</v>
      </c>
      <c r="AD122" s="78">
        <v>37636.759999999973</v>
      </c>
      <c r="AE122" s="78">
        <v>70292.13</v>
      </c>
      <c r="AF122" s="78">
        <v>51558.420000000006</v>
      </c>
      <c r="AG122" s="78">
        <v>47501.460000000006</v>
      </c>
      <c r="AH122" s="78">
        <v>114482.51000000001</v>
      </c>
      <c r="AI122" s="78">
        <v>17513.53</v>
      </c>
      <c r="AJ122" s="78">
        <v>34636.76</v>
      </c>
      <c r="AK122" s="78">
        <v>46801.227884615408</v>
      </c>
      <c r="AL122" s="78">
        <v>39691.692307692305</v>
      </c>
      <c r="AM122" s="78">
        <v>35140.442307692312</v>
      </c>
      <c r="AN122" s="78">
        <v>45221.527884615418</v>
      </c>
      <c r="AO122" s="78">
        <v>35090.592307692306</v>
      </c>
      <c r="AP122" s="77"/>
      <c r="AQ122" s="78">
        <v>37261.192307692298</v>
      </c>
      <c r="AR122" s="78">
        <v>31829.477884615375</v>
      </c>
      <c r="AS122" s="78">
        <v>29107.342307692328</v>
      </c>
      <c r="AT122" s="78">
        <v>36137.342307692321</v>
      </c>
      <c r="AU122" s="78">
        <v>67118.877884615402</v>
      </c>
      <c r="AV122" s="78">
        <v>22369.842307692314</v>
      </c>
      <c r="AW122" s="78">
        <v>33124.892307692324</v>
      </c>
      <c r="AX122" s="78">
        <v>46801.227884615408</v>
      </c>
      <c r="AY122" s="78">
        <v>39691.692307692305</v>
      </c>
      <c r="AZ122" s="78">
        <v>35140.442307692312</v>
      </c>
      <c r="BA122" s="78">
        <v>45221.527884615418</v>
      </c>
      <c r="BB122" s="78">
        <v>35090.592307692306</v>
      </c>
    </row>
    <row r="123" spans="3:54" ht="17.5" customHeight="1">
      <c r="C123" s="76">
        <v>116</v>
      </c>
      <c r="D123" s="100" t="s">
        <v>25</v>
      </c>
      <c r="F123" s="78">
        <v>34461.630000000034</v>
      </c>
      <c r="G123" s="78">
        <v>49401.621653846189</v>
      </c>
      <c r="H123" s="78">
        <v>-14939.991653846155</v>
      </c>
      <c r="I123" s="78">
        <v>60124.100000000006</v>
      </c>
      <c r="J123" s="78">
        <v>-25662.469999999972</v>
      </c>
      <c r="K123" s="77"/>
      <c r="L123" s="78">
        <v>325831.19000000006</v>
      </c>
      <c r="M123" s="78">
        <v>336477.34215384629</v>
      </c>
      <c r="N123" s="78">
        <v>-10646.152153846226</v>
      </c>
      <c r="O123" s="78">
        <v>366017.82000000007</v>
      </c>
      <c r="P123" s="78">
        <v>-40186.630000000005</v>
      </c>
      <c r="R123" s="78">
        <v>52138.290000000037</v>
      </c>
      <c r="S123" s="78">
        <v>54341.459999999992</v>
      </c>
      <c r="T123" s="78">
        <v>53876.86000000003</v>
      </c>
      <c r="U123" s="78">
        <v>45028.450000000026</v>
      </c>
      <c r="V123" s="78">
        <v>73659.799999999974</v>
      </c>
      <c r="W123" s="78">
        <v>26848.859999999986</v>
      </c>
      <c r="X123" s="78">
        <v>60124.100000000006</v>
      </c>
      <c r="Y123" s="78">
        <v>58950.299999999981</v>
      </c>
      <c r="Z123" s="78">
        <v>57381.560000000019</v>
      </c>
      <c r="AA123" s="78">
        <v>42506.470000000008</v>
      </c>
      <c r="AB123" s="78">
        <v>60062.540000000015</v>
      </c>
      <c r="AC123" s="78">
        <v>44838.819999999992</v>
      </c>
      <c r="AD123" s="78">
        <v>50448.620000000024</v>
      </c>
      <c r="AE123" s="78">
        <v>49372.830000000045</v>
      </c>
      <c r="AF123" s="78">
        <v>36149.319999999971</v>
      </c>
      <c r="AG123" s="78">
        <v>45130.789999999979</v>
      </c>
      <c r="AH123" s="78">
        <v>78824.08</v>
      </c>
      <c r="AI123" s="78">
        <v>31443.919999999998</v>
      </c>
      <c r="AJ123" s="78">
        <v>34461.630000000034</v>
      </c>
      <c r="AK123" s="78">
        <v>57913.531692307719</v>
      </c>
      <c r="AL123" s="78">
        <v>44584.030153846164</v>
      </c>
      <c r="AM123" s="78">
        <v>44073.320153846158</v>
      </c>
      <c r="AN123" s="78">
        <v>59804.738692307699</v>
      </c>
      <c r="AO123" s="78">
        <v>42271.687153846186</v>
      </c>
      <c r="AQ123" s="78">
        <v>38091.102653846174</v>
      </c>
      <c r="AR123" s="78">
        <v>48820.072192307707</v>
      </c>
      <c r="AS123" s="78">
        <v>43091.81765384617</v>
      </c>
      <c r="AT123" s="78">
        <v>45184.314153846179</v>
      </c>
      <c r="AU123" s="78">
        <v>78549.075192307704</v>
      </c>
      <c r="AV123" s="78">
        <v>33339.338653846171</v>
      </c>
      <c r="AW123" s="78">
        <v>49401.621653846189</v>
      </c>
      <c r="AX123" s="78">
        <v>57913.531692307719</v>
      </c>
      <c r="AY123" s="78">
        <v>44584.030153846164</v>
      </c>
      <c r="AZ123" s="78">
        <v>44073.320153846158</v>
      </c>
      <c r="BA123" s="78">
        <v>59804.738692307699</v>
      </c>
      <c r="BB123" s="78">
        <v>42271.687153846186</v>
      </c>
    </row>
    <row r="124" spans="3:54" s="73" customFormat="1" ht="17.5" customHeight="1">
      <c r="C124" s="76">
        <v>117</v>
      </c>
      <c r="D124" s="100" t="s">
        <v>21</v>
      </c>
      <c r="E124" s="77"/>
      <c r="F124" s="78">
        <v>31212.180000000008</v>
      </c>
      <c r="G124" s="78">
        <v>45785.499846153849</v>
      </c>
      <c r="H124" s="78">
        <v>-14573.319846153841</v>
      </c>
      <c r="I124" s="78">
        <v>28414.84000000004</v>
      </c>
      <c r="J124" s="78">
        <v>2797.3399999999674</v>
      </c>
      <c r="K124" s="77"/>
      <c r="L124" s="78">
        <v>259865.10000000003</v>
      </c>
      <c r="M124" s="78">
        <v>271359.16184615396</v>
      </c>
      <c r="N124" s="78">
        <v>-11494.061846153927</v>
      </c>
      <c r="O124" s="78">
        <v>223781.90999999997</v>
      </c>
      <c r="P124" s="78">
        <v>36083.190000000061</v>
      </c>
      <c r="Q124" s="77"/>
      <c r="R124" s="78">
        <v>6470.6999999999825</v>
      </c>
      <c r="S124" s="78">
        <v>33541.249999999985</v>
      </c>
      <c r="T124" s="78">
        <v>23631.320000000022</v>
      </c>
      <c r="U124" s="78">
        <v>39571.109999999971</v>
      </c>
      <c r="V124" s="78">
        <v>69967.849999999948</v>
      </c>
      <c r="W124" s="78">
        <v>22184.840000000015</v>
      </c>
      <c r="X124" s="78">
        <v>28414.84000000004</v>
      </c>
      <c r="Y124" s="78">
        <v>37072.790000000015</v>
      </c>
      <c r="Z124" s="78">
        <v>11894.290000000008</v>
      </c>
      <c r="AA124" s="78">
        <v>36808.790000000008</v>
      </c>
      <c r="AB124" s="78">
        <v>13871.580000000038</v>
      </c>
      <c r="AC124" s="78">
        <v>27815.71</v>
      </c>
      <c r="AD124" s="78">
        <v>31112.809999999994</v>
      </c>
      <c r="AE124" s="78">
        <v>20737.99000000002</v>
      </c>
      <c r="AF124" s="78">
        <v>36814.409999999989</v>
      </c>
      <c r="AG124" s="78">
        <v>49473.04</v>
      </c>
      <c r="AH124" s="78">
        <v>67929.850000000035</v>
      </c>
      <c r="AI124" s="78">
        <v>22584.82</v>
      </c>
      <c r="AJ124" s="78">
        <v>31212.180000000008</v>
      </c>
      <c r="AK124" s="78">
        <v>44608.780307692345</v>
      </c>
      <c r="AL124" s="78">
        <v>37341.703846153854</v>
      </c>
      <c r="AM124" s="78">
        <v>30525.305846153864</v>
      </c>
      <c r="AN124" s="78">
        <v>39791.960307692338</v>
      </c>
      <c r="AO124" s="78">
        <v>32889.133846153862</v>
      </c>
      <c r="AP124" s="77"/>
      <c r="AQ124" s="78">
        <v>24034.099846153862</v>
      </c>
      <c r="AR124" s="78">
        <v>22518.320307692306</v>
      </c>
      <c r="AS124" s="78">
        <v>30753.765846153852</v>
      </c>
      <c r="AT124" s="78">
        <v>40538.887846153855</v>
      </c>
      <c r="AU124" s="78">
        <v>75020.730307692342</v>
      </c>
      <c r="AV124" s="78">
        <v>32707.857846153864</v>
      </c>
      <c r="AW124" s="78">
        <v>45785.499846153849</v>
      </c>
      <c r="AX124" s="78">
        <v>44608.780307692345</v>
      </c>
      <c r="AY124" s="78">
        <v>37341.703846153854</v>
      </c>
      <c r="AZ124" s="78">
        <v>30525.305846153864</v>
      </c>
      <c r="BA124" s="78">
        <v>39791.960307692338</v>
      </c>
      <c r="BB124" s="78">
        <v>32889.133846153862</v>
      </c>
    </row>
    <row r="125" spans="3:54" s="73" customFormat="1" ht="17.5" customHeight="1">
      <c r="C125" s="76">
        <v>120</v>
      </c>
      <c r="D125" s="100" t="s">
        <v>23</v>
      </c>
      <c r="E125" s="77"/>
      <c r="F125" s="78">
        <v>58500.850000000028</v>
      </c>
      <c r="G125" s="78">
        <v>63732.0458846154</v>
      </c>
      <c r="H125" s="78">
        <v>-5231.1958846153721</v>
      </c>
      <c r="I125" s="78">
        <v>32835.46</v>
      </c>
      <c r="J125" s="78">
        <v>25665.390000000029</v>
      </c>
      <c r="K125" s="77"/>
      <c r="L125" s="78">
        <v>479319.51000000007</v>
      </c>
      <c r="M125" s="78">
        <v>429191.37388461543</v>
      </c>
      <c r="N125" s="78">
        <v>50128.136115384637</v>
      </c>
      <c r="O125" s="78">
        <v>379892.18</v>
      </c>
      <c r="P125" s="78">
        <v>99427.330000000075</v>
      </c>
      <c r="Q125" s="77"/>
      <c r="R125" s="78">
        <v>65829.069999999978</v>
      </c>
      <c r="S125" s="78">
        <v>42584.45999999997</v>
      </c>
      <c r="T125" s="78">
        <v>52101.900000000009</v>
      </c>
      <c r="U125" s="78">
        <v>54562.140000000014</v>
      </c>
      <c r="V125" s="78">
        <v>90925.389999999985</v>
      </c>
      <c r="W125" s="78">
        <v>41053.759999999995</v>
      </c>
      <c r="X125" s="78">
        <v>32835.46</v>
      </c>
      <c r="Y125" s="78">
        <v>50960.160000000011</v>
      </c>
      <c r="Z125" s="78">
        <v>60319.390000000007</v>
      </c>
      <c r="AA125" s="78">
        <v>63484.179999999993</v>
      </c>
      <c r="AB125" s="78">
        <v>63032.029999999962</v>
      </c>
      <c r="AC125" s="78">
        <v>67851.989999999991</v>
      </c>
      <c r="AD125" s="78">
        <v>66978.619999999937</v>
      </c>
      <c r="AE125" s="78">
        <v>78531.35000000002</v>
      </c>
      <c r="AF125" s="78">
        <v>52596.709999999985</v>
      </c>
      <c r="AG125" s="78">
        <v>58660.859999999979</v>
      </c>
      <c r="AH125" s="78">
        <v>122864.71000000011</v>
      </c>
      <c r="AI125" s="78">
        <v>41186.410000000003</v>
      </c>
      <c r="AJ125" s="78">
        <v>58500.850000000028</v>
      </c>
      <c r="AK125" s="78">
        <v>74083.603230769251</v>
      </c>
      <c r="AL125" s="78">
        <v>57458.779384615387</v>
      </c>
      <c r="AM125" s="78">
        <v>56458.934384615401</v>
      </c>
      <c r="AN125" s="78">
        <v>77191.782730769264</v>
      </c>
      <c r="AO125" s="78">
        <v>54009.031384615402</v>
      </c>
      <c r="AP125" s="77"/>
      <c r="AQ125" s="78">
        <v>47098.864384615379</v>
      </c>
      <c r="AR125" s="78">
        <v>61242.521230769242</v>
      </c>
      <c r="AS125" s="78">
        <v>55839.104384615406</v>
      </c>
      <c r="AT125" s="78">
        <v>58468.630884615399</v>
      </c>
      <c r="AU125" s="78">
        <v>100553.57673076924</v>
      </c>
      <c r="AV125" s="78">
        <v>42256.630384615382</v>
      </c>
      <c r="AW125" s="78">
        <v>63732.0458846154</v>
      </c>
      <c r="AX125" s="78">
        <v>74083.603230769251</v>
      </c>
      <c r="AY125" s="78">
        <v>57458.779384615387</v>
      </c>
      <c r="AZ125" s="78">
        <v>56458.934384615401</v>
      </c>
      <c r="BA125" s="78">
        <v>77191.782730769264</v>
      </c>
      <c r="BB125" s="78">
        <v>54009.031384615402</v>
      </c>
    </row>
    <row r="126" spans="3:54" s="73" customFormat="1" ht="17.5" customHeight="1">
      <c r="C126" s="76">
        <v>121</v>
      </c>
      <c r="D126" s="100" t="s">
        <v>22</v>
      </c>
      <c r="E126" s="77"/>
      <c r="F126" s="78">
        <v>21422.78000000001</v>
      </c>
      <c r="G126" s="78">
        <v>27963.306923076932</v>
      </c>
      <c r="H126" s="78">
        <v>-6540.5269230769227</v>
      </c>
      <c r="I126" s="78">
        <v>25161.079999999987</v>
      </c>
      <c r="J126" s="78">
        <v>-3738.2999999999774</v>
      </c>
      <c r="K126" s="77"/>
      <c r="L126" s="78">
        <v>143375.31</v>
      </c>
      <c r="M126" s="78">
        <v>174747.73192307702</v>
      </c>
      <c r="N126" s="78">
        <v>-31372.421923077025</v>
      </c>
      <c r="O126" s="78">
        <v>168484.00999999998</v>
      </c>
      <c r="P126" s="78">
        <v>-25108.699999999983</v>
      </c>
      <c r="Q126" s="77"/>
      <c r="R126" s="78">
        <v>24958.139999999992</v>
      </c>
      <c r="S126" s="78">
        <v>21512.159999999982</v>
      </c>
      <c r="T126" s="78">
        <v>16080.85999999999</v>
      </c>
      <c r="U126" s="78">
        <v>16986.400000000001</v>
      </c>
      <c r="V126" s="78">
        <v>49357.040000000008</v>
      </c>
      <c r="W126" s="78">
        <v>14428.330000000002</v>
      </c>
      <c r="X126" s="78">
        <v>25161.079999999987</v>
      </c>
      <c r="Y126" s="78">
        <v>35219.369999999988</v>
      </c>
      <c r="Z126" s="78">
        <v>21998.390000000021</v>
      </c>
      <c r="AA126" s="78">
        <v>12857.409999999993</v>
      </c>
      <c r="AB126" s="78">
        <v>7538.5799999999908</v>
      </c>
      <c r="AC126" s="78">
        <v>23561.670000000006</v>
      </c>
      <c r="AD126" s="78">
        <v>17397.209999999985</v>
      </c>
      <c r="AE126" s="78">
        <v>18860.169999999976</v>
      </c>
      <c r="AF126" s="78">
        <v>16248.490000000002</v>
      </c>
      <c r="AG126" s="78">
        <v>7464.4000000000124</v>
      </c>
      <c r="AH126" s="78">
        <v>46289.320000000029</v>
      </c>
      <c r="AI126" s="78">
        <v>15692.939999999988</v>
      </c>
      <c r="AJ126" s="78">
        <v>21422.78000000001</v>
      </c>
      <c r="AK126" s="78">
        <v>38034.793653846165</v>
      </c>
      <c r="AL126" s="78">
        <v>31262.516923076932</v>
      </c>
      <c r="AM126" s="78">
        <v>28747.776923076937</v>
      </c>
      <c r="AN126" s="78">
        <v>41240.983653846153</v>
      </c>
      <c r="AO126" s="78">
        <v>24341.996923076931</v>
      </c>
      <c r="AP126" s="77"/>
      <c r="AQ126" s="78">
        <v>28651.206923076934</v>
      </c>
      <c r="AR126" s="78">
        <v>20136.463653846167</v>
      </c>
      <c r="AS126" s="78">
        <v>17981.976923076938</v>
      </c>
      <c r="AT126" s="78">
        <v>18111.11692307693</v>
      </c>
      <c r="AU126" s="78">
        <v>48107.343653846168</v>
      </c>
      <c r="AV126" s="78">
        <v>13796.316923076931</v>
      </c>
      <c r="AW126" s="78">
        <v>27963.306923076932</v>
      </c>
      <c r="AX126" s="78">
        <v>38034.793653846165</v>
      </c>
      <c r="AY126" s="78">
        <v>31262.516923076932</v>
      </c>
      <c r="AZ126" s="78">
        <v>28747.776923076937</v>
      </c>
      <c r="BA126" s="78">
        <v>41240.983653846153</v>
      </c>
      <c r="BB126" s="78">
        <v>24341.996923076931</v>
      </c>
    </row>
    <row r="127" spans="3:54" s="73" customFormat="1" ht="17.5" customHeight="1">
      <c r="C127" s="76">
        <v>122</v>
      </c>
      <c r="D127" s="100" t="s">
        <v>191</v>
      </c>
      <c r="E127" s="77"/>
      <c r="F127" s="78">
        <v>24198</v>
      </c>
      <c r="G127" s="78">
        <v>23616.754230769235</v>
      </c>
      <c r="H127" s="78">
        <v>581.24576923076529</v>
      </c>
      <c r="I127" s="78">
        <v>18938.099999999999</v>
      </c>
      <c r="J127" s="78">
        <v>5259.9000000000015</v>
      </c>
      <c r="K127" s="77"/>
      <c r="L127" s="78">
        <v>142172.91999999998</v>
      </c>
      <c r="M127" s="78">
        <v>146918.64423076925</v>
      </c>
      <c r="N127" s="78">
        <v>-4745.724230769265</v>
      </c>
      <c r="O127" s="78">
        <v>189346.49999999997</v>
      </c>
      <c r="P127" s="78">
        <v>-47173.579999999987</v>
      </c>
      <c r="Q127" s="77"/>
      <c r="R127" s="78">
        <v>-6.8212102632969618E-13</v>
      </c>
      <c r="S127" s="78">
        <v>21761.089999999967</v>
      </c>
      <c r="T127" s="78">
        <v>37209.829999999994</v>
      </c>
      <c r="U127" s="78">
        <v>27748.959999999999</v>
      </c>
      <c r="V127" s="78">
        <v>62404.510000000017</v>
      </c>
      <c r="W127" s="78">
        <v>21284.009999999995</v>
      </c>
      <c r="X127" s="78">
        <v>18938.099999999999</v>
      </c>
      <c r="Y127" s="78">
        <v>44220.800000000017</v>
      </c>
      <c r="Z127" s="78">
        <v>23970.549999999977</v>
      </c>
      <c r="AA127" s="78">
        <v>20152.57</v>
      </c>
      <c r="AB127" s="78">
        <v>21073.469999999994</v>
      </c>
      <c r="AC127" s="78">
        <v>22467.549999999996</v>
      </c>
      <c r="AD127" s="78">
        <v>28945.070000000022</v>
      </c>
      <c r="AE127" s="78">
        <v>14641.30000000001</v>
      </c>
      <c r="AF127" s="78">
        <v>18183.509999999998</v>
      </c>
      <c r="AG127" s="78">
        <v>16431.520000000004</v>
      </c>
      <c r="AH127" s="78">
        <v>34573.679999999964</v>
      </c>
      <c r="AI127" s="78">
        <v>5199.8399999999929</v>
      </c>
      <c r="AJ127" s="78">
        <v>24198</v>
      </c>
      <c r="AK127" s="78">
        <v>26777.862538461552</v>
      </c>
      <c r="AL127" s="78">
        <v>20593.331730769245</v>
      </c>
      <c r="AM127" s="78">
        <v>20029.085730769231</v>
      </c>
      <c r="AN127" s="78">
        <v>28456.354538461546</v>
      </c>
      <c r="AO127" s="78">
        <v>18013.470730769237</v>
      </c>
      <c r="AP127" s="77"/>
      <c r="AQ127" s="78">
        <v>14765.813230769236</v>
      </c>
      <c r="AR127" s="78">
        <v>19725.567038461544</v>
      </c>
      <c r="AS127" s="78">
        <v>19765.053230769234</v>
      </c>
      <c r="AT127" s="78">
        <v>21075.934230769235</v>
      </c>
      <c r="AU127" s="78">
        <v>38504.675538461539</v>
      </c>
      <c r="AV127" s="78">
        <v>9464.8467307692408</v>
      </c>
      <c r="AW127" s="78">
        <v>23616.754230769235</v>
      </c>
      <c r="AX127" s="78">
        <v>26777.862538461552</v>
      </c>
      <c r="AY127" s="78">
        <v>20593.331730769245</v>
      </c>
      <c r="AZ127" s="78">
        <v>20029.085730769231</v>
      </c>
      <c r="BA127" s="78">
        <v>28456.354538461546</v>
      </c>
      <c r="BB127" s="78">
        <v>18013.470730769237</v>
      </c>
    </row>
    <row r="128" spans="3:54" s="73" customFormat="1" ht="17.5" customHeight="1">
      <c r="C128" s="76">
        <v>123</v>
      </c>
      <c r="D128" s="100" t="s">
        <v>198</v>
      </c>
      <c r="E128" s="77"/>
      <c r="F128" s="78">
        <v>33740.660000000003</v>
      </c>
      <c r="G128" s="78">
        <v>30817.127384615393</v>
      </c>
      <c r="H128" s="78">
        <v>2923.5326153846108</v>
      </c>
      <c r="I128" s="78">
        <v>46865.210000000014</v>
      </c>
      <c r="J128" s="78">
        <v>-13124.55000000001</v>
      </c>
      <c r="K128" s="77"/>
      <c r="L128" s="78">
        <v>166801.42000000001</v>
      </c>
      <c r="M128" s="78">
        <v>199364.39838461549</v>
      </c>
      <c r="N128" s="78">
        <v>-32562.978384615475</v>
      </c>
      <c r="O128" s="78">
        <v>168807.94000000003</v>
      </c>
      <c r="P128" s="78">
        <v>-2006.5200000000186</v>
      </c>
      <c r="Q128" s="77"/>
      <c r="R128" s="78">
        <v>0</v>
      </c>
      <c r="S128" s="78">
        <v>0</v>
      </c>
      <c r="T128" s="78">
        <v>0</v>
      </c>
      <c r="U128" s="78">
        <v>15238.829999999987</v>
      </c>
      <c r="V128" s="78">
        <v>65499.48000000001</v>
      </c>
      <c r="W128" s="78">
        <v>41204.420000000013</v>
      </c>
      <c r="X128" s="78">
        <v>46865.210000000014</v>
      </c>
      <c r="Y128" s="78">
        <v>36704.349999999984</v>
      </c>
      <c r="Z128" s="78">
        <v>32642.32</v>
      </c>
      <c r="AA128" s="78">
        <v>18415.28</v>
      </c>
      <c r="AB128" s="78">
        <v>17162.410000000022</v>
      </c>
      <c r="AC128" s="78">
        <v>41331.599999999999</v>
      </c>
      <c r="AD128" s="78">
        <v>23196.73000000001</v>
      </c>
      <c r="AE128" s="78">
        <v>16454.03999999999</v>
      </c>
      <c r="AF128" s="78">
        <v>19017.609999999982</v>
      </c>
      <c r="AG128" s="78">
        <v>12456.559999999983</v>
      </c>
      <c r="AH128" s="78">
        <v>43681.450000000026</v>
      </c>
      <c r="AI128" s="78">
        <v>18254.370000000006</v>
      </c>
      <c r="AJ128" s="78">
        <v>33740.660000000003</v>
      </c>
      <c r="AK128" s="78">
        <v>36763.843230769242</v>
      </c>
      <c r="AL128" s="78">
        <v>28694.938384615401</v>
      </c>
      <c r="AM128" s="78">
        <v>27656.6103846154</v>
      </c>
      <c r="AN128" s="78">
        <v>37750.41723076925</v>
      </c>
      <c r="AO128" s="78">
        <v>25730.392884615394</v>
      </c>
      <c r="AP128" s="77"/>
      <c r="AQ128" s="78">
        <v>21797.670384615398</v>
      </c>
      <c r="AR128" s="78">
        <v>28710.586230769241</v>
      </c>
      <c r="AS128" s="78">
        <v>27210.720384615404</v>
      </c>
      <c r="AT128" s="78">
        <v>28812.061384615397</v>
      </c>
      <c r="AU128" s="78">
        <v>45679.119730769249</v>
      </c>
      <c r="AV128" s="78">
        <v>16337.112884615392</v>
      </c>
      <c r="AW128" s="78">
        <v>30817.127384615393</v>
      </c>
      <c r="AX128" s="78">
        <v>36763.843230769242</v>
      </c>
      <c r="AY128" s="78">
        <v>28694.938384615401</v>
      </c>
      <c r="AZ128" s="78">
        <v>27656.6103846154</v>
      </c>
      <c r="BA128" s="78">
        <v>37750.41723076925</v>
      </c>
      <c r="BB128" s="78">
        <v>25730.392884615394</v>
      </c>
    </row>
    <row r="129" spans="2:54" s="73" customFormat="1" ht="17.5" customHeight="1">
      <c r="C129" s="76">
        <v>114</v>
      </c>
      <c r="D129" s="100" t="s">
        <v>24</v>
      </c>
      <c r="E129" s="77"/>
      <c r="F129" s="78">
        <v>50732.059999999983</v>
      </c>
      <c r="G129" s="78">
        <v>53948.375500000038</v>
      </c>
      <c r="H129" s="78">
        <v>-3216.3155000000552</v>
      </c>
      <c r="I129" s="78">
        <v>28688.76999999996</v>
      </c>
      <c r="J129" s="78">
        <v>22043.290000000023</v>
      </c>
      <c r="K129" s="77"/>
      <c r="L129" s="78">
        <v>262434.04000000004</v>
      </c>
      <c r="M129" s="78">
        <v>369587.39600000012</v>
      </c>
      <c r="N129" s="78">
        <v>-107153.35600000009</v>
      </c>
      <c r="O129" s="78">
        <v>86963.359999999957</v>
      </c>
      <c r="P129" s="78">
        <v>175470.68000000008</v>
      </c>
      <c r="Q129" s="77"/>
      <c r="R129" s="78">
        <v>7.9936057773011271E-13</v>
      </c>
      <c r="S129" s="78">
        <v>7.9509732131555211E-12</v>
      </c>
      <c r="T129" s="78">
        <v>252.95000000001562</v>
      </c>
      <c r="U129" s="78">
        <v>-252.94999999998512</v>
      </c>
      <c r="V129" s="78">
        <v>26286.00999999998</v>
      </c>
      <c r="W129" s="78">
        <v>31988.57999999998</v>
      </c>
      <c r="X129" s="78">
        <v>28688.76999999996</v>
      </c>
      <c r="Y129" s="78">
        <v>55266.85</v>
      </c>
      <c r="Z129" s="78">
        <v>67761.519999999975</v>
      </c>
      <c r="AA129" s="78">
        <v>41604.789999999972</v>
      </c>
      <c r="AB129" s="78">
        <v>24075.090000000018</v>
      </c>
      <c r="AC129" s="78">
        <v>31163.949999999979</v>
      </c>
      <c r="AD129" s="78">
        <v>23475.249999999996</v>
      </c>
      <c r="AE129" s="78">
        <v>52743.600000000064</v>
      </c>
      <c r="AF129" s="78">
        <v>19805.010000000009</v>
      </c>
      <c r="AG129" s="78">
        <v>33990.449999999997</v>
      </c>
      <c r="AH129" s="78">
        <v>56401.740000000013</v>
      </c>
      <c r="AI129" s="78">
        <v>25285.929999999997</v>
      </c>
      <c r="AJ129" s="78">
        <v>50732.059999999983</v>
      </c>
      <c r="AK129" s="78">
        <v>63554.074000000037</v>
      </c>
      <c r="AL129" s="78">
        <v>49099.584000000003</v>
      </c>
      <c r="AM129" s="78">
        <v>48542.074000000008</v>
      </c>
      <c r="AN129" s="78">
        <v>65476.481000000022</v>
      </c>
      <c r="AO129" s="78">
        <v>46662.441000000035</v>
      </c>
      <c r="AP129" s="77"/>
      <c r="AQ129" s="78">
        <v>42388.256500000018</v>
      </c>
      <c r="AR129" s="78">
        <v>54257.814500000022</v>
      </c>
      <c r="AS129" s="78">
        <v>47607.371500000008</v>
      </c>
      <c r="AT129" s="78">
        <v>49699.868000000017</v>
      </c>
      <c r="AU129" s="78">
        <v>84267.617500000022</v>
      </c>
      <c r="AV129" s="78">
        <v>37418.092500000028</v>
      </c>
      <c r="AW129" s="78">
        <v>53948.375500000038</v>
      </c>
      <c r="AX129" s="78">
        <v>63554.074000000037</v>
      </c>
      <c r="AY129" s="78">
        <v>49099.584000000003</v>
      </c>
      <c r="AZ129" s="78">
        <v>48542.074000000008</v>
      </c>
      <c r="BA129" s="78">
        <v>65476.481000000022</v>
      </c>
      <c r="BB129" s="78">
        <v>46662.441000000035</v>
      </c>
    </row>
    <row r="130" spans="2:54" s="73" customFormat="1" ht="17.5" customHeight="1">
      <c r="C130" s="76">
        <v>126</v>
      </c>
      <c r="D130" s="100" t="s">
        <v>743</v>
      </c>
      <c r="E130" s="77"/>
      <c r="F130" s="78">
        <v>12422.630000000001</v>
      </c>
      <c r="G130" s="78">
        <v>25770.996000000014</v>
      </c>
      <c r="H130" s="78">
        <v>-13348.366000000013</v>
      </c>
      <c r="I130" s="78">
        <v>0</v>
      </c>
      <c r="J130" s="78">
        <v>12422.630000000001</v>
      </c>
      <c r="K130" s="77"/>
      <c r="L130" s="78">
        <v>197400.12000000002</v>
      </c>
      <c r="M130" s="78">
        <v>171955.69850000009</v>
      </c>
      <c r="N130" s="78">
        <v>25444.421499999939</v>
      </c>
      <c r="O130" s="78">
        <v>0</v>
      </c>
      <c r="P130" s="78">
        <v>197400.12000000002</v>
      </c>
      <c r="Q130" s="77"/>
      <c r="R130" s="78">
        <v>0</v>
      </c>
      <c r="S130" s="78">
        <v>0</v>
      </c>
      <c r="T130" s="78">
        <v>0</v>
      </c>
      <c r="U130" s="78">
        <v>0</v>
      </c>
      <c r="V130" s="78">
        <v>0</v>
      </c>
      <c r="W130" s="78">
        <v>0</v>
      </c>
      <c r="X130" s="78">
        <v>0</v>
      </c>
      <c r="Y130" s="78">
        <v>0</v>
      </c>
      <c r="Z130" s="78">
        <v>0</v>
      </c>
      <c r="AA130" s="78">
        <v>0</v>
      </c>
      <c r="AB130" s="78">
        <v>1.8474111129762605E-12</v>
      </c>
      <c r="AC130" s="78">
        <v>-5566.5999999999913</v>
      </c>
      <c r="AD130" s="78">
        <v>28122.080000000031</v>
      </c>
      <c r="AE130" s="78">
        <v>35340.750000000015</v>
      </c>
      <c r="AF130" s="78">
        <v>26402.110000000015</v>
      </c>
      <c r="AG130" s="78">
        <v>28695.989999999994</v>
      </c>
      <c r="AH130" s="78">
        <v>45689.739999999962</v>
      </c>
      <c r="AI130" s="78">
        <v>20726.820000000011</v>
      </c>
      <c r="AJ130" s="78">
        <v>12422.630000000001</v>
      </c>
      <c r="AK130" s="78">
        <v>30663.25650000001</v>
      </c>
      <c r="AL130" s="78">
        <v>24102.763500000015</v>
      </c>
      <c r="AM130" s="78">
        <v>23173.434000000019</v>
      </c>
      <c r="AN130" s="78">
        <v>31794.232500000013</v>
      </c>
      <c r="AO130" s="78">
        <v>22172.214</v>
      </c>
      <c r="AP130" s="77"/>
      <c r="AQ130" s="78">
        <v>18834.748000000003</v>
      </c>
      <c r="AR130" s="78">
        <v>24510.95</v>
      </c>
      <c r="AS130" s="78">
        <v>22443.806000000004</v>
      </c>
      <c r="AT130" s="78">
        <v>23906.727000000006</v>
      </c>
      <c r="AU130" s="78">
        <v>41693.869500000015</v>
      </c>
      <c r="AV130" s="78">
        <v>14794.602000000006</v>
      </c>
      <c r="AW130" s="78">
        <v>25770.996000000014</v>
      </c>
      <c r="AX130" s="78">
        <v>30663.25650000001</v>
      </c>
      <c r="AY130" s="78">
        <v>24102.763500000015</v>
      </c>
      <c r="AZ130" s="78">
        <v>23173.434000000019</v>
      </c>
      <c r="BA130" s="78">
        <v>31794.232500000013</v>
      </c>
      <c r="BB130" s="78">
        <v>22172.214</v>
      </c>
    </row>
    <row r="131" spans="2:54" s="73" customFormat="1" ht="17.5" customHeight="1">
      <c r="C131" s="76">
        <v>127</v>
      </c>
      <c r="D131" s="100" t="s">
        <v>200</v>
      </c>
      <c r="E131" s="77"/>
      <c r="F131" s="78">
        <v>20029.320000000007</v>
      </c>
      <c r="G131" s="78">
        <v>17308.485000000008</v>
      </c>
      <c r="H131" s="78">
        <v>2720.8349999999991</v>
      </c>
      <c r="I131" s="78">
        <v>0</v>
      </c>
      <c r="J131" s="78">
        <v>20029.320000000007</v>
      </c>
      <c r="K131" s="77"/>
      <c r="L131" s="78">
        <v>233339.02000000005</v>
      </c>
      <c r="M131" s="78">
        <v>103379.62500000003</v>
      </c>
      <c r="N131" s="78">
        <v>129959.39500000002</v>
      </c>
      <c r="O131" s="78">
        <v>0</v>
      </c>
      <c r="P131" s="78">
        <v>233339.02000000005</v>
      </c>
      <c r="Q131" s="77"/>
      <c r="R131" s="78">
        <v>0</v>
      </c>
      <c r="S131" s="78">
        <v>0</v>
      </c>
      <c r="T131" s="78">
        <v>0</v>
      </c>
      <c r="U131" s="78">
        <v>0</v>
      </c>
      <c r="V131" s="78">
        <v>0</v>
      </c>
      <c r="W131" s="78">
        <v>0</v>
      </c>
      <c r="X131" s="78">
        <v>0</v>
      </c>
      <c r="Y131" s="78">
        <v>0</v>
      </c>
      <c r="Z131" s="78">
        <v>0</v>
      </c>
      <c r="AA131" s="78">
        <v>0</v>
      </c>
      <c r="AB131" s="78">
        <v>-12840.440000000002</v>
      </c>
      <c r="AC131" s="78">
        <v>61017.830000000009</v>
      </c>
      <c r="AD131" s="78">
        <v>45173.530000000013</v>
      </c>
      <c r="AE131" s="78">
        <v>35607.090000000004</v>
      </c>
      <c r="AF131" s="78">
        <v>42626.92</v>
      </c>
      <c r="AG131" s="78">
        <v>31148.570000000014</v>
      </c>
      <c r="AH131" s="78">
        <v>32458.250000000004</v>
      </c>
      <c r="AI131" s="78">
        <v>26295.340000000004</v>
      </c>
      <c r="AJ131" s="78">
        <v>20029.320000000007</v>
      </c>
      <c r="AK131" s="78">
        <v>18887.026000000013</v>
      </c>
      <c r="AL131" s="78">
        <v>14351.062500000015</v>
      </c>
      <c r="AM131" s="78">
        <v>14050.816500000004</v>
      </c>
      <c r="AN131" s="78">
        <v>20653.518000000015</v>
      </c>
      <c r="AO131" s="78">
        <v>12321.201500000006</v>
      </c>
      <c r="AP131" s="77"/>
      <c r="AQ131" s="78">
        <v>9447.5440000000017</v>
      </c>
      <c r="AR131" s="78">
        <v>12802.730500000005</v>
      </c>
      <c r="AS131" s="78">
        <v>13632.784</v>
      </c>
      <c r="AT131" s="78">
        <v>14943.665000000005</v>
      </c>
      <c r="AU131" s="78">
        <v>30107.839000000011</v>
      </c>
      <c r="AV131" s="78">
        <v>5136.5775000000067</v>
      </c>
      <c r="AW131" s="78">
        <v>17308.485000000008</v>
      </c>
      <c r="AX131" s="78">
        <v>18887.026000000013</v>
      </c>
      <c r="AY131" s="78">
        <v>14351.062500000015</v>
      </c>
      <c r="AZ131" s="78">
        <v>14050.816500000004</v>
      </c>
      <c r="BA131" s="78">
        <v>20653.518000000015</v>
      </c>
      <c r="BB131" s="78">
        <v>12321.201500000006</v>
      </c>
    </row>
    <row r="132" spans="2:54" s="73" customFormat="1" ht="17.5" customHeight="1">
      <c r="C132" s="76">
        <v>128</v>
      </c>
      <c r="D132" s="100" t="s">
        <v>218</v>
      </c>
      <c r="E132" s="77"/>
      <c r="F132" s="78">
        <v>47443.71</v>
      </c>
      <c r="G132" s="78">
        <v>28333.587384615388</v>
      </c>
      <c r="H132" s="78">
        <v>19110.122615384611</v>
      </c>
      <c r="I132" s="78">
        <v>18124.869999999992</v>
      </c>
      <c r="J132" s="78">
        <v>29318.840000000007</v>
      </c>
      <c r="K132" s="77"/>
      <c r="L132" s="78">
        <v>98759.210000000036</v>
      </c>
      <c r="M132" s="78">
        <v>180473.13838461545</v>
      </c>
      <c r="N132" s="78">
        <v>-81713.928384615414</v>
      </c>
      <c r="O132" s="78">
        <v>3324.4300000000039</v>
      </c>
      <c r="P132" s="78">
        <v>95434.780000000028</v>
      </c>
      <c r="Q132" s="77"/>
      <c r="R132" s="78">
        <v>0</v>
      </c>
      <c r="S132" s="78">
        <v>0</v>
      </c>
      <c r="T132" s="78">
        <v>0</v>
      </c>
      <c r="U132" s="78">
        <v>-24672.030000000013</v>
      </c>
      <c r="V132" s="78">
        <v>-12510.209999999975</v>
      </c>
      <c r="W132" s="78">
        <v>22381.800000000003</v>
      </c>
      <c r="X132" s="78">
        <v>18124.869999999992</v>
      </c>
      <c r="Y132" s="78">
        <v>22823.990000000013</v>
      </c>
      <c r="Z132" s="78">
        <v>10485.23000000001</v>
      </c>
      <c r="AA132" s="78">
        <v>1500.9900000000089</v>
      </c>
      <c r="AB132" s="78">
        <v>2688</v>
      </c>
      <c r="AC132" s="78">
        <v>18333.520000000011</v>
      </c>
      <c r="AD132" s="78">
        <v>5686.5299999999988</v>
      </c>
      <c r="AE132" s="78">
        <v>2050.8600000000224</v>
      </c>
      <c r="AF132" s="78">
        <v>15925.500000000011</v>
      </c>
      <c r="AG132" s="78">
        <v>11509.760000000009</v>
      </c>
      <c r="AH132" s="78">
        <v>9838.1100000000042</v>
      </c>
      <c r="AI132" s="78">
        <v>6304.739999999998</v>
      </c>
      <c r="AJ132" s="78">
        <v>47443.71</v>
      </c>
      <c r="AK132" s="78">
        <v>33632.63823076924</v>
      </c>
      <c r="AL132" s="78">
        <v>26181.528384615391</v>
      </c>
      <c r="AM132" s="78">
        <v>25134.960384615391</v>
      </c>
      <c r="AN132" s="78">
        <v>34633.632230769254</v>
      </c>
      <c r="AO132" s="78">
        <v>23190.717884615387</v>
      </c>
      <c r="AP132" s="77"/>
      <c r="AQ132" s="78">
        <v>19234.820384615392</v>
      </c>
      <c r="AR132" s="78">
        <v>25520.67123076924</v>
      </c>
      <c r="AS132" s="78">
        <v>24699.370384615399</v>
      </c>
      <c r="AT132" s="78">
        <v>26301.74138461539</v>
      </c>
      <c r="AU132" s="78">
        <v>42667.90973076925</v>
      </c>
      <c r="AV132" s="78">
        <v>13715.037884615384</v>
      </c>
      <c r="AW132" s="78">
        <v>28333.587384615388</v>
      </c>
      <c r="AX132" s="78">
        <v>33632.63823076924</v>
      </c>
      <c r="AY132" s="78">
        <v>26181.528384615391</v>
      </c>
      <c r="AZ132" s="78">
        <v>25134.960384615391</v>
      </c>
      <c r="BA132" s="78">
        <v>34633.632230769254</v>
      </c>
      <c r="BB132" s="78">
        <v>23190.717884615387</v>
      </c>
    </row>
    <row r="133" spans="2:54" s="73" customFormat="1" ht="17.5" customHeight="1">
      <c r="C133" s="76">
        <v>130</v>
      </c>
      <c r="D133" s="100" t="s">
        <v>199</v>
      </c>
      <c r="E133" s="77"/>
      <c r="F133" s="78">
        <v>24730.98000000001</v>
      </c>
      <c r="G133" s="78">
        <v>19817.765769230777</v>
      </c>
      <c r="H133" s="78">
        <v>4913.2142307692338</v>
      </c>
      <c r="I133" s="78">
        <v>0</v>
      </c>
      <c r="J133" s="78">
        <v>24730.98000000001</v>
      </c>
      <c r="K133" s="77"/>
      <c r="L133" s="78">
        <v>202820.39000000004</v>
      </c>
      <c r="M133" s="78">
        <v>121990.6557692308</v>
      </c>
      <c r="N133" s="78">
        <v>80829.734230769245</v>
      </c>
      <c r="O133" s="78">
        <v>0</v>
      </c>
      <c r="P133" s="78">
        <v>202820.39000000004</v>
      </c>
      <c r="Q133" s="77"/>
      <c r="R133" s="78">
        <v>0</v>
      </c>
      <c r="S133" s="78">
        <v>0</v>
      </c>
      <c r="T133" s="78">
        <v>0</v>
      </c>
      <c r="U133" s="78">
        <v>0</v>
      </c>
      <c r="V133" s="78">
        <v>0</v>
      </c>
      <c r="W133" s="78">
        <v>0</v>
      </c>
      <c r="X133" s="78">
        <v>0</v>
      </c>
      <c r="Y133" s="78">
        <v>0</v>
      </c>
      <c r="Z133" s="78">
        <v>0</v>
      </c>
      <c r="AA133" s="78">
        <v>0</v>
      </c>
      <c r="AB133" s="78">
        <v>6.5474379390417781E-12</v>
      </c>
      <c r="AC133" s="78">
        <v>-6604.1000000000058</v>
      </c>
      <c r="AD133" s="78">
        <v>31811.800000000017</v>
      </c>
      <c r="AE133" s="78">
        <v>37726.619999999981</v>
      </c>
      <c r="AF133" s="78">
        <v>28864.059999999998</v>
      </c>
      <c r="AG133" s="78">
        <v>19113.880000000012</v>
      </c>
      <c r="AH133" s="78">
        <v>41698.470000000008</v>
      </c>
      <c r="AI133" s="78">
        <v>18874.580000000005</v>
      </c>
      <c r="AJ133" s="78">
        <v>24730.98000000001</v>
      </c>
      <c r="AK133" s="78">
        <v>22002.769461538472</v>
      </c>
      <c r="AL133" s="78">
        <v>16837.168269230784</v>
      </c>
      <c r="AM133" s="78">
        <v>16530.742269230774</v>
      </c>
      <c r="AN133" s="78">
        <v>23781.621461538467</v>
      </c>
      <c r="AO133" s="78">
        <v>14785.677269230779</v>
      </c>
      <c r="AP133" s="77"/>
      <c r="AQ133" s="78">
        <v>11893.994769230769</v>
      </c>
      <c r="AR133" s="78">
        <v>15871.608961538466</v>
      </c>
      <c r="AS133" s="78">
        <v>16120.434769230775</v>
      </c>
      <c r="AT133" s="78">
        <v>17432.345769230778</v>
      </c>
      <c r="AU133" s="78">
        <v>33319.372461538464</v>
      </c>
      <c r="AV133" s="78">
        <v>7535.1332692307769</v>
      </c>
      <c r="AW133" s="78">
        <v>19817.765769230777</v>
      </c>
      <c r="AX133" s="78">
        <v>22002.769461538472</v>
      </c>
      <c r="AY133" s="78">
        <v>16837.168269230784</v>
      </c>
      <c r="AZ133" s="78">
        <v>16530.742269230774</v>
      </c>
      <c r="BA133" s="78">
        <v>23781.621461538467</v>
      </c>
      <c r="BB133" s="78">
        <v>14785.677269230779</v>
      </c>
    </row>
    <row r="134" spans="2:54" s="73" customFormat="1" ht="17.5" customHeight="1">
      <c r="C134" s="76">
        <v>129</v>
      </c>
      <c r="D134" s="100" t="s">
        <v>219</v>
      </c>
      <c r="E134" s="77"/>
      <c r="F134" s="78">
        <v>1.7621459846850485E-12</v>
      </c>
      <c r="G134" s="78">
        <v>38376.274461538451</v>
      </c>
      <c r="H134" s="78">
        <v>-38376.274461538451</v>
      </c>
      <c r="I134" s="78">
        <v>0</v>
      </c>
      <c r="J134" s="78">
        <v>1.7621459846850485E-12</v>
      </c>
      <c r="K134" s="77"/>
      <c r="L134" s="78">
        <v>-3477.0600000000018</v>
      </c>
      <c r="M134" s="78">
        <v>106801.86992307691</v>
      </c>
      <c r="N134" s="78">
        <v>-110278.92992307691</v>
      </c>
      <c r="O134" s="78">
        <v>0</v>
      </c>
      <c r="P134" s="78">
        <v>-3477.0600000000018</v>
      </c>
      <c r="Q134" s="77"/>
      <c r="R134" s="78">
        <v>0</v>
      </c>
      <c r="S134" s="78">
        <v>0</v>
      </c>
      <c r="T134" s="78">
        <v>0</v>
      </c>
      <c r="U134" s="78">
        <v>0</v>
      </c>
      <c r="V134" s="78">
        <v>0</v>
      </c>
      <c r="W134" s="78">
        <v>0</v>
      </c>
      <c r="X134" s="78">
        <v>0</v>
      </c>
      <c r="Y134" s="78">
        <v>0</v>
      </c>
      <c r="Z134" s="78">
        <v>0</v>
      </c>
      <c r="AA134" s="78">
        <v>0</v>
      </c>
      <c r="AB134" s="78">
        <v>-2599.9999999999995</v>
      </c>
      <c r="AC134" s="78">
        <v>2600</v>
      </c>
      <c r="AD134" s="78">
        <v>-1.7053025658242404E-13</v>
      </c>
      <c r="AE134" s="78">
        <v>22.939999999999035</v>
      </c>
      <c r="AF134" s="78">
        <v>-22.94000000000182</v>
      </c>
      <c r="AG134" s="78">
        <v>22.939999999999774</v>
      </c>
      <c r="AH134" s="78">
        <v>-3499.9999999999991</v>
      </c>
      <c r="AI134" s="78">
        <v>-1.2185807918285718E-12</v>
      </c>
      <c r="AJ134" s="78">
        <v>1.7621459846850485E-12</v>
      </c>
      <c r="AK134" s="78">
        <v>-12659.317923076916</v>
      </c>
      <c r="AL134" s="78">
        <v>18447.279461538463</v>
      </c>
      <c r="AM134" s="78">
        <v>29116.317461538471</v>
      </c>
      <c r="AN134" s="78">
        <v>47351.268076923072</v>
      </c>
      <c r="AO134" s="78">
        <v>33787.662461538457</v>
      </c>
      <c r="AP134" s="77"/>
      <c r="AQ134" s="78">
        <v>0</v>
      </c>
      <c r="AR134" s="78">
        <v>0</v>
      </c>
      <c r="AS134" s="78">
        <v>-17024.375538461551</v>
      </c>
      <c r="AT134" s="78">
        <v>14168.865461538466</v>
      </c>
      <c r="AU134" s="78">
        <v>46339.835076923089</v>
      </c>
      <c r="AV134" s="78">
        <v>24941.270461538465</v>
      </c>
      <c r="AW134" s="78">
        <v>38376.274461538451</v>
      </c>
      <c r="AX134" s="78">
        <v>45964.852076923104</v>
      </c>
      <c r="AY134" s="78">
        <v>36189.179461538457</v>
      </c>
      <c r="AZ134" s="78">
        <v>35108.182461538461</v>
      </c>
      <c r="BA134" s="78">
        <v>47351.268076923072</v>
      </c>
      <c r="BB134" s="78">
        <v>33787.662461538457</v>
      </c>
    </row>
    <row r="135" spans="2:54" s="73" customFormat="1" ht="17.5" customHeight="1">
      <c r="B135" s="78"/>
      <c r="C135" s="76"/>
      <c r="D135" s="100" t="s">
        <v>744</v>
      </c>
      <c r="E135" s="77"/>
      <c r="F135" s="78">
        <v>808.45999999997002</v>
      </c>
      <c r="G135" s="78">
        <v>0</v>
      </c>
      <c r="H135" s="78">
        <v>808.45999999997002</v>
      </c>
      <c r="I135" s="78">
        <v>0</v>
      </c>
      <c r="J135" s="78">
        <v>808.45999999997002</v>
      </c>
      <c r="K135" s="77"/>
      <c r="L135" s="78">
        <v>-17491.520000000048</v>
      </c>
      <c r="M135" s="78">
        <v>0</v>
      </c>
      <c r="N135" s="78">
        <v>-17491.520000000048</v>
      </c>
      <c r="O135" s="78">
        <v>0</v>
      </c>
      <c r="P135" s="78">
        <v>-17491.520000000048</v>
      </c>
      <c r="Q135" s="77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>
        <v>0</v>
      </c>
      <c r="AC135" s="78">
        <v>0</v>
      </c>
      <c r="AD135" s="78">
        <v>0</v>
      </c>
      <c r="AE135" s="78">
        <v>-49.55</v>
      </c>
      <c r="AF135" s="78">
        <v>49.549999999997254</v>
      </c>
      <c r="AG135" s="78">
        <v>-1386.9100000000035</v>
      </c>
      <c r="AH135" s="78">
        <v>-8148.3200000000106</v>
      </c>
      <c r="AI135" s="78">
        <v>-8764.75</v>
      </c>
      <c r="AJ135" s="78">
        <v>808.45999999997002</v>
      </c>
      <c r="AK135" s="78">
        <v>40103.128615384609</v>
      </c>
      <c r="AL135" s="78">
        <v>30353.011692307704</v>
      </c>
      <c r="AM135" s="78">
        <v>29857.75169230768</v>
      </c>
      <c r="AN135" s="78">
        <v>41968.070615384604</v>
      </c>
      <c r="AO135" s="78">
        <v>28091.6536923077</v>
      </c>
      <c r="AP135" s="77"/>
    </row>
    <row r="136" spans="2:54" s="73" customFormat="1" ht="17.5" customHeight="1">
      <c r="B136" s="78"/>
      <c r="C136" s="76"/>
      <c r="D136" s="100" t="s">
        <v>769</v>
      </c>
      <c r="E136" s="77"/>
      <c r="F136" s="78">
        <v>0</v>
      </c>
      <c r="G136" s="78">
        <v>0</v>
      </c>
      <c r="H136" s="78">
        <v>0</v>
      </c>
      <c r="I136" s="78">
        <v>0</v>
      </c>
      <c r="J136" s="78">
        <v>0</v>
      </c>
      <c r="K136" s="77"/>
      <c r="L136" s="78">
        <v>0</v>
      </c>
      <c r="M136" s="78">
        <v>0</v>
      </c>
      <c r="N136" s="78">
        <v>0</v>
      </c>
      <c r="O136" s="78">
        <v>0</v>
      </c>
      <c r="P136" s="78">
        <v>0</v>
      </c>
      <c r="Q136" s="77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>
        <v>0</v>
      </c>
      <c r="AC136" s="78">
        <v>0</v>
      </c>
      <c r="AD136" s="78">
        <v>0</v>
      </c>
      <c r="AE136" s="78">
        <v>0</v>
      </c>
      <c r="AF136" s="78">
        <v>0</v>
      </c>
      <c r="AG136" s="78">
        <v>0</v>
      </c>
      <c r="AH136" s="78">
        <v>0</v>
      </c>
      <c r="AI136" s="78">
        <v>0</v>
      </c>
      <c r="AJ136" s="78">
        <v>0</v>
      </c>
      <c r="AK136" s="78">
        <v>0</v>
      </c>
      <c r="AL136" s="78">
        <v>0</v>
      </c>
      <c r="AM136" s="78">
        <v>-24424.879076923069</v>
      </c>
      <c r="AN136" s="78">
        <v>11943.526153846135</v>
      </c>
      <c r="AO136" s="78">
        <v>19488.965923076925</v>
      </c>
      <c r="AP136" s="77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</row>
    <row r="137" spans="2:54" s="73" customFormat="1" ht="17.5" customHeight="1">
      <c r="B137" s="78"/>
      <c r="C137" s="76"/>
      <c r="D137" s="100" t="s">
        <v>747</v>
      </c>
      <c r="E137" s="77"/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7"/>
      <c r="L137" s="78">
        <v>0</v>
      </c>
      <c r="M137" s="78">
        <v>0</v>
      </c>
      <c r="N137" s="78">
        <v>0</v>
      </c>
      <c r="O137" s="78">
        <v>0</v>
      </c>
      <c r="P137" s="78">
        <v>0</v>
      </c>
      <c r="Q137" s="77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>
        <v>0</v>
      </c>
      <c r="AC137" s="78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8">
        <v>0</v>
      </c>
      <c r="AJ137" s="78">
        <v>0</v>
      </c>
      <c r="AK137" s="78">
        <v>0</v>
      </c>
      <c r="AL137" s="78">
        <v>0</v>
      </c>
      <c r="AM137" s="78">
        <v>0</v>
      </c>
      <c r="AN137" s="78">
        <v>-19977.84984615384</v>
      </c>
      <c r="AO137" s="78">
        <v>5045.4379230769264</v>
      </c>
      <c r="AP137" s="77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</row>
    <row r="138" spans="2:54" s="73" customFormat="1" ht="17.5" customHeight="1">
      <c r="B138" s="78"/>
      <c r="C138" s="76"/>
      <c r="D138" s="100" t="s">
        <v>765</v>
      </c>
      <c r="E138" s="77"/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7"/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7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>
        <v>0</v>
      </c>
      <c r="AC138" s="78">
        <v>0</v>
      </c>
      <c r="AD138" s="78">
        <v>0</v>
      </c>
      <c r="AE138" s="78">
        <v>0</v>
      </c>
      <c r="AF138" s="78">
        <v>0</v>
      </c>
      <c r="AG138" s="78">
        <v>0</v>
      </c>
      <c r="AH138" s="78">
        <v>0</v>
      </c>
      <c r="AI138" s="78">
        <v>0</v>
      </c>
      <c r="AJ138" s="78">
        <v>0</v>
      </c>
      <c r="AK138" s="78">
        <v>0</v>
      </c>
      <c r="AL138" s="78">
        <v>0</v>
      </c>
      <c r="AM138" s="78">
        <v>0</v>
      </c>
      <c r="AN138" s="78">
        <v>0</v>
      </c>
      <c r="AO138" s="78">
        <v>-18903.454615384631</v>
      </c>
      <c r="AP138" s="77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</row>
    <row r="139" spans="2:54" s="77" customFormat="1" ht="17.5" customHeight="1">
      <c r="D139" s="79" t="s">
        <v>80</v>
      </c>
      <c r="E139" s="80"/>
      <c r="F139" s="81">
        <v>742734.73999999976</v>
      </c>
      <c r="G139" s="81">
        <v>887454.79973076959</v>
      </c>
      <c r="H139" s="81">
        <v>-144720.05973076983</v>
      </c>
      <c r="I139" s="81">
        <v>691530.05999999971</v>
      </c>
      <c r="J139" s="81">
        <v>51204.680000000051</v>
      </c>
      <c r="K139" s="80"/>
      <c r="L139" s="81">
        <v>5884365.2299999986</v>
      </c>
      <c r="M139" s="81">
        <v>5955875.9626923092</v>
      </c>
      <c r="N139" s="81">
        <v>-71510.732692310587</v>
      </c>
      <c r="O139" s="81">
        <v>4667175.7699999996</v>
      </c>
      <c r="P139" s="81">
        <v>1217189.459999999</v>
      </c>
      <c r="Q139" s="80"/>
      <c r="R139" s="81">
        <v>463487.53999999992</v>
      </c>
      <c r="S139" s="81">
        <v>489133.41</v>
      </c>
      <c r="T139" s="81">
        <v>599824.95000000007</v>
      </c>
      <c r="U139" s="81">
        <v>738574.32</v>
      </c>
      <c r="V139" s="81">
        <v>1222317.3899999999</v>
      </c>
      <c r="W139" s="81">
        <v>462308.09999999992</v>
      </c>
      <c r="X139" s="81">
        <v>691530.05999999971</v>
      </c>
      <c r="Y139" s="81">
        <v>907045.95999999985</v>
      </c>
      <c r="Z139" s="81">
        <v>754661.23</v>
      </c>
      <c r="AA139" s="81">
        <v>606029.66999999993</v>
      </c>
      <c r="AB139" s="81">
        <v>666796.79</v>
      </c>
      <c r="AC139" s="81">
        <v>805382.09</v>
      </c>
      <c r="AD139" s="81">
        <v>748630.42000000016</v>
      </c>
      <c r="AE139" s="81">
        <v>821426.34000000008</v>
      </c>
      <c r="AF139" s="81">
        <v>736941.35999999987</v>
      </c>
      <c r="AG139" s="81">
        <v>813102.54999999993</v>
      </c>
      <c r="AH139" s="81">
        <v>1524126.44</v>
      </c>
      <c r="AI139" s="81">
        <v>497403.37999999995</v>
      </c>
      <c r="AJ139" s="81">
        <v>742734.73999999976</v>
      </c>
      <c r="AK139" s="81">
        <v>1073051.8426538466</v>
      </c>
      <c r="AL139" s="81">
        <v>888744.83992307703</v>
      </c>
      <c r="AM139" s="81">
        <v>819729.70834615408</v>
      </c>
      <c r="AN139" s="81">
        <v>1110387.842461539</v>
      </c>
      <c r="AO139" s="81">
        <v>923032.78165384615</v>
      </c>
      <c r="AP139" s="80"/>
      <c r="AQ139" s="81">
        <v>732753.52676923084</v>
      </c>
      <c r="AR139" s="81">
        <v>768647.90096153854</v>
      </c>
      <c r="AS139" s="81">
        <v>709617.72523076925</v>
      </c>
      <c r="AT139" s="81">
        <v>867326.52573076927</v>
      </c>
      <c r="AU139" s="81">
        <v>1473765.1815384619</v>
      </c>
      <c r="AV139" s="81">
        <v>516310.30273076944</v>
      </c>
      <c r="AW139" s="81">
        <v>887454.79973076959</v>
      </c>
      <c r="AX139" s="81">
        <v>1091572.8840384621</v>
      </c>
      <c r="AY139" s="81">
        <v>876133.7282307694</v>
      </c>
      <c r="AZ139" s="81">
        <v>820288.70073076943</v>
      </c>
      <c r="BA139" s="81">
        <v>1076454.095538462</v>
      </c>
      <c r="BB139" s="81">
        <v>889310.17873076932</v>
      </c>
    </row>
    <row r="140" spans="2:54" collapsed="1">
      <c r="F140" s="26"/>
      <c r="G140" s="26"/>
      <c r="H140" s="26"/>
      <c r="I140" s="78"/>
      <c r="J140" s="78"/>
      <c r="L140" s="26"/>
      <c r="M140" s="26"/>
      <c r="N140" s="26"/>
      <c r="O140" s="78"/>
      <c r="P140" s="78"/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9.3132257461547852E-10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-9.3132257461547852E-10</v>
      </c>
      <c r="AG140" s="26">
        <v>0</v>
      </c>
      <c r="AH140" s="26">
        <v>0</v>
      </c>
      <c r="AI140" s="26">
        <v>-6.4028427004814148E-10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Q140" s="26">
        <v>0</v>
      </c>
      <c r="AR140" s="26">
        <v>0</v>
      </c>
      <c r="AS140" s="26">
        <v>0</v>
      </c>
      <c r="AT140" s="26">
        <v>27641.964307692135</v>
      </c>
      <c r="AU140" s="26">
        <v>-19295.429615384201</v>
      </c>
      <c r="AV140" s="26">
        <v>-13568.027692307427</v>
      </c>
      <c r="AW140" s="26">
        <v>-35114.210692307679</v>
      </c>
      <c r="AX140" s="26">
        <v>-40103.128615384223</v>
      </c>
      <c r="AY140" s="26">
        <v>-30353.01169230754</v>
      </c>
      <c r="AZ140" s="26">
        <v>-5432.8726153842872</v>
      </c>
      <c r="BA140" s="26">
        <v>-33933.746923075989</v>
      </c>
      <c r="BB140" s="26">
        <v>-33722.602923076716</v>
      </c>
    </row>
    <row r="157" spans="6:54">
      <c r="F157" s="31"/>
      <c r="G157" s="31"/>
      <c r="H157" s="31"/>
      <c r="I157" s="170"/>
      <c r="J157" s="170"/>
      <c r="L157" s="31"/>
      <c r="M157" s="31"/>
      <c r="N157" s="31"/>
      <c r="O157" s="170"/>
      <c r="P157" s="170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</row>
    <row r="158" spans="6:54">
      <c r="F158" s="31"/>
      <c r="G158" s="31"/>
      <c r="H158" s="31"/>
      <c r="I158" s="170"/>
      <c r="J158" s="170"/>
      <c r="L158" s="31"/>
      <c r="M158" s="31"/>
      <c r="N158" s="31"/>
      <c r="O158" s="170"/>
      <c r="P158" s="170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</row>
  </sheetData>
  <mergeCells count="3">
    <mergeCell ref="F6:J7"/>
    <mergeCell ref="L6:P7"/>
    <mergeCell ref="D6:D8"/>
  </mergeCells>
  <pageMargins left="0.51181102362204722" right="0.51181102362204722" top="0.55118110236220474" bottom="0.55118110236220474" header="0.31496062992125984" footer="0.31496062992125984"/>
  <pageSetup paperSize="9" scale="9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5C64C-9A72-48B5-B7C6-DF97E70E17C0}">
  <sheetPr codeName="Sheet5">
    <tabColor rgb="FFC00000"/>
    <pageSetUpPr fitToPage="1"/>
  </sheetPr>
  <dimension ref="B2:B27"/>
  <sheetViews>
    <sheetView showGridLines="0" workbookViewId="0">
      <selection activeCell="A5" sqref="A5"/>
    </sheetView>
  </sheetViews>
  <sheetFormatPr baseColWidth="10" defaultColWidth="8.83203125" defaultRowHeight="18.5" customHeight="1"/>
  <cols>
    <col min="1" max="1" width="1.5" style="1" customWidth="1"/>
    <col min="2" max="2" width="154.33203125" style="13" customWidth="1"/>
    <col min="3" max="16384" width="8.83203125" style="1"/>
  </cols>
  <sheetData>
    <row r="2" spans="2:2" s="107" customFormat="1" ht="18.5" customHeight="1">
      <c r="B2" s="984" t="s">
        <v>643</v>
      </c>
    </row>
    <row r="3" spans="2:2" s="107" customFormat="1" ht="18.5" customHeight="1">
      <c r="B3" s="107" t="e">
        <f>#REF!</f>
        <v>#REF!</v>
      </c>
    </row>
    <row r="4" spans="2:2" s="107" customFormat="1" ht="18.5" customHeight="1"/>
    <row r="5" spans="2:2" s="107" customFormat="1" ht="18.5" customHeight="1">
      <c r="B5" s="985" t="s">
        <v>33</v>
      </c>
    </row>
    <row r="6" spans="2:2" s="107" customFormat="1" ht="28.5" customHeight="1">
      <c r="B6" s="1093" t="s">
        <v>833</v>
      </c>
    </row>
    <row r="7" spans="2:2" s="107" customFormat="1" ht="18.5" customHeight="1">
      <c r="B7" s="1093" t="s">
        <v>841</v>
      </c>
    </row>
    <row r="9" spans="2:2" s="107" customFormat="1" ht="18.5" customHeight="1">
      <c r="B9" s="985" t="s">
        <v>1</v>
      </c>
    </row>
    <row r="10" spans="2:2" s="107" customFormat="1" ht="18.5" customHeight="1">
      <c r="B10" s="107" t="s">
        <v>834</v>
      </c>
    </row>
    <row r="11" spans="2:2" s="107" customFormat="1" ht="18.5" customHeight="1">
      <c r="B11" s="107" t="s">
        <v>842</v>
      </c>
    </row>
    <row r="13" spans="2:2" s="107" customFormat="1" ht="18.5" customHeight="1">
      <c r="B13" s="985" t="s">
        <v>36</v>
      </c>
    </row>
    <row r="14" spans="2:2" s="107" customFormat="1" ht="18.5" customHeight="1">
      <c r="B14" s="107" t="s">
        <v>835</v>
      </c>
    </row>
    <row r="15" spans="2:2" s="107" customFormat="1" ht="18.5" customHeight="1">
      <c r="B15" s="1093" t="s">
        <v>836</v>
      </c>
    </row>
    <row r="17" spans="2:2" s="107" customFormat="1" ht="18.5" customHeight="1">
      <c r="B17" s="985" t="s">
        <v>644</v>
      </c>
    </row>
    <row r="18" spans="2:2" s="107" customFormat="1" ht="18.5" customHeight="1">
      <c r="B18" s="107" t="s">
        <v>837</v>
      </c>
    </row>
    <row r="19" spans="2:2" s="107" customFormat="1" ht="30.5" customHeight="1">
      <c r="B19" s="1093" t="s">
        <v>843</v>
      </c>
    </row>
    <row r="21" spans="2:2" s="107" customFormat="1" ht="18.5" customHeight="1">
      <c r="B21" s="985" t="s">
        <v>649</v>
      </c>
    </row>
    <row r="22" spans="2:2" s="107" customFormat="1" ht="18.5" customHeight="1">
      <c r="B22" s="107" t="s">
        <v>838</v>
      </c>
    </row>
    <row r="23" spans="2:2" s="107" customFormat="1" ht="18.5" customHeight="1">
      <c r="B23" s="107" t="s">
        <v>844</v>
      </c>
    </row>
    <row r="25" spans="2:2" s="107" customFormat="1" ht="18.5" customHeight="1">
      <c r="B25" s="985" t="s">
        <v>810</v>
      </c>
    </row>
    <row r="26" spans="2:2" s="107" customFormat="1" ht="18.5" customHeight="1">
      <c r="B26" s="107" t="s">
        <v>839</v>
      </c>
    </row>
    <row r="27" spans="2:2" s="107" customFormat="1" ht="18.5" customHeight="1">
      <c r="B27" s="107" t="s">
        <v>840</v>
      </c>
    </row>
  </sheetData>
  <pageMargins left="0.31496062992125984" right="0.31496062992125984" top="0.55118110236220474" bottom="0.55118110236220474" header="0.31496062992125984" footer="0.31496062992125984"/>
  <pageSetup paperSize="9" scale="8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BA4DB-D8FB-41FC-97BE-1FD213191470}">
  <sheetPr codeName="Sheet6">
    <tabColor theme="9" tint="-0.499984740745262"/>
    <pageSetUpPr fitToPage="1"/>
  </sheetPr>
  <dimension ref="C1:S27"/>
  <sheetViews>
    <sheetView showGridLines="0" topLeftCell="A5" zoomScale="115" zoomScaleNormal="115" workbookViewId="0">
      <selection activeCell="K13" sqref="K13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8" width="9.1640625" style="33"/>
    <col min="9" max="10" width="9.1640625" style="161"/>
    <col min="11" max="11" width="4.5" style="32" customWidth="1"/>
    <col min="12" max="14" width="9.1640625" style="33"/>
    <col min="15" max="16" width="9.1640625" style="161"/>
    <col min="17" max="17" width="13" style="32" customWidth="1"/>
    <col min="18" max="16384" width="9.1640625" style="32"/>
  </cols>
  <sheetData>
    <row r="1" spans="4:19" ht="15" hidden="1" outlineLevel="1">
      <c r="D1" s="159">
        <v>7</v>
      </c>
      <c r="F1" s="159"/>
      <c r="G1" s="159"/>
      <c r="H1" s="159"/>
      <c r="I1" s="160"/>
      <c r="J1" s="160"/>
      <c r="L1" s="159"/>
      <c r="M1" s="159"/>
      <c r="N1" s="159"/>
      <c r="O1" s="160"/>
      <c r="P1" s="160"/>
    </row>
    <row r="2" spans="4:19" hidden="1" outlineLevel="1"/>
    <row r="3" spans="4:19" ht="16" hidden="1" outlineLevel="1">
      <c r="D3" s="34"/>
      <c r="E3" s="35"/>
      <c r="K3" s="35"/>
      <c r="Q3" s="35"/>
    </row>
    <row r="4" spans="4:19" ht="19" hidden="1" outlineLevel="1">
      <c r="D4" s="119" t="s">
        <v>1107</v>
      </c>
      <c r="E4" s="35"/>
      <c r="K4" s="35"/>
      <c r="Q4" s="35"/>
    </row>
    <row r="5" spans="4:19" ht="16" collapsed="1">
      <c r="D5" s="35"/>
      <c r="E5" s="35"/>
      <c r="F5" s="23"/>
      <c r="G5" s="23"/>
      <c r="H5" s="23"/>
      <c r="I5" s="162"/>
      <c r="J5" s="162"/>
      <c r="K5" s="35"/>
      <c r="L5" s="23"/>
      <c r="M5" s="23"/>
      <c r="N5" s="23"/>
      <c r="O5" s="162"/>
      <c r="P5" s="162"/>
      <c r="Q5" s="35"/>
    </row>
    <row r="6" spans="4:19" s="38" customFormat="1" ht="16">
      <c r="D6" s="1294" t="s">
        <v>621</v>
      </c>
      <c r="E6" s="39"/>
      <c r="F6" s="1297" t="s">
        <v>855</v>
      </c>
      <c r="G6" s="1297"/>
      <c r="H6" s="1297"/>
      <c r="I6" s="1297"/>
      <c r="J6" s="1297"/>
      <c r="K6" s="39"/>
      <c r="L6" s="1297" t="s">
        <v>856</v>
      </c>
      <c r="M6" s="1297"/>
      <c r="N6" s="1297"/>
      <c r="O6" s="1297"/>
      <c r="P6" s="1297"/>
      <c r="Q6" s="39"/>
    </row>
    <row r="7" spans="4:19" s="42" customFormat="1" ht="16.5" customHeight="1">
      <c r="D7" s="1295"/>
      <c r="E7" s="43"/>
      <c r="F7" s="1298"/>
      <c r="G7" s="1298"/>
      <c r="H7" s="1298"/>
      <c r="I7" s="1298"/>
      <c r="J7" s="1298"/>
      <c r="K7" s="43"/>
      <c r="L7" s="1298"/>
      <c r="M7" s="1298"/>
      <c r="N7" s="1298"/>
      <c r="O7" s="1298"/>
      <c r="P7" s="1298"/>
      <c r="Q7" s="43"/>
    </row>
    <row r="8" spans="4:19" ht="23.25" customHeight="1">
      <c r="D8" s="1296"/>
      <c r="E8" s="46"/>
      <c r="F8" s="145" t="s">
        <v>275</v>
      </c>
      <c r="G8" s="145" t="s">
        <v>147</v>
      </c>
      <c r="H8" s="145" t="s">
        <v>287</v>
      </c>
      <c r="I8" s="158" t="s">
        <v>288</v>
      </c>
      <c r="J8" s="158" t="s">
        <v>287</v>
      </c>
      <c r="K8" s="46"/>
      <c r="L8" s="145" t="s">
        <v>275</v>
      </c>
      <c r="M8" s="145" t="s">
        <v>147</v>
      </c>
      <c r="N8" s="145" t="s">
        <v>287</v>
      </c>
      <c r="O8" s="158" t="s">
        <v>288</v>
      </c>
      <c r="P8" s="158" t="s">
        <v>287</v>
      </c>
      <c r="Q8" s="46"/>
    </row>
    <row r="9" spans="4:19" ht="5.5" customHeight="1">
      <c r="F9" s="49"/>
      <c r="G9" s="49"/>
      <c r="H9" s="49"/>
      <c r="I9" s="163"/>
      <c r="J9" s="163"/>
      <c r="L9" s="49"/>
      <c r="M9" s="49"/>
      <c r="N9" s="49"/>
      <c r="O9" s="163"/>
      <c r="P9" s="163"/>
    </row>
    <row r="10" spans="4:19" ht="21.75" customHeight="1">
      <c r="F10" s="51" t="s">
        <v>90</v>
      </c>
      <c r="G10" s="51" t="s">
        <v>90</v>
      </c>
      <c r="H10" s="51" t="s">
        <v>90</v>
      </c>
      <c r="I10" s="164" t="s">
        <v>90</v>
      </c>
      <c r="J10" s="164" t="s">
        <v>90</v>
      </c>
      <c r="L10" s="51" t="s">
        <v>90</v>
      </c>
      <c r="M10" s="51" t="s">
        <v>90</v>
      </c>
      <c r="N10" s="51" t="s">
        <v>90</v>
      </c>
      <c r="O10" s="164" t="s">
        <v>90</v>
      </c>
      <c r="P10" s="164" t="s">
        <v>90</v>
      </c>
    </row>
    <row r="11" spans="4:19" s="54" customFormat="1" ht="21" customHeight="1">
      <c r="D11" s="55" t="s">
        <v>57</v>
      </c>
      <c r="F11" s="56">
        <v>2533229.2799999998</v>
      </c>
      <c r="G11" s="56">
        <v>2807716</v>
      </c>
      <c r="H11" s="56">
        <v>-274486.7200000002</v>
      </c>
      <c r="I11" s="81">
        <v>2671221.41</v>
      </c>
      <c r="J11" s="81">
        <v>-137992.13000000035</v>
      </c>
      <c r="L11" s="56">
        <v>19784679.960000001</v>
      </c>
      <c r="M11" s="56">
        <v>20649397</v>
      </c>
      <c r="N11" s="56">
        <v>-864717.03999999911</v>
      </c>
      <c r="O11" s="81">
        <v>20004556.559999999</v>
      </c>
      <c r="P11" s="81">
        <v>-219876.59999999776</v>
      </c>
      <c r="R11" s="1079"/>
      <c r="S11" s="1079"/>
    </row>
    <row r="12" spans="4:19" s="61" customFormat="1">
      <c r="D12" s="59"/>
      <c r="E12" s="59"/>
      <c r="F12" s="97"/>
      <c r="G12" s="97"/>
      <c r="H12" s="97"/>
      <c r="I12" s="166"/>
      <c r="J12" s="166"/>
      <c r="K12" s="59"/>
      <c r="L12" s="97"/>
      <c r="M12" s="97"/>
      <c r="N12" s="97"/>
      <c r="O12" s="166"/>
      <c r="P12" s="166"/>
      <c r="Q12" s="59"/>
    </row>
    <row r="13" spans="4:19" s="54" customFormat="1" ht="20.25" customHeight="1">
      <c r="D13" s="62" t="s">
        <v>1</v>
      </c>
      <c r="F13" s="63">
        <v>1948368.6399999997</v>
      </c>
      <c r="G13" s="63">
        <v>2168960.61</v>
      </c>
      <c r="H13" s="63">
        <v>-220591.9700000002</v>
      </c>
      <c r="I13" s="167">
        <v>2009068.8</v>
      </c>
      <c r="J13" s="167">
        <v>-60700.160000000382</v>
      </c>
      <c r="L13" s="63">
        <v>15327717.75</v>
      </c>
      <c r="M13" s="63">
        <v>15865844.332499998</v>
      </c>
      <c r="N13" s="63">
        <v>-538126.58249999769</v>
      </c>
      <c r="O13" s="167">
        <v>15071872.520000001</v>
      </c>
      <c r="P13" s="167">
        <v>255845.22999999858</v>
      </c>
    </row>
    <row r="14" spans="4:19" s="68" customFormat="1" ht="20.25" customHeight="1">
      <c r="D14" s="64" t="s">
        <v>35</v>
      </c>
      <c r="E14" s="106"/>
      <c r="F14" s="66">
        <v>0.76912447498633041</v>
      </c>
      <c r="G14" s="66">
        <v>0.77249999999999996</v>
      </c>
      <c r="H14" s="579">
        <v>-3.3755250136695558E-3</v>
      </c>
      <c r="I14" s="168">
        <v>0.75211616396860193</v>
      </c>
      <c r="J14" s="581">
        <v>1.7008311017728484E-2</v>
      </c>
      <c r="K14" s="106"/>
      <c r="L14" s="66">
        <v>0.77472659557743984</v>
      </c>
      <c r="M14" s="66">
        <v>0.76834419583777669</v>
      </c>
      <c r="N14" s="579">
        <v>6.3823997396631471E-3</v>
      </c>
      <c r="O14" s="168">
        <v>0.75342197537819366</v>
      </c>
      <c r="P14" s="581">
        <v>2.1304620199246171E-2</v>
      </c>
      <c r="Q14" s="106"/>
    </row>
    <row r="15" spans="4:19" ht="5.25" customHeight="1">
      <c r="D15" s="59"/>
      <c r="E15" s="59"/>
      <c r="F15" s="97"/>
      <c r="G15" s="97"/>
      <c r="H15" s="97"/>
      <c r="I15" s="166"/>
      <c r="J15" s="166"/>
      <c r="K15" s="59"/>
      <c r="L15" s="97"/>
      <c r="M15" s="97"/>
      <c r="N15" s="97"/>
      <c r="O15" s="166"/>
      <c r="P15" s="166"/>
      <c r="Q15" s="59"/>
    </row>
    <row r="16" spans="4:19" ht="23.25" customHeight="1">
      <c r="D16" s="32" t="s">
        <v>36</v>
      </c>
      <c r="F16" s="24">
        <v>887052.84000000008</v>
      </c>
      <c r="G16" s="24">
        <v>921028.75200000009</v>
      </c>
      <c r="H16" s="24">
        <v>33975.912000000011</v>
      </c>
      <c r="I16" s="78">
        <v>877863.9800000001</v>
      </c>
      <c r="J16" s="78">
        <v>-9188.859999999986</v>
      </c>
      <c r="L16" s="24">
        <v>6582674.96</v>
      </c>
      <c r="M16" s="24">
        <v>6825180.7680000002</v>
      </c>
      <c r="N16" s="24">
        <v>242505.80800000019</v>
      </c>
      <c r="O16" s="78">
        <v>6446763.9000000013</v>
      </c>
      <c r="P16" s="78">
        <v>-135911.05999999866</v>
      </c>
    </row>
    <row r="17" spans="4:17" s="68" customFormat="1" ht="23.25" customHeight="1">
      <c r="D17" s="65" t="s">
        <v>35</v>
      </c>
      <c r="E17" s="106"/>
      <c r="F17" s="22">
        <v>0.35016681948346978</v>
      </c>
      <c r="G17" s="22">
        <v>0.32803486962356593</v>
      </c>
      <c r="H17" s="511">
        <v>-2.2131949859903854E-2</v>
      </c>
      <c r="I17" s="170">
        <v>0.32863766991145826</v>
      </c>
      <c r="J17" s="580">
        <v>-2.1529149572011519E-2</v>
      </c>
      <c r="K17" s="106"/>
      <c r="L17" s="22">
        <v>0.33271576660874125</v>
      </c>
      <c r="M17" s="22">
        <v>0.33052688017960041</v>
      </c>
      <c r="N17" s="511">
        <v>-2.188886429140835E-3</v>
      </c>
      <c r="O17" s="170">
        <v>0.3222647740610553</v>
      </c>
      <c r="P17" s="580">
        <v>-1.0450992547685944E-2</v>
      </c>
      <c r="Q17" s="106"/>
    </row>
    <row r="18" spans="4:17" ht="23.25" customHeight="1">
      <c r="D18" s="32" t="s">
        <v>40</v>
      </c>
      <c r="F18" s="24">
        <v>182453.61</v>
      </c>
      <c r="G18" s="24">
        <v>214338.77846153846</v>
      </c>
      <c r="H18" s="24">
        <v>31885.168461538473</v>
      </c>
      <c r="I18" s="78">
        <v>199341.94000000003</v>
      </c>
      <c r="J18" s="78">
        <v>16888.330000000045</v>
      </c>
      <c r="L18" s="24">
        <v>1490313.17</v>
      </c>
      <c r="M18" s="24">
        <v>1622816.8384615385</v>
      </c>
      <c r="N18" s="24">
        <v>132503.66846153862</v>
      </c>
      <c r="O18" s="78">
        <v>1481036.04</v>
      </c>
      <c r="P18" s="78">
        <v>-9277.1299999998882</v>
      </c>
    </row>
    <row r="19" spans="4:17" s="68" customFormat="1" ht="23.25" customHeight="1">
      <c r="D19" s="65" t="s">
        <v>35</v>
      </c>
      <c r="E19" s="106"/>
      <c r="F19" s="22">
        <v>7.2024120138071357E-2</v>
      </c>
      <c r="G19" s="22">
        <v>7.6339194726795179E-2</v>
      </c>
      <c r="H19" s="511">
        <v>4.3150745887238218E-3</v>
      </c>
      <c r="I19" s="170">
        <v>7.462576454866017E-2</v>
      </c>
      <c r="J19" s="582">
        <v>2.6016444105888131E-3</v>
      </c>
      <c r="K19" s="106"/>
      <c r="L19" s="22">
        <v>7.532662509644153E-2</v>
      </c>
      <c r="M19" s="22">
        <v>7.8589066715194569E-2</v>
      </c>
      <c r="N19" s="511">
        <v>3.2624416187530397E-3</v>
      </c>
      <c r="O19" s="170">
        <v>7.4034934768881483E-2</v>
      </c>
      <c r="P19" s="582">
        <v>-1.2916903275600466E-3</v>
      </c>
      <c r="Q19" s="106"/>
    </row>
    <row r="20" spans="4:17" ht="23.25" customHeight="1">
      <c r="D20" s="32" t="s">
        <v>79</v>
      </c>
      <c r="F20" s="24">
        <v>350233.27</v>
      </c>
      <c r="G20" s="24">
        <v>384127.64553846157</v>
      </c>
      <c r="H20" s="24">
        <v>33894.375538461551</v>
      </c>
      <c r="I20" s="78">
        <v>352949.77</v>
      </c>
      <c r="J20" s="78">
        <v>2716.5</v>
      </c>
      <c r="L20" s="24">
        <v>2653122.9300000002</v>
      </c>
      <c r="M20" s="24">
        <v>2862442.1895384616</v>
      </c>
      <c r="N20" s="24">
        <v>209319.25953846145</v>
      </c>
      <c r="O20" s="78">
        <v>2925339.04</v>
      </c>
      <c r="P20" s="78">
        <v>272216.10999999987</v>
      </c>
    </row>
    <row r="21" spans="4:17" s="68" customFormat="1" ht="23.25" customHeight="1">
      <c r="D21" s="65" t="s">
        <v>35</v>
      </c>
      <c r="E21" s="106"/>
      <c r="F21" s="22">
        <v>0.13825565366905915</v>
      </c>
      <c r="G21" s="22">
        <v>0.13681143161860443</v>
      </c>
      <c r="H21" s="511">
        <v>-1.4442220504547187E-3</v>
      </c>
      <c r="I21" s="170">
        <v>0.13213048108954772</v>
      </c>
      <c r="J21" s="580">
        <v>-6.1251725795114231E-3</v>
      </c>
      <c r="K21" s="106"/>
      <c r="L21" s="22">
        <v>0.13409986592474554</v>
      </c>
      <c r="M21" s="22">
        <v>0.13862110305392752</v>
      </c>
      <c r="N21" s="511">
        <v>4.521237129181982E-3</v>
      </c>
      <c r="O21" s="170">
        <v>0.14623363588320401</v>
      </c>
      <c r="P21" s="580">
        <v>1.2133769958458468E-2</v>
      </c>
      <c r="Q21" s="106"/>
    </row>
    <row r="22" spans="4:17" ht="5.25" customHeight="1">
      <c r="D22" s="59"/>
      <c r="E22" s="59"/>
      <c r="F22" s="97"/>
      <c r="G22" s="97"/>
      <c r="H22" s="97"/>
      <c r="I22" s="166"/>
      <c r="J22" s="166"/>
      <c r="K22" s="59"/>
      <c r="L22" s="97"/>
      <c r="M22" s="97"/>
      <c r="N22" s="97"/>
      <c r="O22" s="166"/>
      <c r="P22" s="166"/>
      <c r="Q22" s="59"/>
    </row>
    <row r="23" spans="4:17" s="54" customFormat="1" ht="21" customHeight="1">
      <c r="D23" s="62" t="s">
        <v>86</v>
      </c>
      <c r="F23" s="63">
        <v>528628.91999999993</v>
      </c>
      <c r="G23" s="63">
        <v>649465.43400000024</v>
      </c>
      <c r="H23" s="63">
        <v>-120836.51400000032</v>
      </c>
      <c r="I23" s="167">
        <v>578913.10999999987</v>
      </c>
      <c r="J23" s="167">
        <v>-50284.189999999944</v>
      </c>
      <c r="L23" s="63">
        <v>4601606.6899999995</v>
      </c>
      <c r="M23" s="63">
        <v>4555404.5365000013</v>
      </c>
      <c r="N23" s="63">
        <v>46202.153499998152</v>
      </c>
      <c r="O23" s="167">
        <v>4218733.54</v>
      </c>
      <c r="P23" s="167">
        <v>382873.14999999944</v>
      </c>
    </row>
    <row r="24" spans="4:17" s="68" customFormat="1" ht="21" customHeight="1">
      <c r="D24" s="64" t="s">
        <v>35</v>
      </c>
      <c r="E24" s="106"/>
      <c r="F24" s="66">
        <v>0.20867788169573026</v>
      </c>
      <c r="G24" s="66">
        <v>0.23131450403103457</v>
      </c>
      <c r="H24" s="579">
        <v>-2.2636622335304307E-2</v>
      </c>
      <c r="I24" s="168">
        <v>0.21672224841893575</v>
      </c>
      <c r="J24" s="581">
        <v>-8.0443667232054927E-3</v>
      </c>
      <c r="K24" s="106"/>
      <c r="L24" s="66">
        <v>0.23258433794751154</v>
      </c>
      <c r="M24" s="66">
        <v>0.22060714588905436</v>
      </c>
      <c r="N24" s="579">
        <v>1.1977192058457181E-2</v>
      </c>
      <c r="O24" s="168">
        <v>0.21088863066505287</v>
      </c>
      <c r="P24" s="581">
        <v>2.1695707282458676E-2</v>
      </c>
      <c r="Q24" s="106"/>
    </row>
    <row r="26" spans="4:17">
      <c r="D26" s="583" t="s">
        <v>814</v>
      </c>
    </row>
    <row r="27" spans="4:17">
      <c r="D27" s="583" t="s">
        <v>813</v>
      </c>
    </row>
  </sheetData>
  <mergeCells count="3">
    <mergeCell ref="F6:J7"/>
    <mergeCell ref="L6:P7"/>
    <mergeCell ref="D6:D8"/>
  </mergeCells>
  <pageMargins left="0.70866141732283472" right="0.70866141732283472" top="0.74803149606299213" bottom="0.74803149606299213" header="0.31496062992125984" footer="0.31496062992125984"/>
  <pageSetup paperSize="9" scale="9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A2AA-19D8-4B5B-9687-204242430975}">
  <sheetPr codeName="Sheet7">
    <tabColor theme="9" tint="-0.499984740745262"/>
    <pageSetUpPr fitToPage="1"/>
  </sheetPr>
  <dimension ref="C1:Q35"/>
  <sheetViews>
    <sheetView showGridLines="0" topLeftCell="A5" zoomScale="115" zoomScaleNormal="115" workbookViewId="0">
      <selection activeCell="F20" sqref="F20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8" width="9.1640625" style="33"/>
    <col min="9" max="10" width="0" style="161" hidden="1" customWidth="1" outlineLevel="1"/>
    <col min="11" max="11" width="4.5" style="32" customWidth="1" collapsed="1"/>
    <col min="12" max="14" width="9.1640625" style="33"/>
    <col min="15" max="16" width="0" style="161" hidden="1" customWidth="1" outlineLevel="1"/>
    <col min="17" max="17" width="13" style="32" customWidth="1" collapsed="1"/>
    <col min="18" max="16384" width="9.1640625" style="32"/>
  </cols>
  <sheetData>
    <row r="1" spans="4:17" ht="15" hidden="1" outlineLevel="1">
      <c r="D1" s="159">
        <v>7</v>
      </c>
      <c r="F1" s="159"/>
      <c r="G1" s="159"/>
      <c r="H1" s="159"/>
      <c r="I1" s="160"/>
      <c r="J1" s="160"/>
      <c r="L1" s="159"/>
      <c r="M1" s="159"/>
      <c r="N1" s="159"/>
      <c r="O1" s="160"/>
      <c r="P1" s="160"/>
    </row>
    <row r="2" spans="4:17" hidden="1" outlineLevel="1"/>
    <row r="3" spans="4:17" ht="16" hidden="1" outlineLevel="1">
      <c r="D3" s="34"/>
      <c r="E3" s="35"/>
      <c r="K3" s="35"/>
      <c r="Q3" s="35"/>
    </row>
    <row r="4" spans="4:17" ht="19" hidden="1" outlineLevel="1">
      <c r="D4" s="119" t="s">
        <v>1106</v>
      </c>
      <c r="E4" s="35"/>
      <c r="K4" s="35"/>
      <c r="Q4" s="35"/>
    </row>
    <row r="5" spans="4:17" ht="16" collapsed="1">
      <c r="D5" s="35"/>
      <c r="E5" s="35"/>
      <c r="F5" s="23"/>
      <c r="G5" s="23"/>
      <c r="H5" s="23"/>
      <c r="I5" s="162"/>
      <c r="J5" s="162"/>
      <c r="K5" s="35"/>
      <c r="L5" s="23"/>
      <c r="M5" s="23"/>
      <c r="N5" s="23"/>
      <c r="O5" s="162"/>
      <c r="P5" s="162"/>
      <c r="Q5" s="35"/>
    </row>
    <row r="6" spans="4:17" s="38" customFormat="1" ht="16">
      <c r="D6" s="1294" t="s">
        <v>622</v>
      </c>
      <c r="E6" s="39"/>
      <c r="F6" s="1297" t="s">
        <v>855</v>
      </c>
      <c r="G6" s="1297"/>
      <c r="H6" s="1297"/>
      <c r="I6" s="1297"/>
      <c r="J6" s="1297"/>
      <c r="K6" s="39"/>
      <c r="L6" s="1297" t="s">
        <v>856</v>
      </c>
      <c r="M6" s="1297"/>
      <c r="N6" s="1297"/>
      <c r="O6" s="1297"/>
      <c r="P6" s="1297"/>
      <c r="Q6" s="39"/>
    </row>
    <row r="7" spans="4:17" s="42" customFormat="1" ht="16.5" customHeight="1">
      <c r="D7" s="1295"/>
      <c r="E7" s="43"/>
      <c r="F7" s="1298"/>
      <c r="G7" s="1298"/>
      <c r="H7" s="1298"/>
      <c r="I7" s="1298"/>
      <c r="J7" s="1298"/>
      <c r="K7" s="43"/>
      <c r="L7" s="1298"/>
      <c r="M7" s="1298"/>
      <c r="N7" s="1298"/>
      <c r="O7" s="1298"/>
      <c r="P7" s="1298"/>
      <c r="Q7" s="43"/>
    </row>
    <row r="8" spans="4:17" ht="23.25" customHeight="1">
      <c r="D8" s="1296"/>
      <c r="E8" s="46"/>
      <c r="F8" s="145" t="s">
        <v>275</v>
      </c>
      <c r="G8" s="145" t="s">
        <v>147</v>
      </c>
      <c r="H8" s="145" t="s">
        <v>287</v>
      </c>
      <c r="I8" s="158" t="s">
        <v>288</v>
      </c>
      <c r="J8" s="158" t="s">
        <v>287</v>
      </c>
      <c r="K8" s="46"/>
      <c r="L8" s="145" t="s">
        <v>275</v>
      </c>
      <c r="M8" s="145" t="s">
        <v>147</v>
      </c>
      <c r="N8" s="145" t="s">
        <v>287</v>
      </c>
      <c r="O8" s="158" t="s">
        <v>288</v>
      </c>
      <c r="P8" s="158" t="s">
        <v>287</v>
      </c>
      <c r="Q8" s="46"/>
    </row>
    <row r="9" spans="4:17" ht="5.5" customHeight="1">
      <c r="F9" s="49"/>
      <c r="G9" s="49"/>
      <c r="H9" s="49"/>
      <c r="I9" s="163"/>
      <c r="J9" s="163"/>
      <c r="L9" s="49"/>
      <c r="M9" s="49"/>
      <c r="N9" s="49"/>
      <c r="O9" s="163"/>
      <c r="P9" s="163"/>
    </row>
    <row r="10" spans="4:17" ht="21.75" customHeight="1">
      <c r="F10" s="51" t="s">
        <v>90</v>
      </c>
      <c r="G10" s="51" t="s">
        <v>90</v>
      </c>
      <c r="H10" s="51" t="s">
        <v>90</v>
      </c>
      <c r="I10" s="164" t="s">
        <v>90</v>
      </c>
      <c r="J10" s="164" t="s">
        <v>90</v>
      </c>
      <c r="L10" s="51" t="s">
        <v>90</v>
      </c>
      <c r="M10" s="51" t="s">
        <v>90</v>
      </c>
      <c r="N10" s="51" t="s">
        <v>90</v>
      </c>
      <c r="O10" s="164" t="s">
        <v>90</v>
      </c>
      <c r="P10" s="164" t="s">
        <v>90</v>
      </c>
    </row>
    <row r="11" spans="4:17" s="54" customFormat="1" ht="21" customHeight="1">
      <c r="D11" s="55" t="s">
        <v>57</v>
      </c>
      <c r="F11" s="56">
        <v>971570.7699999999</v>
      </c>
      <c r="G11" s="56">
        <v>1395032</v>
      </c>
      <c r="H11" s="56">
        <v>-423461.2300000001</v>
      </c>
      <c r="I11" s="81">
        <v>646113.17999999993</v>
      </c>
      <c r="J11" s="81">
        <v>325457.58999999997</v>
      </c>
      <c r="L11" s="56">
        <v>7244764.1099999994</v>
      </c>
      <c r="M11" s="56">
        <v>9046387</v>
      </c>
      <c r="N11" s="56">
        <v>-1801622.8900000006</v>
      </c>
      <c r="O11" s="81">
        <v>2724765.34</v>
      </c>
      <c r="P11" s="81">
        <v>4519998.7699999996</v>
      </c>
    </row>
    <row r="12" spans="4:17" s="61" customFormat="1">
      <c r="D12" s="59"/>
      <c r="E12" s="59"/>
      <c r="F12" s="97"/>
      <c r="G12" s="97"/>
      <c r="H12" s="97"/>
      <c r="I12" s="166"/>
      <c r="J12" s="166"/>
      <c r="K12" s="59"/>
      <c r="L12" s="97"/>
      <c r="M12" s="97"/>
      <c r="N12" s="97"/>
      <c r="O12" s="166"/>
      <c r="P12" s="166"/>
      <c r="Q12" s="59"/>
    </row>
    <row r="13" spans="4:17" s="54" customFormat="1" ht="20.25" customHeight="1">
      <c r="D13" s="62" t="s">
        <v>1</v>
      </c>
      <c r="F13" s="63">
        <v>746508.54</v>
      </c>
      <c r="G13" s="63">
        <v>1074917.5275000001</v>
      </c>
      <c r="H13" s="63">
        <v>-328408.98750000005</v>
      </c>
      <c r="I13" s="167">
        <v>468215.97</v>
      </c>
      <c r="J13" s="167">
        <v>278292.57000000007</v>
      </c>
      <c r="L13" s="63">
        <v>5566544.8100000005</v>
      </c>
      <c r="M13" s="63">
        <v>6943191.6325000003</v>
      </c>
      <c r="N13" s="63">
        <v>-1376646.8224999998</v>
      </c>
      <c r="O13" s="167">
        <v>2033137.38</v>
      </c>
      <c r="P13" s="167">
        <v>3533407.4300000006</v>
      </c>
    </row>
    <row r="14" spans="4:17" s="68" customFormat="1" ht="20.25" customHeight="1">
      <c r="D14" s="64" t="s">
        <v>35</v>
      </c>
      <c r="E14" s="106"/>
      <c r="F14" s="66">
        <v>0.76835220145620486</v>
      </c>
      <c r="G14" s="66">
        <v>0.77053252362669822</v>
      </c>
      <c r="H14" s="579">
        <v>-2.180322170493354E-3</v>
      </c>
      <c r="I14" s="581">
        <v>0.72466556091612311</v>
      </c>
      <c r="J14" s="581">
        <v>4.3686640540081756E-2</v>
      </c>
      <c r="K14" s="106"/>
      <c r="L14" s="66">
        <v>0.76835418317022341</v>
      </c>
      <c r="M14" s="66">
        <v>0.76750990561204158</v>
      </c>
      <c r="N14" s="579">
        <v>8.4427755818183847E-4</v>
      </c>
      <c r="O14" s="581">
        <v>0.74616971603139959</v>
      </c>
      <c r="P14" s="581">
        <v>2.2184467138823827E-2</v>
      </c>
      <c r="Q14" s="106"/>
    </row>
    <row r="15" spans="4:17" ht="5.25" customHeight="1">
      <c r="D15" s="59"/>
      <c r="E15" s="59"/>
      <c r="F15" s="97"/>
      <c r="G15" s="97"/>
      <c r="H15" s="97"/>
      <c r="I15" s="166"/>
      <c r="J15" s="166"/>
      <c r="K15" s="59"/>
      <c r="L15" s="97"/>
      <c r="M15" s="97"/>
      <c r="N15" s="97"/>
      <c r="O15" s="166"/>
      <c r="P15" s="166"/>
      <c r="Q15" s="59"/>
    </row>
    <row r="16" spans="4:17" ht="23.25" customHeight="1">
      <c r="D16" s="32" t="s">
        <v>36</v>
      </c>
      <c r="F16" s="24">
        <v>343460.08</v>
      </c>
      <c r="G16" s="24">
        <v>473760.4</v>
      </c>
      <c r="H16" s="24">
        <v>130300.32</v>
      </c>
      <c r="I16" s="78">
        <v>210375.65</v>
      </c>
      <c r="J16" s="78">
        <v>133084.43000000002</v>
      </c>
      <c r="L16" s="24">
        <v>2562109.92</v>
      </c>
      <c r="M16" s="24">
        <v>3308201.3149999999</v>
      </c>
      <c r="N16" s="24">
        <v>746091.39500000002</v>
      </c>
      <c r="O16" s="78">
        <v>991091.42000000016</v>
      </c>
      <c r="P16" s="78">
        <v>1571018.4999999998</v>
      </c>
    </row>
    <row r="17" spans="4:17" s="68" customFormat="1" ht="23.25" customHeight="1">
      <c r="D17" s="65" t="s">
        <v>35</v>
      </c>
      <c r="E17" s="106"/>
      <c r="F17" s="22">
        <v>0.35351009993847393</v>
      </c>
      <c r="G17" s="22">
        <v>0.33960539973276599</v>
      </c>
      <c r="H17" s="511">
        <v>-1.3904700205707943E-2</v>
      </c>
      <c r="I17" s="582">
        <v>0.32560185508056039</v>
      </c>
      <c r="J17" s="580">
        <v>-2.7908244857913544E-2</v>
      </c>
      <c r="K17" s="106"/>
      <c r="L17" s="22">
        <v>0.35364987473691539</v>
      </c>
      <c r="M17" s="22">
        <v>0.36569310101369751</v>
      </c>
      <c r="N17" s="511">
        <v>1.2043226276782115E-2</v>
      </c>
      <c r="O17" s="582">
        <v>0.36373459594872865</v>
      </c>
      <c r="P17" s="580">
        <v>1.0084721211813252E-2</v>
      </c>
      <c r="Q17" s="106"/>
    </row>
    <row r="18" spans="4:17" ht="23.25" customHeight="1">
      <c r="D18" s="32" t="s">
        <v>40</v>
      </c>
      <c r="F18" s="24">
        <v>79247.439999999988</v>
      </c>
      <c r="G18" s="24">
        <v>120848.08000000002</v>
      </c>
      <c r="H18" s="24">
        <v>41600.640000000029</v>
      </c>
      <c r="I18" s="78">
        <v>43329.37999999999</v>
      </c>
      <c r="J18" s="78">
        <v>35918.06</v>
      </c>
      <c r="L18" s="24">
        <v>671443.09</v>
      </c>
      <c r="M18" s="24">
        <v>793279.52230769233</v>
      </c>
      <c r="N18" s="24">
        <v>121836.43230769236</v>
      </c>
      <c r="O18" s="78">
        <v>159510.43999999994</v>
      </c>
      <c r="P18" s="78">
        <v>511932.65</v>
      </c>
    </row>
    <row r="19" spans="4:17" s="68" customFormat="1" ht="23.25" customHeight="1">
      <c r="D19" s="65" t="s">
        <v>35</v>
      </c>
      <c r="E19" s="106"/>
      <c r="F19" s="22">
        <v>8.1566307310789107E-2</v>
      </c>
      <c r="G19" s="22">
        <v>8.6627460875449466E-2</v>
      </c>
      <c r="H19" s="511">
        <v>5.0611535646603589E-3</v>
      </c>
      <c r="I19" s="582">
        <v>6.7061594378867176E-2</v>
      </c>
      <c r="J19" s="580">
        <v>-1.4504712931921931E-2</v>
      </c>
      <c r="K19" s="106"/>
      <c r="L19" s="22">
        <v>9.2679772564741247E-2</v>
      </c>
      <c r="M19" s="22">
        <v>8.7690204090062951E-2</v>
      </c>
      <c r="N19" s="511">
        <v>-4.9895684746782965E-3</v>
      </c>
      <c r="O19" s="582">
        <v>5.854098246860405E-2</v>
      </c>
      <c r="P19" s="580">
        <v>-3.4138790096137198E-2</v>
      </c>
      <c r="Q19" s="106"/>
    </row>
    <row r="20" spans="4:17" ht="23.25" customHeight="1">
      <c r="D20" s="32" t="s">
        <v>79</v>
      </c>
      <c r="F20" s="24">
        <v>109695.2</v>
      </c>
      <c r="G20" s="24">
        <v>207205.47107692307</v>
      </c>
      <c r="H20" s="24">
        <v>97510.271076923076</v>
      </c>
      <c r="I20" s="78">
        <v>101893.98999999999</v>
      </c>
      <c r="J20" s="78">
        <v>7801.2100000000064</v>
      </c>
      <c r="L20" s="24">
        <v>1050233.26</v>
      </c>
      <c r="M20" s="24">
        <v>1400903.6653076923</v>
      </c>
      <c r="N20" s="24">
        <v>350670.40530769224</v>
      </c>
      <c r="O20" s="78">
        <v>434093.28999999992</v>
      </c>
      <c r="P20" s="78">
        <v>616139.97000000009</v>
      </c>
    </row>
    <row r="21" spans="4:17" s="68" customFormat="1" ht="23.25" customHeight="1">
      <c r="D21" s="65" t="s">
        <v>35</v>
      </c>
      <c r="E21" s="106"/>
      <c r="F21" s="22">
        <v>0.11290500227790921</v>
      </c>
      <c r="G21" s="22">
        <v>0.14853098070648063</v>
      </c>
      <c r="H21" s="511">
        <v>3.5625978428571417E-2</v>
      </c>
      <c r="I21" s="582">
        <v>0.15770300491316397</v>
      </c>
      <c r="J21" s="580">
        <v>4.4798002635254755E-2</v>
      </c>
      <c r="K21" s="106"/>
      <c r="L21" s="22">
        <v>0.14496445212762077</v>
      </c>
      <c r="M21" s="22">
        <v>0.15485780846073602</v>
      </c>
      <c r="N21" s="511">
        <v>9.8933563331152496E-3</v>
      </c>
      <c r="O21" s="582">
        <v>0.15931400903682955</v>
      </c>
      <c r="P21" s="580">
        <v>1.4349556909208777E-2</v>
      </c>
      <c r="Q21" s="106"/>
    </row>
    <row r="22" spans="4:17" ht="5.25" customHeight="1">
      <c r="D22" s="59"/>
      <c r="E22" s="59"/>
      <c r="F22" s="97"/>
      <c r="G22" s="97"/>
      <c r="H22" s="97"/>
      <c r="I22" s="166"/>
      <c r="J22" s="166"/>
      <c r="K22" s="59"/>
      <c r="L22" s="97"/>
      <c r="M22" s="97"/>
      <c r="N22" s="97"/>
      <c r="O22" s="166"/>
      <c r="P22" s="166"/>
      <c r="Q22" s="59"/>
    </row>
    <row r="23" spans="4:17" s="54" customFormat="1" ht="21" customHeight="1">
      <c r="D23" s="62" t="s">
        <v>86</v>
      </c>
      <c r="F23" s="63">
        <v>214105.81999999998</v>
      </c>
      <c r="G23" s="63">
        <v>273103.57642307703</v>
      </c>
      <c r="H23" s="63">
        <v>-58997.756423077051</v>
      </c>
      <c r="I23" s="167">
        <v>112616.94999999998</v>
      </c>
      <c r="J23" s="167">
        <v>101488.87</v>
      </c>
      <c r="L23" s="63">
        <v>1282758.5400000003</v>
      </c>
      <c r="M23" s="63">
        <v>1440807.129884616</v>
      </c>
      <c r="N23" s="63">
        <v>-158048.58988461574</v>
      </c>
      <c r="O23" s="167">
        <v>448442.23</v>
      </c>
      <c r="P23" s="167">
        <v>834316.31000000029</v>
      </c>
    </row>
    <row r="24" spans="4:17" s="68" customFormat="1" ht="21" customHeight="1">
      <c r="D24" s="64" t="s">
        <v>35</v>
      </c>
      <c r="E24" s="106"/>
      <c r="F24" s="66">
        <v>0.22037079192903261</v>
      </c>
      <c r="G24" s="66">
        <v>0.19576868231200217</v>
      </c>
      <c r="H24" s="579">
        <v>2.4602109617030438E-2</v>
      </c>
      <c r="I24" s="581">
        <v>0.17429910654353156</v>
      </c>
      <c r="J24" s="581">
        <v>4.6071685385501049E-2</v>
      </c>
      <c r="K24" s="106"/>
      <c r="L24" s="66">
        <v>0.17706008374094603</v>
      </c>
      <c r="M24" s="66">
        <v>0.15926879204754518</v>
      </c>
      <c r="N24" s="579">
        <v>1.7791291693400851E-2</v>
      </c>
      <c r="O24" s="581">
        <v>0.16458012857723742</v>
      </c>
      <c r="P24" s="581">
        <v>1.2479955163708617E-2</v>
      </c>
      <c r="Q24" s="106"/>
    </row>
    <row r="26" spans="4:17">
      <c r="D26" s="583" t="s">
        <v>816</v>
      </c>
    </row>
    <row r="27" spans="4:17">
      <c r="D27" s="583" t="s">
        <v>815</v>
      </c>
    </row>
    <row r="30" spans="4:17" hidden="1" outlineLevel="1">
      <c r="D30" s="32" t="s">
        <v>628</v>
      </c>
      <c r="F30" s="33">
        <v>528628.91999999993</v>
      </c>
      <c r="G30" s="33">
        <v>649465.43400000024</v>
      </c>
    </row>
    <row r="31" spans="4:17" hidden="1" outlineLevel="1">
      <c r="D31" s="32" t="s">
        <v>629</v>
      </c>
      <c r="F31" s="33">
        <v>214105.81999999998</v>
      </c>
      <c r="G31" s="33">
        <v>273103.57642307703</v>
      </c>
    </row>
    <row r="32" spans="4:17" hidden="1" outlineLevel="1">
      <c r="D32" s="32" t="s">
        <v>68</v>
      </c>
      <c r="F32" s="33">
        <v>742734.73999999953</v>
      </c>
      <c r="G32" s="33">
        <v>922569.01042307727</v>
      </c>
    </row>
    <row r="33" spans="4:7" hidden="1" outlineLevel="1">
      <c r="D33" s="32" t="s">
        <v>817</v>
      </c>
      <c r="F33" s="33">
        <v>0</v>
      </c>
      <c r="G33" s="33">
        <v>0</v>
      </c>
    </row>
    <row r="34" spans="4:7" hidden="1" outlineLevel="1"/>
    <row r="35" spans="4:7" collapsed="1"/>
  </sheetData>
  <mergeCells count="3">
    <mergeCell ref="D6:D8"/>
    <mergeCell ref="F6:J7"/>
    <mergeCell ref="L6:P7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B408B-9EE6-40B1-8CDE-B74D3B57BF63}">
  <sheetPr codeName="Sheet8">
    <tabColor theme="9" tint="-0.499984740745262"/>
    <pageSetUpPr fitToPage="1"/>
  </sheetPr>
  <dimension ref="C1:EH158"/>
  <sheetViews>
    <sheetView showGridLines="0" topLeftCell="A3" zoomScale="125" zoomScaleNormal="80" workbookViewId="0">
      <pane xSplit="5" ySplit="6" topLeftCell="R108" activePane="bottomRight" state="frozen"/>
      <selection activeCell="I7" sqref="A1:XFD1048576"/>
      <selection pane="topRight" activeCell="I7" sqref="A1:XFD1048576"/>
      <selection pane="bottomLeft" activeCell="I7" sqref="A1:XFD1048576"/>
      <selection pane="bottomRight" activeCell="A67" sqref="A67:XFD67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3" style="32" customWidth="1"/>
    <col min="6" max="17" width="11.1640625" style="33" hidden="1" customWidth="1" outlineLevel="1"/>
    <col min="18" max="18" width="11.1640625" style="33" customWidth="1" collapsed="1"/>
    <col min="19" max="29" width="11.1640625" style="33" customWidth="1"/>
    <col min="30" max="30" width="3.5" style="33" customWidth="1"/>
    <col min="31" max="95" width="11.1640625" style="33" customWidth="1"/>
    <col min="96" max="107" width="11.1640625" style="33" hidden="1" customWidth="1" outlineLevel="1"/>
    <col min="108" max="108" width="11.5" style="32" hidden="1" customWidth="1" outlineLevel="1"/>
    <col min="109" max="109" width="9.1640625" style="32" hidden="1" customWidth="1" outlineLevel="1" collapsed="1"/>
    <col min="110" max="129" width="11.1640625" style="33" hidden="1" customWidth="1" outlineLevel="1"/>
    <col min="130" max="130" width="9.1640625" style="32" collapsed="1"/>
    <col min="131" max="137" width="9.1640625" style="32"/>
    <col min="138" max="138" width="9.5" style="32" bestFit="1" customWidth="1"/>
    <col min="139" max="16384" width="9.1640625" style="32"/>
  </cols>
  <sheetData>
    <row r="1" spans="3:138" hidden="1" outlineLevel="1">
      <c r="DF1" s="33" t="s">
        <v>59</v>
      </c>
      <c r="DG1" s="33" t="s">
        <v>60</v>
      </c>
      <c r="DH1" s="33" t="s">
        <v>61</v>
      </c>
      <c r="DI1" s="33" t="s">
        <v>62</v>
      </c>
      <c r="DJ1" s="33" t="s">
        <v>59</v>
      </c>
      <c r="DK1" s="33" t="s">
        <v>60</v>
      </c>
      <c r="DL1" s="33" t="s">
        <v>61</v>
      </c>
      <c r="DM1" s="33" t="s">
        <v>62</v>
      </c>
      <c r="DN1" s="33" t="s">
        <v>59</v>
      </c>
      <c r="DO1" s="33" t="s">
        <v>60</v>
      </c>
      <c r="DP1" s="33" t="s">
        <v>61</v>
      </c>
      <c r="DQ1" s="33" t="s">
        <v>62</v>
      </c>
      <c r="DR1" s="33" t="s">
        <v>59</v>
      </c>
      <c r="DS1" s="33" t="s">
        <v>60</v>
      </c>
      <c r="DT1" s="33" t="s">
        <v>61</v>
      </c>
      <c r="DU1" s="33" t="s">
        <v>62</v>
      </c>
      <c r="DV1" s="33" t="s">
        <v>59</v>
      </c>
      <c r="DW1" s="33" t="s">
        <v>60</v>
      </c>
      <c r="DX1" s="33" t="s">
        <v>61</v>
      </c>
      <c r="DY1" s="33" t="s">
        <v>62</v>
      </c>
    </row>
    <row r="2" spans="3:138" hidden="1" outlineLevel="1">
      <c r="DF2" s="33" t="s">
        <v>1083</v>
      </c>
      <c r="DG2" s="33" t="s">
        <v>1084</v>
      </c>
      <c r="DH2" s="33" t="s">
        <v>1085</v>
      </c>
      <c r="DI2" s="33" t="s">
        <v>1086</v>
      </c>
      <c r="DJ2" s="33" t="s">
        <v>1087</v>
      </c>
      <c r="DK2" s="33" t="s">
        <v>1088</v>
      </c>
      <c r="DL2" s="33" t="s">
        <v>1089</v>
      </c>
      <c r="DM2" s="33" t="s">
        <v>1090</v>
      </c>
      <c r="DN2" s="33" t="s">
        <v>1091</v>
      </c>
      <c r="DO2" s="33" t="s">
        <v>1092</v>
      </c>
      <c r="DP2" s="33" t="s">
        <v>1093</v>
      </c>
      <c r="DQ2" s="33" t="s">
        <v>1094</v>
      </c>
      <c r="DR2" s="33" t="s">
        <v>1095</v>
      </c>
      <c r="DS2" s="33" t="s">
        <v>1096</v>
      </c>
      <c r="DT2" s="33" t="s">
        <v>1097</v>
      </c>
      <c r="DU2" s="33" t="s">
        <v>1098</v>
      </c>
      <c r="DV2" s="33" t="s">
        <v>1099</v>
      </c>
      <c r="DW2" s="33" t="s">
        <v>1100</v>
      </c>
      <c r="DX2" s="33" t="s">
        <v>1101</v>
      </c>
      <c r="DY2" s="33" t="s">
        <v>1102</v>
      </c>
    </row>
    <row r="3" spans="3:138" ht="16" collapsed="1">
      <c r="D3" s="34"/>
      <c r="E3" s="35"/>
    </row>
    <row r="4" spans="3:138" ht="19">
      <c r="D4" s="119" t="s">
        <v>1105</v>
      </c>
      <c r="E4" s="35"/>
    </row>
    <row r="5" spans="3:138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DF5" s="37" t="s">
        <v>2</v>
      </c>
      <c r="DG5" s="37" t="s">
        <v>2</v>
      </c>
      <c r="DH5" s="37" t="s">
        <v>2</v>
      </c>
      <c r="DI5" s="37" t="s">
        <v>2</v>
      </c>
      <c r="DJ5" s="37" t="s">
        <v>3</v>
      </c>
      <c r="DK5" s="37" t="s">
        <v>3</v>
      </c>
      <c r="DL5" s="37" t="s">
        <v>3</v>
      </c>
      <c r="DM5" s="37" t="s">
        <v>3</v>
      </c>
      <c r="DN5" s="37" t="s">
        <v>4</v>
      </c>
      <c r="DO5" s="37" t="s">
        <v>4</v>
      </c>
      <c r="DP5" s="37" t="s">
        <v>4</v>
      </c>
      <c r="DQ5" s="37" t="s">
        <v>4</v>
      </c>
      <c r="DR5" s="37" t="s">
        <v>5</v>
      </c>
      <c r="DS5" s="37" t="s">
        <v>5</v>
      </c>
      <c r="DT5" s="37" t="s">
        <v>5</v>
      </c>
      <c r="DU5" s="37" t="s">
        <v>5</v>
      </c>
      <c r="DV5" s="37" t="s">
        <v>7</v>
      </c>
      <c r="DW5" s="37" t="s">
        <v>7</v>
      </c>
      <c r="DX5" s="37" t="s">
        <v>7</v>
      </c>
      <c r="DY5" s="37" t="s">
        <v>7</v>
      </c>
    </row>
    <row r="6" spans="3:138" s="38" customFormat="1" ht="16">
      <c r="D6" s="1294" t="s">
        <v>819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</row>
    <row r="7" spans="3:138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9</v>
      </c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</row>
    <row r="8" spans="3:138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811</v>
      </c>
      <c r="Z8" s="19" t="s">
        <v>811</v>
      </c>
      <c r="AA8" s="19" t="s">
        <v>811</v>
      </c>
      <c r="AB8" s="19" t="s">
        <v>811</v>
      </c>
      <c r="AC8" s="19" t="s">
        <v>811</v>
      </c>
      <c r="AD8" s="47"/>
      <c r="AE8" s="19" t="s">
        <v>289</v>
      </c>
      <c r="AF8" s="19" t="s">
        <v>147</v>
      </c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8"/>
      <c r="DE8" s="48"/>
      <c r="DF8" s="19">
        <v>0</v>
      </c>
      <c r="DG8" s="19">
        <v>0</v>
      </c>
      <c r="DH8" s="19">
        <v>0</v>
      </c>
      <c r="DI8" s="19">
        <v>0</v>
      </c>
      <c r="DJ8" s="19">
        <v>0</v>
      </c>
      <c r="DK8" s="19">
        <v>0</v>
      </c>
      <c r="DL8" s="19">
        <v>0</v>
      </c>
      <c r="DM8" s="19">
        <v>0</v>
      </c>
      <c r="DN8" s="19">
        <v>0</v>
      </c>
      <c r="DO8" s="19">
        <v>0</v>
      </c>
      <c r="DP8" s="19">
        <v>0</v>
      </c>
      <c r="DQ8" s="19">
        <v>0</v>
      </c>
      <c r="DR8" s="19">
        <v>0</v>
      </c>
      <c r="DS8" s="19">
        <v>0</v>
      </c>
      <c r="DT8" s="19">
        <v>0</v>
      </c>
      <c r="DU8" s="19">
        <v>0</v>
      </c>
      <c r="DV8" s="19">
        <v>0</v>
      </c>
      <c r="DW8" s="19">
        <v>0</v>
      </c>
      <c r="DX8" s="19">
        <v>0</v>
      </c>
      <c r="DY8" s="19">
        <v>0</v>
      </c>
      <c r="DZ8" s="48"/>
      <c r="EA8" s="48"/>
      <c r="EB8" s="48"/>
      <c r="EC8" s="48"/>
      <c r="ED8" s="48"/>
      <c r="EE8" s="48"/>
      <c r="EF8" s="48"/>
      <c r="EG8" s="48"/>
      <c r="EH8" s="33"/>
    </row>
    <row r="9" spans="3:138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50"/>
      <c r="DE9" s="50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50"/>
      <c r="EA9" s="50"/>
      <c r="EB9" s="50"/>
      <c r="EC9" s="50"/>
      <c r="ED9" s="50"/>
      <c r="EE9" s="50"/>
      <c r="EF9" s="50"/>
      <c r="EG9" s="50"/>
      <c r="EH9" s="50"/>
    </row>
    <row r="10" spans="3:138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/>
      <c r="AF10" s="51"/>
      <c r="AG10" s="51"/>
      <c r="AH10" s="60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</row>
    <row r="11" spans="3:138" hidden="1" outlineLevel="1">
      <c r="C11" s="52">
        <v>101</v>
      </c>
      <c r="D11" s="123" t="s">
        <v>74</v>
      </c>
      <c r="F11" s="24">
        <v>76588.23000000001</v>
      </c>
      <c r="G11" s="24">
        <v>159280.26</v>
      </c>
      <c r="H11" s="24">
        <v>135464.21</v>
      </c>
      <c r="I11" s="24">
        <v>131772.28</v>
      </c>
      <c r="J11" s="24">
        <v>177395.4</v>
      </c>
      <c r="K11" s="24">
        <v>102005.72</v>
      </c>
      <c r="L11" s="24">
        <v>127573.97999999998</v>
      </c>
      <c r="M11" s="24">
        <v>157138.26</v>
      </c>
      <c r="N11" s="24">
        <v>135556.84</v>
      </c>
      <c r="O11" s="24">
        <v>124553.82</v>
      </c>
      <c r="P11" s="24">
        <v>157049.82</v>
      </c>
      <c r="Q11" s="24">
        <v>135902.69</v>
      </c>
      <c r="R11" s="24">
        <v>112989.57</v>
      </c>
      <c r="S11" s="24">
        <v>147016.01</v>
      </c>
      <c r="T11" s="24">
        <v>124825.15</v>
      </c>
      <c r="U11" s="24">
        <v>130149.20999999999</v>
      </c>
      <c r="V11" s="24">
        <v>179257.88</v>
      </c>
      <c r="W11" s="24">
        <v>106978.54999999999</v>
      </c>
      <c r="X11" s="24">
        <v>121764.07999999999</v>
      </c>
      <c r="Y11" s="24">
        <v>163500</v>
      </c>
      <c r="Z11" s="24">
        <v>133000</v>
      </c>
      <c r="AA11" s="24">
        <v>136300</v>
      </c>
      <c r="AB11" s="24">
        <v>174400</v>
      </c>
      <c r="AC11" s="24">
        <v>145500</v>
      </c>
      <c r="AD11" s="24"/>
      <c r="AE11" s="24">
        <v>1675680.4499999997</v>
      </c>
      <c r="AF11" s="24">
        <v>1714000</v>
      </c>
      <c r="AG11" s="24"/>
      <c r="AH11" s="60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50"/>
      <c r="DE11" s="50"/>
      <c r="DF11" s="24" t="e">
        <v>#REF!</v>
      </c>
      <c r="DG11" s="24" t="e">
        <v>#REF!</v>
      </c>
      <c r="DH11" s="24" t="e">
        <v>#REF!</v>
      </c>
      <c r="DI11" s="24" t="e">
        <v>#REF!</v>
      </c>
      <c r="DJ11" s="24" t="e">
        <v>#REF!</v>
      </c>
      <c r="DK11" s="24" t="e">
        <v>#REF!</v>
      </c>
      <c r="DL11" s="24" t="e">
        <v>#REF!</v>
      </c>
      <c r="DM11" s="24" t="e">
        <v>#REF!</v>
      </c>
      <c r="DN11" s="24" t="e">
        <v>#REF!</v>
      </c>
      <c r="DO11" s="24" t="e">
        <v>#REF!</v>
      </c>
      <c r="DP11" s="24" t="e">
        <v>#REF!</v>
      </c>
      <c r="DQ11" s="24" t="e">
        <v>#REF!</v>
      </c>
      <c r="DR11" s="24" t="e">
        <v>#REF!</v>
      </c>
      <c r="DS11" s="24" t="e">
        <v>#REF!</v>
      </c>
      <c r="DT11" s="24" t="e">
        <v>#REF!</v>
      </c>
      <c r="DU11" s="24" t="e">
        <v>#REF!</v>
      </c>
      <c r="DV11" s="24" t="e">
        <v>#REF!</v>
      </c>
      <c r="DW11" s="24" t="e">
        <v>#REF!</v>
      </c>
      <c r="DX11" s="24" t="e">
        <v>#REF!</v>
      </c>
      <c r="DY11" s="24" t="e">
        <v>#REF!</v>
      </c>
      <c r="DZ11" s="50"/>
      <c r="EA11" s="50"/>
      <c r="EB11" s="50"/>
      <c r="EC11" s="50"/>
      <c r="ED11" s="50"/>
      <c r="EE11" s="50"/>
      <c r="EF11" s="50"/>
      <c r="EG11" s="50"/>
      <c r="EH11" s="50"/>
    </row>
    <row r="12" spans="3:138" hidden="1" outlineLevel="1">
      <c r="C12" s="52">
        <v>102</v>
      </c>
      <c r="D12" s="123" t="s">
        <v>75</v>
      </c>
      <c r="F12" s="24">
        <v>184319.97</v>
      </c>
      <c r="G12" s="24">
        <v>216090.57</v>
      </c>
      <c r="H12" s="24">
        <v>199784.89</v>
      </c>
      <c r="I12" s="24">
        <v>221823.8</v>
      </c>
      <c r="J12" s="24">
        <v>321477.76000000001</v>
      </c>
      <c r="K12" s="24">
        <v>99974.25</v>
      </c>
      <c r="L12" s="24">
        <v>201135.30000000002</v>
      </c>
      <c r="M12" s="24">
        <v>249013.83000000002</v>
      </c>
      <c r="N12" s="24">
        <v>200384.19999999998</v>
      </c>
      <c r="O12" s="24">
        <v>201149.82</v>
      </c>
      <c r="P12" s="24">
        <v>225964.61000000002</v>
      </c>
      <c r="Q12" s="24">
        <v>174424.99</v>
      </c>
      <c r="R12" s="24">
        <v>167905.4</v>
      </c>
      <c r="S12" s="24">
        <v>212383.94999999998</v>
      </c>
      <c r="T12" s="24">
        <v>196565.68</v>
      </c>
      <c r="U12" s="24">
        <v>199629.18000000002</v>
      </c>
      <c r="V12" s="24">
        <v>322411.07</v>
      </c>
      <c r="W12" s="24">
        <v>146965.09</v>
      </c>
      <c r="X12" s="24">
        <v>179039.35999999999</v>
      </c>
      <c r="Y12" s="24">
        <v>252000</v>
      </c>
      <c r="Z12" s="24">
        <v>204100</v>
      </c>
      <c r="AA12" s="24">
        <v>208300</v>
      </c>
      <c r="AB12" s="24">
        <v>244600</v>
      </c>
      <c r="AC12" s="24">
        <v>177200</v>
      </c>
      <c r="AD12" s="24"/>
      <c r="AE12" s="24">
        <v>2511099.73</v>
      </c>
      <c r="AF12" s="24">
        <v>2629500</v>
      </c>
      <c r="AG12" s="24"/>
      <c r="AH12" s="60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50"/>
      <c r="DE12" s="50"/>
      <c r="DF12" s="24" t="e">
        <v>#REF!</v>
      </c>
      <c r="DG12" s="24" t="e">
        <v>#REF!</v>
      </c>
      <c r="DH12" s="24" t="e">
        <v>#REF!</v>
      </c>
      <c r="DI12" s="24" t="e">
        <v>#REF!</v>
      </c>
      <c r="DJ12" s="24" t="e">
        <v>#REF!</v>
      </c>
      <c r="DK12" s="24" t="e">
        <v>#REF!</v>
      </c>
      <c r="DL12" s="24" t="e">
        <v>#REF!</v>
      </c>
      <c r="DM12" s="24" t="e">
        <v>#REF!</v>
      </c>
      <c r="DN12" s="24" t="e">
        <v>#REF!</v>
      </c>
      <c r="DO12" s="24" t="e">
        <v>#REF!</v>
      </c>
      <c r="DP12" s="24" t="e">
        <v>#REF!</v>
      </c>
      <c r="DQ12" s="24" t="e">
        <v>#REF!</v>
      </c>
      <c r="DR12" s="24" t="e">
        <v>#REF!</v>
      </c>
      <c r="DS12" s="24" t="e">
        <v>#REF!</v>
      </c>
      <c r="DT12" s="24" t="e">
        <v>#REF!</v>
      </c>
      <c r="DU12" s="24" t="e">
        <v>#REF!</v>
      </c>
      <c r="DV12" s="24" t="e">
        <v>#REF!</v>
      </c>
      <c r="DW12" s="24" t="e">
        <v>#REF!</v>
      </c>
      <c r="DX12" s="24" t="e">
        <v>#REF!</v>
      </c>
      <c r="DY12" s="24" t="e">
        <v>#REF!</v>
      </c>
      <c r="DZ12" s="50"/>
      <c r="EA12" s="50"/>
      <c r="EB12" s="50"/>
      <c r="EC12" s="50"/>
      <c r="ED12" s="50"/>
      <c r="EE12" s="50"/>
      <c r="EF12" s="50"/>
      <c r="EG12" s="50"/>
      <c r="EH12" s="50"/>
    </row>
    <row r="13" spans="3:138" hidden="1" outlineLevel="1">
      <c r="C13" s="52">
        <v>103</v>
      </c>
      <c r="D13" s="123" t="s">
        <v>76</v>
      </c>
      <c r="F13" s="24">
        <v>276577.06</v>
      </c>
      <c r="G13" s="24">
        <v>294851.88</v>
      </c>
      <c r="H13" s="24">
        <v>247063.59000000003</v>
      </c>
      <c r="I13" s="24">
        <v>253036.80000000002</v>
      </c>
      <c r="J13" s="24">
        <v>351620.38</v>
      </c>
      <c r="K13" s="24">
        <v>206673.55000000002</v>
      </c>
      <c r="L13" s="24">
        <v>245971.07</v>
      </c>
      <c r="M13" s="24">
        <v>307144.55</v>
      </c>
      <c r="N13" s="24">
        <v>259036.1</v>
      </c>
      <c r="O13" s="24">
        <v>223813.78999999998</v>
      </c>
      <c r="P13" s="24">
        <v>303320.02999999997</v>
      </c>
      <c r="Q13" s="24">
        <v>259111.87</v>
      </c>
      <c r="R13" s="24">
        <v>241158.96000000002</v>
      </c>
      <c r="S13" s="24">
        <v>281443.25</v>
      </c>
      <c r="T13" s="24">
        <v>237690.26</v>
      </c>
      <c r="U13" s="24">
        <v>264169.17</v>
      </c>
      <c r="V13" s="24">
        <v>398072.18</v>
      </c>
      <c r="W13" s="24">
        <v>207695.34</v>
      </c>
      <c r="X13" s="24">
        <v>239083.17</v>
      </c>
      <c r="Y13" s="24">
        <v>328400</v>
      </c>
      <c r="Z13" s="24">
        <v>259200</v>
      </c>
      <c r="AA13" s="24">
        <v>264800</v>
      </c>
      <c r="AB13" s="24">
        <v>304000</v>
      </c>
      <c r="AC13" s="24">
        <v>292000</v>
      </c>
      <c r="AD13" s="24"/>
      <c r="AE13" s="24">
        <v>3317712.33</v>
      </c>
      <c r="AF13" s="24">
        <v>3367300</v>
      </c>
      <c r="AG13" s="24"/>
      <c r="AH13" s="60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50"/>
      <c r="DE13" s="50"/>
      <c r="DF13" s="24" t="e">
        <v>#REF!</v>
      </c>
      <c r="DG13" s="24" t="e">
        <v>#REF!</v>
      </c>
      <c r="DH13" s="24" t="e">
        <v>#REF!</v>
      </c>
      <c r="DI13" s="24" t="e">
        <v>#REF!</v>
      </c>
      <c r="DJ13" s="24" t="e">
        <v>#REF!</v>
      </c>
      <c r="DK13" s="24" t="e">
        <v>#REF!</v>
      </c>
      <c r="DL13" s="24" t="e">
        <v>#REF!</v>
      </c>
      <c r="DM13" s="24" t="e">
        <v>#REF!</v>
      </c>
      <c r="DN13" s="24" t="e">
        <v>#REF!</v>
      </c>
      <c r="DO13" s="24" t="e">
        <v>#REF!</v>
      </c>
      <c r="DP13" s="24" t="e">
        <v>#REF!</v>
      </c>
      <c r="DQ13" s="24" t="e">
        <v>#REF!</v>
      </c>
      <c r="DR13" s="24" t="e">
        <v>#REF!</v>
      </c>
      <c r="DS13" s="24" t="e">
        <v>#REF!</v>
      </c>
      <c r="DT13" s="24" t="e">
        <v>#REF!</v>
      </c>
      <c r="DU13" s="24" t="e">
        <v>#REF!</v>
      </c>
      <c r="DV13" s="24" t="e">
        <v>#REF!</v>
      </c>
      <c r="DW13" s="24" t="e">
        <v>#REF!</v>
      </c>
      <c r="DX13" s="24" t="e">
        <v>#REF!</v>
      </c>
      <c r="DY13" s="24" t="e">
        <v>#REF!</v>
      </c>
      <c r="DZ13" s="50"/>
      <c r="EA13" s="50"/>
      <c r="EB13" s="50"/>
      <c r="EC13" s="50"/>
      <c r="ED13" s="50"/>
      <c r="EE13" s="50"/>
      <c r="EF13" s="50"/>
      <c r="EG13" s="50"/>
      <c r="EH13" s="50"/>
    </row>
    <row r="14" spans="3:138" hidden="1" outlineLevel="1">
      <c r="C14" s="52">
        <v>104</v>
      </c>
      <c r="D14" s="123" t="s">
        <v>10</v>
      </c>
      <c r="F14" s="24">
        <v>129098.24000000001</v>
      </c>
      <c r="G14" s="24">
        <v>162346.02000000002</v>
      </c>
      <c r="H14" s="24">
        <v>145003.22999999998</v>
      </c>
      <c r="I14" s="24">
        <v>179073.13999999998</v>
      </c>
      <c r="J14" s="24">
        <v>248291.01</v>
      </c>
      <c r="K14" s="24">
        <v>127097.18</v>
      </c>
      <c r="L14" s="24">
        <v>152365.22999999998</v>
      </c>
      <c r="M14" s="24">
        <v>191442.55</v>
      </c>
      <c r="N14" s="24">
        <v>147634.45000000001</v>
      </c>
      <c r="O14" s="24">
        <v>131801.70000000001</v>
      </c>
      <c r="P14" s="24">
        <v>159823.52000000002</v>
      </c>
      <c r="Q14" s="24">
        <v>126175.72</v>
      </c>
      <c r="R14" s="24">
        <v>114967.41</v>
      </c>
      <c r="S14" s="24">
        <v>156225.51</v>
      </c>
      <c r="T14" s="24">
        <v>139363.26999999999</v>
      </c>
      <c r="U14" s="24">
        <v>159439.27000000002</v>
      </c>
      <c r="V14" s="24">
        <v>250424.91999999998</v>
      </c>
      <c r="W14" s="24">
        <v>110799.70999999999</v>
      </c>
      <c r="X14" s="24">
        <v>144475.10999999999</v>
      </c>
      <c r="Y14" s="24">
        <v>196000</v>
      </c>
      <c r="Z14" s="24">
        <v>158000</v>
      </c>
      <c r="AA14" s="24">
        <v>151900</v>
      </c>
      <c r="AB14" s="24">
        <v>199100</v>
      </c>
      <c r="AC14" s="24">
        <v>182400</v>
      </c>
      <c r="AD14" s="24"/>
      <c r="AE14" s="24">
        <v>1963095.2000000002</v>
      </c>
      <c r="AF14" s="24">
        <v>2034100</v>
      </c>
      <c r="AG14" s="24"/>
      <c r="AH14" s="60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50"/>
      <c r="DE14" s="50"/>
      <c r="DF14" s="24" t="e">
        <v>#REF!</v>
      </c>
      <c r="DG14" s="24" t="e">
        <v>#REF!</v>
      </c>
      <c r="DH14" s="24" t="e">
        <v>#REF!</v>
      </c>
      <c r="DI14" s="24" t="e">
        <v>#REF!</v>
      </c>
      <c r="DJ14" s="24" t="e">
        <v>#REF!</v>
      </c>
      <c r="DK14" s="24" t="e">
        <v>#REF!</v>
      </c>
      <c r="DL14" s="24" t="e">
        <v>#REF!</v>
      </c>
      <c r="DM14" s="24" t="e">
        <v>#REF!</v>
      </c>
      <c r="DN14" s="24" t="e">
        <v>#REF!</v>
      </c>
      <c r="DO14" s="24" t="e">
        <v>#REF!</v>
      </c>
      <c r="DP14" s="24" t="e">
        <v>#REF!</v>
      </c>
      <c r="DQ14" s="24" t="e">
        <v>#REF!</v>
      </c>
      <c r="DR14" s="24" t="e">
        <v>#REF!</v>
      </c>
      <c r="DS14" s="24" t="e">
        <v>#REF!</v>
      </c>
      <c r="DT14" s="24" t="e">
        <v>#REF!</v>
      </c>
      <c r="DU14" s="24" t="e">
        <v>#REF!</v>
      </c>
      <c r="DV14" s="24" t="e">
        <v>#REF!</v>
      </c>
      <c r="DW14" s="24" t="e">
        <v>#REF!</v>
      </c>
      <c r="DX14" s="24" t="e">
        <v>#REF!</v>
      </c>
      <c r="DY14" s="24" t="e">
        <v>#REF!</v>
      </c>
      <c r="DZ14" s="50"/>
      <c r="EA14" s="50"/>
      <c r="EB14" s="50"/>
      <c r="EC14" s="50"/>
      <c r="ED14" s="50"/>
      <c r="EE14" s="50"/>
      <c r="EF14" s="50"/>
      <c r="EG14" s="50"/>
      <c r="EH14" s="50"/>
    </row>
    <row r="15" spans="3:138" hidden="1" outlineLevel="1">
      <c r="C15" s="52">
        <v>105</v>
      </c>
      <c r="D15" s="123" t="s">
        <v>11</v>
      </c>
      <c r="F15" s="24">
        <v>160723.25</v>
      </c>
      <c r="G15" s="24">
        <v>185553.99</v>
      </c>
      <c r="H15" s="24">
        <v>147665.59</v>
      </c>
      <c r="I15" s="24">
        <v>155192.25</v>
      </c>
      <c r="J15" s="24">
        <v>222401.97</v>
      </c>
      <c r="K15" s="24">
        <v>125369.44</v>
      </c>
      <c r="L15" s="24">
        <v>154074.40999999997</v>
      </c>
      <c r="M15" s="24">
        <v>182336.51</v>
      </c>
      <c r="N15" s="24">
        <v>149058.44</v>
      </c>
      <c r="O15" s="24">
        <v>152689.71000000002</v>
      </c>
      <c r="P15" s="24">
        <v>193660.41</v>
      </c>
      <c r="Q15" s="24">
        <v>163905.59999999998</v>
      </c>
      <c r="R15" s="24">
        <v>176468.86000000002</v>
      </c>
      <c r="S15" s="24">
        <v>205497.37000000002</v>
      </c>
      <c r="T15" s="24">
        <v>153151.6</v>
      </c>
      <c r="U15" s="24">
        <v>158402.27000000002</v>
      </c>
      <c r="V15" s="24">
        <v>221548.04</v>
      </c>
      <c r="W15" s="24">
        <v>135719.11000000002</v>
      </c>
      <c r="X15" s="24">
        <v>151092.84999999998</v>
      </c>
      <c r="Y15" s="24">
        <v>201800</v>
      </c>
      <c r="Z15" s="24">
        <v>167000</v>
      </c>
      <c r="AA15" s="24">
        <v>147100</v>
      </c>
      <c r="AB15" s="24">
        <v>189700</v>
      </c>
      <c r="AC15" s="24">
        <v>176100</v>
      </c>
      <c r="AD15" s="24"/>
      <c r="AE15" s="24">
        <v>2083580.1</v>
      </c>
      <c r="AF15" s="24">
        <v>2093400</v>
      </c>
      <c r="AG15" s="24"/>
      <c r="AH15" s="60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50"/>
      <c r="DE15" s="50"/>
      <c r="DF15" s="24" t="e">
        <v>#REF!</v>
      </c>
      <c r="DG15" s="24" t="e">
        <v>#REF!</v>
      </c>
      <c r="DH15" s="24" t="e">
        <v>#REF!</v>
      </c>
      <c r="DI15" s="24" t="e">
        <v>#REF!</v>
      </c>
      <c r="DJ15" s="24" t="e">
        <v>#REF!</v>
      </c>
      <c r="DK15" s="24" t="e">
        <v>#REF!</v>
      </c>
      <c r="DL15" s="24" t="e">
        <v>#REF!</v>
      </c>
      <c r="DM15" s="24" t="e">
        <v>#REF!</v>
      </c>
      <c r="DN15" s="24" t="e">
        <v>#REF!</v>
      </c>
      <c r="DO15" s="24" t="e">
        <v>#REF!</v>
      </c>
      <c r="DP15" s="24" t="e">
        <v>#REF!</v>
      </c>
      <c r="DQ15" s="24" t="e">
        <v>#REF!</v>
      </c>
      <c r="DR15" s="24" t="e">
        <v>#REF!</v>
      </c>
      <c r="DS15" s="24" t="e">
        <v>#REF!</v>
      </c>
      <c r="DT15" s="24" t="e">
        <v>#REF!</v>
      </c>
      <c r="DU15" s="24" t="e">
        <v>#REF!</v>
      </c>
      <c r="DV15" s="24" t="e">
        <v>#REF!</v>
      </c>
      <c r="DW15" s="24" t="e">
        <v>#REF!</v>
      </c>
      <c r="DX15" s="24" t="e">
        <v>#REF!</v>
      </c>
      <c r="DY15" s="24" t="e">
        <v>#REF!</v>
      </c>
      <c r="DZ15" s="50"/>
      <c r="EA15" s="50"/>
      <c r="EB15" s="50"/>
      <c r="EC15" s="50"/>
      <c r="ED15" s="50"/>
      <c r="EE15" s="50"/>
      <c r="EF15" s="50"/>
      <c r="EG15" s="50"/>
      <c r="EH15" s="50"/>
    </row>
    <row r="16" spans="3:138" hidden="1" outlineLevel="1">
      <c r="C16" s="52">
        <v>106</v>
      </c>
      <c r="D16" s="123" t="s">
        <v>12</v>
      </c>
      <c r="F16" s="24">
        <v>102797.53000000001</v>
      </c>
      <c r="G16" s="24">
        <v>133381.62</v>
      </c>
      <c r="H16" s="24">
        <v>112218.69</v>
      </c>
      <c r="I16" s="24">
        <v>117073.33</v>
      </c>
      <c r="J16" s="24">
        <v>164415.04999999999</v>
      </c>
      <c r="K16" s="24">
        <v>92848.34</v>
      </c>
      <c r="L16" s="24">
        <v>120937.53999999998</v>
      </c>
      <c r="M16" s="24">
        <v>142981.19999999998</v>
      </c>
      <c r="N16" s="24">
        <v>115600.84</v>
      </c>
      <c r="O16" s="24">
        <v>110961.39</v>
      </c>
      <c r="P16" s="24">
        <v>128669.12</v>
      </c>
      <c r="Q16" s="24">
        <v>118920.59</v>
      </c>
      <c r="R16" s="24">
        <v>89796.94</v>
      </c>
      <c r="S16" s="24">
        <v>129565.46999999999</v>
      </c>
      <c r="T16" s="24">
        <v>109595.96</v>
      </c>
      <c r="U16" s="24">
        <v>115201.68</v>
      </c>
      <c r="V16" s="24">
        <v>165901.16</v>
      </c>
      <c r="W16" s="24">
        <v>89371.11</v>
      </c>
      <c r="X16" s="24">
        <v>111966.62</v>
      </c>
      <c r="Y16" s="24">
        <v>147900</v>
      </c>
      <c r="Z16" s="24">
        <v>122400</v>
      </c>
      <c r="AA16" s="24">
        <v>128800</v>
      </c>
      <c r="AB16" s="24">
        <v>147000</v>
      </c>
      <c r="AC16" s="24">
        <v>127900</v>
      </c>
      <c r="AD16" s="24"/>
      <c r="AE16" s="24">
        <v>1485398.94</v>
      </c>
      <c r="AF16" s="24">
        <v>1534800</v>
      </c>
      <c r="AG16" s="24"/>
      <c r="AH16" s="60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50"/>
      <c r="DE16" s="50"/>
      <c r="DF16" s="24" t="e">
        <v>#REF!</v>
      </c>
      <c r="DG16" s="24" t="e">
        <v>#REF!</v>
      </c>
      <c r="DH16" s="24" t="e">
        <v>#REF!</v>
      </c>
      <c r="DI16" s="24" t="e">
        <v>#REF!</v>
      </c>
      <c r="DJ16" s="24" t="e">
        <v>#REF!</v>
      </c>
      <c r="DK16" s="24" t="e">
        <v>#REF!</v>
      </c>
      <c r="DL16" s="24" t="e">
        <v>#REF!</v>
      </c>
      <c r="DM16" s="24" t="e">
        <v>#REF!</v>
      </c>
      <c r="DN16" s="24" t="e">
        <v>#REF!</v>
      </c>
      <c r="DO16" s="24" t="e">
        <v>#REF!</v>
      </c>
      <c r="DP16" s="24" t="e">
        <v>#REF!</v>
      </c>
      <c r="DQ16" s="24" t="e">
        <v>#REF!</v>
      </c>
      <c r="DR16" s="24" t="e">
        <v>#REF!</v>
      </c>
      <c r="DS16" s="24" t="e">
        <v>#REF!</v>
      </c>
      <c r="DT16" s="24" t="e">
        <v>#REF!</v>
      </c>
      <c r="DU16" s="24" t="e">
        <v>#REF!</v>
      </c>
      <c r="DV16" s="24" t="e">
        <v>#REF!</v>
      </c>
      <c r="DW16" s="24" t="e">
        <v>#REF!</v>
      </c>
      <c r="DX16" s="24" t="e">
        <v>#REF!</v>
      </c>
      <c r="DY16" s="24" t="e">
        <v>#REF!</v>
      </c>
      <c r="DZ16" s="50"/>
      <c r="EA16" s="50"/>
      <c r="EB16" s="50"/>
      <c r="EC16" s="50"/>
      <c r="ED16" s="50"/>
      <c r="EE16" s="50"/>
      <c r="EF16" s="50"/>
      <c r="EG16" s="50"/>
      <c r="EH16" s="50"/>
    </row>
    <row r="17" spans="3:138" hidden="1" outlineLevel="1">
      <c r="C17" s="52">
        <v>107</v>
      </c>
      <c r="D17" s="123" t="s">
        <v>13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/>
      <c r="AE17" s="24">
        <v>0</v>
      </c>
      <c r="AF17" s="24">
        <v>0</v>
      </c>
      <c r="AG17" s="24"/>
      <c r="AH17" s="60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50"/>
      <c r="DE17" s="50"/>
      <c r="DF17" s="24" t="e">
        <v>#REF!</v>
      </c>
      <c r="DG17" s="24" t="e">
        <v>#REF!</v>
      </c>
      <c r="DH17" s="24" t="e">
        <v>#REF!</v>
      </c>
      <c r="DI17" s="24" t="e">
        <v>#REF!</v>
      </c>
      <c r="DJ17" s="24" t="e">
        <v>#REF!</v>
      </c>
      <c r="DK17" s="24" t="e">
        <v>#REF!</v>
      </c>
      <c r="DL17" s="24" t="e">
        <v>#REF!</v>
      </c>
      <c r="DM17" s="24" t="e">
        <v>#REF!</v>
      </c>
      <c r="DN17" s="24" t="e">
        <v>#REF!</v>
      </c>
      <c r="DO17" s="24" t="e">
        <v>#REF!</v>
      </c>
      <c r="DP17" s="24" t="e">
        <v>#REF!</v>
      </c>
      <c r="DQ17" s="24" t="e">
        <v>#REF!</v>
      </c>
      <c r="DR17" s="24" t="e">
        <v>#REF!</v>
      </c>
      <c r="DS17" s="24" t="e">
        <v>#REF!</v>
      </c>
      <c r="DT17" s="24" t="e">
        <v>#REF!</v>
      </c>
      <c r="DU17" s="24" t="e">
        <v>#REF!</v>
      </c>
      <c r="DV17" s="24" t="e">
        <v>#REF!</v>
      </c>
      <c r="DW17" s="24" t="e">
        <v>#REF!</v>
      </c>
      <c r="DX17" s="24" t="e">
        <v>#REF!</v>
      </c>
      <c r="DY17" s="24" t="e">
        <v>#REF!</v>
      </c>
      <c r="DZ17" s="50"/>
      <c r="EA17" s="50"/>
      <c r="EB17" s="50"/>
      <c r="EC17" s="50"/>
      <c r="ED17" s="50"/>
      <c r="EE17" s="50"/>
      <c r="EF17" s="50"/>
      <c r="EG17" s="50"/>
      <c r="EH17" s="50"/>
    </row>
    <row r="18" spans="3:138" hidden="1" outlineLevel="1">
      <c r="C18" s="52">
        <v>108</v>
      </c>
      <c r="D18" s="123" t="s">
        <v>14</v>
      </c>
      <c r="F18" s="24">
        <v>88211.51</v>
      </c>
      <c r="G18" s="24">
        <v>107351.51</v>
      </c>
      <c r="H18" s="24">
        <v>84478.459999999992</v>
      </c>
      <c r="I18" s="24">
        <v>96166.25</v>
      </c>
      <c r="J18" s="24">
        <v>116231.67</v>
      </c>
      <c r="K18" s="24">
        <v>83214.73000000001</v>
      </c>
      <c r="L18" s="24">
        <v>96333.09</v>
      </c>
      <c r="M18" s="24">
        <v>118153.42</v>
      </c>
      <c r="N18" s="24">
        <v>93243.819999999992</v>
      </c>
      <c r="O18" s="24">
        <v>85629.200000000012</v>
      </c>
      <c r="P18" s="24">
        <v>98702.5</v>
      </c>
      <c r="Q18" s="24">
        <v>84068.67</v>
      </c>
      <c r="R18" s="24">
        <v>79651.34</v>
      </c>
      <c r="S18" s="24">
        <v>100614.57</v>
      </c>
      <c r="T18" s="24">
        <v>84065.41</v>
      </c>
      <c r="U18" s="24">
        <v>85606.85</v>
      </c>
      <c r="V18" s="24">
        <v>115208.61000000002</v>
      </c>
      <c r="W18" s="24">
        <v>80671.06</v>
      </c>
      <c r="X18" s="24">
        <v>82984.98</v>
      </c>
      <c r="Y18" s="24">
        <v>124000</v>
      </c>
      <c r="Z18" s="24">
        <v>97900</v>
      </c>
      <c r="AA18" s="24">
        <v>92200</v>
      </c>
      <c r="AB18" s="24">
        <v>118800</v>
      </c>
      <c r="AC18" s="24">
        <v>95600</v>
      </c>
      <c r="AD18" s="24"/>
      <c r="AE18" s="24">
        <v>1157302.82</v>
      </c>
      <c r="AF18" s="24">
        <v>1215900</v>
      </c>
      <c r="AG18" s="24"/>
      <c r="AH18" s="60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50"/>
      <c r="DE18" s="50"/>
      <c r="DF18" s="24" t="e">
        <v>#REF!</v>
      </c>
      <c r="DG18" s="24" t="e">
        <v>#REF!</v>
      </c>
      <c r="DH18" s="24" t="e">
        <v>#REF!</v>
      </c>
      <c r="DI18" s="24" t="e">
        <v>#REF!</v>
      </c>
      <c r="DJ18" s="24" t="e">
        <v>#REF!</v>
      </c>
      <c r="DK18" s="24" t="e">
        <v>#REF!</v>
      </c>
      <c r="DL18" s="24" t="e">
        <v>#REF!</v>
      </c>
      <c r="DM18" s="24" t="e">
        <v>#REF!</v>
      </c>
      <c r="DN18" s="24" t="e">
        <v>#REF!</v>
      </c>
      <c r="DO18" s="24" t="e">
        <v>#REF!</v>
      </c>
      <c r="DP18" s="24" t="e">
        <v>#REF!</v>
      </c>
      <c r="DQ18" s="24" t="e">
        <v>#REF!</v>
      </c>
      <c r="DR18" s="24" t="e">
        <v>#REF!</v>
      </c>
      <c r="DS18" s="24" t="e">
        <v>#REF!</v>
      </c>
      <c r="DT18" s="24" t="e">
        <v>#REF!</v>
      </c>
      <c r="DU18" s="24" t="e">
        <v>#REF!</v>
      </c>
      <c r="DV18" s="24" t="e">
        <v>#REF!</v>
      </c>
      <c r="DW18" s="24" t="e">
        <v>#REF!</v>
      </c>
      <c r="DX18" s="24" t="e">
        <v>#REF!</v>
      </c>
      <c r="DY18" s="24" t="e">
        <v>#REF!</v>
      </c>
      <c r="DZ18" s="50"/>
      <c r="EA18" s="50"/>
      <c r="EB18" s="50"/>
      <c r="EC18" s="50"/>
      <c r="ED18" s="50"/>
      <c r="EE18" s="50"/>
      <c r="EF18" s="50"/>
      <c r="EG18" s="50"/>
      <c r="EH18" s="50"/>
    </row>
    <row r="19" spans="3:138" hidden="1" outlineLevel="1">
      <c r="C19" s="52">
        <v>109</v>
      </c>
      <c r="D19" s="123" t="s">
        <v>15</v>
      </c>
      <c r="F19" s="24">
        <v>167605</v>
      </c>
      <c r="G19" s="24">
        <v>179132.01</v>
      </c>
      <c r="H19" s="24">
        <v>146017.54999999999</v>
      </c>
      <c r="I19" s="24">
        <v>170026.50999999998</v>
      </c>
      <c r="J19" s="24">
        <v>252447.67</v>
      </c>
      <c r="K19" s="24">
        <v>123240.79</v>
      </c>
      <c r="L19" s="24">
        <v>157686.97</v>
      </c>
      <c r="M19" s="24">
        <v>207406.25</v>
      </c>
      <c r="N19" s="24">
        <v>151434.21999999997</v>
      </c>
      <c r="O19" s="24">
        <v>157916.52000000002</v>
      </c>
      <c r="P19" s="24">
        <v>205323.62000000002</v>
      </c>
      <c r="Q19" s="24">
        <v>169327.16999999998</v>
      </c>
      <c r="R19" s="24">
        <v>154272.56</v>
      </c>
      <c r="S19" s="24">
        <v>178915.44999999998</v>
      </c>
      <c r="T19" s="24">
        <v>146885.19</v>
      </c>
      <c r="U19" s="24">
        <v>171636.63</v>
      </c>
      <c r="V19" s="24">
        <v>250979.15999999997</v>
      </c>
      <c r="W19" s="24">
        <v>122471.01000000001</v>
      </c>
      <c r="X19" s="24">
        <v>146838.90999999997</v>
      </c>
      <c r="Y19" s="24">
        <v>205500</v>
      </c>
      <c r="Z19" s="24">
        <v>173400</v>
      </c>
      <c r="AA19" s="24">
        <v>155100</v>
      </c>
      <c r="AB19" s="24">
        <v>223500</v>
      </c>
      <c r="AC19" s="24">
        <v>177200</v>
      </c>
      <c r="AD19" s="24"/>
      <c r="AE19" s="24">
        <v>2106698.91</v>
      </c>
      <c r="AF19" s="24">
        <v>2155800</v>
      </c>
      <c r="AG19" s="24"/>
      <c r="AH19" s="60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50"/>
      <c r="DE19" s="50"/>
      <c r="DF19" s="24" t="e">
        <v>#REF!</v>
      </c>
      <c r="DG19" s="24" t="e">
        <v>#REF!</v>
      </c>
      <c r="DH19" s="24" t="e">
        <v>#REF!</v>
      </c>
      <c r="DI19" s="24" t="e">
        <v>#REF!</v>
      </c>
      <c r="DJ19" s="24" t="e">
        <v>#REF!</v>
      </c>
      <c r="DK19" s="24" t="e">
        <v>#REF!</v>
      </c>
      <c r="DL19" s="24" t="e">
        <v>#REF!</v>
      </c>
      <c r="DM19" s="24" t="e">
        <v>#REF!</v>
      </c>
      <c r="DN19" s="24" t="e">
        <v>#REF!</v>
      </c>
      <c r="DO19" s="24" t="e">
        <v>#REF!</v>
      </c>
      <c r="DP19" s="24" t="e">
        <v>#REF!</v>
      </c>
      <c r="DQ19" s="24" t="e">
        <v>#REF!</v>
      </c>
      <c r="DR19" s="24" t="e">
        <v>#REF!</v>
      </c>
      <c r="DS19" s="24" t="e">
        <v>#REF!</v>
      </c>
      <c r="DT19" s="24" t="e">
        <v>#REF!</v>
      </c>
      <c r="DU19" s="24" t="e">
        <v>#REF!</v>
      </c>
      <c r="DV19" s="24" t="e">
        <v>#REF!</v>
      </c>
      <c r="DW19" s="24" t="e">
        <v>#REF!</v>
      </c>
      <c r="DX19" s="24" t="e">
        <v>#REF!</v>
      </c>
      <c r="DY19" s="24" t="e">
        <v>#REF!</v>
      </c>
      <c r="DZ19" s="50"/>
      <c r="EA19" s="50"/>
      <c r="EB19" s="50"/>
      <c r="EC19" s="50"/>
      <c r="ED19" s="50"/>
      <c r="EE19" s="50"/>
      <c r="EF19" s="50"/>
      <c r="EG19" s="50"/>
      <c r="EH19" s="50"/>
    </row>
    <row r="20" spans="3:138" hidden="1" outlineLevel="1">
      <c r="C20" s="52">
        <v>110</v>
      </c>
      <c r="D20" s="123" t="s">
        <v>16</v>
      </c>
      <c r="F20" s="24">
        <v>77593.440000000002</v>
      </c>
      <c r="G20" s="24">
        <v>90240.53</v>
      </c>
      <c r="H20" s="24">
        <v>78291.19</v>
      </c>
      <c r="I20" s="24">
        <v>72656.070000000007</v>
      </c>
      <c r="J20" s="24">
        <v>117641.85999999999</v>
      </c>
      <c r="K20" s="24">
        <v>72620.69</v>
      </c>
      <c r="L20" s="24">
        <v>84947.28</v>
      </c>
      <c r="M20" s="24">
        <v>100260.68</v>
      </c>
      <c r="N20" s="24">
        <v>75432.920000000013</v>
      </c>
      <c r="O20" s="24">
        <v>67418.67</v>
      </c>
      <c r="P20" s="24">
        <v>82903.22</v>
      </c>
      <c r="Q20" s="24">
        <v>61940.05</v>
      </c>
      <c r="R20" s="24">
        <v>61154.37</v>
      </c>
      <c r="S20" s="24">
        <v>83671.929999999993</v>
      </c>
      <c r="T20" s="24">
        <v>72619.11</v>
      </c>
      <c r="U20" s="24">
        <v>68614.95</v>
      </c>
      <c r="V20" s="24">
        <v>108099.00999999998</v>
      </c>
      <c r="W20" s="24">
        <v>65799.5</v>
      </c>
      <c r="X20" s="24">
        <v>74749.86</v>
      </c>
      <c r="Y20" s="24">
        <v>112600</v>
      </c>
      <c r="Z20" s="24">
        <v>87700</v>
      </c>
      <c r="AA20" s="24">
        <v>83500</v>
      </c>
      <c r="AB20" s="24">
        <v>101500</v>
      </c>
      <c r="AC20" s="24">
        <v>85600</v>
      </c>
      <c r="AD20" s="24"/>
      <c r="AE20" s="24">
        <v>1005608.73</v>
      </c>
      <c r="AF20" s="24">
        <v>1081000</v>
      </c>
      <c r="AG20" s="24"/>
      <c r="AH20" s="60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50"/>
      <c r="DE20" s="50"/>
      <c r="DF20" s="24" t="e">
        <v>#REF!</v>
      </c>
      <c r="DG20" s="24" t="e">
        <v>#REF!</v>
      </c>
      <c r="DH20" s="24" t="e">
        <v>#REF!</v>
      </c>
      <c r="DI20" s="24" t="e">
        <v>#REF!</v>
      </c>
      <c r="DJ20" s="24" t="e">
        <v>#REF!</v>
      </c>
      <c r="DK20" s="24" t="e">
        <v>#REF!</v>
      </c>
      <c r="DL20" s="24" t="e">
        <v>#REF!</v>
      </c>
      <c r="DM20" s="24" t="e">
        <v>#REF!</v>
      </c>
      <c r="DN20" s="24" t="e">
        <v>#REF!</v>
      </c>
      <c r="DO20" s="24" t="e">
        <v>#REF!</v>
      </c>
      <c r="DP20" s="24" t="e">
        <v>#REF!</v>
      </c>
      <c r="DQ20" s="24" t="e">
        <v>#REF!</v>
      </c>
      <c r="DR20" s="24" t="e">
        <v>#REF!</v>
      </c>
      <c r="DS20" s="24" t="e">
        <v>#REF!</v>
      </c>
      <c r="DT20" s="24" t="e">
        <v>#REF!</v>
      </c>
      <c r="DU20" s="24" t="e">
        <v>#REF!</v>
      </c>
      <c r="DV20" s="24" t="e">
        <v>#REF!</v>
      </c>
      <c r="DW20" s="24" t="e">
        <v>#REF!</v>
      </c>
      <c r="DX20" s="24" t="e">
        <v>#REF!</v>
      </c>
      <c r="DY20" s="24" t="e">
        <v>#REF!</v>
      </c>
      <c r="DZ20" s="50"/>
      <c r="EA20" s="50"/>
      <c r="EB20" s="50"/>
      <c r="EC20" s="50"/>
      <c r="ED20" s="50"/>
      <c r="EE20" s="50"/>
      <c r="EF20" s="50"/>
      <c r="EG20" s="50"/>
      <c r="EH20" s="50"/>
    </row>
    <row r="21" spans="3:138" hidden="1" outlineLevel="1">
      <c r="C21" s="52">
        <v>111</v>
      </c>
      <c r="D21" s="123" t="s">
        <v>17</v>
      </c>
      <c r="F21" s="24">
        <v>155091.04999999999</v>
      </c>
      <c r="G21" s="24">
        <v>171453.59</v>
      </c>
      <c r="H21" s="24">
        <v>153788.72</v>
      </c>
      <c r="I21" s="24">
        <v>161806.06</v>
      </c>
      <c r="J21" s="24">
        <v>235081.58000000002</v>
      </c>
      <c r="K21" s="24">
        <v>134039.74</v>
      </c>
      <c r="L21" s="24">
        <v>158296.13</v>
      </c>
      <c r="M21" s="24">
        <v>197169.78</v>
      </c>
      <c r="N21" s="24">
        <v>157135.17000000001</v>
      </c>
      <c r="O21" s="24">
        <v>154772.12</v>
      </c>
      <c r="P21" s="24">
        <v>173595.21</v>
      </c>
      <c r="Q21" s="24">
        <v>149120.92000000001</v>
      </c>
      <c r="R21" s="24">
        <v>138005.19</v>
      </c>
      <c r="S21" s="24">
        <v>168388.04</v>
      </c>
      <c r="T21" s="24">
        <v>145244.33000000002</v>
      </c>
      <c r="U21" s="24">
        <v>153847.07</v>
      </c>
      <c r="V21" s="24">
        <v>242936.02999999997</v>
      </c>
      <c r="W21" s="24">
        <v>118402.95999999999</v>
      </c>
      <c r="X21" s="24">
        <v>150253.96</v>
      </c>
      <c r="Y21" s="24">
        <v>224500</v>
      </c>
      <c r="Z21" s="24">
        <v>184600</v>
      </c>
      <c r="AA21" s="24">
        <v>161200</v>
      </c>
      <c r="AB21" s="24">
        <v>193300</v>
      </c>
      <c r="AC21" s="24">
        <v>176200</v>
      </c>
      <c r="AD21" s="24"/>
      <c r="AE21" s="24">
        <v>2056877.5799999998</v>
      </c>
      <c r="AF21" s="24">
        <v>2142900</v>
      </c>
      <c r="AG21" s="24"/>
      <c r="AH21" s="60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50"/>
      <c r="DE21" s="50"/>
      <c r="DF21" s="24" t="e">
        <v>#REF!</v>
      </c>
      <c r="DG21" s="24" t="e">
        <v>#REF!</v>
      </c>
      <c r="DH21" s="24" t="e">
        <v>#REF!</v>
      </c>
      <c r="DI21" s="24" t="e">
        <v>#REF!</v>
      </c>
      <c r="DJ21" s="24" t="e">
        <v>#REF!</v>
      </c>
      <c r="DK21" s="24" t="e">
        <v>#REF!</v>
      </c>
      <c r="DL21" s="24">
        <v>0</v>
      </c>
      <c r="DM21" s="24">
        <v>0</v>
      </c>
      <c r="DN21" s="24" t="e">
        <v>#REF!</v>
      </c>
      <c r="DO21" s="24" t="e">
        <v>#REF!</v>
      </c>
      <c r="DP21" s="24" t="e">
        <v>#REF!</v>
      </c>
      <c r="DQ21" s="24" t="e">
        <v>#REF!</v>
      </c>
      <c r="DR21" s="24" t="e">
        <v>#REF!</v>
      </c>
      <c r="DS21" s="24" t="e">
        <v>#REF!</v>
      </c>
      <c r="DT21" s="24" t="e">
        <v>#REF!</v>
      </c>
      <c r="DU21" s="24" t="e">
        <v>#REF!</v>
      </c>
      <c r="DV21" s="24" t="e">
        <v>#REF!</v>
      </c>
      <c r="DW21" s="24" t="e">
        <v>#REF!</v>
      </c>
      <c r="DX21" s="24" t="e">
        <v>#REF!</v>
      </c>
      <c r="DY21" s="24" t="e">
        <v>#REF!</v>
      </c>
      <c r="DZ21" s="50"/>
      <c r="EA21" s="50"/>
      <c r="EB21" s="50"/>
      <c r="EC21" s="50"/>
      <c r="ED21" s="50"/>
      <c r="EE21" s="50"/>
      <c r="EF21" s="50"/>
      <c r="EG21" s="50"/>
      <c r="EH21" s="50"/>
    </row>
    <row r="22" spans="3:138" hidden="1" outlineLevel="1">
      <c r="C22" s="52">
        <v>112</v>
      </c>
      <c r="D22" s="123" t="s">
        <v>18</v>
      </c>
      <c r="F22" s="24">
        <v>319347.36</v>
      </c>
      <c r="G22" s="24">
        <v>330919.77</v>
      </c>
      <c r="H22" s="24">
        <v>275635.39</v>
      </c>
      <c r="I22" s="24">
        <v>322110.65999999997</v>
      </c>
      <c r="J22" s="24">
        <v>401484.47</v>
      </c>
      <c r="K22" s="24">
        <v>227892.30000000002</v>
      </c>
      <c r="L22" s="24">
        <v>253701.38999999998</v>
      </c>
      <c r="M22" s="24">
        <v>311397.36</v>
      </c>
      <c r="N22" s="24">
        <v>266370.86</v>
      </c>
      <c r="O22" s="24">
        <v>235525.77999999997</v>
      </c>
      <c r="P22" s="24">
        <v>323957.06</v>
      </c>
      <c r="Q22" s="24">
        <v>276059.5</v>
      </c>
      <c r="R22" s="24">
        <v>294200.28999999998</v>
      </c>
      <c r="S22" s="24">
        <v>325861.48</v>
      </c>
      <c r="T22" s="24">
        <v>263091.28999999998</v>
      </c>
      <c r="U22" s="24">
        <v>296844.14</v>
      </c>
      <c r="V22" s="24">
        <v>406651.08999999997</v>
      </c>
      <c r="W22" s="24">
        <v>218088.55</v>
      </c>
      <c r="X22" s="24">
        <v>234061.77000000002</v>
      </c>
      <c r="Y22" s="24">
        <v>339600</v>
      </c>
      <c r="Z22" s="24">
        <v>265200</v>
      </c>
      <c r="AA22" s="24">
        <v>255600</v>
      </c>
      <c r="AB22" s="24">
        <v>360900</v>
      </c>
      <c r="AC22" s="24">
        <v>312100</v>
      </c>
      <c r="AD22" s="24"/>
      <c r="AE22" s="24">
        <v>3572198.6100000003</v>
      </c>
      <c r="AF22" s="24">
        <v>3714100</v>
      </c>
      <c r="AG22" s="24"/>
      <c r="AH22" s="60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50"/>
      <c r="DE22" s="50"/>
      <c r="DF22" s="24" t="e">
        <v>#REF!</v>
      </c>
      <c r="DG22" s="24" t="e">
        <v>#REF!</v>
      </c>
      <c r="DH22" s="24" t="e">
        <v>#REF!</v>
      </c>
      <c r="DI22" s="24" t="e">
        <v>#REF!</v>
      </c>
      <c r="DJ22" s="24" t="e">
        <v>#REF!</v>
      </c>
      <c r="DK22" s="24" t="e">
        <v>#REF!</v>
      </c>
      <c r="DL22" s="24" t="e">
        <v>#REF!</v>
      </c>
      <c r="DM22" s="24" t="e">
        <v>#REF!</v>
      </c>
      <c r="DN22" s="24" t="e">
        <v>#REF!</v>
      </c>
      <c r="DO22" s="24" t="e">
        <v>#REF!</v>
      </c>
      <c r="DP22" s="24" t="e">
        <v>#REF!</v>
      </c>
      <c r="DQ22" s="24" t="e">
        <v>#REF!</v>
      </c>
      <c r="DR22" s="24" t="e">
        <v>#REF!</v>
      </c>
      <c r="DS22" s="24" t="e">
        <v>#REF!</v>
      </c>
      <c r="DT22" s="24" t="e">
        <v>#REF!</v>
      </c>
      <c r="DU22" s="24" t="e">
        <v>#REF!</v>
      </c>
      <c r="DV22" s="24" t="e">
        <v>#REF!</v>
      </c>
      <c r="DW22" s="24" t="e">
        <v>#REF!</v>
      </c>
      <c r="DX22" s="24" t="e">
        <v>#REF!</v>
      </c>
      <c r="DY22" s="24" t="e">
        <v>#REF!</v>
      </c>
      <c r="DZ22" s="50"/>
      <c r="EA22" s="50"/>
      <c r="EB22" s="50"/>
      <c r="EC22" s="50"/>
      <c r="ED22" s="50"/>
      <c r="EE22" s="50"/>
      <c r="EF22" s="50"/>
      <c r="EG22" s="50"/>
      <c r="EH22" s="50"/>
    </row>
    <row r="23" spans="3:138" hidden="1" outlineLevel="1">
      <c r="C23" s="52">
        <v>113</v>
      </c>
      <c r="D23" s="123" t="s">
        <v>19</v>
      </c>
      <c r="F23" s="24">
        <v>103963.88</v>
      </c>
      <c r="G23" s="24">
        <v>108042.45999999999</v>
      </c>
      <c r="H23" s="24">
        <v>87445.290000000008</v>
      </c>
      <c r="I23" s="24">
        <v>90325.64</v>
      </c>
      <c r="J23" s="24">
        <v>133854.84</v>
      </c>
      <c r="K23" s="24">
        <v>79541.73</v>
      </c>
      <c r="L23" s="24">
        <v>91277.829999999987</v>
      </c>
      <c r="M23" s="24">
        <v>120725.56</v>
      </c>
      <c r="N23" s="24">
        <v>95074.59</v>
      </c>
      <c r="O23" s="24">
        <v>85222.82</v>
      </c>
      <c r="P23" s="24">
        <v>102631.95</v>
      </c>
      <c r="Q23" s="24">
        <v>85568.61</v>
      </c>
      <c r="R23" s="24">
        <v>91632.42</v>
      </c>
      <c r="S23" s="24">
        <v>111833.42000000001</v>
      </c>
      <c r="T23" s="24">
        <v>86773.39</v>
      </c>
      <c r="U23" s="24">
        <v>92436.540000000008</v>
      </c>
      <c r="V23" s="24">
        <v>131288.70000000001</v>
      </c>
      <c r="W23" s="24">
        <v>79253.59</v>
      </c>
      <c r="X23" s="24">
        <v>84753</v>
      </c>
      <c r="Y23" s="24">
        <v>120400</v>
      </c>
      <c r="Z23" s="24">
        <v>99000</v>
      </c>
      <c r="AA23" s="24">
        <v>93200</v>
      </c>
      <c r="AB23" s="24">
        <v>115800</v>
      </c>
      <c r="AC23" s="24">
        <v>104800</v>
      </c>
      <c r="AD23" s="24"/>
      <c r="AE23" s="24">
        <v>1211171.06</v>
      </c>
      <c r="AF23" s="24">
        <v>1244700</v>
      </c>
      <c r="AG23" s="24"/>
      <c r="AH23" s="60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50"/>
      <c r="DE23" s="50"/>
      <c r="DF23" s="24" t="e">
        <v>#REF!</v>
      </c>
      <c r="DG23" s="24" t="e">
        <v>#REF!</v>
      </c>
      <c r="DH23" s="24" t="e">
        <v>#REF!</v>
      </c>
      <c r="DI23" s="24" t="e">
        <v>#REF!</v>
      </c>
      <c r="DJ23" s="24" t="e">
        <v>#REF!</v>
      </c>
      <c r="DK23" s="24" t="e">
        <v>#REF!</v>
      </c>
      <c r="DL23" s="24" t="e">
        <v>#REF!</v>
      </c>
      <c r="DM23" s="24" t="e">
        <v>#REF!</v>
      </c>
      <c r="DN23" s="24" t="e">
        <v>#REF!</v>
      </c>
      <c r="DO23" s="24" t="e">
        <v>#REF!</v>
      </c>
      <c r="DP23" s="24" t="e">
        <v>#REF!</v>
      </c>
      <c r="DQ23" s="24" t="e">
        <v>#REF!</v>
      </c>
      <c r="DR23" s="24" t="e">
        <v>#REF!</v>
      </c>
      <c r="DS23" s="24" t="e">
        <v>#REF!</v>
      </c>
      <c r="DT23" s="24" t="e">
        <v>#REF!</v>
      </c>
      <c r="DU23" s="24" t="e">
        <v>#REF!</v>
      </c>
      <c r="DV23" s="24" t="e">
        <v>#REF!</v>
      </c>
      <c r="DW23" s="24" t="e">
        <v>#REF!</v>
      </c>
      <c r="DX23" s="24" t="e">
        <v>#REF!</v>
      </c>
      <c r="DY23" s="24" t="e">
        <v>#REF!</v>
      </c>
      <c r="DZ23" s="50"/>
      <c r="EA23" s="50"/>
      <c r="EB23" s="50"/>
      <c r="EC23" s="50"/>
      <c r="ED23" s="50"/>
      <c r="EE23" s="50"/>
      <c r="EF23" s="50"/>
      <c r="EG23" s="50"/>
      <c r="EH23" s="50"/>
    </row>
    <row r="24" spans="3:138" hidden="1" outlineLevel="1">
      <c r="C24" s="52">
        <v>115</v>
      </c>
      <c r="D24" s="123" t="s">
        <v>20</v>
      </c>
      <c r="F24" s="24">
        <v>169084.09</v>
      </c>
      <c r="G24" s="24">
        <v>178309.98</v>
      </c>
      <c r="H24" s="24">
        <v>149557.08000000002</v>
      </c>
      <c r="I24" s="24">
        <v>162689.98000000001</v>
      </c>
      <c r="J24" s="24">
        <v>247280</v>
      </c>
      <c r="K24" s="24">
        <v>133937.16</v>
      </c>
      <c r="L24" s="24">
        <v>154843.44</v>
      </c>
      <c r="M24" s="24">
        <v>207661.53</v>
      </c>
      <c r="N24" s="24">
        <v>159100.68</v>
      </c>
      <c r="O24" s="24">
        <v>159895.99</v>
      </c>
      <c r="P24" s="24">
        <v>199818.77000000002</v>
      </c>
      <c r="Q24" s="24">
        <v>158067.51</v>
      </c>
      <c r="R24" s="24">
        <v>163957.31</v>
      </c>
      <c r="S24" s="24">
        <v>221915.51</v>
      </c>
      <c r="T24" s="24">
        <v>186517.32</v>
      </c>
      <c r="U24" s="24">
        <v>185307.78</v>
      </c>
      <c r="V24" s="24">
        <v>288363.43</v>
      </c>
      <c r="W24" s="24">
        <v>132955.46</v>
      </c>
      <c r="X24" s="24">
        <v>165437.54</v>
      </c>
      <c r="Y24" s="24">
        <v>210600</v>
      </c>
      <c r="Z24" s="24">
        <v>173900</v>
      </c>
      <c r="AA24" s="24">
        <v>164200</v>
      </c>
      <c r="AB24" s="24">
        <v>208000</v>
      </c>
      <c r="AC24" s="24">
        <v>163700</v>
      </c>
      <c r="AD24" s="24"/>
      <c r="AE24" s="24">
        <v>2264854.35</v>
      </c>
      <c r="AF24" s="24">
        <v>2140800</v>
      </c>
      <c r="AG24" s="24"/>
      <c r="AH24" s="60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50"/>
      <c r="DE24" s="50"/>
      <c r="DF24" s="24" t="e">
        <v>#REF!</v>
      </c>
      <c r="DG24" s="24" t="e">
        <v>#REF!</v>
      </c>
      <c r="DH24" s="24" t="e">
        <v>#REF!</v>
      </c>
      <c r="DI24" s="24" t="e">
        <v>#REF!</v>
      </c>
      <c r="DJ24" s="24" t="e">
        <v>#REF!</v>
      </c>
      <c r="DK24" s="24" t="e">
        <v>#REF!</v>
      </c>
      <c r="DL24" s="24" t="e">
        <v>#REF!</v>
      </c>
      <c r="DM24" s="24" t="e">
        <v>#REF!</v>
      </c>
      <c r="DN24" s="24" t="e">
        <v>#REF!</v>
      </c>
      <c r="DO24" s="24" t="e">
        <v>#REF!</v>
      </c>
      <c r="DP24" s="24" t="e">
        <v>#REF!</v>
      </c>
      <c r="DQ24" s="24" t="e">
        <v>#REF!</v>
      </c>
      <c r="DR24" s="24" t="e">
        <v>#REF!</v>
      </c>
      <c r="DS24" s="24" t="e">
        <v>#REF!</v>
      </c>
      <c r="DT24" s="24" t="e">
        <v>#REF!</v>
      </c>
      <c r="DU24" s="24" t="e">
        <v>#REF!</v>
      </c>
      <c r="DV24" s="24" t="e">
        <v>#REF!</v>
      </c>
      <c r="DW24" s="24" t="e">
        <v>#REF!</v>
      </c>
      <c r="DX24" s="24" t="e">
        <v>#REF!</v>
      </c>
      <c r="DY24" s="24" t="e">
        <v>#REF!</v>
      </c>
      <c r="DZ24" s="50"/>
      <c r="EA24" s="50"/>
      <c r="EB24" s="50"/>
      <c r="EC24" s="50"/>
      <c r="ED24" s="50"/>
      <c r="EE24" s="50"/>
      <c r="EF24" s="50"/>
      <c r="EG24" s="50"/>
      <c r="EH24" s="50"/>
    </row>
    <row r="25" spans="3:138" ht="12.75" hidden="1" customHeight="1" outlineLevel="1">
      <c r="C25" s="52">
        <v>116</v>
      </c>
      <c r="D25" s="123" t="s">
        <v>25</v>
      </c>
      <c r="F25" s="24">
        <v>204792.62000000002</v>
      </c>
      <c r="G25" s="24">
        <v>227006.75</v>
      </c>
      <c r="H25" s="24">
        <v>182264.33000000002</v>
      </c>
      <c r="I25" s="24">
        <v>174659.29</v>
      </c>
      <c r="J25" s="24">
        <v>238501.19999999998</v>
      </c>
      <c r="K25" s="24">
        <v>143391.59</v>
      </c>
      <c r="L25" s="24">
        <v>171926.8</v>
      </c>
      <c r="M25" s="24">
        <v>217812.21</v>
      </c>
      <c r="N25" s="24">
        <v>190593.11000000002</v>
      </c>
      <c r="O25" s="24">
        <v>168200.76</v>
      </c>
      <c r="P25" s="24">
        <v>202850.09</v>
      </c>
      <c r="Q25" s="24">
        <v>168538.11</v>
      </c>
      <c r="R25" s="24">
        <v>178859.89</v>
      </c>
      <c r="S25" s="24">
        <v>192352.16000000003</v>
      </c>
      <c r="T25" s="24">
        <v>153977.47999999998</v>
      </c>
      <c r="U25" s="24">
        <v>157003.71</v>
      </c>
      <c r="V25" s="24">
        <v>226534.24</v>
      </c>
      <c r="W25" s="24">
        <v>138273.21</v>
      </c>
      <c r="X25" s="24">
        <v>154489.59000000003</v>
      </c>
      <c r="Y25" s="24">
        <v>235664</v>
      </c>
      <c r="Z25" s="24">
        <v>186224</v>
      </c>
      <c r="AA25" s="24">
        <v>184164</v>
      </c>
      <c r="AB25" s="24">
        <v>239166</v>
      </c>
      <c r="AC25" s="24">
        <v>179426</v>
      </c>
      <c r="AD25" s="24"/>
      <c r="AE25" s="24">
        <v>2226134.2800000003</v>
      </c>
      <c r="AF25" s="24">
        <v>2410200</v>
      </c>
      <c r="AG25" s="24"/>
      <c r="AH25" s="60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50"/>
      <c r="DE25" s="50"/>
      <c r="DF25" s="24" t="e">
        <v>#REF!</v>
      </c>
      <c r="DG25" s="24" t="e">
        <v>#REF!</v>
      </c>
      <c r="DH25" s="24" t="e">
        <v>#REF!</v>
      </c>
      <c r="DI25" s="24" t="e">
        <v>#REF!</v>
      </c>
      <c r="DJ25" s="24" t="e">
        <v>#REF!</v>
      </c>
      <c r="DK25" s="24" t="e">
        <v>#REF!</v>
      </c>
      <c r="DL25" s="24" t="e">
        <v>#REF!</v>
      </c>
      <c r="DM25" s="24" t="e">
        <v>#REF!</v>
      </c>
      <c r="DN25" s="24" t="e">
        <v>#REF!</v>
      </c>
      <c r="DO25" s="24" t="e">
        <v>#REF!</v>
      </c>
      <c r="DP25" s="24" t="e">
        <v>#REF!</v>
      </c>
      <c r="DQ25" s="24" t="e">
        <v>#REF!</v>
      </c>
      <c r="DR25" s="24" t="e">
        <v>#REF!</v>
      </c>
      <c r="DS25" s="24" t="e">
        <v>#REF!</v>
      </c>
      <c r="DT25" s="24" t="e">
        <v>#REF!</v>
      </c>
      <c r="DU25" s="24" t="e">
        <v>#REF!</v>
      </c>
      <c r="DV25" s="24" t="e">
        <v>#REF!</v>
      </c>
      <c r="DW25" s="24" t="e">
        <v>#REF!</v>
      </c>
      <c r="DX25" s="24" t="e">
        <v>#REF!</v>
      </c>
      <c r="DY25" s="24" t="e">
        <v>#REF!</v>
      </c>
      <c r="DZ25" s="50"/>
      <c r="EA25" s="50"/>
      <c r="EB25" s="50"/>
      <c r="EC25" s="50"/>
      <c r="ED25" s="50"/>
      <c r="EE25" s="50"/>
      <c r="EF25" s="50"/>
      <c r="EG25" s="50"/>
      <c r="EH25" s="50"/>
    </row>
    <row r="26" spans="3:138" ht="12.75" hidden="1" customHeight="1" outlineLevel="1">
      <c r="C26" s="52">
        <v>117</v>
      </c>
      <c r="D26" s="123" t="s">
        <v>21</v>
      </c>
      <c r="F26" s="24">
        <v>145767.91999999998</v>
      </c>
      <c r="G26" s="24">
        <v>170944.86</v>
      </c>
      <c r="H26" s="24">
        <v>157564.95000000001</v>
      </c>
      <c r="I26" s="24">
        <v>171229.06</v>
      </c>
      <c r="J26" s="24">
        <v>264277.69999999995</v>
      </c>
      <c r="K26" s="24">
        <v>158152.23000000001</v>
      </c>
      <c r="L26" s="24">
        <v>178432.99000000002</v>
      </c>
      <c r="M26" s="24">
        <v>228086.34</v>
      </c>
      <c r="N26" s="24">
        <v>184358.09000000003</v>
      </c>
      <c r="O26" s="24">
        <v>179199.83000000002</v>
      </c>
      <c r="P26" s="24">
        <v>197915.73000000004</v>
      </c>
      <c r="Q26" s="24">
        <v>166302.99</v>
      </c>
      <c r="R26" s="24">
        <v>155088.54999999999</v>
      </c>
      <c r="S26" s="24">
        <v>193100.42</v>
      </c>
      <c r="T26" s="24">
        <v>180328.88999999998</v>
      </c>
      <c r="U26" s="24">
        <v>194989.68</v>
      </c>
      <c r="V26" s="24">
        <v>292250.7</v>
      </c>
      <c r="W26" s="24">
        <v>155546.87</v>
      </c>
      <c r="X26" s="24">
        <v>175580.7</v>
      </c>
      <c r="Y26" s="24">
        <v>216200</v>
      </c>
      <c r="Z26" s="24">
        <v>175900</v>
      </c>
      <c r="AA26" s="24">
        <v>163200</v>
      </c>
      <c r="AB26" s="24">
        <v>207200</v>
      </c>
      <c r="AC26" s="24">
        <v>167400</v>
      </c>
      <c r="AD26" s="24"/>
      <c r="AE26" s="24">
        <v>2276785.8099999996</v>
      </c>
      <c r="AF26" s="24">
        <v>2253100</v>
      </c>
      <c r="AG26" s="24"/>
      <c r="AH26" s="60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50"/>
      <c r="DE26" s="50"/>
      <c r="DF26" s="24" t="e">
        <v>#REF!</v>
      </c>
      <c r="DG26" s="24" t="e">
        <v>#REF!</v>
      </c>
      <c r="DH26" s="24" t="e">
        <v>#REF!</v>
      </c>
      <c r="DI26" s="24" t="e">
        <v>#REF!</v>
      </c>
      <c r="DJ26" s="24" t="e">
        <v>#REF!</v>
      </c>
      <c r="DK26" s="24" t="e">
        <v>#REF!</v>
      </c>
      <c r="DL26" s="24" t="e">
        <v>#REF!</v>
      </c>
      <c r="DM26" s="24" t="e">
        <v>#REF!</v>
      </c>
      <c r="DN26" s="24" t="e">
        <v>#REF!</v>
      </c>
      <c r="DO26" s="24" t="e">
        <v>#REF!</v>
      </c>
      <c r="DP26" s="24" t="e">
        <v>#REF!</v>
      </c>
      <c r="DQ26" s="24" t="e">
        <v>#REF!</v>
      </c>
      <c r="DR26" s="24" t="e">
        <v>#REF!</v>
      </c>
      <c r="DS26" s="24" t="e">
        <v>#REF!</v>
      </c>
      <c r="DT26" s="24" t="e">
        <v>#REF!</v>
      </c>
      <c r="DU26" s="24" t="e">
        <v>#REF!</v>
      </c>
      <c r="DV26" s="24" t="e">
        <v>#REF!</v>
      </c>
      <c r="DW26" s="24" t="e">
        <v>#REF!</v>
      </c>
      <c r="DX26" s="24" t="e">
        <v>#REF!</v>
      </c>
      <c r="DY26" s="24" t="e">
        <v>#REF!</v>
      </c>
      <c r="DZ26" s="50"/>
      <c r="EA26" s="50"/>
      <c r="EB26" s="50"/>
      <c r="EC26" s="50"/>
      <c r="ED26" s="50"/>
      <c r="EE26" s="50"/>
      <c r="EF26" s="50"/>
      <c r="EG26" s="50"/>
      <c r="EH26" s="50"/>
    </row>
    <row r="27" spans="3:138" ht="12.75" hidden="1" customHeight="1" outlineLevel="1">
      <c r="C27" s="52">
        <v>120</v>
      </c>
      <c r="D27" s="123" t="s">
        <v>23</v>
      </c>
      <c r="F27" s="24">
        <v>227248.97999999998</v>
      </c>
      <c r="G27" s="24">
        <v>223428.13999999998</v>
      </c>
      <c r="H27" s="24">
        <v>193298.01</v>
      </c>
      <c r="I27" s="24">
        <v>199328.51</v>
      </c>
      <c r="J27" s="24">
        <v>285940.46999999997</v>
      </c>
      <c r="K27" s="24">
        <v>166121.97</v>
      </c>
      <c r="L27" s="24">
        <v>196594.99</v>
      </c>
      <c r="M27" s="24">
        <v>240597.05</v>
      </c>
      <c r="N27" s="24">
        <v>207182.01</v>
      </c>
      <c r="O27" s="24">
        <v>206509.31</v>
      </c>
      <c r="P27" s="24">
        <v>258629.33</v>
      </c>
      <c r="Q27" s="24">
        <v>216776.81999999998</v>
      </c>
      <c r="R27" s="24">
        <v>244016.28999999998</v>
      </c>
      <c r="S27" s="24">
        <v>243324.2</v>
      </c>
      <c r="T27" s="24">
        <v>208650.99</v>
      </c>
      <c r="U27" s="24">
        <v>210770.93</v>
      </c>
      <c r="V27" s="24">
        <v>324019.94000000006</v>
      </c>
      <c r="W27" s="24">
        <v>174175.4</v>
      </c>
      <c r="X27" s="24">
        <v>202959.48</v>
      </c>
      <c r="Y27" s="24">
        <v>261620</v>
      </c>
      <c r="Z27" s="24">
        <v>206824</v>
      </c>
      <c r="AA27" s="24">
        <v>204558</v>
      </c>
      <c r="AB27" s="24">
        <v>265843</v>
      </c>
      <c r="AC27" s="24">
        <v>199408</v>
      </c>
      <c r="AD27" s="24"/>
      <c r="AE27" s="24">
        <v>2746170.23</v>
      </c>
      <c r="AF27" s="24">
        <v>2677794</v>
      </c>
      <c r="AG27" s="24"/>
      <c r="AH27" s="60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50"/>
      <c r="DE27" s="50"/>
      <c r="DF27" s="24" t="e">
        <v>#REF!</v>
      </c>
      <c r="DG27" s="24" t="e">
        <v>#REF!</v>
      </c>
      <c r="DH27" s="24" t="e">
        <v>#REF!</v>
      </c>
      <c r="DI27" s="24" t="e">
        <v>#REF!</v>
      </c>
      <c r="DJ27" s="24" t="e">
        <v>#REF!</v>
      </c>
      <c r="DK27" s="24" t="e">
        <v>#REF!</v>
      </c>
      <c r="DL27" s="24" t="e">
        <v>#REF!</v>
      </c>
      <c r="DM27" s="24" t="e">
        <v>#REF!</v>
      </c>
      <c r="DN27" s="24" t="e">
        <v>#REF!</v>
      </c>
      <c r="DO27" s="24" t="e">
        <v>#REF!</v>
      </c>
      <c r="DP27" s="24" t="e">
        <v>#REF!</v>
      </c>
      <c r="DQ27" s="24" t="e">
        <v>#REF!</v>
      </c>
      <c r="DR27" s="24" t="e">
        <v>#REF!</v>
      </c>
      <c r="DS27" s="24" t="e">
        <v>#REF!</v>
      </c>
      <c r="DT27" s="24" t="e">
        <v>#REF!</v>
      </c>
      <c r="DU27" s="24" t="e">
        <v>#REF!</v>
      </c>
      <c r="DV27" s="24" t="e">
        <v>#REF!</v>
      </c>
      <c r="DW27" s="24" t="e">
        <v>#REF!</v>
      </c>
      <c r="DX27" s="24" t="e">
        <v>#REF!</v>
      </c>
      <c r="DY27" s="24" t="e">
        <v>#REF!</v>
      </c>
      <c r="DZ27" s="50"/>
      <c r="EA27" s="50"/>
      <c r="EB27" s="50"/>
      <c r="EC27" s="50"/>
      <c r="ED27" s="50"/>
      <c r="EE27" s="50"/>
      <c r="EF27" s="50"/>
      <c r="EG27" s="50"/>
      <c r="EH27" s="50"/>
    </row>
    <row r="28" spans="3:138" ht="12.75" hidden="1" customHeight="1" outlineLevel="1">
      <c r="C28" s="52">
        <v>121</v>
      </c>
      <c r="D28" s="123" t="s">
        <v>22</v>
      </c>
      <c r="F28" s="24">
        <v>130809.59</v>
      </c>
      <c r="G28" s="24">
        <v>136590.65</v>
      </c>
      <c r="H28" s="24">
        <v>112452.63</v>
      </c>
      <c r="I28" s="24">
        <v>110681.19</v>
      </c>
      <c r="J28" s="24">
        <v>184650.99</v>
      </c>
      <c r="K28" s="24">
        <v>102030.79</v>
      </c>
      <c r="L28" s="24">
        <v>125122.96999999997</v>
      </c>
      <c r="M28" s="24">
        <v>147798.04999999999</v>
      </c>
      <c r="N28" s="24">
        <v>114002.54000000001</v>
      </c>
      <c r="O28" s="24">
        <v>99486.869999999981</v>
      </c>
      <c r="P28" s="24">
        <v>121477.45999999999</v>
      </c>
      <c r="Q28" s="24">
        <v>104177.16</v>
      </c>
      <c r="R28" s="24">
        <v>104969.35999999999</v>
      </c>
      <c r="S28" s="24">
        <v>124841.69999999998</v>
      </c>
      <c r="T28" s="24">
        <v>103470.83</v>
      </c>
      <c r="U28" s="24">
        <v>99963.340000000011</v>
      </c>
      <c r="V28" s="24">
        <v>164227.34000000003</v>
      </c>
      <c r="W28" s="24">
        <v>97236.959999999992</v>
      </c>
      <c r="X28" s="24">
        <v>113698.3</v>
      </c>
      <c r="Y28" s="24">
        <v>168200</v>
      </c>
      <c r="Z28" s="24">
        <v>135700</v>
      </c>
      <c r="AA28" s="24">
        <v>131500</v>
      </c>
      <c r="AB28" s="24">
        <v>174500</v>
      </c>
      <c r="AC28" s="24">
        <v>124100</v>
      </c>
      <c r="AD28" s="24"/>
      <c r="AE28" s="24">
        <v>1542407.83</v>
      </c>
      <c r="AF28" s="24">
        <v>1658100</v>
      </c>
      <c r="AG28" s="24"/>
      <c r="AH28" s="60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50"/>
      <c r="DE28" s="50"/>
      <c r="DF28" s="24" t="e">
        <v>#REF!</v>
      </c>
      <c r="DG28" s="24" t="e">
        <v>#REF!</v>
      </c>
      <c r="DH28" s="24" t="e">
        <v>#REF!</v>
      </c>
      <c r="DI28" s="24" t="e">
        <v>#REF!</v>
      </c>
      <c r="DJ28" s="24" t="e">
        <v>#REF!</v>
      </c>
      <c r="DK28" s="24" t="e">
        <v>#REF!</v>
      </c>
      <c r="DL28" s="24" t="e">
        <v>#REF!</v>
      </c>
      <c r="DM28" s="24" t="e">
        <v>#REF!</v>
      </c>
      <c r="DN28" s="24" t="e">
        <v>#REF!</v>
      </c>
      <c r="DO28" s="24" t="e">
        <v>#REF!</v>
      </c>
      <c r="DP28" s="24" t="e">
        <v>#REF!</v>
      </c>
      <c r="DQ28" s="24" t="e">
        <v>#REF!</v>
      </c>
      <c r="DR28" s="24" t="e">
        <v>#REF!</v>
      </c>
      <c r="DS28" s="24" t="e">
        <v>#REF!</v>
      </c>
      <c r="DT28" s="24" t="e">
        <v>#REF!</v>
      </c>
      <c r="DU28" s="24" t="e">
        <v>#REF!</v>
      </c>
      <c r="DV28" s="24" t="e">
        <v>#REF!</v>
      </c>
      <c r="DW28" s="24" t="e">
        <v>#REF!</v>
      </c>
      <c r="DX28" s="24" t="e">
        <v>#REF!</v>
      </c>
      <c r="DY28" s="24" t="e">
        <v>#REF!</v>
      </c>
      <c r="DZ28" s="50"/>
      <c r="EA28" s="50"/>
      <c r="EB28" s="50"/>
      <c r="EC28" s="50"/>
      <c r="ED28" s="50"/>
      <c r="EE28" s="50"/>
      <c r="EF28" s="50"/>
      <c r="EG28" s="50"/>
      <c r="EH28" s="50"/>
    </row>
    <row r="29" spans="3:138" ht="12.75" hidden="1" customHeight="1" outlineLevel="1">
      <c r="C29" s="52">
        <v>122</v>
      </c>
      <c r="D29" s="123" t="s">
        <v>191</v>
      </c>
      <c r="F29" s="24">
        <v>0</v>
      </c>
      <c r="G29" s="24">
        <v>185107.34</v>
      </c>
      <c r="H29" s="24">
        <v>146596.10999999999</v>
      </c>
      <c r="I29" s="24">
        <v>144218.59</v>
      </c>
      <c r="J29" s="24">
        <v>185055.64</v>
      </c>
      <c r="K29" s="24">
        <v>119564.96</v>
      </c>
      <c r="L29" s="24">
        <v>129101.59</v>
      </c>
      <c r="M29" s="24">
        <v>161149.33000000002</v>
      </c>
      <c r="N29" s="24">
        <v>131884.13999999998</v>
      </c>
      <c r="O29" s="24">
        <v>111093.3</v>
      </c>
      <c r="P29" s="24">
        <v>135118.97</v>
      </c>
      <c r="Q29" s="24">
        <v>105602.95</v>
      </c>
      <c r="R29" s="24">
        <v>111126.17000000001</v>
      </c>
      <c r="S29" s="24">
        <v>125706.23000000001</v>
      </c>
      <c r="T29" s="24">
        <v>96307.7</v>
      </c>
      <c r="U29" s="24">
        <v>94029.28</v>
      </c>
      <c r="V29" s="24">
        <v>146044.71999999997</v>
      </c>
      <c r="W29" s="24">
        <v>93169.489999999991</v>
      </c>
      <c r="X29" s="24">
        <v>99838.23</v>
      </c>
      <c r="Y29" s="24">
        <v>146466</v>
      </c>
      <c r="Z29" s="24">
        <v>115875</v>
      </c>
      <c r="AA29" s="24">
        <v>114639</v>
      </c>
      <c r="AB29" s="24">
        <v>148938</v>
      </c>
      <c r="AC29" s="24">
        <v>111549</v>
      </c>
      <c r="AD29" s="24"/>
      <c r="AE29" s="24">
        <v>1403688.8199999998</v>
      </c>
      <c r="AF29" s="24">
        <v>1499577</v>
      </c>
      <c r="AG29" s="24"/>
      <c r="AH29" s="60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50"/>
      <c r="DE29" s="50"/>
      <c r="DF29" s="24" t="e">
        <v>#REF!</v>
      </c>
      <c r="DG29" s="24" t="e">
        <v>#REF!</v>
      </c>
      <c r="DH29" s="24" t="e">
        <v>#REF!</v>
      </c>
      <c r="DI29" s="24" t="e">
        <v>#REF!</v>
      </c>
      <c r="DJ29" s="24" t="e">
        <v>#REF!</v>
      </c>
      <c r="DK29" s="24" t="e">
        <v>#REF!</v>
      </c>
      <c r="DL29" s="24" t="e">
        <v>#REF!</v>
      </c>
      <c r="DM29" s="24" t="e">
        <v>#REF!</v>
      </c>
      <c r="DN29" s="24" t="e">
        <v>#REF!</v>
      </c>
      <c r="DO29" s="24" t="e">
        <v>#REF!</v>
      </c>
      <c r="DP29" s="24" t="e">
        <v>#REF!</v>
      </c>
      <c r="DQ29" s="24" t="e">
        <v>#REF!</v>
      </c>
      <c r="DR29" s="24" t="e">
        <v>#REF!</v>
      </c>
      <c r="DS29" s="24" t="e">
        <v>#REF!</v>
      </c>
      <c r="DT29" s="24" t="e">
        <v>#REF!</v>
      </c>
      <c r="DU29" s="24" t="e">
        <v>#REF!</v>
      </c>
      <c r="DV29" s="24" t="e">
        <v>#REF!</v>
      </c>
      <c r="DW29" s="24" t="e">
        <v>#REF!</v>
      </c>
      <c r="DX29" s="24" t="e">
        <v>#REF!</v>
      </c>
      <c r="DY29" s="24" t="e">
        <v>#REF!</v>
      </c>
      <c r="DZ29" s="50"/>
      <c r="EA29" s="50"/>
      <c r="EB29" s="50"/>
      <c r="EC29" s="50"/>
      <c r="ED29" s="50"/>
      <c r="EE29" s="50"/>
      <c r="EF29" s="50"/>
      <c r="EG29" s="50"/>
      <c r="EH29" s="50"/>
    </row>
    <row r="30" spans="3:138" ht="12.75" hidden="1" customHeight="1" outlineLevel="1">
      <c r="C30" s="52">
        <v>123</v>
      </c>
      <c r="D30" s="123" t="s">
        <v>198</v>
      </c>
      <c r="F30" s="24">
        <v>0</v>
      </c>
      <c r="G30" s="24">
        <v>0</v>
      </c>
      <c r="H30" s="24">
        <v>0</v>
      </c>
      <c r="I30" s="24">
        <v>120915.18</v>
      </c>
      <c r="J30" s="24">
        <v>239445.81</v>
      </c>
      <c r="K30" s="24">
        <v>152581.97</v>
      </c>
      <c r="L30" s="24">
        <v>161713.29</v>
      </c>
      <c r="M30" s="24">
        <v>195021.84</v>
      </c>
      <c r="N30" s="24">
        <v>153546.03</v>
      </c>
      <c r="O30" s="24">
        <v>125994.5</v>
      </c>
      <c r="P30" s="24">
        <v>143477.07</v>
      </c>
      <c r="Q30" s="24">
        <v>107725.73000000001</v>
      </c>
      <c r="R30" s="24">
        <v>114637.74</v>
      </c>
      <c r="S30" s="24">
        <v>129385.70999999999</v>
      </c>
      <c r="T30" s="24">
        <v>109169.95999999999</v>
      </c>
      <c r="U30" s="24">
        <v>112888.13999999998</v>
      </c>
      <c r="V30" s="24">
        <v>161198.08000000002</v>
      </c>
      <c r="W30" s="24">
        <v>104368.95</v>
      </c>
      <c r="X30" s="24">
        <v>110191.45</v>
      </c>
      <c r="Y30" s="24">
        <v>183134</v>
      </c>
      <c r="Z30" s="24">
        <v>144818</v>
      </c>
      <c r="AA30" s="24">
        <v>143170</v>
      </c>
      <c r="AB30" s="24">
        <v>186018</v>
      </c>
      <c r="AC30" s="24">
        <v>139565</v>
      </c>
      <c r="AD30" s="24"/>
      <c r="AE30" s="24">
        <v>1638545.03</v>
      </c>
      <c r="AF30" s="24">
        <v>1874703</v>
      </c>
      <c r="AG30" s="24"/>
      <c r="AH30" s="60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50"/>
      <c r="DE30" s="50"/>
      <c r="DF30" s="24" t="e">
        <v>#REF!</v>
      </c>
      <c r="DG30" s="24" t="e">
        <v>#REF!</v>
      </c>
      <c r="DH30" s="24" t="e">
        <v>#REF!</v>
      </c>
      <c r="DI30" s="24" t="e">
        <v>#REF!</v>
      </c>
      <c r="DJ30" s="24" t="e">
        <v>#REF!</v>
      </c>
      <c r="DK30" s="24" t="e">
        <v>#REF!</v>
      </c>
      <c r="DL30" s="24" t="e">
        <v>#REF!</v>
      </c>
      <c r="DM30" s="24" t="e">
        <v>#REF!</v>
      </c>
      <c r="DN30" s="24" t="e">
        <v>#REF!</v>
      </c>
      <c r="DO30" s="24" t="e">
        <v>#REF!</v>
      </c>
      <c r="DP30" s="24" t="e">
        <v>#REF!</v>
      </c>
      <c r="DQ30" s="24" t="e">
        <v>#REF!</v>
      </c>
      <c r="DR30" s="24" t="e">
        <v>#REF!</v>
      </c>
      <c r="DS30" s="24" t="e">
        <v>#REF!</v>
      </c>
      <c r="DT30" s="24" t="e">
        <v>#REF!</v>
      </c>
      <c r="DU30" s="24" t="e">
        <v>#REF!</v>
      </c>
      <c r="DV30" s="24" t="e">
        <v>#REF!</v>
      </c>
      <c r="DW30" s="24" t="e">
        <v>#REF!</v>
      </c>
      <c r="DX30" s="24" t="e">
        <v>#REF!</v>
      </c>
      <c r="DY30" s="24" t="e">
        <v>#REF!</v>
      </c>
      <c r="DZ30" s="50"/>
      <c r="EA30" s="50"/>
      <c r="EB30" s="50"/>
      <c r="EC30" s="50"/>
      <c r="ED30" s="50"/>
      <c r="EE30" s="50"/>
      <c r="EF30" s="50"/>
      <c r="EG30" s="50"/>
      <c r="EH30" s="50"/>
    </row>
    <row r="31" spans="3:138" ht="12.75" hidden="1" customHeight="1" outlineLevel="1">
      <c r="C31" s="52">
        <v>114</v>
      </c>
      <c r="D31" s="123" t="s">
        <v>24</v>
      </c>
      <c r="F31" s="24">
        <v>0</v>
      </c>
      <c r="G31" s="24">
        <v>0</v>
      </c>
      <c r="H31" s="24">
        <v>0</v>
      </c>
      <c r="I31" s="24">
        <v>0</v>
      </c>
      <c r="J31" s="24">
        <v>209394.34</v>
      </c>
      <c r="K31" s="24">
        <v>178662.69</v>
      </c>
      <c r="L31" s="24">
        <v>207570.94999999998</v>
      </c>
      <c r="M31" s="24">
        <v>238091.09</v>
      </c>
      <c r="N31" s="24">
        <v>183868.97999999998</v>
      </c>
      <c r="O31" s="24">
        <v>178074.03</v>
      </c>
      <c r="P31" s="24">
        <v>202558.91000000003</v>
      </c>
      <c r="Q31" s="24">
        <v>151482.16999999998</v>
      </c>
      <c r="R31" s="24">
        <v>145581.38</v>
      </c>
      <c r="S31" s="24">
        <v>195052.60000000003</v>
      </c>
      <c r="T31" s="24">
        <v>152605.26</v>
      </c>
      <c r="U31" s="24">
        <v>150273.74</v>
      </c>
      <c r="V31" s="24">
        <v>221134.16</v>
      </c>
      <c r="W31" s="24">
        <v>129149.51999999999</v>
      </c>
      <c r="X31" s="24">
        <v>158069.12</v>
      </c>
      <c r="Y31" s="24">
        <v>235664</v>
      </c>
      <c r="Z31" s="24">
        <v>186224</v>
      </c>
      <c r="AA31" s="24">
        <v>184164</v>
      </c>
      <c r="AB31" s="24">
        <v>239166</v>
      </c>
      <c r="AC31" s="24">
        <v>179426</v>
      </c>
      <c r="AD31" s="24"/>
      <c r="AE31" s="24">
        <v>2176509.7800000003</v>
      </c>
      <c r="AF31" s="24">
        <v>2410200</v>
      </c>
      <c r="AG31" s="24"/>
      <c r="AH31" s="60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50"/>
      <c r="DE31" s="50"/>
      <c r="DF31" s="24" t="e">
        <v>#REF!</v>
      </c>
      <c r="DG31" s="24" t="e">
        <v>#REF!</v>
      </c>
      <c r="DH31" s="24" t="e">
        <v>#REF!</v>
      </c>
      <c r="DI31" s="24" t="e">
        <v>#REF!</v>
      </c>
      <c r="DJ31" s="24" t="e">
        <v>#REF!</v>
      </c>
      <c r="DK31" s="24" t="e">
        <v>#REF!</v>
      </c>
      <c r="DL31" s="24" t="e">
        <v>#REF!</v>
      </c>
      <c r="DM31" s="24" t="e">
        <v>#REF!</v>
      </c>
      <c r="DN31" s="24" t="e">
        <v>#REF!</v>
      </c>
      <c r="DO31" s="24" t="e">
        <v>#REF!</v>
      </c>
      <c r="DP31" s="24" t="e">
        <v>#REF!</v>
      </c>
      <c r="DQ31" s="24" t="e">
        <v>#REF!</v>
      </c>
      <c r="DR31" s="24" t="e">
        <v>#REF!</v>
      </c>
      <c r="DS31" s="24" t="e">
        <v>#REF!</v>
      </c>
      <c r="DT31" s="24" t="e">
        <v>#REF!</v>
      </c>
      <c r="DU31" s="24" t="e">
        <v>#REF!</v>
      </c>
      <c r="DV31" s="24" t="e">
        <v>#REF!</v>
      </c>
      <c r="DW31" s="24" t="e">
        <v>#REF!</v>
      </c>
      <c r="DX31" s="24" t="e">
        <v>#REF!</v>
      </c>
      <c r="DY31" s="24" t="e">
        <v>#REF!</v>
      </c>
      <c r="DZ31" s="50"/>
      <c r="EA31" s="50"/>
      <c r="EB31" s="50"/>
      <c r="EC31" s="50"/>
      <c r="ED31" s="50"/>
      <c r="EE31" s="50"/>
      <c r="EF31" s="50"/>
      <c r="EG31" s="50"/>
      <c r="EH31" s="50"/>
    </row>
    <row r="32" spans="3:138" ht="12.75" hidden="1" customHeight="1" outlineLevel="1">
      <c r="C32" s="52">
        <v>126</v>
      </c>
      <c r="D32" s="123" t="s">
        <v>743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417.14</v>
      </c>
      <c r="R32" s="24">
        <v>178905.52000000002</v>
      </c>
      <c r="S32" s="24">
        <v>236442.52000000002</v>
      </c>
      <c r="T32" s="24">
        <v>172534.6</v>
      </c>
      <c r="U32" s="24">
        <v>184549.66999999998</v>
      </c>
      <c r="V32" s="24">
        <v>234904.61</v>
      </c>
      <c r="W32" s="24">
        <v>158217.82</v>
      </c>
      <c r="X32" s="24">
        <v>135140.85</v>
      </c>
      <c r="Y32" s="24">
        <v>209399</v>
      </c>
      <c r="Z32" s="24">
        <v>165521</v>
      </c>
      <c r="AA32" s="24">
        <v>163564</v>
      </c>
      <c r="AB32" s="24">
        <v>212695</v>
      </c>
      <c r="AC32" s="24">
        <v>159444</v>
      </c>
      <c r="AD32" s="24"/>
      <c r="AE32" s="24">
        <v>2211318.59</v>
      </c>
      <c r="AF32" s="24">
        <v>2142194</v>
      </c>
      <c r="AG32" s="24"/>
      <c r="AH32" s="60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50"/>
      <c r="DE32" s="50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50"/>
      <c r="EA32" s="50"/>
      <c r="EB32" s="50"/>
      <c r="EC32" s="50"/>
      <c r="ED32" s="50"/>
      <c r="EE32" s="50"/>
      <c r="EF32" s="50"/>
      <c r="EG32" s="50"/>
      <c r="EH32" s="50"/>
    </row>
    <row r="33" spans="3:138" ht="12.75" hidden="1" customHeight="1" outlineLevel="1">
      <c r="C33" s="52">
        <v>127</v>
      </c>
      <c r="D33" s="123" t="s">
        <v>200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58955.89</v>
      </c>
      <c r="Q33" s="24">
        <v>147878.66</v>
      </c>
      <c r="R33" s="24">
        <v>145831.07</v>
      </c>
      <c r="S33" s="24">
        <v>171231.51</v>
      </c>
      <c r="T33" s="24">
        <v>126226.53</v>
      </c>
      <c r="U33" s="24">
        <v>121761.8</v>
      </c>
      <c r="V33" s="24">
        <v>164859.84</v>
      </c>
      <c r="W33" s="24">
        <v>103394.17000000001</v>
      </c>
      <c r="X33" s="24">
        <v>116315.73</v>
      </c>
      <c r="Y33" s="24">
        <v>146466</v>
      </c>
      <c r="Z33" s="24">
        <v>115875</v>
      </c>
      <c r="AA33" s="24">
        <v>114639</v>
      </c>
      <c r="AB33" s="24">
        <v>148938</v>
      </c>
      <c r="AC33" s="24">
        <v>111549</v>
      </c>
      <c r="AD33" s="24"/>
      <c r="AE33" s="24">
        <v>1587087.65</v>
      </c>
      <c r="AF33" s="24">
        <v>1499577</v>
      </c>
      <c r="AG33" s="24"/>
      <c r="AH33" s="60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50"/>
      <c r="DE33" s="50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50"/>
      <c r="EA33" s="50"/>
      <c r="EB33" s="50"/>
      <c r="EC33" s="50"/>
      <c r="ED33" s="50"/>
      <c r="EE33" s="50"/>
      <c r="EF33" s="50"/>
      <c r="EG33" s="50"/>
      <c r="EH33" s="50"/>
    </row>
    <row r="34" spans="3:138" ht="12.75" hidden="1" customHeight="1" outlineLevel="1">
      <c r="C34" s="52">
        <v>128</v>
      </c>
      <c r="D34" s="123" t="s">
        <v>218</v>
      </c>
      <c r="F34" s="24">
        <v>0</v>
      </c>
      <c r="G34" s="24">
        <v>0</v>
      </c>
      <c r="H34" s="24">
        <v>0</v>
      </c>
      <c r="I34" s="24">
        <v>64858.689999999995</v>
      </c>
      <c r="J34" s="24">
        <v>196005.03</v>
      </c>
      <c r="K34" s="24">
        <v>136245.81</v>
      </c>
      <c r="L34" s="24">
        <v>147727.35</v>
      </c>
      <c r="M34" s="24">
        <v>179545.41</v>
      </c>
      <c r="N34" s="24">
        <v>137819.45000000001</v>
      </c>
      <c r="O34" s="24">
        <v>119243.23000000001</v>
      </c>
      <c r="P34" s="24">
        <v>142542.75</v>
      </c>
      <c r="Q34" s="24">
        <v>111443.18</v>
      </c>
      <c r="R34" s="24">
        <v>113403.03</v>
      </c>
      <c r="S34" s="24">
        <v>131475.96000000002</v>
      </c>
      <c r="T34" s="24">
        <v>105912.85</v>
      </c>
      <c r="U34" s="24">
        <v>111009.56</v>
      </c>
      <c r="V34" s="24">
        <v>149619.91</v>
      </c>
      <c r="W34" s="24">
        <v>100928.17</v>
      </c>
      <c r="X34" s="24">
        <v>113404.15</v>
      </c>
      <c r="Y34" s="24">
        <v>183134</v>
      </c>
      <c r="Z34" s="24">
        <v>144818</v>
      </c>
      <c r="AA34" s="24">
        <v>143170</v>
      </c>
      <c r="AB34" s="24">
        <v>186018</v>
      </c>
      <c r="AC34" s="24">
        <v>139565</v>
      </c>
      <c r="AD34" s="24"/>
      <c r="AE34" s="24">
        <v>1622458.6300000001</v>
      </c>
      <c r="AF34" s="24">
        <v>1874703</v>
      </c>
      <c r="AG34" s="24"/>
      <c r="AH34" s="60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50"/>
      <c r="DE34" s="50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50"/>
      <c r="EA34" s="50"/>
      <c r="EB34" s="50"/>
      <c r="EC34" s="50"/>
      <c r="ED34" s="50"/>
      <c r="EE34" s="50"/>
      <c r="EF34" s="50"/>
      <c r="EG34" s="50"/>
      <c r="EH34" s="50"/>
    </row>
    <row r="35" spans="3:138" ht="12.75" hidden="1" customHeight="1" outlineLevel="1">
      <c r="C35" s="52">
        <v>129</v>
      </c>
      <c r="D35" s="123" t="s">
        <v>219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209399</v>
      </c>
      <c r="Z35" s="24">
        <v>165521</v>
      </c>
      <c r="AA35" s="24">
        <v>163564</v>
      </c>
      <c r="AB35" s="24">
        <v>212695</v>
      </c>
      <c r="AC35" s="24">
        <v>159444</v>
      </c>
      <c r="AD35" s="24"/>
      <c r="AE35" s="24">
        <v>910623</v>
      </c>
      <c r="AF35" s="24">
        <v>1792406</v>
      </c>
      <c r="AG35" s="24"/>
      <c r="AH35" s="60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50"/>
      <c r="DE35" s="50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50"/>
      <c r="EA35" s="50"/>
      <c r="EB35" s="50"/>
      <c r="EC35" s="50"/>
      <c r="ED35" s="50"/>
      <c r="EE35" s="50"/>
      <c r="EF35" s="50"/>
      <c r="EG35" s="50"/>
      <c r="EH35" s="50"/>
    </row>
    <row r="36" spans="3:138" ht="12.75" hidden="1" customHeight="1" outlineLevel="1">
      <c r="C36" s="52">
        <v>130</v>
      </c>
      <c r="D36" s="123" t="s">
        <v>199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51315.61</v>
      </c>
      <c r="R36" s="24">
        <v>151211.79</v>
      </c>
      <c r="S36" s="24">
        <v>159845.09999999998</v>
      </c>
      <c r="T36" s="24">
        <v>121816.45</v>
      </c>
      <c r="U36" s="24">
        <v>117145.05</v>
      </c>
      <c r="V36" s="24">
        <v>161034.72</v>
      </c>
      <c r="W36" s="24">
        <v>98003.33</v>
      </c>
      <c r="X36" s="24">
        <v>106983</v>
      </c>
      <c r="Y36" s="24">
        <v>146466</v>
      </c>
      <c r="Z36" s="24">
        <v>115875</v>
      </c>
      <c r="AA36" s="24">
        <v>114639</v>
      </c>
      <c r="AB36" s="24">
        <v>148938</v>
      </c>
      <c r="AC36" s="24">
        <v>111549</v>
      </c>
      <c r="AD36" s="24"/>
      <c r="AE36" s="24">
        <v>1553506.44</v>
      </c>
      <c r="AF36" s="24">
        <v>1499577</v>
      </c>
      <c r="AG36" s="24"/>
      <c r="AH36" s="60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50"/>
      <c r="DE36" s="50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50"/>
      <c r="EA36" s="50"/>
      <c r="EB36" s="50"/>
      <c r="EC36" s="50"/>
      <c r="ED36" s="50"/>
      <c r="EE36" s="50"/>
      <c r="EF36" s="50"/>
      <c r="EG36" s="50"/>
      <c r="EH36" s="50"/>
    </row>
    <row r="37" spans="3:138" ht="12.75" hidden="1" customHeight="1" outlineLevel="1">
      <c r="C37" s="52">
        <v>131</v>
      </c>
      <c r="D37" s="123" t="s">
        <v>744</v>
      </c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>
        <v>0</v>
      </c>
      <c r="S37" s="24">
        <v>0</v>
      </c>
      <c r="T37" s="24">
        <v>0</v>
      </c>
      <c r="U37" s="24">
        <v>52702.020000000004</v>
      </c>
      <c r="V37" s="24">
        <v>187310.78999999998</v>
      </c>
      <c r="W37" s="24">
        <v>121086.12</v>
      </c>
      <c r="X37" s="24">
        <v>131628.24</v>
      </c>
      <c r="Y37" s="24">
        <v>235664</v>
      </c>
      <c r="Z37" s="24">
        <v>186224</v>
      </c>
      <c r="AA37" s="24">
        <v>184164</v>
      </c>
      <c r="AB37" s="24">
        <v>239166</v>
      </c>
      <c r="AC37" s="24">
        <v>179426</v>
      </c>
      <c r="AD37" s="24"/>
      <c r="AE37" s="24">
        <v>1517371.17</v>
      </c>
      <c r="AF37" s="24">
        <v>1792406</v>
      </c>
      <c r="AG37" s="24"/>
      <c r="AH37" s="60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50"/>
      <c r="DE37" s="50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50"/>
      <c r="EA37" s="50"/>
      <c r="EB37" s="50"/>
      <c r="EC37" s="50"/>
      <c r="ED37" s="50"/>
      <c r="EE37" s="50"/>
      <c r="EF37" s="50"/>
      <c r="EG37" s="50"/>
      <c r="EH37" s="50"/>
    </row>
    <row r="38" spans="3:138" ht="12.75" hidden="1" customHeight="1" outlineLevel="1">
      <c r="C38" s="52">
        <v>132</v>
      </c>
      <c r="D38" s="123" t="s">
        <v>769</v>
      </c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163564</v>
      </c>
      <c r="AB38" s="24">
        <v>212695</v>
      </c>
      <c r="AC38" s="24">
        <v>159444</v>
      </c>
      <c r="AD38" s="24"/>
      <c r="AE38" s="24">
        <v>535703</v>
      </c>
      <c r="AF38" s="24">
        <v>1829795</v>
      </c>
      <c r="AG38" s="24"/>
      <c r="AH38" s="60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50"/>
      <c r="DE38" s="50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50"/>
      <c r="EA38" s="50"/>
      <c r="EB38" s="50"/>
      <c r="EC38" s="50"/>
      <c r="ED38" s="50"/>
      <c r="EE38" s="50"/>
      <c r="EF38" s="50"/>
      <c r="EG38" s="50"/>
      <c r="EH38" s="50"/>
    </row>
    <row r="39" spans="3:138" ht="12.75" hidden="1" customHeight="1" outlineLevel="1">
      <c r="C39" s="52">
        <v>133</v>
      </c>
      <c r="D39" s="123" t="s">
        <v>747</v>
      </c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159444</v>
      </c>
      <c r="AC39" s="24">
        <v>119686</v>
      </c>
      <c r="AD39" s="24"/>
      <c r="AE39" s="24">
        <v>279130</v>
      </c>
      <c r="AF39" s="24">
        <v>535703</v>
      </c>
      <c r="AG39" s="24"/>
      <c r="AH39" s="60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50"/>
      <c r="DE39" s="50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50"/>
      <c r="EA39" s="50"/>
      <c r="EB39" s="50"/>
      <c r="EC39" s="50"/>
      <c r="ED39" s="50"/>
      <c r="EE39" s="50"/>
      <c r="EF39" s="50"/>
      <c r="EG39" s="50"/>
      <c r="EH39" s="50"/>
    </row>
    <row r="40" spans="3:138" ht="12.75" hidden="1" customHeight="1" outlineLevel="1">
      <c r="C40" s="52">
        <v>134</v>
      </c>
      <c r="D40" s="123" t="s">
        <v>765</v>
      </c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139565</v>
      </c>
      <c r="AD40" s="24"/>
      <c r="AE40" s="24">
        <v>139565</v>
      </c>
      <c r="AF40" s="24">
        <v>279130</v>
      </c>
      <c r="AG40" s="24"/>
      <c r="AH40" s="60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50"/>
      <c r="DE40" s="50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50"/>
      <c r="EA40" s="50"/>
      <c r="EB40" s="50"/>
      <c r="EC40" s="50"/>
      <c r="ED40" s="50"/>
      <c r="EE40" s="50"/>
      <c r="EF40" s="50"/>
      <c r="EG40" s="50"/>
      <c r="EH40" s="50"/>
    </row>
    <row r="41" spans="3:138" ht="12.75" hidden="1" customHeight="1" outlineLevel="1">
      <c r="C41" s="52">
        <v>135</v>
      </c>
      <c r="D41" s="123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60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50"/>
      <c r="DE41" s="50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50"/>
      <c r="EA41" s="50"/>
      <c r="EB41" s="50"/>
      <c r="EC41" s="50"/>
      <c r="ED41" s="50"/>
      <c r="EE41" s="50"/>
      <c r="EF41" s="50"/>
      <c r="EG41" s="50"/>
      <c r="EH41" s="50"/>
    </row>
    <row r="42" spans="3:138" ht="12.75" hidden="1" customHeight="1" outlineLevel="1">
      <c r="C42" s="52">
        <v>136</v>
      </c>
      <c r="D42" s="123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60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50"/>
      <c r="DE42" s="50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50"/>
      <c r="EA42" s="50"/>
      <c r="EB42" s="50"/>
      <c r="EC42" s="50"/>
      <c r="ED42" s="50"/>
      <c r="EE42" s="50"/>
      <c r="EF42" s="50"/>
      <c r="EG42" s="50"/>
      <c r="EH42" s="50"/>
    </row>
    <row r="43" spans="3:138" ht="12.75" hidden="1" customHeight="1" outlineLevel="1">
      <c r="C43" s="52">
        <v>137</v>
      </c>
      <c r="D43" s="123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60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50"/>
      <c r="DE43" s="50"/>
      <c r="DF43" s="24" t="e">
        <v>#REF!</v>
      </c>
      <c r="DG43" s="24" t="e">
        <v>#REF!</v>
      </c>
      <c r="DH43" s="24" t="e">
        <v>#REF!</v>
      </c>
      <c r="DI43" s="24" t="e">
        <v>#REF!</v>
      </c>
      <c r="DJ43" s="24" t="e">
        <v>#REF!</v>
      </c>
      <c r="DK43" s="24" t="e">
        <v>#REF!</v>
      </c>
      <c r="DL43" s="24" t="e">
        <v>#REF!</v>
      </c>
      <c r="DM43" s="24" t="e">
        <v>#REF!</v>
      </c>
      <c r="DN43" s="24" t="e">
        <v>#REF!</v>
      </c>
      <c r="DO43" s="24" t="e">
        <v>#REF!</v>
      </c>
      <c r="DP43" s="24" t="e">
        <v>#REF!</v>
      </c>
      <c r="DQ43" s="24" t="e">
        <v>#REF!</v>
      </c>
      <c r="DR43" s="24" t="e">
        <v>#REF!</v>
      </c>
      <c r="DS43" s="24" t="e">
        <v>#REF!</v>
      </c>
      <c r="DT43" s="24" t="e">
        <v>#REF!</v>
      </c>
      <c r="DU43" s="24" t="e">
        <v>#REF!</v>
      </c>
      <c r="DV43" s="24" t="e">
        <v>#REF!</v>
      </c>
      <c r="DW43" s="24" t="e">
        <v>#REF!</v>
      </c>
      <c r="DX43" s="24" t="e">
        <v>#REF!</v>
      </c>
      <c r="DY43" s="24" t="e">
        <v>#REF!</v>
      </c>
      <c r="DZ43" s="50"/>
      <c r="EA43" s="50"/>
      <c r="EB43" s="50"/>
      <c r="EC43" s="50"/>
      <c r="ED43" s="50"/>
      <c r="EE43" s="50"/>
      <c r="EF43" s="50"/>
      <c r="EG43" s="50"/>
      <c r="EH43" s="50"/>
    </row>
    <row r="44" spans="3:138" ht="12.75" hidden="1" customHeight="1" outlineLevel="1">
      <c r="C44" s="52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60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50"/>
      <c r="DE44" s="50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50"/>
      <c r="EA44" s="50"/>
      <c r="EB44" s="50"/>
      <c r="EC44" s="50"/>
      <c r="ED44" s="50"/>
      <c r="EE44" s="50"/>
      <c r="EF44" s="50"/>
      <c r="EG44" s="50"/>
      <c r="EH44" s="50"/>
    </row>
    <row r="45" spans="3:138" ht="12.75" hidden="1" customHeight="1" outlineLevel="1">
      <c r="C45" s="52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60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50"/>
      <c r="DE45" s="50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50"/>
      <c r="EA45" s="50"/>
      <c r="EB45" s="50"/>
      <c r="EC45" s="50"/>
      <c r="ED45" s="50"/>
      <c r="EE45" s="50"/>
      <c r="EF45" s="50"/>
      <c r="EG45" s="50"/>
      <c r="EH45" s="50"/>
    </row>
    <row r="46" spans="3:138" ht="12.75" hidden="1" customHeight="1" outlineLevel="1">
      <c r="C46" s="52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60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50"/>
      <c r="DE46" s="50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50"/>
      <c r="EA46" s="50"/>
      <c r="EB46" s="50"/>
      <c r="EC46" s="50"/>
      <c r="ED46" s="50"/>
      <c r="EE46" s="50"/>
      <c r="EF46" s="50"/>
      <c r="EG46" s="50"/>
      <c r="EH46" s="50"/>
    </row>
    <row r="47" spans="3:138" ht="12.75" hidden="1" customHeight="1" outlineLevel="1">
      <c r="C47" s="52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60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50"/>
      <c r="DE47" s="50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50"/>
      <c r="EA47" s="50"/>
      <c r="EB47" s="50"/>
      <c r="EC47" s="50"/>
      <c r="ED47" s="50"/>
      <c r="EE47" s="50"/>
      <c r="EF47" s="50"/>
      <c r="EG47" s="50"/>
      <c r="EH47" s="50"/>
    </row>
    <row r="48" spans="3:138" ht="12.75" hidden="1" customHeight="1" outlineLevel="1">
      <c r="C48" s="52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60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50"/>
      <c r="DE48" s="50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50"/>
      <c r="EA48" s="50"/>
      <c r="EB48" s="50"/>
      <c r="EC48" s="50"/>
      <c r="ED48" s="50"/>
      <c r="EE48" s="50"/>
      <c r="EF48" s="50"/>
      <c r="EG48" s="50"/>
      <c r="EH48" s="50"/>
    </row>
    <row r="49" spans="3:138" ht="12.75" hidden="1" customHeight="1" outlineLevel="1">
      <c r="C49" s="52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60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50"/>
      <c r="DE49" s="50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50"/>
      <c r="EA49" s="50"/>
      <c r="EB49" s="50"/>
      <c r="EC49" s="50"/>
      <c r="ED49" s="50"/>
      <c r="EE49" s="50"/>
      <c r="EF49" s="50"/>
      <c r="EG49" s="50"/>
      <c r="EH49" s="50"/>
    </row>
    <row r="50" spans="3:138" ht="12.75" hidden="1" customHeight="1" outlineLevel="1">
      <c r="C50" s="52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60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50"/>
      <c r="DE50" s="50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50"/>
      <c r="EA50" s="50"/>
      <c r="EB50" s="50"/>
      <c r="EC50" s="50"/>
      <c r="ED50" s="50"/>
      <c r="EE50" s="50"/>
      <c r="EF50" s="50"/>
      <c r="EG50" s="50"/>
      <c r="EH50" s="50"/>
    </row>
    <row r="51" spans="3:138" ht="12.75" hidden="1" customHeight="1" outlineLevel="1">
      <c r="C51" s="52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60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50"/>
      <c r="DE51" s="50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50"/>
      <c r="EA51" s="50"/>
      <c r="EB51" s="50"/>
      <c r="EC51" s="50"/>
      <c r="ED51" s="50"/>
      <c r="EE51" s="50"/>
      <c r="EF51" s="50"/>
      <c r="EG51" s="50"/>
      <c r="EH51" s="50"/>
    </row>
    <row r="52" spans="3:138" ht="12.75" hidden="1" customHeight="1" outlineLevel="1">
      <c r="C52" s="52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60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50"/>
      <c r="DE52" s="50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50"/>
      <c r="EA52" s="50"/>
      <c r="EB52" s="50"/>
      <c r="EC52" s="50"/>
      <c r="ED52" s="50"/>
      <c r="EE52" s="50"/>
      <c r="EF52" s="50"/>
      <c r="EG52" s="50"/>
      <c r="EH52" s="50"/>
    </row>
    <row r="53" spans="3:138" ht="12.75" hidden="1" customHeight="1" outlineLevel="1">
      <c r="C53" s="52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60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50"/>
      <c r="DE53" s="50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50"/>
      <c r="EA53" s="50"/>
      <c r="EB53" s="50"/>
      <c r="EC53" s="50"/>
      <c r="ED53" s="50"/>
      <c r="EE53" s="50"/>
      <c r="EF53" s="50"/>
      <c r="EG53" s="50"/>
      <c r="EH53" s="50"/>
    </row>
    <row r="54" spans="3:138" ht="12.75" hidden="1" customHeight="1" outlineLevel="1">
      <c r="C54" s="52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60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50"/>
      <c r="DE54" s="50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50"/>
      <c r="EA54" s="50"/>
      <c r="EB54" s="50"/>
      <c r="EC54" s="50"/>
      <c r="ED54" s="50"/>
      <c r="EE54" s="50"/>
      <c r="EF54" s="50"/>
      <c r="EG54" s="50"/>
      <c r="EH54" s="50"/>
    </row>
    <row r="55" spans="3:138" ht="12.75" hidden="1" customHeight="1" outlineLevel="1">
      <c r="C55" s="52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60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50"/>
      <c r="DE55" s="50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50"/>
      <c r="EA55" s="50"/>
      <c r="EB55" s="50"/>
      <c r="EC55" s="50"/>
      <c r="ED55" s="50"/>
      <c r="EE55" s="50"/>
      <c r="EF55" s="50"/>
      <c r="EG55" s="50"/>
      <c r="EH55" s="50"/>
    </row>
    <row r="56" spans="3:138" ht="12.75" hidden="1" customHeight="1" outlineLevel="1">
      <c r="C56" s="52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60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50"/>
      <c r="DE56" s="50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50"/>
      <c r="EA56" s="50"/>
      <c r="EB56" s="50"/>
      <c r="EC56" s="50"/>
      <c r="ED56" s="50"/>
      <c r="EE56" s="50"/>
      <c r="EF56" s="50"/>
      <c r="EG56" s="50"/>
      <c r="EH56" s="50"/>
    </row>
    <row r="57" spans="3:138" ht="12.75" hidden="1" customHeight="1" outlineLevel="1">
      <c r="C57" s="52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60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50"/>
      <c r="DE57" s="50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50"/>
      <c r="EA57" s="50"/>
      <c r="EB57" s="50"/>
      <c r="EC57" s="50"/>
      <c r="ED57" s="50"/>
      <c r="EE57" s="50"/>
      <c r="EF57" s="50"/>
      <c r="EG57" s="50"/>
      <c r="EH57" s="50"/>
    </row>
    <row r="58" spans="3:138" ht="12.75" hidden="1" customHeight="1" outlineLevel="1">
      <c r="C58" s="52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60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50"/>
      <c r="DE58" s="50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50"/>
      <c r="EA58" s="50"/>
      <c r="EB58" s="50"/>
      <c r="EC58" s="50"/>
      <c r="ED58" s="50"/>
      <c r="EE58" s="50"/>
      <c r="EF58" s="50"/>
      <c r="EG58" s="50"/>
      <c r="EH58" s="50"/>
    </row>
    <row r="59" spans="3:138" ht="12.75" hidden="1" customHeight="1" outlineLevel="1">
      <c r="C59" s="52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24"/>
      <c r="AE59" s="53"/>
      <c r="AF59" s="53"/>
      <c r="AG59" s="24"/>
      <c r="AH59" s="60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50"/>
      <c r="DE59" s="50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50"/>
      <c r="EA59" s="50"/>
      <c r="EB59" s="50"/>
      <c r="EC59" s="50"/>
      <c r="ED59" s="50"/>
      <c r="EE59" s="50"/>
      <c r="EF59" s="50"/>
      <c r="EG59" s="50"/>
      <c r="EH59" s="50"/>
    </row>
    <row r="60" spans="3:138" s="54" customFormat="1" ht="21" customHeight="1" collapsed="1">
      <c r="D60" s="55" t="s">
        <v>57</v>
      </c>
      <c r="F60" s="56">
        <v>2719619.7199999997</v>
      </c>
      <c r="G60" s="56">
        <v>3260031.9299999997</v>
      </c>
      <c r="H60" s="56">
        <v>2754589.9099999997</v>
      </c>
      <c r="I60" s="56">
        <v>3119643.28</v>
      </c>
      <c r="J60" s="56">
        <v>4792894.84</v>
      </c>
      <c r="K60" s="56">
        <v>2765207.6300000004</v>
      </c>
      <c r="L60" s="56">
        <v>3317334.5899999994</v>
      </c>
      <c r="M60" s="56">
        <v>4100932.7999999989</v>
      </c>
      <c r="N60" s="56">
        <v>3308317.4799999995</v>
      </c>
      <c r="O60" s="56">
        <v>3079153.16</v>
      </c>
      <c r="P60" s="56">
        <v>3818946.0400000005</v>
      </c>
      <c r="Q60" s="56">
        <v>3294254.4099999997</v>
      </c>
      <c r="R60" s="56">
        <v>3529791.4099999997</v>
      </c>
      <c r="S60" s="56">
        <v>4226090.07</v>
      </c>
      <c r="T60" s="56">
        <v>3477389.5000000005</v>
      </c>
      <c r="U60" s="56">
        <v>3688371.66</v>
      </c>
      <c r="V60" s="56">
        <v>5514280.330000001</v>
      </c>
      <c r="W60" s="56">
        <v>3088721.0500000003</v>
      </c>
      <c r="X60" s="56">
        <v>3504800.05</v>
      </c>
      <c r="Y60" s="56">
        <v>5204276</v>
      </c>
      <c r="Z60" s="56">
        <v>4170799</v>
      </c>
      <c r="AA60" s="56">
        <v>4214899</v>
      </c>
      <c r="AB60" s="56">
        <v>5562020</v>
      </c>
      <c r="AC60" s="56">
        <v>4596846</v>
      </c>
      <c r="AD60" s="25"/>
      <c r="AE60" s="56">
        <v>50778284.070000008</v>
      </c>
      <c r="AF60" s="56">
        <v>53444624</v>
      </c>
      <c r="AG60" s="25"/>
      <c r="AH60" s="60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57"/>
      <c r="DE60" s="58"/>
      <c r="DF60" s="56" t="e">
        <v>#REF!</v>
      </c>
      <c r="DG60" s="56" t="e">
        <v>#REF!</v>
      </c>
      <c r="DH60" s="56" t="e">
        <v>#REF!</v>
      </c>
      <c r="DI60" s="56" t="e">
        <v>#REF!</v>
      </c>
      <c r="DJ60" s="56" t="e">
        <v>#REF!</v>
      </c>
      <c r="DK60" s="56" t="e">
        <v>#REF!</v>
      </c>
      <c r="DL60" s="56" t="e">
        <v>#REF!</v>
      </c>
      <c r="DM60" s="56" t="e">
        <v>#REF!</v>
      </c>
      <c r="DN60" s="56" t="e">
        <v>#REF!</v>
      </c>
      <c r="DO60" s="56" t="e">
        <v>#REF!</v>
      </c>
      <c r="DP60" s="56" t="e">
        <v>#REF!</v>
      </c>
      <c r="DQ60" s="56" t="e">
        <v>#REF!</v>
      </c>
      <c r="DR60" s="56" t="e">
        <v>#REF!</v>
      </c>
      <c r="DS60" s="56" t="e">
        <v>#REF!</v>
      </c>
      <c r="DT60" s="56" t="e">
        <v>#REF!</v>
      </c>
      <c r="DU60" s="56" t="e">
        <v>#REF!</v>
      </c>
      <c r="DV60" s="56" t="e">
        <v>#REF!</v>
      </c>
      <c r="DW60" s="56" t="e">
        <v>#REF!</v>
      </c>
      <c r="DX60" s="56" t="e">
        <v>#REF!</v>
      </c>
      <c r="DY60" s="56" t="e">
        <v>#REF!</v>
      </c>
      <c r="DZ60" s="58"/>
      <c r="EA60" s="58"/>
      <c r="EB60" s="58"/>
      <c r="EC60" s="58"/>
      <c r="ED60" s="58"/>
      <c r="EE60" s="58"/>
      <c r="EF60" s="58"/>
      <c r="EG60" s="58"/>
      <c r="EH60" s="58"/>
    </row>
    <row r="61" spans="3:138" s="61" customFormat="1">
      <c r="D61" s="59"/>
      <c r="E61" s="59"/>
      <c r="F61" s="97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E61" s="57"/>
      <c r="DF61" s="60" t="e">
        <v>#REF!</v>
      </c>
      <c r="DG61" s="60" t="e">
        <v>#REF!</v>
      </c>
      <c r="DH61" s="60" t="e">
        <v>#REF!</v>
      </c>
      <c r="DI61" s="60" t="e">
        <v>#REF!</v>
      </c>
      <c r="DJ61" s="60" t="e">
        <v>#REF!</v>
      </c>
      <c r="DK61" s="60" t="e">
        <v>#REF!</v>
      </c>
      <c r="DL61" s="60" t="e">
        <v>#REF!</v>
      </c>
      <c r="DM61" s="60" t="e">
        <v>#REF!</v>
      </c>
      <c r="DN61" s="60" t="e">
        <v>#REF!</v>
      </c>
      <c r="DO61" s="60" t="e">
        <v>#REF!</v>
      </c>
      <c r="DP61" s="60" t="e">
        <v>#REF!</v>
      </c>
      <c r="DQ61" s="60" t="e">
        <v>#REF!</v>
      </c>
      <c r="DR61" s="60" t="e">
        <v>#REF!</v>
      </c>
      <c r="DS61" s="60" t="e">
        <v>#REF!</v>
      </c>
      <c r="DT61" s="60" t="e">
        <v>#REF!</v>
      </c>
      <c r="DU61" s="60" t="e">
        <v>#REF!</v>
      </c>
      <c r="DV61" s="60" t="e">
        <v>#REF!</v>
      </c>
      <c r="DW61" s="60" t="e">
        <v>#REF!</v>
      </c>
      <c r="DX61" s="60" t="e">
        <v>#REF!</v>
      </c>
      <c r="DY61" s="60" t="e">
        <v>#REF!</v>
      </c>
      <c r="DZ61" s="57"/>
      <c r="EA61" s="57"/>
      <c r="EB61" s="57"/>
      <c r="EC61" s="57"/>
      <c r="ED61" s="57"/>
      <c r="EE61" s="57"/>
      <c r="EF61" s="57"/>
      <c r="EG61" s="57"/>
      <c r="EH61" s="57"/>
    </row>
    <row r="62" spans="3:138" s="54" customFormat="1" ht="20.25" customHeight="1">
      <c r="D62" s="62" t="s">
        <v>1</v>
      </c>
      <c r="F62" s="63">
        <v>2039038.8399999999</v>
      </c>
      <c r="G62" s="63">
        <v>2452113.6599999997</v>
      </c>
      <c r="H62" s="63">
        <v>2065690.44</v>
      </c>
      <c r="I62" s="63">
        <v>2354244.27</v>
      </c>
      <c r="J62" s="63">
        <v>3627292.6799999997</v>
      </c>
      <c r="K62" s="63">
        <v>2089345.2400000002</v>
      </c>
      <c r="L62" s="63">
        <v>2477284.7699999996</v>
      </c>
      <c r="M62" s="63">
        <v>3089305.129999999</v>
      </c>
      <c r="N62" s="63">
        <v>2542489.0799999996</v>
      </c>
      <c r="O62" s="63">
        <v>2339363.41</v>
      </c>
      <c r="P62" s="63">
        <v>2879880.8200000003</v>
      </c>
      <c r="Q62" s="63">
        <v>2607986.11</v>
      </c>
      <c r="R62" s="63">
        <v>2749889.57</v>
      </c>
      <c r="S62" s="63">
        <v>3270149.8200000003</v>
      </c>
      <c r="T62" s="63">
        <v>2708198.5100000007</v>
      </c>
      <c r="U62" s="63">
        <v>2835116.04</v>
      </c>
      <c r="V62" s="63">
        <v>4249021.370000001</v>
      </c>
      <c r="W62" s="63">
        <v>2387010.0700000003</v>
      </c>
      <c r="X62" s="63">
        <v>2694877.1799999997</v>
      </c>
      <c r="Y62" s="63">
        <v>4016965.2375000007</v>
      </c>
      <c r="Z62" s="63">
        <v>3219304.14</v>
      </c>
      <c r="AA62" s="63">
        <v>3252174.7875000001</v>
      </c>
      <c r="AB62" s="63">
        <v>4290480.45</v>
      </c>
      <c r="AC62" s="63">
        <v>3545381.7975000003</v>
      </c>
      <c r="AD62" s="25"/>
      <c r="AE62" s="63">
        <v>39218568.972500004</v>
      </c>
      <c r="AF62" s="63">
        <v>41133342.377500005</v>
      </c>
      <c r="AG62" s="25"/>
      <c r="AH62" s="60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58"/>
      <c r="DE62" s="58"/>
      <c r="DF62" s="63" t="e">
        <v>#REF!</v>
      </c>
      <c r="DG62" s="63" t="e">
        <v>#REF!</v>
      </c>
      <c r="DH62" s="63" t="e">
        <v>#REF!</v>
      </c>
      <c r="DI62" s="63" t="e">
        <v>#REF!</v>
      </c>
      <c r="DJ62" s="63" t="e">
        <v>#REF!</v>
      </c>
      <c r="DK62" s="63" t="e">
        <v>#REF!</v>
      </c>
      <c r="DL62" s="63" t="e">
        <v>#REF!</v>
      </c>
      <c r="DM62" s="63" t="e">
        <v>#REF!</v>
      </c>
      <c r="DN62" s="63" t="e">
        <v>#REF!</v>
      </c>
      <c r="DO62" s="63" t="e">
        <v>#REF!</v>
      </c>
      <c r="DP62" s="63" t="e">
        <v>#REF!</v>
      </c>
      <c r="DQ62" s="63" t="e">
        <v>#REF!</v>
      </c>
      <c r="DR62" s="63" t="e">
        <v>#REF!</v>
      </c>
      <c r="DS62" s="63" t="e">
        <v>#REF!</v>
      </c>
      <c r="DT62" s="63" t="e">
        <v>#REF!</v>
      </c>
      <c r="DU62" s="63" t="e">
        <v>#REF!</v>
      </c>
      <c r="DV62" s="63" t="e">
        <v>#REF!</v>
      </c>
      <c r="DW62" s="63" t="e">
        <v>#REF!</v>
      </c>
      <c r="DX62" s="63" t="e">
        <v>#REF!</v>
      </c>
      <c r="DY62" s="63" t="e">
        <v>#REF!</v>
      </c>
      <c r="DZ62" s="58"/>
      <c r="EA62" s="58"/>
      <c r="EB62" s="58"/>
      <c r="EC62" s="58"/>
      <c r="ED62" s="58"/>
      <c r="EE62" s="58"/>
      <c r="EF62" s="58"/>
      <c r="EG62" s="58"/>
      <c r="EH62" s="58"/>
    </row>
    <row r="63" spans="3:138" s="68" customFormat="1" ht="20.25" customHeight="1">
      <c r="D63" s="64" t="s">
        <v>35</v>
      </c>
      <c r="E63" s="106"/>
      <c r="F63" s="66">
        <v>0.74975145422169542</v>
      </c>
      <c r="G63" s="66">
        <v>0.75217473713516658</v>
      </c>
      <c r="H63" s="66">
        <v>0.74990851905066336</v>
      </c>
      <c r="I63" s="66">
        <v>0.75465175300427301</v>
      </c>
      <c r="J63" s="66">
        <v>0.75680623111689216</v>
      </c>
      <c r="K63" s="66">
        <v>0.75558349301965433</v>
      </c>
      <c r="L63" s="66">
        <v>0.74676964375788213</v>
      </c>
      <c r="M63" s="66">
        <v>0.7533176671414854</v>
      </c>
      <c r="N63" s="66">
        <v>0.76851423582237333</v>
      </c>
      <c r="O63" s="66">
        <v>0.75974246438588977</v>
      </c>
      <c r="P63" s="66">
        <v>0.75410356413415047</v>
      </c>
      <c r="Q63" s="66">
        <v>0.79167720079032999</v>
      </c>
      <c r="R63" s="66">
        <v>0.77905157857472374</v>
      </c>
      <c r="S63" s="66">
        <v>0.77380031325267051</v>
      </c>
      <c r="T63" s="66">
        <v>0.77880217617267211</v>
      </c>
      <c r="U63" s="66">
        <v>0.76866332933487513</v>
      </c>
      <c r="V63" s="66">
        <v>0.77054866922226284</v>
      </c>
      <c r="W63" s="66">
        <v>0.77281503617816183</v>
      </c>
      <c r="X63" s="66">
        <v>0.76891039190666521</v>
      </c>
      <c r="Y63" s="66">
        <v>0.77185860963177222</v>
      </c>
      <c r="Z63" s="66">
        <v>0.77186748630178537</v>
      </c>
      <c r="AA63" s="66">
        <v>0.77159020595748562</v>
      </c>
      <c r="AB63" s="66">
        <v>0.77138889288423995</v>
      </c>
      <c r="AC63" s="66">
        <v>0.77126399220247976</v>
      </c>
      <c r="AD63" s="67"/>
      <c r="AE63" s="66">
        <v>0.77234923729276772</v>
      </c>
      <c r="AF63" s="66">
        <v>0.76964415312380163</v>
      </c>
      <c r="AG63" s="67"/>
      <c r="AH63" s="60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F63" s="66" t="e">
        <v>#REF!</v>
      </c>
      <c r="DG63" s="66" t="e">
        <v>#REF!</v>
      </c>
      <c r="DH63" s="66" t="e">
        <v>#REF!</v>
      </c>
      <c r="DI63" s="66" t="e">
        <v>#REF!</v>
      </c>
      <c r="DJ63" s="66" t="e">
        <v>#REF!</v>
      </c>
      <c r="DK63" s="66" t="e">
        <v>#REF!</v>
      </c>
      <c r="DL63" s="66" t="e">
        <v>#REF!</v>
      </c>
      <c r="DM63" s="66" t="e">
        <v>#REF!</v>
      </c>
      <c r="DN63" s="66" t="e">
        <v>#REF!</v>
      </c>
      <c r="DO63" s="66" t="e">
        <v>#REF!</v>
      </c>
      <c r="DP63" s="66" t="e">
        <v>#REF!</v>
      </c>
      <c r="DQ63" s="66" t="e">
        <v>#REF!</v>
      </c>
      <c r="DR63" s="66" t="e">
        <v>#REF!</v>
      </c>
      <c r="DS63" s="66" t="e">
        <v>#REF!</v>
      </c>
      <c r="DT63" s="66" t="e">
        <v>#REF!</v>
      </c>
      <c r="DU63" s="66" t="e">
        <v>#REF!</v>
      </c>
      <c r="DV63" s="66" t="e">
        <v>#REF!</v>
      </c>
      <c r="DW63" s="66" t="e">
        <v>#REF!</v>
      </c>
      <c r="DX63" s="66" t="e">
        <v>#REF!</v>
      </c>
      <c r="DY63" s="66" t="e">
        <v>#REF!</v>
      </c>
    </row>
    <row r="64" spans="3:138" s="68" customFormat="1">
      <c r="D64" s="65"/>
      <c r="E64" s="106"/>
      <c r="F64" s="67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0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F64" s="69" t="e">
        <v>#REF!</v>
      </c>
      <c r="DG64" s="69" t="e">
        <v>#REF!</v>
      </c>
      <c r="DH64" s="69" t="e">
        <v>#REF!</v>
      </c>
      <c r="DI64" s="69" t="e">
        <v>#REF!</v>
      </c>
      <c r="DJ64" s="69" t="e">
        <v>#REF!</v>
      </c>
      <c r="DK64" s="69" t="e">
        <v>#REF!</v>
      </c>
      <c r="DL64" s="69" t="e">
        <v>#REF!</v>
      </c>
      <c r="DM64" s="69" t="e">
        <v>#REF!</v>
      </c>
      <c r="DN64" s="69" t="e">
        <v>#REF!</v>
      </c>
      <c r="DO64" s="69" t="e">
        <v>#REF!</v>
      </c>
      <c r="DP64" s="69" t="e">
        <v>#REF!</v>
      </c>
      <c r="DQ64" s="69" t="e">
        <v>#REF!</v>
      </c>
      <c r="DR64" s="69" t="e">
        <v>#REF!</v>
      </c>
      <c r="DS64" s="69" t="e">
        <v>#REF!</v>
      </c>
      <c r="DT64" s="69" t="e">
        <v>#REF!</v>
      </c>
      <c r="DU64" s="69" t="e">
        <v>#REF!</v>
      </c>
      <c r="DV64" s="69" t="e">
        <v>#REF!</v>
      </c>
      <c r="DW64" s="69" t="e">
        <v>#REF!</v>
      </c>
      <c r="DX64" s="69" t="e">
        <v>#REF!</v>
      </c>
      <c r="DY64" s="69" t="e">
        <v>#REF!</v>
      </c>
    </row>
    <row r="65" spans="4:138" ht="23.25" customHeight="1">
      <c r="D65" s="32" t="s">
        <v>36</v>
      </c>
      <c r="F65" s="24">
        <v>894787.52</v>
      </c>
      <c r="G65" s="24">
        <v>1108754.4500000002</v>
      </c>
      <c r="H65" s="24">
        <v>913751.32000000007</v>
      </c>
      <c r="I65" s="24">
        <v>982436.2699999999</v>
      </c>
      <c r="J65" s="24">
        <v>1450910.3299999998</v>
      </c>
      <c r="K65" s="24">
        <v>998975.8</v>
      </c>
      <c r="L65" s="24">
        <v>1088239.6299999999</v>
      </c>
      <c r="M65" s="24">
        <v>1276457.3899999999</v>
      </c>
      <c r="N65" s="24">
        <v>1128233.5</v>
      </c>
      <c r="O65" s="24">
        <v>1030413.4600000001</v>
      </c>
      <c r="P65" s="24">
        <v>1344171.8599999999</v>
      </c>
      <c r="Q65" s="24">
        <v>1091909.5300000003</v>
      </c>
      <c r="R65" s="24">
        <v>1235718.6000000001</v>
      </c>
      <c r="S65" s="24">
        <v>1481412.8099999998</v>
      </c>
      <c r="T65" s="24">
        <v>1185508.17</v>
      </c>
      <c r="U65" s="24">
        <v>1254111.4800000002</v>
      </c>
      <c r="V65" s="24">
        <v>1653344.1000000003</v>
      </c>
      <c r="W65" s="24">
        <v>1104176.7999999998</v>
      </c>
      <c r="X65" s="24">
        <v>1230512.9200000002</v>
      </c>
      <c r="Y65" s="24">
        <v>1787827.8660000002</v>
      </c>
      <c r="Z65" s="24">
        <v>1406066.156</v>
      </c>
      <c r="AA65" s="24">
        <v>1470843.6930000002</v>
      </c>
      <c r="AB65" s="24">
        <v>1925090.8340000003</v>
      </c>
      <c r="AC65" s="24">
        <v>1580571.7510000004</v>
      </c>
      <c r="AD65" s="24"/>
      <c r="AE65" s="24">
        <v>17315185.180000003</v>
      </c>
      <c r="AF65" s="24">
        <v>18221424.448000003</v>
      </c>
      <c r="AG65" s="24"/>
      <c r="AH65" s="60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F65" s="24" t="e">
        <v>#REF!</v>
      </c>
      <c r="DG65" s="24" t="e">
        <v>#REF!</v>
      </c>
      <c r="DH65" s="24" t="e">
        <v>#REF!</v>
      </c>
      <c r="DI65" s="24" t="e">
        <v>#REF!</v>
      </c>
      <c r="DJ65" s="24" t="e">
        <v>#REF!</v>
      </c>
      <c r="DK65" s="24" t="e">
        <v>#REF!</v>
      </c>
      <c r="DL65" s="24" t="e">
        <v>#REF!</v>
      </c>
      <c r="DM65" s="24" t="e">
        <v>#REF!</v>
      </c>
      <c r="DN65" s="24" t="e">
        <v>#REF!</v>
      </c>
      <c r="DO65" s="24" t="e">
        <v>#REF!</v>
      </c>
      <c r="DP65" s="24" t="e">
        <v>#REF!</v>
      </c>
      <c r="DQ65" s="24" t="e">
        <v>#REF!</v>
      </c>
      <c r="DR65" s="24" t="e">
        <v>#REF!</v>
      </c>
      <c r="DS65" s="24" t="e">
        <v>#REF!</v>
      </c>
      <c r="DT65" s="24" t="e">
        <v>#REF!</v>
      </c>
      <c r="DU65" s="24" t="e">
        <v>#REF!</v>
      </c>
      <c r="DV65" s="24" t="e">
        <v>#REF!</v>
      </c>
      <c r="DW65" s="24" t="e">
        <v>#REF!</v>
      </c>
      <c r="DX65" s="24" t="e">
        <v>#REF!</v>
      </c>
      <c r="DY65" s="24" t="e">
        <v>#REF!</v>
      </c>
    </row>
    <row r="66" spans="4:138" s="68" customFormat="1" ht="23.25" customHeight="1">
      <c r="D66" s="65" t="s">
        <v>35</v>
      </c>
      <c r="E66" s="106"/>
      <c r="F66" s="22">
        <v>0.3290119987804766</v>
      </c>
      <c r="G66" s="21">
        <v>0.34010539583886845</v>
      </c>
      <c r="H66" s="21">
        <v>0.3317195480469905</v>
      </c>
      <c r="I66" s="21">
        <v>0.3149194256594619</v>
      </c>
      <c r="J66" s="21">
        <v>0.30272108578121859</v>
      </c>
      <c r="K66" s="21">
        <v>0.36126610861405728</v>
      </c>
      <c r="L66" s="21">
        <v>0.32804638798885827</v>
      </c>
      <c r="M66" s="21">
        <v>0.31126025522778628</v>
      </c>
      <c r="N66" s="21">
        <v>0.34102939237862995</v>
      </c>
      <c r="O66" s="21">
        <v>0.33464183379562712</v>
      </c>
      <c r="P66" s="21">
        <v>0.3519745620705339</v>
      </c>
      <c r="Q66" s="21">
        <v>0.33145877461237133</v>
      </c>
      <c r="R66" s="21">
        <v>0.35008261295530779</v>
      </c>
      <c r="S66" s="21">
        <v>0.35053980995724487</v>
      </c>
      <c r="T66" s="21">
        <v>0.34091900547810355</v>
      </c>
      <c r="U66" s="21">
        <v>0.3400176542946326</v>
      </c>
      <c r="V66" s="21">
        <v>0.29982953369365611</v>
      </c>
      <c r="W66" s="21">
        <v>0.35748673386999441</v>
      </c>
      <c r="X66" s="21">
        <v>0.35109361516928767</v>
      </c>
      <c r="Y66" s="21">
        <v>0.34353056332907789</v>
      </c>
      <c r="Z66" s="21">
        <v>0.33712153378765075</v>
      </c>
      <c r="AA66" s="21">
        <v>0.34896297467626158</v>
      </c>
      <c r="AB66" s="21">
        <v>0.3461136123207037</v>
      </c>
      <c r="AC66" s="21">
        <v>0.3438383080486056</v>
      </c>
      <c r="AD66" s="21"/>
      <c r="AE66" s="21">
        <v>0.34099587052075825</v>
      </c>
      <c r="AF66" s="21">
        <v>0.34094026834205071</v>
      </c>
      <c r="AG66" s="24"/>
      <c r="AH66" s="60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F66" s="21" t="e">
        <v>#REF!</v>
      </c>
      <c r="DG66" s="21" t="e">
        <v>#REF!</v>
      </c>
      <c r="DH66" s="21" t="e">
        <v>#REF!</v>
      </c>
      <c r="DI66" s="21" t="e">
        <v>#REF!</v>
      </c>
      <c r="DJ66" s="21" t="e">
        <v>#REF!</v>
      </c>
      <c r="DK66" s="21" t="e">
        <v>#REF!</v>
      </c>
      <c r="DL66" s="21" t="e">
        <v>#REF!</v>
      </c>
      <c r="DM66" s="21" t="e">
        <v>#REF!</v>
      </c>
      <c r="DN66" s="21" t="e">
        <v>#REF!</v>
      </c>
      <c r="DO66" s="21" t="e">
        <v>#REF!</v>
      </c>
      <c r="DP66" s="21" t="e">
        <v>#REF!</v>
      </c>
      <c r="DQ66" s="21" t="e">
        <v>#REF!</v>
      </c>
      <c r="DR66" s="21" t="e">
        <v>#REF!</v>
      </c>
      <c r="DS66" s="21" t="e">
        <v>#REF!</v>
      </c>
      <c r="DT66" s="21" t="e">
        <v>#REF!</v>
      </c>
      <c r="DU66" s="21" t="e">
        <v>#REF!</v>
      </c>
      <c r="DV66" s="21" t="e">
        <v>#REF!</v>
      </c>
      <c r="DW66" s="21" t="e">
        <v>#REF!</v>
      </c>
      <c r="DX66" s="21" t="e">
        <v>#REF!</v>
      </c>
      <c r="DY66" s="21" t="e">
        <v>#REF!</v>
      </c>
    </row>
    <row r="67" spans="4:138" ht="23.25" customHeight="1">
      <c r="D67" s="32" t="s">
        <v>40</v>
      </c>
      <c r="F67" s="24">
        <v>177818</v>
      </c>
      <c r="G67" s="24">
        <v>231742.59999999989</v>
      </c>
      <c r="H67" s="24">
        <v>196323.06999999998</v>
      </c>
      <c r="I67" s="24">
        <v>229081.97000000015</v>
      </c>
      <c r="J67" s="24">
        <v>323650.77</v>
      </c>
      <c r="K67" s="24">
        <v>239258.74999999997</v>
      </c>
      <c r="L67" s="24">
        <v>242671.32</v>
      </c>
      <c r="M67" s="24">
        <v>320573.77000000014</v>
      </c>
      <c r="N67" s="24">
        <v>240350.49000000008</v>
      </c>
      <c r="O67" s="24">
        <v>248878.05</v>
      </c>
      <c r="P67" s="24">
        <v>314423.56</v>
      </c>
      <c r="Q67" s="24">
        <v>297408.65000000002</v>
      </c>
      <c r="R67" s="24">
        <v>260631.83000000002</v>
      </c>
      <c r="S67" s="24">
        <v>353849.55999999988</v>
      </c>
      <c r="T67" s="24">
        <v>274987.73</v>
      </c>
      <c r="U67" s="24">
        <v>280519.28999999998</v>
      </c>
      <c r="V67" s="24">
        <v>389690.32</v>
      </c>
      <c r="W67" s="24">
        <v>300376.48000000004</v>
      </c>
      <c r="X67" s="24">
        <v>261701.04999999996</v>
      </c>
      <c r="Y67" s="24">
        <v>419151.89307692309</v>
      </c>
      <c r="Z67" s="24">
        <v>334643.25846153841</v>
      </c>
      <c r="AA67" s="24">
        <v>353577.35230769229</v>
      </c>
      <c r="AB67" s="24">
        <v>461563.08269230777</v>
      </c>
      <c r="AC67" s="24">
        <v>384298.5215384615</v>
      </c>
      <c r="AD67" s="24"/>
      <c r="AE67" s="24">
        <v>4074990.3680769228</v>
      </c>
      <c r="AF67" s="24">
        <v>4369330.4688461535</v>
      </c>
      <c r="AG67" s="24"/>
      <c r="AH67" s="60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50"/>
      <c r="DE67" s="50"/>
      <c r="DF67" s="24" t="e">
        <v>#REF!</v>
      </c>
      <c r="DG67" s="24" t="e">
        <v>#REF!</v>
      </c>
      <c r="DH67" s="24" t="e">
        <v>#REF!</v>
      </c>
      <c r="DI67" s="24" t="e">
        <v>#REF!</v>
      </c>
      <c r="DJ67" s="24" t="e">
        <v>#REF!</v>
      </c>
      <c r="DK67" s="24" t="e">
        <v>#REF!</v>
      </c>
      <c r="DL67" s="24" t="e">
        <v>#REF!</v>
      </c>
      <c r="DM67" s="24" t="e">
        <v>#REF!</v>
      </c>
      <c r="DN67" s="24" t="e">
        <v>#REF!</v>
      </c>
      <c r="DO67" s="24" t="e">
        <v>#REF!</v>
      </c>
      <c r="DP67" s="24" t="e">
        <v>#REF!</v>
      </c>
      <c r="DQ67" s="24" t="e">
        <v>#REF!</v>
      </c>
      <c r="DR67" s="24" t="e">
        <v>#REF!</v>
      </c>
      <c r="DS67" s="24" t="e">
        <v>#REF!</v>
      </c>
      <c r="DT67" s="24" t="e">
        <v>#REF!</v>
      </c>
      <c r="DU67" s="24" t="e">
        <v>#REF!</v>
      </c>
      <c r="DV67" s="24" t="e">
        <v>#REF!</v>
      </c>
      <c r="DW67" s="24" t="e">
        <v>#REF!</v>
      </c>
      <c r="DX67" s="24" t="e">
        <v>#REF!</v>
      </c>
      <c r="DY67" s="24" t="e">
        <v>#REF!</v>
      </c>
      <c r="DZ67" s="50"/>
      <c r="EA67" s="50"/>
      <c r="EB67" s="50"/>
      <c r="EC67" s="50"/>
      <c r="ED67" s="50"/>
      <c r="EE67" s="50"/>
      <c r="EF67" s="50"/>
      <c r="EG67" s="50"/>
    </row>
    <row r="68" spans="4:138" s="68" customFormat="1" ht="23.25" customHeight="1">
      <c r="D68" s="65" t="s">
        <v>35</v>
      </c>
      <c r="E68" s="106"/>
      <c r="F68" s="67">
        <v>6.5383405882937201E-2</v>
      </c>
      <c r="G68" s="69">
        <v>7.1085990866353241E-2</v>
      </c>
      <c r="H68" s="69">
        <v>7.1271251407437272E-2</v>
      </c>
      <c r="I68" s="69">
        <v>7.3432104070565454E-2</v>
      </c>
      <c r="J68" s="69">
        <v>6.7527200325555245E-2</v>
      </c>
      <c r="K68" s="69">
        <v>8.6524696158168754E-2</v>
      </c>
      <c r="L68" s="69">
        <v>7.3152500423540351E-2</v>
      </c>
      <c r="M68" s="69">
        <v>7.8170939548192597E-2</v>
      </c>
      <c r="N68" s="69">
        <v>7.2650370302429407E-2</v>
      </c>
      <c r="O68" s="69">
        <v>8.0826784855352884E-2</v>
      </c>
      <c r="P68" s="69">
        <v>8.2332548485026497E-2</v>
      </c>
      <c r="Q68" s="69">
        <v>9.0281020523852021E-2</v>
      </c>
      <c r="R68" s="69">
        <v>7.3837742723726563E-2</v>
      </c>
      <c r="S68" s="69">
        <v>8.3729772470277672E-2</v>
      </c>
      <c r="T68" s="69">
        <v>7.907878309289193E-2</v>
      </c>
      <c r="U68" s="69">
        <v>7.6055049723486909E-2</v>
      </c>
      <c r="V68" s="69">
        <v>7.06692980188042E-2</v>
      </c>
      <c r="W68" s="69">
        <v>9.7249468351957524E-2</v>
      </c>
      <c r="X68" s="69">
        <v>7.466932386057229E-2</v>
      </c>
      <c r="Y68" s="69">
        <v>8.0539904700850429E-2</v>
      </c>
      <c r="Z68" s="69">
        <v>8.0234808357232845E-2</v>
      </c>
      <c r="AA68" s="69">
        <v>8.3887502952666781E-2</v>
      </c>
      <c r="AB68" s="69">
        <v>8.298479377857465E-2</v>
      </c>
      <c r="AC68" s="69">
        <v>8.3600477705466206E-2</v>
      </c>
      <c r="AD68" s="69"/>
      <c r="AE68" s="69">
        <v>8.0250651291394109E-2</v>
      </c>
      <c r="AF68" s="69">
        <v>8.175434948978505E-2</v>
      </c>
      <c r="AG68" s="69"/>
      <c r="AH68" s="60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F68" s="69" t="e">
        <v>#REF!</v>
      </c>
      <c r="DG68" s="69" t="e">
        <v>#REF!</v>
      </c>
      <c r="DH68" s="69" t="e">
        <v>#REF!</v>
      </c>
      <c r="DI68" s="69" t="e">
        <v>#REF!</v>
      </c>
      <c r="DJ68" s="69" t="e">
        <v>#REF!</v>
      </c>
      <c r="DK68" s="69" t="e">
        <v>#REF!</v>
      </c>
      <c r="DL68" s="69" t="e">
        <v>#REF!</v>
      </c>
      <c r="DM68" s="69" t="e">
        <v>#REF!</v>
      </c>
      <c r="DN68" s="69" t="e">
        <v>#REF!</v>
      </c>
      <c r="DO68" s="69" t="e">
        <v>#REF!</v>
      </c>
      <c r="DP68" s="69" t="e">
        <v>#REF!</v>
      </c>
      <c r="DQ68" s="69" t="e">
        <v>#REF!</v>
      </c>
      <c r="DR68" s="69" t="e">
        <v>#REF!</v>
      </c>
      <c r="DS68" s="69" t="e">
        <v>#REF!</v>
      </c>
      <c r="DT68" s="69" t="e">
        <v>#REF!</v>
      </c>
      <c r="DU68" s="69" t="e">
        <v>#REF!</v>
      </c>
      <c r="DV68" s="69" t="e">
        <v>#REF!</v>
      </c>
      <c r="DW68" s="69" t="e">
        <v>#REF!</v>
      </c>
      <c r="DX68" s="69" t="e">
        <v>#REF!</v>
      </c>
      <c r="DY68" s="69" t="e">
        <v>#REF!</v>
      </c>
    </row>
    <row r="69" spans="4:138" ht="23.25" customHeight="1">
      <c r="D69" s="32" t="s">
        <v>79</v>
      </c>
      <c r="F69" s="24">
        <v>502945.78</v>
      </c>
      <c r="G69" s="24">
        <v>622483.20000000007</v>
      </c>
      <c r="H69" s="24">
        <v>355791.1</v>
      </c>
      <c r="I69" s="24">
        <v>404151.71000000008</v>
      </c>
      <c r="J69" s="24">
        <v>630414.19000000018</v>
      </c>
      <c r="K69" s="24">
        <v>388802.58999999997</v>
      </c>
      <c r="L69" s="24">
        <v>454843.76000000013</v>
      </c>
      <c r="M69" s="24">
        <v>585228.00999999989</v>
      </c>
      <c r="N69" s="24">
        <v>419243.86</v>
      </c>
      <c r="O69" s="24">
        <v>454042.23</v>
      </c>
      <c r="P69" s="24">
        <v>554488.61</v>
      </c>
      <c r="Q69" s="24">
        <v>413285.83999999991</v>
      </c>
      <c r="R69" s="24">
        <v>504908.72000000003</v>
      </c>
      <c r="S69" s="24">
        <v>613461.1100000001</v>
      </c>
      <c r="T69" s="24">
        <v>510761.25000000006</v>
      </c>
      <c r="U69" s="24">
        <v>487382.72</v>
      </c>
      <c r="V69" s="24">
        <v>681860.51</v>
      </c>
      <c r="W69" s="24">
        <v>485053.40999999992</v>
      </c>
      <c r="X69" s="24">
        <v>459928.47000000003</v>
      </c>
      <c r="Y69" s="24">
        <v>736933.63576923066</v>
      </c>
      <c r="Z69" s="24">
        <v>589849.88561538467</v>
      </c>
      <c r="AA69" s="24">
        <v>608024.03384615399</v>
      </c>
      <c r="AB69" s="24">
        <v>793438.69084615388</v>
      </c>
      <c r="AC69" s="24">
        <v>657478.74330769235</v>
      </c>
      <c r="AD69" s="24"/>
      <c r="AE69" s="24">
        <v>7129081.1793846143</v>
      </c>
      <c r="AF69" s="24">
        <v>7649070.8442307683</v>
      </c>
      <c r="AG69" s="24"/>
      <c r="AH69" s="60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50"/>
      <c r="DE69" s="50"/>
      <c r="DF69" s="24" t="e">
        <v>#REF!</v>
      </c>
      <c r="DG69" s="24" t="e">
        <v>#REF!</v>
      </c>
      <c r="DH69" s="24" t="e">
        <v>#REF!</v>
      </c>
      <c r="DI69" s="24" t="e">
        <v>#REF!</v>
      </c>
      <c r="DJ69" s="24" t="e">
        <v>#REF!</v>
      </c>
      <c r="DK69" s="24" t="e">
        <v>#REF!</v>
      </c>
      <c r="DL69" s="24" t="e">
        <v>#REF!</v>
      </c>
      <c r="DM69" s="24" t="e">
        <v>#REF!</v>
      </c>
      <c r="DN69" s="24" t="e">
        <v>#REF!</v>
      </c>
      <c r="DO69" s="24" t="e">
        <v>#REF!</v>
      </c>
      <c r="DP69" s="24" t="e">
        <v>#REF!</v>
      </c>
      <c r="DQ69" s="24" t="e">
        <v>#REF!</v>
      </c>
      <c r="DR69" s="24" t="e">
        <v>#REF!</v>
      </c>
      <c r="DS69" s="24" t="e">
        <v>#REF!</v>
      </c>
      <c r="DT69" s="24" t="e">
        <v>#REF!</v>
      </c>
      <c r="DU69" s="24" t="e">
        <v>#REF!</v>
      </c>
      <c r="DV69" s="24" t="e">
        <v>#REF!</v>
      </c>
      <c r="DW69" s="24" t="e">
        <v>#REF!</v>
      </c>
      <c r="DX69" s="24" t="e">
        <v>#REF!</v>
      </c>
      <c r="DY69" s="24" t="e">
        <v>#REF!</v>
      </c>
      <c r="DZ69" s="50"/>
      <c r="EA69" s="50"/>
      <c r="EB69" s="50"/>
      <c r="EC69" s="50"/>
      <c r="ED69" s="50"/>
      <c r="EE69" s="50"/>
      <c r="EF69" s="50"/>
      <c r="EG69" s="50"/>
    </row>
    <row r="70" spans="4:138" s="68" customFormat="1" ht="23.25" customHeight="1">
      <c r="D70" s="65" t="s">
        <v>35</v>
      </c>
      <c r="E70" s="106"/>
      <c r="F70" s="67">
        <v>0.18493239194485619</v>
      </c>
      <c r="G70" s="69">
        <v>0.19094389667526973</v>
      </c>
      <c r="H70" s="69">
        <v>0.12916300125415039</v>
      </c>
      <c r="I70" s="69">
        <v>0.12955061644099261</v>
      </c>
      <c r="J70" s="69">
        <v>0.13153098723109063</v>
      </c>
      <c r="K70" s="69">
        <v>0.14060520656092645</v>
      </c>
      <c r="L70" s="69">
        <v>0.13711121011763852</v>
      </c>
      <c r="M70" s="69">
        <v>0.1427060716527713</v>
      </c>
      <c r="N70" s="69">
        <v>0.12672419214131772</v>
      </c>
      <c r="O70" s="69">
        <v>0.14745685141560155</v>
      </c>
      <c r="P70" s="69">
        <v>0.1451941462885922</v>
      </c>
      <c r="Q70" s="69">
        <v>0.12545656423664012</v>
      </c>
      <c r="R70" s="69">
        <v>0.14304208417799966</v>
      </c>
      <c r="S70" s="69">
        <v>0.14516044377634385</v>
      </c>
      <c r="T70" s="69">
        <v>0.14688065573327347</v>
      </c>
      <c r="U70" s="69">
        <v>0.13214034943539285</v>
      </c>
      <c r="V70" s="69">
        <v>0.12365358110112619</v>
      </c>
      <c r="W70" s="69">
        <v>0.15704021248535857</v>
      </c>
      <c r="X70" s="69">
        <v>0.13122816235978998</v>
      </c>
      <c r="Y70" s="69">
        <v>0.14160156682105843</v>
      </c>
      <c r="Z70" s="69">
        <v>0.1414237141649321</v>
      </c>
      <c r="AA70" s="69">
        <v>0.14425589648676138</v>
      </c>
      <c r="AB70" s="69">
        <v>0.1426529733525147</v>
      </c>
      <c r="AC70" s="69">
        <v>0.14302822920491406</v>
      </c>
      <c r="AD70" s="69"/>
      <c r="AE70" s="69">
        <v>0.14039626013271489</v>
      </c>
      <c r="AF70" s="69">
        <v>0.14312142684792334</v>
      </c>
      <c r="AG70" s="69"/>
      <c r="AH70" s="60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F70" s="69" t="e">
        <v>#REF!</v>
      </c>
      <c r="DG70" s="69" t="e">
        <v>#REF!</v>
      </c>
      <c r="DH70" s="69" t="e">
        <v>#REF!</v>
      </c>
      <c r="DI70" s="69" t="e">
        <v>#REF!</v>
      </c>
      <c r="DJ70" s="69" t="e">
        <v>#REF!</v>
      </c>
      <c r="DK70" s="69" t="e">
        <v>#REF!</v>
      </c>
      <c r="DL70" s="69" t="e">
        <v>#REF!</v>
      </c>
      <c r="DM70" s="69" t="e">
        <v>#REF!</v>
      </c>
      <c r="DN70" s="69" t="e">
        <v>#REF!</v>
      </c>
      <c r="DO70" s="69" t="e">
        <v>#REF!</v>
      </c>
      <c r="DP70" s="69" t="e">
        <v>#REF!</v>
      </c>
      <c r="DQ70" s="69" t="e">
        <v>#REF!</v>
      </c>
      <c r="DR70" s="69" t="e">
        <v>#REF!</v>
      </c>
      <c r="DS70" s="69" t="e">
        <v>#REF!</v>
      </c>
      <c r="DT70" s="69" t="e">
        <v>#REF!</v>
      </c>
      <c r="DU70" s="69" t="e">
        <v>#REF!</v>
      </c>
      <c r="DV70" s="69" t="e">
        <v>#REF!</v>
      </c>
      <c r="DW70" s="69" t="e">
        <v>#REF!</v>
      </c>
      <c r="DX70" s="69" t="e">
        <v>#REF!</v>
      </c>
      <c r="DY70" s="69" t="e">
        <v>#REF!</v>
      </c>
    </row>
    <row r="71" spans="4:138" s="68" customFormat="1">
      <c r="D71" s="65"/>
      <c r="E71" s="10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7"/>
      <c r="AE71" s="66"/>
      <c r="AF71" s="66"/>
      <c r="AG71" s="67"/>
      <c r="AH71" s="60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F71" s="66" t="e">
        <v>#REF!</v>
      </c>
      <c r="DG71" s="66" t="e">
        <v>#REF!</v>
      </c>
      <c r="DH71" s="66" t="e">
        <v>#REF!</v>
      </c>
      <c r="DI71" s="66" t="e">
        <v>#REF!</v>
      </c>
      <c r="DJ71" s="66" t="e">
        <v>#REF!</v>
      </c>
      <c r="DK71" s="66" t="e">
        <v>#REF!</v>
      </c>
      <c r="DL71" s="66" t="e">
        <v>#REF!</v>
      </c>
      <c r="DM71" s="66" t="e">
        <v>#REF!</v>
      </c>
      <c r="DN71" s="66" t="e">
        <v>#REF!</v>
      </c>
      <c r="DO71" s="66" t="e">
        <v>#REF!</v>
      </c>
      <c r="DP71" s="66" t="e">
        <v>#REF!</v>
      </c>
      <c r="DQ71" s="66" t="e">
        <v>#REF!</v>
      </c>
      <c r="DR71" s="66" t="e">
        <v>#REF!</v>
      </c>
      <c r="DS71" s="66" t="e">
        <v>#REF!</v>
      </c>
      <c r="DT71" s="66" t="e">
        <v>#REF!</v>
      </c>
      <c r="DU71" s="66" t="e">
        <v>#REF!</v>
      </c>
      <c r="DV71" s="66" t="e">
        <v>#REF!</v>
      </c>
      <c r="DW71" s="66" t="e">
        <v>#REF!</v>
      </c>
      <c r="DX71" s="66" t="e">
        <v>#REF!</v>
      </c>
      <c r="DY71" s="66" t="e">
        <v>#REF!</v>
      </c>
    </row>
    <row r="72" spans="4:138" s="54" customFormat="1" ht="21" customHeight="1">
      <c r="D72" s="62" t="s">
        <v>94</v>
      </c>
      <c r="F72" s="63">
        <v>463487.5399999998</v>
      </c>
      <c r="G72" s="63">
        <v>489133.40999999957</v>
      </c>
      <c r="H72" s="63">
        <v>599824.94999999995</v>
      </c>
      <c r="I72" s="63">
        <v>738574.31999999972</v>
      </c>
      <c r="J72" s="63">
        <v>1222317.3899999994</v>
      </c>
      <c r="K72" s="63">
        <v>462308.10000000021</v>
      </c>
      <c r="L72" s="63">
        <v>691530.05999999947</v>
      </c>
      <c r="M72" s="63">
        <v>907045.95999999892</v>
      </c>
      <c r="N72" s="63">
        <v>754661.22999999963</v>
      </c>
      <c r="O72" s="63">
        <v>606029.67000000016</v>
      </c>
      <c r="P72" s="63">
        <v>666796.79000000039</v>
      </c>
      <c r="Q72" s="63">
        <v>805382.08999999985</v>
      </c>
      <c r="R72" s="63">
        <v>748630.41999999969</v>
      </c>
      <c r="S72" s="63">
        <v>821426.34000000055</v>
      </c>
      <c r="T72" s="63">
        <v>736941.3600000008</v>
      </c>
      <c r="U72" s="63">
        <v>813102.54999999981</v>
      </c>
      <c r="V72" s="63">
        <v>1524126.4400000006</v>
      </c>
      <c r="W72" s="63">
        <v>497403.38000000059</v>
      </c>
      <c r="X72" s="63">
        <v>742734.73999999953</v>
      </c>
      <c r="Y72" s="63">
        <v>1073051.8426538464</v>
      </c>
      <c r="Z72" s="63">
        <v>888744.83992307703</v>
      </c>
      <c r="AA72" s="63">
        <v>819729.70834615349</v>
      </c>
      <c r="AB72" s="63">
        <v>1110387.842461538</v>
      </c>
      <c r="AC72" s="63">
        <v>923032.78165384603</v>
      </c>
      <c r="AD72" s="25"/>
      <c r="AE72" s="63">
        <v>10699312.245038461</v>
      </c>
      <c r="AF72" s="63">
        <v>10893516.616423076</v>
      </c>
      <c r="AG72" s="25"/>
      <c r="AH72" s="60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58"/>
      <c r="DE72" s="58"/>
      <c r="DF72" s="63" t="e">
        <v>#REF!</v>
      </c>
      <c r="DG72" s="63" t="e">
        <v>#REF!</v>
      </c>
      <c r="DH72" s="63" t="e">
        <v>#REF!</v>
      </c>
      <c r="DI72" s="63" t="e">
        <v>#REF!</v>
      </c>
      <c r="DJ72" s="63" t="e">
        <v>#REF!</v>
      </c>
      <c r="DK72" s="63" t="e">
        <v>#REF!</v>
      </c>
      <c r="DL72" s="63" t="e">
        <v>#REF!</v>
      </c>
      <c r="DM72" s="63" t="e">
        <v>#REF!</v>
      </c>
      <c r="DN72" s="63" t="e">
        <v>#REF!</v>
      </c>
      <c r="DO72" s="63" t="e">
        <v>#REF!</v>
      </c>
      <c r="DP72" s="63" t="e">
        <v>#REF!</v>
      </c>
      <c r="DQ72" s="63" t="e">
        <v>#REF!</v>
      </c>
      <c r="DR72" s="63" t="e">
        <v>#REF!</v>
      </c>
      <c r="DS72" s="63" t="e">
        <v>#REF!</v>
      </c>
      <c r="DT72" s="63" t="e">
        <v>#REF!</v>
      </c>
      <c r="DU72" s="63" t="e">
        <v>#REF!</v>
      </c>
      <c r="DV72" s="63" t="e">
        <v>#REF!</v>
      </c>
      <c r="DW72" s="63" t="e">
        <v>#REF!</v>
      </c>
      <c r="DX72" s="63" t="e">
        <v>#REF!</v>
      </c>
      <c r="DY72" s="63" t="e">
        <v>#REF!</v>
      </c>
      <c r="DZ72" s="58"/>
      <c r="EA72" s="58"/>
      <c r="EB72" s="58"/>
      <c r="EC72" s="58"/>
      <c r="ED72" s="58"/>
      <c r="EE72" s="58"/>
      <c r="EF72" s="58"/>
      <c r="EG72" s="58"/>
      <c r="EH72" s="58"/>
    </row>
    <row r="73" spans="4:138" s="68" customFormat="1" ht="21" customHeight="1">
      <c r="D73" s="64" t="s">
        <v>35</v>
      </c>
      <c r="E73" s="106"/>
      <c r="F73" s="30">
        <v>0.1704236576134254</v>
      </c>
      <c r="G73" s="66">
        <v>0.15003945375467523</v>
      </c>
      <c r="H73" s="66">
        <v>0.21775471834208526</v>
      </c>
      <c r="I73" s="66">
        <v>0.236749606833253</v>
      </c>
      <c r="J73" s="66">
        <v>0.25502695777902767</v>
      </c>
      <c r="K73" s="66">
        <v>0.16718748168650183</v>
      </c>
      <c r="L73" s="66">
        <v>0.20845954522784499</v>
      </c>
      <c r="M73" s="66">
        <v>0.2211804007127352</v>
      </c>
      <c r="N73" s="66">
        <v>0.22811028099999633</v>
      </c>
      <c r="O73" s="66">
        <v>0.19681699431930827</v>
      </c>
      <c r="P73" s="66">
        <v>0.17460230728999782</v>
      </c>
      <c r="Q73" s="30">
        <v>0.24448084141746657</v>
      </c>
      <c r="R73" s="30">
        <v>0.21208913871768978</v>
      </c>
      <c r="S73" s="30">
        <v>0.19437028704880407</v>
      </c>
      <c r="T73" s="30">
        <v>0.21192373186840321</v>
      </c>
      <c r="U73" s="30">
        <v>0.22045027588136273</v>
      </c>
      <c r="V73" s="30">
        <v>0.27639625640867632</v>
      </c>
      <c r="W73" s="30">
        <v>0.16103862147085135</v>
      </c>
      <c r="X73" s="30">
        <v>0.21191929051701525</v>
      </c>
      <c r="Y73" s="30">
        <v>0.20618657478078534</v>
      </c>
      <c r="Z73" s="30">
        <v>0.21308742999196964</v>
      </c>
      <c r="AA73" s="30">
        <v>0.19448383184179585</v>
      </c>
      <c r="AB73" s="30">
        <v>0.19963751343244684</v>
      </c>
      <c r="AC73" s="30">
        <v>0.20079697724349391</v>
      </c>
      <c r="AD73" s="67"/>
      <c r="AE73" s="30">
        <v>0.21070645534790045</v>
      </c>
      <c r="AF73" s="30">
        <v>0.20382810844404251</v>
      </c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F73" s="66" t="e">
        <v>#REF!</v>
      </c>
      <c r="DG73" s="66" t="e">
        <v>#REF!</v>
      </c>
      <c r="DH73" s="66" t="e">
        <v>#REF!</v>
      </c>
      <c r="DI73" s="66" t="e">
        <v>#REF!</v>
      </c>
      <c r="DJ73" s="66" t="e">
        <v>#REF!</v>
      </c>
      <c r="DK73" s="66" t="e">
        <v>#REF!</v>
      </c>
      <c r="DL73" s="66" t="e">
        <v>#REF!</v>
      </c>
      <c r="DM73" s="66" t="e">
        <v>#REF!</v>
      </c>
      <c r="DN73" s="66" t="e">
        <v>#REF!</v>
      </c>
      <c r="DO73" s="66" t="e">
        <v>#REF!</v>
      </c>
      <c r="DP73" s="66" t="e">
        <v>#REF!</v>
      </c>
      <c r="DQ73" s="66" t="e">
        <v>#REF!</v>
      </c>
      <c r="DR73" s="66" t="e">
        <v>#REF!</v>
      </c>
      <c r="DS73" s="66" t="e">
        <v>#REF!</v>
      </c>
      <c r="DT73" s="66" t="e">
        <v>#REF!</v>
      </c>
      <c r="DU73" s="66" t="e">
        <v>#REF!</v>
      </c>
      <c r="DV73" s="66" t="e">
        <v>#REF!</v>
      </c>
      <c r="DW73" s="66" t="e">
        <v>#REF!</v>
      </c>
      <c r="DX73" s="66" t="e">
        <v>#REF!</v>
      </c>
      <c r="DY73" s="66" t="e">
        <v>#REF!</v>
      </c>
    </row>
    <row r="74" spans="4:138" ht="5.25" customHeight="1">
      <c r="D74" s="59"/>
      <c r="E74" s="59"/>
      <c r="F74" s="97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F74" s="60" t="e">
        <v>#REF!</v>
      </c>
      <c r="DG74" s="60" t="e">
        <v>#REF!</v>
      </c>
      <c r="DH74" s="60" t="e">
        <v>#REF!</v>
      </c>
      <c r="DI74" s="60" t="e">
        <v>#REF!</v>
      </c>
      <c r="DJ74" s="60" t="e">
        <v>#REF!</v>
      </c>
      <c r="DK74" s="60" t="e">
        <v>#REF!</v>
      </c>
      <c r="DL74" s="60" t="e">
        <v>#REF!</v>
      </c>
      <c r="DM74" s="60" t="e">
        <v>#REF!</v>
      </c>
      <c r="DN74" s="60" t="e">
        <v>#REF!</v>
      </c>
      <c r="DO74" s="60" t="e">
        <v>#REF!</v>
      </c>
      <c r="DP74" s="60" t="e">
        <v>#REF!</v>
      </c>
      <c r="DQ74" s="60" t="e">
        <v>#REF!</v>
      </c>
      <c r="DR74" s="60" t="e">
        <v>#REF!</v>
      </c>
      <c r="DS74" s="60" t="e">
        <v>#REF!</v>
      </c>
      <c r="DT74" s="60" t="e">
        <v>#REF!</v>
      </c>
      <c r="DU74" s="60" t="e">
        <v>#REF!</v>
      </c>
      <c r="DV74" s="60" t="e">
        <v>#REF!</v>
      </c>
      <c r="DW74" s="60" t="e">
        <v>#REF!</v>
      </c>
      <c r="DX74" s="60" t="e">
        <v>#REF!</v>
      </c>
      <c r="DY74" s="60" t="e">
        <v>#REF!</v>
      </c>
    </row>
    <row r="75" spans="4:138" s="54" customFormat="1" ht="17.25" customHeight="1">
      <c r="D75" s="7" t="s">
        <v>81</v>
      </c>
      <c r="F75" s="24">
        <v>231830.88666666666</v>
      </c>
      <c r="G75" s="24">
        <v>244955.65666666668</v>
      </c>
      <c r="H75" s="24">
        <v>241339.48666666663</v>
      </c>
      <c r="I75" s="24">
        <v>255602.54000000004</v>
      </c>
      <c r="J75" s="24">
        <v>277050.62999999989</v>
      </c>
      <c r="K75" s="24">
        <v>251567.82999999996</v>
      </c>
      <c r="L75" s="24">
        <v>329132.84000000003</v>
      </c>
      <c r="M75" s="24">
        <v>335588.43999999994</v>
      </c>
      <c r="N75" s="24">
        <v>296761.38000000006</v>
      </c>
      <c r="O75" s="24">
        <v>277438.55</v>
      </c>
      <c r="P75" s="24">
        <v>302519.3899999999</v>
      </c>
      <c r="Q75" s="24">
        <v>283912.35000000003</v>
      </c>
      <c r="R75" s="24">
        <v>308116.28000000009</v>
      </c>
      <c r="S75" s="24">
        <v>316275.88999999996</v>
      </c>
      <c r="T75" s="24">
        <v>281480.76999999996</v>
      </c>
      <c r="U75" s="24">
        <v>321344.52999999997</v>
      </c>
      <c r="V75" s="24">
        <v>344145.67</v>
      </c>
      <c r="W75" s="24">
        <v>329621.01000000007</v>
      </c>
      <c r="X75" s="24">
        <v>305068.01</v>
      </c>
      <c r="Y75" s="24">
        <v>349382.96616666665</v>
      </c>
      <c r="Z75" s="24">
        <v>342148.62716666667</v>
      </c>
      <c r="AA75" s="24">
        <v>364832.32716666668</v>
      </c>
      <c r="AB75" s="24">
        <v>374262.17416666675</v>
      </c>
      <c r="AC75" s="24">
        <v>367505.9561666667</v>
      </c>
      <c r="AD75" s="24"/>
      <c r="AE75" s="24">
        <v>4004184.2108333334</v>
      </c>
      <c r="AF75" s="24">
        <v>4055298.7779999999</v>
      </c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58"/>
      <c r="DE75" s="58"/>
      <c r="DF75" s="24" t="e">
        <v>#REF!</v>
      </c>
      <c r="DG75" s="24" t="e">
        <v>#REF!</v>
      </c>
      <c r="DH75" s="24" t="e">
        <v>#REF!</v>
      </c>
      <c r="DI75" s="24" t="e">
        <v>#REF!</v>
      </c>
      <c r="DJ75" s="24" t="e">
        <v>#REF!</v>
      </c>
      <c r="DK75" s="24" t="e">
        <v>#REF!</v>
      </c>
      <c r="DL75" s="24" t="e">
        <v>#REF!</v>
      </c>
      <c r="DM75" s="24" t="e">
        <v>#REF!</v>
      </c>
      <c r="DN75" s="24" t="e">
        <v>#REF!</v>
      </c>
      <c r="DO75" s="24" t="e">
        <v>#REF!</v>
      </c>
      <c r="DP75" s="24" t="e">
        <v>#REF!</v>
      </c>
      <c r="DQ75" s="24" t="e">
        <v>#REF!</v>
      </c>
      <c r="DR75" s="24" t="e">
        <v>#REF!</v>
      </c>
      <c r="DS75" s="24" t="e">
        <v>#REF!</v>
      </c>
      <c r="DT75" s="24" t="e">
        <v>#REF!</v>
      </c>
      <c r="DU75" s="24" t="e">
        <v>#REF!</v>
      </c>
      <c r="DV75" s="24" t="e">
        <v>#REF!</v>
      </c>
      <c r="DW75" s="24" t="e">
        <v>#REF!</v>
      </c>
      <c r="DX75" s="24" t="e">
        <v>#REF!</v>
      </c>
      <c r="DY75" s="24" t="e">
        <v>#REF!</v>
      </c>
      <c r="DZ75" s="58"/>
      <c r="EA75" s="58"/>
      <c r="EB75" s="58"/>
      <c r="EC75" s="58"/>
      <c r="ED75" s="58"/>
      <c r="EE75" s="58"/>
      <c r="EF75" s="58"/>
      <c r="EG75" s="58"/>
      <c r="EH75" s="58"/>
    </row>
    <row r="76" spans="4:138" s="68" customFormat="1" ht="17.25" customHeight="1">
      <c r="D76" s="70" t="s">
        <v>35</v>
      </c>
      <c r="E76" s="106"/>
      <c r="F76" s="22">
        <v>8.5243861471436408E-2</v>
      </c>
      <c r="G76" s="69">
        <v>7.5139036035965057E-2</v>
      </c>
      <c r="H76" s="69">
        <v>8.7613581168845073E-2</v>
      </c>
      <c r="I76" s="69">
        <v>8.1933258728222297E-2</v>
      </c>
      <c r="J76" s="69">
        <v>5.7804445799190515E-2</v>
      </c>
      <c r="K76" s="69">
        <v>9.0976108727141014E-2</v>
      </c>
      <c r="L76" s="69">
        <v>9.9216051643437053E-2</v>
      </c>
      <c r="M76" s="69">
        <v>8.1832221196114219E-2</v>
      </c>
      <c r="N76" s="69">
        <v>8.970160264062689E-2</v>
      </c>
      <c r="O76" s="69">
        <v>9.0102224729866953E-2</v>
      </c>
      <c r="P76" s="69">
        <v>7.9215413580444274E-2</v>
      </c>
      <c r="Q76" s="21">
        <v>8.6184099545608586E-2</v>
      </c>
      <c r="R76" s="21">
        <v>8.7290223191970467E-2</v>
      </c>
      <c r="S76" s="21">
        <v>7.4838890028673694E-2</v>
      </c>
      <c r="T76" s="21">
        <v>8.0945999865703833E-2</v>
      </c>
      <c r="U76" s="21">
        <v>8.7123684818682282E-2</v>
      </c>
      <c r="V76" s="21">
        <v>6.2409897467073448E-2</v>
      </c>
      <c r="W76" s="21">
        <v>0.10671763641459303</v>
      </c>
      <c r="X76" s="21">
        <v>8.7042914188499868E-2</v>
      </c>
      <c r="Y76" s="21">
        <v>6.7133827292531492E-2</v>
      </c>
      <c r="Z76" s="21">
        <v>8.203431217056173E-2</v>
      </c>
      <c r="AA76" s="21">
        <v>8.6557786358977207E-2</v>
      </c>
      <c r="AB76" s="21">
        <v>6.7288893992949822E-2</v>
      </c>
      <c r="AC76" s="21">
        <v>7.9947415285756079E-2</v>
      </c>
      <c r="AD76" s="69"/>
      <c r="AE76" s="21">
        <v>7.8856233214052621E-2</v>
      </c>
      <c r="AF76" s="21">
        <v>7.5878516387354503E-2</v>
      </c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F76" s="69" t="e">
        <v>#REF!</v>
      </c>
      <c r="DG76" s="69" t="e">
        <v>#REF!</v>
      </c>
      <c r="DH76" s="69" t="e">
        <v>#REF!</v>
      </c>
      <c r="DI76" s="69" t="e">
        <v>#REF!</v>
      </c>
      <c r="DJ76" s="69" t="e">
        <v>#REF!</v>
      </c>
      <c r="DK76" s="69" t="e">
        <v>#REF!</v>
      </c>
      <c r="DL76" s="69" t="e">
        <v>#REF!</v>
      </c>
      <c r="DM76" s="69" t="e">
        <v>#REF!</v>
      </c>
      <c r="DN76" s="69" t="e">
        <v>#REF!</v>
      </c>
      <c r="DO76" s="69" t="e">
        <v>#REF!</v>
      </c>
      <c r="DP76" s="69" t="e">
        <v>#REF!</v>
      </c>
      <c r="DQ76" s="69" t="e">
        <v>#REF!</v>
      </c>
      <c r="DR76" s="69" t="e">
        <v>#REF!</v>
      </c>
      <c r="DS76" s="69" t="e">
        <v>#REF!</v>
      </c>
      <c r="DT76" s="69" t="e">
        <v>#REF!</v>
      </c>
      <c r="DU76" s="69" t="e">
        <v>#REF!</v>
      </c>
      <c r="DV76" s="69" t="e">
        <v>#REF!</v>
      </c>
      <c r="DW76" s="69" t="e">
        <v>#REF!</v>
      </c>
      <c r="DX76" s="69" t="e">
        <v>#REF!</v>
      </c>
      <c r="DY76" s="69" t="e">
        <v>#REF!</v>
      </c>
    </row>
    <row r="77" spans="4:138" ht="5.25" customHeight="1">
      <c r="D77" s="59"/>
      <c r="E77" s="59"/>
      <c r="F77" s="97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F77" s="60" t="e">
        <v>#REF!</v>
      </c>
      <c r="DG77" s="60" t="e">
        <v>#REF!</v>
      </c>
      <c r="DH77" s="60" t="e">
        <v>#REF!</v>
      </c>
      <c r="DI77" s="60" t="e">
        <v>#REF!</v>
      </c>
      <c r="DJ77" s="60" t="e">
        <v>#REF!</v>
      </c>
      <c r="DK77" s="60" t="e">
        <v>#REF!</v>
      </c>
      <c r="DL77" s="60" t="e">
        <v>#REF!</v>
      </c>
      <c r="DM77" s="60" t="e">
        <v>#REF!</v>
      </c>
      <c r="DN77" s="60" t="e">
        <v>#REF!</v>
      </c>
      <c r="DO77" s="60" t="e">
        <v>#REF!</v>
      </c>
      <c r="DP77" s="60" t="e">
        <v>#REF!</v>
      </c>
      <c r="DQ77" s="60" t="e">
        <v>#REF!</v>
      </c>
      <c r="DR77" s="60" t="e">
        <v>#REF!</v>
      </c>
      <c r="DS77" s="60" t="e">
        <v>#REF!</v>
      </c>
      <c r="DT77" s="60" t="e">
        <v>#REF!</v>
      </c>
      <c r="DU77" s="60" t="e">
        <v>#REF!</v>
      </c>
      <c r="DV77" s="60" t="e">
        <v>#REF!</v>
      </c>
      <c r="DW77" s="60" t="e">
        <v>#REF!</v>
      </c>
      <c r="DX77" s="60" t="e">
        <v>#REF!</v>
      </c>
      <c r="DY77" s="60" t="e">
        <v>#REF!</v>
      </c>
    </row>
    <row r="78" spans="4:138" ht="21" customHeight="1">
      <c r="D78" s="11" t="s">
        <v>95</v>
      </c>
      <c r="E78" s="59"/>
      <c r="F78" s="63">
        <v>231656.65333333315</v>
      </c>
      <c r="G78" s="63">
        <v>244177.75333333289</v>
      </c>
      <c r="H78" s="63">
        <v>358485.46333333332</v>
      </c>
      <c r="I78" s="63">
        <v>482971.77999999968</v>
      </c>
      <c r="J78" s="63">
        <v>945266.75999999954</v>
      </c>
      <c r="K78" s="63">
        <v>210740.27000000025</v>
      </c>
      <c r="L78" s="63">
        <v>362397.21999999945</v>
      </c>
      <c r="M78" s="63">
        <v>571457.51999999897</v>
      </c>
      <c r="N78" s="63">
        <v>457899.84999999957</v>
      </c>
      <c r="O78" s="63">
        <v>328591.12000000017</v>
      </c>
      <c r="P78" s="63">
        <v>364277.40000000049</v>
      </c>
      <c r="Q78" s="63">
        <v>521469.73999999982</v>
      </c>
      <c r="R78" s="63">
        <v>440514.13999999961</v>
      </c>
      <c r="S78" s="63">
        <v>505150.45000000059</v>
      </c>
      <c r="T78" s="63">
        <v>455460.59000000084</v>
      </c>
      <c r="U78" s="63">
        <v>491758.01999999984</v>
      </c>
      <c r="V78" s="63">
        <v>1179980.7700000007</v>
      </c>
      <c r="W78" s="63">
        <v>167782.37000000052</v>
      </c>
      <c r="X78" s="63">
        <v>437666.72999999952</v>
      </c>
      <c r="Y78" s="63">
        <v>723668.87648717966</v>
      </c>
      <c r="Z78" s="63">
        <v>546596.21275641036</v>
      </c>
      <c r="AA78" s="63">
        <v>454897.38117948681</v>
      </c>
      <c r="AB78" s="63">
        <v>736125.66829487123</v>
      </c>
      <c r="AC78" s="63">
        <v>555526.82548717933</v>
      </c>
      <c r="AD78" s="25"/>
      <c r="AE78" s="63">
        <v>6695128.0342051284</v>
      </c>
      <c r="AF78" s="63">
        <v>6838217.8384230779</v>
      </c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F78" s="63" t="e">
        <v>#REF!</v>
      </c>
      <c r="DG78" s="63" t="e">
        <v>#REF!</v>
      </c>
      <c r="DH78" s="63" t="e">
        <v>#REF!</v>
      </c>
      <c r="DI78" s="63" t="e">
        <v>#REF!</v>
      </c>
      <c r="DJ78" s="63" t="e">
        <v>#REF!</v>
      </c>
      <c r="DK78" s="63" t="e">
        <v>#REF!</v>
      </c>
      <c r="DL78" s="63" t="e">
        <v>#REF!</v>
      </c>
      <c r="DM78" s="63" t="e">
        <v>#REF!</v>
      </c>
      <c r="DN78" s="63" t="e">
        <v>#REF!</v>
      </c>
      <c r="DO78" s="63" t="e">
        <v>#REF!</v>
      </c>
      <c r="DP78" s="63" t="e">
        <v>#REF!</v>
      </c>
      <c r="DQ78" s="63" t="e">
        <v>#REF!</v>
      </c>
      <c r="DR78" s="63" t="e">
        <v>#REF!</v>
      </c>
      <c r="DS78" s="63" t="e">
        <v>#REF!</v>
      </c>
      <c r="DT78" s="63" t="e">
        <v>#REF!</v>
      </c>
      <c r="DU78" s="63" t="e">
        <v>#REF!</v>
      </c>
      <c r="DV78" s="63" t="e">
        <v>#REF!</v>
      </c>
      <c r="DW78" s="63" t="e">
        <v>#REF!</v>
      </c>
      <c r="DX78" s="63" t="e">
        <v>#REF!</v>
      </c>
      <c r="DY78" s="63" t="e">
        <v>#REF!</v>
      </c>
    </row>
    <row r="79" spans="4:138" s="54" customFormat="1" ht="21" customHeight="1">
      <c r="D79" s="71" t="s">
        <v>35</v>
      </c>
      <c r="F79" s="30">
        <v>8.5179796141988992E-2</v>
      </c>
      <c r="G79" s="66">
        <v>7.4900417718710172E-2</v>
      </c>
      <c r="H79" s="66">
        <v>0.13014113717324019</v>
      </c>
      <c r="I79" s="66">
        <v>0.15481634810503067</v>
      </c>
      <c r="J79" s="66">
        <v>0.19722251197983715</v>
      </c>
      <c r="K79" s="66">
        <v>7.6211372959360826E-2</v>
      </c>
      <c r="L79" s="66">
        <v>0.10924349358440794</v>
      </c>
      <c r="M79" s="66">
        <v>0.13934817951662098</v>
      </c>
      <c r="N79" s="66">
        <v>0.13840867835936943</v>
      </c>
      <c r="O79" s="66">
        <v>0.10671476958944133</v>
      </c>
      <c r="P79" s="66">
        <v>9.5386893709553555E-2</v>
      </c>
      <c r="Q79" s="30">
        <v>0.15829674187185799</v>
      </c>
      <c r="R79" s="30">
        <v>0.12479891552571931</v>
      </c>
      <c r="S79" s="30">
        <v>0.11953139702013037</v>
      </c>
      <c r="T79" s="30">
        <v>0.13097773200269938</v>
      </c>
      <c r="U79" s="30">
        <v>0.13332659106268044</v>
      </c>
      <c r="V79" s="30">
        <v>0.21398635894160289</v>
      </c>
      <c r="W79" s="30">
        <v>5.432098505625832E-2</v>
      </c>
      <c r="X79" s="30">
        <v>0.12487637632851538</v>
      </c>
      <c r="Y79" s="30">
        <v>0.13905274748825383</v>
      </c>
      <c r="Z79" s="30">
        <v>0.13105311782140794</v>
      </c>
      <c r="AA79" s="30">
        <v>0.10792604548281864</v>
      </c>
      <c r="AB79" s="30">
        <v>0.13234861943949702</v>
      </c>
      <c r="AC79" s="30">
        <v>0.12084956195773783</v>
      </c>
      <c r="AD79" s="67"/>
      <c r="AE79" s="30">
        <v>0.13185022213384784</v>
      </c>
      <c r="AF79" s="30">
        <v>0.12794959205668802</v>
      </c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58"/>
      <c r="DE79" s="58"/>
      <c r="DF79" s="66" t="e">
        <v>#REF!</v>
      </c>
      <c r="DG79" s="66" t="e">
        <v>#REF!</v>
      </c>
      <c r="DH79" s="66" t="e">
        <v>#REF!</v>
      </c>
      <c r="DI79" s="66" t="e">
        <v>#REF!</v>
      </c>
      <c r="DJ79" s="66" t="e">
        <v>#REF!</v>
      </c>
      <c r="DK79" s="66" t="e">
        <v>#REF!</v>
      </c>
      <c r="DL79" s="66" t="e">
        <v>#REF!</v>
      </c>
      <c r="DM79" s="66" t="e">
        <v>#REF!</v>
      </c>
      <c r="DN79" s="66" t="e">
        <v>#REF!</v>
      </c>
      <c r="DO79" s="66" t="e">
        <v>#REF!</v>
      </c>
      <c r="DP79" s="66" t="e">
        <v>#REF!</v>
      </c>
      <c r="DQ79" s="66" t="e">
        <v>#REF!</v>
      </c>
      <c r="DR79" s="66" t="e">
        <v>#REF!</v>
      </c>
      <c r="DS79" s="66" t="e">
        <v>#REF!</v>
      </c>
      <c r="DT79" s="66" t="e">
        <v>#REF!</v>
      </c>
      <c r="DU79" s="66" t="e">
        <v>#REF!</v>
      </c>
      <c r="DV79" s="66" t="e">
        <v>#REF!</v>
      </c>
      <c r="DW79" s="66" t="e">
        <v>#REF!</v>
      </c>
      <c r="DX79" s="66" t="e">
        <v>#REF!</v>
      </c>
      <c r="DY79" s="66" t="e">
        <v>#REF!</v>
      </c>
      <c r="DZ79" s="58"/>
      <c r="EA79" s="58"/>
      <c r="EB79" s="58"/>
      <c r="EC79" s="58"/>
      <c r="ED79" s="58"/>
      <c r="EE79" s="58"/>
      <c r="EF79" s="58"/>
      <c r="EG79" s="58"/>
      <c r="EH79" s="58"/>
    </row>
    <row r="80" spans="4:138" ht="5.25" customHeight="1">
      <c r="D80" s="59"/>
      <c r="E80" s="59"/>
      <c r="F80" s="97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F80" s="60" t="e">
        <v>#REF!</v>
      </c>
      <c r="DG80" s="60" t="e">
        <v>#REF!</v>
      </c>
      <c r="DH80" s="60" t="e">
        <v>#REF!</v>
      </c>
      <c r="DI80" s="60" t="e">
        <v>#REF!</v>
      </c>
      <c r="DJ80" s="60" t="e">
        <v>#REF!</v>
      </c>
      <c r="DK80" s="60" t="e">
        <v>#REF!</v>
      </c>
      <c r="DL80" s="60" t="e">
        <v>#REF!</v>
      </c>
      <c r="DM80" s="60" t="e">
        <v>#REF!</v>
      </c>
      <c r="DN80" s="60" t="e">
        <v>#REF!</v>
      </c>
      <c r="DO80" s="60" t="e">
        <v>#REF!</v>
      </c>
      <c r="DP80" s="60" t="e">
        <v>#REF!</v>
      </c>
      <c r="DQ80" s="60" t="e">
        <v>#REF!</v>
      </c>
      <c r="DR80" s="60" t="e">
        <v>#REF!</v>
      </c>
      <c r="DS80" s="60" t="e">
        <v>#REF!</v>
      </c>
      <c r="DT80" s="60" t="e">
        <v>#REF!</v>
      </c>
      <c r="DU80" s="60" t="e">
        <v>#REF!</v>
      </c>
      <c r="DV80" s="60" t="e">
        <v>#REF!</v>
      </c>
      <c r="DW80" s="60" t="e">
        <v>#REF!</v>
      </c>
      <c r="DX80" s="60" t="e">
        <v>#REF!</v>
      </c>
      <c r="DY80" s="60" t="e">
        <v>#REF!</v>
      </c>
    </row>
    <row r="81" spans="4:138" ht="17.25" customHeight="1">
      <c r="D81" s="7" t="s">
        <v>82</v>
      </c>
      <c r="F81" s="24">
        <v>0</v>
      </c>
      <c r="G81" s="24">
        <v>123576.31000000001</v>
      </c>
      <c r="H81" s="24">
        <v>0</v>
      </c>
      <c r="I81" s="24">
        <v>237534.4</v>
      </c>
      <c r="J81" s="24">
        <v>155024.22</v>
      </c>
      <c r="K81" s="24">
        <v>4746.47</v>
      </c>
      <c r="L81" s="24">
        <v>8977.19</v>
      </c>
      <c r="M81" s="24">
        <v>8977.19</v>
      </c>
      <c r="N81" s="24">
        <v>8951.59</v>
      </c>
      <c r="O81" s="24">
        <v>22269.75</v>
      </c>
      <c r="P81" s="24">
        <v>279066.01</v>
      </c>
      <c r="Q81" s="24">
        <v>370146.19</v>
      </c>
      <c r="R81" s="24">
        <v>9006.94</v>
      </c>
      <c r="S81" s="24">
        <v>28679.440000000002</v>
      </c>
      <c r="T81" s="24">
        <v>10429.44</v>
      </c>
      <c r="U81" s="24">
        <v>149331.27999999997</v>
      </c>
      <c r="V81" s="24">
        <v>10429.44</v>
      </c>
      <c r="W81" s="24">
        <v>10721.44</v>
      </c>
      <c r="X81" s="24">
        <v>10721.44</v>
      </c>
      <c r="Y81" s="24">
        <v>150000</v>
      </c>
      <c r="Z81" s="24">
        <v>0</v>
      </c>
      <c r="AA81" s="24">
        <v>140079.23076923078</v>
      </c>
      <c r="AB81" s="24">
        <v>150000</v>
      </c>
      <c r="AC81" s="24">
        <v>150000</v>
      </c>
      <c r="AD81" s="24"/>
      <c r="AE81" s="24">
        <v>819398.65076923079</v>
      </c>
      <c r="AF81" s="24">
        <v>700396.15384615387</v>
      </c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F81" s="24" t="e">
        <v>#REF!</v>
      </c>
      <c r="DG81" s="24" t="e">
        <v>#REF!</v>
      </c>
      <c r="DH81" s="24" t="e">
        <v>#REF!</v>
      </c>
      <c r="DI81" s="24" t="e">
        <v>#REF!</v>
      </c>
      <c r="DJ81" s="24" t="e">
        <v>#REF!</v>
      </c>
      <c r="DK81" s="24" t="e">
        <v>#REF!</v>
      </c>
      <c r="DL81" s="24" t="e">
        <v>#REF!</v>
      </c>
      <c r="DM81" s="24" t="e">
        <v>#REF!</v>
      </c>
      <c r="DN81" s="24" t="e">
        <v>#REF!</v>
      </c>
      <c r="DO81" s="24" t="e">
        <v>#REF!</v>
      </c>
      <c r="DP81" s="24" t="e">
        <v>#REF!</v>
      </c>
      <c r="DQ81" s="24" t="e">
        <v>#REF!</v>
      </c>
      <c r="DR81" s="24" t="e">
        <v>#REF!</v>
      </c>
      <c r="DS81" s="24" t="e">
        <v>#REF!</v>
      </c>
      <c r="DT81" s="24" t="e">
        <v>#REF!</v>
      </c>
      <c r="DU81" s="24" t="e">
        <v>#REF!</v>
      </c>
      <c r="DV81" s="24" t="e">
        <v>#REF!</v>
      </c>
      <c r="DW81" s="24" t="e">
        <v>#REF!</v>
      </c>
      <c r="DX81" s="24" t="e">
        <v>#REF!</v>
      </c>
      <c r="DY81" s="24" t="e">
        <v>#REF!</v>
      </c>
    </row>
    <row r="82" spans="4:138" ht="17.25" customHeight="1">
      <c r="D82" s="32" t="s">
        <v>83</v>
      </c>
      <c r="F82" s="24">
        <v>12424.333333333299</v>
      </c>
      <c r="G82" s="24">
        <v>41715.7633333333</v>
      </c>
      <c r="H82" s="24">
        <v>12424.333333333299</v>
      </c>
      <c r="I82" s="24">
        <v>14172.28</v>
      </c>
      <c r="J82" s="24">
        <v>29564.490000000107</v>
      </c>
      <c r="K82" s="24">
        <v>13438.799999999996</v>
      </c>
      <c r="L82" s="24">
        <v>13438.800000000003</v>
      </c>
      <c r="M82" s="24">
        <v>19160.400000000001</v>
      </c>
      <c r="N82" s="24">
        <v>13438.8</v>
      </c>
      <c r="O82" s="24">
        <v>48242.400000000001</v>
      </c>
      <c r="P82" s="24">
        <v>-6381.7000000000044</v>
      </c>
      <c r="Q82" s="24">
        <v>15464.849999999999</v>
      </c>
      <c r="R82" s="24">
        <v>25967.16</v>
      </c>
      <c r="S82" s="24">
        <v>24262.559999999998</v>
      </c>
      <c r="T82" s="24">
        <v>21337.460000000006</v>
      </c>
      <c r="U82" s="24">
        <v>26109.620000000003</v>
      </c>
      <c r="V82" s="24">
        <v>71342.22</v>
      </c>
      <c r="W82" s="24">
        <v>33123.189999999981</v>
      </c>
      <c r="X82" s="24">
        <v>34561.469999999994</v>
      </c>
      <c r="Y82" s="24">
        <v>9637.07</v>
      </c>
      <c r="Z82" s="24">
        <v>9637.07</v>
      </c>
      <c r="AA82" s="24">
        <v>9637.07</v>
      </c>
      <c r="AB82" s="24">
        <v>9637.07</v>
      </c>
      <c r="AC82" s="24">
        <v>9637.07</v>
      </c>
      <c r="AD82" s="24"/>
      <c r="AE82" s="24">
        <v>284889.03000000003</v>
      </c>
      <c r="AF82" s="24">
        <v>55644.84</v>
      </c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F82" s="24" t="e">
        <v>#REF!</v>
      </c>
      <c r="DG82" s="24" t="e">
        <v>#REF!</v>
      </c>
      <c r="DH82" s="24" t="e">
        <v>#REF!</v>
      </c>
      <c r="DI82" s="24" t="e">
        <v>#REF!</v>
      </c>
      <c r="DJ82" s="24" t="e">
        <v>#REF!</v>
      </c>
      <c r="DK82" s="24" t="e">
        <v>#REF!</v>
      </c>
      <c r="DL82" s="24" t="e">
        <v>#REF!</v>
      </c>
      <c r="DM82" s="24" t="e">
        <v>#REF!</v>
      </c>
      <c r="DN82" s="24" t="e">
        <v>#REF!</v>
      </c>
      <c r="DO82" s="24" t="e">
        <v>#REF!</v>
      </c>
      <c r="DP82" s="24" t="e">
        <v>#REF!</v>
      </c>
      <c r="DQ82" s="24" t="e">
        <v>#REF!</v>
      </c>
      <c r="DR82" s="24" t="e">
        <v>#REF!</v>
      </c>
      <c r="DS82" s="24" t="e">
        <v>#REF!</v>
      </c>
      <c r="DT82" s="24" t="e">
        <v>#REF!</v>
      </c>
      <c r="DU82" s="24" t="e">
        <v>#REF!</v>
      </c>
      <c r="DV82" s="24" t="e">
        <v>#REF!</v>
      </c>
      <c r="DW82" s="24" t="e">
        <v>#REF!</v>
      </c>
      <c r="DX82" s="24" t="e">
        <v>#REF!</v>
      </c>
      <c r="DY82" s="24" t="e">
        <v>#REF!</v>
      </c>
    </row>
    <row r="83" spans="4:138" ht="17.25" customHeight="1">
      <c r="D83" s="32" t="s">
        <v>84</v>
      </c>
      <c r="F83" s="24">
        <v>2.7284841053187847E-12</v>
      </c>
      <c r="G83" s="24">
        <v>6000</v>
      </c>
      <c r="H83" s="24">
        <v>3090</v>
      </c>
      <c r="I83" s="24">
        <v>8152</v>
      </c>
      <c r="J83" s="24">
        <v>8262.69</v>
      </c>
      <c r="K83" s="24">
        <v>52824.07</v>
      </c>
      <c r="L83" s="24">
        <v>60422.3</v>
      </c>
      <c r="M83" s="24">
        <v>38539.229999999996</v>
      </c>
      <c r="N83" s="24">
        <v>32425.9</v>
      </c>
      <c r="O83" s="24">
        <v>37035.659999999996</v>
      </c>
      <c r="P83" s="24">
        <v>46862.850000000006</v>
      </c>
      <c r="Q83" s="24">
        <v>4476.25</v>
      </c>
      <c r="R83" s="24">
        <v>11108.67</v>
      </c>
      <c r="S83" s="24">
        <v>33015.07</v>
      </c>
      <c r="T83" s="24">
        <v>11590</v>
      </c>
      <c r="U83" s="24">
        <v>0</v>
      </c>
      <c r="V83" s="24">
        <v>4074.57</v>
      </c>
      <c r="W83" s="24">
        <v>3717.3300000000017</v>
      </c>
      <c r="X83" s="24">
        <v>6630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/>
      <c r="AE83" s="24">
        <v>70135.64</v>
      </c>
      <c r="AF83" s="24">
        <v>0</v>
      </c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F83" s="24" t="e">
        <v>#REF!</v>
      </c>
      <c r="DG83" s="24" t="e">
        <v>#REF!</v>
      </c>
      <c r="DH83" s="24" t="e">
        <v>#REF!</v>
      </c>
      <c r="DI83" s="24" t="e">
        <v>#REF!</v>
      </c>
      <c r="DJ83" s="24" t="e">
        <v>#REF!</v>
      </c>
      <c r="DK83" s="24" t="e">
        <v>#REF!</v>
      </c>
      <c r="DL83" s="24" t="e">
        <v>#REF!</v>
      </c>
      <c r="DM83" s="24" t="e">
        <v>#REF!</v>
      </c>
      <c r="DN83" s="24" t="e">
        <v>#REF!</v>
      </c>
      <c r="DO83" s="24" t="e">
        <v>#REF!</v>
      </c>
      <c r="DP83" s="24" t="e">
        <v>#REF!</v>
      </c>
      <c r="DQ83" s="24" t="e">
        <v>#REF!</v>
      </c>
      <c r="DR83" s="24" t="e">
        <v>#REF!</v>
      </c>
      <c r="DS83" s="24" t="e">
        <v>#REF!</v>
      </c>
      <c r="DT83" s="24" t="e">
        <v>#REF!</v>
      </c>
      <c r="DU83" s="24" t="e">
        <v>#REF!</v>
      </c>
      <c r="DV83" s="24" t="e">
        <v>#REF!</v>
      </c>
      <c r="DW83" s="24" t="e">
        <v>#REF!</v>
      </c>
      <c r="DX83" s="24" t="e">
        <v>#REF!</v>
      </c>
      <c r="DY83" s="24" t="e">
        <v>#REF!</v>
      </c>
    </row>
    <row r="84" spans="4:138" ht="5.5" customHeight="1">
      <c r="D84" s="20"/>
      <c r="E84" s="61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7"/>
      <c r="AE84" s="66"/>
      <c r="AF84" s="66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F84" s="66" t="e">
        <v>#REF!</v>
      </c>
      <c r="DG84" s="66" t="e">
        <v>#REF!</v>
      </c>
      <c r="DH84" s="66" t="e">
        <v>#REF!</v>
      </c>
      <c r="DI84" s="66" t="e">
        <v>#REF!</v>
      </c>
      <c r="DJ84" s="66" t="e">
        <v>#REF!</v>
      </c>
      <c r="DK84" s="66" t="e">
        <v>#REF!</v>
      </c>
      <c r="DL84" s="66" t="e">
        <v>#REF!</v>
      </c>
      <c r="DM84" s="66" t="e">
        <v>#REF!</v>
      </c>
      <c r="DN84" s="66" t="e">
        <v>#REF!</v>
      </c>
      <c r="DO84" s="66" t="e">
        <v>#REF!</v>
      </c>
      <c r="DP84" s="66" t="e">
        <v>#REF!</v>
      </c>
      <c r="DQ84" s="66" t="e">
        <v>#REF!</v>
      </c>
      <c r="DR84" s="66" t="e">
        <v>#REF!</v>
      </c>
      <c r="DS84" s="66" t="e">
        <v>#REF!</v>
      </c>
      <c r="DT84" s="66" t="e">
        <v>#REF!</v>
      </c>
      <c r="DU84" s="66" t="e">
        <v>#REF!</v>
      </c>
      <c r="DV84" s="66" t="e">
        <v>#REF!</v>
      </c>
      <c r="DW84" s="66" t="e">
        <v>#REF!</v>
      </c>
      <c r="DX84" s="66" t="e">
        <v>#REF!</v>
      </c>
      <c r="DY84" s="66" t="e">
        <v>#REF!</v>
      </c>
    </row>
    <row r="85" spans="4:138" ht="22.5" customHeight="1">
      <c r="D85" s="11" t="s">
        <v>85</v>
      </c>
      <c r="E85" s="61"/>
      <c r="F85" s="63">
        <v>219232.31999999983</v>
      </c>
      <c r="G85" s="63">
        <v>72885.679999999586</v>
      </c>
      <c r="H85" s="63">
        <v>342971.13</v>
      </c>
      <c r="I85" s="63">
        <v>223113.09999999969</v>
      </c>
      <c r="J85" s="63">
        <v>752415.35999999952</v>
      </c>
      <c r="K85" s="63">
        <v>139730.93000000025</v>
      </c>
      <c r="L85" s="63">
        <v>279558.92999999947</v>
      </c>
      <c r="M85" s="63">
        <v>504780.69999999902</v>
      </c>
      <c r="N85" s="63">
        <v>403083.55999999953</v>
      </c>
      <c r="O85" s="63">
        <v>221043.31000000017</v>
      </c>
      <c r="P85" s="63">
        <v>44730.240000000485</v>
      </c>
      <c r="Q85" s="63">
        <v>131382.44999999981</v>
      </c>
      <c r="R85" s="63">
        <v>394431.36999999965</v>
      </c>
      <c r="S85" s="63">
        <v>419193.38000000059</v>
      </c>
      <c r="T85" s="63">
        <v>412103.69000000082</v>
      </c>
      <c r="U85" s="63">
        <v>316317.11999999988</v>
      </c>
      <c r="V85" s="63">
        <v>1094134.5400000007</v>
      </c>
      <c r="W85" s="63">
        <v>120220.41000000054</v>
      </c>
      <c r="X85" s="63">
        <v>385753.81999999954</v>
      </c>
      <c r="Y85" s="63">
        <v>564031.80648717971</v>
      </c>
      <c r="Z85" s="63">
        <v>536959.14275641041</v>
      </c>
      <c r="AA85" s="63">
        <v>305181.08041025599</v>
      </c>
      <c r="AB85" s="63">
        <v>576488.59829487128</v>
      </c>
      <c r="AC85" s="63">
        <v>395889.75548717933</v>
      </c>
      <c r="AD85" s="25"/>
      <c r="AE85" s="63">
        <v>5520704.7134358985</v>
      </c>
      <c r="AF85" s="63">
        <v>6082176.8445769241</v>
      </c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F85" s="63" t="e">
        <v>#REF!</v>
      </c>
      <c r="DG85" s="63" t="e">
        <v>#REF!</v>
      </c>
      <c r="DH85" s="63" t="e">
        <v>#REF!</v>
      </c>
      <c r="DI85" s="63" t="e">
        <v>#REF!</v>
      </c>
      <c r="DJ85" s="63" t="e">
        <v>#REF!</v>
      </c>
      <c r="DK85" s="63" t="e">
        <v>#REF!</v>
      </c>
      <c r="DL85" s="63" t="e">
        <v>#REF!</v>
      </c>
      <c r="DM85" s="63" t="e">
        <v>#REF!</v>
      </c>
      <c r="DN85" s="63" t="e">
        <v>#REF!</v>
      </c>
      <c r="DO85" s="63" t="e">
        <v>#REF!</v>
      </c>
      <c r="DP85" s="63" t="e">
        <v>#REF!</v>
      </c>
      <c r="DQ85" s="63" t="e">
        <v>#REF!</v>
      </c>
      <c r="DR85" s="63" t="e">
        <v>#REF!</v>
      </c>
      <c r="DS85" s="63" t="e">
        <v>#REF!</v>
      </c>
      <c r="DT85" s="63" t="e">
        <v>#REF!</v>
      </c>
      <c r="DU85" s="63" t="e">
        <v>#REF!</v>
      </c>
      <c r="DV85" s="63" t="e">
        <v>#REF!</v>
      </c>
      <c r="DW85" s="63" t="e">
        <v>#REF!</v>
      </c>
      <c r="DX85" s="63" t="e">
        <v>#REF!</v>
      </c>
      <c r="DY85" s="63" t="e">
        <v>#REF!</v>
      </c>
    </row>
    <row r="86" spans="4:138" ht="22.5" customHeight="1">
      <c r="D86" s="71" t="s">
        <v>35</v>
      </c>
      <c r="E86" s="61"/>
      <c r="F86" s="30">
        <v>8.0611387830354403E-2</v>
      </c>
      <c r="G86" s="66">
        <v>2.2357351573547193E-2</v>
      </c>
      <c r="H86" s="66">
        <v>0.12450896184397918</v>
      </c>
      <c r="I86" s="66">
        <v>7.1518785955553124E-2</v>
      </c>
      <c r="J86" s="66">
        <v>0.15698557659153639</v>
      </c>
      <c r="K86" s="66">
        <v>5.0531804007788103E-2</v>
      </c>
      <c r="L86" s="66">
        <v>8.4272153566517238E-2</v>
      </c>
      <c r="M86" s="66">
        <v>0.12308923959934168</v>
      </c>
      <c r="N86" s="66">
        <v>0.12183944329309036</v>
      </c>
      <c r="O86" s="66">
        <v>7.1787046150052561E-2</v>
      </c>
      <c r="P86" s="66">
        <v>1.1712718517489312E-2</v>
      </c>
      <c r="Q86" s="30">
        <v>3.9882302229353267E-2</v>
      </c>
      <c r="R86" s="30">
        <v>0.11174353500962247</v>
      </c>
      <c r="S86" s="30">
        <v>9.9191776099556858E-2</v>
      </c>
      <c r="T86" s="30">
        <v>0.11850949972673488</v>
      </c>
      <c r="U86" s="30">
        <v>8.5760641594345155E-2</v>
      </c>
      <c r="V86" s="30">
        <v>0.19841837456965133</v>
      </c>
      <c r="W86" s="30">
        <v>3.892239151865156E-2</v>
      </c>
      <c r="X86" s="30">
        <v>0.11006443006641693</v>
      </c>
      <c r="Y86" s="30">
        <v>0.10837853459101318</v>
      </c>
      <c r="Z86" s="30">
        <v>0.12874251258725497</v>
      </c>
      <c r="AA86" s="30">
        <v>7.2405312775052494E-2</v>
      </c>
      <c r="AB86" s="30">
        <v>0.10364734364401265</v>
      </c>
      <c r="AC86" s="30">
        <v>8.6122040087307547E-2</v>
      </c>
      <c r="AD86" s="67"/>
      <c r="AE86" s="30">
        <v>0.10872176589948124</v>
      </c>
      <c r="AF86" s="30">
        <v>0.11380334240122868</v>
      </c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F86" s="66" t="e">
        <v>#REF!</v>
      </c>
      <c r="DG86" s="66" t="e">
        <v>#REF!</v>
      </c>
      <c r="DH86" s="66" t="e">
        <v>#REF!</v>
      </c>
      <c r="DI86" s="66" t="e">
        <v>#REF!</v>
      </c>
      <c r="DJ86" s="66" t="e">
        <v>#REF!</v>
      </c>
      <c r="DK86" s="66" t="e">
        <v>#REF!</v>
      </c>
      <c r="DL86" s="66" t="e">
        <v>#REF!</v>
      </c>
      <c r="DM86" s="66" t="e">
        <v>#REF!</v>
      </c>
      <c r="DN86" s="66" t="e">
        <v>#REF!</v>
      </c>
      <c r="DO86" s="66" t="e">
        <v>#REF!</v>
      </c>
      <c r="DP86" s="66" t="e">
        <v>#REF!</v>
      </c>
      <c r="DQ86" s="66" t="e">
        <v>#REF!</v>
      </c>
      <c r="DR86" s="66" t="e">
        <v>#REF!</v>
      </c>
      <c r="DS86" s="66" t="e">
        <v>#REF!</v>
      </c>
      <c r="DT86" s="66" t="e">
        <v>#REF!</v>
      </c>
      <c r="DU86" s="66" t="e">
        <v>#REF!</v>
      </c>
      <c r="DV86" s="66" t="e">
        <v>#REF!</v>
      </c>
      <c r="DW86" s="66" t="e">
        <v>#REF!</v>
      </c>
      <c r="DX86" s="66" t="e">
        <v>#REF!</v>
      </c>
      <c r="DY86" s="66" t="e">
        <v>#REF!</v>
      </c>
    </row>
    <row r="87" spans="4:138" ht="12.75" customHeight="1">
      <c r="D87" s="72"/>
      <c r="E87" s="61"/>
      <c r="F87" s="67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F87" s="69" t="e">
        <v>#REF!</v>
      </c>
      <c r="DG87" s="69" t="e">
        <v>#REF!</v>
      </c>
      <c r="DH87" s="69" t="e">
        <v>#REF!</v>
      </c>
      <c r="DI87" s="69" t="e">
        <v>#REF!</v>
      </c>
      <c r="DJ87" s="69" t="e">
        <v>#REF!</v>
      </c>
      <c r="DK87" s="69" t="e">
        <v>#REF!</v>
      </c>
      <c r="DL87" s="69" t="e">
        <v>#REF!</v>
      </c>
      <c r="DM87" s="69" t="e">
        <v>#REF!</v>
      </c>
      <c r="DN87" s="69" t="e">
        <v>#REF!</v>
      </c>
      <c r="DO87" s="69" t="e">
        <v>#REF!</v>
      </c>
      <c r="DP87" s="69" t="e">
        <v>#REF!</v>
      </c>
      <c r="DQ87" s="69" t="e">
        <v>#REF!</v>
      </c>
      <c r="DR87" s="69" t="e">
        <v>#REF!</v>
      </c>
      <c r="DS87" s="69" t="e">
        <v>#REF!</v>
      </c>
      <c r="DT87" s="69" t="e">
        <v>#REF!</v>
      </c>
      <c r="DU87" s="69" t="e">
        <v>#REF!</v>
      </c>
      <c r="DV87" s="69" t="e">
        <v>#REF!</v>
      </c>
      <c r="DW87" s="69" t="e">
        <v>#REF!</v>
      </c>
      <c r="DX87" s="69" t="e">
        <v>#REF!</v>
      </c>
      <c r="DY87" s="69" t="e">
        <v>#REF!</v>
      </c>
    </row>
    <row r="88" spans="4:138" s="54" customFormat="1" ht="12.75" customHeight="1">
      <c r="D88" s="7" t="s">
        <v>228</v>
      </c>
      <c r="F88" s="24">
        <v>96980.06</v>
      </c>
      <c r="G88" s="24">
        <v>126608.28000000001</v>
      </c>
      <c r="H88" s="24">
        <v>99641.03</v>
      </c>
      <c r="I88" s="24">
        <v>123599.80999999998</v>
      </c>
      <c r="J88" s="24">
        <v>167759.74000000002</v>
      </c>
      <c r="K88" s="24">
        <v>132827.57</v>
      </c>
      <c r="L88" s="24">
        <v>134331.70000000001</v>
      </c>
      <c r="M88" s="24">
        <v>170318.09</v>
      </c>
      <c r="N88" s="24">
        <v>136231.63</v>
      </c>
      <c r="O88" s="24">
        <v>137416.87</v>
      </c>
      <c r="P88" s="24">
        <v>178592.81999999937</v>
      </c>
      <c r="Q88" s="24">
        <v>154224.49000000115</v>
      </c>
      <c r="R88" s="24">
        <v>156783.36000000034</v>
      </c>
      <c r="S88" s="24">
        <v>197873.19999999832</v>
      </c>
      <c r="T88" s="24">
        <v>159965.62000000104</v>
      </c>
      <c r="U88" s="24">
        <v>165643.13999999873</v>
      </c>
      <c r="V88" s="24">
        <v>212059.69000000134</v>
      </c>
      <c r="W88" s="24">
        <v>169413.56999999844</v>
      </c>
      <c r="X88" s="24">
        <v>170068.72000000067</v>
      </c>
      <c r="Y88" s="24">
        <v>262833.25779166725</v>
      </c>
      <c r="Z88" s="24">
        <v>218429.93956666626</v>
      </c>
      <c r="AA88" s="24">
        <v>225793.27290000021</v>
      </c>
      <c r="AB88" s="24">
        <v>285633.25779166631</v>
      </c>
      <c r="AC88" s="24">
        <v>232169.93956666626</v>
      </c>
      <c r="AD88" s="24"/>
      <c r="AE88" s="24">
        <v>2456666.9676166652</v>
      </c>
      <c r="AF88" s="24">
        <v>2531860.5653333319</v>
      </c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58"/>
      <c r="DE88" s="58"/>
      <c r="DF88" s="24" t="e">
        <v>#REF!</v>
      </c>
      <c r="DG88" s="24" t="e">
        <v>#REF!</v>
      </c>
      <c r="DH88" s="24" t="e">
        <v>#REF!</v>
      </c>
      <c r="DI88" s="24" t="e">
        <v>#REF!</v>
      </c>
      <c r="DJ88" s="24" t="e">
        <v>#REF!</v>
      </c>
      <c r="DK88" s="24" t="e">
        <v>#REF!</v>
      </c>
      <c r="DL88" s="24" t="e">
        <v>#REF!</v>
      </c>
      <c r="DM88" s="24" t="e">
        <v>#REF!</v>
      </c>
      <c r="DN88" s="24" t="e">
        <v>#REF!</v>
      </c>
      <c r="DO88" s="24" t="e">
        <v>#REF!</v>
      </c>
      <c r="DP88" s="24" t="e">
        <v>#REF!</v>
      </c>
      <c r="DQ88" s="24" t="e">
        <v>#REF!</v>
      </c>
      <c r="DR88" s="24" t="e">
        <v>#REF!</v>
      </c>
      <c r="DS88" s="24" t="e">
        <v>#REF!</v>
      </c>
      <c r="DT88" s="24" t="e">
        <v>#REF!</v>
      </c>
      <c r="DU88" s="24" t="e">
        <v>#REF!</v>
      </c>
      <c r="DV88" s="24" t="e">
        <v>#REF!</v>
      </c>
      <c r="DW88" s="24" t="e">
        <v>#REF!</v>
      </c>
      <c r="DX88" s="24" t="e">
        <v>#REF!</v>
      </c>
      <c r="DY88" s="24" t="e">
        <v>#REF!</v>
      </c>
      <c r="DZ88" s="58"/>
      <c r="EA88" s="58"/>
      <c r="EB88" s="58"/>
      <c r="EC88" s="58"/>
      <c r="ED88" s="58"/>
      <c r="EE88" s="58"/>
      <c r="EF88" s="58"/>
      <c r="EG88" s="58"/>
      <c r="EH88" s="58"/>
    </row>
    <row r="89" spans="4:138" s="54" customFormat="1" ht="12.75" customHeight="1">
      <c r="D89" s="7" t="s">
        <v>764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273973.33000000007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/>
      <c r="AE89" s="24">
        <v>0</v>
      </c>
      <c r="AF89" s="24">
        <v>0</v>
      </c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58"/>
      <c r="DE89" s="58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58"/>
      <c r="EA89" s="58"/>
      <c r="EB89" s="58"/>
      <c r="EC89" s="58"/>
      <c r="ED89" s="58"/>
      <c r="EE89" s="58"/>
      <c r="EF89" s="58"/>
      <c r="EG89" s="58"/>
      <c r="EH89" s="58"/>
    </row>
    <row r="90" spans="4:138" s="54" customFormat="1" ht="12.75" customHeight="1">
      <c r="D90" s="7" t="s">
        <v>230</v>
      </c>
      <c r="F90" s="24">
        <v>20310.570958904111</v>
      </c>
      <c r="G90" s="24">
        <v>25388.213698630138</v>
      </c>
      <c r="H90" s="24">
        <v>20310.570958904111</v>
      </c>
      <c r="I90" s="24">
        <v>20310.570958904111</v>
      </c>
      <c r="J90" s="24">
        <v>25388.213698630138</v>
      </c>
      <c r="K90" s="24">
        <v>20310.570958904111</v>
      </c>
      <c r="L90" s="24">
        <v>20310.570958904111</v>
      </c>
      <c r="M90" s="24">
        <v>25388.213698630138</v>
      </c>
      <c r="N90" s="24">
        <v>20310.570958904111</v>
      </c>
      <c r="O90" s="24">
        <v>20310.570958904111</v>
      </c>
      <c r="P90" s="24">
        <v>25388.213698630138</v>
      </c>
      <c r="Q90" s="24">
        <v>20310.570958904111</v>
      </c>
      <c r="R90" s="24">
        <v>20310.570958904111</v>
      </c>
      <c r="S90" s="24">
        <v>25388.213698630138</v>
      </c>
      <c r="T90" s="24">
        <v>20310.570958904111</v>
      </c>
      <c r="U90" s="24">
        <v>20310.570958904111</v>
      </c>
      <c r="V90" s="24">
        <v>25388.213698630138</v>
      </c>
      <c r="W90" s="24">
        <v>20310.570958904111</v>
      </c>
      <c r="X90" s="24">
        <v>20310.570958904111</v>
      </c>
      <c r="Y90" s="24">
        <v>25388.213698630138</v>
      </c>
      <c r="Z90" s="24">
        <v>20310.570958904111</v>
      </c>
      <c r="AA90" s="24">
        <v>20310.570958904111</v>
      </c>
      <c r="AB90" s="24">
        <v>25388.213698630138</v>
      </c>
      <c r="AC90" s="24">
        <v>20310.570958904111</v>
      </c>
      <c r="AD90" s="24"/>
      <c r="AE90" s="24">
        <v>264037.42246575345</v>
      </c>
      <c r="AF90" s="24">
        <v>264037.42246575345</v>
      </c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58"/>
      <c r="DE90" s="58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58"/>
      <c r="EA90" s="58"/>
      <c r="EB90" s="58"/>
      <c r="EC90" s="58"/>
      <c r="ED90" s="58"/>
      <c r="EE90" s="58"/>
      <c r="EF90" s="58"/>
      <c r="EG90" s="58"/>
      <c r="EH90" s="58"/>
    </row>
    <row r="91" spans="4:138" s="54" customFormat="1" ht="12.75" customHeight="1">
      <c r="D91" s="7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58"/>
      <c r="DE91" s="58"/>
      <c r="DF91" s="24" t="e">
        <v>#REF!</v>
      </c>
      <c r="DG91" s="24" t="e">
        <v>#REF!</v>
      </c>
      <c r="DH91" s="24" t="e">
        <v>#REF!</v>
      </c>
      <c r="DI91" s="24" t="e">
        <v>#REF!</v>
      </c>
      <c r="DJ91" s="24" t="e">
        <v>#REF!</v>
      </c>
      <c r="DK91" s="24" t="e">
        <v>#REF!</v>
      </c>
      <c r="DL91" s="24" t="e">
        <v>#REF!</v>
      </c>
      <c r="DM91" s="24" t="e">
        <v>#REF!</v>
      </c>
      <c r="DN91" s="24" t="e">
        <v>#REF!</v>
      </c>
      <c r="DO91" s="24" t="e">
        <v>#REF!</v>
      </c>
      <c r="DP91" s="24" t="e">
        <v>#REF!</v>
      </c>
      <c r="DQ91" s="24" t="e">
        <v>#REF!</v>
      </c>
      <c r="DR91" s="24" t="e">
        <v>#REF!</v>
      </c>
      <c r="DS91" s="24" t="e">
        <v>#REF!</v>
      </c>
      <c r="DT91" s="24" t="e">
        <v>#REF!</v>
      </c>
      <c r="DU91" s="24" t="e">
        <v>#REF!</v>
      </c>
      <c r="DV91" s="24" t="e">
        <v>#REF!</v>
      </c>
      <c r="DW91" s="24" t="e">
        <v>#REF!</v>
      </c>
      <c r="DX91" s="24" t="e">
        <v>#REF!</v>
      </c>
      <c r="DY91" s="24" t="e">
        <v>#REF!</v>
      </c>
      <c r="DZ91" s="58"/>
      <c r="EA91" s="58"/>
      <c r="EB91" s="58"/>
      <c r="EC91" s="58"/>
      <c r="ED91" s="58"/>
      <c r="EE91" s="58"/>
      <c r="EF91" s="58"/>
      <c r="EG91" s="58"/>
      <c r="EH91" s="58"/>
    </row>
    <row r="92" spans="4:138" s="54" customFormat="1" ht="12.75" customHeight="1">
      <c r="D92" s="55" t="s">
        <v>97</v>
      </c>
      <c r="F92" s="56">
        <v>101941.68904109573</v>
      </c>
      <c r="G92" s="56">
        <v>-79110.813698630562</v>
      </c>
      <c r="H92" s="56">
        <v>223019.5290410959</v>
      </c>
      <c r="I92" s="56">
        <v>79202.719041095595</v>
      </c>
      <c r="J92" s="56">
        <v>559267.40630136942</v>
      </c>
      <c r="K92" s="56">
        <v>-13407.210958903863</v>
      </c>
      <c r="L92" s="56">
        <v>124916.65904109535</v>
      </c>
      <c r="M92" s="56">
        <v>309074.39630136889</v>
      </c>
      <c r="N92" s="56">
        <v>246541.35904109542</v>
      </c>
      <c r="O92" s="56">
        <v>-210657.460958904</v>
      </c>
      <c r="P92" s="56">
        <v>-159250.79369862902</v>
      </c>
      <c r="Q92" s="56">
        <v>-43152.610958905454</v>
      </c>
      <c r="R92" s="56">
        <v>217337.4390410952</v>
      </c>
      <c r="S92" s="56">
        <v>195931.96630137213</v>
      </c>
      <c r="T92" s="56">
        <v>231827.49904109567</v>
      </c>
      <c r="U92" s="56">
        <v>130363.40904109704</v>
      </c>
      <c r="V92" s="56">
        <v>856686.63630136929</v>
      </c>
      <c r="W92" s="56">
        <v>-69503.730958902001</v>
      </c>
      <c r="X92" s="56">
        <v>195374.52904109476</v>
      </c>
      <c r="Y92" s="56">
        <v>275810.3349968823</v>
      </c>
      <c r="Z92" s="56">
        <v>298218.63223084004</v>
      </c>
      <c r="AA92" s="56">
        <v>59077.236551351671</v>
      </c>
      <c r="AB92" s="56">
        <v>265467.1268045748</v>
      </c>
      <c r="AC92" s="56">
        <v>143409.24496160896</v>
      </c>
      <c r="AD92" s="25"/>
      <c r="AE92" s="56">
        <v>2800000.3233534801</v>
      </c>
      <c r="AF92" s="56">
        <v>3286278.8567778384</v>
      </c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58"/>
      <c r="DE92" s="58"/>
      <c r="DF92" s="56" t="e">
        <v>#REF!</v>
      </c>
      <c r="DG92" s="56" t="e">
        <v>#REF!</v>
      </c>
      <c r="DH92" s="56" t="e">
        <v>#REF!</v>
      </c>
      <c r="DI92" s="56" t="e">
        <v>#REF!</v>
      </c>
      <c r="DJ92" s="56" t="e">
        <v>#REF!</v>
      </c>
      <c r="DK92" s="56" t="e">
        <v>#REF!</v>
      </c>
      <c r="DL92" s="56" t="e">
        <v>#REF!</v>
      </c>
      <c r="DM92" s="56" t="e">
        <v>#REF!</v>
      </c>
      <c r="DN92" s="56" t="e">
        <v>#REF!</v>
      </c>
      <c r="DO92" s="56" t="e">
        <v>#REF!</v>
      </c>
      <c r="DP92" s="56" t="e">
        <v>#REF!</v>
      </c>
      <c r="DQ92" s="56" t="e">
        <v>#REF!</v>
      </c>
      <c r="DR92" s="56" t="e">
        <v>#REF!</v>
      </c>
      <c r="DS92" s="56" t="e">
        <v>#REF!</v>
      </c>
      <c r="DT92" s="56" t="e">
        <v>#REF!</v>
      </c>
      <c r="DU92" s="56" t="e">
        <v>#REF!</v>
      </c>
      <c r="DV92" s="56" t="e">
        <v>#REF!</v>
      </c>
      <c r="DW92" s="56" t="e">
        <v>#REF!</v>
      </c>
      <c r="DX92" s="56" t="e">
        <v>#REF!</v>
      </c>
      <c r="DY92" s="56" t="e">
        <v>#REF!</v>
      </c>
      <c r="DZ92" s="58"/>
      <c r="EA92" s="58"/>
      <c r="EB92" s="58"/>
      <c r="EC92" s="58"/>
      <c r="ED92" s="58"/>
      <c r="EE92" s="58"/>
      <c r="EF92" s="58"/>
      <c r="EG92" s="58"/>
      <c r="EH92" s="58"/>
    </row>
    <row r="93" spans="4:138" s="54" customFormat="1" ht="12.75" customHeight="1">
      <c r="D93" s="7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58"/>
      <c r="DE93" s="58"/>
      <c r="DF93" s="24" t="e">
        <v>#REF!</v>
      </c>
      <c r="DG93" s="24" t="e">
        <v>#REF!</v>
      </c>
      <c r="DH93" s="24" t="e">
        <v>#REF!</v>
      </c>
      <c r="DI93" s="24" t="e">
        <v>#REF!</v>
      </c>
      <c r="DJ93" s="24" t="e">
        <v>#REF!</v>
      </c>
      <c r="DK93" s="24" t="e">
        <v>#REF!</v>
      </c>
      <c r="DL93" s="24" t="e">
        <v>#REF!</v>
      </c>
      <c r="DM93" s="24" t="e">
        <v>#REF!</v>
      </c>
      <c r="DN93" s="24" t="e">
        <v>#REF!</v>
      </c>
      <c r="DO93" s="24" t="e">
        <v>#REF!</v>
      </c>
      <c r="DP93" s="24" t="e">
        <v>#REF!</v>
      </c>
      <c r="DQ93" s="24" t="e">
        <v>#REF!</v>
      </c>
      <c r="DR93" s="24" t="e">
        <v>#REF!</v>
      </c>
      <c r="DS93" s="24" t="e">
        <v>#REF!</v>
      </c>
      <c r="DT93" s="24" t="e">
        <v>#REF!</v>
      </c>
      <c r="DU93" s="24" t="e">
        <v>#REF!</v>
      </c>
      <c r="DV93" s="24" t="e">
        <v>#REF!</v>
      </c>
      <c r="DW93" s="24" t="e">
        <v>#REF!</v>
      </c>
      <c r="DX93" s="24" t="e">
        <v>#REF!</v>
      </c>
      <c r="DY93" s="24" t="e">
        <v>#REF!</v>
      </c>
      <c r="DZ93" s="58"/>
      <c r="EA93" s="58"/>
      <c r="EB93" s="58"/>
      <c r="EC93" s="58"/>
      <c r="ED93" s="58"/>
      <c r="EE93" s="58"/>
      <c r="EF93" s="58"/>
      <c r="EG93" s="58"/>
      <c r="EH93" s="58"/>
    </row>
    <row r="94" spans="4:138" s="54" customFormat="1" ht="12.75" customHeight="1">
      <c r="D94" s="7" t="s">
        <v>148</v>
      </c>
      <c r="F94" s="24">
        <v>125939.82876712328</v>
      </c>
      <c r="G94" s="24">
        <v>126957.70547945207</v>
      </c>
      <c r="H94" s="24">
        <v>126725.650684932</v>
      </c>
      <c r="I94" s="24">
        <v>117444.41479452053</v>
      </c>
      <c r="J94" s="24">
        <v>129255.47945205479</v>
      </c>
      <c r="K94" s="24">
        <v>91309.425753424686</v>
      </c>
      <c r="L94" s="24">
        <v>103404.38356164384</v>
      </c>
      <c r="M94" s="24">
        <v>132323.97260273973</v>
      </c>
      <c r="N94" s="24">
        <v>100672.53383561646</v>
      </c>
      <c r="O94" s="24">
        <v>104397.98389041095</v>
      </c>
      <c r="P94" s="24">
        <v>135407.06890410959</v>
      </c>
      <c r="Q94" s="24">
        <v>112130.58663013697</v>
      </c>
      <c r="R94" s="24">
        <v>104397.98389041092</v>
      </c>
      <c r="S94" s="24">
        <v>141021.6720547945</v>
      </c>
      <c r="T94" s="24">
        <v>112817.33764383561</v>
      </c>
      <c r="U94" s="24">
        <v>112859.70509589041</v>
      </c>
      <c r="V94" s="24">
        <v>141074.631369863</v>
      </c>
      <c r="W94" s="24">
        <v>113730.56569863013</v>
      </c>
      <c r="X94" s="24">
        <v>113730.56569863013</v>
      </c>
      <c r="Y94" s="24">
        <v>142163.20712328766</v>
      </c>
      <c r="Z94" s="24">
        <v>112269.3715068493</v>
      </c>
      <c r="AA94" s="24">
        <v>112269.3715068493</v>
      </c>
      <c r="AB94" s="24">
        <v>140336.71438356166</v>
      </c>
      <c r="AC94" s="24">
        <v>110808.17731506849</v>
      </c>
      <c r="AD94" s="24"/>
      <c r="AE94" s="24">
        <v>1457479.3032876712</v>
      </c>
      <c r="AF94" s="24">
        <v>1452692.8053150685</v>
      </c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58"/>
      <c r="DE94" s="58"/>
      <c r="DF94" s="24" t="e">
        <v>#REF!</v>
      </c>
      <c r="DG94" s="24" t="e">
        <v>#REF!</v>
      </c>
      <c r="DH94" s="24" t="e">
        <v>#REF!</v>
      </c>
      <c r="DI94" s="24" t="e">
        <v>#REF!</v>
      </c>
      <c r="DJ94" s="24" t="e">
        <v>#REF!</v>
      </c>
      <c r="DK94" s="24" t="e">
        <v>#REF!</v>
      </c>
      <c r="DL94" s="24" t="e">
        <v>#REF!</v>
      </c>
      <c r="DM94" s="24" t="e">
        <v>#REF!</v>
      </c>
      <c r="DN94" s="24" t="e">
        <v>#REF!</v>
      </c>
      <c r="DO94" s="24" t="e">
        <v>#REF!</v>
      </c>
      <c r="DP94" s="24" t="e">
        <v>#REF!</v>
      </c>
      <c r="DQ94" s="24" t="e">
        <v>#REF!</v>
      </c>
      <c r="DR94" s="24" t="e">
        <v>#REF!</v>
      </c>
      <c r="DS94" s="24" t="e">
        <v>#REF!</v>
      </c>
      <c r="DT94" s="24" t="e">
        <v>#REF!</v>
      </c>
      <c r="DU94" s="24" t="e">
        <v>#REF!</v>
      </c>
      <c r="DV94" s="24" t="e">
        <v>#REF!</v>
      </c>
      <c r="DW94" s="24" t="e">
        <v>#REF!</v>
      </c>
      <c r="DX94" s="24" t="e">
        <v>#REF!</v>
      </c>
      <c r="DY94" s="24" t="e">
        <v>#REF!</v>
      </c>
      <c r="DZ94" s="58"/>
      <c r="EA94" s="58"/>
      <c r="EB94" s="58"/>
      <c r="EC94" s="58"/>
      <c r="ED94" s="58"/>
      <c r="EE94" s="58"/>
      <c r="EF94" s="58"/>
      <c r="EG94" s="58"/>
      <c r="EH94" s="58"/>
    </row>
    <row r="95" spans="4:138" s="54" customFormat="1" ht="12.75" customHeight="1">
      <c r="D95" s="6" t="s">
        <v>212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1203712.9664391093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/>
      <c r="AE95" s="24">
        <v>0</v>
      </c>
      <c r="AF95" s="24">
        <v>0</v>
      </c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58"/>
      <c r="DE95" s="58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58"/>
      <c r="EA95" s="58"/>
      <c r="EB95" s="58"/>
      <c r="EC95" s="58"/>
      <c r="ED95" s="58"/>
      <c r="EE95" s="58"/>
      <c r="EF95" s="58"/>
      <c r="EG95" s="58"/>
      <c r="EH95" s="58"/>
    </row>
    <row r="96" spans="4:138" s="54" customFormat="1" ht="12.75" customHeight="1">
      <c r="D96" s="7" t="s">
        <v>209</v>
      </c>
      <c r="F96" s="24">
        <v>-4.7293724492192268E-11</v>
      </c>
      <c r="G96" s="24">
        <v>-9.9999999001738615E-3</v>
      </c>
      <c r="H96" s="24">
        <v>-4.7293724492192268E-11</v>
      </c>
      <c r="I96" s="24">
        <v>-4.7293724492192268E-11</v>
      </c>
      <c r="J96" s="24">
        <v>-1.000000011845259E-2</v>
      </c>
      <c r="K96" s="24">
        <v>-2.9103830456733704E-11</v>
      </c>
      <c r="L96" s="24">
        <v>-5.8207660913467407E-11</v>
      </c>
      <c r="M96" s="24">
        <v>-1.000000011845259E-2</v>
      </c>
      <c r="N96" s="24">
        <v>1.7462298274040222E-10</v>
      </c>
      <c r="O96" s="24">
        <v>-5.8207660913467407E-11</v>
      </c>
      <c r="P96" s="24">
        <v>-1.000000011845259E-2</v>
      </c>
      <c r="Q96" s="24">
        <v>-5.8207660913467407E-11</v>
      </c>
      <c r="R96" s="24">
        <v>-5.8207660913467407E-11</v>
      </c>
      <c r="S96" s="24">
        <v>-5.8207660913467407E-11</v>
      </c>
      <c r="T96" s="24">
        <v>-5.2386894822120667E-10</v>
      </c>
      <c r="U96" s="24">
        <v>-5.2386894822120667E-10</v>
      </c>
      <c r="V96" s="24">
        <v>-5.2386894822120667E-10</v>
      </c>
      <c r="W96" s="24">
        <v>-5.2386894822120667E-10</v>
      </c>
      <c r="X96" s="24">
        <v>-5.3114490583539009E-10</v>
      </c>
      <c r="Y96" s="24">
        <v>-5.2386894822120667E-10</v>
      </c>
      <c r="Z96" s="24">
        <v>-5.2386894822120667E-10</v>
      </c>
      <c r="AA96" s="24">
        <v>-5.2386894822120667E-10</v>
      </c>
      <c r="AB96" s="24">
        <v>-5.2386894822120667E-10</v>
      </c>
      <c r="AC96" s="24">
        <v>-5.2386894822120667E-10</v>
      </c>
      <c r="AD96" s="24"/>
      <c r="AE96" s="24">
        <v>-5.3623807616531849E-9</v>
      </c>
      <c r="AF96" s="24">
        <v>-0.12000000500847818</v>
      </c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58"/>
      <c r="DE96" s="58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58"/>
      <c r="EA96" s="58"/>
      <c r="EB96" s="58"/>
      <c r="EC96" s="58"/>
      <c r="ED96" s="58"/>
      <c r="EE96" s="58"/>
      <c r="EF96" s="58"/>
      <c r="EG96" s="58"/>
      <c r="EH96" s="58"/>
    </row>
    <row r="97" spans="3:138" s="54" customFormat="1" ht="12.75" customHeight="1">
      <c r="D97" s="7" t="s">
        <v>149</v>
      </c>
      <c r="F97" s="24">
        <v>132271.11167123285</v>
      </c>
      <c r="G97" s="24">
        <v>165338.88958904101</v>
      </c>
      <c r="H97" s="24">
        <v>132271.11167123285</v>
      </c>
      <c r="I97" s="24">
        <v>132271.11167123308</v>
      </c>
      <c r="J97" s="24">
        <v>165338.88958904101</v>
      </c>
      <c r="K97" s="24">
        <v>132271.11167123308</v>
      </c>
      <c r="L97" s="24">
        <v>132271.11167123308</v>
      </c>
      <c r="M97" s="24">
        <v>165338.88958904101</v>
      </c>
      <c r="N97" s="24">
        <v>132271.11167123308</v>
      </c>
      <c r="O97" s="24">
        <v>132271.11167123308</v>
      </c>
      <c r="P97" s="24">
        <v>165338.88958904101</v>
      </c>
      <c r="Q97" s="24">
        <v>132271.11167123308</v>
      </c>
      <c r="R97" s="24">
        <v>132271.11167123308</v>
      </c>
      <c r="S97" s="24">
        <v>165338.88958904101</v>
      </c>
      <c r="T97" s="24">
        <v>132271.11167123308</v>
      </c>
      <c r="U97" s="24">
        <v>132271.11167123308</v>
      </c>
      <c r="V97" s="24">
        <v>165338.88958904101</v>
      </c>
      <c r="W97" s="24">
        <v>132271.11167123308</v>
      </c>
      <c r="X97" s="24">
        <v>132271.11167123308</v>
      </c>
      <c r="Y97" s="24">
        <v>165338.88958904147</v>
      </c>
      <c r="Z97" s="24">
        <v>132271.11167123262</v>
      </c>
      <c r="AA97" s="24">
        <v>132271.11167123262</v>
      </c>
      <c r="AB97" s="24">
        <v>165338.88958904147</v>
      </c>
      <c r="AC97" s="24">
        <v>132271.11167123262</v>
      </c>
      <c r="AD97" s="24"/>
      <c r="AE97" s="24">
        <v>1719524.4517260282</v>
      </c>
      <c r="AF97" s="24">
        <v>1719524.4517260282</v>
      </c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58"/>
      <c r="DE97" s="58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58"/>
      <c r="EA97" s="58"/>
      <c r="EB97" s="58"/>
      <c r="EC97" s="58"/>
      <c r="ED97" s="58"/>
      <c r="EE97" s="58"/>
      <c r="EF97" s="58"/>
      <c r="EG97" s="58"/>
      <c r="EH97" s="58"/>
    </row>
    <row r="98" spans="3:138" s="54" customFormat="1" ht="12.75" customHeight="1">
      <c r="D98" s="7" t="s">
        <v>208</v>
      </c>
      <c r="F98" s="24">
        <v>88238.302465753397</v>
      </c>
      <c r="G98" s="24">
        <v>110297.8780821918</v>
      </c>
      <c r="H98" s="24">
        <v>88238.302465753397</v>
      </c>
      <c r="I98" s="24">
        <v>88238.302465753397</v>
      </c>
      <c r="J98" s="24">
        <v>110297.8780821918</v>
      </c>
      <c r="K98" s="24">
        <v>88238.302465753397</v>
      </c>
      <c r="L98" s="24">
        <v>88238.302465753397</v>
      </c>
      <c r="M98" s="24">
        <v>110297.8780821918</v>
      </c>
      <c r="N98" s="24">
        <v>88238.302465753397</v>
      </c>
      <c r="O98" s="24">
        <v>88238.302465753397</v>
      </c>
      <c r="P98" s="24">
        <v>110297.8780821918</v>
      </c>
      <c r="Q98" s="24">
        <v>569832.370410959</v>
      </c>
      <c r="R98" s="24">
        <v>103899.61534246569</v>
      </c>
      <c r="S98" s="24">
        <v>129874.51917808224</v>
      </c>
      <c r="T98" s="24">
        <v>103899.61534246569</v>
      </c>
      <c r="U98" s="24">
        <v>103899.61534246569</v>
      </c>
      <c r="V98" s="24">
        <v>129874.51917808224</v>
      </c>
      <c r="W98" s="24">
        <v>103899.61534246569</v>
      </c>
      <c r="X98" s="24">
        <v>103899.61534246569</v>
      </c>
      <c r="Y98" s="24">
        <v>129874.51917808224</v>
      </c>
      <c r="Z98" s="24">
        <v>103899.61534246569</v>
      </c>
      <c r="AA98" s="24">
        <v>103899.61534246569</v>
      </c>
      <c r="AB98" s="24">
        <v>129874.51917808224</v>
      </c>
      <c r="AC98" s="24">
        <v>103899.61534246569</v>
      </c>
      <c r="AD98" s="24"/>
      <c r="AE98" s="24">
        <v>1350694.9994520545</v>
      </c>
      <c r="AF98" s="24">
        <v>1147097.9320547953</v>
      </c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58"/>
      <c r="DE98" s="58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58"/>
      <c r="EA98" s="58"/>
      <c r="EB98" s="58"/>
      <c r="EC98" s="58"/>
      <c r="ED98" s="58"/>
      <c r="EE98" s="58"/>
      <c r="EF98" s="58"/>
      <c r="EG98" s="58"/>
      <c r="EH98" s="58"/>
    </row>
    <row r="99" spans="3:138" s="54" customFormat="1" ht="12.75" customHeight="1">
      <c r="D99" s="7" t="s">
        <v>158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/>
      <c r="AE99" s="24">
        <v>0</v>
      </c>
      <c r="AF99" s="24">
        <v>0</v>
      </c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58"/>
      <c r="DE99" s="58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58"/>
      <c r="EA99" s="58"/>
      <c r="EB99" s="58"/>
      <c r="EC99" s="58"/>
      <c r="ED99" s="58"/>
      <c r="EE99" s="58"/>
      <c r="EF99" s="58"/>
      <c r="EG99" s="58"/>
      <c r="EH99" s="58"/>
    </row>
    <row r="100" spans="3:138" s="54" customFormat="1" ht="12.75" customHeight="1">
      <c r="D100" s="7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58"/>
      <c r="DE100" s="58"/>
      <c r="DF100" s="24" t="e">
        <v>#REF!</v>
      </c>
      <c r="DG100" s="24" t="e">
        <v>#REF!</v>
      </c>
      <c r="DH100" s="24" t="e">
        <v>#REF!</v>
      </c>
      <c r="DI100" s="24" t="e">
        <v>#REF!</v>
      </c>
      <c r="DJ100" s="24" t="e">
        <v>#REF!</v>
      </c>
      <c r="DK100" s="24" t="e">
        <v>#REF!</v>
      </c>
      <c r="DL100" s="24" t="e">
        <v>#REF!</v>
      </c>
      <c r="DM100" s="24" t="e">
        <v>#REF!</v>
      </c>
      <c r="DN100" s="24" t="e">
        <v>#REF!</v>
      </c>
      <c r="DO100" s="24" t="e">
        <v>#REF!</v>
      </c>
      <c r="DP100" s="24" t="e">
        <v>#REF!</v>
      </c>
      <c r="DQ100" s="24" t="e">
        <v>#REF!</v>
      </c>
      <c r="DR100" s="24" t="e">
        <v>#REF!</v>
      </c>
      <c r="DS100" s="24" t="e">
        <v>#REF!</v>
      </c>
      <c r="DT100" s="24" t="e">
        <v>#REF!</v>
      </c>
      <c r="DU100" s="24" t="e">
        <v>#REF!</v>
      </c>
      <c r="DV100" s="24" t="e">
        <v>#REF!</v>
      </c>
      <c r="DW100" s="24" t="e">
        <v>#REF!</v>
      </c>
      <c r="DX100" s="24" t="e">
        <v>#REF!</v>
      </c>
      <c r="DY100" s="24" t="e">
        <v>#REF!</v>
      </c>
      <c r="DZ100" s="58"/>
      <c r="EA100" s="58"/>
      <c r="EB100" s="58"/>
      <c r="EC100" s="58"/>
      <c r="ED100" s="58"/>
      <c r="EE100" s="58"/>
      <c r="EF100" s="58"/>
      <c r="EG100" s="58"/>
      <c r="EH100" s="58"/>
    </row>
    <row r="101" spans="3:138" s="54" customFormat="1" ht="12.75" customHeight="1">
      <c r="D101" s="55" t="s">
        <v>98</v>
      </c>
      <c r="F101" s="56">
        <v>-244507.55386301375</v>
      </c>
      <c r="G101" s="56">
        <v>-481705.2768493155</v>
      </c>
      <c r="H101" s="56">
        <v>-124215.53578082231</v>
      </c>
      <c r="I101" s="56">
        <v>-258751.10989041138</v>
      </c>
      <c r="J101" s="56">
        <v>154375.16917808191</v>
      </c>
      <c r="K101" s="56">
        <v>-325226.05084931501</v>
      </c>
      <c r="L101" s="56">
        <v>-198997.1386575349</v>
      </c>
      <c r="M101" s="56">
        <v>-98886.33397260349</v>
      </c>
      <c r="N101" s="56">
        <v>-74640.588931507722</v>
      </c>
      <c r="O101" s="56">
        <v>-535564.85898630135</v>
      </c>
      <c r="P101" s="56">
        <v>-570294.62027397123</v>
      </c>
      <c r="Q101" s="56">
        <v>-2061099.6461103437</v>
      </c>
      <c r="R101" s="56">
        <v>-123231.27186301444</v>
      </c>
      <c r="S101" s="56">
        <v>-240303.11452054555</v>
      </c>
      <c r="T101" s="56">
        <v>-117160.56561643822</v>
      </c>
      <c r="U101" s="56">
        <v>-218667.0230684916</v>
      </c>
      <c r="V101" s="56">
        <v>420398.59616438358</v>
      </c>
      <c r="W101" s="56">
        <v>-419405.02367123036</v>
      </c>
      <c r="X101" s="56">
        <v>-154526.76367123361</v>
      </c>
      <c r="Y101" s="56">
        <v>-161566.28089352854</v>
      </c>
      <c r="Z101" s="56">
        <v>-50221.466289707052</v>
      </c>
      <c r="AA101" s="56">
        <v>-289362.86196919542</v>
      </c>
      <c r="AB101" s="56">
        <v>-170082.99634611007</v>
      </c>
      <c r="AC101" s="56">
        <v>-203569.65936715732</v>
      </c>
      <c r="AD101" s="25"/>
      <c r="AE101" s="56">
        <v>-1727698.4311122685</v>
      </c>
      <c r="AF101" s="56">
        <v>-1033036.2123180488</v>
      </c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58"/>
      <c r="DE101" s="58"/>
      <c r="DF101" s="56" t="e">
        <v>#REF!</v>
      </c>
      <c r="DG101" s="56" t="e">
        <v>#REF!</v>
      </c>
      <c r="DH101" s="56" t="e">
        <v>#REF!</v>
      </c>
      <c r="DI101" s="56" t="e">
        <v>#REF!</v>
      </c>
      <c r="DJ101" s="56" t="e">
        <v>#REF!</v>
      </c>
      <c r="DK101" s="56" t="e">
        <v>#REF!</v>
      </c>
      <c r="DL101" s="56" t="e">
        <v>#REF!</v>
      </c>
      <c r="DM101" s="56" t="e">
        <v>#REF!</v>
      </c>
      <c r="DN101" s="56" t="e">
        <v>#REF!</v>
      </c>
      <c r="DO101" s="56" t="e">
        <v>#REF!</v>
      </c>
      <c r="DP101" s="56" t="e">
        <v>#REF!</v>
      </c>
      <c r="DQ101" s="56" t="e">
        <v>#REF!</v>
      </c>
      <c r="DR101" s="56" t="e">
        <v>#REF!</v>
      </c>
      <c r="DS101" s="56" t="e">
        <v>#REF!</v>
      </c>
      <c r="DT101" s="56" t="e">
        <v>#REF!</v>
      </c>
      <c r="DU101" s="56" t="e">
        <v>#REF!</v>
      </c>
      <c r="DV101" s="56" t="e">
        <v>#REF!</v>
      </c>
      <c r="DW101" s="56" t="e">
        <v>#REF!</v>
      </c>
      <c r="DX101" s="56" t="e">
        <v>#REF!</v>
      </c>
      <c r="DY101" s="56" t="e">
        <v>#REF!</v>
      </c>
      <c r="DZ101" s="58"/>
      <c r="EA101" s="58"/>
      <c r="EB101" s="58"/>
      <c r="EC101" s="58"/>
      <c r="ED101" s="58"/>
      <c r="EE101" s="58"/>
      <c r="EF101" s="58"/>
      <c r="EG101" s="58"/>
      <c r="EH101" s="58"/>
    </row>
    <row r="102" spans="3:138" s="54" customFormat="1" ht="12.75" customHeight="1">
      <c r="D102" s="7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58"/>
      <c r="DE102" s="58"/>
      <c r="DF102" s="24" t="e">
        <v>#REF!</v>
      </c>
      <c r="DG102" s="24" t="e">
        <v>#REF!</v>
      </c>
      <c r="DH102" s="24" t="e">
        <v>#REF!</v>
      </c>
      <c r="DI102" s="24" t="e">
        <v>#REF!</v>
      </c>
      <c r="DJ102" s="24" t="e">
        <v>#REF!</v>
      </c>
      <c r="DK102" s="24" t="e">
        <v>#REF!</v>
      </c>
      <c r="DL102" s="24" t="e">
        <v>#REF!</v>
      </c>
      <c r="DM102" s="24" t="e">
        <v>#REF!</v>
      </c>
      <c r="DN102" s="24" t="e">
        <v>#REF!</v>
      </c>
      <c r="DO102" s="24" t="e">
        <v>#REF!</v>
      </c>
      <c r="DP102" s="24" t="e">
        <v>#REF!</v>
      </c>
      <c r="DQ102" s="24" t="e">
        <v>#REF!</v>
      </c>
      <c r="DR102" s="24" t="e">
        <v>#REF!</v>
      </c>
      <c r="DS102" s="24" t="e">
        <v>#REF!</v>
      </c>
      <c r="DT102" s="24" t="e">
        <v>#REF!</v>
      </c>
      <c r="DU102" s="24" t="e">
        <v>#REF!</v>
      </c>
      <c r="DV102" s="24" t="e">
        <v>#REF!</v>
      </c>
      <c r="DW102" s="24" t="e">
        <v>#REF!</v>
      </c>
      <c r="DX102" s="24" t="e">
        <v>#REF!</v>
      </c>
      <c r="DY102" s="24" t="e">
        <v>#REF!</v>
      </c>
      <c r="DZ102" s="58"/>
      <c r="EA102" s="58"/>
      <c r="EB102" s="58"/>
      <c r="EC102" s="58"/>
      <c r="ED102" s="58"/>
      <c r="EE102" s="58"/>
      <c r="EF102" s="58"/>
      <c r="EG102" s="58"/>
      <c r="EH102" s="58"/>
    </row>
    <row r="103" spans="3:138" s="54" customFormat="1" ht="12.75" customHeight="1">
      <c r="D103" s="7" t="s">
        <v>99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/>
      <c r="AE103" s="24">
        <v>0</v>
      </c>
      <c r="AF103" s="24">
        <v>0</v>
      </c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58"/>
      <c r="DE103" s="58"/>
      <c r="DF103" s="24" t="e">
        <v>#REF!</v>
      </c>
      <c r="DG103" s="24" t="e">
        <v>#REF!</v>
      </c>
      <c r="DH103" s="24" t="e">
        <v>#REF!</v>
      </c>
      <c r="DI103" s="24" t="e">
        <v>#REF!</v>
      </c>
      <c r="DJ103" s="24" t="e">
        <v>#REF!</v>
      </c>
      <c r="DK103" s="24" t="e">
        <v>#REF!</v>
      </c>
      <c r="DL103" s="24" t="e">
        <v>#REF!</v>
      </c>
      <c r="DM103" s="24" t="e">
        <v>#REF!</v>
      </c>
      <c r="DN103" s="24" t="e">
        <v>#REF!</v>
      </c>
      <c r="DO103" s="24" t="e">
        <v>#REF!</v>
      </c>
      <c r="DP103" s="24" t="e">
        <v>#REF!</v>
      </c>
      <c r="DQ103" s="24" t="e">
        <v>#REF!</v>
      </c>
      <c r="DR103" s="24" t="e">
        <v>#REF!</v>
      </c>
      <c r="DS103" s="24" t="e">
        <v>#REF!</v>
      </c>
      <c r="DT103" s="24" t="e">
        <v>#REF!</v>
      </c>
      <c r="DU103" s="24" t="e">
        <v>#REF!</v>
      </c>
      <c r="DV103" s="24" t="e">
        <v>#REF!</v>
      </c>
      <c r="DW103" s="24" t="e">
        <v>#REF!</v>
      </c>
      <c r="DX103" s="24" t="e">
        <v>#REF!</v>
      </c>
      <c r="DY103" s="24" t="e">
        <v>#REF!</v>
      </c>
      <c r="DZ103" s="58"/>
      <c r="EA103" s="58"/>
      <c r="EB103" s="58"/>
      <c r="EC103" s="58"/>
      <c r="ED103" s="58"/>
      <c r="EE103" s="58"/>
      <c r="EF103" s="58"/>
      <c r="EG103" s="58"/>
      <c r="EH103" s="58"/>
    </row>
    <row r="104" spans="3:138" s="54" customFormat="1" ht="12.75" customHeight="1">
      <c r="D104" s="7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58"/>
      <c r="DE104" s="58"/>
      <c r="DF104" s="24" t="e">
        <v>#REF!</v>
      </c>
      <c r="DG104" s="24" t="e">
        <v>#REF!</v>
      </c>
      <c r="DH104" s="24" t="e">
        <v>#REF!</v>
      </c>
      <c r="DI104" s="24" t="e">
        <v>#REF!</v>
      </c>
      <c r="DJ104" s="24" t="e">
        <v>#REF!</v>
      </c>
      <c r="DK104" s="24" t="e">
        <v>#REF!</v>
      </c>
      <c r="DL104" s="24" t="e">
        <v>#REF!</v>
      </c>
      <c r="DM104" s="24" t="e">
        <v>#REF!</v>
      </c>
      <c r="DN104" s="24" t="e">
        <v>#REF!</v>
      </c>
      <c r="DO104" s="24" t="e">
        <v>#REF!</v>
      </c>
      <c r="DP104" s="24" t="e">
        <v>#REF!</v>
      </c>
      <c r="DQ104" s="24" t="e">
        <v>#REF!</v>
      </c>
      <c r="DR104" s="24" t="e">
        <v>#REF!</v>
      </c>
      <c r="DS104" s="24" t="e">
        <v>#REF!</v>
      </c>
      <c r="DT104" s="24" t="e">
        <v>#REF!</v>
      </c>
      <c r="DU104" s="24" t="e">
        <v>#REF!</v>
      </c>
      <c r="DV104" s="24" t="e">
        <v>#REF!</v>
      </c>
      <c r="DW104" s="24" t="e">
        <v>#REF!</v>
      </c>
      <c r="DX104" s="24" t="e">
        <v>#REF!</v>
      </c>
      <c r="DY104" s="24" t="e">
        <v>#REF!</v>
      </c>
      <c r="DZ104" s="58"/>
      <c r="EA104" s="58"/>
      <c r="EB104" s="58"/>
      <c r="EC104" s="58"/>
      <c r="ED104" s="58"/>
      <c r="EE104" s="58"/>
      <c r="EF104" s="58"/>
      <c r="EG104" s="58"/>
      <c r="EH104" s="58"/>
    </row>
    <row r="105" spans="3:138" s="54" customFormat="1" ht="12.75" customHeight="1">
      <c r="D105" s="55" t="s">
        <v>100</v>
      </c>
      <c r="F105" s="56">
        <v>-244507.55386301375</v>
      </c>
      <c r="G105" s="56">
        <v>-481705.2768493155</v>
      </c>
      <c r="H105" s="56">
        <v>-124215.53578082231</v>
      </c>
      <c r="I105" s="56">
        <v>-258751.10989041138</v>
      </c>
      <c r="J105" s="56">
        <v>154375.16917808191</v>
      </c>
      <c r="K105" s="56">
        <v>-325226.05084931501</v>
      </c>
      <c r="L105" s="56">
        <v>-198997.1386575349</v>
      </c>
      <c r="M105" s="56">
        <v>-98886.33397260349</v>
      </c>
      <c r="N105" s="56">
        <v>-74640.588931507722</v>
      </c>
      <c r="O105" s="56">
        <v>-535564.85898630135</v>
      </c>
      <c r="P105" s="56">
        <v>-570294.62027397123</v>
      </c>
      <c r="Q105" s="56">
        <v>-2061099.6461103437</v>
      </c>
      <c r="R105" s="56">
        <v>-123231.27186301444</v>
      </c>
      <c r="S105" s="56">
        <v>-240303.11452054555</v>
      </c>
      <c r="T105" s="56">
        <v>-117160.56561643822</v>
      </c>
      <c r="U105" s="56">
        <v>-218667.0230684916</v>
      </c>
      <c r="V105" s="56">
        <v>420398.59616438358</v>
      </c>
      <c r="W105" s="56">
        <v>-419405.02367123036</v>
      </c>
      <c r="X105" s="56">
        <v>-154526.76367123361</v>
      </c>
      <c r="Y105" s="56">
        <v>-161566.28089352854</v>
      </c>
      <c r="Z105" s="56">
        <v>-50221.466289707052</v>
      </c>
      <c r="AA105" s="56">
        <v>-289362.86196919542</v>
      </c>
      <c r="AB105" s="56">
        <v>-170082.99634611007</v>
      </c>
      <c r="AC105" s="56">
        <v>-203569.65936715732</v>
      </c>
      <c r="AD105" s="25"/>
      <c r="AE105" s="56">
        <v>-1727698.4311122685</v>
      </c>
      <c r="AF105" s="56">
        <v>-1033036.2123180488</v>
      </c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58"/>
      <c r="DE105" s="58"/>
      <c r="DF105" s="56" t="e">
        <v>#REF!</v>
      </c>
      <c r="DG105" s="56" t="e">
        <v>#REF!</v>
      </c>
      <c r="DH105" s="56" t="e">
        <v>#REF!</v>
      </c>
      <c r="DI105" s="56" t="e">
        <v>#REF!</v>
      </c>
      <c r="DJ105" s="56" t="e">
        <v>#REF!</v>
      </c>
      <c r="DK105" s="56" t="e">
        <v>#REF!</v>
      </c>
      <c r="DL105" s="56" t="e">
        <v>#REF!</v>
      </c>
      <c r="DM105" s="56" t="e">
        <v>#REF!</v>
      </c>
      <c r="DN105" s="56" t="e">
        <v>#REF!</v>
      </c>
      <c r="DO105" s="56" t="e">
        <v>#REF!</v>
      </c>
      <c r="DP105" s="56" t="e">
        <v>#REF!</v>
      </c>
      <c r="DQ105" s="56" t="e">
        <v>#REF!</v>
      </c>
      <c r="DR105" s="56" t="e">
        <v>#REF!</v>
      </c>
      <c r="DS105" s="56" t="e">
        <v>#REF!</v>
      </c>
      <c r="DT105" s="56" t="e">
        <v>#REF!</v>
      </c>
      <c r="DU105" s="56" t="e">
        <v>#REF!</v>
      </c>
      <c r="DV105" s="56" t="e">
        <v>#REF!</v>
      </c>
      <c r="DW105" s="56" t="e">
        <v>#REF!</v>
      </c>
      <c r="DX105" s="56" t="e">
        <v>#REF!</v>
      </c>
      <c r="DY105" s="56" t="e">
        <v>#REF!</v>
      </c>
      <c r="DZ105" s="58"/>
      <c r="EA105" s="58"/>
      <c r="EB105" s="58"/>
      <c r="EC105" s="58"/>
      <c r="ED105" s="58"/>
      <c r="EE105" s="58"/>
      <c r="EF105" s="58"/>
      <c r="EG105" s="58"/>
      <c r="EH105" s="58"/>
    </row>
    <row r="106" spans="3:138" ht="12.75" customHeight="1">
      <c r="D106" s="20"/>
      <c r="E106" s="61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F106" s="67" t="e">
        <v>#REF!</v>
      </c>
      <c r="DG106" s="67" t="e">
        <v>#REF!</v>
      </c>
      <c r="DH106" s="67" t="e">
        <v>#REF!</v>
      </c>
      <c r="DI106" s="67" t="e">
        <v>#REF!</v>
      </c>
      <c r="DJ106" s="67" t="e">
        <v>#REF!</v>
      </c>
      <c r="DK106" s="67" t="e">
        <v>#REF!</v>
      </c>
      <c r="DL106" s="67" t="e">
        <v>#REF!</v>
      </c>
      <c r="DM106" s="67" t="e">
        <v>#REF!</v>
      </c>
      <c r="DN106" s="67" t="e">
        <v>#REF!</v>
      </c>
      <c r="DO106" s="67" t="e">
        <v>#REF!</v>
      </c>
      <c r="DP106" s="67" t="e">
        <v>#REF!</v>
      </c>
      <c r="DQ106" s="67" t="e">
        <v>#REF!</v>
      </c>
      <c r="DR106" s="67" t="e">
        <v>#REF!</v>
      </c>
      <c r="DS106" s="67" t="e">
        <v>#REF!</v>
      </c>
      <c r="DT106" s="67" t="e">
        <v>#REF!</v>
      </c>
      <c r="DU106" s="67" t="e">
        <v>#REF!</v>
      </c>
      <c r="DV106" s="67" t="e">
        <v>#REF!</v>
      </c>
      <c r="DW106" s="67" t="e">
        <v>#REF!</v>
      </c>
      <c r="DX106" s="67" t="e">
        <v>#REF!</v>
      </c>
      <c r="DY106" s="67" t="e">
        <v>#REF!</v>
      </c>
    </row>
    <row r="107" spans="3:138">
      <c r="D107" s="61"/>
      <c r="E107" s="61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F107" s="98" t="e">
        <v>#REF!</v>
      </c>
      <c r="DG107" s="98" t="e">
        <v>#REF!</v>
      </c>
      <c r="DH107" s="98" t="e">
        <v>#REF!</v>
      </c>
      <c r="DI107" s="98" t="e">
        <v>#REF!</v>
      </c>
      <c r="DJ107" s="98" t="e">
        <v>#REF!</v>
      </c>
      <c r="DK107" s="98" t="e">
        <v>#REF!</v>
      </c>
      <c r="DL107" s="98" t="e">
        <v>#REF!</v>
      </c>
      <c r="DM107" s="98" t="e">
        <v>#REF!</v>
      </c>
      <c r="DN107" s="98" t="e">
        <v>#REF!</v>
      </c>
      <c r="DO107" s="98" t="e">
        <v>#REF!</v>
      </c>
      <c r="DP107" s="98" t="e">
        <v>#REF!</v>
      </c>
      <c r="DQ107" s="98" t="e">
        <v>#REF!</v>
      </c>
      <c r="DR107" s="98" t="e">
        <v>#REF!</v>
      </c>
      <c r="DS107" s="98" t="e">
        <v>#REF!</v>
      </c>
      <c r="DT107" s="98" t="e">
        <v>#REF!</v>
      </c>
      <c r="DU107" s="98" t="e">
        <v>#REF!</v>
      </c>
      <c r="DV107" s="98" t="e">
        <v>#REF!</v>
      </c>
      <c r="DW107" s="98" t="e">
        <v>#REF!</v>
      </c>
      <c r="DX107" s="98" t="e">
        <v>#REF!</v>
      </c>
      <c r="DY107" s="98" t="e">
        <v>#REF!</v>
      </c>
    </row>
    <row r="108" spans="3:138" s="73" customFormat="1">
      <c r="D108" s="74"/>
      <c r="E108" s="74"/>
      <c r="F108" s="99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F108" s="75" t="e">
        <v>#REF!</v>
      </c>
      <c r="DG108" s="75" t="e">
        <v>#REF!</v>
      </c>
      <c r="DH108" s="75" t="e">
        <v>#REF!</v>
      </c>
      <c r="DI108" s="75" t="e">
        <v>#REF!</v>
      </c>
      <c r="DJ108" s="75" t="e">
        <v>#REF!</v>
      </c>
      <c r="DK108" s="75" t="e">
        <v>#REF!</v>
      </c>
      <c r="DL108" s="75" t="e">
        <v>#REF!</v>
      </c>
      <c r="DM108" s="75" t="e">
        <v>#REF!</v>
      </c>
      <c r="DN108" s="75" t="e">
        <v>#REF!</v>
      </c>
      <c r="DO108" s="75" t="e">
        <v>#REF!</v>
      </c>
      <c r="DP108" s="75" t="e">
        <v>#REF!</v>
      </c>
      <c r="DQ108" s="75" t="e">
        <v>#REF!</v>
      </c>
      <c r="DR108" s="75" t="e">
        <v>#REF!</v>
      </c>
      <c r="DS108" s="75" t="e">
        <v>#REF!</v>
      </c>
      <c r="DT108" s="75" t="e">
        <v>#REF!</v>
      </c>
      <c r="DU108" s="75" t="e">
        <v>#REF!</v>
      </c>
      <c r="DV108" s="75" t="e">
        <v>#REF!</v>
      </c>
      <c r="DW108" s="75" t="e">
        <v>#REF!</v>
      </c>
      <c r="DX108" s="75" t="e">
        <v>#REF!</v>
      </c>
      <c r="DY108" s="75" t="e">
        <v>#REF!</v>
      </c>
    </row>
    <row r="109" spans="3:138" s="73" customFormat="1">
      <c r="C109" s="76">
        <v>101</v>
      </c>
      <c r="D109" s="100" t="s">
        <v>74</v>
      </c>
      <c r="E109" s="77"/>
      <c r="F109" s="78">
        <v>-3592.739999999998</v>
      </c>
      <c r="G109" s="78">
        <v>41510.960000000006</v>
      </c>
      <c r="H109" s="78">
        <v>39955.5</v>
      </c>
      <c r="I109" s="78">
        <v>28199.57</v>
      </c>
      <c r="J109" s="78">
        <v>50019.81</v>
      </c>
      <c r="K109" s="78">
        <v>16320.910000000013</v>
      </c>
      <c r="L109" s="78">
        <v>30562.089999999967</v>
      </c>
      <c r="M109" s="78">
        <v>44099.510000000009</v>
      </c>
      <c r="N109" s="78">
        <v>36338.739999999991</v>
      </c>
      <c r="O109" s="78">
        <v>40279.699999999997</v>
      </c>
      <c r="P109" s="78">
        <v>41405.400000000009</v>
      </c>
      <c r="Q109" s="78">
        <v>45822.39</v>
      </c>
      <c r="R109" s="78">
        <v>24663.440000000002</v>
      </c>
      <c r="S109" s="78">
        <v>26638.550000000021</v>
      </c>
      <c r="T109" s="78">
        <v>32615.519999999997</v>
      </c>
      <c r="U109" s="78">
        <v>40265.009999999973</v>
      </c>
      <c r="V109" s="78">
        <v>62192.04</v>
      </c>
      <c r="W109" s="78">
        <v>23873.929999999993</v>
      </c>
      <c r="X109" s="78">
        <v>34979.989999999991</v>
      </c>
      <c r="Y109" s="78">
        <v>43608.699038461556</v>
      </c>
      <c r="Z109" s="78">
        <v>36301.019230769241</v>
      </c>
      <c r="AA109" s="78">
        <v>38285.86923076924</v>
      </c>
      <c r="AB109" s="78">
        <v>49851.589038461549</v>
      </c>
      <c r="AC109" s="78">
        <v>43940.069230769237</v>
      </c>
      <c r="AD109" s="78"/>
      <c r="AE109" s="78">
        <v>457215.7257692308</v>
      </c>
      <c r="AF109" s="78">
        <v>454784.51000000018</v>
      </c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/>
      <c r="DB109" s="78"/>
      <c r="DC109" s="78"/>
      <c r="DF109" s="78" t="e">
        <v>#REF!</v>
      </c>
      <c r="DG109" s="78" t="e">
        <v>#REF!</v>
      </c>
      <c r="DH109" s="78" t="e">
        <v>#REF!</v>
      </c>
      <c r="DI109" s="78" t="e">
        <v>#REF!</v>
      </c>
      <c r="DJ109" s="78" t="e">
        <v>#REF!</v>
      </c>
      <c r="DK109" s="78" t="e">
        <v>#REF!</v>
      </c>
      <c r="DL109" s="78" t="e">
        <v>#REF!</v>
      </c>
      <c r="DM109" s="78" t="e">
        <v>#REF!</v>
      </c>
      <c r="DN109" s="78" t="e">
        <v>#REF!</v>
      </c>
      <c r="DO109" s="78" t="e">
        <v>#REF!</v>
      </c>
      <c r="DP109" s="78" t="e">
        <v>#REF!</v>
      </c>
      <c r="DQ109" s="78" t="e">
        <v>#REF!</v>
      </c>
      <c r="DR109" s="78" t="e">
        <v>#REF!</v>
      </c>
      <c r="DS109" s="78" t="e">
        <v>#REF!</v>
      </c>
      <c r="DT109" s="78" t="e">
        <v>#REF!</v>
      </c>
      <c r="DU109" s="78" t="e">
        <v>#REF!</v>
      </c>
      <c r="DV109" s="78" t="e">
        <v>#REF!</v>
      </c>
      <c r="DW109" s="78" t="e">
        <v>#REF!</v>
      </c>
      <c r="DX109" s="78" t="e">
        <v>#REF!</v>
      </c>
      <c r="DY109" s="78" t="e">
        <v>#REF!</v>
      </c>
    </row>
    <row r="110" spans="3:138" s="73" customFormat="1">
      <c r="C110" s="76">
        <v>102</v>
      </c>
      <c r="D110" s="100" t="s">
        <v>75</v>
      </c>
      <c r="E110" s="77"/>
      <c r="F110" s="78">
        <v>42560.800000000003</v>
      </c>
      <c r="G110" s="78">
        <v>40721.190000000017</v>
      </c>
      <c r="H110" s="78">
        <v>56687.980000000018</v>
      </c>
      <c r="I110" s="78">
        <v>74692.37</v>
      </c>
      <c r="J110" s="78">
        <v>112271</v>
      </c>
      <c r="K110" s="78">
        <v>25537.190000000006</v>
      </c>
      <c r="L110" s="78">
        <v>47761.39</v>
      </c>
      <c r="M110" s="78">
        <v>68884.380000000034</v>
      </c>
      <c r="N110" s="78">
        <v>59703.509999999987</v>
      </c>
      <c r="O110" s="78">
        <v>55294.510000000024</v>
      </c>
      <c r="P110" s="78">
        <v>53148.84000000004</v>
      </c>
      <c r="Q110" s="78">
        <v>8953.4699999999903</v>
      </c>
      <c r="R110" s="78">
        <v>38734.19000000001</v>
      </c>
      <c r="S110" s="78">
        <v>47672.220000000016</v>
      </c>
      <c r="T110" s="78">
        <v>54786.750000000015</v>
      </c>
      <c r="U110" s="78">
        <v>48173.250000000036</v>
      </c>
      <c r="V110" s="78">
        <v>115119.71999999997</v>
      </c>
      <c r="W110" s="78">
        <v>21136.119999999974</v>
      </c>
      <c r="X110" s="78">
        <v>38919.56</v>
      </c>
      <c r="Y110" s="78">
        <v>69146.236769230803</v>
      </c>
      <c r="Z110" s="78">
        <v>56512.358615384641</v>
      </c>
      <c r="AA110" s="78">
        <v>57817.714615384641</v>
      </c>
      <c r="AB110" s="78">
        <v>64349.488769230797</v>
      </c>
      <c r="AC110" s="78">
        <v>42118.328615384598</v>
      </c>
      <c r="AD110" s="78"/>
      <c r="AE110" s="78">
        <v>654485.93738461554</v>
      </c>
      <c r="AF110" s="78">
        <v>703349.90600000031</v>
      </c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  <c r="CR110" s="78"/>
      <c r="CS110" s="78"/>
      <c r="CT110" s="78"/>
      <c r="CU110" s="78"/>
      <c r="CV110" s="78"/>
      <c r="CW110" s="78"/>
      <c r="CX110" s="78"/>
      <c r="CY110" s="78"/>
      <c r="CZ110" s="78"/>
      <c r="DA110" s="78"/>
      <c r="DB110" s="78"/>
      <c r="DC110" s="78"/>
      <c r="DF110" s="78" t="e">
        <v>#REF!</v>
      </c>
      <c r="DG110" s="78" t="e">
        <v>#REF!</v>
      </c>
      <c r="DH110" s="78" t="e">
        <v>#REF!</v>
      </c>
      <c r="DI110" s="78" t="e">
        <v>#REF!</v>
      </c>
      <c r="DJ110" s="78" t="e">
        <v>#REF!</v>
      </c>
      <c r="DK110" s="78" t="e">
        <v>#REF!</v>
      </c>
      <c r="DL110" s="78" t="e">
        <v>#REF!</v>
      </c>
      <c r="DM110" s="78" t="e">
        <v>#REF!</v>
      </c>
      <c r="DN110" s="78" t="e">
        <v>#REF!</v>
      </c>
      <c r="DO110" s="78" t="e">
        <v>#REF!</v>
      </c>
      <c r="DP110" s="78" t="e">
        <v>#REF!</v>
      </c>
      <c r="DQ110" s="78" t="e">
        <v>#REF!</v>
      </c>
      <c r="DR110" s="78" t="e">
        <v>#REF!</v>
      </c>
      <c r="DS110" s="78" t="e">
        <v>#REF!</v>
      </c>
      <c r="DT110" s="78" t="e">
        <v>#REF!</v>
      </c>
      <c r="DU110" s="78" t="e">
        <v>#REF!</v>
      </c>
      <c r="DV110" s="78" t="e">
        <v>#REF!</v>
      </c>
      <c r="DW110" s="78" t="e">
        <v>#REF!</v>
      </c>
      <c r="DX110" s="78" t="e">
        <v>#REF!</v>
      </c>
      <c r="DY110" s="78" t="e">
        <v>#REF!</v>
      </c>
    </row>
    <row r="111" spans="3:138" s="73" customFormat="1">
      <c r="C111" s="76">
        <v>103</v>
      </c>
      <c r="D111" s="100" t="s">
        <v>76</v>
      </c>
      <c r="E111" s="77"/>
      <c r="F111" s="78">
        <v>72147.53</v>
      </c>
      <c r="G111" s="78">
        <v>68681.750000000029</v>
      </c>
      <c r="H111" s="78">
        <v>85559.680000000037</v>
      </c>
      <c r="I111" s="78">
        <v>74472.919999999984</v>
      </c>
      <c r="J111" s="78">
        <v>112496.95000000004</v>
      </c>
      <c r="K111" s="78">
        <v>47935.029999999992</v>
      </c>
      <c r="L111" s="78">
        <v>71820.620000000024</v>
      </c>
      <c r="M111" s="78">
        <v>90889.709999999977</v>
      </c>
      <c r="N111" s="78">
        <v>82712.28</v>
      </c>
      <c r="O111" s="78">
        <v>54356.749999999985</v>
      </c>
      <c r="P111" s="78">
        <v>80596.589999999967</v>
      </c>
      <c r="Q111" s="78">
        <v>82496.28</v>
      </c>
      <c r="R111" s="78">
        <v>62976.060000000019</v>
      </c>
      <c r="S111" s="78">
        <v>61792.620000000017</v>
      </c>
      <c r="T111" s="78">
        <v>60396.950000000012</v>
      </c>
      <c r="U111" s="78">
        <v>82644.59</v>
      </c>
      <c r="V111" s="78">
        <v>147982.99</v>
      </c>
      <c r="W111" s="78">
        <v>56176.42</v>
      </c>
      <c r="X111" s="78">
        <v>56367.549999999981</v>
      </c>
      <c r="Y111" s="78">
        <v>101095.16057692311</v>
      </c>
      <c r="Z111" s="78">
        <v>78832.288461538497</v>
      </c>
      <c r="AA111" s="78">
        <v>82393.488461538509</v>
      </c>
      <c r="AB111" s="78">
        <v>86229.760576923101</v>
      </c>
      <c r="AC111" s="78">
        <v>97729.48846153848</v>
      </c>
      <c r="AD111" s="78"/>
      <c r="AE111" s="78">
        <v>974617.36653846176</v>
      </c>
      <c r="AF111" s="78">
        <v>1011022.1000000003</v>
      </c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/>
      <c r="DB111" s="78"/>
      <c r="DC111" s="78"/>
      <c r="DF111" s="78" t="e">
        <v>#REF!</v>
      </c>
      <c r="DG111" s="78" t="e">
        <v>#REF!</v>
      </c>
      <c r="DH111" s="78" t="e">
        <v>#REF!</v>
      </c>
      <c r="DI111" s="78" t="e">
        <v>#REF!</v>
      </c>
      <c r="DJ111" s="78" t="e">
        <v>#REF!</v>
      </c>
      <c r="DK111" s="78" t="e">
        <v>#REF!</v>
      </c>
      <c r="DL111" s="78" t="e">
        <v>#REF!</v>
      </c>
      <c r="DM111" s="78" t="e">
        <v>#REF!</v>
      </c>
      <c r="DN111" s="78" t="e">
        <v>#REF!</v>
      </c>
      <c r="DO111" s="78" t="e">
        <v>#REF!</v>
      </c>
      <c r="DP111" s="78" t="e">
        <v>#REF!</v>
      </c>
      <c r="DQ111" s="78" t="e">
        <v>#REF!</v>
      </c>
      <c r="DR111" s="78" t="e">
        <v>#REF!</v>
      </c>
      <c r="DS111" s="78" t="e">
        <v>#REF!</v>
      </c>
      <c r="DT111" s="78" t="e">
        <v>#REF!</v>
      </c>
      <c r="DU111" s="78" t="e">
        <v>#REF!</v>
      </c>
      <c r="DV111" s="78" t="e">
        <v>#REF!</v>
      </c>
      <c r="DW111" s="78" t="e">
        <v>#REF!</v>
      </c>
      <c r="DX111" s="78" t="e">
        <v>#REF!</v>
      </c>
      <c r="DY111" s="78" t="e">
        <v>#REF!</v>
      </c>
    </row>
    <row r="112" spans="3:138" s="73" customFormat="1">
      <c r="C112" s="76">
        <v>104</v>
      </c>
      <c r="D112" s="100" t="s">
        <v>10</v>
      </c>
      <c r="E112" s="77"/>
      <c r="F112" s="78">
        <v>322.70999999998821</v>
      </c>
      <c r="G112" s="78">
        <v>10871.60000000002</v>
      </c>
      <c r="H112" s="78">
        <v>23262.97999999996</v>
      </c>
      <c r="I112" s="78">
        <v>52623.669999999969</v>
      </c>
      <c r="J112" s="78">
        <v>73473.820000000036</v>
      </c>
      <c r="K112" s="78">
        <v>13775.749999999975</v>
      </c>
      <c r="L112" s="78">
        <v>29949.659999999967</v>
      </c>
      <c r="M112" s="78">
        <v>42711.449999999983</v>
      </c>
      <c r="N112" s="78">
        <v>26387.11</v>
      </c>
      <c r="O112" s="78">
        <v>10621.910000000007</v>
      </c>
      <c r="P112" s="78">
        <v>22174.060000000041</v>
      </c>
      <c r="Q112" s="78">
        <v>20161.070000000018</v>
      </c>
      <c r="R112" s="78">
        <v>6112.6200000000026</v>
      </c>
      <c r="S112" s="78">
        <v>19037.620000000032</v>
      </c>
      <c r="T112" s="78">
        <v>11095.26999999999</v>
      </c>
      <c r="U112" s="78">
        <v>27109.480000000018</v>
      </c>
      <c r="V112" s="78">
        <v>63822.659999999989</v>
      </c>
      <c r="W112" s="78">
        <v>8169.9499999999753</v>
      </c>
      <c r="X112" s="78">
        <v>22194.039999999994</v>
      </c>
      <c r="Y112" s="78">
        <v>36682.517307692338</v>
      </c>
      <c r="Z112" s="78">
        <v>29842.933846153865</v>
      </c>
      <c r="AA112" s="78">
        <v>26384.203846153861</v>
      </c>
      <c r="AB112" s="78">
        <v>37368.86730769233</v>
      </c>
      <c r="AC112" s="78">
        <v>46255.933846153843</v>
      </c>
      <c r="AD112" s="78"/>
      <c r="AE112" s="78">
        <v>334076.09615384624</v>
      </c>
      <c r="AF112" s="78">
        <v>369307.59000000014</v>
      </c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B112" s="78"/>
      <c r="DC112" s="78"/>
      <c r="DF112" s="78" t="e">
        <v>#REF!</v>
      </c>
      <c r="DG112" s="78" t="e">
        <v>#REF!</v>
      </c>
      <c r="DH112" s="78" t="e">
        <v>#REF!</v>
      </c>
      <c r="DI112" s="78" t="e">
        <v>#REF!</v>
      </c>
      <c r="DJ112" s="78" t="e">
        <v>#REF!</v>
      </c>
      <c r="DK112" s="78" t="e">
        <v>#REF!</v>
      </c>
      <c r="DL112" s="78" t="e">
        <v>#REF!</v>
      </c>
      <c r="DM112" s="78" t="e">
        <v>#REF!</v>
      </c>
      <c r="DN112" s="78" t="e">
        <v>#REF!</v>
      </c>
      <c r="DO112" s="78" t="e">
        <v>#REF!</v>
      </c>
      <c r="DP112" s="78" t="e">
        <v>#REF!</v>
      </c>
      <c r="DQ112" s="78" t="e">
        <v>#REF!</v>
      </c>
      <c r="DR112" s="78" t="e">
        <v>#REF!</v>
      </c>
      <c r="DS112" s="78" t="e">
        <v>#REF!</v>
      </c>
      <c r="DT112" s="78" t="e">
        <v>#REF!</v>
      </c>
      <c r="DU112" s="78" t="e">
        <v>#REF!</v>
      </c>
      <c r="DV112" s="78" t="e">
        <v>#REF!</v>
      </c>
      <c r="DW112" s="78" t="e">
        <v>#REF!</v>
      </c>
      <c r="DX112" s="78" t="e">
        <v>#REF!</v>
      </c>
      <c r="DY112" s="78" t="e">
        <v>#REF!</v>
      </c>
    </row>
    <row r="113" spans="3:129" s="73" customFormat="1">
      <c r="C113" s="76">
        <v>105</v>
      </c>
      <c r="D113" s="100" t="s">
        <v>11</v>
      </c>
      <c r="E113" s="77"/>
      <c r="F113" s="78">
        <v>32754.979999999981</v>
      </c>
      <c r="G113" s="78">
        <v>29186.520000000011</v>
      </c>
      <c r="H113" s="78">
        <v>31436.390000000014</v>
      </c>
      <c r="I113" s="78">
        <v>45360.579999999987</v>
      </c>
      <c r="J113" s="78">
        <v>54773.229999999989</v>
      </c>
      <c r="K113" s="78">
        <v>20542.460000000028</v>
      </c>
      <c r="L113" s="78">
        <v>35257.859999999986</v>
      </c>
      <c r="M113" s="78">
        <v>33933.419999999969</v>
      </c>
      <c r="N113" s="78">
        <v>33742.129999999997</v>
      </c>
      <c r="O113" s="78">
        <v>20161.029999999981</v>
      </c>
      <c r="P113" s="78">
        <v>31155.01000000002</v>
      </c>
      <c r="Q113" s="78">
        <v>68785.809999999969</v>
      </c>
      <c r="R113" s="78">
        <v>40158.120000000039</v>
      </c>
      <c r="S113" s="78">
        <v>44079.71000000005</v>
      </c>
      <c r="T113" s="78">
        <v>23202.21</v>
      </c>
      <c r="U113" s="78">
        <v>24688.82</v>
      </c>
      <c r="V113" s="78">
        <v>42897.7</v>
      </c>
      <c r="W113" s="78">
        <v>24004.49</v>
      </c>
      <c r="X113" s="78">
        <v>29133.829999999962</v>
      </c>
      <c r="Y113" s="78">
        <v>40788.003846153864</v>
      </c>
      <c r="Z113" s="78">
        <v>34920.223076923096</v>
      </c>
      <c r="AA113" s="78">
        <v>25872.673076923096</v>
      </c>
      <c r="AB113" s="78">
        <v>34278.753846153835</v>
      </c>
      <c r="AC113" s="78">
        <v>38405.573076923072</v>
      </c>
      <c r="AD113" s="78"/>
      <c r="AE113" s="78">
        <v>402430.10692307708</v>
      </c>
      <c r="AF113" s="78">
        <v>408063.10000000015</v>
      </c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F113" s="78" t="e">
        <v>#REF!</v>
      </c>
      <c r="DG113" s="78" t="e">
        <v>#REF!</v>
      </c>
      <c r="DH113" s="78" t="e">
        <v>#REF!</v>
      </c>
      <c r="DI113" s="78" t="e">
        <v>#REF!</v>
      </c>
      <c r="DJ113" s="78" t="e">
        <v>#REF!</v>
      </c>
      <c r="DK113" s="78" t="e">
        <v>#REF!</v>
      </c>
      <c r="DL113" s="78" t="e">
        <v>#REF!</v>
      </c>
      <c r="DM113" s="78" t="e">
        <v>#REF!</v>
      </c>
      <c r="DN113" s="78" t="e">
        <v>#REF!</v>
      </c>
      <c r="DO113" s="78" t="e">
        <v>#REF!</v>
      </c>
      <c r="DP113" s="78" t="e">
        <v>#REF!</v>
      </c>
      <c r="DQ113" s="78" t="e">
        <v>#REF!</v>
      </c>
      <c r="DR113" s="78" t="e">
        <v>#REF!</v>
      </c>
      <c r="DS113" s="78" t="e">
        <v>#REF!</v>
      </c>
      <c r="DT113" s="78" t="e">
        <v>#REF!</v>
      </c>
      <c r="DU113" s="78" t="e">
        <v>#REF!</v>
      </c>
      <c r="DV113" s="78" t="e">
        <v>#REF!</v>
      </c>
      <c r="DW113" s="78" t="e">
        <v>#REF!</v>
      </c>
      <c r="DX113" s="78" t="e">
        <v>#REF!</v>
      </c>
      <c r="DY113" s="78" t="e">
        <v>#REF!</v>
      </c>
    </row>
    <row r="114" spans="3:129" s="73" customFormat="1">
      <c r="C114" s="76">
        <v>106</v>
      </c>
      <c r="D114" s="100" t="s">
        <v>12</v>
      </c>
      <c r="E114" s="77"/>
      <c r="F114" s="78">
        <v>8426.5599999999977</v>
      </c>
      <c r="G114" s="78">
        <v>20629.129999999983</v>
      </c>
      <c r="H114" s="78">
        <v>22368.94999999999</v>
      </c>
      <c r="I114" s="78">
        <v>24347.029999999995</v>
      </c>
      <c r="J114" s="78">
        <v>42265.56</v>
      </c>
      <c r="K114" s="78">
        <v>8842.1999999999935</v>
      </c>
      <c r="L114" s="78">
        <v>23619.569999999971</v>
      </c>
      <c r="M114" s="78">
        <v>31463.089999999986</v>
      </c>
      <c r="N114" s="78">
        <v>23341.179999999989</v>
      </c>
      <c r="O114" s="78">
        <v>21042.179999999986</v>
      </c>
      <c r="P114" s="78">
        <v>15243.18</v>
      </c>
      <c r="Q114" s="78">
        <v>32681.209999999985</v>
      </c>
      <c r="R114" s="78">
        <v>13236.770000000008</v>
      </c>
      <c r="S114" s="78">
        <v>22440.649999999983</v>
      </c>
      <c r="T114" s="78">
        <v>21820.079999999994</v>
      </c>
      <c r="U114" s="78">
        <v>22820.409999999985</v>
      </c>
      <c r="V114" s="78">
        <v>48606.78</v>
      </c>
      <c r="W114" s="78">
        <v>14067.74</v>
      </c>
      <c r="X114" s="78">
        <v>23137.670000000002</v>
      </c>
      <c r="Y114" s="78">
        <v>28547.550961538473</v>
      </c>
      <c r="Z114" s="78">
        <v>25160.560769230782</v>
      </c>
      <c r="AA114" s="78">
        <v>28879.760769230783</v>
      </c>
      <c r="AB114" s="78">
        <v>27996.700961538478</v>
      </c>
      <c r="AC114" s="78">
        <v>28538.510769230779</v>
      </c>
      <c r="AD114" s="78"/>
      <c r="AE114" s="78">
        <v>305253.18423076929</v>
      </c>
      <c r="AF114" s="78">
        <v>293975.89000000013</v>
      </c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  <c r="CR114" s="78"/>
      <c r="CS114" s="78"/>
      <c r="CT114" s="78"/>
      <c r="CU114" s="78"/>
      <c r="CV114" s="78"/>
      <c r="CW114" s="78"/>
      <c r="CX114" s="78"/>
      <c r="CY114" s="78"/>
      <c r="CZ114" s="78"/>
      <c r="DA114" s="78"/>
      <c r="DB114" s="78"/>
      <c r="DC114" s="78"/>
      <c r="DF114" s="78" t="e">
        <v>#REF!</v>
      </c>
      <c r="DG114" s="78" t="e">
        <v>#REF!</v>
      </c>
      <c r="DH114" s="78" t="e">
        <v>#REF!</v>
      </c>
      <c r="DI114" s="78" t="e">
        <v>#REF!</v>
      </c>
      <c r="DJ114" s="78" t="e">
        <v>#REF!</v>
      </c>
      <c r="DK114" s="78" t="e">
        <v>#REF!</v>
      </c>
      <c r="DL114" s="78" t="e">
        <v>#REF!</v>
      </c>
      <c r="DM114" s="78" t="e">
        <v>#REF!</v>
      </c>
      <c r="DN114" s="78" t="e">
        <v>#REF!</v>
      </c>
      <c r="DO114" s="78" t="e">
        <v>#REF!</v>
      </c>
      <c r="DP114" s="78" t="e">
        <v>#REF!</v>
      </c>
      <c r="DQ114" s="78" t="e">
        <v>#REF!</v>
      </c>
      <c r="DR114" s="78" t="e">
        <v>#REF!</v>
      </c>
      <c r="DS114" s="78" t="e">
        <v>#REF!</v>
      </c>
      <c r="DT114" s="78" t="e">
        <v>#REF!</v>
      </c>
      <c r="DU114" s="78" t="e">
        <v>#REF!</v>
      </c>
      <c r="DV114" s="78" t="e">
        <v>#REF!</v>
      </c>
      <c r="DW114" s="78" t="e">
        <v>#REF!</v>
      </c>
      <c r="DX114" s="78" t="e">
        <v>#REF!</v>
      </c>
      <c r="DY114" s="78" t="e">
        <v>#REF!</v>
      </c>
    </row>
    <row r="115" spans="3:129" s="73" customFormat="1">
      <c r="C115" s="76">
        <v>107</v>
      </c>
      <c r="D115" s="100" t="s">
        <v>13</v>
      </c>
      <c r="E115" s="77"/>
      <c r="F115" s="78">
        <v>0</v>
      </c>
      <c r="G115" s="78">
        <v>0</v>
      </c>
      <c r="H115" s="78">
        <v>0</v>
      </c>
      <c r="I115" s="78">
        <v>0</v>
      </c>
      <c r="J115" s="78">
        <v>0</v>
      </c>
      <c r="K115" s="78">
        <v>0</v>
      </c>
      <c r="L115" s="78">
        <v>0</v>
      </c>
      <c r="M115" s="78">
        <v>0</v>
      </c>
      <c r="N115" s="78">
        <v>0</v>
      </c>
      <c r="O115" s="78">
        <v>0</v>
      </c>
      <c r="P115" s="78">
        <v>0</v>
      </c>
      <c r="Q115" s="78">
        <v>0</v>
      </c>
      <c r="R115" s="78">
        <v>0</v>
      </c>
      <c r="S115" s="78">
        <v>0</v>
      </c>
      <c r="T115" s="78">
        <v>0</v>
      </c>
      <c r="U115" s="78">
        <v>0</v>
      </c>
      <c r="V115" s="78">
        <v>0</v>
      </c>
      <c r="W115" s="78">
        <v>0</v>
      </c>
      <c r="X115" s="78">
        <v>0</v>
      </c>
      <c r="Y115" s="78">
        <v>0</v>
      </c>
      <c r="Z115" s="78">
        <v>0</v>
      </c>
      <c r="AA115" s="78">
        <v>0</v>
      </c>
      <c r="AB115" s="78">
        <v>0</v>
      </c>
      <c r="AC115" s="78">
        <v>0</v>
      </c>
      <c r="AD115" s="78"/>
      <c r="AE115" s="78">
        <v>0</v>
      </c>
      <c r="AF115" s="78">
        <v>0</v>
      </c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/>
      <c r="DB115" s="78"/>
      <c r="DC115" s="78"/>
      <c r="DF115" s="78" t="e">
        <v>#REF!</v>
      </c>
      <c r="DG115" s="78" t="e">
        <v>#REF!</v>
      </c>
      <c r="DH115" s="78" t="e">
        <v>#REF!</v>
      </c>
      <c r="DI115" s="78" t="e">
        <v>#REF!</v>
      </c>
      <c r="DJ115" s="78" t="e">
        <v>#REF!</v>
      </c>
      <c r="DK115" s="78" t="e">
        <v>#REF!</v>
      </c>
      <c r="DL115" s="78" t="e">
        <v>#REF!</v>
      </c>
      <c r="DM115" s="78" t="e">
        <v>#REF!</v>
      </c>
      <c r="DN115" s="78" t="e">
        <v>#REF!</v>
      </c>
      <c r="DO115" s="78" t="e">
        <v>#REF!</v>
      </c>
      <c r="DP115" s="78" t="e">
        <v>#REF!</v>
      </c>
      <c r="DQ115" s="78" t="e">
        <v>#REF!</v>
      </c>
      <c r="DR115" s="78" t="e">
        <v>#REF!</v>
      </c>
      <c r="DS115" s="78" t="e">
        <v>#REF!</v>
      </c>
      <c r="DT115" s="78" t="e">
        <v>#REF!</v>
      </c>
      <c r="DU115" s="78" t="e">
        <v>#REF!</v>
      </c>
      <c r="DV115" s="78" t="e">
        <v>#REF!</v>
      </c>
      <c r="DW115" s="78" t="e">
        <v>#REF!</v>
      </c>
      <c r="DX115" s="78" t="e">
        <v>#REF!</v>
      </c>
      <c r="DY115" s="78" t="e">
        <v>#REF!</v>
      </c>
    </row>
    <row r="116" spans="3:129" s="73" customFormat="1">
      <c r="C116" s="76">
        <v>108</v>
      </c>
      <c r="D116" s="100" t="s">
        <v>14</v>
      </c>
      <c r="E116" s="77"/>
      <c r="F116" s="78">
        <v>-646.3200000000179</v>
      </c>
      <c r="G116" s="78">
        <v>6542.3199999999924</v>
      </c>
      <c r="H116" s="78">
        <v>7916.7899999999863</v>
      </c>
      <c r="I116" s="78">
        <v>13199.390000000005</v>
      </c>
      <c r="J116" s="78">
        <v>8356.0599999999977</v>
      </c>
      <c r="K116" s="78">
        <v>7652.1200000000135</v>
      </c>
      <c r="L116" s="78">
        <v>17402.229999999989</v>
      </c>
      <c r="M116" s="78">
        <v>21243.690000000006</v>
      </c>
      <c r="N116" s="78">
        <v>16896.759999999995</v>
      </c>
      <c r="O116" s="78">
        <v>7512.0300000000116</v>
      </c>
      <c r="P116" s="78">
        <v>-3097.6900000000023</v>
      </c>
      <c r="Q116" s="78">
        <v>9001.0699999999888</v>
      </c>
      <c r="R116" s="78">
        <v>6867.7199999999975</v>
      </c>
      <c r="S116" s="78">
        <v>9456.59</v>
      </c>
      <c r="T116" s="78">
        <v>10276.780000000012</v>
      </c>
      <c r="U116" s="78">
        <v>8981.56</v>
      </c>
      <c r="V116" s="78">
        <v>10273.460000000032</v>
      </c>
      <c r="W116" s="78">
        <v>7541.5199999999968</v>
      </c>
      <c r="X116" s="78">
        <v>7059.2799999999988</v>
      </c>
      <c r="Y116" s="78">
        <v>15315.194230769244</v>
      </c>
      <c r="Z116" s="78">
        <v>11479.285384615399</v>
      </c>
      <c r="AA116" s="78">
        <v>8403.3353846153805</v>
      </c>
      <c r="AB116" s="78">
        <v>12391.394230769245</v>
      </c>
      <c r="AC116" s="78">
        <v>10024.835384615388</v>
      </c>
      <c r="AD116" s="78"/>
      <c r="AE116" s="78">
        <v>118070.9546153847</v>
      </c>
      <c r="AF116" s="78">
        <v>116281.91000000012</v>
      </c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  <c r="CR116" s="78"/>
      <c r="CS116" s="78"/>
      <c r="CT116" s="78"/>
      <c r="CU116" s="78"/>
      <c r="CV116" s="78"/>
      <c r="CW116" s="78"/>
      <c r="CX116" s="78"/>
      <c r="CY116" s="78"/>
      <c r="CZ116" s="78"/>
      <c r="DA116" s="78"/>
      <c r="DB116" s="78"/>
      <c r="DC116" s="78"/>
      <c r="DF116" s="78" t="e">
        <v>#REF!</v>
      </c>
      <c r="DG116" s="78" t="e">
        <v>#REF!</v>
      </c>
      <c r="DH116" s="78" t="e">
        <v>#REF!</v>
      </c>
      <c r="DI116" s="78" t="e">
        <v>#REF!</v>
      </c>
      <c r="DJ116" s="78" t="e">
        <v>#REF!</v>
      </c>
      <c r="DK116" s="78" t="e">
        <v>#REF!</v>
      </c>
      <c r="DL116" s="78" t="e">
        <v>#REF!</v>
      </c>
      <c r="DM116" s="78" t="e">
        <v>#REF!</v>
      </c>
      <c r="DN116" s="78" t="e">
        <v>#REF!</v>
      </c>
      <c r="DO116" s="78" t="e">
        <v>#REF!</v>
      </c>
      <c r="DP116" s="78" t="e">
        <v>#REF!</v>
      </c>
      <c r="DQ116" s="78" t="e">
        <v>#REF!</v>
      </c>
      <c r="DR116" s="78" t="e">
        <v>#REF!</v>
      </c>
      <c r="DS116" s="78" t="e">
        <v>#REF!</v>
      </c>
      <c r="DT116" s="78" t="e">
        <v>#REF!</v>
      </c>
      <c r="DU116" s="78" t="e">
        <v>#REF!</v>
      </c>
      <c r="DV116" s="78" t="e">
        <v>#REF!</v>
      </c>
      <c r="DW116" s="78" t="e">
        <v>#REF!</v>
      </c>
      <c r="DX116" s="78" t="e">
        <v>#REF!</v>
      </c>
      <c r="DY116" s="78" t="e">
        <v>#REF!</v>
      </c>
    </row>
    <row r="117" spans="3:129" s="73" customFormat="1">
      <c r="C117" s="76">
        <v>109</v>
      </c>
      <c r="D117" s="100" t="s">
        <v>15</v>
      </c>
      <c r="E117" s="77"/>
      <c r="F117" s="78">
        <v>31479.499999999978</v>
      </c>
      <c r="G117" s="78">
        <v>23632.929999999986</v>
      </c>
      <c r="H117" s="78">
        <v>26034.489999999983</v>
      </c>
      <c r="I117" s="78">
        <v>52015.179999999993</v>
      </c>
      <c r="J117" s="78">
        <v>74223.100000000035</v>
      </c>
      <c r="K117" s="78">
        <v>23139.89</v>
      </c>
      <c r="L117" s="78">
        <v>34393.850000000013</v>
      </c>
      <c r="M117" s="78">
        <v>50742.899999999972</v>
      </c>
      <c r="N117" s="78">
        <v>35595.579999999973</v>
      </c>
      <c r="O117" s="78">
        <v>41704.040000000015</v>
      </c>
      <c r="P117" s="78">
        <v>58267.300000000039</v>
      </c>
      <c r="Q117" s="78">
        <v>54342.689999999981</v>
      </c>
      <c r="R117" s="78">
        <v>35056.67</v>
      </c>
      <c r="S117" s="78">
        <v>30413.649999999991</v>
      </c>
      <c r="T117" s="78">
        <v>25593.499999999993</v>
      </c>
      <c r="U117" s="78">
        <v>49896.140000000014</v>
      </c>
      <c r="V117" s="78">
        <v>77506.349999999977</v>
      </c>
      <c r="W117" s="78">
        <v>20291.330000000013</v>
      </c>
      <c r="X117" s="78">
        <v>32992.989999999962</v>
      </c>
      <c r="Y117" s="78">
        <v>52792.351923076945</v>
      </c>
      <c r="Z117" s="78">
        <v>46149.421538461524</v>
      </c>
      <c r="AA117" s="78">
        <v>37848.271538461551</v>
      </c>
      <c r="AB117" s="78">
        <v>59617.351923076945</v>
      </c>
      <c r="AC117" s="78">
        <v>47031.321538461532</v>
      </c>
      <c r="AD117" s="78"/>
      <c r="AE117" s="78">
        <v>515189.3484615385</v>
      </c>
      <c r="AF117" s="78">
        <v>548091.64000000013</v>
      </c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/>
      <c r="CS117" s="78"/>
      <c r="CT117" s="78"/>
      <c r="CU117" s="78"/>
      <c r="CV117" s="78"/>
      <c r="CW117" s="78"/>
      <c r="CX117" s="78"/>
      <c r="CY117" s="78"/>
      <c r="CZ117" s="78"/>
      <c r="DA117" s="78"/>
      <c r="DB117" s="78"/>
      <c r="DC117" s="78"/>
      <c r="DF117" s="78" t="e">
        <v>#REF!</v>
      </c>
      <c r="DG117" s="78" t="e">
        <v>#REF!</v>
      </c>
      <c r="DH117" s="78" t="e">
        <v>#REF!</v>
      </c>
      <c r="DI117" s="78" t="e">
        <v>#REF!</v>
      </c>
      <c r="DJ117" s="78" t="e">
        <v>#REF!</v>
      </c>
      <c r="DK117" s="78" t="e">
        <v>#REF!</v>
      </c>
      <c r="DL117" s="78" t="e">
        <v>#REF!</v>
      </c>
      <c r="DM117" s="78" t="e">
        <v>#REF!</v>
      </c>
      <c r="DN117" s="78" t="e">
        <v>#REF!</v>
      </c>
      <c r="DO117" s="78" t="e">
        <v>#REF!</v>
      </c>
      <c r="DP117" s="78" t="e">
        <v>#REF!</v>
      </c>
      <c r="DQ117" s="78" t="e">
        <v>#REF!</v>
      </c>
      <c r="DR117" s="78" t="e">
        <v>#REF!</v>
      </c>
      <c r="DS117" s="78" t="e">
        <v>#REF!</v>
      </c>
      <c r="DT117" s="78" t="e">
        <v>#REF!</v>
      </c>
      <c r="DU117" s="78" t="e">
        <v>#REF!</v>
      </c>
      <c r="DV117" s="78" t="e">
        <v>#REF!</v>
      </c>
      <c r="DW117" s="78" t="e">
        <v>#REF!</v>
      </c>
      <c r="DX117" s="78" t="e">
        <v>#REF!</v>
      </c>
      <c r="DY117" s="78" t="e">
        <v>#REF!</v>
      </c>
    </row>
    <row r="118" spans="3:129" s="73" customFormat="1">
      <c r="C118" s="76">
        <v>110</v>
      </c>
      <c r="D118" s="100" t="s">
        <v>16</v>
      </c>
      <c r="E118" s="77"/>
      <c r="F118" s="78">
        <v>-970.38000000000466</v>
      </c>
      <c r="G118" s="78">
        <v>-7186.6999999999935</v>
      </c>
      <c r="H118" s="78">
        <v>8052.1499999999978</v>
      </c>
      <c r="I118" s="78">
        <v>780.42000000000553</v>
      </c>
      <c r="J118" s="78">
        <v>16819.979999999967</v>
      </c>
      <c r="K118" s="78">
        <v>2359.4199999999983</v>
      </c>
      <c r="L118" s="78">
        <v>6993.6600000000053</v>
      </c>
      <c r="M118" s="78">
        <v>4467.4799999999705</v>
      </c>
      <c r="N118" s="78">
        <v>-1758.8999999999905</v>
      </c>
      <c r="O118" s="78">
        <v>-5207.53999999999</v>
      </c>
      <c r="P118" s="78">
        <v>2213.3999999999869</v>
      </c>
      <c r="Q118" s="78">
        <v>-2771.1299999999846</v>
      </c>
      <c r="R118" s="78">
        <v>-5376.1900000000023</v>
      </c>
      <c r="S118" s="78">
        <v>-4244.5899999999892</v>
      </c>
      <c r="T118" s="78">
        <v>4466.9800000000087</v>
      </c>
      <c r="U118" s="78">
        <v>-2042.8200000000052</v>
      </c>
      <c r="V118" s="78">
        <v>7838.9499999999753</v>
      </c>
      <c r="W118" s="78">
        <v>2884.3700000000044</v>
      </c>
      <c r="X118" s="78">
        <v>8649.3899999999885</v>
      </c>
      <c r="Y118" s="78">
        <v>10194.120192307702</v>
      </c>
      <c r="Z118" s="78">
        <v>6852.5661538461463</v>
      </c>
      <c r="AA118" s="78">
        <v>4442.6661538461594</v>
      </c>
      <c r="AB118" s="78">
        <v>3840.0701923077104</v>
      </c>
      <c r="AC118" s="78">
        <v>5333.2161538461496</v>
      </c>
      <c r="AD118" s="78"/>
      <c r="AE118" s="78">
        <v>42838.728846153856</v>
      </c>
      <c r="AF118" s="78">
        <v>51674.510000000068</v>
      </c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  <c r="CR118" s="78"/>
      <c r="CS118" s="78"/>
      <c r="CT118" s="78"/>
      <c r="CU118" s="78"/>
      <c r="CV118" s="78"/>
      <c r="CW118" s="78"/>
      <c r="CX118" s="78"/>
      <c r="CY118" s="78"/>
      <c r="CZ118" s="78"/>
      <c r="DA118" s="78"/>
      <c r="DB118" s="78"/>
      <c r="DC118" s="78"/>
      <c r="DF118" s="78" t="e">
        <v>#REF!</v>
      </c>
      <c r="DG118" s="78" t="e">
        <v>#REF!</v>
      </c>
      <c r="DH118" s="78" t="e">
        <v>#REF!</v>
      </c>
      <c r="DI118" s="78" t="e">
        <v>#REF!</v>
      </c>
      <c r="DJ118" s="78" t="e">
        <v>#REF!</v>
      </c>
      <c r="DK118" s="78" t="e">
        <v>#REF!</v>
      </c>
      <c r="DL118" s="78" t="e">
        <v>#REF!</v>
      </c>
      <c r="DM118" s="78" t="e">
        <v>#REF!</v>
      </c>
      <c r="DN118" s="78" t="e">
        <v>#REF!</v>
      </c>
      <c r="DO118" s="78" t="e">
        <v>#REF!</v>
      </c>
      <c r="DP118" s="78" t="e">
        <v>#REF!</v>
      </c>
      <c r="DQ118" s="78" t="e">
        <v>#REF!</v>
      </c>
      <c r="DR118" s="78" t="e">
        <v>#REF!</v>
      </c>
      <c r="DS118" s="78" t="e">
        <v>#REF!</v>
      </c>
      <c r="DT118" s="78" t="e">
        <v>#REF!</v>
      </c>
      <c r="DU118" s="78" t="e">
        <v>#REF!</v>
      </c>
      <c r="DV118" s="78" t="e">
        <v>#REF!</v>
      </c>
      <c r="DW118" s="78" t="e">
        <v>#REF!</v>
      </c>
      <c r="DX118" s="78" t="e">
        <v>#REF!</v>
      </c>
      <c r="DY118" s="78" t="e">
        <v>#REF!</v>
      </c>
    </row>
    <row r="119" spans="3:129" s="73" customFormat="1">
      <c r="C119" s="76">
        <v>111</v>
      </c>
      <c r="D119" s="100" t="s">
        <v>17</v>
      </c>
      <c r="E119" s="77"/>
      <c r="F119" s="78">
        <v>38021.999999999971</v>
      </c>
      <c r="G119" s="78">
        <v>16734.580000000009</v>
      </c>
      <c r="H119" s="78">
        <v>40279.880000000019</v>
      </c>
      <c r="I119" s="78">
        <v>49203.380000000005</v>
      </c>
      <c r="J119" s="78">
        <v>80546.37000000001</v>
      </c>
      <c r="K119" s="78">
        <v>31497.799999999996</v>
      </c>
      <c r="L119" s="78">
        <v>57503.57</v>
      </c>
      <c r="M119" s="78">
        <v>55171.470000000016</v>
      </c>
      <c r="N119" s="78">
        <v>45537.600000000006</v>
      </c>
      <c r="O119" s="78">
        <v>41533.919999999998</v>
      </c>
      <c r="P119" s="78">
        <v>34389.719999999979</v>
      </c>
      <c r="Q119" s="78">
        <v>45941.820000000029</v>
      </c>
      <c r="R119" s="78">
        <v>27897.689999999988</v>
      </c>
      <c r="S119" s="78">
        <v>38896.610000000008</v>
      </c>
      <c r="T119" s="78">
        <v>49670.840000000026</v>
      </c>
      <c r="U119" s="78">
        <v>51169.299999999988</v>
      </c>
      <c r="V119" s="78">
        <v>98976.099999999977</v>
      </c>
      <c r="W119" s="78">
        <v>25457.209999999988</v>
      </c>
      <c r="X119" s="78">
        <v>37895.729999999996</v>
      </c>
      <c r="Y119" s="78">
        <v>63878.421153846182</v>
      </c>
      <c r="Z119" s="78">
        <v>53278.036923076928</v>
      </c>
      <c r="AA119" s="78">
        <v>42393.376923076932</v>
      </c>
      <c r="AB119" s="78">
        <v>49134.981153846195</v>
      </c>
      <c r="AC119" s="78">
        <v>48919.276923076912</v>
      </c>
      <c r="AD119" s="78"/>
      <c r="AE119" s="78">
        <v>587567.57307692314</v>
      </c>
      <c r="AF119" s="78">
        <v>565604.71000000008</v>
      </c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/>
      <c r="DB119" s="78"/>
      <c r="DC119" s="78"/>
      <c r="DF119" s="78" t="e">
        <v>#REF!</v>
      </c>
      <c r="DG119" s="78" t="e">
        <v>#REF!</v>
      </c>
      <c r="DH119" s="78" t="e">
        <v>#REF!</v>
      </c>
      <c r="DI119" s="78" t="e">
        <v>#REF!</v>
      </c>
      <c r="DJ119" s="78" t="e">
        <v>#REF!</v>
      </c>
      <c r="DK119" s="78" t="e">
        <v>#REF!</v>
      </c>
      <c r="DL119" s="78" t="e">
        <v>#REF!</v>
      </c>
      <c r="DM119" s="78" t="e">
        <v>#REF!</v>
      </c>
      <c r="DN119" s="78" t="e">
        <v>#REF!</v>
      </c>
      <c r="DO119" s="78" t="e">
        <v>#REF!</v>
      </c>
      <c r="DP119" s="78" t="e">
        <v>#REF!</v>
      </c>
      <c r="DQ119" s="78" t="e">
        <v>#REF!</v>
      </c>
      <c r="DR119" s="78" t="e">
        <v>#REF!</v>
      </c>
      <c r="DS119" s="78" t="e">
        <v>#REF!</v>
      </c>
      <c r="DT119" s="78" t="e">
        <v>#REF!</v>
      </c>
      <c r="DU119" s="78" t="e">
        <v>#REF!</v>
      </c>
      <c r="DV119" s="78" t="e">
        <v>#REF!</v>
      </c>
      <c r="DW119" s="78" t="e">
        <v>#REF!</v>
      </c>
      <c r="DX119" s="78" t="e">
        <v>#REF!</v>
      </c>
      <c r="DY119" s="78" t="e">
        <v>#REF!</v>
      </c>
    </row>
    <row r="120" spans="3:129" s="73" customFormat="1">
      <c r="C120" s="76">
        <v>112</v>
      </c>
      <c r="D120" s="100" t="s">
        <v>18</v>
      </c>
      <c r="E120" s="77"/>
      <c r="F120" s="78">
        <v>65294.069999999985</v>
      </c>
      <c r="G120" s="78">
        <v>58260.519999999982</v>
      </c>
      <c r="H120" s="78">
        <v>57803.479999999996</v>
      </c>
      <c r="I120" s="78">
        <v>103891.28999999992</v>
      </c>
      <c r="J120" s="78">
        <v>91087.59</v>
      </c>
      <c r="K120" s="78">
        <v>21792.69000000001</v>
      </c>
      <c r="L120" s="78">
        <v>36691.340000000011</v>
      </c>
      <c r="M120" s="78">
        <v>48404.859999999971</v>
      </c>
      <c r="N120" s="78">
        <v>50193.459999999977</v>
      </c>
      <c r="O120" s="78">
        <v>43217.919999999969</v>
      </c>
      <c r="P120" s="78">
        <v>89819.969999999972</v>
      </c>
      <c r="Q120" s="78">
        <v>70067.87</v>
      </c>
      <c r="R120" s="78">
        <v>93110.549999999974</v>
      </c>
      <c r="S120" s="78">
        <v>83069.87</v>
      </c>
      <c r="T120" s="78">
        <v>73661.189999999973</v>
      </c>
      <c r="U120" s="78">
        <v>95506.859999999986</v>
      </c>
      <c r="V120" s="78">
        <v>147618.32999999996</v>
      </c>
      <c r="W120" s="78">
        <v>49267.69</v>
      </c>
      <c r="X120" s="78">
        <v>55568.350000000035</v>
      </c>
      <c r="Y120" s="78">
        <v>77739.349999999977</v>
      </c>
      <c r="Z120" s="78">
        <v>59345.120000000017</v>
      </c>
      <c r="AA120" s="78">
        <v>54472.320000000036</v>
      </c>
      <c r="AB120" s="78">
        <v>88639.299999999988</v>
      </c>
      <c r="AC120" s="78">
        <v>81946.670000000013</v>
      </c>
      <c r="AD120" s="78"/>
      <c r="AE120" s="78">
        <v>959945.60000000021</v>
      </c>
      <c r="AF120" s="78">
        <v>890801.91000000027</v>
      </c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  <c r="CR120" s="78"/>
      <c r="CS120" s="78"/>
      <c r="CT120" s="78"/>
      <c r="CU120" s="78"/>
      <c r="CV120" s="78"/>
      <c r="CW120" s="78"/>
      <c r="CX120" s="78"/>
      <c r="CY120" s="78"/>
      <c r="CZ120" s="78"/>
      <c r="DA120" s="78"/>
      <c r="DB120" s="78"/>
      <c r="DC120" s="78"/>
      <c r="DF120" s="78" t="e">
        <v>#REF!</v>
      </c>
      <c r="DG120" s="78" t="e">
        <v>#REF!</v>
      </c>
      <c r="DH120" s="78" t="e">
        <v>#REF!</v>
      </c>
      <c r="DI120" s="78" t="e">
        <v>#REF!</v>
      </c>
      <c r="DJ120" s="78" t="e">
        <v>#REF!</v>
      </c>
      <c r="DK120" s="78" t="e">
        <v>#REF!</v>
      </c>
      <c r="DL120" s="78" t="e">
        <v>#REF!</v>
      </c>
      <c r="DM120" s="78" t="e">
        <v>#REF!</v>
      </c>
      <c r="DN120" s="78" t="e">
        <v>#REF!</v>
      </c>
      <c r="DO120" s="78" t="e">
        <v>#REF!</v>
      </c>
      <c r="DP120" s="78" t="e">
        <v>#REF!</v>
      </c>
      <c r="DQ120" s="78" t="e">
        <v>#REF!</v>
      </c>
      <c r="DR120" s="78" t="e">
        <v>#REF!</v>
      </c>
      <c r="DS120" s="78" t="e">
        <v>#REF!</v>
      </c>
      <c r="DT120" s="78" t="e">
        <v>#REF!</v>
      </c>
      <c r="DU120" s="78" t="e">
        <v>#REF!</v>
      </c>
      <c r="DV120" s="78" t="e">
        <v>#REF!</v>
      </c>
      <c r="DW120" s="78" t="e">
        <v>#REF!</v>
      </c>
      <c r="DX120" s="78" t="e">
        <v>#REF!</v>
      </c>
      <c r="DY120" s="78" t="e">
        <v>#REF!</v>
      </c>
    </row>
    <row r="121" spans="3:129" s="73" customFormat="1">
      <c r="C121" s="76">
        <v>113</v>
      </c>
      <c r="D121" s="100" t="s">
        <v>19</v>
      </c>
      <c r="E121" s="77"/>
      <c r="F121" s="78">
        <v>4073.700000000008</v>
      </c>
      <c r="G121" s="78">
        <v>-5383.9500000000007</v>
      </c>
      <c r="H121" s="78">
        <v>5096.1500000000196</v>
      </c>
      <c r="I121" s="78">
        <v>20365.870000000003</v>
      </c>
      <c r="J121" s="78">
        <v>22108.909999999989</v>
      </c>
      <c r="K121" s="78">
        <v>-2036.8199999999961</v>
      </c>
      <c r="L121" s="78">
        <v>6774.7299999999323</v>
      </c>
      <c r="M121" s="78">
        <v>19292.149999999994</v>
      </c>
      <c r="N121" s="78">
        <v>21373.410000000003</v>
      </c>
      <c r="O121" s="78">
        <v>4962.8700000000281</v>
      </c>
      <c r="P121" s="78">
        <v>5056.3799999999828</v>
      </c>
      <c r="Q121" s="78">
        <v>9705.8000000000138</v>
      </c>
      <c r="R121" s="78">
        <v>15207.770000000015</v>
      </c>
      <c r="S121" s="78">
        <v>9840.7199999999975</v>
      </c>
      <c r="T121" s="78">
        <v>5136.6100000000079</v>
      </c>
      <c r="U121" s="78">
        <v>3676.6400000000176</v>
      </c>
      <c r="V121" s="78">
        <v>18207.769999999993</v>
      </c>
      <c r="W121" s="78">
        <v>3934.1200000000044</v>
      </c>
      <c r="X121" s="78">
        <v>1496.3399999999911</v>
      </c>
      <c r="Y121" s="78">
        <v>12097.019230769238</v>
      </c>
      <c r="Z121" s="78">
        <v>11071.635384615394</v>
      </c>
      <c r="AA121" s="78">
        <v>7923.3353846153805</v>
      </c>
      <c r="AB121" s="78">
        <v>9607.3192307692407</v>
      </c>
      <c r="AC121" s="78">
        <v>13800.7353846154</v>
      </c>
      <c r="AD121" s="78"/>
      <c r="AE121" s="78">
        <v>112000.01461538466</v>
      </c>
      <c r="AF121" s="78">
        <v>117818.81000000003</v>
      </c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/>
      <c r="DB121" s="78"/>
      <c r="DC121" s="78"/>
      <c r="DF121" s="78"/>
      <c r="DG121" s="78"/>
      <c r="DH121" s="78"/>
      <c r="DI121" s="78"/>
      <c r="DJ121" s="78"/>
      <c r="DK121" s="78"/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</row>
    <row r="122" spans="3:129" s="73" customFormat="1">
      <c r="C122" s="76">
        <v>115</v>
      </c>
      <c r="D122" s="100" t="s">
        <v>20</v>
      </c>
      <c r="E122" s="77"/>
      <c r="F122" s="78">
        <v>24218.93</v>
      </c>
      <c r="G122" s="78">
        <v>11192.140000000021</v>
      </c>
      <c r="H122" s="78">
        <v>12216.810000000012</v>
      </c>
      <c r="I122" s="78">
        <v>25211.739999999998</v>
      </c>
      <c r="J122" s="78">
        <v>58285.140000000014</v>
      </c>
      <c r="K122" s="78">
        <v>23574.86</v>
      </c>
      <c r="L122" s="78">
        <v>33647.060000000012</v>
      </c>
      <c r="M122" s="78">
        <v>54523.239999999991</v>
      </c>
      <c r="N122" s="78">
        <v>38145.119999999981</v>
      </c>
      <c r="O122" s="78">
        <v>33219.869999999981</v>
      </c>
      <c r="P122" s="78">
        <v>42361.37000000001</v>
      </c>
      <c r="Q122" s="78">
        <v>31381.80000000001</v>
      </c>
      <c r="R122" s="78">
        <v>37636.759999999973</v>
      </c>
      <c r="S122" s="78">
        <v>70292.13</v>
      </c>
      <c r="T122" s="78">
        <v>51558.420000000006</v>
      </c>
      <c r="U122" s="78">
        <v>47501.460000000006</v>
      </c>
      <c r="V122" s="78">
        <v>114482.51000000001</v>
      </c>
      <c r="W122" s="78">
        <v>17513.53</v>
      </c>
      <c r="X122" s="78">
        <v>34636.76</v>
      </c>
      <c r="Y122" s="78">
        <v>46801.227884615408</v>
      </c>
      <c r="Z122" s="78">
        <v>39691.692307692305</v>
      </c>
      <c r="AA122" s="78">
        <v>35140.442307692312</v>
      </c>
      <c r="AB122" s="78">
        <v>45221.527884615418</v>
      </c>
      <c r="AC122" s="78">
        <v>35090.592307692306</v>
      </c>
      <c r="AD122" s="78"/>
      <c r="AE122" s="78">
        <v>575567.05269230786</v>
      </c>
      <c r="AF122" s="78">
        <v>458894.45000000007</v>
      </c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  <c r="CR122" s="78"/>
      <c r="CS122" s="78"/>
      <c r="CT122" s="78"/>
      <c r="CU122" s="78"/>
      <c r="CV122" s="78"/>
      <c r="CW122" s="78"/>
      <c r="CX122" s="78"/>
      <c r="CY122" s="78"/>
      <c r="CZ122" s="78"/>
      <c r="DA122" s="78"/>
      <c r="DB122" s="78"/>
      <c r="DC122" s="78"/>
      <c r="DF122" s="78" t="e">
        <v>#REF!</v>
      </c>
      <c r="DG122" s="78" t="e">
        <v>#REF!</v>
      </c>
      <c r="DH122" s="78" t="e">
        <v>#REF!</v>
      </c>
      <c r="DI122" s="78" t="e">
        <v>#REF!</v>
      </c>
      <c r="DJ122" s="78" t="e">
        <v>#REF!</v>
      </c>
      <c r="DK122" s="78" t="e">
        <v>#REF!</v>
      </c>
      <c r="DL122" s="78" t="e">
        <v>#REF!</v>
      </c>
      <c r="DM122" s="78" t="e">
        <v>#REF!</v>
      </c>
      <c r="DN122" s="78" t="e">
        <v>#REF!</v>
      </c>
      <c r="DO122" s="78" t="e">
        <v>#REF!</v>
      </c>
      <c r="DP122" s="78" t="e">
        <v>#REF!</v>
      </c>
      <c r="DQ122" s="78" t="e">
        <v>#REF!</v>
      </c>
      <c r="DR122" s="78" t="e">
        <v>#REF!</v>
      </c>
      <c r="DS122" s="78" t="e">
        <v>#REF!</v>
      </c>
      <c r="DT122" s="78" t="e">
        <v>#REF!</v>
      </c>
      <c r="DU122" s="78" t="e">
        <v>#REF!</v>
      </c>
      <c r="DV122" s="78" t="e">
        <v>#REF!</v>
      </c>
      <c r="DW122" s="78" t="e">
        <v>#REF!</v>
      </c>
      <c r="DX122" s="78" t="e">
        <v>#REF!</v>
      </c>
      <c r="DY122" s="78" t="e">
        <v>#REF!</v>
      </c>
    </row>
    <row r="123" spans="3:129">
      <c r="C123" s="76">
        <v>116</v>
      </c>
      <c r="D123" s="100" t="s">
        <v>25</v>
      </c>
      <c r="F123" s="78">
        <v>52138.290000000037</v>
      </c>
      <c r="G123" s="78">
        <v>54341.459999999992</v>
      </c>
      <c r="H123" s="78">
        <v>53876.86000000003</v>
      </c>
      <c r="I123" s="78">
        <v>45028.450000000026</v>
      </c>
      <c r="J123" s="78">
        <v>73659.799999999974</v>
      </c>
      <c r="K123" s="78">
        <v>26848.859999999986</v>
      </c>
      <c r="L123" s="78">
        <v>60124.100000000006</v>
      </c>
      <c r="M123" s="78">
        <v>58950.299999999981</v>
      </c>
      <c r="N123" s="78">
        <v>57381.560000000019</v>
      </c>
      <c r="O123" s="78">
        <v>42506.470000000008</v>
      </c>
      <c r="P123" s="78">
        <v>60062.540000000015</v>
      </c>
      <c r="Q123" s="78">
        <v>44838.819999999992</v>
      </c>
      <c r="R123" s="78">
        <v>50448.620000000024</v>
      </c>
      <c r="S123" s="78">
        <v>49372.830000000045</v>
      </c>
      <c r="T123" s="78">
        <v>36149.319999999971</v>
      </c>
      <c r="U123" s="78">
        <v>45130.789999999979</v>
      </c>
      <c r="V123" s="78">
        <v>78824.08</v>
      </c>
      <c r="W123" s="78">
        <v>31443.919999999998</v>
      </c>
      <c r="X123" s="78">
        <v>34461.630000000034</v>
      </c>
      <c r="Y123" s="78">
        <v>57913.531692307719</v>
      </c>
      <c r="Z123" s="78">
        <v>44584.030153846164</v>
      </c>
      <c r="AA123" s="78">
        <v>44073.320153846158</v>
      </c>
      <c r="AB123" s="78">
        <v>59804.738692307699</v>
      </c>
      <c r="AC123" s="78">
        <v>42271.687153846186</v>
      </c>
      <c r="AE123" s="78">
        <v>574478.49784615403</v>
      </c>
      <c r="AF123" s="78">
        <v>585124.65000000026</v>
      </c>
    </row>
    <row r="124" spans="3:129" s="73" customFormat="1">
      <c r="C124" s="76">
        <v>117</v>
      </c>
      <c r="D124" s="100" t="s">
        <v>21</v>
      </c>
      <c r="E124" s="77"/>
      <c r="F124" s="78">
        <v>6470.6999999999825</v>
      </c>
      <c r="G124" s="78">
        <v>33541.249999999985</v>
      </c>
      <c r="H124" s="78">
        <v>23631.320000000022</v>
      </c>
      <c r="I124" s="78">
        <v>39571.109999999971</v>
      </c>
      <c r="J124" s="78">
        <v>69967.849999999948</v>
      </c>
      <c r="K124" s="78">
        <v>22184.840000000015</v>
      </c>
      <c r="L124" s="78">
        <v>28414.84000000004</v>
      </c>
      <c r="M124" s="78">
        <v>37072.790000000015</v>
      </c>
      <c r="N124" s="78">
        <v>11894.290000000008</v>
      </c>
      <c r="O124" s="78">
        <v>36808.790000000008</v>
      </c>
      <c r="P124" s="78">
        <v>13871.580000000038</v>
      </c>
      <c r="Q124" s="78">
        <v>27815.71</v>
      </c>
      <c r="R124" s="78">
        <v>31112.809999999994</v>
      </c>
      <c r="S124" s="78">
        <v>20737.99000000002</v>
      </c>
      <c r="T124" s="78">
        <v>36814.409999999989</v>
      </c>
      <c r="U124" s="78">
        <v>49473.04</v>
      </c>
      <c r="V124" s="78">
        <v>67929.850000000035</v>
      </c>
      <c r="W124" s="78">
        <v>22584.82</v>
      </c>
      <c r="X124" s="78">
        <v>31212.180000000008</v>
      </c>
      <c r="Y124" s="78">
        <v>44608.780307692345</v>
      </c>
      <c r="Z124" s="78">
        <v>37341.703846153854</v>
      </c>
      <c r="AA124" s="78">
        <v>30525.305846153864</v>
      </c>
      <c r="AB124" s="78">
        <v>39791.960307692338</v>
      </c>
      <c r="AC124" s="78">
        <v>32889.133846153862</v>
      </c>
      <c r="AD124" s="78"/>
      <c r="AE124" s="78">
        <v>445021.98415384634</v>
      </c>
      <c r="AF124" s="78">
        <v>456516.04600000026</v>
      </c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  <c r="CR124" s="78"/>
      <c r="CS124" s="78"/>
      <c r="CT124" s="78"/>
      <c r="CU124" s="78"/>
      <c r="CV124" s="78"/>
      <c r="CW124" s="78"/>
      <c r="CX124" s="78"/>
      <c r="CY124" s="78"/>
      <c r="CZ124" s="78"/>
      <c r="DA124" s="78"/>
      <c r="DB124" s="78"/>
      <c r="DC124" s="78"/>
      <c r="DF124" s="78" t="e">
        <v>#REF!</v>
      </c>
      <c r="DG124" s="78" t="e">
        <v>#REF!</v>
      </c>
      <c r="DH124" s="78" t="e">
        <v>#REF!</v>
      </c>
      <c r="DI124" s="78" t="e">
        <v>#REF!</v>
      </c>
      <c r="DJ124" s="78" t="e">
        <v>#REF!</v>
      </c>
      <c r="DK124" s="78" t="e">
        <v>#REF!</v>
      </c>
      <c r="DL124" s="78" t="e">
        <v>#REF!</v>
      </c>
      <c r="DM124" s="78" t="e">
        <v>#REF!</v>
      </c>
      <c r="DN124" s="78" t="e">
        <v>#REF!</v>
      </c>
      <c r="DO124" s="78" t="e">
        <v>#REF!</v>
      </c>
      <c r="DP124" s="78" t="e">
        <v>#REF!</v>
      </c>
      <c r="DQ124" s="78" t="e">
        <v>#REF!</v>
      </c>
      <c r="DR124" s="78" t="e">
        <v>#REF!</v>
      </c>
      <c r="DS124" s="78" t="e">
        <v>#REF!</v>
      </c>
      <c r="DT124" s="78" t="e">
        <v>#REF!</v>
      </c>
      <c r="DU124" s="78" t="e">
        <v>#REF!</v>
      </c>
      <c r="DV124" s="78" t="e">
        <v>#REF!</v>
      </c>
      <c r="DW124" s="78" t="e">
        <v>#REF!</v>
      </c>
      <c r="DX124" s="78" t="e">
        <v>#REF!</v>
      </c>
      <c r="DY124" s="78" t="e">
        <v>#REF!</v>
      </c>
    </row>
    <row r="125" spans="3:129" s="73" customFormat="1" ht="12.75" customHeight="1">
      <c r="C125" s="76">
        <v>120</v>
      </c>
      <c r="D125" s="100" t="s">
        <v>23</v>
      </c>
      <c r="E125" s="77"/>
      <c r="F125" s="78">
        <v>65829.069999999978</v>
      </c>
      <c r="G125" s="78">
        <v>42584.45999999997</v>
      </c>
      <c r="H125" s="78">
        <v>52101.900000000009</v>
      </c>
      <c r="I125" s="78">
        <v>54562.140000000014</v>
      </c>
      <c r="J125" s="78">
        <v>90925.389999999985</v>
      </c>
      <c r="K125" s="78">
        <v>41053.759999999995</v>
      </c>
      <c r="L125" s="78">
        <v>32835.46</v>
      </c>
      <c r="M125" s="78">
        <v>50960.160000000011</v>
      </c>
      <c r="N125" s="78">
        <v>60319.390000000007</v>
      </c>
      <c r="O125" s="78">
        <v>63484.179999999993</v>
      </c>
      <c r="P125" s="78">
        <v>63032.029999999962</v>
      </c>
      <c r="Q125" s="78">
        <v>67851.989999999991</v>
      </c>
      <c r="R125" s="78">
        <v>66978.619999999937</v>
      </c>
      <c r="S125" s="78">
        <v>78531.35000000002</v>
      </c>
      <c r="T125" s="78">
        <v>52596.709999999985</v>
      </c>
      <c r="U125" s="78">
        <v>58660.859999999979</v>
      </c>
      <c r="V125" s="78">
        <v>122864.71000000011</v>
      </c>
      <c r="W125" s="78">
        <v>41186.410000000003</v>
      </c>
      <c r="X125" s="78">
        <v>58500.850000000028</v>
      </c>
      <c r="Y125" s="78">
        <v>74083.603230769251</v>
      </c>
      <c r="Z125" s="78">
        <v>57458.779384615387</v>
      </c>
      <c r="AA125" s="78">
        <v>56458.934384615401</v>
      </c>
      <c r="AB125" s="78">
        <v>77191.782730769264</v>
      </c>
      <c r="AC125" s="78">
        <v>54009.031384615402</v>
      </c>
      <c r="AD125" s="78"/>
      <c r="AE125" s="78">
        <v>798521.64111538464</v>
      </c>
      <c r="AF125" s="78">
        <v>748393.50500000012</v>
      </c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/>
      <c r="DB125" s="78"/>
      <c r="DC125" s="78"/>
      <c r="DF125" s="78"/>
      <c r="DG125" s="78"/>
      <c r="DH125" s="78"/>
      <c r="DI125" s="78"/>
      <c r="DJ125" s="78"/>
      <c r="DK125" s="78"/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</row>
    <row r="126" spans="3:129" s="73" customFormat="1" ht="12.75" customHeight="1">
      <c r="C126" s="76">
        <v>121</v>
      </c>
      <c r="D126" s="100" t="s">
        <v>22</v>
      </c>
      <c r="E126" s="77"/>
      <c r="F126" s="78">
        <v>24958.139999999992</v>
      </c>
      <c r="G126" s="78">
        <v>21512.159999999982</v>
      </c>
      <c r="H126" s="78">
        <v>16080.85999999999</v>
      </c>
      <c r="I126" s="78">
        <v>16986.400000000001</v>
      </c>
      <c r="J126" s="78">
        <v>49357.040000000008</v>
      </c>
      <c r="K126" s="78">
        <v>14428.330000000002</v>
      </c>
      <c r="L126" s="78">
        <v>25161.079999999987</v>
      </c>
      <c r="M126" s="78">
        <v>35219.369999999988</v>
      </c>
      <c r="N126" s="78">
        <v>21998.390000000021</v>
      </c>
      <c r="O126" s="78">
        <v>12857.409999999993</v>
      </c>
      <c r="P126" s="78">
        <v>7538.5799999999908</v>
      </c>
      <c r="Q126" s="78">
        <v>23561.670000000006</v>
      </c>
      <c r="R126" s="78">
        <v>17397.209999999985</v>
      </c>
      <c r="S126" s="78">
        <v>18860.169999999976</v>
      </c>
      <c r="T126" s="78">
        <v>16248.490000000002</v>
      </c>
      <c r="U126" s="78">
        <v>7464.4000000000124</v>
      </c>
      <c r="V126" s="78">
        <v>46289.320000000029</v>
      </c>
      <c r="W126" s="78">
        <v>15692.939999999988</v>
      </c>
      <c r="X126" s="78">
        <v>21422.78000000001</v>
      </c>
      <c r="Y126" s="78">
        <v>38034.793653846165</v>
      </c>
      <c r="Z126" s="78">
        <v>31262.516923076932</v>
      </c>
      <c r="AA126" s="78">
        <v>28747.776923076937</v>
      </c>
      <c r="AB126" s="78">
        <v>41240.983653846153</v>
      </c>
      <c r="AC126" s="78">
        <v>24341.996923076931</v>
      </c>
      <c r="AD126" s="78"/>
      <c r="AE126" s="78">
        <v>307003.37807692314</v>
      </c>
      <c r="AF126" s="78">
        <v>338375.8000000001</v>
      </c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  <c r="CR126" s="78"/>
      <c r="CS126" s="78"/>
      <c r="CT126" s="78"/>
      <c r="CU126" s="78"/>
      <c r="CV126" s="78"/>
      <c r="CW126" s="78"/>
      <c r="CX126" s="78"/>
      <c r="CY126" s="78"/>
      <c r="CZ126" s="78"/>
      <c r="DA126" s="78"/>
      <c r="DB126" s="78"/>
      <c r="DC126" s="78"/>
      <c r="DF126" s="78"/>
      <c r="DG126" s="78"/>
      <c r="DH126" s="78"/>
      <c r="DI126" s="78"/>
      <c r="DJ126" s="78"/>
      <c r="DK126" s="78"/>
      <c r="DL126" s="78"/>
      <c r="DM126" s="78"/>
      <c r="DN126" s="78"/>
      <c r="DO126" s="78"/>
      <c r="DP126" s="78"/>
      <c r="DQ126" s="78"/>
      <c r="DR126" s="78"/>
      <c r="DS126" s="78"/>
      <c r="DT126" s="78"/>
      <c r="DU126" s="78"/>
      <c r="DV126" s="78"/>
      <c r="DW126" s="78"/>
      <c r="DX126" s="78"/>
      <c r="DY126" s="78"/>
    </row>
    <row r="127" spans="3:129" s="73" customFormat="1" ht="12.75" customHeight="1">
      <c r="C127" s="76">
        <v>122</v>
      </c>
      <c r="D127" s="100" t="s">
        <v>191</v>
      </c>
      <c r="E127" s="77"/>
      <c r="F127" s="78">
        <v>-6.8212102632969618E-13</v>
      </c>
      <c r="G127" s="78">
        <v>21761.089999999967</v>
      </c>
      <c r="H127" s="78">
        <v>37209.829999999994</v>
      </c>
      <c r="I127" s="78">
        <v>27748.959999999999</v>
      </c>
      <c r="J127" s="78">
        <v>62404.510000000017</v>
      </c>
      <c r="K127" s="78">
        <v>21284.009999999995</v>
      </c>
      <c r="L127" s="78">
        <v>18938.099999999999</v>
      </c>
      <c r="M127" s="78">
        <v>44220.800000000017</v>
      </c>
      <c r="N127" s="78">
        <v>23970.549999999977</v>
      </c>
      <c r="O127" s="78">
        <v>20152.57</v>
      </c>
      <c r="P127" s="78">
        <v>21073.469999999994</v>
      </c>
      <c r="Q127" s="78">
        <v>22467.549999999996</v>
      </c>
      <c r="R127" s="78">
        <v>28945.070000000022</v>
      </c>
      <c r="S127" s="78">
        <v>14641.30000000001</v>
      </c>
      <c r="T127" s="78">
        <v>18183.509999999998</v>
      </c>
      <c r="U127" s="78">
        <v>16431.520000000004</v>
      </c>
      <c r="V127" s="78">
        <v>34573.679999999964</v>
      </c>
      <c r="W127" s="78">
        <v>5199.8399999999929</v>
      </c>
      <c r="X127" s="78">
        <v>24198</v>
      </c>
      <c r="Y127" s="78">
        <v>26777.862538461552</v>
      </c>
      <c r="Z127" s="78">
        <v>20593.331730769245</v>
      </c>
      <c r="AA127" s="78">
        <v>20029.085730769231</v>
      </c>
      <c r="AB127" s="78">
        <v>28456.354538461546</v>
      </c>
      <c r="AC127" s="78">
        <v>18013.470730769237</v>
      </c>
      <c r="AD127" s="78"/>
      <c r="AE127" s="78">
        <v>256043.0252692308</v>
      </c>
      <c r="AF127" s="78">
        <v>260788.74950000006</v>
      </c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/>
      <c r="DB127" s="78"/>
      <c r="DC127" s="78"/>
      <c r="DF127" s="78"/>
      <c r="DG127" s="78"/>
      <c r="DH127" s="78"/>
      <c r="DI127" s="78"/>
      <c r="DJ127" s="78"/>
      <c r="DK127" s="78"/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</row>
    <row r="128" spans="3:129" s="73" customFormat="1" ht="12.75" customHeight="1">
      <c r="C128" s="76">
        <v>123</v>
      </c>
      <c r="D128" s="100" t="s">
        <v>198</v>
      </c>
      <c r="E128" s="77"/>
      <c r="F128" s="78">
        <v>0</v>
      </c>
      <c r="G128" s="78">
        <v>0</v>
      </c>
      <c r="H128" s="78">
        <v>0</v>
      </c>
      <c r="I128" s="78">
        <v>15238.829999999987</v>
      </c>
      <c r="J128" s="78">
        <v>65499.48000000001</v>
      </c>
      <c r="K128" s="78">
        <v>41204.420000000013</v>
      </c>
      <c r="L128" s="78">
        <v>46865.210000000014</v>
      </c>
      <c r="M128" s="78">
        <v>36704.349999999984</v>
      </c>
      <c r="N128" s="78">
        <v>32642.32</v>
      </c>
      <c r="O128" s="78">
        <v>18415.28</v>
      </c>
      <c r="P128" s="78">
        <v>17162.410000000022</v>
      </c>
      <c r="Q128" s="78">
        <v>41331.599999999999</v>
      </c>
      <c r="R128" s="78">
        <v>23196.73000000001</v>
      </c>
      <c r="S128" s="78">
        <v>16454.03999999999</v>
      </c>
      <c r="T128" s="78">
        <v>19017.609999999982</v>
      </c>
      <c r="U128" s="78">
        <v>12456.559999999983</v>
      </c>
      <c r="V128" s="78">
        <v>43681.450000000026</v>
      </c>
      <c r="W128" s="78">
        <v>18254.370000000006</v>
      </c>
      <c r="X128" s="78">
        <v>33740.660000000003</v>
      </c>
      <c r="Y128" s="78">
        <v>36763.843230769242</v>
      </c>
      <c r="Z128" s="78">
        <v>28694.938384615401</v>
      </c>
      <c r="AA128" s="78">
        <v>27656.6103846154</v>
      </c>
      <c r="AB128" s="78">
        <v>37750.41723076925</v>
      </c>
      <c r="AC128" s="78">
        <v>25730.392884615394</v>
      </c>
      <c r="AD128" s="78"/>
      <c r="AE128" s="78">
        <v>323397.62211538473</v>
      </c>
      <c r="AF128" s="78">
        <v>355960.60050000018</v>
      </c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  <c r="CR128" s="78"/>
      <c r="CS128" s="78"/>
      <c r="CT128" s="78"/>
      <c r="CU128" s="78"/>
      <c r="CV128" s="78"/>
      <c r="CW128" s="78"/>
      <c r="CX128" s="78"/>
      <c r="CY128" s="78"/>
      <c r="CZ128" s="78"/>
      <c r="DA128" s="78"/>
      <c r="DB128" s="78"/>
      <c r="DC128" s="78"/>
      <c r="DF128" s="78"/>
      <c r="DG128" s="78"/>
      <c r="DH128" s="78"/>
      <c r="DI128" s="78"/>
      <c r="DJ128" s="78"/>
      <c r="DK128" s="78"/>
      <c r="DL128" s="78"/>
      <c r="DM128" s="78"/>
      <c r="DN128" s="78"/>
      <c r="DO128" s="78"/>
      <c r="DP128" s="78"/>
      <c r="DQ128" s="78"/>
      <c r="DR128" s="78"/>
      <c r="DS128" s="78"/>
      <c r="DT128" s="78"/>
      <c r="DU128" s="78"/>
      <c r="DV128" s="78"/>
      <c r="DW128" s="78"/>
      <c r="DX128" s="78"/>
      <c r="DY128" s="78"/>
    </row>
    <row r="129" spans="3:129" s="73" customFormat="1">
      <c r="C129" s="76">
        <v>114</v>
      </c>
      <c r="D129" s="100" t="s">
        <v>24</v>
      </c>
      <c r="E129" s="77"/>
      <c r="F129" s="78">
        <v>7.9936057773011271E-13</v>
      </c>
      <c r="G129" s="78">
        <v>7.9509732131555211E-12</v>
      </c>
      <c r="H129" s="78">
        <v>252.95000000001562</v>
      </c>
      <c r="I129" s="78">
        <v>-252.94999999998512</v>
      </c>
      <c r="J129" s="78">
        <v>26286.00999999998</v>
      </c>
      <c r="K129" s="78">
        <v>31988.57999999998</v>
      </c>
      <c r="L129" s="78">
        <v>28688.76999999996</v>
      </c>
      <c r="M129" s="78">
        <v>55266.85</v>
      </c>
      <c r="N129" s="78">
        <v>67761.519999999975</v>
      </c>
      <c r="O129" s="78">
        <v>41604.789999999972</v>
      </c>
      <c r="P129" s="78">
        <v>24075.090000000018</v>
      </c>
      <c r="Q129" s="78">
        <v>31163.949999999979</v>
      </c>
      <c r="R129" s="78">
        <v>23475.249999999996</v>
      </c>
      <c r="S129" s="78">
        <v>52743.600000000064</v>
      </c>
      <c r="T129" s="78">
        <v>19805.010000000009</v>
      </c>
      <c r="U129" s="78">
        <v>33990.449999999997</v>
      </c>
      <c r="V129" s="78">
        <v>56401.740000000013</v>
      </c>
      <c r="W129" s="78">
        <v>25285.929999999997</v>
      </c>
      <c r="X129" s="78">
        <v>50732.059999999983</v>
      </c>
      <c r="Y129" s="78">
        <v>63554.074000000037</v>
      </c>
      <c r="Z129" s="78">
        <v>49099.584000000003</v>
      </c>
      <c r="AA129" s="78">
        <v>48542.074000000008</v>
      </c>
      <c r="AB129" s="78">
        <v>65476.481000000022</v>
      </c>
      <c r="AC129" s="78">
        <v>46662.441000000035</v>
      </c>
      <c r="AD129" s="78"/>
      <c r="AE129" s="78">
        <v>535768.69400000013</v>
      </c>
      <c r="AF129" s="78">
        <v>642922.05000000016</v>
      </c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/>
      <c r="DB129" s="78"/>
      <c r="DC129" s="78"/>
      <c r="DF129" s="78" t="e">
        <v>#REF!</v>
      </c>
      <c r="DG129" s="78" t="e">
        <v>#REF!</v>
      </c>
      <c r="DH129" s="78" t="e">
        <v>#REF!</v>
      </c>
      <c r="DI129" s="78" t="e">
        <v>#REF!</v>
      </c>
      <c r="DJ129" s="78" t="e">
        <v>#REF!</v>
      </c>
      <c r="DK129" s="78" t="e">
        <v>#REF!</v>
      </c>
      <c r="DL129" s="78" t="e">
        <v>#REF!</v>
      </c>
      <c r="DM129" s="78" t="e">
        <v>#REF!</v>
      </c>
      <c r="DN129" s="78" t="e">
        <v>#REF!</v>
      </c>
      <c r="DO129" s="78" t="e">
        <v>#REF!</v>
      </c>
      <c r="DP129" s="78" t="e">
        <v>#REF!</v>
      </c>
      <c r="DQ129" s="78" t="e">
        <v>#REF!</v>
      </c>
      <c r="DR129" s="78" t="e">
        <v>#REF!</v>
      </c>
      <c r="DS129" s="78" t="e">
        <v>#REF!</v>
      </c>
      <c r="DT129" s="78" t="e">
        <v>#REF!</v>
      </c>
      <c r="DU129" s="78" t="e">
        <v>#REF!</v>
      </c>
      <c r="DV129" s="78" t="e">
        <v>#REF!</v>
      </c>
      <c r="DW129" s="78" t="e">
        <v>#REF!</v>
      </c>
      <c r="DX129" s="78" t="e">
        <v>#REF!</v>
      </c>
      <c r="DY129" s="78" t="e">
        <v>#REF!</v>
      </c>
    </row>
    <row r="130" spans="3:129" s="73" customFormat="1" ht="12.75" customHeight="1">
      <c r="C130" s="76">
        <v>126</v>
      </c>
      <c r="D130" s="100" t="s">
        <v>743</v>
      </c>
      <c r="E130" s="77"/>
      <c r="F130" s="78">
        <v>0</v>
      </c>
      <c r="G130" s="78">
        <v>0</v>
      </c>
      <c r="H130" s="78">
        <v>0</v>
      </c>
      <c r="I130" s="78">
        <v>0</v>
      </c>
      <c r="J130" s="78">
        <v>0</v>
      </c>
      <c r="K130" s="78">
        <v>0</v>
      </c>
      <c r="L130" s="78">
        <v>0</v>
      </c>
      <c r="M130" s="78">
        <v>0</v>
      </c>
      <c r="N130" s="78">
        <v>0</v>
      </c>
      <c r="O130" s="78">
        <v>0</v>
      </c>
      <c r="P130" s="78">
        <v>1.8474111129762605E-12</v>
      </c>
      <c r="Q130" s="78">
        <v>-5566.5999999999913</v>
      </c>
      <c r="R130" s="78">
        <v>28122.080000000031</v>
      </c>
      <c r="S130" s="78">
        <v>35340.750000000015</v>
      </c>
      <c r="T130" s="78">
        <v>26402.110000000015</v>
      </c>
      <c r="U130" s="78">
        <v>28695.989999999994</v>
      </c>
      <c r="V130" s="78">
        <v>45689.739999999962</v>
      </c>
      <c r="W130" s="78">
        <v>20726.820000000011</v>
      </c>
      <c r="X130" s="78">
        <v>12422.630000000001</v>
      </c>
      <c r="Y130" s="78">
        <v>30663.25650000001</v>
      </c>
      <c r="Z130" s="78">
        <v>24102.763500000015</v>
      </c>
      <c r="AA130" s="78">
        <v>23173.434000000019</v>
      </c>
      <c r="AB130" s="78">
        <v>31794.232500000013</v>
      </c>
      <c r="AC130" s="78">
        <v>22172.214</v>
      </c>
      <c r="AD130" s="78"/>
      <c r="AE130" s="78">
        <v>329306.02050000004</v>
      </c>
      <c r="AF130" s="78">
        <v>303861.5990000001</v>
      </c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  <c r="CR130" s="78"/>
      <c r="CS130" s="78"/>
      <c r="CT130" s="78"/>
      <c r="CU130" s="78"/>
      <c r="CV130" s="78"/>
      <c r="CW130" s="78"/>
      <c r="CX130" s="78"/>
      <c r="CY130" s="78"/>
      <c r="CZ130" s="78"/>
      <c r="DA130" s="78"/>
      <c r="DB130" s="78"/>
      <c r="DC130" s="78"/>
      <c r="DF130" s="78"/>
      <c r="DG130" s="78"/>
      <c r="DH130" s="78"/>
      <c r="DI130" s="78"/>
      <c r="DJ130" s="78"/>
      <c r="DK130" s="78"/>
      <c r="DL130" s="78"/>
      <c r="DM130" s="78"/>
      <c r="DN130" s="78"/>
      <c r="DO130" s="78"/>
      <c r="DP130" s="78"/>
      <c r="DQ130" s="78"/>
      <c r="DR130" s="78"/>
      <c r="DS130" s="78"/>
      <c r="DT130" s="78"/>
      <c r="DU130" s="78"/>
      <c r="DV130" s="78"/>
      <c r="DW130" s="78"/>
      <c r="DX130" s="78"/>
      <c r="DY130" s="78"/>
    </row>
    <row r="131" spans="3:129" s="73" customFormat="1" ht="12.75" customHeight="1">
      <c r="C131" s="76">
        <v>127</v>
      </c>
      <c r="D131" s="100" t="s">
        <v>200</v>
      </c>
      <c r="E131" s="77"/>
      <c r="F131" s="78">
        <v>0</v>
      </c>
      <c r="G131" s="78">
        <v>0</v>
      </c>
      <c r="H131" s="78">
        <v>0</v>
      </c>
      <c r="I131" s="78">
        <v>0</v>
      </c>
      <c r="J131" s="78">
        <v>0</v>
      </c>
      <c r="K131" s="78">
        <v>0</v>
      </c>
      <c r="L131" s="78">
        <v>0</v>
      </c>
      <c r="M131" s="78">
        <v>0</v>
      </c>
      <c r="N131" s="78">
        <v>0</v>
      </c>
      <c r="O131" s="78">
        <v>0</v>
      </c>
      <c r="P131" s="78">
        <v>-12840.440000000002</v>
      </c>
      <c r="Q131" s="78">
        <v>61017.830000000009</v>
      </c>
      <c r="R131" s="78">
        <v>45173.530000000013</v>
      </c>
      <c r="S131" s="78">
        <v>35607.090000000004</v>
      </c>
      <c r="T131" s="78">
        <v>42626.92</v>
      </c>
      <c r="U131" s="78">
        <v>31148.570000000014</v>
      </c>
      <c r="V131" s="78">
        <v>32458.250000000004</v>
      </c>
      <c r="W131" s="78">
        <v>26295.340000000004</v>
      </c>
      <c r="X131" s="78">
        <v>20029.320000000007</v>
      </c>
      <c r="Y131" s="78">
        <v>18887.026000000013</v>
      </c>
      <c r="Z131" s="78">
        <v>14351.062500000015</v>
      </c>
      <c r="AA131" s="78">
        <v>14050.816500000004</v>
      </c>
      <c r="AB131" s="78">
        <v>20653.518000000015</v>
      </c>
      <c r="AC131" s="78">
        <v>12321.201500000006</v>
      </c>
      <c r="AD131" s="78"/>
      <c r="AE131" s="78">
        <v>313602.64450000017</v>
      </c>
      <c r="AF131" s="78">
        <v>183643.24950000009</v>
      </c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/>
      <c r="DB131" s="78"/>
      <c r="DC131" s="78"/>
      <c r="DF131" s="78"/>
      <c r="DG131" s="78"/>
      <c r="DH131" s="78"/>
      <c r="DI131" s="78"/>
      <c r="DJ131" s="78"/>
      <c r="DK131" s="78"/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</row>
    <row r="132" spans="3:129" s="73" customFormat="1" ht="12.75" customHeight="1">
      <c r="C132" s="76">
        <v>128</v>
      </c>
      <c r="D132" s="100" t="s">
        <v>218</v>
      </c>
      <c r="E132" s="77"/>
      <c r="F132" s="78">
        <v>0</v>
      </c>
      <c r="G132" s="78">
        <v>0</v>
      </c>
      <c r="H132" s="78">
        <v>0</v>
      </c>
      <c r="I132" s="78">
        <v>-24672.030000000013</v>
      </c>
      <c r="J132" s="78">
        <v>-12510.209999999975</v>
      </c>
      <c r="K132" s="78">
        <v>22381.800000000003</v>
      </c>
      <c r="L132" s="78">
        <v>18124.869999999992</v>
      </c>
      <c r="M132" s="78">
        <v>22823.990000000013</v>
      </c>
      <c r="N132" s="78">
        <v>10485.23000000001</v>
      </c>
      <c r="O132" s="78">
        <v>1500.9900000000089</v>
      </c>
      <c r="P132" s="78">
        <v>2688</v>
      </c>
      <c r="Q132" s="78">
        <v>18333.520000000011</v>
      </c>
      <c r="R132" s="78">
        <v>5686.5299999999988</v>
      </c>
      <c r="S132" s="78">
        <v>2050.8600000000224</v>
      </c>
      <c r="T132" s="78">
        <v>15925.500000000011</v>
      </c>
      <c r="U132" s="78">
        <v>11509.760000000009</v>
      </c>
      <c r="V132" s="78">
        <v>9838.1100000000042</v>
      </c>
      <c r="W132" s="78">
        <v>6304.739999999998</v>
      </c>
      <c r="X132" s="78">
        <v>47443.71</v>
      </c>
      <c r="Y132" s="78">
        <v>33632.63823076924</v>
      </c>
      <c r="Z132" s="78">
        <v>26181.528384615391</v>
      </c>
      <c r="AA132" s="78">
        <v>25134.960384615391</v>
      </c>
      <c r="AB132" s="78">
        <v>34633.632230769254</v>
      </c>
      <c r="AC132" s="78">
        <v>23190.717884615387</v>
      </c>
      <c r="AD132" s="78"/>
      <c r="AE132" s="78">
        <v>241532.6871153847</v>
      </c>
      <c r="AF132" s="78">
        <v>323246.61550000013</v>
      </c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  <c r="CR132" s="78"/>
      <c r="CS132" s="78"/>
      <c r="CT132" s="78"/>
      <c r="CU132" s="78"/>
      <c r="CV132" s="78"/>
      <c r="CW132" s="78"/>
      <c r="CX132" s="78"/>
      <c r="CY132" s="78"/>
      <c r="CZ132" s="78"/>
      <c r="DA132" s="78"/>
      <c r="DB132" s="78"/>
      <c r="DC132" s="78"/>
      <c r="DF132" s="78"/>
      <c r="DG132" s="78"/>
      <c r="DH132" s="78"/>
      <c r="DI132" s="78"/>
      <c r="DJ132" s="78"/>
      <c r="DK132" s="78"/>
      <c r="DL132" s="78"/>
      <c r="DM132" s="78"/>
      <c r="DN132" s="78"/>
      <c r="DO132" s="78"/>
      <c r="DP132" s="78"/>
      <c r="DQ132" s="78"/>
      <c r="DR132" s="78"/>
      <c r="DS132" s="78"/>
      <c r="DT132" s="78"/>
      <c r="DU132" s="78"/>
      <c r="DV132" s="78"/>
      <c r="DW132" s="78"/>
      <c r="DX132" s="78"/>
      <c r="DY132" s="78"/>
    </row>
    <row r="133" spans="3:129" s="73" customFormat="1" ht="12.75" customHeight="1">
      <c r="C133" s="76">
        <v>130</v>
      </c>
      <c r="D133" s="100" t="s">
        <v>199</v>
      </c>
      <c r="E133" s="77"/>
      <c r="F133" s="78">
        <v>0</v>
      </c>
      <c r="G133" s="78">
        <v>0</v>
      </c>
      <c r="H133" s="78">
        <v>0</v>
      </c>
      <c r="I133" s="78">
        <v>0</v>
      </c>
      <c r="J133" s="78">
        <v>0</v>
      </c>
      <c r="K133" s="78">
        <v>0</v>
      </c>
      <c r="L133" s="78">
        <v>0</v>
      </c>
      <c r="M133" s="78">
        <v>0</v>
      </c>
      <c r="N133" s="78">
        <v>0</v>
      </c>
      <c r="O133" s="78">
        <v>0</v>
      </c>
      <c r="P133" s="78">
        <v>6.5474379390417781E-12</v>
      </c>
      <c r="Q133" s="78">
        <v>-6604.1000000000058</v>
      </c>
      <c r="R133" s="78">
        <v>31811.800000000017</v>
      </c>
      <c r="S133" s="78">
        <v>37726.619999999981</v>
      </c>
      <c r="T133" s="78">
        <v>28864.059999999998</v>
      </c>
      <c r="U133" s="78">
        <v>19113.880000000012</v>
      </c>
      <c r="V133" s="78">
        <v>41698.470000000008</v>
      </c>
      <c r="W133" s="78">
        <v>18874.580000000005</v>
      </c>
      <c r="X133" s="78">
        <v>24730.98000000001</v>
      </c>
      <c r="Y133" s="78">
        <v>22002.769461538472</v>
      </c>
      <c r="Z133" s="78">
        <v>16837.168269230784</v>
      </c>
      <c r="AA133" s="78">
        <v>16530.742269230774</v>
      </c>
      <c r="AB133" s="78">
        <v>23781.621461538467</v>
      </c>
      <c r="AC133" s="78">
        <v>14785.677269230779</v>
      </c>
      <c r="AD133" s="78"/>
      <c r="AE133" s="78">
        <v>296758.36873076932</v>
      </c>
      <c r="AF133" s="78">
        <v>305203.01446153846</v>
      </c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/>
      <c r="DB133" s="78"/>
      <c r="DC133" s="78"/>
      <c r="DF133" s="78"/>
      <c r="DG133" s="78"/>
      <c r="DH133" s="78"/>
      <c r="DI133" s="78"/>
      <c r="DJ133" s="78"/>
      <c r="DK133" s="78"/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</row>
    <row r="134" spans="3:129" s="73" customFormat="1" ht="12.75" customHeight="1">
      <c r="C134" s="76">
        <v>129</v>
      </c>
      <c r="D134" s="100" t="s">
        <v>219</v>
      </c>
      <c r="E134" s="77"/>
      <c r="F134" s="78">
        <v>0</v>
      </c>
      <c r="G134" s="78">
        <v>0</v>
      </c>
      <c r="H134" s="78">
        <v>0</v>
      </c>
      <c r="I134" s="78">
        <v>0</v>
      </c>
      <c r="J134" s="78">
        <v>0</v>
      </c>
      <c r="K134" s="78">
        <v>0</v>
      </c>
      <c r="L134" s="78">
        <v>0</v>
      </c>
      <c r="M134" s="78">
        <v>0</v>
      </c>
      <c r="N134" s="78">
        <v>0</v>
      </c>
      <c r="O134" s="78">
        <v>0</v>
      </c>
      <c r="P134" s="78">
        <v>-2599.9999999999995</v>
      </c>
      <c r="Q134" s="78">
        <v>2600</v>
      </c>
      <c r="R134" s="78">
        <v>-1.7053025658242404E-13</v>
      </c>
      <c r="S134" s="78">
        <v>22.939999999999035</v>
      </c>
      <c r="T134" s="78">
        <v>-22.94000000000182</v>
      </c>
      <c r="U134" s="78">
        <v>22.939999999999774</v>
      </c>
      <c r="V134" s="78">
        <v>-3499.9999999999991</v>
      </c>
      <c r="W134" s="78">
        <v>-1.2185807918285718E-12</v>
      </c>
      <c r="X134" s="78">
        <v>1.7621459846850485E-12</v>
      </c>
      <c r="Y134" s="78">
        <v>-12659.317923076916</v>
      </c>
      <c r="Z134" s="78">
        <v>18447.279461538463</v>
      </c>
      <c r="AA134" s="78">
        <v>29116.317461538471</v>
      </c>
      <c r="AB134" s="78">
        <v>47351.268076923072</v>
      </c>
      <c r="AC134" s="78">
        <v>33787.662461538457</v>
      </c>
      <c r="AD134" s="78"/>
      <c r="AE134" s="78">
        <v>112566.14953846156</v>
      </c>
      <c r="AF134" s="78">
        <v>215928.63450000004</v>
      </c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  <c r="CR134" s="78"/>
      <c r="CS134" s="78"/>
      <c r="CT134" s="78"/>
      <c r="CU134" s="78"/>
      <c r="CV134" s="78"/>
      <c r="CW134" s="78"/>
      <c r="CX134" s="78"/>
      <c r="CY134" s="78"/>
      <c r="CZ134" s="78"/>
      <c r="DA134" s="78"/>
      <c r="DB134" s="78"/>
      <c r="DC134" s="78"/>
      <c r="DF134" s="78"/>
      <c r="DG134" s="78"/>
      <c r="DH134" s="78"/>
      <c r="DI134" s="78"/>
      <c r="DJ134" s="78"/>
      <c r="DK134" s="78"/>
      <c r="DL134" s="78"/>
      <c r="DM134" s="78"/>
      <c r="DN134" s="78"/>
      <c r="DO134" s="78"/>
      <c r="DP134" s="78"/>
      <c r="DQ134" s="78"/>
      <c r="DR134" s="78"/>
      <c r="DS134" s="78"/>
      <c r="DT134" s="78"/>
      <c r="DU134" s="78"/>
      <c r="DV134" s="78"/>
      <c r="DW134" s="78"/>
      <c r="DX134" s="78"/>
      <c r="DY134" s="78"/>
    </row>
    <row r="135" spans="3:129" s="73" customFormat="1" ht="12.75" customHeight="1">
      <c r="C135" s="76"/>
      <c r="D135" s="100" t="s">
        <v>744</v>
      </c>
      <c r="E135" s="77"/>
      <c r="F135" s="78">
        <v>0</v>
      </c>
      <c r="G135" s="78">
        <v>0</v>
      </c>
      <c r="H135" s="78">
        <v>0</v>
      </c>
      <c r="I135" s="78">
        <v>0</v>
      </c>
      <c r="J135" s="78">
        <v>0</v>
      </c>
      <c r="K135" s="78">
        <v>0</v>
      </c>
      <c r="L135" s="78">
        <v>0</v>
      </c>
      <c r="M135" s="78">
        <v>0</v>
      </c>
      <c r="N135" s="78">
        <v>0</v>
      </c>
      <c r="O135" s="78">
        <v>0</v>
      </c>
      <c r="P135" s="78">
        <v>0</v>
      </c>
      <c r="Q135" s="78">
        <v>0</v>
      </c>
      <c r="R135" s="78">
        <v>0</v>
      </c>
      <c r="S135" s="78">
        <v>-49.55</v>
      </c>
      <c r="T135" s="78">
        <v>49.549999999997254</v>
      </c>
      <c r="U135" s="78">
        <v>-1386.9100000000035</v>
      </c>
      <c r="V135" s="78">
        <v>-8148.3200000000106</v>
      </c>
      <c r="W135" s="78">
        <v>-8764.75</v>
      </c>
      <c r="X135" s="78">
        <v>808.45999999997002</v>
      </c>
      <c r="Y135" s="78">
        <v>40103.128615384609</v>
      </c>
      <c r="Z135" s="78">
        <v>30353.011692307704</v>
      </c>
      <c r="AA135" s="78">
        <v>29857.75169230768</v>
      </c>
      <c r="AB135" s="78">
        <v>41968.070615384604</v>
      </c>
      <c r="AC135" s="78">
        <v>28091.6536923077</v>
      </c>
      <c r="AD135" s="78"/>
      <c r="AE135" s="78">
        <v>152882.09630769226</v>
      </c>
      <c r="AF135" s="78">
        <v>215928.63450000004</v>
      </c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/>
      <c r="DB135" s="78"/>
      <c r="DC135" s="78"/>
      <c r="DF135" s="78"/>
      <c r="DG135" s="78"/>
      <c r="DH135" s="78"/>
      <c r="DI135" s="78"/>
      <c r="DJ135" s="78"/>
      <c r="DK135" s="78"/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</row>
    <row r="136" spans="3:129" s="73" customFormat="1" ht="12.75" customHeight="1">
      <c r="C136" s="76"/>
      <c r="D136" s="100" t="s">
        <v>769</v>
      </c>
      <c r="E136" s="77"/>
      <c r="F136" s="78">
        <v>0</v>
      </c>
      <c r="G136" s="78">
        <v>0</v>
      </c>
      <c r="H136" s="78">
        <v>0</v>
      </c>
      <c r="I136" s="78">
        <v>0</v>
      </c>
      <c r="J136" s="78">
        <v>0</v>
      </c>
      <c r="K136" s="78">
        <v>0</v>
      </c>
      <c r="L136" s="78">
        <v>0</v>
      </c>
      <c r="M136" s="78">
        <v>0</v>
      </c>
      <c r="N136" s="78">
        <v>0</v>
      </c>
      <c r="O136" s="78">
        <v>0</v>
      </c>
      <c r="P136" s="78">
        <v>0</v>
      </c>
      <c r="Q136" s="78">
        <v>0</v>
      </c>
      <c r="R136" s="78">
        <v>0</v>
      </c>
      <c r="S136" s="78">
        <v>0</v>
      </c>
      <c r="T136" s="78">
        <v>0</v>
      </c>
      <c r="U136" s="78">
        <v>0</v>
      </c>
      <c r="V136" s="78">
        <v>0</v>
      </c>
      <c r="W136" s="78">
        <v>0</v>
      </c>
      <c r="X136" s="78">
        <v>0</v>
      </c>
      <c r="Y136" s="78">
        <v>0</v>
      </c>
      <c r="Z136" s="78">
        <v>0</v>
      </c>
      <c r="AA136" s="78">
        <v>-24424.879076923069</v>
      </c>
      <c r="AB136" s="78">
        <v>11943.526153846135</v>
      </c>
      <c r="AC136" s="78">
        <v>19488.965923076925</v>
      </c>
      <c r="AD136" s="78"/>
      <c r="AE136" s="78">
        <v>7007.6129999999903</v>
      </c>
      <c r="AF136" s="78" t="e">
        <v>#REF!</v>
      </c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  <c r="CR136" s="78"/>
      <c r="CS136" s="78"/>
      <c r="CT136" s="78"/>
      <c r="CU136" s="78"/>
      <c r="CV136" s="78"/>
      <c r="CW136" s="78"/>
      <c r="CX136" s="78"/>
      <c r="CY136" s="78"/>
      <c r="CZ136" s="78"/>
      <c r="DA136" s="78"/>
      <c r="DB136" s="78"/>
      <c r="DC136" s="78"/>
      <c r="DF136" s="78"/>
      <c r="DG136" s="78"/>
      <c r="DH136" s="78"/>
      <c r="DI136" s="78"/>
      <c r="DJ136" s="78"/>
      <c r="DK136" s="78"/>
      <c r="DL136" s="78"/>
      <c r="DM136" s="78"/>
      <c r="DN136" s="78"/>
      <c r="DO136" s="78"/>
      <c r="DP136" s="78"/>
      <c r="DQ136" s="78"/>
      <c r="DR136" s="78"/>
      <c r="DS136" s="78"/>
      <c r="DT136" s="78"/>
      <c r="DU136" s="78"/>
      <c r="DV136" s="78"/>
      <c r="DW136" s="78"/>
      <c r="DX136" s="78"/>
      <c r="DY136" s="78"/>
    </row>
    <row r="137" spans="3:129" s="73" customFormat="1" ht="12.75" customHeight="1">
      <c r="C137" s="76"/>
      <c r="D137" s="100" t="s">
        <v>747</v>
      </c>
      <c r="E137" s="77"/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8">
        <v>0</v>
      </c>
      <c r="L137" s="78">
        <v>0</v>
      </c>
      <c r="M137" s="78">
        <v>0</v>
      </c>
      <c r="N137" s="78">
        <v>0</v>
      </c>
      <c r="O137" s="78">
        <v>0</v>
      </c>
      <c r="P137" s="78">
        <v>0</v>
      </c>
      <c r="Q137" s="78">
        <v>0</v>
      </c>
      <c r="R137" s="78">
        <v>0</v>
      </c>
      <c r="S137" s="78">
        <v>0</v>
      </c>
      <c r="T137" s="78">
        <v>0</v>
      </c>
      <c r="U137" s="78">
        <v>0</v>
      </c>
      <c r="V137" s="78">
        <v>0</v>
      </c>
      <c r="W137" s="78">
        <v>0</v>
      </c>
      <c r="X137" s="78">
        <v>0</v>
      </c>
      <c r="Y137" s="78">
        <v>0</v>
      </c>
      <c r="Z137" s="78">
        <v>0</v>
      </c>
      <c r="AA137" s="78">
        <v>0</v>
      </c>
      <c r="AB137" s="78">
        <v>-19977.84984615384</v>
      </c>
      <c r="AC137" s="78">
        <v>5045.4379230769264</v>
      </c>
      <c r="AD137" s="78"/>
      <c r="AE137" s="78">
        <v>-14932.411923076914</v>
      </c>
      <c r="AF137" s="78">
        <v>0</v>
      </c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</row>
    <row r="138" spans="3:129" s="73" customFormat="1" ht="12.75" customHeight="1">
      <c r="C138" s="76"/>
      <c r="D138" s="100" t="s">
        <v>765</v>
      </c>
      <c r="E138" s="77"/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8">
        <v>0</v>
      </c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8">
        <v>0</v>
      </c>
      <c r="R138" s="78">
        <v>0</v>
      </c>
      <c r="S138" s="78">
        <v>0</v>
      </c>
      <c r="T138" s="78">
        <v>0</v>
      </c>
      <c r="U138" s="78">
        <v>0</v>
      </c>
      <c r="V138" s="78">
        <v>0</v>
      </c>
      <c r="W138" s="78">
        <v>0</v>
      </c>
      <c r="X138" s="78">
        <v>0</v>
      </c>
      <c r="Y138" s="78">
        <v>0</v>
      </c>
      <c r="Z138" s="78">
        <v>0</v>
      </c>
      <c r="AA138" s="78">
        <v>0</v>
      </c>
      <c r="AB138" s="78">
        <v>0</v>
      </c>
      <c r="AC138" s="78">
        <v>-18903.454615384631</v>
      </c>
      <c r="AD138" s="78"/>
      <c r="AE138" s="78">
        <v>-18903.454615384631</v>
      </c>
      <c r="AF138" s="78">
        <v>0</v>
      </c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  <c r="CR138" s="78"/>
      <c r="CS138" s="78"/>
      <c r="CT138" s="78"/>
      <c r="CU138" s="78"/>
      <c r="CV138" s="78"/>
      <c r="CW138" s="78"/>
      <c r="CX138" s="78"/>
      <c r="CY138" s="78"/>
      <c r="CZ138" s="78"/>
      <c r="DA138" s="78"/>
      <c r="DB138" s="78"/>
      <c r="DC138" s="78"/>
      <c r="DF138" s="78"/>
      <c r="DG138" s="78"/>
      <c r="DH138" s="78"/>
      <c r="DI138" s="78"/>
      <c r="DJ138" s="78"/>
      <c r="DK138" s="78"/>
      <c r="DL138" s="78"/>
      <c r="DM138" s="78"/>
      <c r="DN138" s="78"/>
      <c r="DO138" s="78"/>
      <c r="DP138" s="78"/>
      <c r="DQ138" s="78"/>
      <c r="DR138" s="78"/>
      <c r="DS138" s="78"/>
      <c r="DT138" s="78"/>
      <c r="DU138" s="78"/>
      <c r="DV138" s="78"/>
      <c r="DW138" s="78"/>
      <c r="DX138" s="78"/>
      <c r="DY138" s="78"/>
    </row>
    <row r="139" spans="3:129" s="77" customFormat="1">
      <c r="D139" s="79" t="s">
        <v>80</v>
      </c>
      <c r="E139" s="80"/>
      <c r="F139" s="81">
        <v>463487.53999999992</v>
      </c>
      <c r="G139" s="81">
        <v>489133.41</v>
      </c>
      <c r="H139" s="81">
        <v>599824.95000000007</v>
      </c>
      <c r="I139" s="81">
        <v>738574.32</v>
      </c>
      <c r="J139" s="81">
        <v>1222317.3899999999</v>
      </c>
      <c r="K139" s="81">
        <v>462308.09999999992</v>
      </c>
      <c r="L139" s="81">
        <v>691530.05999999971</v>
      </c>
      <c r="M139" s="81">
        <v>907045.95999999985</v>
      </c>
      <c r="N139" s="81">
        <v>754661.23</v>
      </c>
      <c r="O139" s="81">
        <v>606029.66999999993</v>
      </c>
      <c r="P139" s="81">
        <v>666796.79</v>
      </c>
      <c r="Q139" s="81">
        <v>805382.09</v>
      </c>
      <c r="R139" s="81">
        <v>748630.42000000016</v>
      </c>
      <c r="S139" s="81">
        <v>821426.34000000008</v>
      </c>
      <c r="T139" s="81">
        <v>736941.35999999987</v>
      </c>
      <c r="U139" s="81">
        <v>813102.54999999993</v>
      </c>
      <c r="V139" s="81">
        <v>1524126.44</v>
      </c>
      <c r="W139" s="81">
        <v>497403.37999999995</v>
      </c>
      <c r="X139" s="81">
        <v>742734.73999999976</v>
      </c>
      <c r="Y139" s="81">
        <v>1073051.8426538466</v>
      </c>
      <c r="Z139" s="81">
        <v>888744.83992307703</v>
      </c>
      <c r="AA139" s="81">
        <v>819729.70834615408</v>
      </c>
      <c r="AB139" s="81">
        <v>1110387.842461539</v>
      </c>
      <c r="AC139" s="81">
        <v>923032.78165384615</v>
      </c>
      <c r="AD139" s="82"/>
      <c r="AE139" s="81">
        <v>10699312.245038461</v>
      </c>
      <c r="AF139" s="81">
        <v>10709635.549961541</v>
      </c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A139" s="82"/>
      <c r="DB139" s="82"/>
      <c r="DC139" s="82"/>
      <c r="DF139" s="81" t="e">
        <v>#REF!</v>
      </c>
      <c r="DG139" s="81" t="e">
        <v>#REF!</v>
      </c>
      <c r="DH139" s="81" t="e">
        <v>#REF!</v>
      </c>
      <c r="DI139" s="81" t="e">
        <v>#REF!</v>
      </c>
      <c r="DJ139" s="81" t="e">
        <v>#REF!</v>
      </c>
      <c r="DK139" s="81" t="e">
        <v>#REF!</v>
      </c>
      <c r="DL139" s="81" t="e">
        <v>#REF!</v>
      </c>
      <c r="DM139" s="81" t="e">
        <v>#REF!</v>
      </c>
      <c r="DN139" s="81" t="e">
        <v>#REF!</v>
      </c>
      <c r="DO139" s="81" t="e">
        <v>#REF!</v>
      </c>
      <c r="DP139" s="81" t="e">
        <v>#REF!</v>
      </c>
      <c r="DQ139" s="81" t="e">
        <v>#REF!</v>
      </c>
      <c r="DR139" s="81" t="e">
        <v>#REF!</v>
      </c>
      <c r="DS139" s="81" t="e">
        <v>#REF!</v>
      </c>
      <c r="DT139" s="81" t="e">
        <v>#REF!</v>
      </c>
      <c r="DU139" s="81" t="e">
        <v>#REF!</v>
      </c>
      <c r="DV139" s="81" t="e">
        <v>#REF!</v>
      </c>
      <c r="DW139" s="81" t="e">
        <v>#REF!</v>
      </c>
      <c r="DX139" s="81" t="e">
        <v>#REF!</v>
      </c>
      <c r="DY139" s="81" t="e">
        <v>#REF!</v>
      </c>
    </row>
    <row r="140" spans="3:129" collapsed="1"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9.3132257461547852E-10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-9.3132257461547852E-10</v>
      </c>
      <c r="U140" s="26">
        <v>0</v>
      </c>
      <c r="V140" s="26">
        <v>0</v>
      </c>
      <c r="W140" s="26">
        <v>-6.4028427004814148E-10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E140" s="26"/>
      <c r="AF140" s="26"/>
    </row>
    <row r="142" spans="3:129" hidden="1" outlineLevel="1"/>
    <row r="143" spans="3:129" hidden="1" outlineLevel="1"/>
    <row r="144" spans="3:129" hidden="1" outlineLevel="1"/>
    <row r="145" spans="4:29" hidden="1" outlineLevel="1">
      <c r="D145" s="32" t="s">
        <v>671</v>
      </c>
      <c r="F145" s="33">
        <v>231656.65333333315</v>
      </c>
      <c r="G145" s="33">
        <v>244177.75333333289</v>
      </c>
      <c r="H145" s="33">
        <v>358485.46333333332</v>
      </c>
      <c r="I145" s="33">
        <v>482971.77999999968</v>
      </c>
      <c r="J145" s="33">
        <v>945266.75999999954</v>
      </c>
      <c r="K145" s="33">
        <v>210740.27000000025</v>
      </c>
      <c r="L145" s="33">
        <v>362397.21999999945</v>
      </c>
      <c r="M145" s="33">
        <v>571457.51999999897</v>
      </c>
      <c r="N145" s="33">
        <v>457899.84999999957</v>
      </c>
      <c r="O145" s="33">
        <v>328591.12000000017</v>
      </c>
      <c r="P145" s="33">
        <v>364277.40000000049</v>
      </c>
      <c r="Q145" s="33">
        <v>521469.73999999982</v>
      </c>
      <c r="R145" s="33">
        <v>440514.13999999961</v>
      </c>
      <c r="S145" s="33">
        <v>505150.45000000059</v>
      </c>
      <c r="T145" s="33">
        <v>455460.59000000084</v>
      </c>
      <c r="U145" s="33">
        <v>491758.01999999984</v>
      </c>
      <c r="V145" s="33">
        <v>1179980.7700000007</v>
      </c>
      <c r="W145" s="33">
        <v>167782.37000000052</v>
      </c>
      <c r="X145" s="33">
        <v>437666.72999999952</v>
      </c>
      <c r="Y145" s="33">
        <v>723668.87648717966</v>
      </c>
      <c r="Z145" s="33">
        <v>546596.21275641036</v>
      </c>
      <c r="AA145" s="33">
        <v>454897.38117948681</v>
      </c>
      <c r="AB145" s="33">
        <v>736125.66829487123</v>
      </c>
      <c r="AC145" s="33">
        <v>555526.82548717933</v>
      </c>
    </row>
    <row r="146" spans="4:29" hidden="1" outlineLevel="1">
      <c r="D146" s="32" t="s">
        <v>670</v>
      </c>
      <c r="F146" s="33">
        <v>433796.17660256452</v>
      </c>
      <c r="G146" s="33">
        <v>465215.19179487199</v>
      </c>
      <c r="H146" s="33">
        <v>409585.06306410284</v>
      </c>
      <c r="I146" s="33">
        <v>514625.88025641046</v>
      </c>
      <c r="J146" s="33">
        <v>1155504.8649871794</v>
      </c>
      <c r="K146" s="33">
        <v>210121.02225641022</v>
      </c>
      <c r="L146" s="33">
        <v>575196.74025641056</v>
      </c>
      <c r="M146" s="33">
        <v>777293.04648717958</v>
      </c>
      <c r="N146" s="33">
        <v>559338.11275641026</v>
      </c>
      <c r="O146" s="33">
        <v>455889.24617948703</v>
      </c>
      <c r="P146" s="33">
        <v>731125.66829487123</v>
      </c>
      <c r="Q146" s="33">
        <v>550526.82548717933</v>
      </c>
      <c r="R146" s="33">
        <v>0</v>
      </c>
      <c r="S146" s="33" t="e">
        <v>#REF!</v>
      </c>
      <c r="T146" s="33" t="e">
        <v>#REF!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</row>
    <row r="147" spans="4:29" hidden="1" outlineLevel="1">
      <c r="D147" s="32" t="s">
        <v>672</v>
      </c>
      <c r="F147" s="33">
        <v>-202139.52326923137</v>
      </c>
      <c r="G147" s="33">
        <v>-221037.4384615391</v>
      </c>
      <c r="H147" s="33">
        <v>-51099.599730769522</v>
      </c>
      <c r="I147" s="33">
        <v>-31654.100256410777</v>
      </c>
      <c r="J147" s="33">
        <v>-210238.10498717986</v>
      </c>
      <c r="K147" s="33">
        <v>619.24774359003641</v>
      </c>
      <c r="L147" s="33">
        <v>-212799.52025641111</v>
      </c>
      <c r="M147" s="33">
        <v>-205835.52648718061</v>
      </c>
      <c r="N147" s="33">
        <v>-101438.2627564107</v>
      </c>
      <c r="O147" s="33">
        <v>-127298.12617948686</v>
      </c>
      <c r="P147" s="33">
        <v>-366848.26829487074</v>
      </c>
      <c r="Q147" s="33">
        <v>-29057.085487179516</v>
      </c>
      <c r="R147" s="33">
        <v>440514.13999999961</v>
      </c>
      <c r="S147" s="33" t="e">
        <v>#REF!</v>
      </c>
      <c r="T147" s="33" t="e">
        <v>#REF!</v>
      </c>
      <c r="U147" s="33">
        <v>491758.01999999984</v>
      </c>
      <c r="V147" s="33">
        <v>1179980.7700000007</v>
      </c>
      <c r="W147" s="33">
        <v>167782.37000000052</v>
      </c>
      <c r="X147" s="33">
        <v>437666.72999999952</v>
      </c>
      <c r="Y147" s="33">
        <v>723668.87648717966</v>
      </c>
      <c r="Z147" s="33">
        <v>546596.21275641036</v>
      </c>
      <c r="AA147" s="33">
        <v>454897.38117948681</v>
      </c>
      <c r="AB147" s="33">
        <v>736125.66829487123</v>
      </c>
      <c r="AC147" s="33">
        <v>555526.82548717933</v>
      </c>
    </row>
    <row r="148" spans="4:29" collapsed="1"/>
    <row r="157" spans="4:29">
      <c r="F157" s="31"/>
      <c r="G157" s="83"/>
    </row>
    <row r="158" spans="4:29">
      <c r="F158" s="31"/>
      <c r="G158" s="83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4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DA8B-C407-4B0A-9D58-A8F8A42D403E}">
  <sheetPr codeName="Sheet9">
    <tabColor theme="9" tint="-0.499984740745262"/>
    <pageSetUpPr fitToPage="1"/>
  </sheetPr>
  <dimension ref="C1:DV80"/>
  <sheetViews>
    <sheetView showGridLines="0" topLeftCell="A3" zoomScale="118" zoomScaleNormal="100" workbookViewId="0">
      <pane xSplit="5" ySplit="6" topLeftCell="R10" activePane="bottomRight" state="frozen"/>
      <selection activeCell="I7" sqref="A1:XFD1048576"/>
      <selection pane="topRight" activeCell="I7" sqref="A1:XFD1048576"/>
      <selection pane="bottomLeft" activeCell="I7" sqref="A1:XFD1048576"/>
      <selection pane="bottomRight" activeCell="I7" sqref="A1:XFD1048576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20.1640625" style="32" customWidth="1" collapsed="1"/>
    <col min="5" max="5" width="3" style="32" customWidth="1"/>
    <col min="6" max="17" width="9.1640625" style="33" hidden="1" customWidth="1" outlineLevel="1"/>
    <col min="18" max="18" width="9.1640625" style="33" customWidth="1" collapsed="1"/>
    <col min="19" max="29" width="9.1640625" style="33" customWidth="1"/>
    <col min="30" max="30" width="3.5" style="33" customWidth="1"/>
    <col min="31" max="83" width="11.1640625" style="33" customWidth="1"/>
    <col min="84" max="95" width="11.1640625" style="33" hidden="1" customWidth="1" outlineLevel="1"/>
    <col min="96" max="96" width="11.5" style="32" hidden="1" customWidth="1" outlineLevel="1"/>
    <col min="97" max="97" width="9.1640625" style="32" hidden="1" customWidth="1" outlineLevel="1" collapsed="1"/>
    <col min="98" max="117" width="11.1640625" style="33" hidden="1" customWidth="1" outlineLevel="1"/>
    <col min="118" max="118" width="9.1640625" style="32" collapsed="1"/>
    <col min="119" max="125" width="9.1640625" style="32"/>
    <col min="126" max="126" width="9.5" style="32" bestFit="1" customWidth="1"/>
    <col min="127" max="16384" width="9.1640625" style="32"/>
  </cols>
  <sheetData>
    <row r="1" spans="3:126" hidden="1" outlineLevel="1">
      <c r="CT1" s="33" t="s">
        <v>59</v>
      </c>
      <c r="CU1" s="33" t="s">
        <v>60</v>
      </c>
      <c r="CV1" s="33" t="s">
        <v>61</v>
      </c>
      <c r="CW1" s="33" t="s">
        <v>62</v>
      </c>
      <c r="CX1" s="33" t="s">
        <v>59</v>
      </c>
      <c r="CY1" s="33" t="s">
        <v>60</v>
      </c>
      <c r="CZ1" s="33" t="s">
        <v>61</v>
      </c>
      <c r="DA1" s="33" t="s">
        <v>62</v>
      </c>
      <c r="DB1" s="33" t="s">
        <v>59</v>
      </c>
      <c r="DC1" s="33" t="s">
        <v>60</v>
      </c>
      <c r="DD1" s="33" t="s">
        <v>61</v>
      </c>
      <c r="DE1" s="33" t="s">
        <v>62</v>
      </c>
      <c r="DF1" s="33" t="s">
        <v>59</v>
      </c>
      <c r="DG1" s="33" t="s">
        <v>60</v>
      </c>
      <c r="DH1" s="33" t="s">
        <v>61</v>
      </c>
      <c r="DI1" s="33" t="s">
        <v>62</v>
      </c>
      <c r="DJ1" s="33" t="s">
        <v>59</v>
      </c>
      <c r="DK1" s="33" t="s">
        <v>60</v>
      </c>
      <c r="DL1" s="33" t="s">
        <v>61</v>
      </c>
      <c r="DM1" s="33" t="s">
        <v>62</v>
      </c>
    </row>
    <row r="2" spans="3:126" hidden="1" outlineLevel="1">
      <c r="CT2" s="33" t="s">
        <v>1083</v>
      </c>
      <c r="CU2" s="33" t="s">
        <v>1084</v>
      </c>
      <c r="CV2" s="33" t="s">
        <v>1085</v>
      </c>
      <c r="CW2" s="33" t="s">
        <v>1086</v>
      </c>
      <c r="CX2" s="33" t="s">
        <v>1087</v>
      </c>
      <c r="CY2" s="33" t="s">
        <v>1088</v>
      </c>
      <c r="CZ2" s="33" t="s">
        <v>1089</v>
      </c>
      <c r="DA2" s="33" t="s">
        <v>1090</v>
      </c>
      <c r="DB2" s="33" t="s">
        <v>1091</v>
      </c>
      <c r="DC2" s="33" t="s">
        <v>1092</v>
      </c>
      <c r="DD2" s="33" t="s">
        <v>1093</v>
      </c>
      <c r="DE2" s="33" t="s">
        <v>1094</v>
      </c>
      <c r="DF2" s="33" t="s">
        <v>1095</v>
      </c>
      <c r="DG2" s="33" t="s">
        <v>1096</v>
      </c>
      <c r="DH2" s="33" t="s">
        <v>1097</v>
      </c>
      <c r="DI2" s="33" t="s">
        <v>1098</v>
      </c>
      <c r="DJ2" s="33" t="s">
        <v>1099</v>
      </c>
      <c r="DK2" s="33" t="s">
        <v>1100</v>
      </c>
      <c r="DL2" s="33" t="s">
        <v>1101</v>
      </c>
      <c r="DM2" s="33" t="s">
        <v>1102</v>
      </c>
    </row>
    <row r="3" spans="3:126" ht="16" collapsed="1">
      <c r="D3" s="34"/>
      <c r="E3" s="35"/>
    </row>
    <row r="4" spans="3:126" ht="19">
      <c r="D4" s="119" t="s">
        <v>1104</v>
      </c>
      <c r="E4" s="35"/>
    </row>
    <row r="5" spans="3:126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CT5" s="37" t="s">
        <v>2</v>
      </c>
      <c r="CU5" s="37" t="s">
        <v>2</v>
      </c>
      <c r="CV5" s="37" t="s">
        <v>2</v>
      </c>
      <c r="CW5" s="37" t="s">
        <v>2</v>
      </c>
      <c r="CX5" s="37" t="s">
        <v>3</v>
      </c>
      <c r="CY5" s="37" t="s">
        <v>3</v>
      </c>
      <c r="CZ5" s="37" t="s">
        <v>3</v>
      </c>
      <c r="DA5" s="37" t="s">
        <v>3</v>
      </c>
      <c r="DB5" s="37" t="s">
        <v>4</v>
      </c>
      <c r="DC5" s="37" t="s">
        <v>4</v>
      </c>
      <c r="DD5" s="37" t="s">
        <v>4</v>
      </c>
      <c r="DE5" s="37" t="s">
        <v>4</v>
      </c>
      <c r="DF5" s="37" t="s">
        <v>5</v>
      </c>
      <c r="DG5" s="37" t="s">
        <v>5</v>
      </c>
      <c r="DH5" s="37" t="s">
        <v>5</v>
      </c>
      <c r="DI5" s="37" t="s">
        <v>5</v>
      </c>
      <c r="DJ5" s="37" t="s">
        <v>7</v>
      </c>
      <c r="DK5" s="37" t="s">
        <v>7</v>
      </c>
      <c r="DL5" s="37" t="s">
        <v>7</v>
      </c>
      <c r="DM5" s="37" t="s">
        <v>7</v>
      </c>
    </row>
    <row r="6" spans="3:126" s="38" customFormat="1" ht="16">
      <c r="D6" s="1294" t="s">
        <v>820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</row>
    <row r="7" spans="3:126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9</v>
      </c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</row>
    <row r="8" spans="3:126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811</v>
      </c>
      <c r="Z8" s="19" t="s">
        <v>811</v>
      </c>
      <c r="AA8" s="19" t="s">
        <v>811</v>
      </c>
      <c r="AB8" s="19" t="s">
        <v>811</v>
      </c>
      <c r="AC8" s="19" t="s">
        <v>811</v>
      </c>
      <c r="AD8" s="47"/>
      <c r="AE8" s="19" t="s">
        <v>289</v>
      </c>
      <c r="AF8" s="19" t="s">
        <v>147</v>
      </c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8"/>
      <c r="CS8" s="48"/>
      <c r="CT8" s="19">
        <v>0</v>
      </c>
      <c r="CU8" s="19">
        <v>0</v>
      </c>
      <c r="CV8" s="19">
        <v>0</v>
      </c>
      <c r="CW8" s="19">
        <v>0</v>
      </c>
      <c r="CX8" s="19">
        <v>0</v>
      </c>
      <c r="CY8" s="19">
        <v>0</v>
      </c>
      <c r="CZ8" s="19">
        <v>0</v>
      </c>
      <c r="DA8" s="19">
        <v>0</v>
      </c>
      <c r="DB8" s="19">
        <v>0</v>
      </c>
      <c r="DC8" s="19">
        <v>0</v>
      </c>
      <c r="DD8" s="19">
        <v>0</v>
      </c>
      <c r="DE8" s="19">
        <v>0</v>
      </c>
      <c r="DF8" s="19">
        <v>0</v>
      </c>
      <c r="DG8" s="19">
        <v>0</v>
      </c>
      <c r="DH8" s="19">
        <v>0</v>
      </c>
      <c r="DI8" s="19">
        <v>0</v>
      </c>
      <c r="DJ8" s="19">
        <v>0</v>
      </c>
      <c r="DK8" s="19">
        <v>0</v>
      </c>
      <c r="DL8" s="19">
        <v>0</v>
      </c>
      <c r="DM8" s="19">
        <v>0</v>
      </c>
      <c r="DN8" s="48"/>
      <c r="DO8" s="48"/>
      <c r="DP8" s="48"/>
      <c r="DQ8" s="48"/>
      <c r="DR8" s="48"/>
      <c r="DS8" s="48"/>
      <c r="DT8" s="48"/>
      <c r="DU8" s="48"/>
      <c r="DV8" s="33"/>
    </row>
    <row r="9" spans="3:126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50"/>
      <c r="CS9" s="50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50"/>
      <c r="DO9" s="50"/>
      <c r="DP9" s="50"/>
      <c r="DQ9" s="50"/>
      <c r="DR9" s="50"/>
      <c r="DS9" s="50"/>
      <c r="DT9" s="50"/>
      <c r="DU9" s="50"/>
      <c r="DV9" s="50"/>
    </row>
    <row r="10" spans="3:126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</row>
    <row r="11" spans="3:126" hidden="1" outlineLevel="1">
      <c r="C11" s="52">
        <v>101</v>
      </c>
      <c r="D11" s="123" t="s">
        <v>74</v>
      </c>
      <c r="F11" s="24">
        <v>76588.23000000001</v>
      </c>
      <c r="G11" s="24">
        <v>159280.26</v>
      </c>
      <c r="H11" s="24">
        <v>135464.21</v>
      </c>
      <c r="I11" s="24">
        <v>131772.28</v>
      </c>
      <c r="J11" s="24">
        <v>177395.4</v>
      </c>
      <c r="K11" s="24">
        <v>102005.72</v>
      </c>
      <c r="L11" s="24">
        <v>127573.97999999998</v>
      </c>
      <c r="M11" s="24">
        <v>157138.26</v>
      </c>
      <c r="N11" s="24">
        <v>135556.84</v>
      </c>
      <c r="O11" s="24">
        <v>124553.82</v>
      </c>
      <c r="P11" s="24">
        <v>157049.82</v>
      </c>
      <c r="Q11" s="24">
        <v>135902.69</v>
      </c>
      <c r="R11" s="24">
        <v>112989.57</v>
      </c>
      <c r="S11" s="24">
        <v>147016.01</v>
      </c>
      <c r="T11" s="24">
        <v>124825.15</v>
      </c>
      <c r="U11" s="24">
        <v>130149.20999999999</v>
      </c>
      <c r="V11" s="24">
        <v>179257.88</v>
      </c>
      <c r="W11" s="24">
        <v>106978.54999999999</v>
      </c>
      <c r="X11" s="24">
        <v>121764.07999999999</v>
      </c>
      <c r="Y11" s="24">
        <v>163500</v>
      </c>
      <c r="Z11" s="24">
        <v>133000</v>
      </c>
      <c r="AA11" s="24">
        <v>136300</v>
      </c>
      <c r="AB11" s="24">
        <v>174400</v>
      </c>
      <c r="AC11" s="24">
        <v>145500</v>
      </c>
      <c r="AD11" s="24"/>
      <c r="AE11" s="24">
        <v>1675680.4499999997</v>
      </c>
      <c r="AF11" s="24">
        <v>1714000</v>
      </c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50"/>
      <c r="CS11" s="50"/>
      <c r="CT11" s="24" t="e">
        <v>#REF!</v>
      </c>
      <c r="CU11" s="24" t="e">
        <v>#REF!</v>
      </c>
      <c r="CV11" s="24" t="e">
        <v>#REF!</v>
      </c>
      <c r="CW11" s="24" t="e">
        <v>#REF!</v>
      </c>
      <c r="CX11" s="24" t="e">
        <v>#REF!</v>
      </c>
      <c r="CY11" s="24" t="e">
        <v>#REF!</v>
      </c>
      <c r="CZ11" s="24" t="e">
        <v>#REF!</v>
      </c>
      <c r="DA11" s="24" t="e">
        <v>#REF!</v>
      </c>
      <c r="DB11" s="24" t="e">
        <v>#REF!</v>
      </c>
      <c r="DC11" s="24" t="e">
        <v>#REF!</v>
      </c>
      <c r="DD11" s="24" t="e">
        <v>#REF!</v>
      </c>
      <c r="DE11" s="24" t="e">
        <v>#REF!</v>
      </c>
      <c r="DF11" s="24" t="e">
        <v>#REF!</v>
      </c>
      <c r="DG11" s="24" t="e">
        <v>#REF!</v>
      </c>
      <c r="DH11" s="24" t="e">
        <v>#REF!</v>
      </c>
      <c r="DI11" s="24" t="e">
        <v>#REF!</v>
      </c>
      <c r="DJ11" s="24" t="e">
        <v>#REF!</v>
      </c>
      <c r="DK11" s="24" t="e">
        <v>#REF!</v>
      </c>
      <c r="DL11" s="24" t="e">
        <v>#REF!</v>
      </c>
      <c r="DM11" s="24" t="e">
        <v>#REF!</v>
      </c>
      <c r="DN11" s="50"/>
      <c r="DO11" s="50"/>
      <c r="DP11" s="50"/>
      <c r="DQ11" s="50"/>
      <c r="DR11" s="50"/>
      <c r="DS11" s="50"/>
      <c r="DT11" s="50"/>
      <c r="DU11" s="50"/>
      <c r="DV11" s="50"/>
    </row>
    <row r="12" spans="3:126" hidden="1" outlineLevel="1">
      <c r="C12" s="52">
        <v>102</v>
      </c>
      <c r="D12" s="123" t="s">
        <v>75</v>
      </c>
      <c r="F12" s="24">
        <v>184319.97</v>
      </c>
      <c r="G12" s="24">
        <v>216090.57</v>
      </c>
      <c r="H12" s="24">
        <v>199784.89</v>
      </c>
      <c r="I12" s="24">
        <v>221823.8</v>
      </c>
      <c r="J12" s="24">
        <v>321477.76000000001</v>
      </c>
      <c r="K12" s="24">
        <v>99974.25</v>
      </c>
      <c r="L12" s="24">
        <v>201135.30000000002</v>
      </c>
      <c r="M12" s="24">
        <v>249013.83000000002</v>
      </c>
      <c r="N12" s="24">
        <v>200384.19999999998</v>
      </c>
      <c r="O12" s="24">
        <v>201149.82</v>
      </c>
      <c r="P12" s="24">
        <v>225964.61000000002</v>
      </c>
      <c r="Q12" s="24">
        <v>174424.99</v>
      </c>
      <c r="R12" s="24">
        <v>167905.4</v>
      </c>
      <c r="S12" s="24">
        <v>212383.94999999998</v>
      </c>
      <c r="T12" s="24">
        <v>196565.68</v>
      </c>
      <c r="U12" s="24">
        <v>199629.18000000002</v>
      </c>
      <c r="V12" s="24">
        <v>322411.07</v>
      </c>
      <c r="W12" s="24">
        <v>146965.09</v>
      </c>
      <c r="X12" s="24">
        <v>179039.35999999999</v>
      </c>
      <c r="Y12" s="24">
        <v>252000</v>
      </c>
      <c r="Z12" s="24">
        <v>204100</v>
      </c>
      <c r="AA12" s="24">
        <v>208300</v>
      </c>
      <c r="AB12" s="24">
        <v>244600</v>
      </c>
      <c r="AC12" s="24">
        <v>177200</v>
      </c>
      <c r="AD12" s="24"/>
      <c r="AE12" s="24">
        <v>2511099.73</v>
      </c>
      <c r="AF12" s="24">
        <v>2629500</v>
      </c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50"/>
      <c r="CS12" s="50"/>
      <c r="CT12" s="24" t="e">
        <v>#REF!</v>
      </c>
      <c r="CU12" s="24" t="e">
        <v>#REF!</v>
      </c>
      <c r="CV12" s="24" t="e">
        <v>#REF!</v>
      </c>
      <c r="CW12" s="24" t="e">
        <v>#REF!</v>
      </c>
      <c r="CX12" s="24" t="e">
        <v>#REF!</v>
      </c>
      <c r="CY12" s="24" t="e">
        <v>#REF!</v>
      </c>
      <c r="CZ12" s="24" t="e">
        <v>#REF!</v>
      </c>
      <c r="DA12" s="24" t="e">
        <v>#REF!</v>
      </c>
      <c r="DB12" s="24" t="e">
        <v>#REF!</v>
      </c>
      <c r="DC12" s="24" t="e">
        <v>#REF!</v>
      </c>
      <c r="DD12" s="24" t="e">
        <v>#REF!</v>
      </c>
      <c r="DE12" s="24" t="e">
        <v>#REF!</v>
      </c>
      <c r="DF12" s="24" t="e">
        <v>#REF!</v>
      </c>
      <c r="DG12" s="24" t="e">
        <v>#REF!</v>
      </c>
      <c r="DH12" s="24" t="e">
        <v>#REF!</v>
      </c>
      <c r="DI12" s="24" t="e">
        <v>#REF!</v>
      </c>
      <c r="DJ12" s="24" t="e">
        <v>#REF!</v>
      </c>
      <c r="DK12" s="24" t="e">
        <v>#REF!</v>
      </c>
      <c r="DL12" s="24" t="e">
        <v>#REF!</v>
      </c>
      <c r="DM12" s="24" t="e">
        <v>#REF!</v>
      </c>
      <c r="DN12" s="50"/>
      <c r="DO12" s="50"/>
      <c r="DP12" s="50"/>
      <c r="DQ12" s="50"/>
      <c r="DR12" s="50"/>
      <c r="DS12" s="50"/>
      <c r="DT12" s="50"/>
      <c r="DU12" s="50"/>
      <c r="DV12" s="50"/>
    </row>
    <row r="13" spans="3:126" hidden="1" outlineLevel="1">
      <c r="C13" s="52">
        <v>103</v>
      </c>
      <c r="D13" s="123" t="s">
        <v>76</v>
      </c>
      <c r="F13" s="24">
        <v>276577.06</v>
      </c>
      <c r="G13" s="24">
        <v>294851.88</v>
      </c>
      <c r="H13" s="24">
        <v>247063.59000000003</v>
      </c>
      <c r="I13" s="24">
        <v>253036.80000000002</v>
      </c>
      <c r="J13" s="24">
        <v>351620.38</v>
      </c>
      <c r="K13" s="24">
        <v>206673.55000000002</v>
      </c>
      <c r="L13" s="24">
        <v>245971.07</v>
      </c>
      <c r="M13" s="24">
        <v>307144.55</v>
      </c>
      <c r="N13" s="24">
        <v>259036.1</v>
      </c>
      <c r="O13" s="24">
        <v>223813.78999999998</v>
      </c>
      <c r="P13" s="24">
        <v>303320.02999999997</v>
      </c>
      <c r="Q13" s="24">
        <v>259111.87</v>
      </c>
      <c r="R13" s="24">
        <v>241158.96000000002</v>
      </c>
      <c r="S13" s="24">
        <v>281443.25</v>
      </c>
      <c r="T13" s="24">
        <v>237690.26</v>
      </c>
      <c r="U13" s="24">
        <v>264169.17</v>
      </c>
      <c r="V13" s="24">
        <v>398072.18</v>
      </c>
      <c r="W13" s="24">
        <v>207695.34</v>
      </c>
      <c r="X13" s="24">
        <v>239083.17</v>
      </c>
      <c r="Y13" s="24">
        <v>328400</v>
      </c>
      <c r="Z13" s="24">
        <v>259200</v>
      </c>
      <c r="AA13" s="24">
        <v>264800</v>
      </c>
      <c r="AB13" s="24">
        <v>304000</v>
      </c>
      <c r="AC13" s="24">
        <v>292000</v>
      </c>
      <c r="AD13" s="24"/>
      <c r="AE13" s="24">
        <v>3317712.33</v>
      </c>
      <c r="AF13" s="24">
        <v>3367300</v>
      </c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50"/>
      <c r="CS13" s="50"/>
      <c r="CT13" s="24" t="e">
        <v>#REF!</v>
      </c>
      <c r="CU13" s="24" t="e">
        <v>#REF!</v>
      </c>
      <c r="CV13" s="24" t="e">
        <v>#REF!</v>
      </c>
      <c r="CW13" s="24" t="e">
        <v>#REF!</v>
      </c>
      <c r="CX13" s="24" t="e">
        <v>#REF!</v>
      </c>
      <c r="CY13" s="24" t="e">
        <v>#REF!</v>
      </c>
      <c r="CZ13" s="24" t="e">
        <v>#REF!</v>
      </c>
      <c r="DA13" s="24" t="e">
        <v>#REF!</v>
      </c>
      <c r="DB13" s="24" t="e">
        <v>#REF!</v>
      </c>
      <c r="DC13" s="24" t="e">
        <v>#REF!</v>
      </c>
      <c r="DD13" s="24" t="e">
        <v>#REF!</v>
      </c>
      <c r="DE13" s="24" t="e">
        <v>#REF!</v>
      </c>
      <c r="DF13" s="24" t="e">
        <v>#REF!</v>
      </c>
      <c r="DG13" s="24" t="e">
        <v>#REF!</v>
      </c>
      <c r="DH13" s="24" t="e">
        <v>#REF!</v>
      </c>
      <c r="DI13" s="24" t="e">
        <v>#REF!</v>
      </c>
      <c r="DJ13" s="24" t="e">
        <v>#REF!</v>
      </c>
      <c r="DK13" s="24" t="e">
        <v>#REF!</v>
      </c>
      <c r="DL13" s="24" t="e">
        <v>#REF!</v>
      </c>
      <c r="DM13" s="24" t="e">
        <v>#REF!</v>
      </c>
      <c r="DN13" s="50"/>
      <c r="DO13" s="50"/>
      <c r="DP13" s="50"/>
      <c r="DQ13" s="50"/>
      <c r="DR13" s="50"/>
      <c r="DS13" s="50"/>
      <c r="DT13" s="50"/>
      <c r="DU13" s="50"/>
      <c r="DV13" s="50"/>
    </row>
    <row r="14" spans="3:126" hidden="1" outlineLevel="1">
      <c r="C14" s="52">
        <v>104</v>
      </c>
      <c r="D14" s="123" t="s">
        <v>10</v>
      </c>
      <c r="F14" s="24">
        <v>129098.24000000001</v>
      </c>
      <c r="G14" s="24">
        <v>162346.02000000002</v>
      </c>
      <c r="H14" s="24">
        <v>145003.22999999998</v>
      </c>
      <c r="I14" s="24">
        <v>179073.13999999998</v>
      </c>
      <c r="J14" s="24">
        <v>248291.01</v>
      </c>
      <c r="K14" s="24">
        <v>127097.18</v>
      </c>
      <c r="L14" s="24">
        <v>152365.22999999998</v>
      </c>
      <c r="M14" s="24">
        <v>191442.55</v>
      </c>
      <c r="N14" s="24">
        <v>147634.45000000001</v>
      </c>
      <c r="O14" s="24">
        <v>131801.70000000001</v>
      </c>
      <c r="P14" s="24">
        <v>159823.52000000002</v>
      </c>
      <c r="Q14" s="24">
        <v>126175.72</v>
      </c>
      <c r="R14" s="24">
        <v>114967.41</v>
      </c>
      <c r="S14" s="24">
        <v>156225.51</v>
      </c>
      <c r="T14" s="24">
        <v>139363.26999999999</v>
      </c>
      <c r="U14" s="24">
        <v>159439.27000000002</v>
      </c>
      <c r="V14" s="24">
        <v>250424.91999999998</v>
      </c>
      <c r="W14" s="24">
        <v>110799.70999999999</v>
      </c>
      <c r="X14" s="24">
        <v>144475.10999999999</v>
      </c>
      <c r="Y14" s="24">
        <v>196000</v>
      </c>
      <c r="Z14" s="24">
        <v>158000</v>
      </c>
      <c r="AA14" s="24">
        <v>151900</v>
      </c>
      <c r="AB14" s="24">
        <v>199100</v>
      </c>
      <c r="AC14" s="24">
        <v>182400</v>
      </c>
      <c r="AD14" s="24"/>
      <c r="AE14" s="24">
        <v>1963095.2000000002</v>
      </c>
      <c r="AF14" s="24">
        <v>2034100</v>
      </c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50"/>
      <c r="CS14" s="50"/>
      <c r="CT14" s="24" t="e">
        <v>#REF!</v>
      </c>
      <c r="CU14" s="24" t="e">
        <v>#REF!</v>
      </c>
      <c r="CV14" s="24" t="e">
        <v>#REF!</v>
      </c>
      <c r="CW14" s="24" t="e">
        <v>#REF!</v>
      </c>
      <c r="CX14" s="24" t="e">
        <v>#REF!</v>
      </c>
      <c r="CY14" s="24" t="e">
        <v>#REF!</v>
      </c>
      <c r="CZ14" s="24" t="e">
        <v>#REF!</v>
      </c>
      <c r="DA14" s="24" t="e">
        <v>#REF!</v>
      </c>
      <c r="DB14" s="24" t="e">
        <v>#REF!</v>
      </c>
      <c r="DC14" s="24" t="e">
        <v>#REF!</v>
      </c>
      <c r="DD14" s="24" t="e">
        <v>#REF!</v>
      </c>
      <c r="DE14" s="24" t="e">
        <v>#REF!</v>
      </c>
      <c r="DF14" s="24" t="e">
        <v>#REF!</v>
      </c>
      <c r="DG14" s="24" t="e">
        <v>#REF!</v>
      </c>
      <c r="DH14" s="24" t="e">
        <v>#REF!</v>
      </c>
      <c r="DI14" s="24" t="e">
        <v>#REF!</v>
      </c>
      <c r="DJ14" s="24" t="e">
        <v>#REF!</v>
      </c>
      <c r="DK14" s="24" t="e">
        <v>#REF!</v>
      </c>
      <c r="DL14" s="24" t="e">
        <v>#REF!</v>
      </c>
      <c r="DM14" s="24" t="e">
        <v>#REF!</v>
      </c>
      <c r="DN14" s="50"/>
      <c r="DO14" s="50"/>
      <c r="DP14" s="50"/>
      <c r="DQ14" s="50"/>
      <c r="DR14" s="50"/>
      <c r="DS14" s="50"/>
      <c r="DT14" s="50"/>
      <c r="DU14" s="50"/>
      <c r="DV14" s="50"/>
    </row>
    <row r="15" spans="3:126" hidden="1" outlineLevel="1">
      <c r="C15" s="52">
        <v>105</v>
      </c>
      <c r="D15" s="123" t="s">
        <v>11</v>
      </c>
      <c r="F15" s="24">
        <v>160723.25</v>
      </c>
      <c r="G15" s="24">
        <v>185553.99</v>
      </c>
      <c r="H15" s="24">
        <v>147665.59</v>
      </c>
      <c r="I15" s="24">
        <v>155192.25</v>
      </c>
      <c r="J15" s="24">
        <v>222401.97</v>
      </c>
      <c r="K15" s="24">
        <v>125369.44</v>
      </c>
      <c r="L15" s="24">
        <v>154074.40999999997</v>
      </c>
      <c r="M15" s="24">
        <v>182336.51</v>
      </c>
      <c r="N15" s="24">
        <v>149058.44</v>
      </c>
      <c r="O15" s="24">
        <v>152689.71000000002</v>
      </c>
      <c r="P15" s="24">
        <v>193660.41</v>
      </c>
      <c r="Q15" s="24">
        <v>163905.59999999998</v>
      </c>
      <c r="R15" s="24">
        <v>176468.86000000002</v>
      </c>
      <c r="S15" s="24">
        <v>205497.37000000002</v>
      </c>
      <c r="T15" s="24">
        <v>153151.6</v>
      </c>
      <c r="U15" s="24">
        <v>158402.27000000002</v>
      </c>
      <c r="V15" s="24">
        <v>221548.04</v>
      </c>
      <c r="W15" s="24">
        <v>135719.11000000002</v>
      </c>
      <c r="X15" s="24">
        <v>151092.84999999998</v>
      </c>
      <c r="Y15" s="24">
        <v>201800</v>
      </c>
      <c r="Z15" s="24">
        <v>167000</v>
      </c>
      <c r="AA15" s="24">
        <v>147100</v>
      </c>
      <c r="AB15" s="24">
        <v>189700</v>
      </c>
      <c r="AC15" s="24">
        <v>176100</v>
      </c>
      <c r="AD15" s="24"/>
      <c r="AE15" s="24">
        <v>2083580.1</v>
      </c>
      <c r="AF15" s="24">
        <v>2093400</v>
      </c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50"/>
      <c r="CS15" s="50"/>
      <c r="CT15" s="24" t="e">
        <v>#REF!</v>
      </c>
      <c r="CU15" s="24" t="e">
        <v>#REF!</v>
      </c>
      <c r="CV15" s="24" t="e">
        <v>#REF!</v>
      </c>
      <c r="CW15" s="24" t="e">
        <v>#REF!</v>
      </c>
      <c r="CX15" s="24" t="e">
        <v>#REF!</v>
      </c>
      <c r="CY15" s="24" t="e">
        <v>#REF!</v>
      </c>
      <c r="CZ15" s="24" t="e">
        <v>#REF!</v>
      </c>
      <c r="DA15" s="24" t="e">
        <v>#REF!</v>
      </c>
      <c r="DB15" s="24" t="e">
        <v>#REF!</v>
      </c>
      <c r="DC15" s="24" t="e">
        <v>#REF!</v>
      </c>
      <c r="DD15" s="24" t="e">
        <v>#REF!</v>
      </c>
      <c r="DE15" s="24" t="e">
        <v>#REF!</v>
      </c>
      <c r="DF15" s="24" t="e">
        <v>#REF!</v>
      </c>
      <c r="DG15" s="24" t="e">
        <v>#REF!</v>
      </c>
      <c r="DH15" s="24" t="e">
        <v>#REF!</v>
      </c>
      <c r="DI15" s="24" t="e">
        <v>#REF!</v>
      </c>
      <c r="DJ15" s="24" t="e">
        <v>#REF!</v>
      </c>
      <c r="DK15" s="24" t="e">
        <v>#REF!</v>
      </c>
      <c r="DL15" s="24" t="e">
        <v>#REF!</v>
      </c>
      <c r="DM15" s="24" t="e">
        <v>#REF!</v>
      </c>
      <c r="DN15" s="50"/>
      <c r="DO15" s="50"/>
      <c r="DP15" s="50"/>
      <c r="DQ15" s="50"/>
      <c r="DR15" s="50"/>
      <c r="DS15" s="50"/>
      <c r="DT15" s="50"/>
      <c r="DU15" s="50"/>
      <c r="DV15" s="50"/>
    </row>
    <row r="16" spans="3:126" hidden="1" outlineLevel="1">
      <c r="C16" s="52">
        <v>106</v>
      </c>
      <c r="D16" s="123" t="s">
        <v>12</v>
      </c>
      <c r="F16" s="24">
        <v>102797.53000000001</v>
      </c>
      <c r="G16" s="24">
        <v>133381.62</v>
      </c>
      <c r="H16" s="24">
        <v>112218.69</v>
      </c>
      <c r="I16" s="24">
        <v>117073.33</v>
      </c>
      <c r="J16" s="24">
        <v>164415.04999999999</v>
      </c>
      <c r="K16" s="24">
        <v>92848.34</v>
      </c>
      <c r="L16" s="24">
        <v>120937.53999999998</v>
      </c>
      <c r="M16" s="24">
        <v>142981.19999999998</v>
      </c>
      <c r="N16" s="24">
        <v>115600.84</v>
      </c>
      <c r="O16" s="24">
        <v>110961.39</v>
      </c>
      <c r="P16" s="24">
        <v>128669.12</v>
      </c>
      <c r="Q16" s="24">
        <v>118920.59</v>
      </c>
      <c r="R16" s="24">
        <v>89796.94</v>
      </c>
      <c r="S16" s="24">
        <v>129565.46999999999</v>
      </c>
      <c r="T16" s="24">
        <v>109595.96</v>
      </c>
      <c r="U16" s="24">
        <v>115201.68</v>
      </c>
      <c r="V16" s="24">
        <v>165901.16</v>
      </c>
      <c r="W16" s="24">
        <v>89371.11</v>
      </c>
      <c r="X16" s="24">
        <v>111966.62</v>
      </c>
      <c r="Y16" s="24">
        <v>147900</v>
      </c>
      <c r="Z16" s="24">
        <v>122400</v>
      </c>
      <c r="AA16" s="24">
        <v>128800</v>
      </c>
      <c r="AB16" s="24">
        <v>147000</v>
      </c>
      <c r="AC16" s="24">
        <v>127900</v>
      </c>
      <c r="AD16" s="24"/>
      <c r="AE16" s="24">
        <v>1485398.94</v>
      </c>
      <c r="AF16" s="24">
        <v>1534800</v>
      </c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50"/>
      <c r="CS16" s="50"/>
      <c r="CT16" s="24" t="e">
        <v>#REF!</v>
      </c>
      <c r="CU16" s="24" t="e">
        <v>#REF!</v>
      </c>
      <c r="CV16" s="24" t="e">
        <v>#REF!</v>
      </c>
      <c r="CW16" s="24" t="e">
        <v>#REF!</v>
      </c>
      <c r="CX16" s="24" t="e">
        <v>#REF!</v>
      </c>
      <c r="CY16" s="24" t="e">
        <v>#REF!</v>
      </c>
      <c r="CZ16" s="24" t="e">
        <v>#REF!</v>
      </c>
      <c r="DA16" s="24" t="e">
        <v>#REF!</v>
      </c>
      <c r="DB16" s="24" t="e">
        <v>#REF!</v>
      </c>
      <c r="DC16" s="24" t="e">
        <v>#REF!</v>
      </c>
      <c r="DD16" s="24" t="e">
        <v>#REF!</v>
      </c>
      <c r="DE16" s="24" t="e">
        <v>#REF!</v>
      </c>
      <c r="DF16" s="24" t="e">
        <v>#REF!</v>
      </c>
      <c r="DG16" s="24" t="e">
        <v>#REF!</v>
      </c>
      <c r="DH16" s="24" t="e">
        <v>#REF!</v>
      </c>
      <c r="DI16" s="24" t="e">
        <v>#REF!</v>
      </c>
      <c r="DJ16" s="24" t="e">
        <v>#REF!</v>
      </c>
      <c r="DK16" s="24" t="e">
        <v>#REF!</v>
      </c>
      <c r="DL16" s="24" t="e">
        <v>#REF!</v>
      </c>
      <c r="DM16" s="24" t="e">
        <v>#REF!</v>
      </c>
      <c r="DN16" s="50"/>
      <c r="DO16" s="50"/>
      <c r="DP16" s="50"/>
      <c r="DQ16" s="50"/>
      <c r="DR16" s="50"/>
      <c r="DS16" s="50"/>
      <c r="DT16" s="50"/>
      <c r="DU16" s="50"/>
      <c r="DV16" s="50"/>
    </row>
    <row r="17" spans="3:126" hidden="1" outlineLevel="1">
      <c r="C17" s="52">
        <v>108</v>
      </c>
      <c r="D17" s="123" t="s">
        <v>14</v>
      </c>
      <c r="F17" s="24">
        <v>88211.51</v>
      </c>
      <c r="G17" s="24">
        <v>107351.51</v>
      </c>
      <c r="H17" s="24">
        <v>84478.459999999992</v>
      </c>
      <c r="I17" s="24">
        <v>96166.25</v>
      </c>
      <c r="J17" s="24">
        <v>116231.67</v>
      </c>
      <c r="K17" s="24">
        <v>83214.73000000001</v>
      </c>
      <c r="L17" s="24">
        <v>96333.09</v>
      </c>
      <c r="M17" s="24">
        <v>118153.42</v>
      </c>
      <c r="N17" s="24">
        <v>93243.819999999992</v>
      </c>
      <c r="O17" s="24">
        <v>85629.200000000012</v>
      </c>
      <c r="P17" s="24">
        <v>98702.5</v>
      </c>
      <c r="Q17" s="24">
        <v>84068.67</v>
      </c>
      <c r="R17" s="24">
        <v>79651.34</v>
      </c>
      <c r="S17" s="24">
        <v>100614.57</v>
      </c>
      <c r="T17" s="24">
        <v>84065.41</v>
      </c>
      <c r="U17" s="24">
        <v>85606.85</v>
      </c>
      <c r="V17" s="24">
        <v>115208.61000000002</v>
      </c>
      <c r="W17" s="24">
        <v>80671.06</v>
      </c>
      <c r="X17" s="24">
        <v>82984.98</v>
      </c>
      <c r="Y17" s="24">
        <v>124000</v>
      </c>
      <c r="Z17" s="24">
        <v>97900</v>
      </c>
      <c r="AA17" s="24">
        <v>92200</v>
      </c>
      <c r="AB17" s="24">
        <v>118800</v>
      </c>
      <c r="AC17" s="24">
        <v>95600</v>
      </c>
      <c r="AD17" s="24"/>
      <c r="AE17" s="24">
        <v>1157302.82</v>
      </c>
      <c r="AF17" s="24">
        <v>1215900</v>
      </c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50"/>
      <c r="CS17" s="50"/>
      <c r="CT17" s="24" t="e">
        <v>#REF!</v>
      </c>
      <c r="CU17" s="24" t="e">
        <v>#REF!</v>
      </c>
      <c r="CV17" s="24" t="e">
        <v>#REF!</v>
      </c>
      <c r="CW17" s="24" t="e">
        <v>#REF!</v>
      </c>
      <c r="CX17" s="24" t="e">
        <v>#REF!</v>
      </c>
      <c r="CY17" s="24" t="e">
        <v>#REF!</v>
      </c>
      <c r="CZ17" s="24" t="e">
        <v>#REF!</v>
      </c>
      <c r="DA17" s="24" t="e">
        <v>#REF!</v>
      </c>
      <c r="DB17" s="24" t="e">
        <v>#REF!</v>
      </c>
      <c r="DC17" s="24" t="e">
        <v>#REF!</v>
      </c>
      <c r="DD17" s="24" t="e">
        <v>#REF!</v>
      </c>
      <c r="DE17" s="24" t="e">
        <v>#REF!</v>
      </c>
      <c r="DF17" s="24" t="e">
        <v>#REF!</v>
      </c>
      <c r="DG17" s="24" t="e">
        <v>#REF!</v>
      </c>
      <c r="DH17" s="24" t="e">
        <v>#REF!</v>
      </c>
      <c r="DI17" s="24" t="e">
        <v>#REF!</v>
      </c>
      <c r="DJ17" s="24" t="e">
        <v>#REF!</v>
      </c>
      <c r="DK17" s="24" t="e">
        <v>#REF!</v>
      </c>
      <c r="DL17" s="24" t="e">
        <v>#REF!</v>
      </c>
      <c r="DM17" s="24" t="e">
        <v>#REF!</v>
      </c>
      <c r="DN17" s="50"/>
      <c r="DO17" s="50"/>
      <c r="DP17" s="50"/>
      <c r="DQ17" s="50"/>
      <c r="DR17" s="50"/>
      <c r="DS17" s="50"/>
      <c r="DT17" s="50"/>
      <c r="DU17" s="50"/>
      <c r="DV17" s="50"/>
    </row>
    <row r="18" spans="3:126" hidden="1" outlineLevel="1">
      <c r="C18" s="52">
        <v>109</v>
      </c>
      <c r="D18" s="123" t="s">
        <v>15</v>
      </c>
      <c r="F18" s="24">
        <v>167605</v>
      </c>
      <c r="G18" s="24">
        <v>179132.01</v>
      </c>
      <c r="H18" s="24">
        <v>146017.54999999999</v>
      </c>
      <c r="I18" s="24">
        <v>170026.50999999998</v>
      </c>
      <c r="J18" s="24">
        <v>252447.67</v>
      </c>
      <c r="K18" s="24">
        <v>123240.79</v>
      </c>
      <c r="L18" s="24">
        <v>157686.97</v>
      </c>
      <c r="M18" s="24">
        <v>207406.25</v>
      </c>
      <c r="N18" s="24">
        <v>151434.21999999997</v>
      </c>
      <c r="O18" s="24">
        <v>157916.52000000002</v>
      </c>
      <c r="P18" s="24">
        <v>205323.62000000002</v>
      </c>
      <c r="Q18" s="24">
        <v>169327.16999999998</v>
      </c>
      <c r="R18" s="24">
        <v>154272.56</v>
      </c>
      <c r="S18" s="24">
        <v>178915.44999999998</v>
      </c>
      <c r="T18" s="24">
        <v>146885.19</v>
      </c>
      <c r="U18" s="24">
        <v>171636.63</v>
      </c>
      <c r="V18" s="24">
        <v>250979.15999999997</v>
      </c>
      <c r="W18" s="24">
        <v>122471.01000000001</v>
      </c>
      <c r="X18" s="24">
        <v>146838.90999999997</v>
      </c>
      <c r="Y18" s="24">
        <v>205500</v>
      </c>
      <c r="Z18" s="24">
        <v>173400</v>
      </c>
      <c r="AA18" s="24">
        <v>155100</v>
      </c>
      <c r="AB18" s="24">
        <v>223500</v>
      </c>
      <c r="AC18" s="24">
        <v>177200</v>
      </c>
      <c r="AD18" s="24"/>
      <c r="AE18" s="24">
        <v>2106698.91</v>
      </c>
      <c r="AF18" s="24">
        <v>2155800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50"/>
      <c r="CS18" s="50"/>
      <c r="CT18" s="24" t="e">
        <v>#REF!</v>
      </c>
      <c r="CU18" s="24" t="e">
        <v>#REF!</v>
      </c>
      <c r="CV18" s="24" t="e">
        <v>#REF!</v>
      </c>
      <c r="CW18" s="24" t="e">
        <v>#REF!</v>
      </c>
      <c r="CX18" s="24" t="e">
        <v>#REF!</v>
      </c>
      <c r="CY18" s="24" t="e">
        <v>#REF!</v>
      </c>
      <c r="CZ18" s="24" t="e">
        <v>#REF!</v>
      </c>
      <c r="DA18" s="24" t="e">
        <v>#REF!</v>
      </c>
      <c r="DB18" s="24" t="e">
        <v>#REF!</v>
      </c>
      <c r="DC18" s="24" t="e">
        <v>#REF!</v>
      </c>
      <c r="DD18" s="24" t="e">
        <v>#REF!</v>
      </c>
      <c r="DE18" s="24" t="e">
        <v>#REF!</v>
      </c>
      <c r="DF18" s="24" t="e">
        <v>#REF!</v>
      </c>
      <c r="DG18" s="24" t="e">
        <v>#REF!</v>
      </c>
      <c r="DH18" s="24" t="e">
        <v>#REF!</v>
      </c>
      <c r="DI18" s="24" t="e">
        <v>#REF!</v>
      </c>
      <c r="DJ18" s="24" t="e">
        <v>#REF!</v>
      </c>
      <c r="DK18" s="24" t="e">
        <v>#REF!</v>
      </c>
      <c r="DL18" s="24" t="e">
        <v>#REF!</v>
      </c>
      <c r="DM18" s="24" t="e">
        <v>#REF!</v>
      </c>
      <c r="DN18" s="50"/>
      <c r="DO18" s="50"/>
      <c r="DP18" s="50"/>
      <c r="DQ18" s="50"/>
      <c r="DR18" s="50"/>
      <c r="DS18" s="50"/>
      <c r="DT18" s="50"/>
      <c r="DU18" s="50"/>
      <c r="DV18" s="50"/>
    </row>
    <row r="19" spans="3:126" hidden="1" outlineLevel="1">
      <c r="C19" s="52">
        <v>110</v>
      </c>
      <c r="D19" s="123" t="s">
        <v>16</v>
      </c>
      <c r="F19" s="24">
        <v>77593.440000000002</v>
      </c>
      <c r="G19" s="24">
        <v>90240.53</v>
      </c>
      <c r="H19" s="24">
        <v>78291.19</v>
      </c>
      <c r="I19" s="24">
        <v>72656.070000000007</v>
      </c>
      <c r="J19" s="24">
        <v>117641.85999999999</v>
      </c>
      <c r="K19" s="24">
        <v>72620.69</v>
      </c>
      <c r="L19" s="24">
        <v>84947.28</v>
      </c>
      <c r="M19" s="24">
        <v>100260.68</v>
      </c>
      <c r="N19" s="24">
        <v>75432.920000000013</v>
      </c>
      <c r="O19" s="24">
        <v>67418.67</v>
      </c>
      <c r="P19" s="24">
        <v>82903.22</v>
      </c>
      <c r="Q19" s="24">
        <v>61940.05</v>
      </c>
      <c r="R19" s="24">
        <v>61154.37</v>
      </c>
      <c r="S19" s="24">
        <v>83671.929999999993</v>
      </c>
      <c r="T19" s="24">
        <v>72619.11</v>
      </c>
      <c r="U19" s="24">
        <v>68614.95</v>
      </c>
      <c r="V19" s="24">
        <v>108099.00999999998</v>
      </c>
      <c r="W19" s="24">
        <v>65799.5</v>
      </c>
      <c r="X19" s="24">
        <v>74749.86</v>
      </c>
      <c r="Y19" s="24">
        <v>112600</v>
      </c>
      <c r="Z19" s="24">
        <v>87700</v>
      </c>
      <c r="AA19" s="24">
        <v>83500</v>
      </c>
      <c r="AB19" s="24">
        <v>101500</v>
      </c>
      <c r="AC19" s="24">
        <v>85600</v>
      </c>
      <c r="AD19" s="24"/>
      <c r="AE19" s="24">
        <v>1005608.73</v>
      </c>
      <c r="AF19" s="24">
        <v>1081000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50"/>
      <c r="CS19" s="50"/>
      <c r="CT19" s="24" t="e">
        <v>#REF!</v>
      </c>
      <c r="CU19" s="24" t="e">
        <v>#REF!</v>
      </c>
      <c r="CV19" s="24" t="e">
        <v>#REF!</v>
      </c>
      <c r="CW19" s="24" t="e">
        <v>#REF!</v>
      </c>
      <c r="CX19" s="24" t="e">
        <v>#REF!</v>
      </c>
      <c r="CY19" s="24" t="e">
        <v>#REF!</v>
      </c>
      <c r="CZ19" s="24" t="e">
        <v>#REF!</v>
      </c>
      <c r="DA19" s="24" t="e">
        <v>#REF!</v>
      </c>
      <c r="DB19" s="24" t="e">
        <v>#REF!</v>
      </c>
      <c r="DC19" s="24" t="e">
        <v>#REF!</v>
      </c>
      <c r="DD19" s="24" t="e">
        <v>#REF!</v>
      </c>
      <c r="DE19" s="24" t="e">
        <v>#REF!</v>
      </c>
      <c r="DF19" s="24" t="e">
        <v>#REF!</v>
      </c>
      <c r="DG19" s="24" t="e">
        <v>#REF!</v>
      </c>
      <c r="DH19" s="24" t="e">
        <v>#REF!</v>
      </c>
      <c r="DI19" s="24" t="e">
        <v>#REF!</v>
      </c>
      <c r="DJ19" s="24" t="e">
        <v>#REF!</v>
      </c>
      <c r="DK19" s="24" t="e">
        <v>#REF!</v>
      </c>
      <c r="DL19" s="24" t="e">
        <v>#REF!</v>
      </c>
      <c r="DM19" s="24" t="e">
        <v>#REF!</v>
      </c>
      <c r="DN19" s="50"/>
      <c r="DO19" s="50"/>
      <c r="DP19" s="50"/>
      <c r="DQ19" s="50"/>
      <c r="DR19" s="50"/>
      <c r="DS19" s="50"/>
      <c r="DT19" s="50"/>
      <c r="DU19" s="50"/>
      <c r="DV19" s="50"/>
    </row>
    <row r="20" spans="3:126" hidden="1" outlineLevel="1">
      <c r="C20" s="52">
        <v>111</v>
      </c>
      <c r="D20" s="123" t="s">
        <v>17</v>
      </c>
      <c r="F20" s="24">
        <v>155091.04999999999</v>
      </c>
      <c r="G20" s="24">
        <v>171453.59</v>
      </c>
      <c r="H20" s="24">
        <v>153788.72</v>
      </c>
      <c r="I20" s="24">
        <v>161806.06</v>
      </c>
      <c r="J20" s="24">
        <v>235081.58000000002</v>
      </c>
      <c r="K20" s="24">
        <v>134039.74</v>
      </c>
      <c r="L20" s="24">
        <v>158296.13</v>
      </c>
      <c r="M20" s="24">
        <v>197169.78</v>
      </c>
      <c r="N20" s="24">
        <v>157135.17000000001</v>
      </c>
      <c r="O20" s="24">
        <v>154772.12</v>
      </c>
      <c r="P20" s="24">
        <v>173595.21</v>
      </c>
      <c r="Q20" s="24">
        <v>149120.92000000001</v>
      </c>
      <c r="R20" s="24">
        <v>138005.19</v>
      </c>
      <c r="S20" s="24">
        <v>168388.04</v>
      </c>
      <c r="T20" s="24">
        <v>145244.33000000002</v>
      </c>
      <c r="U20" s="24">
        <v>153847.07</v>
      </c>
      <c r="V20" s="24">
        <v>242936.02999999997</v>
      </c>
      <c r="W20" s="24">
        <v>118402.95999999999</v>
      </c>
      <c r="X20" s="24">
        <v>150253.96</v>
      </c>
      <c r="Y20" s="24">
        <v>224500</v>
      </c>
      <c r="Z20" s="24">
        <v>184600</v>
      </c>
      <c r="AA20" s="24">
        <v>161200</v>
      </c>
      <c r="AB20" s="24">
        <v>193300</v>
      </c>
      <c r="AC20" s="24">
        <v>176200</v>
      </c>
      <c r="AD20" s="24"/>
      <c r="AE20" s="24">
        <v>2056877.5799999998</v>
      </c>
      <c r="AF20" s="24">
        <v>2142900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50"/>
      <c r="CS20" s="50"/>
      <c r="CT20" s="24" t="e">
        <v>#REF!</v>
      </c>
      <c r="CU20" s="24" t="e">
        <v>#REF!</v>
      </c>
      <c r="CV20" s="24" t="e">
        <v>#REF!</v>
      </c>
      <c r="CW20" s="24" t="e">
        <v>#REF!</v>
      </c>
      <c r="CX20" s="24" t="e">
        <v>#REF!</v>
      </c>
      <c r="CY20" s="24" t="e">
        <v>#REF!</v>
      </c>
      <c r="CZ20" s="24">
        <v>0</v>
      </c>
      <c r="DA20" s="24">
        <v>0</v>
      </c>
      <c r="DB20" s="24" t="e">
        <v>#REF!</v>
      </c>
      <c r="DC20" s="24" t="e">
        <v>#REF!</v>
      </c>
      <c r="DD20" s="24" t="e">
        <v>#REF!</v>
      </c>
      <c r="DE20" s="24" t="e">
        <v>#REF!</v>
      </c>
      <c r="DF20" s="24" t="e">
        <v>#REF!</v>
      </c>
      <c r="DG20" s="24" t="e">
        <v>#REF!</v>
      </c>
      <c r="DH20" s="24" t="e">
        <v>#REF!</v>
      </c>
      <c r="DI20" s="24" t="e">
        <v>#REF!</v>
      </c>
      <c r="DJ20" s="24" t="e">
        <v>#REF!</v>
      </c>
      <c r="DK20" s="24" t="e">
        <v>#REF!</v>
      </c>
      <c r="DL20" s="24" t="e">
        <v>#REF!</v>
      </c>
      <c r="DM20" s="24" t="e">
        <v>#REF!</v>
      </c>
      <c r="DN20" s="50"/>
      <c r="DO20" s="50"/>
      <c r="DP20" s="50"/>
      <c r="DQ20" s="50"/>
      <c r="DR20" s="50"/>
      <c r="DS20" s="50"/>
      <c r="DT20" s="50"/>
      <c r="DU20" s="50"/>
      <c r="DV20" s="50"/>
    </row>
    <row r="21" spans="3:126" hidden="1" outlineLevel="1">
      <c r="C21" s="52">
        <v>112</v>
      </c>
      <c r="D21" s="123" t="s">
        <v>18</v>
      </c>
      <c r="F21" s="24">
        <v>319347.36</v>
      </c>
      <c r="G21" s="24">
        <v>330919.77</v>
      </c>
      <c r="H21" s="24">
        <v>275635.39</v>
      </c>
      <c r="I21" s="24">
        <v>322110.65999999997</v>
      </c>
      <c r="J21" s="24">
        <v>401484.47</v>
      </c>
      <c r="K21" s="24">
        <v>227892.30000000002</v>
      </c>
      <c r="L21" s="24">
        <v>253701.38999999998</v>
      </c>
      <c r="M21" s="24">
        <v>311397.36</v>
      </c>
      <c r="N21" s="24">
        <v>266370.86</v>
      </c>
      <c r="O21" s="24">
        <v>235525.77999999997</v>
      </c>
      <c r="P21" s="24">
        <v>323957.06</v>
      </c>
      <c r="Q21" s="24">
        <v>276059.5</v>
      </c>
      <c r="R21" s="24">
        <v>294200.28999999998</v>
      </c>
      <c r="S21" s="24">
        <v>325861.48</v>
      </c>
      <c r="T21" s="24">
        <v>263091.28999999998</v>
      </c>
      <c r="U21" s="24">
        <v>296844.14</v>
      </c>
      <c r="V21" s="24">
        <v>406651.08999999997</v>
      </c>
      <c r="W21" s="24">
        <v>218088.55</v>
      </c>
      <c r="X21" s="24">
        <v>234061.77000000002</v>
      </c>
      <c r="Y21" s="24">
        <v>339600</v>
      </c>
      <c r="Z21" s="24">
        <v>265200</v>
      </c>
      <c r="AA21" s="24">
        <v>255600</v>
      </c>
      <c r="AB21" s="24">
        <v>360900</v>
      </c>
      <c r="AC21" s="24">
        <v>312100</v>
      </c>
      <c r="AD21" s="24"/>
      <c r="AE21" s="24">
        <v>3572198.6100000003</v>
      </c>
      <c r="AF21" s="24">
        <v>3714100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50"/>
      <c r="CS21" s="50"/>
      <c r="CT21" s="24" t="e">
        <v>#REF!</v>
      </c>
      <c r="CU21" s="24" t="e">
        <v>#REF!</v>
      </c>
      <c r="CV21" s="24" t="e">
        <v>#REF!</v>
      </c>
      <c r="CW21" s="24" t="e">
        <v>#REF!</v>
      </c>
      <c r="CX21" s="24" t="e">
        <v>#REF!</v>
      </c>
      <c r="CY21" s="24" t="e">
        <v>#REF!</v>
      </c>
      <c r="CZ21" s="24" t="e">
        <v>#REF!</v>
      </c>
      <c r="DA21" s="24" t="e">
        <v>#REF!</v>
      </c>
      <c r="DB21" s="24" t="e">
        <v>#REF!</v>
      </c>
      <c r="DC21" s="24" t="e">
        <v>#REF!</v>
      </c>
      <c r="DD21" s="24" t="e">
        <v>#REF!</v>
      </c>
      <c r="DE21" s="24" t="e">
        <v>#REF!</v>
      </c>
      <c r="DF21" s="24" t="e">
        <v>#REF!</v>
      </c>
      <c r="DG21" s="24" t="e">
        <v>#REF!</v>
      </c>
      <c r="DH21" s="24" t="e">
        <v>#REF!</v>
      </c>
      <c r="DI21" s="24" t="e">
        <v>#REF!</v>
      </c>
      <c r="DJ21" s="24" t="e">
        <v>#REF!</v>
      </c>
      <c r="DK21" s="24" t="e">
        <v>#REF!</v>
      </c>
      <c r="DL21" s="24" t="e">
        <v>#REF!</v>
      </c>
      <c r="DM21" s="24" t="e">
        <v>#REF!</v>
      </c>
      <c r="DN21" s="50"/>
      <c r="DO21" s="50"/>
      <c r="DP21" s="50"/>
      <c r="DQ21" s="50"/>
      <c r="DR21" s="50"/>
      <c r="DS21" s="50"/>
      <c r="DT21" s="50"/>
      <c r="DU21" s="50"/>
      <c r="DV21" s="50"/>
    </row>
    <row r="22" spans="3:126" hidden="1" outlineLevel="1">
      <c r="C22" s="52">
        <v>113</v>
      </c>
      <c r="D22" s="123" t="s">
        <v>19</v>
      </c>
      <c r="F22" s="24">
        <v>103963.88</v>
      </c>
      <c r="G22" s="24">
        <v>108042.45999999999</v>
      </c>
      <c r="H22" s="24">
        <v>87445.290000000008</v>
      </c>
      <c r="I22" s="24">
        <v>90325.64</v>
      </c>
      <c r="J22" s="24">
        <v>133854.84</v>
      </c>
      <c r="K22" s="24">
        <v>79541.73</v>
      </c>
      <c r="L22" s="24">
        <v>91277.829999999987</v>
      </c>
      <c r="M22" s="24">
        <v>120725.56</v>
      </c>
      <c r="N22" s="24">
        <v>95074.59</v>
      </c>
      <c r="O22" s="24">
        <v>85222.82</v>
      </c>
      <c r="P22" s="24">
        <v>102631.95</v>
      </c>
      <c r="Q22" s="24">
        <v>85568.61</v>
      </c>
      <c r="R22" s="24">
        <v>91632.42</v>
      </c>
      <c r="S22" s="24">
        <v>111833.42000000001</v>
      </c>
      <c r="T22" s="24">
        <v>86773.39</v>
      </c>
      <c r="U22" s="24">
        <v>92436.540000000008</v>
      </c>
      <c r="V22" s="24">
        <v>131288.70000000001</v>
      </c>
      <c r="W22" s="24">
        <v>79253.59</v>
      </c>
      <c r="X22" s="24">
        <v>84753</v>
      </c>
      <c r="Y22" s="24">
        <v>120400</v>
      </c>
      <c r="Z22" s="24">
        <v>99000</v>
      </c>
      <c r="AA22" s="24">
        <v>93200</v>
      </c>
      <c r="AB22" s="24">
        <v>115800</v>
      </c>
      <c r="AC22" s="24">
        <v>104800</v>
      </c>
      <c r="AD22" s="24"/>
      <c r="AE22" s="24">
        <v>1211171.06</v>
      </c>
      <c r="AF22" s="24">
        <v>1244700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50"/>
      <c r="CS22" s="50"/>
      <c r="CT22" s="24" t="e">
        <v>#REF!</v>
      </c>
      <c r="CU22" s="24" t="e">
        <v>#REF!</v>
      </c>
      <c r="CV22" s="24" t="e">
        <v>#REF!</v>
      </c>
      <c r="CW22" s="24" t="e">
        <v>#REF!</v>
      </c>
      <c r="CX22" s="24" t="e">
        <v>#REF!</v>
      </c>
      <c r="CY22" s="24" t="e">
        <v>#REF!</v>
      </c>
      <c r="CZ22" s="24" t="e">
        <v>#REF!</v>
      </c>
      <c r="DA22" s="24" t="e">
        <v>#REF!</v>
      </c>
      <c r="DB22" s="24" t="e">
        <v>#REF!</v>
      </c>
      <c r="DC22" s="24" t="e">
        <v>#REF!</v>
      </c>
      <c r="DD22" s="24" t="e">
        <v>#REF!</v>
      </c>
      <c r="DE22" s="24" t="e">
        <v>#REF!</v>
      </c>
      <c r="DF22" s="24" t="e">
        <v>#REF!</v>
      </c>
      <c r="DG22" s="24" t="e">
        <v>#REF!</v>
      </c>
      <c r="DH22" s="24" t="e">
        <v>#REF!</v>
      </c>
      <c r="DI22" s="24" t="e">
        <v>#REF!</v>
      </c>
      <c r="DJ22" s="24" t="e">
        <v>#REF!</v>
      </c>
      <c r="DK22" s="24" t="e">
        <v>#REF!</v>
      </c>
      <c r="DL22" s="24" t="e">
        <v>#REF!</v>
      </c>
      <c r="DM22" s="24" t="e">
        <v>#REF!</v>
      </c>
      <c r="DN22" s="50"/>
      <c r="DO22" s="50"/>
      <c r="DP22" s="50"/>
      <c r="DQ22" s="50"/>
      <c r="DR22" s="50"/>
      <c r="DS22" s="50"/>
      <c r="DT22" s="50"/>
      <c r="DU22" s="50"/>
      <c r="DV22" s="50"/>
    </row>
    <row r="23" spans="3:126" hidden="1" outlineLevel="1">
      <c r="C23" s="52">
        <v>115</v>
      </c>
      <c r="D23" s="123" t="s">
        <v>20</v>
      </c>
      <c r="F23" s="24">
        <v>169084.09</v>
      </c>
      <c r="G23" s="24">
        <v>178309.98</v>
      </c>
      <c r="H23" s="24">
        <v>149557.08000000002</v>
      </c>
      <c r="I23" s="24">
        <v>162689.98000000001</v>
      </c>
      <c r="J23" s="24">
        <v>247280</v>
      </c>
      <c r="K23" s="24">
        <v>133937.16</v>
      </c>
      <c r="L23" s="24">
        <v>154843.44</v>
      </c>
      <c r="M23" s="24">
        <v>207661.53</v>
      </c>
      <c r="N23" s="24">
        <v>159100.68</v>
      </c>
      <c r="O23" s="24">
        <v>159895.99</v>
      </c>
      <c r="P23" s="24">
        <v>199818.77000000002</v>
      </c>
      <c r="Q23" s="24">
        <v>158067.51</v>
      </c>
      <c r="R23" s="24">
        <v>163957.31</v>
      </c>
      <c r="S23" s="24">
        <v>221915.51</v>
      </c>
      <c r="T23" s="24">
        <v>186517.32</v>
      </c>
      <c r="U23" s="24">
        <v>185307.78</v>
      </c>
      <c r="V23" s="24">
        <v>288363.43</v>
      </c>
      <c r="W23" s="24">
        <v>132955.46</v>
      </c>
      <c r="X23" s="24">
        <v>165437.54</v>
      </c>
      <c r="Y23" s="24">
        <v>210600</v>
      </c>
      <c r="Z23" s="24">
        <v>173900</v>
      </c>
      <c r="AA23" s="24">
        <v>164200</v>
      </c>
      <c r="AB23" s="24">
        <v>208000</v>
      </c>
      <c r="AC23" s="24">
        <v>163700</v>
      </c>
      <c r="AD23" s="24"/>
      <c r="AE23" s="24">
        <v>2264854.35</v>
      </c>
      <c r="AF23" s="24">
        <v>2140800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50"/>
      <c r="CS23" s="50"/>
      <c r="CT23" s="24" t="e">
        <v>#REF!</v>
      </c>
      <c r="CU23" s="24" t="e">
        <v>#REF!</v>
      </c>
      <c r="CV23" s="24" t="e">
        <v>#REF!</v>
      </c>
      <c r="CW23" s="24" t="e">
        <v>#REF!</v>
      </c>
      <c r="CX23" s="24" t="e">
        <v>#REF!</v>
      </c>
      <c r="CY23" s="24" t="e">
        <v>#REF!</v>
      </c>
      <c r="CZ23" s="24" t="e">
        <v>#REF!</v>
      </c>
      <c r="DA23" s="24" t="e">
        <v>#REF!</v>
      </c>
      <c r="DB23" s="24" t="e">
        <v>#REF!</v>
      </c>
      <c r="DC23" s="24" t="e">
        <v>#REF!</v>
      </c>
      <c r="DD23" s="24" t="e">
        <v>#REF!</v>
      </c>
      <c r="DE23" s="24" t="e">
        <v>#REF!</v>
      </c>
      <c r="DF23" s="24" t="e">
        <v>#REF!</v>
      </c>
      <c r="DG23" s="24" t="e">
        <v>#REF!</v>
      </c>
      <c r="DH23" s="24" t="e">
        <v>#REF!</v>
      </c>
      <c r="DI23" s="24" t="e">
        <v>#REF!</v>
      </c>
      <c r="DJ23" s="24" t="e">
        <v>#REF!</v>
      </c>
      <c r="DK23" s="24" t="e">
        <v>#REF!</v>
      </c>
      <c r="DL23" s="24" t="e">
        <v>#REF!</v>
      </c>
      <c r="DM23" s="24" t="e">
        <v>#REF!</v>
      </c>
      <c r="DN23" s="50"/>
      <c r="DO23" s="50"/>
      <c r="DP23" s="50"/>
      <c r="DQ23" s="50"/>
      <c r="DR23" s="50"/>
      <c r="DS23" s="50"/>
      <c r="DT23" s="50"/>
      <c r="DU23" s="50"/>
      <c r="DV23" s="50"/>
    </row>
    <row r="24" spans="3:126" ht="12.75" hidden="1" customHeight="1" outlineLevel="1">
      <c r="C24" s="52">
        <v>117</v>
      </c>
      <c r="D24" s="123" t="s">
        <v>21</v>
      </c>
      <c r="F24" s="24">
        <v>145767.91999999998</v>
      </c>
      <c r="G24" s="24">
        <v>170944.86</v>
      </c>
      <c r="H24" s="24">
        <v>157564.95000000001</v>
      </c>
      <c r="I24" s="24">
        <v>171229.06</v>
      </c>
      <c r="J24" s="24">
        <v>264277.69999999995</v>
      </c>
      <c r="K24" s="24">
        <v>158152.23000000001</v>
      </c>
      <c r="L24" s="24">
        <v>178432.99000000002</v>
      </c>
      <c r="M24" s="24">
        <v>228086.34</v>
      </c>
      <c r="N24" s="24">
        <v>184358.09000000003</v>
      </c>
      <c r="O24" s="24">
        <v>179199.83000000002</v>
      </c>
      <c r="P24" s="24">
        <v>197915.73000000004</v>
      </c>
      <c r="Q24" s="24">
        <v>166302.99</v>
      </c>
      <c r="R24" s="24">
        <v>155088.54999999999</v>
      </c>
      <c r="S24" s="24">
        <v>193100.42</v>
      </c>
      <c r="T24" s="24">
        <v>180328.88999999998</v>
      </c>
      <c r="U24" s="24">
        <v>194989.68</v>
      </c>
      <c r="V24" s="24">
        <v>292250.7</v>
      </c>
      <c r="W24" s="24">
        <v>155546.87</v>
      </c>
      <c r="X24" s="24">
        <v>175580.7</v>
      </c>
      <c r="Y24" s="24">
        <v>216200</v>
      </c>
      <c r="Z24" s="24">
        <v>175900</v>
      </c>
      <c r="AA24" s="24">
        <v>163200</v>
      </c>
      <c r="AB24" s="24">
        <v>207200</v>
      </c>
      <c r="AC24" s="24">
        <v>167400</v>
      </c>
      <c r="AD24" s="24"/>
      <c r="AE24" s="24">
        <v>2276785.8099999996</v>
      </c>
      <c r="AF24" s="24">
        <v>2253100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50"/>
      <c r="CS24" s="50"/>
      <c r="CT24" s="24" t="e">
        <v>#REF!</v>
      </c>
      <c r="CU24" s="24" t="e">
        <v>#REF!</v>
      </c>
      <c r="CV24" s="24" t="e">
        <v>#REF!</v>
      </c>
      <c r="CW24" s="24" t="e">
        <v>#REF!</v>
      </c>
      <c r="CX24" s="24" t="e">
        <v>#REF!</v>
      </c>
      <c r="CY24" s="24" t="e">
        <v>#REF!</v>
      </c>
      <c r="CZ24" s="24" t="e">
        <v>#REF!</v>
      </c>
      <c r="DA24" s="24" t="e">
        <v>#REF!</v>
      </c>
      <c r="DB24" s="24" t="e">
        <v>#REF!</v>
      </c>
      <c r="DC24" s="24" t="e">
        <v>#REF!</v>
      </c>
      <c r="DD24" s="24" t="e">
        <v>#REF!</v>
      </c>
      <c r="DE24" s="24" t="e">
        <v>#REF!</v>
      </c>
      <c r="DF24" s="24" t="e">
        <v>#REF!</v>
      </c>
      <c r="DG24" s="24" t="e">
        <v>#REF!</v>
      </c>
      <c r="DH24" s="24" t="e">
        <v>#REF!</v>
      </c>
      <c r="DI24" s="24" t="e">
        <v>#REF!</v>
      </c>
      <c r="DJ24" s="24" t="e">
        <v>#REF!</v>
      </c>
      <c r="DK24" s="24" t="e">
        <v>#REF!</v>
      </c>
      <c r="DL24" s="24" t="e">
        <v>#REF!</v>
      </c>
      <c r="DM24" s="24" t="e">
        <v>#REF!</v>
      </c>
      <c r="DN24" s="50"/>
      <c r="DO24" s="50"/>
      <c r="DP24" s="50"/>
      <c r="DQ24" s="50"/>
      <c r="DR24" s="50"/>
      <c r="DS24" s="50"/>
      <c r="DT24" s="50"/>
      <c r="DU24" s="50"/>
      <c r="DV24" s="50"/>
    </row>
    <row r="25" spans="3:126" ht="12.75" hidden="1" customHeight="1" outlineLevel="1">
      <c r="C25" s="52">
        <v>121</v>
      </c>
      <c r="D25" s="123" t="s">
        <v>22</v>
      </c>
      <c r="F25" s="24">
        <v>130809.59</v>
      </c>
      <c r="G25" s="24">
        <v>136590.65</v>
      </c>
      <c r="H25" s="24">
        <v>112452.63</v>
      </c>
      <c r="I25" s="24">
        <v>110681.19</v>
      </c>
      <c r="J25" s="24">
        <v>184650.99</v>
      </c>
      <c r="K25" s="24">
        <v>102030.79</v>
      </c>
      <c r="L25" s="24">
        <v>125122.96999999997</v>
      </c>
      <c r="M25" s="24">
        <v>147798.04999999999</v>
      </c>
      <c r="N25" s="24">
        <v>114002.54000000001</v>
      </c>
      <c r="O25" s="24">
        <v>99486.869999999981</v>
      </c>
      <c r="P25" s="24">
        <v>121477.45999999999</v>
      </c>
      <c r="Q25" s="24">
        <v>104177.16</v>
      </c>
      <c r="R25" s="24">
        <v>104969.35999999999</v>
      </c>
      <c r="S25" s="24">
        <v>124841.69999999998</v>
      </c>
      <c r="T25" s="24">
        <v>103470.83</v>
      </c>
      <c r="U25" s="24">
        <v>99963.340000000011</v>
      </c>
      <c r="V25" s="24">
        <v>164227.34000000003</v>
      </c>
      <c r="W25" s="24">
        <v>97236.959999999992</v>
      </c>
      <c r="X25" s="24">
        <v>113698.3</v>
      </c>
      <c r="Y25" s="24">
        <v>168200</v>
      </c>
      <c r="Z25" s="24">
        <v>135700</v>
      </c>
      <c r="AA25" s="24">
        <v>131500</v>
      </c>
      <c r="AB25" s="24">
        <v>174500</v>
      </c>
      <c r="AC25" s="24">
        <v>124100</v>
      </c>
      <c r="AD25" s="24"/>
      <c r="AE25" s="24">
        <v>1542407.83</v>
      </c>
      <c r="AF25" s="24">
        <v>1658100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50"/>
      <c r="CS25" s="50"/>
      <c r="CT25" s="24" t="e">
        <v>#REF!</v>
      </c>
      <c r="CU25" s="24" t="e">
        <v>#REF!</v>
      </c>
      <c r="CV25" s="24" t="e">
        <v>#REF!</v>
      </c>
      <c r="CW25" s="24" t="e">
        <v>#REF!</v>
      </c>
      <c r="CX25" s="24" t="e">
        <v>#REF!</v>
      </c>
      <c r="CY25" s="24" t="e">
        <v>#REF!</v>
      </c>
      <c r="CZ25" s="24" t="e">
        <v>#REF!</v>
      </c>
      <c r="DA25" s="24" t="e">
        <v>#REF!</v>
      </c>
      <c r="DB25" s="24" t="e">
        <v>#REF!</v>
      </c>
      <c r="DC25" s="24" t="e">
        <v>#REF!</v>
      </c>
      <c r="DD25" s="24" t="e">
        <v>#REF!</v>
      </c>
      <c r="DE25" s="24" t="e">
        <v>#REF!</v>
      </c>
      <c r="DF25" s="24" t="e">
        <v>#REF!</v>
      </c>
      <c r="DG25" s="24" t="e">
        <v>#REF!</v>
      </c>
      <c r="DH25" s="24" t="e">
        <v>#REF!</v>
      </c>
      <c r="DI25" s="24" t="e">
        <v>#REF!</v>
      </c>
      <c r="DJ25" s="24" t="e">
        <v>#REF!</v>
      </c>
      <c r="DK25" s="24" t="e">
        <v>#REF!</v>
      </c>
      <c r="DL25" s="24" t="e">
        <v>#REF!</v>
      </c>
      <c r="DM25" s="24" t="e">
        <v>#REF!</v>
      </c>
      <c r="DN25" s="50"/>
      <c r="DO25" s="50"/>
      <c r="DP25" s="50"/>
      <c r="DQ25" s="50"/>
      <c r="DR25" s="50"/>
      <c r="DS25" s="50"/>
      <c r="DT25" s="50"/>
      <c r="DU25" s="50"/>
      <c r="DV25" s="50"/>
    </row>
    <row r="26" spans="3:126" ht="12.75" hidden="1" customHeight="1" outlineLevel="1">
      <c r="C26" s="52">
        <v>121</v>
      </c>
      <c r="D26" s="123" t="s">
        <v>25</v>
      </c>
      <c r="F26" s="24">
        <v>204792.62000000002</v>
      </c>
      <c r="G26" s="24">
        <v>227006.75</v>
      </c>
      <c r="H26" s="24">
        <v>182264.33000000002</v>
      </c>
      <c r="I26" s="24">
        <v>174659.29</v>
      </c>
      <c r="J26" s="24">
        <v>238501.19999999998</v>
      </c>
      <c r="K26" s="24">
        <v>143391.59</v>
      </c>
      <c r="L26" s="24">
        <v>171926.8</v>
      </c>
      <c r="M26" s="24">
        <v>217812.21</v>
      </c>
      <c r="N26" s="24">
        <v>190593.11000000002</v>
      </c>
      <c r="O26" s="24">
        <v>168200.76</v>
      </c>
      <c r="P26" s="24">
        <v>202850.09</v>
      </c>
      <c r="Q26" s="24">
        <v>168538.11</v>
      </c>
      <c r="R26" s="24">
        <v>178859.89</v>
      </c>
      <c r="S26" s="24">
        <v>192352.16000000003</v>
      </c>
      <c r="T26" s="24">
        <v>153977.47999999998</v>
      </c>
      <c r="U26" s="24">
        <v>157003.71</v>
      </c>
      <c r="V26" s="24">
        <v>226534.24</v>
      </c>
      <c r="W26" s="24">
        <v>138273.21</v>
      </c>
      <c r="X26" s="24">
        <v>154489.59000000003</v>
      </c>
      <c r="Y26" s="24">
        <v>235664</v>
      </c>
      <c r="Z26" s="24">
        <v>186224</v>
      </c>
      <c r="AA26" s="24">
        <v>184164</v>
      </c>
      <c r="AB26" s="24">
        <v>239166</v>
      </c>
      <c r="AC26" s="24">
        <v>179426</v>
      </c>
      <c r="AD26" s="24"/>
      <c r="AE26" s="24">
        <v>2226134.2800000003</v>
      </c>
      <c r="AF26" s="24">
        <v>2410200</v>
      </c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50"/>
      <c r="CS26" s="50"/>
      <c r="CT26" s="24" t="e">
        <v>#REF!</v>
      </c>
      <c r="CU26" s="24" t="e">
        <v>#REF!</v>
      </c>
      <c r="CV26" s="24" t="e">
        <v>#REF!</v>
      </c>
      <c r="CW26" s="24" t="e">
        <v>#REF!</v>
      </c>
      <c r="CX26" s="24" t="e">
        <v>#REF!</v>
      </c>
      <c r="CY26" s="24" t="e">
        <v>#REF!</v>
      </c>
      <c r="CZ26" s="24" t="e">
        <v>#REF!</v>
      </c>
      <c r="DA26" s="24" t="e">
        <v>#REF!</v>
      </c>
      <c r="DB26" s="24" t="e">
        <v>#REF!</v>
      </c>
      <c r="DC26" s="24" t="e">
        <v>#REF!</v>
      </c>
      <c r="DD26" s="24" t="e">
        <v>#REF!</v>
      </c>
      <c r="DE26" s="24" t="e">
        <v>#REF!</v>
      </c>
      <c r="DF26" s="24" t="e">
        <v>#REF!</v>
      </c>
      <c r="DG26" s="24" t="e">
        <v>#REF!</v>
      </c>
      <c r="DH26" s="24" t="e">
        <v>#REF!</v>
      </c>
      <c r="DI26" s="24" t="e">
        <v>#REF!</v>
      </c>
      <c r="DJ26" s="24" t="e">
        <v>#REF!</v>
      </c>
      <c r="DK26" s="24" t="e">
        <v>#REF!</v>
      </c>
      <c r="DL26" s="24" t="e">
        <v>#REF!</v>
      </c>
      <c r="DM26" s="24" t="e">
        <v>#REF!</v>
      </c>
      <c r="DN26" s="50"/>
      <c r="DO26" s="50"/>
      <c r="DP26" s="50"/>
      <c r="DQ26" s="50"/>
      <c r="DR26" s="50"/>
      <c r="DS26" s="50"/>
      <c r="DT26" s="50"/>
      <c r="DU26" s="50"/>
      <c r="DV26" s="50"/>
    </row>
    <row r="27" spans="3:126" ht="12.75" hidden="1" customHeight="1" outlineLevel="1">
      <c r="C27" s="52">
        <v>121</v>
      </c>
      <c r="D27" s="123" t="s">
        <v>23</v>
      </c>
      <c r="F27" s="24">
        <v>227248.97999999998</v>
      </c>
      <c r="G27" s="24">
        <v>223428.13999999998</v>
      </c>
      <c r="H27" s="24">
        <v>193298.01</v>
      </c>
      <c r="I27" s="24">
        <v>199328.51</v>
      </c>
      <c r="J27" s="24">
        <v>285940.46999999997</v>
      </c>
      <c r="K27" s="24">
        <v>166121.97</v>
      </c>
      <c r="L27" s="24">
        <v>196594.99</v>
      </c>
      <c r="M27" s="24">
        <v>240597.05</v>
      </c>
      <c r="N27" s="24">
        <v>207182.01</v>
      </c>
      <c r="O27" s="24">
        <v>206509.31</v>
      </c>
      <c r="P27" s="24">
        <v>258629.33</v>
      </c>
      <c r="Q27" s="24">
        <v>216776.81999999998</v>
      </c>
      <c r="R27" s="24">
        <v>244016.28999999998</v>
      </c>
      <c r="S27" s="24">
        <v>243324.2</v>
      </c>
      <c r="T27" s="24">
        <v>208650.99</v>
      </c>
      <c r="U27" s="24">
        <v>210770.93</v>
      </c>
      <c r="V27" s="24">
        <v>324019.94000000006</v>
      </c>
      <c r="W27" s="24">
        <v>174175.4</v>
      </c>
      <c r="X27" s="24">
        <v>202959.48</v>
      </c>
      <c r="Y27" s="24">
        <v>261620</v>
      </c>
      <c r="Z27" s="24">
        <v>206824</v>
      </c>
      <c r="AA27" s="24">
        <v>204558</v>
      </c>
      <c r="AB27" s="24">
        <v>265843</v>
      </c>
      <c r="AC27" s="24">
        <v>199408</v>
      </c>
      <c r="AD27" s="24"/>
      <c r="AE27" s="24">
        <v>2746170.23</v>
      </c>
      <c r="AF27" s="24">
        <v>2677794</v>
      </c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50"/>
      <c r="CS27" s="50"/>
      <c r="CT27" s="24" t="e">
        <v>#REF!</v>
      </c>
      <c r="CU27" s="24" t="e">
        <v>#REF!</v>
      </c>
      <c r="CV27" s="24" t="e">
        <v>#REF!</v>
      </c>
      <c r="CW27" s="24" t="e">
        <v>#REF!</v>
      </c>
      <c r="CX27" s="24" t="e">
        <v>#REF!</v>
      </c>
      <c r="CY27" s="24" t="e">
        <v>#REF!</v>
      </c>
      <c r="CZ27" s="24" t="e">
        <v>#REF!</v>
      </c>
      <c r="DA27" s="24" t="e">
        <v>#REF!</v>
      </c>
      <c r="DB27" s="24" t="e">
        <v>#REF!</v>
      </c>
      <c r="DC27" s="24" t="e">
        <v>#REF!</v>
      </c>
      <c r="DD27" s="24" t="e">
        <v>#REF!</v>
      </c>
      <c r="DE27" s="24" t="e">
        <v>#REF!</v>
      </c>
      <c r="DF27" s="24" t="e">
        <v>#REF!</v>
      </c>
      <c r="DG27" s="24" t="e">
        <v>#REF!</v>
      </c>
      <c r="DH27" s="24" t="e">
        <v>#REF!</v>
      </c>
      <c r="DI27" s="24" t="e">
        <v>#REF!</v>
      </c>
      <c r="DJ27" s="24" t="e">
        <v>#REF!</v>
      </c>
      <c r="DK27" s="24" t="e">
        <v>#REF!</v>
      </c>
      <c r="DL27" s="24" t="e">
        <v>#REF!</v>
      </c>
      <c r="DM27" s="24" t="e">
        <v>#REF!</v>
      </c>
      <c r="DN27" s="50"/>
      <c r="DO27" s="50"/>
      <c r="DP27" s="50"/>
      <c r="DQ27" s="50"/>
      <c r="DR27" s="50"/>
      <c r="DS27" s="50"/>
      <c r="DT27" s="50"/>
      <c r="DU27" s="50"/>
      <c r="DV27" s="50"/>
    </row>
    <row r="28" spans="3:126" s="54" customFormat="1" ht="21" customHeight="1" collapsed="1">
      <c r="D28" s="55" t="s">
        <v>57</v>
      </c>
      <c r="F28" s="56">
        <v>2719619.72</v>
      </c>
      <c r="G28" s="56">
        <v>3074924.5900000003</v>
      </c>
      <c r="H28" s="56">
        <v>2607993.7999999998</v>
      </c>
      <c r="I28" s="56">
        <v>2789650.8200000003</v>
      </c>
      <c r="J28" s="56">
        <v>3962994.0199999996</v>
      </c>
      <c r="K28" s="56">
        <v>2178152.2000000002</v>
      </c>
      <c r="L28" s="56">
        <v>2671221.41</v>
      </c>
      <c r="M28" s="56">
        <v>3327125.129999999</v>
      </c>
      <c r="N28" s="56">
        <v>2701198.88</v>
      </c>
      <c r="O28" s="56">
        <v>2544748.1</v>
      </c>
      <c r="P28" s="56">
        <v>3136292.4499999997</v>
      </c>
      <c r="Q28" s="56">
        <v>2618388.9699999993</v>
      </c>
      <c r="R28" s="56">
        <v>2569094.71</v>
      </c>
      <c r="S28" s="56">
        <v>3076950.4400000004</v>
      </c>
      <c r="T28" s="56">
        <v>2592816.1500000004</v>
      </c>
      <c r="U28" s="56">
        <v>2744012.4</v>
      </c>
      <c r="V28" s="56">
        <v>4088173.4999999995</v>
      </c>
      <c r="W28" s="56">
        <v>2180403.4800000004</v>
      </c>
      <c r="X28" s="56">
        <v>2533229.2799999998</v>
      </c>
      <c r="Y28" s="56">
        <v>3508484</v>
      </c>
      <c r="Z28" s="56">
        <v>2830048</v>
      </c>
      <c r="AA28" s="56">
        <v>2725622</v>
      </c>
      <c r="AB28" s="56">
        <v>3467309</v>
      </c>
      <c r="AC28" s="56">
        <v>2886634</v>
      </c>
      <c r="AD28" s="25"/>
      <c r="AE28" s="56">
        <v>35202776.960000001</v>
      </c>
      <c r="AF28" s="56">
        <v>36067494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57"/>
      <c r="CS28" s="58"/>
      <c r="CT28" s="56" t="e">
        <v>#REF!</v>
      </c>
      <c r="CU28" s="56" t="e">
        <v>#REF!</v>
      </c>
      <c r="CV28" s="56" t="e">
        <v>#REF!</v>
      </c>
      <c r="CW28" s="56" t="e">
        <v>#REF!</v>
      </c>
      <c r="CX28" s="56" t="e">
        <v>#REF!</v>
      </c>
      <c r="CY28" s="56" t="e">
        <v>#REF!</v>
      </c>
      <c r="CZ28" s="56" t="e">
        <v>#REF!</v>
      </c>
      <c r="DA28" s="56" t="e">
        <v>#REF!</v>
      </c>
      <c r="DB28" s="56" t="e">
        <v>#REF!</v>
      </c>
      <c r="DC28" s="56" t="e">
        <v>#REF!</v>
      </c>
      <c r="DD28" s="56" t="e">
        <v>#REF!</v>
      </c>
      <c r="DE28" s="56" t="e">
        <v>#REF!</v>
      </c>
      <c r="DF28" s="56" t="e">
        <v>#REF!</v>
      </c>
      <c r="DG28" s="56" t="e">
        <v>#REF!</v>
      </c>
      <c r="DH28" s="56" t="e">
        <v>#REF!</v>
      </c>
      <c r="DI28" s="56" t="e">
        <v>#REF!</v>
      </c>
      <c r="DJ28" s="56" t="e">
        <v>#REF!</v>
      </c>
      <c r="DK28" s="56" t="e">
        <v>#REF!</v>
      </c>
      <c r="DL28" s="56" t="e">
        <v>#REF!</v>
      </c>
      <c r="DM28" s="56" t="e">
        <v>#REF!</v>
      </c>
      <c r="DN28" s="58"/>
      <c r="DO28" s="58"/>
      <c r="DP28" s="58"/>
      <c r="DQ28" s="58"/>
      <c r="DR28" s="58"/>
      <c r="DS28" s="58"/>
      <c r="DT28" s="58"/>
      <c r="DU28" s="58"/>
      <c r="DV28" s="58"/>
    </row>
    <row r="29" spans="3:126" s="499" customFormat="1" ht="21" hidden="1" customHeight="1" outlineLevel="1">
      <c r="D29" s="499" t="s">
        <v>708</v>
      </c>
      <c r="F29" s="498">
        <v>679904.93</v>
      </c>
      <c r="G29" s="498">
        <v>614984.91800000006</v>
      </c>
      <c r="H29" s="498">
        <v>651998.44999999995</v>
      </c>
      <c r="I29" s="498">
        <v>697412.70500000007</v>
      </c>
      <c r="J29" s="498">
        <v>792598.80399999989</v>
      </c>
      <c r="K29" s="498">
        <v>544538.05000000005</v>
      </c>
      <c r="L29" s="498">
        <v>667805.35250000004</v>
      </c>
      <c r="M29" s="498">
        <v>665425.02599999984</v>
      </c>
      <c r="N29" s="498">
        <v>675299.72</v>
      </c>
      <c r="O29" s="498">
        <v>636187.02500000002</v>
      </c>
      <c r="P29" s="498">
        <v>627258.49</v>
      </c>
      <c r="Q29" s="498">
        <v>654597.24249999982</v>
      </c>
      <c r="R29" s="498">
        <v>642273.67749999999</v>
      </c>
      <c r="S29" s="498">
        <v>769237.6100000001</v>
      </c>
      <c r="T29" s="498">
        <v>648204.03750000009</v>
      </c>
      <c r="U29" s="498">
        <v>686003.1</v>
      </c>
      <c r="V29" s="498">
        <v>1022043.3749999999</v>
      </c>
      <c r="W29" s="498">
        <v>545100.87000000011</v>
      </c>
      <c r="X29" s="498">
        <v>633307.31999999995</v>
      </c>
      <c r="Y29" s="498">
        <v>877121</v>
      </c>
      <c r="Z29" s="498">
        <v>707512</v>
      </c>
      <c r="AA29" s="498">
        <v>681405.5</v>
      </c>
      <c r="AB29" s="498">
        <v>866827.25</v>
      </c>
      <c r="AC29" s="498">
        <v>721658.5</v>
      </c>
      <c r="AD29" s="498"/>
      <c r="AE29" s="498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498"/>
      <c r="AW29" s="498"/>
      <c r="AX29" s="498"/>
      <c r="AY29" s="498"/>
      <c r="AZ29" s="498"/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498"/>
      <c r="BP29" s="498"/>
      <c r="BQ29" s="498"/>
      <c r="BR29" s="498"/>
      <c r="BS29" s="498"/>
      <c r="BT29" s="498"/>
      <c r="BU29" s="498"/>
      <c r="BV29" s="498"/>
      <c r="BW29" s="498"/>
      <c r="BX29" s="498"/>
      <c r="BY29" s="498"/>
      <c r="BZ29" s="498"/>
      <c r="CA29" s="498"/>
      <c r="CB29" s="498"/>
      <c r="CC29" s="498"/>
      <c r="CD29" s="498"/>
      <c r="CE29" s="498"/>
      <c r="CF29" s="498"/>
      <c r="CG29" s="498"/>
      <c r="CH29" s="498"/>
      <c r="CI29" s="498"/>
      <c r="CJ29" s="498"/>
      <c r="CK29" s="498"/>
      <c r="CL29" s="498"/>
      <c r="CM29" s="498"/>
      <c r="CN29" s="498"/>
      <c r="CO29" s="498"/>
      <c r="CP29" s="498"/>
      <c r="CQ29" s="498"/>
      <c r="CR29" s="1019"/>
      <c r="CS29" s="1020"/>
      <c r="CT29" s="498"/>
      <c r="CU29" s="498"/>
      <c r="CV29" s="498"/>
      <c r="CW29" s="498"/>
      <c r="CX29" s="498"/>
      <c r="CY29" s="498"/>
      <c r="CZ29" s="498"/>
      <c r="DA29" s="498"/>
      <c r="DB29" s="498"/>
      <c r="DC29" s="498"/>
      <c r="DD29" s="498"/>
      <c r="DE29" s="498"/>
      <c r="DF29" s="498"/>
      <c r="DG29" s="498"/>
      <c r="DH29" s="498"/>
      <c r="DI29" s="498"/>
      <c r="DJ29" s="498"/>
      <c r="DK29" s="498"/>
      <c r="DL29" s="498"/>
      <c r="DM29" s="498"/>
      <c r="DN29" s="1020"/>
      <c r="DO29" s="1020"/>
      <c r="DP29" s="1020"/>
      <c r="DQ29" s="1020"/>
      <c r="DR29" s="1020"/>
      <c r="DS29" s="1020"/>
      <c r="DT29" s="1020"/>
      <c r="DU29" s="1020"/>
      <c r="DV29" s="1020"/>
    </row>
    <row r="30" spans="3:126" s="61" customFormat="1" collapsed="1">
      <c r="D30" s="59"/>
      <c r="E30" s="59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S30" s="57"/>
      <c r="CT30" s="60" t="e">
        <v>#REF!</v>
      </c>
      <c r="CU30" s="60" t="e">
        <v>#REF!</v>
      </c>
      <c r="CV30" s="60" t="e">
        <v>#REF!</v>
      </c>
      <c r="CW30" s="60" t="e">
        <v>#REF!</v>
      </c>
      <c r="CX30" s="60" t="e">
        <v>#REF!</v>
      </c>
      <c r="CY30" s="60" t="e">
        <v>#REF!</v>
      </c>
      <c r="CZ30" s="60" t="e">
        <v>#REF!</v>
      </c>
      <c r="DA30" s="60" t="e">
        <v>#REF!</v>
      </c>
      <c r="DB30" s="60" t="e">
        <v>#REF!</v>
      </c>
      <c r="DC30" s="60" t="e">
        <v>#REF!</v>
      </c>
      <c r="DD30" s="60" t="e">
        <v>#REF!</v>
      </c>
      <c r="DE30" s="60" t="e">
        <v>#REF!</v>
      </c>
      <c r="DF30" s="60" t="e">
        <v>#REF!</v>
      </c>
      <c r="DG30" s="60" t="e">
        <v>#REF!</v>
      </c>
      <c r="DH30" s="60" t="e">
        <v>#REF!</v>
      </c>
      <c r="DI30" s="60" t="e">
        <v>#REF!</v>
      </c>
      <c r="DJ30" s="60" t="e">
        <v>#REF!</v>
      </c>
      <c r="DK30" s="60" t="e">
        <v>#REF!</v>
      </c>
      <c r="DL30" s="60" t="e">
        <v>#REF!</v>
      </c>
      <c r="DM30" s="60" t="e">
        <v>#REF!</v>
      </c>
      <c r="DN30" s="57"/>
      <c r="DO30" s="57"/>
      <c r="DP30" s="57"/>
      <c r="DQ30" s="57"/>
      <c r="DR30" s="57"/>
      <c r="DS30" s="57"/>
      <c r="DT30" s="57"/>
      <c r="DU30" s="57"/>
      <c r="DV30" s="57"/>
    </row>
    <row r="31" spans="3:126" s="54" customFormat="1" ht="20.25" customHeight="1">
      <c r="D31" s="62" t="s">
        <v>1</v>
      </c>
      <c r="F31" s="63">
        <v>2039038.8399999996</v>
      </c>
      <c r="G31" s="63">
        <v>2313689.2999999998</v>
      </c>
      <c r="H31" s="63">
        <v>1955651.17</v>
      </c>
      <c r="I31" s="63">
        <v>2113607.7600000002</v>
      </c>
      <c r="J31" s="63">
        <v>2989709.3499999992</v>
      </c>
      <c r="K31" s="63">
        <v>1651107.3</v>
      </c>
      <c r="L31" s="63">
        <v>2009068.8</v>
      </c>
      <c r="M31" s="63">
        <v>2501984.6</v>
      </c>
      <c r="N31" s="63">
        <v>2076668.5099999995</v>
      </c>
      <c r="O31" s="63">
        <v>1937722.46</v>
      </c>
      <c r="P31" s="63">
        <v>2377579.1599999997</v>
      </c>
      <c r="Q31" s="63">
        <v>2086528.5999999999</v>
      </c>
      <c r="R31" s="63">
        <v>2000247.58</v>
      </c>
      <c r="S31" s="63">
        <v>2385142.2399999998</v>
      </c>
      <c r="T31" s="63">
        <v>2016337.2999999998</v>
      </c>
      <c r="U31" s="63">
        <v>2119543.71</v>
      </c>
      <c r="V31" s="63">
        <v>3173535.68</v>
      </c>
      <c r="W31" s="63">
        <v>1684542.5999999996</v>
      </c>
      <c r="X31" s="63">
        <v>1948368.6399999997</v>
      </c>
      <c r="Y31" s="63">
        <v>2710303.8900000006</v>
      </c>
      <c r="Z31" s="63">
        <v>2186212.08</v>
      </c>
      <c r="AA31" s="63">
        <v>2105542.9950000001</v>
      </c>
      <c r="AB31" s="63">
        <v>2678496.2024999997</v>
      </c>
      <c r="AC31" s="63">
        <v>2229924.7650000001</v>
      </c>
      <c r="AD31" s="25"/>
      <c r="AE31" s="63">
        <v>27238197.682500001</v>
      </c>
      <c r="AF31" s="63">
        <v>27776324.264999997</v>
      </c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58"/>
      <c r="CS31" s="58"/>
      <c r="CT31" s="63" t="e">
        <v>#REF!</v>
      </c>
      <c r="CU31" s="63" t="e">
        <v>#REF!</v>
      </c>
      <c r="CV31" s="63" t="e">
        <v>#REF!</v>
      </c>
      <c r="CW31" s="63" t="e">
        <v>#REF!</v>
      </c>
      <c r="CX31" s="63" t="e">
        <v>#REF!</v>
      </c>
      <c r="CY31" s="63" t="e">
        <v>#REF!</v>
      </c>
      <c r="CZ31" s="63" t="e">
        <v>#REF!</v>
      </c>
      <c r="DA31" s="63" t="e">
        <v>#REF!</v>
      </c>
      <c r="DB31" s="63" t="e">
        <v>#REF!</v>
      </c>
      <c r="DC31" s="63" t="e">
        <v>#REF!</v>
      </c>
      <c r="DD31" s="63" t="e">
        <v>#REF!</v>
      </c>
      <c r="DE31" s="63" t="e">
        <v>#REF!</v>
      </c>
      <c r="DF31" s="63" t="e">
        <v>#REF!</v>
      </c>
      <c r="DG31" s="63" t="e">
        <v>#REF!</v>
      </c>
      <c r="DH31" s="63" t="e">
        <v>#REF!</v>
      </c>
      <c r="DI31" s="63" t="e">
        <v>#REF!</v>
      </c>
      <c r="DJ31" s="63" t="e">
        <v>#REF!</v>
      </c>
      <c r="DK31" s="63" t="e">
        <v>#REF!</v>
      </c>
      <c r="DL31" s="63" t="e">
        <v>#REF!</v>
      </c>
      <c r="DM31" s="63" t="e">
        <v>#REF!</v>
      </c>
      <c r="DN31" s="58"/>
      <c r="DO31" s="58"/>
      <c r="DP31" s="58"/>
      <c r="DQ31" s="58"/>
      <c r="DR31" s="58"/>
      <c r="DS31" s="58"/>
      <c r="DT31" s="58"/>
      <c r="DU31" s="58"/>
      <c r="DV31" s="58"/>
    </row>
    <row r="32" spans="3:126" s="68" customFormat="1" ht="20.25" customHeight="1">
      <c r="D32" s="64" t="s">
        <v>35</v>
      </c>
      <c r="E32" s="106"/>
      <c r="F32" s="66">
        <v>0.7497514542216952</v>
      </c>
      <c r="G32" s="66">
        <v>0.75243773701780425</v>
      </c>
      <c r="H32" s="66">
        <v>0.74986802882736914</v>
      </c>
      <c r="I32" s="66">
        <v>0.75766032968957742</v>
      </c>
      <c r="J32" s="66">
        <v>0.75440672756806215</v>
      </c>
      <c r="K32" s="66">
        <v>0.75803118808685632</v>
      </c>
      <c r="L32" s="66">
        <v>0.75211616396860193</v>
      </c>
      <c r="M32" s="66">
        <v>0.75199594311621243</v>
      </c>
      <c r="N32" s="66">
        <v>0.76879511737395645</v>
      </c>
      <c r="O32" s="66">
        <v>0.76145943875545086</v>
      </c>
      <c r="P32" s="66">
        <v>0.75808592403428443</v>
      </c>
      <c r="Q32" s="66">
        <v>0.79687495781041284</v>
      </c>
      <c r="R32" s="66">
        <v>0.77858070868862606</v>
      </c>
      <c r="S32" s="66">
        <v>0.77516433446357347</v>
      </c>
      <c r="T32" s="66">
        <v>0.77766304409975218</v>
      </c>
      <c r="U32" s="66">
        <v>0.77242497519326081</v>
      </c>
      <c r="V32" s="66">
        <v>0.77627225948213807</v>
      </c>
      <c r="W32" s="66">
        <v>0.77258297166173995</v>
      </c>
      <c r="X32" s="66">
        <v>0.76912447498633041</v>
      </c>
      <c r="Y32" s="66">
        <v>0.77250000000000019</v>
      </c>
      <c r="Z32" s="66">
        <v>0.77250000000000008</v>
      </c>
      <c r="AA32" s="66">
        <v>0.77250000000000008</v>
      </c>
      <c r="AB32" s="66">
        <v>0.77249999999999985</v>
      </c>
      <c r="AC32" s="66">
        <v>0.77250000000000008</v>
      </c>
      <c r="AD32" s="67"/>
      <c r="AE32" s="66">
        <v>0.77375139221118994</v>
      </c>
      <c r="AF32" s="66">
        <v>0.77012071492962597</v>
      </c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T32" s="66" t="e">
        <v>#REF!</v>
      </c>
      <c r="CU32" s="66" t="e">
        <v>#REF!</v>
      </c>
      <c r="CV32" s="66" t="e">
        <v>#REF!</v>
      </c>
      <c r="CW32" s="66" t="e">
        <v>#REF!</v>
      </c>
      <c r="CX32" s="66" t="e">
        <v>#REF!</v>
      </c>
      <c r="CY32" s="66" t="e">
        <v>#REF!</v>
      </c>
      <c r="CZ32" s="66" t="e">
        <v>#REF!</v>
      </c>
      <c r="DA32" s="66" t="e">
        <v>#REF!</v>
      </c>
      <c r="DB32" s="66" t="e">
        <v>#REF!</v>
      </c>
      <c r="DC32" s="66" t="e">
        <v>#REF!</v>
      </c>
      <c r="DD32" s="66" t="e">
        <v>#REF!</v>
      </c>
      <c r="DE32" s="66" t="e">
        <v>#REF!</v>
      </c>
      <c r="DF32" s="66" t="e">
        <v>#REF!</v>
      </c>
      <c r="DG32" s="66" t="e">
        <v>#REF!</v>
      </c>
      <c r="DH32" s="66" t="e">
        <v>#REF!</v>
      </c>
      <c r="DI32" s="66" t="e">
        <v>#REF!</v>
      </c>
      <c r="DJ32" s="66" t="e">
        <v>#REF!</v>
      </c>
      <c r="DK32" s="66" t="e">
        <v>#REF!</v>
      </c>
      <c r="DL32" s="66" t="e">
        <v>#REF!</v>
      </c>
      <c r="DM32" s="66" t="e">
        <v>#REF!</v>
      </c>
    </row>
    <row r="33" spans="3:126" s="68" customFormat="1">
      <c r="D33" s="65"/>
      <c r="E33" s="106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  <c r="CK33" s="69"/>
      <c r="CL33" s="69"/>
      <c r="CM33" s="69"/>
      <c r="CN33" s="69"/>
      <c r="CO33" s="69"/>
      <c r="CP33" s="69"/>
      <c r="CQ33" s="69"/>
      <c r="CT33" s="69" t="e">
        <v>#REF!</v>
      </c>
      <c r="CU33" s="69" t="e">
        <v>#REF!</v>
      </c>
      <c r="CV33" s="69" t="e">
        <v>#REF!</v>
      </c>
      <c r="CW33" s="69" t="e">
        <v>#REF!</v>
      </c>
      <c r="CX33" s="69" t="e">
        <v>#REF!</v>
      </c>
      <c r="CY33" s="69" t="e">
        <v>#REF!</v>
      </c>
      <c r="CZ33" s="69" t="e">
        <v>#REF!</v>
      </c>
      <c r="DA33" s="69" t="e">
        <v>#REF!</v>
      </c>
      <c r="DB33" s="69" t="e">
        <v>#REF!</v>
      </c>
      <c r="DC33" s="69" t="e">
        <v>#REF!</v>
      </c>
      <c r="DD33" s="69" t="e">
        <v>#REF!</v>
      </c>
      <c r="DE33" s="69" t="e">
        <v>#REF!</v>
      </c>
      <c r="DF33" s="69" t="e">
        <v>#REF!</v>
      </c>
      <c r="DG33" s="69" t="e">
        <v>#REF!</v>
      </c>
      <c r="DH33" s="69" t="e">
        <v>#REF!</v>
      </c>
      <c r="DI33" s="69" t="e">
        <v>#REF!</v>
      </c>
      <c r="DJ33" s="69" t="e">
        <v>#REF!</v>
      </c>
      <c r="DK33" s="69" t="e">
        <v>#REF!</v>
      </c>
      <c r="DL33" s="69" t="e">
        <v>#REF!</v>
      </c>
      <c r="DM33" s="69" t="e">
        <v>#REF!</v>
      </c>
    </row>
    <row r="34" spans="3:126" ht="23.25" customHeight="1">
      <c r="D34" s="32" t="s">
        <v>36</v>
      </c>
      <c r="F34" s="24">
        <v>894787.52</v>
      </c>
      <c r="G34" s="24">
        <v>1040367.7600000001</v>
      </c>
      <c r="H34" s="24">
        <v>862171.4800000001</v>
      </c>
      <c r="I34" s="24">
        <v>831672.89</v>
      </c>
      <c r="J34" s="24">
        <v>1155032.8799999999</v>
      </c>
      <c r="K34" s="24">
        <v>784867.39000000025</v>
      </c>
      <c r="L34" s="24">
        <v>877863.9800000001</v>
      </c>
      <c r="M34" s="24">
        <v>1046640.38</v>
      </c>
      <c r="N34" s="24">
        <v>883601.38000000012</v>
      </c>
      <c r="O34" s="24">
        <v>854784.99999999988</v>
      </c>
      <c r="P34" s="24">
        <v>1090302.82</v>
      </c>
      <c r="Q34" s="24">
        <v>860527.15999999992</v>
      </c>
      <c r="R34" s="24">
        <v>880503.60000000021</v>
      </c>
      <c r="S34" s="24">
        <v>1063719.27</v>
      </c>
      <c r="T34" s="24">
        <v>876373.97000000009</v>
      </c>
      <c r="U34" s="24">
        <v>916992.3600000001</v>
      </c>
      <c r="V34" s="24">
        <v>1180614</v>
      </c>
      <c r="W34" s="24">
        <v>777418.92</v>
      </c>
      <c r="X34" s="24">
        <v>887052.84000000008</v>
      </c>
      <c r="Y34" s="24">
        <v>1148279.2960000001</v>
      </c>
      <c r="Z34" s="24">
        <v>926654.65600000008</v>
      </c>
      <c r="AA34" s="24">
        <v>901439.32799999998</v>
      </c>
      <c r="AB34" s="24">
        <v>1143475.0239999997</v>
      </c>
      <c r="AC34" s="24">
        <v>931581.93599999999</v>
      </c>
      <c r="AD34" s="24"/>
      <c r="AE34" s="24">
        <v>11634105.200000001</v>
      </c>
      <c r="AF34" s="24">
        <v>11876611.008000001</v>
      </c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T34" s="24" t="e">
        <v>#REF!</v>
      </c>
      <c r="CU34" s="24" t="e">
        <v>#REF!</v>
      </c>
      <c r="CV34" s="24" t="e">
        <v>#REF!</v>
      </c>
      <c r="CW34" s="24" t="e">
        <v>#REF!</v>
      </c>
      <c r="CX34" s="24" t="e">
        <v>#REF!</v>
      </c>
      <c r="CY34" s="24" t="e">
        <v>#REF!</v>
      </c>
      <c r="CZ34" s="24" t="e">
        <v>#REF!</v>
      </c>
      <c r="DA34" s="24" t="e">
        <v>#REF!</v>
      </c>
      <c r="DB34" s="24" t="e">
        <v>#REF!</v>
      </c>
      <c r="DC34" s="24" t="e">
        <v>#REF!</v>
      </c>
      <c r="DD34" s="24" t="e">
        <v>#REF!</v>
      </c>
      <c r="DE34" s="24" t="e">
        <v>#REF!</v>
      </c>
      <c r="DF34" s="24" t="e">
        <v>#REF!</v>
      </c>
      <c r="DG34" s="24" t="e">
        <v>#REF!</v>
      </c>
      <c r="DH34" s="24" t="e">
        <v>#REF!</v>
      </c>
      <c r="DI34" s="24" t="e">
        <v>#REF!</v>
      </c>
      <c r="DJ34" s="24" t="e">
        <v>#REF!</v>
      </c>
      <c r="DK34" s="24" t="e">
        <v>#REF!</v>
      </c>
      <c r="DL34" s="24" t="e">
        <v>#REF!</v>
      </c>
      <c r="DM34" s="24" t="e">
        <v>#REF!</v>
      </c>
    </row>
    <row r="35" spans="3:126" s="68" customFormat="1" ht="23.25" customHeight="1">
      <c r="D35" s="65" t="s">
        <v>35</v>
      </c>
      <c r="E35" s="106"/>
      <c r="F35" s="22">
        <v>0.32901199878047654</v>
      </c>
      <c r="G35" s="22">
        <v>0.33833927615115922</v>
      </c>
      <c r="H35" s="22">
        <v>0.33058800983345904</v>
      </c>
      <c r="I35" s="22">
        <v>0.29812795351928667</v>
      </c>
      <c r="J35" s="22">
        <v>0.29145461087523922</v>
      </c>
      <c r="K35" s="22">
        <v>0.36033633921449576</v>
      </c>
      <c r="L35" s="22">
        <v>0.32863766991145826</v>
      </c>
      <c r="M35" s="22">
        <v>0.31457800326253443</v>
      </c>
      <c r="N35" s="22">
        <v>0.32711452183039558</v>
      </c>
      <c r="O35" s="22">
        <v>0.33590161635251831</v>
      </c>
      <c r="P35" s="22">
        <v>0.347640673624043</v>
      </c>
      <c r="Q35" s="22">
        <v>0.32864756530042982</v>
      </c>
      <c r="R35" s="22">
        <v>0.34272913200619226</v>
      </c>
      <c r="S35" s="22">
        <v>0.34570568838931309</v>
      </c>
      <c r="T35" s="22">
        <v>0.33800081428835593</v>
      </c>
      <c r="U35" s="22">
        <v>0.33417937907277684</v>
      </c>
      <c r="V35" s="22">
        <v>0.28878764563196746</v>
      </c>
      <c r="W35" s="22">
        <v>0.35654819263084275</v>
      </c>
      <c r="X35" s="22">
        <v>0.35016681948346978</v>
      </c>
      <c r="Y35" s="22">
        <v>0.3272864564866193</v>
      </c>
      <c r="Z35" s="22">
        <v>0.32743425411865806</v>
      </c>
      <c r="AA35" s="22">
        <v>0.33072793219309204</v>
      </c>
      <c r="AB35" s="22">
        <v>0.32978745880450799</v>
      </c>
      <c r="AC35" s="22">
        <v>0.32272256753020995</v>
      </c>
      <c r="AD35" s="21"/>
      <c r="AE35" s="21">
        <v>0.33048827975189377</v>
      </c>
      <c r="AF35" s="21">
        <v>0.32928850027673123</v>
      </c>
      <c r="AG35" s="24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T35" s="21" t="e">
        <v>#REF!</v>
      </c>
      <c r="CU35" s="21" t="e">
        <v>#REF!</v>
      </c>
      <c r="CV35" s="21" t="e">
        <v>#REF!</v>
      </c>
      <c r="CW35" s="21" t="e">
        <v>#REF!</v>
      </c>
      <c r="CX35" s="21" t="e">
        <v>#REF!</v>
      </c>
      <c r="CY35" s="21" t="e">
        <v>#REF!</v>
      </c>
      <c r="CZ35" s="21" t="e">
        <v>#REF!</v>
      </c>
      <c r="DA35" s="21" t="e">
        <v>#REF!</v>
      </c>
      <c r="DB35" s="21" t="e">
        <v>#REF!</v>
      </c>
      <c r="DC35" s="21" t="e">
        <v>#REF!</v>
      </c>
      <c r="DD35" s="21" t="e">
        <v>#REF!</v>
      </c>
      <c r="DE35" s="21" t="e">
        <v>#REF!</v>
      </c>
      <c r="DF35" s="21" t="e">
        <v>#REF!</v>
      </c>
      <c r="DG35" s="21" t="e">
        <v>#REF!</v>
      </c>
      <c r="DH35" s="21" t="e">
        <v>#REF!</v>
      </c>
      <c r="DI35" s="21" t="e">
        <v>#REF!</v>
      </c>
      <c r="DJ35" s="21" t="e">
        <v>#REF!</v>
      </c>
      <c r="DK35" s="21" t="e">
        <v>#REF!</v>
      </c>
      <c r="DL35" s="21" t="e">
        <v>#REF!</v>
      </c>
      <c r="DM35" s="21" t="e">
        <v>#REF!</v>
      </c>
    </row>
    <row r="36" spans="3:126" ht="23.25" customHeight="1">
      <c r="D36" s="32" t="s">
        <v>40</v>
      </c>
      <c r="F36" s="24">
        <v>177818.00000000003</v>
      </c>
      <c r="G36" s="24">
        <v>227634.2699999999</v>
      </c>
      <c r="H36" s="24">
        <v>193500.03000000003</v>
      </c>
      <c r="I36" s="24">
        <v>207191.88000000012</v>
      </c>
      <c r="J36" s="24">
        <v>276822.68</v>
      </c>
      <c r="K36" s="24">
        <v>198727.23999999996</v>
      </c>
      <c r="L36" s="24">
        <v>199341.94000000003</v>
      </c>
      <c r="M36" s="24">
        <v>264952.33000000013</v>
      </c>
      <c r="N36" s="24">
        <v>216632.9</v>
      </c>
      <c r="O36" s="24">
        <v>201381.84000000003</v>
      </c>
      <c r="P36" s="24">
        <v>242174.48000000004</v>
      </c>
      <c r="Q36" s="24">
        <v>236137.47999999998</v>
      </c>
      <c r="R36" s="24">
        <v>195061.98000000004</v>
      </c>
      <c r="S36" s="24">
        <v>248998.34</v>
      </c>
      <c r="T36" s="24">
        <v>195643.78</v>
      </c>
      <c r="U36" s="24">
        <v>193073.47000000003</v>
      </c>
      <c r="V36" s="24">
        <v>253059.61000000004</v>
      </c>
      <c r="W36" s="24">
        <v>182022.38</v>
      </c>
      <c r="X36" s="24">
        <v>182453.61</v>
      </c>
      <c r="Y36" s="24">
        <v>268561.47307692305</v>
      </c>
      <c r="Z36" s="24">
        <v>214330.77846153846</v>
      </c>
      <c r="AA36" s="24">
        <v>213562.77846153846</v>
      </c>
      <c r="AB36" s="24">
        <v>270265.47307692305</v>
      </c>
      <c r="AC36" s="24">
        <v>218082.77846153846</v>
      </c>
      <c r="AD36" s="24"/>
      <c r="AE36" s="24">
        <v>2635116.4515384613</v>
      </c>
      <c r="AF36" s="24">
        <v>2807620.1199999992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50"/>
      <c r="CS36" s="50"/>
      <c r="CT36" s="24" t="e">
        <v>#REF!</v>
      </c>
      <c r="CU36" s="24" t="e">
        <v>#REF!</v>
      </c>
      <c r="CV36" s="24" t="e">
        <v>#REF!</v>
      </c>
      <c r="CW36" s="24" t="e">
        <v>#REF!</v>
      </c>
      <c r="CX36" s="24" t="e">
        <v>#REF!</v>
      </c>
      <c r="CY36" s="24" t="e">
        <v>#REF!</v>
      </c>
      <c r="CZ36" s="24" t="e">
        <v>#REF!</v>
      </c>
      <c r="DA36" s="24" t="e">
        <v>#REF!</v>
      </c>
      <c r="DB36" s="24" t="e">
        <v>#REF!</v>
      </c>
      <c r="DC36" s="24" t="e">
        <v>#REF!</v>
      </c>
      <c r="DD36" s="24" t="e">
        <v>#REF!</v>
      </c>
      <c r="DE36" s="24" t="e">
        <v>#REF!</v>
      </c>
      <c r="DF36" s="24" t="e">
        <v>#REF!</v>
      </c>
      <c r="DG36" s="24" t="e">
        <v>#REF!</v>
      </c>
      <c r="DH36" s="24" t="e">
        <v>#REF!</v>
      </c>
      <c r="DI36" s="24" t="e">
        <v>#REF!</v>
      </c>
      <c r="DJ36" s="24" t="e">
        <v>#REF!</v>
      </c>
      <c r="DK36" s="24" t="e">
        <v>#REF!</v>
      </c>
      <c r="DL36" s="24" t="e">
        <v>#REF!</v>
      </c>
      <c r="DM36" s="24" t="e">
        <v>#REF!</v>
      </c>
      <c r="DN36" s="50"/>
      <c r="DO36" s="50"/>
      <c r="DP36" s="50"/>
      <c r="DQ36" s="50"/>
      <c r="DR36" s="50"/>
      <c r="DS36" s="50"/>
      <c r="DT36" s="50"/>
      <c r="DU36" s="50"/>
    </row>
    <row r="37" spans="3:126" s="68" customFormat="1" ht="23.25" customHeight="1">
      <c r="D37" s="65" t="s">
        <v>35</v>
      </c>
      <c r="E37" s="106"/>
      <c r="F37" s="67">
        <v>6.5383405882937201E-2</v>
      </c>
      <c r="G37" s="67">
        <v>7.4029220339351443E-2</v>
      </c>
      <c r="H37" s="67">
        <v>7.4194973162896333E-2</v>
      </c>
      <c r="I37" s="67">
        <v>7.4271617979772858E-2</v>
      </c>
      <c r="J37" s="67">
        <v>6.9851904545644508E-2</v>
      </c>
      <c r="K37" s="67">
        <v>9.1236617900255057E-2</v>
      </c>
      <c r="L37" s="67">
        <v>7.462576454866017E-2</v>
      </c>
      <c r="M37" s="67">
        <v>7.9634014245806323E-2</v>
      </c>
      <c r="N37" s="67">
        <v>8.019879676538294E-2</v>
      </c>
      <c r="O37" s="67">
        <v>7.9136257140736257E-2</v>
      </c>
      <c r="P37" s="67">
        <v>7.7216804191841251E-2</v>
      </c>
      <c r="Q37" s="67">
        <v>9.01842631883681E-2</v>
      </c>
      <c r="R37" s="67">
        <v>7.5926348390636028E-2</v>
      </c>
      <c r="S37" s="67">
        <v>8.0923740845172648E-2</v>
      </c>
      <c r="T37" s="67">
        <v>7.5456094332025811E-2</v>
      </c>
      <c r="U37" s="67">
        <v>7.0361733788083483E-2</v>
      </c>
      <c r="V37" s="67">
        <v>6.1900408580995908E-2</v>
      </c>
      <c r="W37" s="67">
        <v>8.3481053699290542E-2</v>
      </c>
      <c r="X37" s="67">
        <v>7.2024120138071357E-2</v>
      </c>
      <c r="Y37" s="67">
        <v>7.6546301216400894E-2</v>
      </c>
      <c r="Z37" s="67">
        <v>7.5733972873088529E-2</v>
      </c>
      <c r="AA37" s="67">
        <v>7.8353777032009006E-2</v>
      </c>
      <c r="AB37" s="67">
        <v>7.7946751523133087E-2</v>
      </c>
      <c r="AC37" s="67">
        <v>7.5549161570721626E-2</v>
      </c>
      <c r="AD37" s="69"/>
      <c r="AE37" s="69">
        <v>7.4855357420599955E-2</v>
      </c>
      <c r="AF37" s="69">
        <v>7.7843504181355078E-2</v>
      </c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T37" s="69" t="e">
        <v>#REF!</v>
      </c>
      <c r="CU37" s="69" t="e">
        <v>#REF!</v>
      </c>
      <c r="CV37" s="69" t="e">
        <v>#REF!</v>
      </c>
      <c r="CW37" s="69" t="e">
        <v>#REF!</v>
      </c>
      <c r="CX37" s="69" t="e">
        <v>#REF!</v>
      </c>
      <c r="CY37" s="69" t="e">
        <v>#REF!</v>
      </c>
      <c r="CZ37" s="69" t="e">
        <v>#REF!</v>
      </c>
      <c r="DA37" s="69" t="e">
        <v>#REF!</v>
      </c>
      <c r="DB37" s="69" t="e">
        <v>#REF!</v>
      </c>
      <c r="DC37" s="69" t="e">
        <v>#REF!</v>
      </c>
      <c r="DD37" s="69" t="e">
        <v>#REF!</v>
      </c>
      <c r="DE37" s="69" t="e">
        <v>#REF!</v>
      </c>
      <c r="DF37" s="69" t="e">
        <v>#REF!</v>
      </c>
      <c r="DG37" s="69" t="e">
        <v>#REF!</v>
      </c>
      <c r="DH37" s="69" t="e">
        <v>#REF!</v>
      </c>
      <c r="DI37" s="69" t="e">
        <v>#REF!</v>
      </c>
      <c r="DJ37" s="69" t="e">
        <v>#REF!</v>
      </c>
      <c r="DK37" s="69" t="e">
        <v>#REF!</v>
      </c>
      <c r="DL37" s="69" t="e">
        <v>#REF!</v>
      </c>
      <c r="DM37" s="69" t="e">
        <v>#REF!</v>
      </c>
    </row>
    <row r="38" spans="3:126" ht="23.25" customHeight="1">
      <c r="D38" s="32" t="s">
        <v>79</v>
      </c>
      <c r="F38" s="24">
        <v>502945.77999999997</v>
      </c>
      <c r="G38" s="24">
        <v>578314.94999999995</v>
      </c>
      <c r="H38" s="24">
        <v>337617.48999999993</v>
      </c>
      <c r="I38" s="24">
        <v>354231.48000000004</v>
      </c>
      <c r="J38" s="24">
        <v>477216.19</v>
      </c>
      <c r="K38" s="24">
        <v>322063.38</v>
      </c>
      <c r="L38" s="24">
        <v>352949.77</v>
      </c>
      <c r="M38" s="24">
        <v>442361.92000000004</v>
      </c>
      <c r="N38" s="24">
        <v>356632.62</v>
      </c>
      <c r="O38" s="24">
        <v>357199.57999999996</v>
      </c>
      <c r="P38" s="24">
        <v>427863.60000000003</v>
      </c>
      <c r="Q38" s="24">
        <v>349225.61999999994</v>
      </c>
      <c r="R38" s="24">
        <v>362462.57</v>
      </c>
      <c r="S38" s="24">
        <v>445535.94</v>
      </c>
      <c r="T38" s="24">
        <v>378229.52</v>
      </c>
      <c r="U38" s="24">
        <v>348358.08999999997</v>
      </c>
      <c r="V38" s="24">
        <v>468428.74999999994</v>
      </c>
      <c r="W38" s="24">
        <v>339874.79</v>
      </c>
      <c r="X38" s="24">
        <v>350233.27</v>
      </c>
      <c r="Y38" s="24">
        <v>480136.55892307695</v>
      </c>
      <c r="Z38" s="24">
        <v>385142.47353846161</v>
      </c>
      <c r="AA38" s="24">
        <v>380478.09353846154</v>
      </c>
      <c r="AB38" s="24">
        <v>478199.13492307684</v>
      </c>
      <c r="AC38" s="24">
        <v>387613.64953846158</v>
      </c>
      <c r="AD38" s="24"/>
      <c r="AE38" s="24">
        <v>4804692.8404615391</v>
      </c>
      <c r="AF38" s="24">
        <v>4974012.0999999996</v>
      </c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50"/>
      <c r="CS38" s="50"/>
      <c r="CT38" s="24" t="e">
        <v>#REF!</v>
      </c>
      <c r="CU38" s="24" t="e">
        <v>#REF!</v>
      </c>
      <c r="CV38" s="24" t="e">
        <v>#REF!</v>
      </c>
      <c r="CW38" s="24" t="e">
        <v>#REF!</v>
      </c>
      <c r="CX38" s="24" t="e">
        <v>#REF!</v>
      </c>
      <c r="CY38" s="24" t="e">
        <v>#REF!</v>
      </c>
      <c r="CZ38" s="24" t="e">
        <v>#REF!</v>
      </c>
      <c r="DA38" s="24" t="e">
        <v>#REF!</v>
      </c>
      <c r="DB38" s="24" t="e">
        <v>#REF!</v>
      </c>
      <c r="DC38" s="24" t="e">
        <v>#REF!</v>
      </c>
      <c r="DD38" s="24" t="e">
        <v>#REF!</v>
      </c>
      <c r="DE38" s="24" t="e">
        <v>#REF!</v>
      </c>
      <c r="DF38" s="24" t="e">
        <v>#REF!</v>
      </c>
      <c r="DG38" s="24" t="e">
        <v>#REF!</v>
      </c>
      <c r="DH38" s="24" t="e">
        <v>#REF!</v>
      </c>
      <c r="DI38" s="24" t="e">
        <v>#REF!</v>
      </c>
      <c r="DJ38" s="24" t="e">
        <v>#REF!</v>
      </c>
      <c r="DK38" s="24" t="e">
        <v>#REF!</v>
      </c>
      <c r="DL38" s="24" t="e">
        <v>#REF!</v>
      </c>
      <c r="DM38" s="24" t="e">
        <v>#REF!</v>
      </c>
      <c r="DN38" s="50"/>
      <c r="DO38" s="50"/>
      <c r="DP38" s="50"/>
      <c r="DQ38" s="50"/>
      <c r="DR38" s="50"/>
      <c r="DS38" s="50"/>
      <c r="DT38" s="50"/>
      <c r="DU38" s="50"/>
    </row>
    <row r="39" spans="3:126" s="68" customFormat="1" ht="23.25" customHeight="1">
      <c r="D39" s="65" t="s">
        <v>35</v>
      </c>
      <c r="E39" s="106"/>
      <c r="F39" s="67">
        <v>0.18493239194485614</v>
      </c>
      <c r="G39" s="67">
        <v>0.18807451469891165</v>
      </c>
      <c r="H39" s="67">
        <v>0.12945486680221402</v>
      </c>
      <c r="I39" s="67">
        <v>0.12698058031506609</v>
      </c>
      <c r="J39" s="67">
        <v>0.12041809490290376</v>
      </c>
      <c r="K39" s="67">
        <v>0.1478608244180549</v>
      </c>
      <c r="L39" s="67">
        <v>0.13213048108954772</v>
      </c>
      <c r="M39" s="67">
        <v>0.13295620174044978</v>
      </c>
      <c r="N39" s="67">
        <v>0.13202753141967838</v>
      </c>
      <c r="O39" s="67">
        <v>0.1403673628835797</v>
      </c>
      <c r="P39" s="67">
        <v>0.13642337467604465</v>
      </c>
      <c r="Q39" s="67">
        <v>0.13337423278253424</v>
      </c>
      <c r="R39" s="67">
        <v>0.14108571731090444</v>
      </c>
      <c r="S39" s="67">
        <v>0.14479789281233921</v>
      </c>
      <c r="T39" s="67">
        <v>0.14587595036385437</v>
      </c>
      <c r="U39" s="67">
        <v>0.12695208301536828</v>
      </c>
      <c r="V39" s="67">
        <v>0.11458142615522555</v>
      </c>
      <c r="W39" s="67">
        <v>0.15587701685377969</v>
      </c>
      <c r="X39" s="67">
        <v>0.13825565366905915</v>
      </c>
      <c r="Y39" s="67">
        <v>0.13685014921632163</v>
      </c>
      <c r="Z39" s="67">
        <v>0.13609043858565706</v>
      </c>
      <c r="AA39" s="67">
        <v>0.13959312536311402</v>
      </c>
      <c r="AB39" s="67">
        <v>0.13791650381407508</v>
      </c>
      <c r="AC39" s="67">
        <v>0.13427876535039135</v>
      </c>
      <c r="AD39" s="69"/>
      <c r="AE39" s="69">
        <v>0.13648618817546657</v>
      </c>
      <c r="AF39" s="69">
        <v>0.13790844742359976</v>
      </c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69"/>
      <c r="CF39" s="69"/>
      <c r="CG39" s="69"/>
      <c r="CH39" s="69"/>
      <c r="CI39" s="69"/>
      <c r="CJ39" s="69"/>
      <c r="CK39" s="69"/>
      <c r="CL39" s="69"/>
      <c r="CM39" s="69"/>
      <c r="CN39" s="69"/>
      <c r="CO39" s="69"/>
      <c r="CP39" s="69"/>
      <c r="CQ39" s="69"/>
      <c r="CT39" s="69" t="e">
        <v>#REF!</v>
      </c>
      <c r="CU39" s="69" t="e">
        <v>#REF!</v>
      </c>
      <c r="CV39" s="69" t="e">
        <v>#REF!</v>
      </c>
      <c r="CW39" s="69" t="e">
        <v>#REF!</v>
      </c>
      <c r="CX39" s="69" t="e">
        <v>#REF!</v>
      </c>
      <c r="CY39" s="69" t="e">
        <v>#REF!</v>
      </c>
      <c r="CZ39" s="69" t="e">
        <v>#REF!</v>
      </c>
      <c r="DA39" s="69" t="e">
        <v>#REF!</v>
      </c>
      <c r="DB39" s="69" t="e">
        <v>#REF!</v>
      </c>
      <c r="DC39" s="69" t="e">
        <v>#REF!</v>
      </c>
      <c r="DD39" s="69" t="e">
        <v>#REF!</v>
      </c>
      <c r="DE39" s="69" t="e">
        <v>#REF!</v>
      </c>
      <c r="DF39" s="69" t="e">
        <v>#REF!</v>
      </c>
      <c r="DG39" s="69" t="e">
        <v>#REF!</v>
      </c>
      <c r="DH39" s="69" t="e">
        <v>#REF!</v>
      </c>
      <c r="DI39" s="69" t="e">
        <v>#REF!</v>
      </c>
      <c r="DJ39" s="69" t="e">
        <v>#REF!</v>
      </c>
      <c r="DK39" s="69" t="e">
        <v>#REF!</v>
      </c>
      <c r="DL39" s="69" t="e">
        <v>#REF!</v>
      </c>
      <c r="DM39" s="69" t="e">
        <v>#REF!</v>
      </c>
    </row>
    <row r="40" spans="3:126" s="68" customFormat="1">
      <c r="D40" s="65"/>
      <c r="E40" s="10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7"/>
      <c r="AE40" s="66"/>
      <c r="AF40" s="66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T40" s="66" t="e">
        <v>#REF!</v>
      </c>
      <c r="CU40" s="66" t="e">
        <v>#REF!</v>
      </c>
      <c r="CV40" s="66" t="e">
        <v>#REF!</v>
      </c>
      <c r="CW40" s="66" t="e">
        <v>#REF!</v>
      </c>
      <c r="CX40" s="66" t="e">
        <v>#REF!</v>
      </c>
      <c r="CY40" s="66" t="e">
        <v>#REF!</v>
      </c>
      <c r="CZ40" s="66" t="e">
        <v>#REF!</v>
      </c>
      <c r="DA40" s="66" t="e">
        <v>#REF!</v>
      </c>
      <c r="DB40" s="66" t="e">
        <v>#REF!</v>
      </c>
      <c r="DC40" s="66" t="e">
        <v>#REF!</v>
      </c>
      <c r="DD40" s="66" t="e">
        <v>#REF!</v>
      </c>
      <c r="DE40" s="66" t="e">
        <v>#REF!</v>
      </c>
      <c r="DF40" s="66" t="e">
        <v>#REF!</v>
      </c>
      <c r="DG40" s="66" t="e">
        <v>#REF!</v>
      </c>
      <c r="DH40" s="66" t="e">
        <v>#REF!</v>
      </c>
      <c r="DI40" s="66" t="e">
        <v>#REF!</v>
      </c>
      <c r="DJ40" s="66" t="e">
        <v>#REF!</v>
      </c>
      <c r="DK40" s="66" t="e">
        <v>#REF!</v>
      </c>
      <c r="DL40" s="66" t="e">
        <v>#REF!</v>
      </c>
      <c r="DM40" s="66" t="e">
        <v>#REF!</v>
      </c>
    </row>
    <row r="41" spans="3:126" s="54" customFormat="1" ht="21" customHeight="1">
      <c r="D41" s="62" t="s">
        <v>86</v>
      </c>
      <c r="F41" s="63">
        <v>463487.53999999963</v>
      </c>
      <c r="G41" s="63">
        <v>467372.31999999972</v>
      </c>
      <c r="H41" s="63">
        <v>562362.16999999993</v>
      </c>
      <c r="I41" s="63">
        <v>720511.51</v>
      </c>
      <c r="J41" s="63">
        <v>1080637.5999999994</v>
      </c>
      <c r="K41" s="63">
        <v>345449.2899999998</v>
      </c>
      <c r="L41" s="63">
        <v>578913.10999999975</v>
      </c>
      <c r="M41" s="63">
        <v>748029.97000000009</v>
      </c>
      <c r="N41" s="63">
        <v>619801.6099999994</v>
      </c>
      <c r="O41" s="63">
        <v>524356.03999999992</v>
      </c>
      <c r="P41" s="63">
        <v>617238.25999999954</v>
      </c>
      <c r="Q41" s="63">
        <v>640638.34000000008</v>
      </c>
      <c r="R41" s="63">
        <v>562219.42999999993</v>
      </c>
      <c r="S41" s="63">
        <v>626888.68999999971</v>
      </c>
      <c r="T41" s="63">
        <v>566090.02999999956</v>
      </c>
      <c r="U41" s="63">
        <v>661119.78999999992</v>
      </c>
      <c r="V41" s="63">
        <v>1271433.32</v>
      </c>
      <c r="W41" s="63">
        <v>385226.5099999996</v>
      </c>
      <c r="X41" s="63">
        <v>528628.91999999958</v>
      </c>
      <c r="Y41" s="63">
        <v>813326.5620000005</v>
      </c>
      <c r="Z41" s="63">
        <v>660084.17200000002</v>
      </c>
      <c r="AA41" s="63">
        <v>610062.79500000016</v>
      </c>
      <c r="AB41" s="63">
        <v>786556.57050000003</v>
      </c>
      <c r="AC41" s="63">
        <v>692646.40100000007</v>
      </c>
      <c r="AD41" s="25"/>
      <c r="AE41" s="63">
        <v>8164283.1905000005</v>
      </c>
      <c r="AF41" s="63">
        <v>8118081.0369999968</v>
      </c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58"/>
      <c r="CS41" s="58"/>
      <c r="CT41" s="63" t="e">
        <v>#REF!</v>
      </c>
      <c r="CU41" s="63" t="e">
        <v>#REF!</v>
      </c>
      <c r="CV41" s="63" t="e">
        <v>#REF!</v>
      </c>
      <c r="CW41" s="63" t="e">
        <v>#REF!</v>
      </c>
      <c r="CX41" s="63" t="e">
        <v>#REF!</v>
      </c>
      <c r="CY41" s="63" t="e">
        <v>#REF!</v>
      </c>
      <c r="CZ41" s="63" t="e">
        <v>#REF!</v>
      </c>
      <c r="DA41" s="63" t="e">
        <v>#REF!</v>
      </c>
      <c r="DB41" s="63" t="e">
        <v>#REF!</v>
      </c>
      <c r="DC41" s="63" t="e">
        <v>#REF!</v>
      </c>
      <c r="DD41" s="63" t="e">
        <v>#REF!</v>
      </c>
      <c r="DE41" s="63" t="e">
        <v>#REF!</v>
      </c>
      <c r="DF41" s="63" t="e">
        <v>#REF!</v>
      </c>
      <c r="DG41" s="63" t="e">
        <v>#REF!</v>
      </c>
      <c r="DH41" s="63" t="e">
        <v>#REF!</v>
      </c>
      <c r="DI41" s="63" t="e">
        <v>#REF!</v>
      </c>
      <c r="DJ41" s="63" t="e">
        <v>#REF!</v>
      </c>
      <c r="DK41" s="63" t="e">
        <v>#REF!</v>
      </c>
      <c r="DL41" s="63" t="e">
        <v>#REF!</v>
      </c>
      <c r="DM41" s="63" t="e">
        <v>#REF!</v>
      </c>
      <c r="DN41" s="58"/>
      <c r="DO41" s="58"/>
      <c r="DP41" s="58"/>
      <c r="DQ41" s="58"/>
      <c r="DR41" s="58"/>
      <c r="DS41" s="58"/>
      <c r="DT41" s="58"/>
      <c r="DU41" s="58"/>
      <c r="DV41" s="58"/>
    </row>
    <row r="42" spans="3:126" s="68" customFormat="1" ht="21" customHeight="1">
      <c r="D42" s="64" t="s">
        <v>35</v>
      </c>
      <c r="E42" s="106"/>
      <c r="F42" s="30">
        <v>0.17042365761342532</v>
      </c>
      <c r="G42" s="66">
        <v>0.15199472582838192</v>
      </c>
      <c r="H42" s="66">
        <v>0.21563017902879983</v>
      </c>
      <c r="I42" s="66">
        <v>0.25828017787545177</v>
      </c>
      <c r="J42" s="66">
        <v>0.27268211724427471</v>
      </c>
      <c r="K42" s="66">
        <v>0.15859740655405061</v>
      </c>
      <c r="L42" s="66">
        <v>0.2167222484189357</v>
      </c>
      <c r="M42" s="66">
        <v>0.22482772386742195</v>
      </c>
      <c r="N42" s="66">
        <v>0.2294542673584995</v>
      </c>
      <c r="O42" s="66">
        <v>0.20605420237861652</v>
      </c>
      <c r="P42" s="66">
        <v>0.19680507154235555</v>
      </c>
      <c r="Q42" s="30">
        <v>0.24466889653908078</v>
      </c>
      <c r="R42" s="30">
        <v>0.21883951098089333</v>
      </c>
      <c r="S42" s="30">
        <v>0.20373701241674846</v>
      </c>
      <c r="T42" s="30">
        <v>0.218330185115516</v>
      </c>
      <c r="U42" s="30">
        <v>0.24093177931703222</v>
      </c>
      <c r="V42" s="30">
        <v>0.31100277911394908</v>
      </c>
      <c r="W42" s="30">
        <v>0.17667670847782702</v>
      </c>
      <c r="X42" s="30">
        <v>0.20867788169573012</v>
      </c>
      <c r="Y42" s="30">
        <v>0.23181709308065834</v>
      </c>
      <c r="Z42" s="30">
        <v>0.23324133442259637</v>
      </c>
      <c r="AA42" s="30">
        <v>0.22382516541178496</v>
      </c>
      <c r="AB42" s="30">
        <v>0.22684928585828376</v>
      </c>
      <c r="AC42" s="30">
        <v>0.23994950554867714</v>
      </c>
      <c r="AD42" s="67"/>
      <c r="AE42" s="30">
        <v>0.23192156686322965</v>
      </c>
      <c r="AF42" s="30">
        <v>0.22508026304793999</v>
      </c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T42" s="66" t="e">
        <v>#REF!</v>
      </c>
      <c r="CU42" s="66" t="e">
        <v>#REF!</v>
      </c>
      <c r="CV42" s="66" t="e">
        <v>#REF!</v>
      </c>
      <c r="CW42" s="66" t="e">
        <v>#REF!</v>
      </c>
      <c r="CX42" s="66" t="e">
        <v>#REF!</v>
      </c>
      <c r="CY42" s="66" t="e">
        <v>#REF!</v>
      </c>
      <c r="CZ42" s="66" t="e">
        <v>#REF!</v>
      </c>
      <c r="DA42" s="66" t="e">
        <v>#REF!</v>
      </c>
      <c r="DB42" s="66" t="e">
        <v>#REF!</v>
      </c>
      <c r="DC42" s="66" t="e">
        <v>#REF!</v>
      </c>
      <c r="DD42" s="66" t="e">
        <v>#REF!</v>
      </c>
      <c r="DE42" s="66" t="e">
        <v>#REF!</v>
      </c>
      <c r="DF42" s="66" t="e">
        <v>#REF!</v>
      </c>
      <c r="DG42" s="66" t="e">
        <v>#REF!</v>
      </c>
      <c r="DH42" s="66" t="e">
        <v>#REF!</v>
      </c>
      <c r="DI42" s="66" t="e">
        <v>#REF!</v>
      </c>
      <c r="DJ42" s="66" t="e">
        <v>#REF!</v>
      </c>
      <c r="DK42" s="66" t="e">
        <v>#REF!</v>
      </c>
      <c r="DL42" s="66" t="e">
        <v>#REF!</v>
      </c>
      <c r="DM42" s="66" t="e">
        <v>#REF!</v>
      </c>
    </row>
    <row r="43" spans="3:126" ht="5.25" customHeight="1">
      <c r="D43" s="59"/>
      <c r="E43" s="59"/>
      <c r="F43" s="97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T43" s="60" t="e">
        <v>#REF!</v>
      </c>
      <c r="CU43" s="60" t="e">
        <v>#REF!</v>
      </c>
      <c r="CV43" s="60" t="e">
        <v>#REF!</v>
      </c>
      <c r="CW43" s="60" t="e">
        <v>#REF!</v>
      </c>
      <c r="CX43" s="60" t="e">
        <v>#REF!</v>
      </c>
      <c r="CY43" s="60" t="e">
        <v>#REF!</v>
      </c>
      <c r="CZ43" s="60" t="e">
        <v>#REF!</v>
      </c>
      <c r="DA43" s="60" t="e">
        <v>#REF!</v>
      </c>
      <c r="DB43" s="60" t="e">
        <v>#REF!</v>
      </c>
      <c r="DC43" s="60" t="e">
        <v>#REF!</v>
      </c>
      <c r="DD43" s="60" t="e">
        <v>#REF!</v>
      </c>
      <c r="DE43" s="60" t="e">
        <v>#REF!</v>
      </c>
      <c r="DF43" s="60" t="e">
        <v>#REF!</v>
      </c>
      <c r="DG43" s="60" t="e">
        <v>#REF!</v>
      </c>
      <c r="DH43" s="60" t="e">
        <v>#REF!</v>
      </c>
      <c r="DI43" s="60" t="e">
        <v>#REF!</v>
      </c>
      <c r="DJ43" s="60" t="e">
        <v>#REF!</v>
      </c>
      <c r="DK43" s="60" t="e">
        <v>#REF!</v>
      </c>
      <c r="DL43" s="60" t="e">
        <v>#REF!</v>
      </c>
      <c r="DM43" s="60" t="e">
        <v>#REF!</v>
      </c>
    </row>
    <row r="44" spans="3:126" s="73" customFormat="1">
      <c r="C44" s="76">
        <v>101</v>
      </c>
      <c r="D44" s="100" t="s">
        <v>74</v>
      </c>
      <c r="E44" s="77"/>
      <c r="F44" s="78">
        <v>-3592.739999999998</v>
      </c>
      <c r="G44" s="78">
        <v>41510.960000000006</v>
      </c>
      <c r="H44" s="78">
        <v>39955.5</v>
      </c>
      <c r="I44" s="78">
        <v>28199.57</v>
      </c>
      <c r="J44" s="78">
        <v>50019.81</v>
      </c>
      <c r="K44" s="78">
        <v>16320.910000000013</v>
      </c>
      <c r="L44" s="78">
        <v>30562.089999999967</v>
      </c>
      <c r="M44" s="78">
        <v>44099.510000000009</v>
      </c>
      <c r="N44" s="78">
        <v>36338.739999999991</v>
      </c>
      <c r="O44" s="78">
        <v>40279.699999999997</v>
      </c>
      <c r="P44" s="78">
        <v>41405.400000000009</v>
      </c>
      <c r="Q44" s="78">
        <v>45822.39</v>
      </c>
      <c r="R44" s="78">
        <v>24663.440000000002</v>
      </c>
      <c r="S44" s="78">
        <v>26638.550000000021</v>
      </c>
      <c r="T44" s="78">
        <v>32615.519999999997</v>
      </c>
      <c r="U44" s="78">
        <v>40265.009999999973</v>
      </c>
      <c r="V44" s="78">
        <v>62192.04</v>
      </c>
      <c r="W44" s="78">
        <v>23873.929999999993</v>
      </c>
      <c r="X44" s="78">
        <v>34979.989999999991</v>
      </c>
      <c r="Y44" s="78">
        <v>43608.699038461556</v>
      </c>
      <c r="Z44" s="78">
        <v>36301.019230769241</v>
      </c>
      <c r="AA44" s="78">
        <v>38285.86923076924</v>
      </c>
      <c r="AB44" s="78">
        <v>49851.589038461549</v>
      </c>
      <c r="AC44" s="78">
        <v>43940.069230769237</v>
      </c>
      <c r="AD44" s="78"/>
      <c r="AE44" s="78">
        <v>457215.7257692308</v>
      </c>
      <c r="AF44" s="78">
        <v>454784.51000000018</v>
      </c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8"/>
      <c r="CE44" s="78"/>
      <c r="CF44" s="78"/>
      <c r="CG44" s="78"/>
      <c r="CH44" s="78"/>
      <c r="CI44" s="78"/>
      <c r="CJ44" s="78"/>
      <c r="CK44" s="78"/>
      <c r="CL44" s="78"/>
      <c r="CM44" s="78"/>
      <c r="CN44" s="78"/>
      <c r="CO44" s="78"/>
      <c r="CP44" s="78"/>
      <c r="CQ44" s="78"/>
      <c r="CT44" s="78" t="e">
        <v>#REF!</v>
      </c>
      <c r="CU44" s="78" t="e">
        <v>#REF!</v>
      </c>
      <c r="CV44" s="78" t="e">
        <v>#REF!</v>
      </c>
      <c r="CW44" s="78" t="e">
        <v>#REF!</v>
      </c>
      <c r="CX44" s="78" t="e">
        <v>#REF!</v>
      </c>
      <c r="CY44" s="78" t="e">
        <v>#REF!</v>
      </c>
      <c r="CZ44" s="78" t="e">
        <v>#REF!</v>
      </c>
      <c r="DA44" s="78" t="e">
        <v>#REF!</v>
      </c>
      <c r="DB44" s="78" t="e">
        <v>#REF!</v>
      </c>
      <c r="DC44" s="78" t="e">
        <v>#REF!</v>
      </c>
      <c r="DD44" s="78" t="e">
        <v>#REF!</v>
      </c>
      <c r="DE44" s="78" t="e">
        <v>#REF!</v>
      </c>
      <c r="DF44" s="78" t="e">
        <v>#REF!</v>
      </c>
      <c r="DG44" s="78" t="e">
        <v>#REF!</v>
      </c>
      <c r="DH44" s="78" t="e">
        <v>#REF!</v>
      </c>
      <c r="DI44" s="78" t="e">
        <v>#REF!</v>
      </c>
      <c r="DJ44" s="78" t="e">
        <v>#REF!</v>
      </c>
      <c r="DK44" s="78" t="e">
        <v>#REF!</v>
      </c>
      <c r="DL44" s="78" t="e">
        <v>#REF!</v>
      </c>
      <c r="DM44" s="78" t="e">
        <v>#REF!</v>
      </c>
    </row>
    <row r="45" spans="3:126" s="73" customFormat="1">
      <c r="C45" s="76">
        <v>102</v>
      </c>
      <c r="D45" s="100" t="s">
        <v>75</v>
      </c>
      <c r="E45" s="77"/>
      <c r="F45" s="78">
        <v>42560.800000000003</v>
      </c>
      <c r="G45" s="78">
        <v>40721.190000000017</v>
      </c>
      <c r="H45" s="78">
        <v>56687.980000000018</v>
      </c>
      <c r="I45" s="78">
        <v>74692.37</v>
      </c>
      <c r="J45" s="78">
        <v>112271</v>
      </c>
      <c r="K45" s="78">
        <v>25537.190000000006</v>
      </c>
      <c r="L45" s="78">
        <v>47761.39</v>
      </c>
      <c r="M45" s="78">
        <v>68884.380000000034</v>
      </c>
      <c r="N45" s="78">
        <v>59703.509999999987</v>
      </c>
      <c r="O45" s="78">
        <v>55294.510000000024</v>
      </c>
      <c r="P45" s="78">
        <v>53148.84000000004</v>
      </c>
      <c r="Q45" s="78">
        <v>8953.4699999999903</v>
      </c>
      <c r="R45" s="78">
        <v>38734.19000000001</v>
      </c>
      <c r="S45" s="78">
        <v>47672.220000000016</v>
      </c>
      <c r="T45" s="78">
        <v>54786.750000000015</v>
      </c>
      <c r="U45" s="78">
        <v>48173.250000000036</v>
      </c>
      <c r="V45" s="78">
        <v>115119.71999999997</v>
      </c>
      <c r="W45" s="78">
        <v>21136.119999999974</v>
      </c>
      <c r="X45" s="78">
        <v>38919.56</v>
      </c>
      <c r="Y45" s="78">
        <v>69146.236769230803</v>
      </c>
      <c r="Z45" s="78">
        <v>56512.358615384641</v>
      </c>
      <c r="AA45" s="78">
        <v>57817.714615384641</v>
      </c>
      <c r="AB45" s="78">
        <v>64349.488769230797</v>
      </c>
      <c r="AC45" s="78">
        <v>42118.328615384598</v>
      </c>
      <c r="AD45" s="78"/>
      <c r="AE45" s="78">
        <v>654485.93738461554</v>
      </c>
      <c r="AF45" s="78">
        <v>703349.90600000031</v>
      </c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T45" s="78" t="e">
        <v>#REF!</v>
      </c>
      <c r="CU45" s="78" t="e">
        <v>#REF!</v>
      </c>
      <c r="CV45" s="78" t="e">
        <v>#REF!</v>
      </c>
      <c r="CW45" s="78" t="e">
        <v>#REF!</v>
      </c>
      <c r="CX45" s="78" t="e">
        <v>#REF!</v>
      </c>
      <c r="CY45" s="78" t="e">
        <v>#REF!</v>
      </c>
      <c r="CZ45" s="78" t="e">
        <v>#REF!</v>
      </c>
      <c r="DA45" s="78" t="e">
        <v>#REF!</v>
      </c>
      <c r="DB45" s="78" t="e">
        <v>#REF!</v>
      </c>
      <c r="DC45" s="78" t="e">
        <v>#REF!</v>
      </c>
      <c r="DD45" s="78" t="e">
        <v>#REF!</v>
      </c>
      <c r="DE45" s="78" t="e">
        <v>#REF!</v>
      </c>
      <c r="DF45" s="78" t="e">
        <v>#REF!</v>
      </c>
      <c r="DG45" s="78" t="e">
        <v>#REF!</v>
      </c>
      <c r="DH45" s="78" t="e">
        <v>#REF!</v>
      </c>
      <c r="DI45" s="78" t="e">
        <v>#REF!</v>
      </c>
      <c r="DJ45" s="78" t="e">
        <v>#REF!</v>
      </c>
      <c r="DK45" s="78" t="e">
        <v>#REF!</v>
      </c>
      <c r="DL45" s="78" t="e">
        <v>#REF!</v>
      </c>
      <c r="DM45" s="78" t="e">
        <v>#REF!</v>
      </c>
    </row>
    <row r="46" spans="3:126" s="73" customFormat="1">
      <c r="C46" s="76">
        <v>103</v>
      </c>
      <c r="D46" s="100" t="s">
        <v>76</v>
      </c>
      <c r="E46" s="77"/>
      <c r="F46" s="78">
        <v>72147.53</v>
      </c>
      <c r="G46" s="78">
        <v>68681.750000000029</v>
      </c>
      <c r="H46" s="78">
        <v>85559.680000000037</v>
      </c>
      <c r="I46" s="78">
        <v>74472.919999999984</v>
      </c>
      <c r="J46" s="78">
        <v>112496.95000000004</v>
      </c>
      <c r="K46" s="78">
        <v>47935.029999999992</v>
      </c>
      <c r="L46" s="78">
        <v>71820.620000000024</v>
      </c>
      <c r="M46" s="78">
        <v>90889.709999999977</v>
      </c>
      <c r="N46" s="78">
        <v>82712.28</v>
      </c>
      <c r="O46" s="78">
        <v>54356.749999999985</v>
      </c>
      <c r="P46" s="78">
        <v>80596.589999999967</v>
      </c>
      <c r="Q46" s="78">
        <v>82496.28</v>
      </c>
      <c r="R46" s="78">
        <v>62976.060000000019</v>
      </c>
      <c r="S46" s="78">
        <v>61792.620000000017</v>
      </c>
      <c r="T46" s="78">
        <v>60396.950000000012</v>
      </c>
      <c r="U46" s="78">
        <v>82644.59</v>
      </c>
      <c r="V46" s="78">
        <v>147982.99</v>
      </c>
      <c r="W46" s="78">
        <v>56176.42</v>
      </c>
      <c r="X46" s="78">
        <v>56367.549999999981</v>
      </c>
      <c r="Y46" s="78">
        <v>101095.16057692311</v>
      </c>
      <c r="Z46" s="78">
        <v>78832.288461538497</v>
      </c>
      <c r="AA46" s="78">
        <v>82393.488461538509</v>
      </c>
      <c r="AB46" s="78">
        <v>86229.760576923101</v>
      </c>
      <c r="AC46" s="78">
        <v>97729.48846153848</v>
      </c>
      <c r="AD46" s="78"/>
      <c r="AE46" s="78">
        <v>974617.36653846176</v>
      </c>
      <c r="AF46" s="78">
        <v>1011022.1000000003</v>
      </c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Q46" s="78"/>
      <c r="CT46" s="78" t="e">
        <v>#REF!</v>
      </c>
      <c r="CU46" s="78" t="e">
        <v>#REF!</v>
      </c>
      <c r="CV46" s="78" t="e">
        <v>#REF!</v>
      </c>
      <c r="CW46" s="78" t="e">
        <v>#REF!</v>
      </c>
      <c r="CX46" s="78" t="e">
        <v>#REF!</v>
      </c>
      <c r="CY46" s="78" t="e">
        <v>#REF!</v>
      </c>
      <c r="CZ46" s="78" t="e">
        <v>#REF!</v>
      </c>
      <c r="DA46" s="78" t="e">
        <v>#REF!</v>
      </c>
      <c r="DB46" s="78" t="e">
        <v>#REF!</v>
      </c>
      <c r="DC46" s="78" t="e">
        <v>#REF!</v>
      </c>
      <c r="DD46" s="78" t="e">
        <v>#REF!</v>
      </c>
      <c r="DE46" s="78" t="e">
        <v>#REF!</v>
      </c>
      <c r="DF46" s="78" t="e">
        <v>#REF!</v>
      </c>
      <c r="DG46" s="78" t="e">
        <v>#REF!</v>
      </c>
      <c r="DH46" s="78" t="e">
        <v>#REF!</v>
      </c>
      <c r="DI46" s="78" t="e">
        <v>#REF!</v>
      </c>
      <c r="DJ46" s="78" t="e">
        <v>#REF!</v>
      </c>
      <c r="DK46" s="78" t="e">
        <v>#REF!</v>
      </c>
      <c r="DL46" s="78" t="e">
        <v>#REF!</v>
      </c>
      <c r="DM46" s="78" t="e">
        <v>#REF!</v>
      </c>
    </row>
    <row r="47" spans="3:126" s="73" customFormat="1">
      <c r="C47" s="76">
        <v>104</v>
      </c>
      <c r="D47" s="100" t="s">
        <v>10</v>
      </c>
      <c r="E47" s="77"/>
      <c r="F47" s="78">
        <v>322.70999999998821</v>
      </c>
      <c r="G47" s="78">
        <v>10871.60000000002</v>
      </c>
      <c r="H47" s="78">
        <v>23262.97999999996</v>
      </c>
      <c r="I47" s="78">
        <v>52623.669999999969</v>
      </c>
      <c r="J47" s="78">
        <v>73473.820000000036</v>
      </c>
      <c r="K47" s="78">
        <v>13775.749999999975</v>
      </c>
      <c r="L47" s="78">
        <v>29949.659999999967</v>
      </c>
      <c r="M47" s="78">
        <v>42711.449999999983</v>
      </c>
      <c r="N47" s="78">
        <v>26387.11</v>
      </c>
      <c r="O47" s="78">
        <v>10621.910000000007</v>
      </c>
      <c r="P47" s="78">
        <v>22174.060000000041</v>
      </c>
      <c r="Q47" s="78">
        <v>20161.070000000018</v>
      </c>
      <c r="R47" s="78">
        <v>6112.6200000000026</v>
      </c>
      <c r="S47" s="78">
        <v>19037.620000000032</v>
      </c>
      <c r="T47" s="78">
        <v>11095.26999999999</v>
      </c>
      <c r="U47" s="78">
        <v>27109.480000000018</v>
      </c>
      <c r="V47" s="78">
        <v>63822.659999999989</v>
      </c>
      <c r="W47" s="78">
        <v>8169.9499999999753</v>
      </c>
      <c r="X47" s="78">
        <v>22194.039999999994</v>
      </c>
      <c r="Y47" s="78">
        <v>36682.517307692338</v>
      </c>
      <c r="Z47" s="78">
        <v>29842.933846153865</v>
      </c>
      <c r="AA47" s="78">
        <v>26384.203846153861</v>
      </c>
      <c r="AB47" s="78">
        <v>37368.86730769233</v>
      </c>
      <c r="AC47" s="78">
        <v>46255.933846153843</v>
      </c>
      <c r="AD47" s="78"/>
      <c r="AE47" s="78">
        <v>334076.09615384624</v>
      </c>
      <c r="AF47" s="78">
        <v>369307.59000000014</v>
      </c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8"/>
      <c r="CE47" s="78"/>
      <c r="CF47" s="78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T47" s="78" t="e">
        <v>#REF!</v>
      </c>
      <c r="CU47" s="78" t="e">
        <v>#REF!</v>
      </c>
      <c r="CV47" s="78" t="e">
        <v>#REF!</v>
      </c>
      <c r="CW47" s="78" t="e">
        <v>#REF!</v>
      </c>
      <c r="CX47" s="78" t="e">
        <v>#REF!</v>
      </c>
      <c r="CY47" s="78" t="e">
        <v>#REF!</v>
      </c>
      <c r="CZ47" s="78" t="e">
        <v>#REF!</v>
      </c>
      <c r="DA47" s="78" t="e">
        <v>#REF!</v>
      </c>
      <c r="DB47" s="78" t="e">
        <v>#REF!</v>
      </c>
      <c r="DC47" s="78" t="e">
        <v>#REF!</v>
      </c>
      <c r="DD47" s="78" t="e">
        <v>#REF!</v>
      </c>
      <c r="DE47" s="78" t="e">
        <v>#REF!</v>
      </c>
      <c r="DF47" s="78" t="e">
        <v>#REF!</v>
      </c>
      <c r="DG47" s="78" t="e">
        <v>#REF!</v>
      </c>
      <c r="DH47" s="78" t="e">
        <v>#REF!</v>
      </c>
      <c r="DI47" s="78" t="e">
        <v>#REF!</v>
      </c>
      <c r="DJ47" s="78" t="e">
        <v>#REF!</v>
      </c>
      <c r="DK47" s="78" t="e">
        <v>#REF!</v>
      </c>
      <c r="DL47" s="78" t="e">
        <v>#REF!</v>
      </c>
      <c r="DM47" s="78" t="e">
        <v>#REF!</v>
      </c>
    </row>
    <row r="48" spans="3:126" s="73" customFormat="1">
      <c r="C48" s="76">
        <v>105</v>
      </c>
      <c r="D48" s="100" t="s">
        <v>11</v>
      </c>
      <c r="E48" s="77"/>
      <c r="F48" s="78">
        <v>32754.979999999981</v>
      </c>
      <c r="G48" s="78">
        <v>29186.520000000011</v>
      </c>
      <c r="H48" s="78">
        <v>31436.390000000014</v>
      </c>
      <c r="I48" s="78">
        <v>45360.579999999987</v>
      </c>
      <c r="J48" s="78">
        <v>54773.229999999989</v>
      </c>
      <c r="K48" s="78">
        <v>20542.460000000028</v>
      </c>
      <c r="L48" s="78">
        <v>35257.859999999986</v>
      </c>
      <c r="M48" s="78">
        <v>33933.419999999969</v>
      </c>
      <c r="N48" s="78">
        <v>33742.129999999997</v>
      </c>
      <c r="O48" s="78">
        <v>20161.029999999981</v>
      </c>
      <c r="P48" s="78">
        <v>31155.01000000002</v>
      </c>
      <c r="Q48" s="78">
        <v>68785.809999999969</v>
      </c>
      <c r="R48" s="78">
        <v>40158.120000000039</v>
      </c>
      <c r="S48" s="78">
        <v>44079.71000000005</v>
      </c>
      <c r="T48" s="78">
        <v>23202.21</v>
      </c>
      <c r="U48" s="78">
        <v>24688.82</v>
      </c>
      <c r="V48" s="78">
        <v>42897.7</v>
      </c>
      <c r="W48" s="78">
        <v>24004.49</v>
      </c>
      <c r="X48" s="78">
        <v>29133.829999999962</v>
      </c>
      <c r="Y48" s="78">
        <v>40788.003846153864</v>
      </c>
      <c r="Z48" s="78">
        <v>34920.223076923096</v>
      </c>
      <c r="AA48" s="78">
        <v>25872.673076923096</v>
      </c>
      <c r="AB48" s="78">
        <v>34278.753846153835</v>
      </c>
      <c r="AC48" s="78">
        <v>38405.573076923072</v>
      </c>
      <c r="AD48" s="78"/>
      <c r="AE48" s="78">
        <v>402430.10692307708</v>
      </c>
      <c r="AF48" s="78">
        <v>408063.10000000015</v>
      </c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T48" s="78" t="e">
        <v>#REF!</v>
      </c>
      <c r="CU48" s="78" t="e">
        <v>#REF!</v>
      </c>
      <c r="CV48" s="78" t="e">
        <v>#REF!</v>
      </c>
      <c r="CW48" s="78" t="e">
        <v>#REF!</v>
      </c>
      <c r="CX48" s="78" t="e">
        <v>#REF!</v>
      </c>
      <c r="CY48" s="78" t="e">
        <v>#REF!</v>
      </c>
      <c r="CZ48" s="78" t="e">
        <v>#REF!</v>
      </c>
      <c r="DA48" s="78" t="e">
        <v>#REF!</v>
      </c>
      <c r="DB48" s="78" t="e">
        <v>#REF!</v>
      </c>
      <c r="DC48" s="78" t="e">
        <v>#REF!</v>
      </c>
      <c r="DD48" s="78" t="e">
        <v>#REF!</v>
      </c>
      <c r="DE48" s="78" t="e">
        <v>#REF!</v>
      </c>
      <c r="DF48" s="78" t="e">
        <v>#REF!</v>
      </c>
      <c r="DG48" s="78" t="e">
        <v>#REF!</v>
      </c>
      <c r="DH48" s="78" t="e">
        <v>#REF!</v>
      </c>
      <c r="DI48" s="78" t="e">
        <v>#REF!</v>
      </c>
      <c r="DJ48" s="78" t="e">
        <v>#REF!</v>
      </c>
      <c r="DK48" s="78" t="e">
        <v>#REF!</v>
      </c>
      <c r="DL48" s="78" t="e">
        <v>#REF!</v>
      </c>
      <c r="DM48" s="78" t="e">
        <v>#REF!</v>
      </c>
    </row>
    <row r="49" spans="3:117" s="73" customFormat="1">
      <c r="C49" s="76">
        <v>106</v>
      </c>
      <c r="D49" s="100" t="s">
        <v>12</v>
      </c>
      <c r="E49" s="77"/>
      <c r="F49" s="78">
        <v>8426.5599999999977</v>
      </c>
      <c r="G49" s="78">
        <v>20629.129999999983</v>
      </c>
      <c r="H49" s="78">
        <v>22368.94999999999</v>
      </c>
      <c r="I49" s="78">
        <v>24347.029999999995</v>
      </c>
      <c r="J49" s="78">
        <v>42265.56</v>
      </c>
      <c r="K49" s="78">
        <v>8842.1999999999935</v>
      </c>
      <c r="L49" s="78">
        <v>23619.569999999971</v>
      </c>
      <c r="M49" s="78">
        <v>31463.089999999986</v>
      </c>
      <c r="N49" s="78">
        <v>23341.179999999989</v>
      </c>
      <c r="O49" s="78">
        <v>21042.179999999986</v>
      </c>
      <c r="P49" s="78">
        <v>15243.18</v>
      </c>
      <c r="Q49" s="78">
        <v>32681.209999999985</v>
      </c>
      <c r="R49" s="78">
        <v>13236.770000000008</v>
      </c>
      <c r="S49" s="78">
        <v>22440.649999999983</v>
      </c>
      <c r="T49" s="78">
        <v>21820.079999999994</v>
      </c>
      <c r="U49" s="78">
        <v>22820.409999999985</v>
      </c>
      <c r="V49" s="78">
        <v>48606.78</v>
      </c>
      <c r="W49" s="78">
        <v>14067.74</v>
      </c>
      <c r="X49" s="78">
        <v>23137.670000000002</v>
      </c>
      <c r="Y49" s="78">
        <v>28547.550961538473</v>
      </c>
      <c r="Z49" s="78">
        <v>25160.560769230782</v>
      </c>
      <c r="AA49" s="78">
        <v>28879.760769230783</v>
      </c>
      <c r="AB49" s="78">
        <v>27996.700961538478</v>
      </c>
      <c r="AC49" s="78">
        <v>28538.510769230779</v>
      </c>
      <c r="AD49" s="78"/>
      <c r="AE49" s="78">
        <v>305253.18423076929</v>
      </c>
      <c r="AF49" s="78">
        <v>293975.89000000013</v>
      </c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T49" s="78" t="e">
        <v>#REF!</v>
      </c>
      <c r="CU49" s="78" t="e">
        <v>#REF!</v>
      </c>
      <c r="CV49" s="78" t="e">
        <v>#REF!</v>
      </c>
      <c r="CW49" s="78" t="e">
        <v>#REF!</v>
      </c>
      <c r="CX49" s="78" t="e">
        <v>#REF!</v>
      </c>
      <c r="CY49" s="78" t="e">
        <v>#REF!</v>
      </c>
      <c r="CZ49" s="78" t="e">
        <v>#REF!</v>
      </c>
      <c r="DA49" s="78" t="e">
        <v>#REF!</v>
      </c>
      <c r="DB49" s="78" t="e">
        <v>#REF!</v>
      </c>
      <c r="DC49" s="78" t="e">
        <v>#REF!</v>
      </c>
      <c r="DD49" s="78" t="e">
        <v>#REF!</v>
      </c>
      <c r="DE49" s="78" t="e">
        <v>#REF!</v>
      </c>
      <c r="DF49" s="78" t="e">
        <v>#REF!</v>
      </c>
      <c r="DG49" s="78" t="e">
        <v>#REF!</v>
      </c>
      <c r="DH49" s="78" t="e">
        <v>#REF!</v>
      </c>
      <c r="DI49" s="78" t="e">
        <v>#REF!</v>
      </c>
      <c r="DJ49" s="78" t="e">
        <v>#REF!</v>
      </c>
      <c r="DK49" s="78" t="e">
        <v>#REF!</v>
      </c>
      <c r="DL49" s="78" t="e">
        <v>#REF!</v>
      </c>
      <c r="DM49" s="78" t="e">
        <v>#REF!</v>
      </c>
    </row>
    <row r="50" spans="3:117" s="73" customFormat="1">
      <c r="C50" s="76">
        <v>108</v>
      </c>
      <c r="D50" s="100" t="s">
        <v>14</v>
      </c>
      <c r="E50" s="77"/>
      <c r="F50" s="78">
        <v>-646.3200000000179</v>
      </c>
      <c r="G50" s="78">
        <v>6542.3199999999924</v>
      </c>
      <c r="H50" s="78">
        <v>7916.7899999999863</v>
      </c>
      <c r="I50" s="78">
        <v>13199.390000000005</v>
      </c>
      <c r="J50" s="78">
        <v>8356.0599999999977</v>
      </c>
      <c r="K50" s="78">
        <v>7652.1200000000135</v>
      </c>
      <c r="L50" s="78">
        <v>17402.229999999989</v>
      </c>
      <c r="M50" s="78">
        <v>21243.690000000006</v>
      </c>
      <c r="N50" s="78">
        <v>16896.759999999995</v>
      </c>
      <c r="O50" s="78">
        <v>7512.0300000000116</v>
      </c>
      <c r="P50" s="78">
        <v>-3097.6900000000023</v>
      </c>
      <c r="Q50" s="78">
        <v>9001.0699999999888</v>
      </c>
      <c r="R50" s="78">
        <v>6867.7199999999975</v>
      </c>
      <c r="S50" s="78">
        <v>9456.59</v>
      </c>
      <c r="T50" s="78">
        <v>10276.780000000012</v>
      </c>
      <c r="U50" s="78">
        <v>8981.56</v>
      </c>
      <c r="V50" s="78">
        <v>10273.460000000032</v>
      </c>
      <c r="W50" s="78">
        <v>7541.5199999999968</v>
      </c>
      <c r="X50" s="78">
        <v>7059.2799999999988</v>
      </c>
      <c r="Y50" s="78">
        <v>15315.194230769244</v>
      </c>
      <c r="Z50" s="78">
        <v>11479.285384615399</v>
      </c>
      <c r="AA50" s="78">
        <v>8403.3353846153805</v>
      </c>
      <c r="AB50" s="78">
        <v>12391.394230769245</v>
      </c>
      <c r="AC50" s="78">
        <v>10024.835384615388</v>
      </c>
      <c r="AD50" s="78"/>
      <c r="AE50" s="78">
        <v>118070.9546153847</v>
      </c>
      <c r="AF50" s="78">
        <v>116281.91000000012</v>
      </c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8"/>
      <c r="CE50" s="78"/>
      <c r="CF50" s="78"/>
      <c r="CG50" s="78"/>
      <c r="CH50" s="78"/>
      <c r="CI50" s="78"/>
      <c r="CJ50" s="78"/>
      <c r="CK50" s="78"/>
      <c r="CL50" s="78"/>
      <c r="CM50" s="78"/>
      <c r="CN50" s="78"/>
      <c r="CO50" s="78"/>
      <c r="CP50" s="78"/>
      <c r="CQ50" s="78"/>
      <c r="CT50" s="78" t="e">
        <v>#REF!</v>
      </c>
      <c r="CU50" s="78" t="e">
        <v>#REF!</v>
      </c>
      <c r="CV50" s="78" t="e">
        <v>#REF!</v>
      </c>
      <c r="CW50" s="78" t="e">
        <v>#REF!</v>
      </c>
      <c r="CX50" s="78" t="e">
        <v>#REF!</v>
      </c>
      <c r="CY50" s="78" t="e">
        <v>#REF!</v>
      </c>
      <c r="CZ50" s="78" t="e">
        <v>#REF!</v>
      </c>
      <c r="DA50" s="78" t="e">
        <v>#REF!</v>
      </c>
      <c r="DB50" s="78" t="e">
        <v>#REF!</v>
      </c>
      <c r="DC50" s="78" t="e">
        <v>#REF!</v>
      </c>
      <c r="DD50" s="78" t="e">
        <v>#REF!</v>
      </c>
      <c r="DE50" s="78" t="e">
        <v>#REF!</v>
      </c>
      <c r="DF50" s="78" t="e">
        <v>#REF!</v>
      </c>
      <c r="DG50" s="78" t="e">
        <v>#REF!</v>
      </c>
      <c r="DH50" s="78" t="e">
        <v>#REF!</v>
      </c>
      <c r="DI50" s="78" t="e">
        <v>#REF!</v>
      </c>
      <c r="DJ50" s="78" t="e">
        <v>#REF!</v>
      </c>
      <c r="DK50" s="78" t="e">
        <v>#REF!</v>
      </c>
      <c r="DL50" s="78" t="e">
        <v>#REF!</v>
      </c>
      <c r="DM50" s="78" t="e">
        <v>#REF!</v>
      </c>
    </row>
    <row r="51" spans="3:117" s="73" customFormat="1">
      <c r="C51" s="76">
        <v>109</v>
      </c>
      <c r="D51" s="100" t="s">
        <v>15</v>
      </c>
      <c r="E51" s="77"/>
      <c r="F51" s="78">
        <v>31479.499999999978</v>
      </c>
      <c r="G51" s="78">
        <v>23632.929999999986</v>
      </c>
      <c r="H51" s="78">
        <v>26034.489999999983</v>
      </c>
      <c r="I51" s="78">
        <v>52015.179999999993</v>
      </c>
      <c r="J51" s="78">
        <v>74223.100000000035</v>
      </c>
      <c r="K51" s="78">
        <v>23139.89</v>
      </c>
      <c r="L51" s="78">
        <v>34393.850000000013</v>
      </c>
      <c r="M51" s="78">
        <v>50742.899999999972</v>
      </c>
      <c r="N51" s="78">
        <v>35595.579999999973</v>
      </c>
      <c r="O51" s="78">
        <v>41704.040000000015</v>
      </c>
      <c r="P51" s="78">
        <v>58267.300000000039</v>
      </c>
      <c r="Q51" s="78">
        <v>54342.689999999981</v>
      </c>
      <c r="R51" s="78">
        <v>35056.67</v>
      </c>
      <c r="S51" s="78">
        <v>30413.649999999991</v>
      </c>
      <c r="T51" s="78">
        <v>25593.499999999993</v>
      </c>
      <c r="U51" s="78">
        <v>49896.140000000014</v>
      </c>
      <c r="V51" s="78">
        <v>77506.349999999977</v>
      </c>
      <c r="W51" s="78">
        <v>20291.330000000013</v>
      </c>
      <c r="X51" s="78">
        <v>32992.989999999962</v>
      </c>
      <c r="Y51" s="78">
        <v>52792.351923076945</v>
      </c>
      <c r="Z51" s="78">
        <v>46149.421538461524</v>
      </c>
      <c r="AA51" s="78">
        <v>37848.271538461551</v>
      </c>
      <c r="AB51" s="78">
        <v>59617.351923076945</v>
      </c>
      <c r="AC51" s="78">
        <v>47031.321538461532</v>
      </c>
      <c r="AD51" s="78"/>
      <c r="AE51" s="78">
        <v>515189.3484615385</v>
      </c>
      <c r="AF51" s="78">
        <v>548091.64000000013</v>
      </c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78"/>
      <c r="CF51" s="78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T51" s="78" t="e">
        <v>#REF!</v>
      </c>
      <c r="CU51" s="78" t="e">
        <v>#REF!</v>
      </c>
      <c r="CV51" s="78" t="e">
        <v>#REF!</v>
      </c>
      <c r="CW51" s="78" t="e">
        <v>#REF!</v>
      </c>
      <c r="CX51" s="78" t="e">
        <v>#REF!</v>
      </c>
      <c r="CY51" s="78" t="e">
        <v>#REF!</v>
      </c>
      <c r="CZ51" s="78" t="e">
        <v>#REF!</v>
      </c>
      <c r="DA51" s="78" t="e">
        <v>#REF!</v>
      </c>
      <c r="DB51" s="78" t="e">
        <v>#REF!</v>
      </c>
      <c r="DC51" s="78" t="e">
        <v>#REF!</v>
      </c>
      <c r="DD51" s="78" t="e">
        <v>#REF!</v>
      </c>
      <c r="DE51" s="78" t="e">
        <v>#REF!</v>
      </c>
      <c r="DF51" s="78" t="e">
        <v>#REF!</v>
      </c>
      <c r="DG51" s="78" t="e">
        <v>#REF!</v>
      </c>
      <c r="DH51" s="78" t="e">
        <v>#REF!</v>
      </c>
      <c r="DI51" s="78" t="e">
        <v>#REF!</v>
      </c>
      <c r="DJ51" s="78" t="e">
        <v>#REF!</v>
      </c>
      <c r="DK51" s="78" t="e">
        <v>#REF!</v>
      </c>
      <c r="DL51" s="78" t="e">
        <v>#REF!</v>
      </c>
      <c r="DM51" s="78" t="e">
        <v>#REF!</v>
      </c>
    </row>
    <row r="52" spans="3:117" s="73" customFormat="1">
      <c r="C52" s="76">
        <v>110</v>
      </c>
      <c r="D52" s="100" t="s">
        <v>16</v>
      </c>
      <c r="E52" s="77"/>
      <c r="F52" s="78">
        <v>-970.38000000000466</v>
      </c>
      <c r="G52" s="78">
        <v>-7186.6999999999935</v>
      </c>
      <c r="H52" s="78">
        <v>8052.1499999999978</v>
      </c>
      <c r="I52" s="78">
        <v>780.42000000000553</v>
      </c>
      <c r="J52" s="78">
        <v>16819.979999999967</v>
      </c>
      <c r="K52" s="78">
        <v>2359.4199999999983</v>
      </c>
      <c r="L52" s="78">
        <v>6993.6600000000053</v>
      </c>
      <c r="M52" s="78">
        <v>4467.4799999999705</v>
      </c>
      <c r="N52" s="78">
        <v>-1758.8999999999905</v>
      </c>
      <c r="O52" s="78">
        <v>-5207.53999999999</v>
      </c>
      <c r="P52" s="78">
        <v>2213.3999999999869</v>
      </c>
      <c r="Q52" s="78">
        <v>-2771.1299999999846</v>
      </c>
      <c r="R52" s="78">
        <v>-5376.1900000000023</v>
      </c>
      <c r="S52" s="78">
        <v>-4244.5899999999892</v>
      </c>
      <c r="T52" s="78">
        <v>4466.9800000000087</v>
      </c>
      <c r="U52" s="78">
        <v>-2042.8200000000052</v>
      </c>
      <c r="V52" s="78">
        <v>7838.9499999999753</v>
      </c>
      <c r="W52" s="78">
        <v>2884.3700000000044</v>
      </c>
      <c r="X52" s="78">
        <v>8649.3899999999885</v>
      </c>
      <c r="Y52" s="78">
        <v>10194.120192307702</v>
      </c>
      <c r="Z52" s="78">
        <v>6852.5661538461463</v>
      </c>
      <c r="AA52" s="78">
        <v>4442.6661538461594</v>
      </c>
      <c r="AB52" s="78">
        <v>3840.0701923077104</v>
      </c>
      <c r="AC52" s="78">
        <v>5333.2161538461496</v>
      </c>
      <c r="AD52" s="78"/>
      <c r="AE52" s="78">
        <v>42838.728846153856</v>
      </c>
      <c r="AF52" s="78">
        <v>51674.510000000068</v>
      </c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8"/>
      <c r="CE52" s="78"/>
      <c r="CF52" s="78"/>
      <c r="CG52" s="78"/>
      <c r="CH52" s="78"/>
      <c r="CI52" s="78"/>
      <c r="CJ52" s="78"/>
      <c r="CK52" s="78"/>
      <c r="CL52" s="78"/>
      <c r="CM52" s="78"/>
      <c r="CN52" s="78"/>
      <c r="CO52" s="78"/>
      <c r="CP52" s="78"/>
      <c r="CQ52" s="78"/>
      <c r="CT52" s="78" t="e">
        <v>#REF!</v>
      </c>
      <c r="CU52" s="78" t="e">
        <v>#REF!</v>
      </c>
      <c r="CV52" s="78" t="e">
        <v>#REF!</v>
      </c>
      <c r="CW52" s="78" t="e">
        <v>#REF!</v>
      </c>
      <c r="CX52" s="78" t="e">
        <v>#REF!</v>
      </c>
      <c r="CY52" s="78" t="e">
        <v>#REF!</v>
      </c>
      <c r="CZ52" s="78" t="e">
        <v>#REF!</v>
      </c>
      <c r="DA52" s="78" t="e">
        <v>#REF!</v>
      </c>
      <c r="DB52" s="78" t="e">
        <v>#REF!</v>
      </c>
      <c r="DC52" s="78" t="e">
        <v>#REF!</v>
      </c>
      <c r="DD52" s="78" t="e">
        <v>#REF!</v>
      </c>
      <c r="DE52" s="78" t="e">
        <v>#REF!</v>
      </c>
      <c r="DF52" s="78" t="e">
        <v>#REF!</v>
      </c>
      <c r="DG52" s="78" t="e">
        <v>#REF!</v>
      </c>
      <c r="DH52" s="78" t="e">
        <v>#REF!</v>
      </c>
      <c r="DI52" s="78" t="e">
        <v>#REF!</v>
      </c>
      <c r="DJ52" s="78" t="e">
        <v>#REF!</v>
      </c>
      <c r="DK52" s="78" t="e">
        <v>#REF!</v>
      </c>
      <c r="DL52" s="78" t="e">
        <v>#REF!</v>
      </c>
      <c r="DM52" s="78" t="e">
        <v>#REF!</v>
      </c>
    </row>
    <row r="53" spans="3:117" s="73" customFormat="1">
      <c r="C53" s="76">
        <v>111</v>
      </c>
      <c r="D53" s="100" t="s">
        <v>17</v>
      </c>
      <c r="E53" s="77"/>
      <c r="F53" s="78">
        <v>38021.999999999971</v>
      </c>
      <c r="G53" s="78">
        <v>16734.580000000009</v>
      </c>
      <c r="H53" s="78">
        <v>40279.880000000019</v>
      </c>
      <c r="I53" s="78">
        <v>49203.380000000005</v>
      </c>
      <c r="J53" s="78">
        <v>80546.37000000001</v>
      </c>
      <c r="K53" s="78">
        <v>31497.799999999996</v>
      </c>
      <c r="L53" s="78">
        <v>57503.57</v>
      </c>
      <c r="M53" s="78">
        <v>55171.470000000016</v>
      </c>
      <c r="N53" s="78">
        <v>45537.600000000006</v>
      </c>
      <c r="O53" s="78">
        <v>41533.919999999998</v>
      </c>
      <c r="P53" s="78">
        <v>34389.719999999979</v>
      </c>
      <c r="Q53" s="78">
        <v>45941.820000000029</v>
      </c>
      <c r="R53" s="78">
        <v>27897.689999999988</v>
      </c>
      <c r="S53" s="78">
        <v>38896.610000000008</v>
      </c>
      <c r="T53" s="78">
        <v>49670.840000000026</v>
      </c>
      <c r="U53" s="78">
        <v>51169.299999999988</v>
      </c>
      <c r="V53" s="78">
        <v>98976.099999999977</v>
      </c>
      <c r="W53" s="78">
        <v>25457.209999999988</v>
      </c>
      <c r="X53" s="78">
        <v>37895.729999999996</v>
      </c>
      <c r="Y53" s="78">
        <v>63878.421153846182</v>
      </c>
      <c r="Z53" s="78">
        <v>53278.036923076928</v>
      </c>
      <c r="AA53" s="78">
        <v>42393.376923076932</v>
      </c>
      <c r="AB53" s="78">
        <v>49134.981153846195</v>
      </c>
      <c r="AC53" s="78">
        <v>48919.276923076912</v>
      </c>
      <c r="AD53" s="78"/>
      <c r="AE53" s="78">
        <v>587567.57307692314</v>
      </c>
      <c r="AF53" s="78">
        <v>565604.71000000008</v>
      </c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8"/>
      <c r="CE53" s="78"/>
      <c r="CF53" s="78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T53" s="78" t="e">
        <v>#REF!</v>
      </c>
      <c r="CU53" s="78" t="e">
        <v>#REF!</v>
      </c>
      <c r="CV53" s="78" t="e">
        <v>#REF!</v>
      </c>
      <c r="CW53" s="78" t="e">
        <v>#REF!</v>
      </c>
      <c r="CX53" s="78" t="e">
        <v>#REF!</v>
      </c>
      <c r="CY53" s="78" t="e">
        <v>#REF!</v>
      </c>
      <c r="CZ53" s="78" t="e">
        <v>#REF!</v>
      </c>
      <c r="DA53" s="78" t="e">
        <v>#REF!</v>
      </c>
      <c r="DB53" s="78" t="e">
        <v>#REF!</v>
      </c>
      <c r="DC53" s="78" t="e">
        <v>#REF!</v>
      </c>
      <c r="DD53" s="78" t="e">
        <v>#REF!</v>
      </c>
      <c r="DE53" s="78" t="e">
        <v>#REF!</v>
      </c>
      <c r="DF53" s="78" t="e">
        <v>#REF!</v>
      </c>
      <c r="DG53" s="78" t="e">
        <v>#REF!</v>
      </c>
      <c r="DH53" s="78" t="e">
        <v>#REF!</v>
      </c>
      <c r="DI53" s="78" t="e">
        <v>#REF!</v>
      </c>
      <c r="DJ53" s="78" t="e">
        <v>#REF!</v>
      </c>
      <c r="DK53" s="78" t="e">
        <v>#REF!</v>
      </c>
      <c r="DL53" s="78" t="e">
        <v>#REF!</v>
      </c>
      <c r="DM53" s="78" t="e">
        <v>#REF!</v>
      </c>
    </row>
    <row r="54" spans="3:117" s="73" customFormat="1">
      <c r="C54" s="76">
        <v>112</v>
      </c>
      <c r="D54" s="100" t="s">
        <v>18</v>
      </c>
      <c r="E54" s="77"/>
      <c r="F54" s="78">
        <v>65294.069999999985</v>
      </c>
      <c r="G54" s="78">
        <v>58260.519999999982</v>
      </c>
      <c r="H54" s="78">
        <v>57803.479999999996</v>
      </c>
      <c r="I54" s="78">
        <v>103891.28999999992</v>
      </c>
      <c r="J54" s="78">
        <v>91087.59</v>
      </c>
      <c r="K54" s="78">
        <v>21792.69000000001</v>
      </c>
      <c r="L54" s="78">
        <v>36691.340000000011</v>
      </c>
      <c r="M54" s="78">
        <v>48404.859999999971</v>
      </c>
      <c r="N54" s="78">
        <v>50193.459999999977</v>
      </c>
      <c r="O54" s="78">
        <v>43217.919999999969</v>
      </c>
      <c r="P54" s="78">
        <v>89819.969999999972</v>
      </c>
      <c r="Q54" s="78">
        <v>70067.87</v>
      </c>
      <c r="R54" s="78">
        <v>93110.549999999974</v>
      </c>
      <c r="S54" s="78">
        <v>83069.87</v>
      </c>
      <c r="T54" s="78">
        <v>73661.189999999973</v>
      </c>
      <c r="U54" s="78">
        <v>95506.859999999986</v>
      </c>
      <c r="V54" s="78">
        <v>147618.32999999996</v>
      </c>
      <c r="W54" s="78">
        <v>49267.69</v>
      </c>
      <c r="X54" s="78">
        <v>55568.350000000035</v>
      </c>
      <c r="Y54" s="78">
        <v>77739.349999999977</v>
      </c>
      <c r="Z54" s="78">
        <v>59345.120000000017</v>
      </c>
      <c r="AA54" s="78">
        <v>54472.320000000036</v>
      </c>
      <c r="AB54" s="78">
        <v>88639.299999999988</v>
      </c>
      <c r="AC54" s="78">
        <v>81946.670000000013</v>
      </c>
      <c r="AD54" s="78"/>
      <c r="AE54" s="78">
        <v>959945.60000000021</v>
      </c>
      <c r="AF54" s="78">
        <v>890801.91000000027</v>
      </c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8"/>
      <c r="CE54" s="78"/>
      <c r="CF54" s="78"/>
      <c r="CG54" s="78"/>
      <c r="CH54" s="78"/>
      <c r="CI54" s="78"/>
      <c r="CJ54" s="78"/>
      <c r="CK54" s="78"/>
      <c r="CL54" s="78"/>
      <c r="CM54" s="78"/>
      <c r="CN54" s="78"/>
      <c r="CO54" s="78"/>
      <c r="CP54" s="78"/>
      <c r="CQ54" s="78"/>
      <c r="CT54" s="78" t="e">
        <v>#REF!</v>
      </c>
      <c r="CU54" s="78" t="e">
        <v>#REF!</v>
      </c>
      <c r="CV54" s="78" t="e">
        <v>#REF!</v>
      </c>
      <c r="CW54" s="78" t="e">
        <v>#REF!</v>
      </c>
      <c r="CX54" s="78" t="e">
        <v>#REF!</v>
      </c>
      <c r="CY54" s="78" t="e">
        <v>#REF!</v>
      </c>
      <c r="CZ54" s="78" t="e">
        <v>#REF!</v>
      </c>
      <c r="DA54" s="78" t="e">
        <v>#REF!</v>
      </c>
      <c r="DB54" s="78" t="e">
        <v>#REF!</v>
      </c>
      <c r="DC54" s="78" t="e">
        <v>#REF!</v>
      </c>
      <c r="DD54" s="78" t="e">
        <v>#REF!</v>
      </c>
      <c r="DE54" s="78" t="e">
        <v>#REF!</v>
      </c>
      <c r="DF54" s="78" t="e">
        <v>#REF!</v>
      </c>
      <c r="DG54" s="78" t="e">
        <v>#REF!</v>
      </c>
      <c r="DH54" s="78" t="e">
        <v>#REF!</v>
      </c>
      <c r="DI54" s="78" t="e">
        <v>#REF!</v>
      </c>
      <c r="DJ54" s="78" t="e">
        <v>#REF!</v>
      </c>
      <c r="DK54" s="78" t="e">
        <v>#REF!</v>
      </c>
      <c r="DL54" s="78" t="e">
        <v>#REF!</v>
      </c>
      <c r="DM54" s="78" t="e">
        <v>#REF!</v>
      </c>
    </row>
    <row r="55" spans="3:117" s="73" customFormat="1">
      <c r="C55" s="76">
        <v>113</v>
      </c>
      <c r="D55" s="100" t="s">
        <v>19</v>
      </c>
      <c r="E55" s="77"/>
      <c r="F55" s="78">
        <v>4073.700000000008</v>
      </c>
      <c r="G55" s="78">
        <v>-5383.9500000000007</v>
      </c>
      <c r="H55" s="78">
        <v>5096.1500000000196</v>
      </c>
      <c r="I55" s="78">
        <v>20365.870000000003</v>
      </c>
      <c r="J55" s="78">
        <v>22108.909999999989</v>
      </c>
      <c r="K55" s="78">
        <v>-2036.8199999999961</v>
      </c>
      <c r="L55" s="78">
        <v>6774.7299999999323</v>
      </c>
      <c r="M55" s="78">
        <v>19292.149999999994</v>
      </c>
      <c r="N55" s="78">
        <v>21373.410000000003</v>
      </c>
      <c r="O55" s="78">
        <v>4962.8700000000281</v>
      </c>
      <c r="P55" s="78">
        <v>5056.3799999999828</v>
      </c>
      <c r="Q55" s="78">
        <v>9705.8000000000138</v>
      </c>
      <c r="R55" s="78">
        <v>15207.770000000015</v>
      </c>
      <c r="S55" s="78">
        <v>9840.7199999999975</v>
      </c>
      <c r="T55" s="78">
        <v>5136.6100000000079</v>
      </c>
      <c r="U55" s="78">
        <v>3676.6400000000176</v>
      </c>
      <c r="V55" s="78">
        <v>18207.769999999993</v>
      </c>
      <c r="W55" s="78">
        <v>3934.1200000000044</v>
      </c>
      <c r="X55" s="78">
        <v>1496.3399999999911</v>
      </c>
      <c r="Y55" s="78">
        <v>12097.019230769238</v>
      </c>
      <c r="Z55" s="78">
        <v>11071.635384615394</v>
      </c>
      <c r="AA55" s="78">
        <v>7923.3353846153805</v>
      </c>
      <c r="AB55" s="78">
        <v>9607.3192307692407</v>
      </c>
      <c r="AC55" s="78">
        <v>13800.7353846154</v>
      </c>
      <c r="AD55" s="78"/>
      <c r="AE55" s="78">
        <v>112000.01461538466</v>
      </c>
      <c r="AF55" s="78">
        <v>117818.81000000003</v>
      </c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78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</row>
    <row r="56" spans="3:117" s="73" customFormat="1">
      <c r="C56" s="76">
        <v>115</v>
      </c>
      <c r="D56" s="100" t="s">
        <v>20</v>
      </c>
      <c r="E56" s="77"/>
      <c r="F56" s="78">
        <v>24218.93</v>
      </c>
      <c r="G56" s="78">
        <v>11192.140000000021</v>
      </c>
      <c r="H56" s="78">
        <v>12216.810000000012</v>
      </c>
      <c r="I56" s="78">
        <v>25211.739999999998</v>
      </c>
      <c r="J56" s="78">
        <v>58285.140000000014</v>
      </c>
      <c r="K56" s="78">
        <v>23574.86</v>
      </c>
      <c r="L56" s="78">
        <v>33647.060000000012</v>
      </c>
      <c r="M56" s="78">
        <v>54523.239999999991</v>
      </c>
      <c r="N56" s="78">
        <v>38145.119999999981</v>
      </c>
      <c r="O56" s="78">
        <v>33219.869999999981</v>
      </c>
      <c r="P56" s="78">
        <v>42361.37000000001</v>
      </c>
      <c r="Q56" s="78">
        <v>31381.80000000001</v>
      </c>
      <c r="R56" s="78">
        <v>37636.759999999973</v>
      </c>
      <c r="S56" s="78">
        <v>70292.13</v>
      </c>
      <c r="T56" s="78">
        <v>51558.420000000006</v>
      </c>
      <c r="U56" s="78">
        <v>47501.460000000006</v>
      </c>
      <c r="V56" s="78">
        <v>114482.51000000001</v>
      </c>
      <c r="W56" s="78">
        <v>17513.53</v>
      </c>
      <c r="X56" s="78">
        <v>34636.76</v>
      </c>
      <c r="Y56" s="78">
        <v>46801.227884615408</v>
      </c>
      <c r="Z56" s="78">
        <v>39691.692307692305</v>
      </c>
      <c r="AA56" s="78">
        <v>35140.442307692312</v>
      </c>
      <c r="AB56" s="78">
        <v>45221.527884615418</v>
      </c>
      <c r="AC56" s="78">
        <v>35090.592307692306</v>
      </c>
      <c r="AD56" s="78"/>
      <c r="AE56" s="78">
        <v>575567.05269230786</v>
      </c>
      <c r="AF56" s="78">
        <v>458894.45000000007</v>
      </c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8"/>
      <c r="CE56" s="78"/>
      <c r="CF56" s="78"/>
      <c r="CG56" s="78"/>
      <c r="CH56" s="78"/>
      <c r="CI56" s="78"/>
      <c r="CJ56" s="78"/>
      <c r="CK56" s="78"/>
      <c r="CL56" s="78"/>
      <c r="CM56" s="78"/>
      <c r="CN56" s="78"/>
      <c r="CO56" s="78"/>
      <c r="CP56" s="78"/>
      <c r="CQ56" s="78"/>
      <c r="CT56" s="78" t="e">
        <v>#REF!</v>
      </c>
      <c r="CU56" s="78" t="e">
        <v>#REF!</v>
      </c>
      <c r="CV56" s="78" t="e">
        <v>#REF!</v>
      </c>
      <c r="CW56" s="78" t="e">
        <v>#REF!</v>
      </c>
      <c r="CX56" s="78" t="e">
        <v>#REF!</v>
      </c>
      <c r="CY56" s="78" t="e">
        <v>#REF!</v>
      </c>
      <c r="CZ56" s="78" t="e">
        <v>#REF!</v>
      </c>
      <c r="DA56" s="78" t="e">
        <v>#REF!</v>
      </c>
      <c r="DB56" s="78" t="e">
        <v>#REF!</v>
      </c>
      <c r="DC56" s="78" t="e">
        <v>#REF!</v>
      </c>
      <c r="DD56" s="78" t="e">
        <v>#REF!</v>
      </c>
      <c r="DE56" s="78" t="e">
        <v>#REF!</v>
      </c>
      <c r="DF56" s="78" t="e">
        <v>#REF!</v>
      </c>
      <c r="DG56" s="78" t="e">
        <v>#REF!</v>
      </c>
      <c r="DH56" s="78" t="e">
        <v>#REF!</v>
      </c>
      <c r="DI56" s="78" t="e">
        <v>#REF!</v>
      </c>
      <c r="DJ56" s="78" t="e">
        <v>#REF!</v>
      </c>
      <c r="DK56" s="78" t="e">
        <v>#REF!</v>
      </c>
      <c r="DL56" s="78" t="e">
        <v>#REF!</v>
      </c>
      <c r="DM56" s="78" t="e">
        <v>#REF!</v>
      </c>
    </row>
    <row r="57" spans="3:117" s="73" customFormat="1">
      <c r="C57" s="76">
        <v>117</v>
      </c>
      <c r="D57" s="100" t="s">
        <v>21</v>
      </c>
      <c r="E57" s="77"/>
      <c r="F57" s="78">
        <v>6470.6999999999825</v>
      </c>
      <c r="G57" s="78">
        <v>33541.249999999985</v>
      </c>
      <c r="H57" s="78">
        <v>23631.320000000022</v>
      </c>
      <c r="I57" s="78">
        <v>39571.109999999971</v>
      </c>
      <c r="J57" s="78">
        <v>69967.849999999948</v>
      </c>
      <c r="K57" s="78">
        <v>22184.840000000015</v>
      </c>
      <c r="L57" s="78">
        <v>28414.84000000004</v>
      </c>
      <c r="M57" s="78">
        <v>37072.790000000015</v>
      </c>
      <c r="N57" s="78">
        <v>11894.290000000008</v>
      </c>
      <c r="O57" s="78">
        <v>36808.790000000008</v>
      </c>
      <c r="P57" s="78">
        <v>13871.580000000038</v>
      </c>
      <c r="Q57" s="78">
        <v>27815.71</v>
      </c>
      <c r="R57" s="78">
        <v>31112.809999999994</v>
      </c>
      <c r="S57" s="78">
        <v>20737.99000000002</v>
      </c>
      <c r="T57" s="78">
        <v>36814.409999999989</v>
      </c>
      <c r="U57" s="78">
        <v>49473.04</v>
      </c>
      <c r="V57" s="78">
        <v>67929.850000000035</v>
      </c>
      <c r="W57" s="78">
        <v>22584.82</v>
      </c>
      <c r="X57" s="78">
        <v>31212.180000000008</v>
      </c>
      <c r="Y57" s="78">
        <v>44608.780307692345</v>
      </c>
      <c r="Z57" s="78">
        <v>37341.703846153854</v>
      </c>
      <c r="AA57" s="78">
        <v>30525.305846153864</v>
      </c>
      <c r="AB57" s="78">
        <v>39791.960307692338</v>
      </c>
      <c r="AC57" s="78">
        <v>32889.133846153862</v>
      </c>
      <c r="AD57" s="78"/>
      <c r="AE57" s="78">
        <v>445021.98415384634</v>
      </c>
      <c r="AF57" s="78">
        <v>456516.04600000026</v>
      </c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8"/>
      <c r="CE57" s="78"/>
      <c r="CF57" s="78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T57" s="78" t="e">
        <v>#REF!</v>
      </c>
      <c r="CU57" s="78" t="e">
        <v>#REF!</v>
      </c>
      <c r="CV57" s="78" t="e">
        <v>#REF!</v>
      </c>
      <c r="CW57" s="78" t="e">
        <v>#REF!</v>
      </c>
      <c r="CX57" s="78" t="e">
        <v>#REF!</v>
      </c>
      <c r="CY57" s="78" t="e">
        <v>#REF!</v>
      </c>
      <c r="CZ57" s="78" t="e">
        <v>#REF!</v>
      </c>
      <c r="DA57" s="78" t="e">
        <v>#REF!</v>
      </c>
      <c r="DB57" s="78" t="e">
        <v>#REF!</v>
      </c>
      <c r="DC57" s="78" t="e">
        <v>#REF!</v>
      </c>
      <c r="DD57" s="78" t="e">
        <v>#REF!</v>
      </c>
      <c r="DE57" s="78" t="e">
        <v>#REF!</v>
      </c>
      <c r="DF57" s="78" t="e">
        <v>#REF!</v>
      </c>
      <c r="DG57" s="78" t="e">
        <v>#REF!</v>
      </c>
      <c r="DH57" s="78" t="e">
        <v>#REF!</v>
      </c>
      <c r="DI57" s="78" t="e">
        <v>#REF!</v>
      </c>
      <c r="DJ57" s="78" t="e">
        <v>#REF!</v>
      </c>
      <c r="DK57" s="78" t="e">
        <v>#REF!</v>
      </c>
      <c r="DL57" s="78" t="e">
        <v>#REF!</v>
      </c>
      <c r="DM57" s="78" t="e">
        <v>#REF!</v>
      </c>
    </row>
    <row r="58" spans="3:117" s="73" customFormat="1" ht="12.75" customHeight="1">
      <c r="C58" s="76">
        <v>121</v>
      </c>
      <c r="D58" s="100" t="s">
        <v>22</v>
      </c>
      <c r="E58" s="77"/>
      <c r="F58" s="78">
        <v>24958.139999999992</v>
      </c>
      <c r="G58" s="78">
        <v>21512.159999999982</v>
      </c>
      <c r="H58" s="78">
        <v>16080.85999999999</v>
      </c>
      <c r="I58" s="78">
        <v>16986.400000000001</v>
      </c>
      <c r="J58" s="78">
        <v>49357.040000000008</v>
      </c>
      <c r="K58" s="78">
        <v>14428.330000000002</v>
      </c>
      <c r="L58" s="78">
        <v>25161.079999999987</v>
      </c>
      <c r="M58" s="78">
        <v>35219.369999999988</v>
      </c>
      <c r="N58" s="78">
        <v>21998.390000000021</v>
      </c>
      <c r="O58" s="78">
        <v>12857.409999999993</v>
      </c>
      <c r="P58" s="78">
        <v>7538.5799999999908</v>
      </c>
      <c r="Q58" s="78">
        <v>23561.670000000006</v>
      </c>
      <c r="R58" s="78">
        <v>17397.209999999985</v>
      </c>
      <c r="S58" s="78">
        <v>18860.169999999976</v>
      </c>
      <c r="T58" s="78">
        <v>16248.490000000002</v>
      </c>
      <c r="U58" s="78">
        <v>7464.4000000000124</v>
      </c>
      <c r="V58" s="78">
        <v>46289.320000000029</v>
      </c>
      <c r="W58" s="78">
        <v>15692.939999999988</v>
      </c>
      <c r="X58" s="78">
        <v>21422.78000000001</v>
      </c>
      <c r="Y58" s="78">
        <v>38034.793653846165</v>
      </c>
      <c r="Z58" s="78">
        <v>31262.516923076932</v>
      </c>
      <c r="AA58" s="78">
        <v>28747.776923076937</v>
      </c>
      <c r="AB58" s="78">
        <v>41240.983653846153</v>
      </c>
      <c r="AC58" s="78">
        <v>24341.996923076931</v>
      </c>
      <c r="AD58" s="78"/>
      <c r="AE58" s="78">
        <v>307003.37807692314</v>
      </c>
      <c r="AF58" s="78">
        <v>338375.8000000001</v>
      </c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  <c r="CT58" s="78"/>
      <c r="CU58" s="78"/>
      <c r="CV58" s="78"/>
      <c r="CW58" s="78"/>
      <c r="CX58" s="78"/>
      <c r="CY58" s="78"/>
      <c r="CZ58" s="78"/>
      <c r="DA58" s="78"/>
      <c r="DB58" s="78"/>
      <c r="DC58" s="78"/>
      <c r="DD58" s="78"/>
      <c r="DE58" s="78"/>
      <c r="DF58" s="78"/>
      <c r="DG58" s="78"/>
      <c r="DH58" s="78"/>
      <c r="DI58" s="78"/>
      <c r="DJ58" s="78"/>
      <c r="DK58" s="78"/>
      <c r="DL58" s="78"/>
      <c r="DM58" s="78"/>
    </row>
    <row r="59" spans="3:117" s="73" customFormat="1" ht="12.75" customHeight="1">
      <c r="C59" s="76">
        <v>121</v>
      </c>
      <c r="D59" s="100" t="s">
        <v>25</v>
      </c>
      <c r="E59" s="77"/>
      <c r="F59" s="78">
        <v>52138.290000000037</v>
      </c>
      <c r="G59" s="78">
        <v>54341.459999999992</v>
      </c>
      <c r="H59" s="78">
        <v>53876.86000000003</v>
      </c>
      <c r="I59" s="78">
        <v>45028.450000000026</v>
      </c>
      <c r="J59" s="78">
        <v>73659.799999999974</v>
      </c>
      <c r="K59" s="78">
        <v>26848.859999999986</v>
      </c>
      <c r="L59" s="78">
        <v>60124.100000000006</v>
      </c>
      <c r="M59" s="78">
        <v>58950.299999999981</v>
      </c>
      <c r="N59" s="78">
        <v>57381.560000000019</v>
      </c>
      <c r="O59" s="78">
        <v>42506.470000000008</v>
      </c>
      <c r="P59" s="78">
        <v>60062.540000000015</v>
      </c>
      <c r="Q59" s="78">
        <v>44838.819999999992</v>
      </c>
      <c r="R59" s="78">
        <v>50448.620000000024</v>
      </c>
      <c r="S59" s="78">
        <v>49372.830000000045</v>
      </c>
      <c r="T59" s="78">
        <v>36149.319999999971</v>
      </c>
      <c r="U59" s="78">
        <v>45130.789999999979</v>
      </c>
      <c r="V59" s="78">
        <v>78824.08</v>
      </c>
      <c r="W59" s="78">
        <v>31443.919999999998</v>
      </c>
      <c r="X59" s="78">
        <v>34461.630000000034</v>
      </c>
      <c r="Y59" s="78">
        <v>57913.531692307719</v>
      </c>
      <c r="Z59" s="78">
        <v>44584.030153846164</v>
      </c>
      <c r="AA59" s="78">
        <v>44073.320153846158</v>
      </c>
      <c r="AB59" s="78">
        <v>59804.738692307699</v>
      </c>
      <c r="AC59" s="78">
        <v>42271.687153846186</v>
      </c>
      <c r="AD59" s="78"/>
      <c r="AE59" s="78">
        <v>574478.49784615403</v>
      </c>
      <c r="AF59" s="78">
        <v>585124.65000000026</v>
      </c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</row>
    <row r="60" spans="3:117" s="73" customFormat="1" ht="12.75" customHeight="1">
      <c r="C60" s="76">
        <v>121</v>
      </c>
      <c r="D60" s="100" t="s">
        <v>23</v>
      </c>
      <c r="E60" s="77"/>
      <c r="F60" s="78">
        <v>65829.069999999978</v>
      </c>
      <c r="G60" s="78">
        <v>42584.45999999997</v>
      </c>
      <c r="H60" s="78">
        <v>52101.900000000009</v>
      </c>
      <c r="I60" s="78">
        <v>54562.140000000014</v>
      </c>
      <c r="J60" s="78">
        <v>90925.389999999985</v>
      </c>
      <c r="K60" s="78">
        <v>41053.759999999995</v>
      </c>
      <c r="L60" s="78">
        <v>32835.46</v>
      </c>
      <c r="M60" s="78">
        <v>50960.160000000011</v>
      </c>
      <c r="N60" s="78">
        <v>60319.390000000007</v>
      </c>
      <c r="O60" s="78">
        <v>63484.179999999993</v>
      </c>
      <c r="P60" s="78">
        <v>63032.029999999962</v>
      </c>
      <c r="Q60" s="78">
        <v>67851.989999999991</v>
      </c>
      <c r="R60" s="78">
        <v>66978.619999999937</v>
      </c>
      <c r="S60" s="78">
        <v>78531.35000000002</v>
      </c>
      <c r="T60" s="78">
        <v>52596.709999999985</v>
      </c>
      <c r="U60" s="78">
        <v>58660.859999999979</v>
      </c>
      <c r="V60" s="78">
        <v>122864.71000000011</v>
      </c>
      <c r="W60" s="78">
        <v>41186.410000000003</v>
      </c>
      <c r="X60" s="78">
        <v>58500.850000000028</v>
      </c>
      <c r="Y60" s="78">
        <v>74083.603230769251</v>
      </c>
      <c r="Z60" s="78">
        <v>57458.779384615387</v>
      </c>
      <c r="AA60" s="78">
        <v>56458.934384615401</v>
      </c>
      <c r="AB60" s="78">
        <v>77191.782730769264</v>
      </c>
      <c r="AC60" s="78">
        <v>54009.031384615402</v>
      </c>
      <c r="AD60" s="78"/>
      <c r="AE60" s="78">
        <v>798521.64111538464</v>
      </c>
      <c r="AF60" s="78">
        <v>748393.50500000012</v>
      </c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  <c r="CT60" s="78"/>
      <c r="CU60" s="78"/>
      <c r="CV60" s="78"/>
      <c r="CW60" s="78"/>
      <c r="CX60" s="78"/>
      <c r="CY60" s="78"/>
      <c r="CZ60" s="78"/>
      <c r="DA60" s="78"/>
      <c r="DB60" s="78"/>
      <c r="DC60" s="78"/>
      <c r="DD60" s="78"/>
      <c r="DE60" s="78"/>
      <c r="DF60" s="78"/>
      <c r="DG60" s="78"/>
      <c r="DH60" s="78"/>
      <c r="DI60" s="78"/>
      <c r="DJ60" s="78"/>
      <c r="DK60" s="78"/>
      <c r="DL60" s="78"/>
      <c r="DM60" s="78"/>
    </row>
    <row r="61" spans="3:117" s="77" customFormat="1">
      <c r="D61" s="79" t="s">
        <v>80</v>
      </c>
      <c r="E61" s="80"/>
      <c r="F61" s="81">
        <v>463487.53999999992</v>
      </c>
      <c r="G61" s="81">
        <v>467372.31999999995</v>
      </c>
      <c r="H61" s="81">
        <v>562362.17000000004</v>
      </c>
      <c r="I61" s="81">
        <v>720511.51</v>
      </c>
      <c r="J61" s="81">
        <v>1080637.5999999999</v>
      </c>
      <c r="K61" s="81">
        <v>345449.29</v>
      </c>
      <c r="L61" s="81">
        <v>578913.10999999987</v>
      </c>
      <c r="M61" s="81">
        <v>748029.96999999986</v>
      </c>
      <c r="N61" s="81">
        <v>619801.6100000001</v>
      </c>
      <c r="O61" s="81">
        <v>524356.04</v>
      </c>
      <c r="P61" s="81">
        <v>617238.26</v>
      </c>
      <c r="Q61" s="81">
        <v>640638.33999999985</v>
      </c>
      <c r="R61" s="81">
        <v>562219.42999999993</v>
      </c>
      <c r="S61" s="81">
        <v>626888.69000000006</v>
      </c>
      <c r="T61" s="81">
        <v>566090.0299999998</v>
      </c>
      <c r="U61" s="81">
        <v>661119.78999999992</v>
      </c>
      <c r="V61" s="81">
        <v>1271433.3200000003</v>
      </c>
      <c r="W61" s="81">
        <v>385226.50999999989</v>
      </c>
      <c r="X61" s="81">
        <v>528628.91999999993</v>
      </c>
      <c r="Y61" s="81">
        <v>813326.56200000027</v>
      </c>
      <c r="Z61" s="81">
        <v>660084.17200000014</v>
      </c>
      <c r="AA61" s="81">
        <v>610062.79500000027</v>
      </c>
      <c r="AB61" s="81">
        <v>786556.57050000026</v>
      </c>
      <c r="AC61" s="81">
        <v>692646.40100000007</v>
      </c>
      <c r="AD61" s="82"/>
      <c r="AE61" s="81">
        <v>8164283.1905000024</v>
      </c>
      <c r="AF61" s="81">
        <v>8118081.0370000023</v>
      </c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BZ61" s="82"/>
      <c r="CA61" s="82"/>
      <c r="CB61" s="82"/>
      <c r="CC61" s="82"/>
      <c r="CD61" s="82"/>
      <c r="CE61" s="82"/>
      <c r="CF61" s="82"/>
      <c r="CG61" s="82"/>
      <c r="CH61" s="82"/>
      <c r="CI61" s="82"/>
      <c r="CJ61" s="82"/>
      <c r="CK61" s="82"/>
      <c r="CL61" s="82"/>
      <c r="CM61" s="82"/>
      <c r="CN61" s="82"/>
      <c r="CO61" s="82"/>
      <c r="CP61" s="82"/>
      <c r="CQ61" s="82"/>
      <c r="CT61" s="81" t="e">
        <v>#REF!</v>
      </c>
      <c r="CU61" s="81" t="e">
        <v>#REF!</v>
      </c>
      <c r="CV61" s="81" t="e">
        <v>#REF!</v>
      </c>
      <c r="CW61" s="81" t="e">
        <v>#REF!</v>
      </c>
      <c r="CX61" s="81" t="e">
        <v>#REF!</v>
      </c>
      <c r="CY61" s="81" t="e">
        <v>#REF!</v>
      </c>
      <c r="CZ61" s="81" t="e">
        <v>#REF!</v>
      </c>
      <c r="DA61" s="81" t="e">
        <v>#REF!</v>
      </c>
      <c r="DB61" s="81" t="e">
        <v>#REF!</v>
      </c>
      <c r="DC61" s="81" t="e">
        <v>#REF!</v>
      </c>
      <c r="DD61" s="81" t="e">
        <v>#REF!</v>
      </c>
      <c r="DE61" s="81" t="e">
        <v>#REF!</v>
      </c>
      <c r="DF61" s="81" t="e">
        <v>#REF!</v>
      </c>
      <c r="DG61" s="81" t="e">
        <v>#REF!</v>
      </c>
      <c r="DH61" s="81" t="e">
        <v>#REF!</v>
      </c>
      <c r="DI61" s="81" t="e">
        <v>#REF!</v>
      </c>
      <c r="DJ61" s="81" t="e">
        <v>#REF!</v>
      </c>
      <c r="DK61" s="81" t="e">
        <v>#REF!</v>
      </c>
      <c r="DL61" s="81" t="e">
        <v>#REF!</v>
      </c>
      <c r="DM61" s="81" t="e">
        <v>#REF!</v>
      </c>
    </row>
    <row r="62" spans="3:117" hidden="1" outlineLevel="1" collapsed="1"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E62" s="26">
        <v>0</v>
      </c>
      <c r="AF62" s="26">
        <v>0</v>
      </c>
    </row>
    <row r="63" spans="3:117" collapsed="1"/>
    <row r="79" spans="3:126" s="33" customFormat="1">
      <c r="C79" s="32"/>
      <c r="D79" s="32"/>
      <c r="E79" s="32"/>
      <c r="F79" s="31"/>
      <c r="G79" s="83"/>
      <c r="CR79" s="32"/>
      <c r="CS79" s="32"/>
      <c r="DN79" s="32"/>
      <c r="DO79" s="32"/>
      <c r="DP79" s="32"/>
      <c r="DQ79" s="32"/>
      <c r="DR79" s="32"/>
      <c r="DS79" s="32"/>
      <c r="DT79" s="32"/>
      <c r="DU79" s="32"/>
      <c r="DV79" s="32"/>
    </row>
    <row r="80" spans="3:126" s="33" customFormat="1">
      <c r="C80" s="32"/>
      <c r="D80" s="32"/>
      <c r="E80" s="32"/>
      <c r="F80" s="31"/>
      <c r="G80" s="83"/>
      <c r="CR80" s="32"/>
      <c r="CS80" s="32"/>
      <c r="DN80" s="32"/>
      <c r="DO80" s="32"/>
      <c r="DP80" s="32"/>
      <c r="DQ80" s="32"/>
      <c r="DR80" s="32"/>
      <c r="DS80" s="32"/>
      <c r="DT80" s="32"/>
      <c r="DU80" s="32"/>
      <c r="DV80" s="32"/>
    </row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8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ECDF-6071-4877-BD60-F2BA2391B629}">
  <sheetPr codeName="Sheet117">
    <tabColor theme="9" tint="-0.499984740745262"/>
    <pageSetUpPr fitToPage="1"/>
  </sheetPr>
  <dimension ref="C1:DZ57"/>
  <sheetViews>
    <sheetView showGridLines="0" topLeftCell="A3" zoomScaleNormal="100" workbookViewId="0">
      <selection activeCell="I7" sqref="A1:XFD1048576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19.5" style="32" customWidth="1" collapsed="1"/>
    <col min="5" max="5" width="3" style="32" customWidth="1"/>
    <col min="6" max="17" width="7.83203125" style="33" hidden="1" customWidth="1" outlineLevel="1"/>
    <col min="18" max="18" width="7.83203125" style="33" customWidth="1" collapsed="1"/>
    <col min="19" max="29" width="7.83203125" style="33" customWidth="1"/>
    <col min="30" max="30" width="3.5" style="33" customWidth="1"/>
    <col min="31" max="87" width="11.1640625" style="33" customWidth="1"/>
    <col min="88" max="99" width="11.1640625" style="33" hidden="1" customWidth="1" outlineLevel="1"/>
    <col min="100" max="100" width="11.5" style="32" hidden="1" customWidth="1" outlineLevel="1"/>
    <col min="101" max="101" width="9.1640625" style="32" hidden="1" customWidth="1" outlineLevel="1" collapsed="1"/>
    <col min="102" max="121" width="11.1640625" style="33" hidden="1" customWidth="1" outlineLevel="1"/>
    <col min="122" max="122" width="9.1640625" style="32" collapsed="1"/>
    <col min="123" max="129" width="9.1640625" style="32"/>
    <col min="130" max="130" width="9.5" style="32" bestFit="1" customWidth="1"/>
    <col min="131" max="16384" width="9.1640625" style="32"/>
  </cols>
  <sheetData>
    <row r="1" spans="3:130" hidden="1" outlineLevel="1">
      <c r="CX1" s="33" t="s">
        <v>59</v>
      </c>
      <c r="CY1" s="33" t="s">
        <v>60</v>
      </c>
      <c r="CZ1" s="33" t="s">
        <v>61</v>
      </c>
      <c r="DA1" s="33" t="s">
        <v>62</v>
      </c>
      <c r="DB1" s="33" t="s">
        <v>59</v>
      </c>
      <c r="DC1" s="33" t="s">
        <v>60</v>
      </c>
      <c r="DD1" s="33" t="s">
        <v>61</v>
      </c>
      <c r="DE1" s="33" t="s">
        <v>62</v>
      </c>
      <c r="DF1" s="33" t="s">
        <v>59</v>
      </c>
      <c r="DG1" s="33" t="s">
        <v>60</v>
      </c>
      <c r="DH1" s="33" t="s">
        <v>61</v>
      </c>
      <c r="DI1" s="33" t="s">
        <v>62</v>
      </c>
      <c r="DJ1" s="33" t="s">
        <v>59</v>
      </c>
      <c r="DK1" s="33" t="s">
        <v>60</v>
      </c>
      <c r="DL1" s="33" t="s">
        <v>61</v>
      </c>
      <c r="DM1" s="33" t="s">
        <v>62</v>
      </c>
      <c r="DN1" s="33" t="s">
        <v>59</v>
      </c>
      <c r="DO1" s="33" t="s">
        <v>60</v>
      </c>
      <c r="DP1" s="33" t="s">
        <v>61</v>
      </c>
      <c r="DQ1" s="33" t="s">
        <v>62</v>
      </c>
    </row>
    <row r="2" spans="3:130" hidden="1" outlineLevel="1">
      <c r="CX2" s="33" t="s">
        <v>1083</v>
      </c>
      <c r="CY2" s="33" t="s">
        <v>1084</v>
      </c>
      <c r="CZ2" s="33" t="s">
        <v>1085</v>
      </c>
      <c r="DA2" s="33" t="s">
        <v>1086</v>
      </c>
      <c r="DB2" s="33" t="s">
        <v>1087</v>
      </c>
      <c r="DC2" s="33" t="s">
        <v>1088</v>
      </c>
      <c r="DD2" s="33" t="s">
        <v>1089</v>
      </c>
      <c r="DE2" s="33" t="s">
        <v>1090</v>
      </c>
      <c r="DF2" s="33" t="s">
        <v>1091</v>
      </c>
      <c r="DG2" s="33" t="s">
        <v>1092</v>
      </c>
      <c r="DH2" s="33" t="s">
        <v>1093</v>
      </c>
      <c r="DI2" s="33" t="s">
        <v>1094</v>
      </c>
      <c r="DJ2" s="33" t="s">
        <v>1095</v>
      </c>
      <c r="DK2" s="33" t="s">
        <v>1096</v>
      </c>
      <c r="DL2" s="33" t="s">
        <v>1097</v>
      </c>
      <c r="DM2" s="33" t="s">
        <v>1098</v>
      </c>
      <c r="DN2" s="33" t="s">
        <v>1099</v>
      </c>
      <c r="DO2" s="33" t="s">
        <v>1100</v>
      </c>
      <c r="DP2" s="33" t="s">
        <v>1101</v>
      </c>
      <c r="DQ2" s="33" t="s">
        <v>1102</v>
      </c>
    </row>
    <row r="3" spans="3:130" ht="16" collapsed="1">
      <c r="D3" s="34"/>
      <c r="E3" s="35"/>
    </row>
    <row r="4" spans="3:130" ht="19">
      <c r="D4" s="119" t="s">
        <v>1103</v>
      </c>
      <c r="E4" s="35"/>
    </row>
    <row r="5" spans="3:130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23"/>
      <c r="CX5" s="37" t="s">
        <v>2</v>
      </c>
      <c r="CY5" s="37" t="s">
        <v>2</v>
      </c>
      <c r="CZ5" s="37" t="s">
        <v>2</v>
      </c>
      <c r="DA5" s="37" t="s">
        <v>2</v>
      </c>
      <c r="DB5" s="37" t="s">
        <v>3</v>
      </c>
      <c r="DC5" s="37" t="s">
        <v>3</v>
      </c>
      <c r="DD5" s="37" t="s">
        <v>3</v>
      </c>
      <c r="DE5" s="37" t="s">
        <v>3</v>
      </c>
      <c r="DF5" s="37" t="s">
        <v>4</v>
      </c>
      <c r="DG5" s="37" t="s">
        <v>4</v>
      </c>
      <c r="DH5" s="37" t="s">
        <v>4</v>
      </c>
      <c r="DI5" s="37" t="s">
        <v>4</v>
      </c>
      <c r="DJ5" s="37" t="s">
        <v>5</v>
      </c>
      <c r="DK5" s="37" t="s">
        <v>5</v>
      </c>
      <c r="DL5" s="37" t="s">
        <v>5</v>
      </c>
      <c r="DM5" s="37" t="s">
        <v>5</v>
      </c>
      <c r="DN5" s="37" t="s">
        <v>7</v>
      </c>
      <c r="DO5" s="37" t="s">
        <v>7</v>
      </c>
      <c r="DP5" s="37" t="s">
        <v>7</v>
      </c>
      <c r="DQ5" s="37" t="s">
        <v>7</v>
      </c>
    </row>
    <row r="6" spans="3:130" s="38" customFormat="1" ht="16">
      <c r="D6" s="1294" t="s">
        <v>821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17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</row>
    <row r="7" spans="3:130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4" t="s">
        <v>9</v>
      </c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3:130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811</v>
      </c>
      <c r="Z8" s="19" t="s">
        <v>811</v>
      </c>
      <c r="AA8" s="19" t="s">
        <v>811</v>
      </c>
      <c r="AB8" s="19" t="s">
        <v>811</v>
      </c>
      <c r="AC8" s="19" t="s">
        <v>811</v>
      </c>
      <c r="AD8" s="47"/>
      <c r="AE8" s="19" t="s">
        <v>289</v>
      </c>
      <c r="AF8" s="19" t="s">
        <v>147</v>
      </c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8"/>
      <c r="CW8" s="48"/>
      <c r="CX8" s="19" t="e">
        <v>#REF!</v>
      </c>
      <c r="CY8" s="19" t="e">
        <v>#REF!</v>
      </c>
      <c r="CZ8" s="19" t="e">
        <v>#REF!</v>
      </c>
      <c r="DA8" s="19" t="e">
        <v>#REF!</v>
      </c>
      <c r="DB8" s="19" t="e">
        <v>#REF!</v>
      </c>
      <c r="DC8" s="19" t="e">
        <v>#REF!</v>
      </c>
      <c r="DD8" s="19" t="e">
        <v>#REF!</v>
      </c>
      <c r="DE8" s="19" t="e">
        <v>#REF!</v>
      </c>
      <c r="DF8" s="19" t="e">
        <v>#REF!</v>
      </c>
      <c r="DG8" s="19" t="e">
        <v>#REF!</v>
      </c>
      <c r="DH8" s="19" t="e">
        <v>#REF!</v>
      </c>
      <c r="DI8" s="19" t="e">
        <v>#REF!</v>
      </c>
      <c r="DJ8" s="19" t="e">
        <v>#REF!</v>
      </c>
      <c r="DK8" s="19" t="e">
        <v>#REF!</v>
      </c>
      <c r="DL8" s="19" t="e">
        <v>#REF!</v>
      </c>
      <c r="DM8" s="19" t="e">
        <v>#REF!</v>
      </c>
      <c r="DN8" s="19" t="e">
        <v>#REF!</v>
      </c>
      <c r="DO8" s="19" t="e">
        <v>#REF!</v>
      </c>
      <c r="DP8" s="19" t="e">
        <v>#REF!</v>
      </c>
      <c r="DQ8" s="19" t="e">
        <v>#REF!</v>
      </c>
      <c r="DR8" s="48"/>
      <c r="DS8" s="48"/>
      <c r="DT8" s="48"/>
      <c r="DU8" s="48"/>
      <c r="DV8" s="48"/>
      <c r="DW8" s="48"/>
      <c r="DX8" s="48"/>
      <c r="DY8" s="48"/>
      <c r="DZ8" s="33"/>
    </row>
    <row r="9" spans="3:130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50"/>
      <c r="CW9" s="50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50"/>
      <c r="DS9" s="50"/>
      <c r="DT9" s="50"/>
      <c r="DU9" s="50"/>
      <c r="DV9" s="50"/>
      <c r="DW9" s="50"/>
      <c r="DX9" s="50"/>
      <c r="DY9" s="50"/>
      <c r="DZ9" s="50"/>
    </row>
    <row r="10" spans="3:130" ht="20.2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</row>
    <row r="11" spans="3:130" ht="12.75" customHeight="1" outlineLevel="1">
      <c r="C11" s="52"/>
      <c r="D11" s="123" t="s">
        <v>191</v>
      </c>
      <c r="F11" s="24">
        <v>0</v>
      </c>
      <c r="G11" s="24">
        <v>185107.34</v>
      </c>
      <c r="H11" s="24">
        <v>146596.10999999999</v>
      </c>
      <c r="I11" s="24">
        <v>144218.59</v>
      </c>
      <c r="J11" s="24">
        <v>185055.64</v>
      </c>
      <c r="K11" s="24">
        <v>119564.96</v>
      </c>
      <c r="L11" s="24">
        <v>129101.59</v>
      </c>
      <c r="M11" s="24">
        <v>161149.33000000002</v>
      </c>
      <c r="N11" s="24">
        <v>131884.13999999998</v>
      </c>
      <c r="O11" s="24">
        <v>111093.3</v>
      </c>
      <c r="P11" s="24">
        <v>135118.97</v>
      </c>
      <c r="Q11" s="24">
        <v>105602.95</v>
      </c>
      <c r="R11" s="24">
        <v>111126.17000000001</v>
      </c>
      <c r="S11" s="24">
        <v>125706.23000000001</v>
      </c>
      <c r="T11" s="24">
        <v>96307.7</v>
      </c>
      <c r="U11" s="24">
        <v>94029.28</v>
      </c>
      <c r="V11" s="24">
        <v>146044.71999999997</v>
      </c>
      <c r="W11" s="24">
        <v>93169.489999999991</v>
      </c>
      <c r="X11" s="24">
        <v>99838.23</v>
      </c>
      <c r="Y11" s="24">
        <v>146466</v>
      </c>
      <c r="Z11" s="24">
        <v>115875</v>
      </c>
      <c r="AA11" s="24">
        <v>114639</v>
      </c>
      <c r="AB11" s="24">
        <v>148938</v>
      </c>
      <c r="AC11" s="24">
        <v>111549</v>
      </c>
      <c r="AD11" s="24"/>
      <c r="AE11" s="24">
        <v>1403688.8199999998</v>
      </c>
      <c r="AF11" s="24">
        <v>1499577</v>
      </c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50"/>
      <c r="CW11" s="50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50"/>
      <c r="DS11" s="50"/>
      <c r="DT11" s="50"/>
      <c r="DU11" s="50"/>
      <c r="DV11" s="50"/>
      <c r="DW11" s="50"/>
      <c r="DX11" s="50"/>
      <c r="DY11" s="50"/>
      <c r="DZ11" s="50"/>
    </row>
    <row r="12" spans="3:130" ht="12.75" customHeight="1" outlineLevel="1">
      <c r="C12" s="52"/>
      <c r="D12" s="123" t="s">
        <v>198</v>
      </c>
      <c r="F12" s="24">
        <v>0</v>
      </c>
      <c r="G12" s="24">
        <v>0</v>
      </c>
      <c r="H12" s="24">
        <v>0</v>
      </c>
      <c r="I12" s="24">
        <v>120915.18</v>
      </c>
      <c r="J12" s="24">
        <v>239445.81</v>
      </c>
      <c r="K12" s="24">
        <v>152581.97</v>
      </c>
      <c r="L12" s="24">
        <v>161713.29</v>
      </c>
      <c r="M12" s="24">
        <v>195021.84</v>
      </c>
      <c r="N12" s="24">
        <v>153546.03</v>
      </c>
      <c r="O12" s="24">
        <v>125994.5</v>
      </c>
      <c r="P12" s="24">
        <v>143477.07</v>
      </c>
      <c r="Q12" s="24">
        <v>107725.73000000001</v>
      </c>
      <c r="R12" s="24">
        <v>114637.74</v>
      </c>
      <c r="S12" s="24">
        <v>129385.70999999999</v>
      </c>
      <c r="T12" s="24">
        <v>109169.95999999999</v>
      </c>
      <c r="U12" s="24">
        <v>112888.13999999998</v>
      </c>
      <c r="V12" s="24">
        <v>161198.08000000002</v>
      </c>
      <c r="W12" s="24">
        <v>104368.95</v>
      </c>
      <c r="X12" s="24">
        <v>110191.45</v>
      </c>
      <c r="Y12" s="24">
        <v>183134</v>
      </c>
      <c r="Z12" s="24">
        <v>144818</v>
      </c>
      <c r="AA12" s="24">
        <v>143170</v>
      </c>
      <c r="AB12" s="24">
        <v>186018</v>
      </c>
      <c r="AC12" s="24">
        <v>139565</v>
      </c>
      <c r="AD12" s="24"/>
      <c r="AE12" s="24">
        <v>1638545.03</v>
      </c>
      <c r="AF12" s="24">
        <v>1874703</v>
      </c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50"/>
      <c r="CW12" s="50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50"/>
      <c r="DS12" s="50"/>
      <c r="DT12" s="50"/>
      <c r="DU12" s="50"/>
      <c r="DV12" s="50"/>
      <c r="DW12" s="50"/>
      <c r="DX12" s="50"/>
      <c r="DY12" s="50"/>
      <c r="DZ12" s="50"/>
    </row>
    <row r="13" spans="3:130" ht="12.75" customHeight="1" outlineLevel="1">
      <c r="C13" s="52"/>
      <c r="D13" s="123" t="s">
        <v>24</v>
      </c>
      <c r="F13" s="24">
        <v>0</v>
      </c>
      <c r="G13" s="24">
        <v>0</v>
      </c>
      <c r="H13" s="24">
        <v>0</v>
      </c>
      <c r="I13" s="24">
        <v>0</v>
      </c>
      <c r="J13" s="24">
        <v>209394.34</v>
      </c>
      <c r="K13" s="24">
        <v>178662.69</v>
      </c>
      <c r="L13" s="24">
        <v>207570.94999999998</v>
      </c>
      <c r="M13" s="24">
        <v>238091.09</v>
      </c>
      <c r="N13" s="24">
        <v>183868.97999999998</v>
      </c>
      <c r="O13" s="24">
        <v>178074.03</v>
      </c>
      <c r="P13" s="24">
        <v>202558.91000000003</v>
      </c>
      <c r="Q13" s="24">
        <v>151482.16999999998</v>
      </c>
      <c r="R13" s="24">
        <v>145581.38</v>
      </c>
      <c r="S13" s="24">
        <v>195052.60000000003</v>
      </c>
      <c r="T13" s="24">
        <v>152605.26</v>
      </c>
      <c r="U13" s="24">
        <v>150273.74</v>
      </c>
      <c r="V13" s="24">
        <v>221134.16</v>
      </c>
      <c r="W13" s="24">
        <v>129149.51999999999</v>
      </c>
      <c r="X13" s="24">
        <v>158069.12</v>
      </c>
      <c r="Y13" s="24">
        <v>235664</v>
      </c>
      <c r="Z13" s="24">
        <v>186224</v>
      </c>
      <c r="AA13" s="24">
        <v>184164</v>
      </c>
      <c r="AB13" s="24">
        <v>239166</v>
      </c>
      <c r="AC13" s="24">
        <v>179426</v>
      </c>
      <c r="AD13" s="24"/>
      <c r="AE13" s="24">
        <v>2176509.7800000003</v>
      </c>
      <c r="AF13" s="24">
        <v>2410200</v>
      </c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50"/>
      <c r="CW13" s="50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50"/>
      <c r="DS13" s="50"/>
      <c r="DT13" s="50"/>
      <c r="DU13" s="50"/>
      <c r="DV13" s="50"/>
      <c r="DW13" s="50"/>
      <c r="DX13" s="50"/>
      <c r="DY13" s="50"/>
      <c r="DZ13" s="50"/>
    </row>
    <row r="14" spans="3:130" ht="12.75" customHeight="1" outlineLevel="1">
      <c r="C14" s="52"/>
      <c r="D14" s="123" t="s">
        <v>743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417.14</v>
      </c>
      <c r="R14" s="24">
        <v>178905.52000000002</v>
      </c>
      <c r="S14" s="24">
        <v>236442.52000000002</v>
      </c>
      <c r="T14" s="24">
        <v>172534.6</v>
      </c>
      <c r="U14" s="24">
        <v>184549.66999999998</v>
      </c>
      <c r="V14" s="24">
        <v>234904.61</v>
      </c>
      <c r="W14" s="24">
        <v>158217.82</v>
      </c>
      <c r="X14" s="24">
        <v>135140.85</v>
      </c>
      <c r="Y14" s="24">
        <v>209399</v>
      </c>
      <c r="Z14" s="24">
        <v>165521</v>
      </c>
      <c r="AA14" s="24">
        <v>163564</v>
      </c>
      <c r="AB14" s="24">
        <v>212695</v>
      </c>
      <c r="AC14" s="24">
        <v>159444</v>
      </c>
      <c r="AD14" s="24"/>
      <c r="AE14" s="24">
        <v>2211318.59</v>
      </c>
      <c r="AF14" s="24">
        <v>2142194</v>
      </c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50"/>
      <c r="CW14" s="50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50"/>
      <c r="DS14" s="50"/>
      <c r="DT14" s="50"/>
      <c r="DU14" s="50"/>
      <c r="DV14" s="50"/>
      <c r="DW14" s="50"/>
      <c r="DX14" s="50"/>
      <c r="DY14" s="50"/>
      <c r="DZ14" s="50"/>
    </row>
    <row r="15" spans="3:130" ht="12.75" customHeight="1" outlineLevel="1">
      <c r="C15" s="52"/>
      <c r="D15" s="123" t="s">
        <v>200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58955.89</v>
      </c>
      <c r="Q15" s="24">
        <v>147878.66</v>
      </c>
      <c r="R15" s="24">
        <v>145831.07</v>
      </c>
      <c r="S15" s="24">
        <v>171231.51</v>
      </c>
      <c r="T15" s="24">
        <v>126226.53</v>
      </c>
      <c r="U15" s="24">
        <v>121761.8</v>
      </c>
      <c r="V15" s="24">
        <v>164859.84</v>
      </c>
      <c r="W15" s="24">
        <v>103394.17000000001</v>
      </c>
      <c r="X15" s="24">
        <v>116315.73</v>
      </c>
      <c r="Y15" s="24">
        <v>146466</v>
      </c>
      <c r="Z15" s="24">
        <v>115875</v>
      </c>
      <c r="AA15" s="24">
        <v>114639</v>
      </c>
      <c r="AB15" s="24">
        <v>148938</v>
      </c>
      <c r="AC15" s="24">
        <v>111549</v>
      </c>
      <c r="AD15" s="24"/>
      <c r="AE15" s="24">
        <v>1587087.65</v>
      </c>
      <c r="AF15" s="24">
        <v>1499577</v>
      </c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50"/>
      <c r="CW15" s="50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50"/>
      <c r="DS15" s="50"/>
      <c r="DT15" s="50"/>
      <c r="DU15" s="50"/>
      <c r="DV15" s="50"/>
      <c r="DW15" s="50"/>
      <c r="DX15" s="50"/>
      <c r="DY15" s="50"/>
      <c r="DZ15" s="50"/>
    </row>
    <row r="16" spans="3:130" ht="12.75" customHeight="1" outlineLevel="1">
      <c r="C16" s="52"/>
      <c r="D16" s="123" t="s">
        <v>218</v>
      </c>
      <c r="F16" s="24">
        <v>0</v>
      </c>
      <c r="G16" s="24">
        <v>0</v>
      </c>
      <c r="H16" s="24">
        <v>0</v>
      </c>
      <c r="I16" s="24">
        <v>64858.689999999995</v>
      </c>
      <c r="J16" s="24">
        <v>196005.03</v>
      </c>
      <c r="K16" s="24">
        <v>136245.81</v>
      </c>
      <c r="L16" s="24">
        <v>147727.35</v>
      </c>
      <c r="M16" s="24">
        <v>179545.41</v>
      </c>
      <c r="N16" s="24">
        <v>137819.45000000001</v>
      </c>
      <c r="O16" s="24">
        <v>119243.23000000001</v>
      </c>
      <c r="P16" s="24">
        <v>142542.75</v>
      </c>
      <c r="Q16" s="24">
        <v>111443.18</v>
      </c>
      <c r="R16" s="24">
        <v>113403.03</v>
      </c>
      <c r="S16" s="24">
        <v>131475.96000000002</v>
      </c>
      <c r="T16" s="24">
        <v>105912.85</v>
      </c>
      <c r="U16" s="24">
        <v>111009.56</v>
      </c>
      <c r="V16" s="24">
        <v>149619.91</v>
      </c>
      <c r="W16" s="24">
        <v>100928.17</v>
      </c>
      <c r="X16" s="24">
        <v>113404.15</v>
      </c>
      <c r="Y16" s="24">
        <v>183134</v>
      </c>
      <c r="Z16" s="24">
        <v>144818</v>
      </c>
      <c r="AA16" s="24">
        <v>143170</v>
      </c>
      <c r="AB16" s="24">
        <v>186018</v>
      </c>
      <c r="AC16" s="24">
        <v>139565</v>
      </c>
      <c r="AD16" s="24"/>
      <c r="AE16" s="24">
        <v>1622458.6300000001</v>
      </c>
      <c r="AF16" s="24">
        <v>1874703</v>
      </c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50"/>
      <c r="CW16" s="50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50"/>
      <c r="DS16" s="50"/>
      <c r="DT16" s="50"/>
      <c r="DU16" s="50"/>
      <c r="DV16" s="50"/>
      <c r="DW16" s="50"/>
      <c r="DX16" s="50"/>
      <c r="DY16" s="50"/>
      <c r="DZ16" s="50"/>
    </row>
    <row r="17" spans="3:130" ht="12.75" customHeight="1" outlineLevel="1">
      <c r="C17" s="52"/>
      <c r="D17" s="123" t="s">
        <v>199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51315.61</v>
      </c>
      <c r="R17" s="24">
        <v>151211.79</v>
      </c>
      <c r="S17" s="24">
        <v>159845.09999999998</v>
      </c>
      <c r="T17" s="24">
        <v>121816.45</v>
      </c>
      <c r="U17" s="24">
        <v>117145.05</v>
      </c>
      <c r="V17" s="24">
        <v>161034.72</v>
      </c>
      <c r="W17" s="24">
        <v>98003.33</v>
      </c>
      <c r="X17" s="24">
        <v>106983</v>
      </c>
      <c r="Y17" s="24">
        <v>146466</v>
      </c>
      <c r="Z17" s="24">
        <v>115875</v>
      </c>
      <c r="AA17" s="24">
        <v>114639</v>
      </c>
      <c r="AB17" s="24">
        <v>148938</v>
      </c>
      <c r="AC17" s="24">
        <v>111549</v>
      </c>
      <c r="AD17" s="24"/>
      <c r="AE17" s="24">
        <v>1553506.44</v>
      </c>
      <c r="AF17" s="24">
        <v>1499577</v>
      </c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50"/>
      <c r="CW17" s="50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50"/>
      <c r="DS17" s="50"/>
      <c r="DT17" s="50"/>
      <c r="DU17" s="50"/>
      <c r="DV17" s="50"/>
      <c r="DW17" s="50"/>
      <c r="DX17" s="50"/>
      <c r="DY17" s="50"/>
      <c r="DZ17" s="50"/>
    </row>
    <row r="18" spans="3:130" ht="12.75" customHeight="1" outlineLevel="1">
      <c r="C18" s="52"/>
      <c r="D18" s="123" t="s">
        <v>219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209399</v>
      </c>
      <c r="Z18" s="24">
        <v>165521</v>
      </c>
      <c r="AA18" s="24">
        <v>163564</v>
      </c>
      <c r="AB18" s="24">
        <v>212695</v>
      </c>
      <c r="AC18" s="24">
        <v>159444</v>
      </c>
      <c r="AD18" s="24"/>
      <c r="AE18" s="24">
        <v>910623</v>
      </c>
      <c r="AF18" s="24">
        <v>1792406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50"/>
      <c r="CW18" s="50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50"/>
      <c r="DS18" s="50"/>
      <c r="DT18" s="50"/>
      <c r="DU18" s="50"/>
      <c r="DV18" s="50"/>
      <c r="DW18" s="50"/>
      <c r="DX18" s="50"/>
      <c r="DY18" s="50"/>
      <c r="DZ18" s="50"/>
    </row>
    <row r="19" spans="3:130" ht="12.75" customHeight="1" outlineLevel="1">
      <c r="C19" s="52"/>
      <c r="D19" s="123" t="s">
        <v>744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52702.020000000004</v>
      </c>
      <c r="V19" s="24">
        <v>187310.78999999998</v>
      </c>
      <c r="W19" s="24">
        <v>121086.12</v>
      </c>
      <c r="X19" s="24">
        <v>131628.24</v>
      </c>
      <c r="Y19" s="24">
        <v>235664</v>
      </c>
      <c r="Z19" s="24">
        <v>186224</v>
      </c>
      <c r="AA19" s="24">
        <v>184164</v>
      </c>
      <c r="AB19" s="24">
        <v>239166</v>
      </c>
      <c r="AC19" s="24">
        <v>179426</v>
      </c>
      <c r="AD19" s="24"/>
      <c r="AE19" s="24">
        <v>1517371.17</v>
      </c>
      <c r="AF19" s="24">
        <v>1829795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50"/>
      <c r="CW19" s="50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50"/>
      <c r="DS19" s="50"/>
      <c r="DT19" s="50"/>
      <c r="DU19" s="50"/>
      <c r="DV19" s="50"/>
      <c r="DW19" s="50"/>
      <c r="DX19" s="50"/>
      <c r="DY19" s="50"/>
      <c r="DZ19" s="50"/>
    </row>
    <row r="20" spans="3:130" ht="12.75" customHeight="1" outlineLevel="1">
      <c r="C20" s="52"/>
      <c r="D20" s="123" t="s">
        <v>769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163564</v>
      </c>
      <c r="AB20" s="24">
        <v>212695</v>
      </c>
      <c r="AC20" s="24">
        <v>159444</v>
      </c>
      <c r="AD20" s="24"/>
      <c r="AE20" s="24">
        <v>535703</v>
      </c>
      <c r="AF20" s="24">
        <v>535703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50"/>
      <c r="CW20" s="50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50"/>
      <c r="DS20" s="50"/>
      <c r="DT20" s="50"/>
      <c r="DU20" s="50"/>
      <c r="DV20" s="50"/>
      <c r="DW20" s="50"/>
      <c r="DX20" s="50"/>
      <c r="DY20" s="50"/>
      <c r="DZ20" s="50"/>
    </row>
    <row r="21" spans="3:130" ht="12.75" customHeight="1" outlineLevel="1">
      <c r="C21" s="52"/>
      <c r="D21" s="123" t="s">
        <v>747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159444</v>
      </c>
      <c r="AC21" s="24">
        <v>119686</v>
      </c>
      <c r="AD21" s="24"/>
      <c r="AE21" s="24">
        <v>279130</v>
      </c>
      <c r="AF21" s="24">
        <v>279130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50"/>
      <c r="CW21" s="50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50"/>
      <c r="DS21" s="50"/>
      <c r="DT21" s="50"/>
      <c r="DU21" s="50"/>
      <c r="DV21" s="50"/>
      <c r="DW21" s="50"/>
      <c r="DX21" s="50"/>
      <c r="DY21" s="50"/>
      <c r="DZ21" s="50"/>
    </row>
    <row r="22" spans="3:130" ht="12.75" customHeight="1" outlineLevel="1">
      <c r="C22" s="52"/>
      <c r="D22" s="123" t="s">
        <v>765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139565</v>
      </c>
      <c r="AD22" s="24"/>
      <c r="AE22" s="24">
        <v>139565</v>
      </c>
      <c r="AF22" s="24">
        <v>139565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50"/>
      <c r="CW22" s="50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50"/>
      <c r="DS22" s="50"/>
      <c r="DT22" s="50"/>
      <c r="DU22" s="50"/>
      <c r="DV22" s="50"/>
      <c r="DW22" s="50"/>
      <c r="DX22" s="50"/>
      <c r="DY22" s="50"/>
      <c r="DZ22" s="50"/>
    </row>
    <row r="24" spans="3:130" s="54" customFormat="1" ht="21" customHeight="1">
      <c r="D24" s="55" t="s">
        <v>57</v>
      </c>
      <c r="F24" s="56">
        <v>0</v>
      </c>
      <c r="G24" s="56">
        <v>185107.34</v>
      </c>
      <c r="H24" s="56">
        <v>146596.10999999999</v>
      </c>
      <c r="I24" s="56">
        <v>329992.46000000002</v>
      </c>
      <c r="J24" s="56">
        <v>829900.82000000007</v>
      </c>
      <c r="K24" s="56">
        <v>587055.42999999993</v>
      </c>
      <c r="L24" s="56">
        <v>646113.17999999993</v>
      </c>
      <c r="M24" s="56">
        <v>773807.67</v>
      </c>
      <c r="N24" s="56">
        <v>607118.6</v>
      </c>
      <c r="O24" s="56">
        <v>534405.05999999994</v>
      </c>
      <c r="P24" s="56">
        <v>682653.59000000008</v>
      </c>
      <c r="Q24" s="56">
        <v>675865.44000000006</v>
      </c>
      <c r="R24" s="56">
        <v>960696.70000000019</v>
      </c>
      <c r="S24" s="56">
        <v>1149139.6299999999</v>
      </c>
      <c r="T24" s="56">
        <v>884573.35</v>
      </c>
      <c r="U24" s="56">
        <v>944359.26</v>
      </c>
      <c r="V24" s="56">
        <v>1426106.8299999998</v>
      </c>
      <c r="W24" s="56">
        <v>908317.57</v>
      </c>
      <c r="X24" s="56">
        <v>971570.77</v>
      </c>
      <c r="Y24" s="56">
        <v>1695792</v>
      </c>
      <c r="Z24" s="56">
        <v>1340751</v>
      </c>
      <c r="AA24" s="56">
        <v>1489277</v>
      </c>
      <c r="AB24" s="56">
        <v>2094711</v>
      </c>
      <c r="AC24" s="56">
        <v>1710212</v>
      </c>
      <c r="AD24" s="25"/>
      <c r="AE24" s="56">
        <v>15575507.110000001</v>
      </c>
      <c r="AF24" s="56">
        <v>17377130</v>
      </c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7"/>
      <c r="CW24" s="58"/>
      <c r="CX24" s="56" t="e">
        <v>#REF!</v>
      </c>
      <c r="CY24" s="56" t="e">
        <v>#REF!</v>
      </c>
      <c r="CZ24" s="56" t="e">
        <v>#REF!</v>
      </c>
      <c r="DA24" s="56" t="e">
        <v>#REF!</v>
      </c>
      <c r="DB24" s="56" t="e">
        <v>#REF!</v>
      </c>
      <c r="DC24" s="56" t="e">
        <v>#REF!</v>
      </c>
      <c r="DD24" s="56" t="e">
        <v>#REF!</v>
      </c>
      <c r="DE24" s="56" t="e">
        <v>#REF!</v>
      </c>
      <c r="DF24" s="56" t="e">
        <v>#REF!</v>
      </c>
      <c r="DG24" s="56" t="e">
        <v>#REF!</v>
      </c>
      <c r="DH24" s="56" t="e">
        <v>#REF!</v>
      </c>
      <c r="DI24" s="56" t="e">
        <v>#REF!</v>
      </c>
      <c r="DJ24" s="56" t="e">
        <v>#REF!</v>
      </c>
      <c r="DK24" s="56" t="e">
        <v>#REF!</v>
      </c>
      <c r="DL24" s="56" t="e">
        <v>#REF!</v>
      </c>
      <c r="DM24" s="56" t="e">
        <v>#REF!</v>
      </c>
      <c r="DN24" s="56" t="e">
        <v>#REF!</v>
      </c>
      <c r="DO24" s="56" t="e">
        <v>#REF!</v>
      </c>
      <c r="DP24" s="56" t="e">
        <v>#REF!</v>
      </c>
      <c r="DQ24" s="56" t="e">
        <v>#REF!</v>
      </c>
      <c r="DR24" s="58"/>
      <c r="DS24" s="58"/>
      <c r="DT24" s="58"/>
      <c r="DU24" s="58"/>
      <c r="DV24" s="58"/>
      <c r="DW24" s="58"/>
      <c r="DX24" s="58"/>
      <c r="DY24" s="58"/>
      <c r="DZ24" s="58"/>
    </row>
    <row r="25" spans="3:130" s="499" customFormat="1" ht="21" hidden="1" customHeight="1" outlineLevel="1">
      <c r="D25" s="499" t="s">
        <v>708</v>
      </c>
      <c r="F25" s="498">
        <v>0</v>
      </c>
      <c r="G25" s="498">
        <v>37021.468000000001</v>
      </c>
      <c r="H25" s="498">
        <v>36649.027499999997</v>
      </c>
      <c r="I25" s="498">
        <v>82498.115000000005</v>
      </c>
      <c r="J25" s="498">
        <v>165980.16400000002</v>
      </c>
      <c r="K25" s="498">
        <v>146763.85749999998</v>
      </c>
      <c r="L25" s="498">
        <v>161528.29499999998</v>
      </c>
      <c r="M25" s="498">
        <v>154761.53400000001</v>
      </c>
      <c r="N25" s="498">
        <v>151779.65</v>
      </c>
      <c r="O25" s="498">
        <v>133601.26499999998</v>
      </c>
      <c r="P25" s="498">
        <v>136530.71800000002</v>
      </c>
      <c r="Q25" s="498">
        <v>168966.36000000002</v>
      </c>
      <c r="R25" s="498">
        <v>240174.17500000005</v>
      </c>
      <c r="S25" s="498">
        <v>287284.90749999997</v>
      </c>
      <c r="T25" s="498">
        <v>221143.33749999999</v>
      </c>
      <c r="U25" s="498">
        <v>236089.815</v>
      </c>
      <c r="V25" s="498">
        <v>356526.70749999996</v>
      </c>
      <c r="W25" s="498">
        <v>227079.39249999999</v>
      </c>
      <c r="X25" s="498">
        <v>242892.6925</v>
      </c>
      <c r="Y25" s="498">
        <v>423948</v>
      </c>
      <c r="Z25" s="498">
        <v>335187.75</v>
      </c>
      <c r="AA25" s="498">
        <v>372319.25</v>
      </c>
      <c r="AB25" s="498">
        <v>523677.75</v>
      </c>
      <c r="AC25" s="498">
        <v>427553</v>
      </c>
      <c r="AD25" s="498"/>
      <c r="AE25" s="498"/>
      <c r="AF25" s="498"/>
      <c r="AG25" s="498"/>
      <c r="AH25" s="498"/>
      <c r="AI25" s="498"/>
      <c r="AJ25" s="498"/>
      <c r="AK25" s="498"/>
      <c r="AL25" s="498"/>
      <c r="AM25" s="498"/>
      <c r="AN25" s="498"/>
      <c r="AO25" s="498"/>
      <c r="AP25" s="498"/>
      <c r="AQ25" s="498"/>
      <c r="AR25" s="498"/>
      <c r="AS25" s="498"/>
      <c r="AT25" s="498"/>
      <c r="AU25" s="498"/>
      <c r="AV25" s="498"/>
      <c r="AW25" s="498"/>
      <c r="AX25" s="498"/>
      <c r="AY25" s="498"/>
      <c r="AZ25" s="498"/>
      <c r="BA25" s="498"/>
      <c r="BB25" s="498"/>
      <c r="BC25" s="498"/>
      <c r="BD25" s="498"/>
      <c r="BE25" s="498"/>
      <c r="BF25" s="498"/>
      <c r="BG25" s="498"/>
      <c r="BH25" s="498"/>
      <c r="BI25" s="498"/>
      <c r="BJ25" s="498"/>
      <c r="BK25" s="498"/>
      <c r="BL25" s="498"/>
      <c r="BM25" s="498"/>
      <c r="BN25" s="498"/>
      <c r="BO25" s="498"/>
      <c r="BP25" s="498"/>
      <c r="BQ25" s="498"/>
      <c r="BR25" s="498"/>
      <c r="BS25" s="498"/>
      <c r="BT25" s="498"/>
      <c r="BU25" s="498"/>
      <c r="BV25" s="498"/>
      <c r="BW25" s="498"/>
      <c r="BX25" s="498"/>
      <c r="BY25" s="498"/>
      <c r="BZ25" s="498"/>
      <c r="CA25" s="498"/>
      <c r="CB25" s="498"/>
      <c r="CC25" s="498"/>
      <c r="CD25" s="498"/>
      <c r="CE25" s="498"/>
      <c r="CF25" s="498"/>
      <c r="CG25" s="498"/>
      <c r="CH25" s="498"/>
      <c r="CI25" s="498"/>
      <c r="CJ25" s="498"/>
      <c r="CK25" s="498"/>
      <c r="CL25" s="498"/>
      <c r="CM25" s="498"/>
      <c r="CN25" s="498"/>
      <c r="CO25" s="498"/>
      <c r="CP25" s="498"/>
      <c r="CQ25" s="498"/>
      <c r="CR25" s="498"/>
      <c r="CS25" s="498"/>
      <c r="CT25" s="498"/>
      <c r="CU25" s="498"/>
      <c r="CV25" s="1019"/>
      <c r="CW25" s="1020"/>
      <c r="CX25" s="498"/>
      <c r="CY25" s="498"/>
      <c r="CZ25" s="498"/>
      <c r="DA25" s="498"/>
      <c r="DB25" s="498"/>
      <c r="DC25" s="498"/>
      <c r="DD25" s="498"/>
      <c r="DE25" s="498"/>
      <c r="DF25" s="498"/>
      <c r="DG25" s="498"/>
      <c r="DH25" s="498"/>
      <c r="DI25" s="498"/>
      <c r="DJ25" s="498"/>
      <c r="DK25" s="498"/>
      <c r="DL25" s="498"/>
      <c r="DM25" s="498"/>
      <c r="DN25" s="498"/>
      <c r="DO25" s="498"/>
      <c r="DP25" s="498"/>
      <c r="DQ25" s="498"/>
      <c r="DR25" s="1020"/>
      <c r="DS25" s="1020"/>
      <c r="DT25" s="1020"/>
      <c r="DU25" s="1020"/>
      <c r="DV25" s="1020"/>
      <c r="DW25" s="1020"/>
      <c r="DX25" s="1020"/>
      <c r="DY25" s="1020"/>
      <c r="DZ25" s="1020"/>
    </row>
    <row r="26" spans="3:130" s="499" customFormat="1" ht="21" hidden="1" customHeight="1" outlineLevel="1">
      <c r="D26" s="499" t="s">
        <v>709</v>
      </c>
      <c r="F26" s="497">
        <v>0</v>
      </c>
      <c r="G26" s="497">
        <v>1</v>
      </c>
      <c r="H26" s="497">
        <v>1</v>
      </c>
      <c r="I26" s="497">
        <v>3</v>
      </c>
      <c r="J26" s="497">
        <v>4</v>
      </c>
      <c r="K26" s="497">
        <v>4</v>
      </c>
      <c r="L26" s="497">
        <v>4</v>
      </c>
      <c r="M26" s="497">
        <v>4</v>
      </c>
      <c r="N26" s="497">
        <v>4</v>
      </c>
      <c r="O26" s="497">
        <v>4</v>
      </c>
      <c r="P26" s="497">
        <v>5</v>
      </c>
      <c r="Q26" s="497">
        <v>7</v>
      </c>
      <c r="R26" s="497">
        <v>7</v>
      </c>
      <c r="S26" s="497">
        <v>7</v>
      </c>
      <c r="T26" s="497">
        <v>7</v>
      </c>
      <c r="U26" s="497">
        <v>8</v>
      </c>
      <c r="V26" s="497">
        <v>8</v>
      </c>
      <c r="W26" s="497">
        <v>8</v>
      </c>
      <c r="X26" s="497">
        <v>8</v>
      </c>
      <c r="Y26" s="497">
        <v>9</v>
      </c>
      <c r="Z26" s="497">
        <v>9</v>
      </c>
      <c r="AA26" s="497">
        <v>10</v>
      </c>
      <c r="AB26" s="497">
        <v>11</v>
      </c>
      <c r="AC26" s="497">
        <v>12</v>
      </c>
      <c r="AD26" s="498"/>
      <c r="AE26" s="498"/>
      <c r="AF26" s="498"/>
      <c r="AG26" s="498"/>
      <c r="AH26" s="498"/>
      <c r="AI26" s="498"/>
      <c r="AJ26" s="498"/>
      <c r="AK26" s="498"/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498"/>
      <c r="AW26" s="498"/>
      <c r="AX26" s="498"/>
      <c r="AY26" s="498"/>
      <c r="AZ26" s="498"/>
      <c r="BA26" s="498"/>
      <c r="BB26" s="498"/>
      <c r="BC26" s="498"/>
      <c r="BD26" s="498"/>
      <c r="BE26" s="498"/>
      <c r="BF26" s="498"/>
      <c r="BG26" s="498"/>
      <c r="BH26" s="498"/>
      <c r="BI26" s="498"/>
      <c r="BJ26" s="498"/>
      <c r="BK26" s="498"/>
      <c r="BL26" s="498"/>
      <c r="BM26" s="498"/>
      <c r="BN26" s="498"/>
      <c r="BO26" s="498"/>
      <c r="BP26" s="498"/>
      <c r="BQ26" s="498"/>
      <c r="BR26" s="498"/>
      <c r="BS26" s="498"/>
      <c r="BT26" s="498"/>
      <c r="BU26" s="498"/>
      <c r="BV26" s="498"/>
      <c r="BW26" s="498"/>
      <c r="BX26" s="498"/>
      <c r="BY26" s="498"/>
      <c r="BZ26" s="498"/>
      <c r="CA26" s="498"/>
      <c r="CB26" s="498"/>
      <c r="CC26" s="498"/>
      <c r="CD26" s="498"/>
      <c r="CE26" s="498"/>
      <c r="CF26" s="498"/>
      <c r="CG26" s="498"/>
      <c r="CH26" s="498"/>
      <c r="CI26" s="498"/>
      <c r="CJ26" s="498"/>
      <c r="CK26" s="498"/>
      <c r="CL26" s="498"/>
      <c r="CM26" s="498"/>
      <c r="CN26" s="498"/>
      <c r="CO26" s="498"/>
      <c r="CP26" s="498"/>
      <c r="CQ26" s="498"/>
      <c r="CR26" s="498"/>
      <c r="CS26" s="498"/>
      <c r="CT26" s="498"/>
      <c r="CU26" s="498"/>
      <c r="CV26" s="1019"/>
      <c r="CW26" s="1020"/>
      <c r="CX26" s="498"/>
      <c r="CY26" s="498"/>
      <c r="CZ26" s="498"/>
      <c r="DA26" s="498"/>
      <c r="DB26" s="498"/>
      <c r="DC26" s="498"/>
      <c r="DD26" s="498"/>
      <c r="DE26" s="498"/>
      <c r="DF26" s="498"/>
      <c r="DG26" s="498"/>
      <c r="DH26" s="498"/>
      <c r="DI26" s="498"/>
      <c r="DJ26" s="498"/>
      <c r="DK26" s="498"/>
      <c r="DL26" s="498"/>
      <c r="DM26" s="498"/>
      <c r="DN26" s="498"/>
      <c r="DO26" s="498"/>
      <c r="DP26" s="498"/>
      <c r="DQ26" s="498"/>
      <c r="DR26" s="1020"/>
      <c r="DS26" s="1020"/>
      <c r="DT26" s="1020"/>
      <c r="DU26" s="1020"/>
      <c r="DV26" s="1020"/>
      <c r="DW26" s="1020"/>
      <c r="DX26" s="1020"/>
      <c r="DY26" s="1020"/>
      <c r="DZ26" s="1020"/>
    </row>
    <row r="27" spans="3:130" s="61" customFormat="1" collapsed="1">
      <c r="D27" s="59"/>
      <c r="E27" s="59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W27" s="57"/>
      <c r="CX27" s="60" t="e">
        <v>#REF!</v>
      </c>
      <c r="CY27" s="60" t="e">
        <v>#REF!</v>
      </c>
      <c r="CZ27" s="60" t="e">
        <v>#REF!</v>
      </c>
      <c r="DA27" s="60" t="e">
        <v>#REF!</v>
      </c>
      <c r="DB27" s="60" t="e">
        <v>#REF!</v>
      </c>
      <c r="DC27" s="60" t="e">
        <v>#REF!</v>
      </c>
      <c r="DD27" s="60" t="e">
        <v>#REF!</v>
      </c>
      <c r="DE27" s="60" t="e">
        <v>#REF!</v>
      </c>
      <c r="DF27" s="60" t="e">
        <v>#REF!</v>
      </c>
      <c r="DG27" s="60" t="e">
        <v>#REF!</v>
      </c>
      <c r="DH27" s="60" t="e">
        <v>#REF!</v>
      </c>
      <c r="DI27" s="60" t="e">
        <v>#REF!</v>
      </c>
      <c r="DJ27" s="60" t="e">
        <v>#REF!</v>
      </c>
      <c r="DK27" s="60" t="e">
        <v>#REF!</v>
      </c>
      <c r="DL27" s="60" t="e">
        <v>#REF!</v>
      </c>
      <c r="DM27" s="60" t="e">
        <v>#REF!</v>
      </c>
      <c r="DN27" s="60" t="e">
        <v>#REF!</v>
      </c>
      <c r="DO27" s="60" t="e">
        <v>#REF!</v>
      </c>
      <c r="DP27" s="60" t="e">
        <v>#REF!</v>
      </c>
      <c r="DQ27" s="60" t="e">
        <v>#REF!</v>
      </c>
      <c r="DR27" s="57"/>
      <c r="DS27" s="57"/>
      <c r="DT27" s="57"/>
      <c r="DU27" s="57"/>
      <c r="DV27" s="57"/>
      <c r="DW27" s="57"/>
      <c r="DX27" s="57"/>
      <c r="DY27" s="57"/>
      <c r="DZ27" s="57"/>
    </row>
    <row r="28" spans="3:130" s="54" customFormat="1" ht="20.25" customHeight="1">
      <c r="D28" s="62" t="s">
        <v>1</v>
      </c>
      <c r="F28" s="63">
        <v>0</v>
      </c>
      <c r="G28" s="63">
        <v>138424.35999999987</v>
      </c>
      <c r="H28" s="63">
        <v>110039.27000000002</v>
      </c>
      <c r="I28" s="63">
        <v>240636.50999999978</v>
      </c>
      <c r="J28" s="63">
        <v>637583.33000000054</v>
      </c>
      <c r="K28" s="63">
        <v>438237.94000000018</v>
      </c>
      <c r="L28" s="63">
        <v>468215.96999999951</v>
      </c>
      <c r="M28" s="63">
        <v>587320.52999999886</v>
      </c>
      <c r="N28" s="63">
        <v>465820.57000000007</v>
      </c>
      <c r="O28" s="63">
        <v>401640.95000000019</v>
      </c>
      <c r="P28" s="63">
        <v>502301.66000000061</v>
      </c>
      <c r="Q28" s="63">
        <v>521457.51</v>
      </c>
      <c r="R28" s="63">
        <v>749641.98999999976</v>
      </c>
      <c r="S28" s="63">
        <v>885007.58000000054</v>
      </c>
      <c r="T28" s="63">
        <v>691861.21000000089</v>
      </c>
      <c r="U28" s="63">
        <v>715572.33000000007</v>
      </c>
      <c r="V28" s="63">
        <v>1075485.6900000009</v>
      </c>
      <c r="W28" s="63">
        <v>702467.47000000067</v>
      </c>
      <c r="X28" s="63">
        <v>746508.54</v>
      </c>
      <c r="Y28" s="63">
        <v>1306661.3475000001</v>
      </c>
      <c r="Z28" s="63">
        <v>1033092.06</v>
      </c>
      <c r="AA28" s="63">
        <v>1146631.7925</v>
      </c>
      <c r="AB28" s="63">
        <v>1611984.2475000005</v>
      </c>
      <c r="AC28" s="63">
        <v>1315457.0325000002</v>
      </c>
      <c r="AD28" s="25"/>
      <c r="AE28" s="63">
        <v>11980371.290000005</v>
      </c>
      <c r="AF28" s="63">
        <v>13357018.112500008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58"/>
      <c r="CW28" s="58"/>
      <c r="CX28" s="63" t="e">
        <v>#REF!</v>
      </c>
      <c r="CY28" s="63" t="e">
        <v>#REF!</v>
      </c>
      <c r="CZ28" s="63" t="e">
        <v>#REF!</v>
      </c>
      <c r="DA28" s="63" t="e">
        <v>#REF!</v>
      </c>
      <c r="DB28" s="63" t="e">
        <v>#REF!</v>
      </c>
      <c r="DC28" s="63" t="e">
        <v>#REF!</v>
      </c>
      <c r="DD28" s="63" t="e">
        <v>#REF!</v>
      </c>
      <c r="DE28" s="63" t="e">
        <v>#REF!</v>
      </c>
      <c r="DF28" s="63" t="e">
        <v>#REF!</v>
      </c>
      <c r="DG28" s="63" t="e">
        <v>#REF!</v>
      </c>
      <c r="DH28" s="63" t="e">
        <v>#REF!</v>
      </c>
      <c r="DI28" s="63" t="e">
        <v>#REF!</v>
      </c>
      <c r="DJ28" s="63" t="e">
        <v>#REF!</v>
      </c>
      <c r="DK28" s="63" t="e">
        <v>#REF!</v>
      </c>
      <c r="DL28" s="63" t="e">
        <v>#REF!</v>
      </c>
      <c r="DM28" s="63" t="e">
        <v>#REF!</v>
      </c>
      <c r="DN28" s="63" t="e">
        <v>#REF!</v>
      </c>
      <c r="DO28" s="63" t="e">
        <v>#REF!</v>
      </c>
      <c r="DP28" s="63" t="e">
        <v>#REF!</v>
      </c>
      <c r="DQ28" s="63" t="e">
        <v>#REF!</v>
      </c>
      <c r="DR28" s="58"/>
      <c r="DS28" s="58"/>
      <c r="DT28" s="58"/>
      <c r="DU28" s="58"/>
      <c r="DV28" s="58"/>
      <c r="DW28" s="58"/>
      <c r="DX28" s="58"/>
      <c r="DY28" s="58"/>
      <c r="DZ28" s="58"/>
    </row>
    <row r="29" spans="3:130" s="68" customFormat="1" ht="20.25" customHeight="1">
      <c r="D29" s="64" t="s">
        <v>35</v>
      </c>
      <c r="E29" s="106"/>
      <c r="F29" s="66" t="e">
        <v>#DIV/0!</v>
      </c>
      <c r="G29" s="66">
        <v>0.74780589467710934</v>
      </c>
      <c r="H29" s="66">
        <v>0.75062885365784959</v>
      </c>
      <c r="I29" s="66">
        <v>0.72921820698569828</v>
      </c>
      <c r="J29" s="66">
        <v>0.76826448972541139</v>
      </c>
      <c r="K29" s="66">
        <v>0.74650180818530243</v>
      </c>
      <c r="L29" s="66">
        <v>0.72466556091612244</v>
      </c>
      <c r="M29" s="66">
        <v>0.75900065710126496</v>
      </c>
      <c r="N29" s="66">
        <v>0.7672645344748128</v>
      </c>
      <c r="O29" s="66">
        <v>0.75156651772720906</v>
      </c>
      <c r="P29" s="66">
        <v>0.73580754186028752</v>
      </c>
      <c r="Q29" s="66">
        <v>0.77154042674529999</v>
      </c>
      <c r="R29" s="66">
        <v>0.78031077862555331</v>
      </c>
      <c r="S29" s="66">
        <v>0.77014799324256233</v>
      </c>
      <c r="T29" s="66">
        <v>0.78214114182843164</v>
      </c>
      <c r="U29" s="66">
        <v>0.75773316396558665</v>
      </c>
      <c r="V29" s="66">
        <v>0.75414104145339589</v>
      </c>
      <c r="W29" s="66">
        <v>0.7733721037676291</v>
      </c>
      <c r="X29" s="66">
        <v>0.76835220145620475</v>
      </c>
      <c r="Y29" s="66">
        <v>0.77053161443148699</v>
      </c>
      <c r="Z29" s="66">
        <v>0.77053238073288777</v>
      </c>
      <c r="AA29" s="66">
        <v>0.7699251331350716</v>
      </c>
      <c r="AB29" s="66">
        <v>0.76954971234695413</v>
      </c>
      <c r="AC29" s="66">
        <v>0.76917775837147684</v>
      </c>
      <c r="AD29" s="67"/>
      <c r="AE29" s="66">
        <v>0.76918017534775496</v>
      </c>
      <c r="AF29" s="66">
        <v>0.76865501452196128</v>
      </c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X29" s="66" t="e">
        <v>#REF!</v>
      </c>
      <c r="CY29" s="66" t="e">
        <v>#REF!</v>
      </c>
      <c r="CZ29" s="66" t="e">
        <v>#REF!</v>
      </c>
      <c r="DA29" s="66" t="e">
        <v>#REF!</v>
      </c>
      <c r="DB29" s="66" t="e">
        <v>#REF!</v>
      </c>
      <c r="DC29" s="66" t="e">
        <v>#REF!</v>
      </c>
      <c r="DD29" s="66" t="e">
        <v>#REF!</v>
      </c>
      <c r="DE29" s="66" t="e">
        <v>#REF!</v>
      </c>
      <c r="DF29" s="66" t="e">
        <v>#REF!</v>
      </c>
      <c r="DG29" s="66" t="e">
        <v>#REF!</v>
      </c>
      <c r="DH29" s="66" t="e">
        <v>#REF!</v>
      </c>
      <c r="DI29" s="66" t="e">
        <v>#REF!</v>
      </c>
      <c r="DJ29" s="66" t="e">
        <v>#REF!</v>
      </c>
      <c r="DK29" s="66" t="e">
        <v>#REF!</v>
      </c>
      <c r="DL29" s="66" t="e">
        <v>#REF!</v>
      </c>
      <c r="DM29" s="66" t="e">
        <v>#REF!</v>
      </c>
      <c r="DN29" s="66" t="e">
        <v>#REF!</v>
      </c>
      <c r="DO29" s="66" t="e">
        <v>#REF!</v>
      </c>
      <c r="DP29" s="66" t="e">
        <v>#REF!</v>
      </c>
      <c r="DQ29" s="66" t="e">
        <v>#REF!</v>
      </c>
    </row>
    <row r="30" spans="3:130" s="68" customFormat="1">
      <c r="D30" s="65"/>
      <c r="E30" s="106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X30" s="69" t="e">
        <v>#REF!</v>
      </c>
      <c r="CY30" s="69" t="e">
        <v>#REF!</v>
      </c>
      <c r="CZ30" s="69" t="e">
        <v>#REF!</v>
      </c>
      <c r="DA30" s="69" t="e">
        <v>#REF!</v>
      </c>
      <c r="DB30" s="69" t="e">
        <v>#REF!</v>
      </c>
      <c r="DC30" s="69" t="e">
        <v>#REF!</v>
      </c>
      <c r="DD30" s="69" t="e">
        <v>#REF!</v>
      </c>
      <c r="DE30" s="69" t="e">
        <v>#REF!</v>
      </c>
      <c r="DF30" s="69" t="e">
        <v>#REF!</v>
      </c>
      <c r="DG30" s="69" t="e">
        <v>#REF!</v>
      </c>
      <c r="DH30" s="69" t="e">
        <v>#REF!</v>
      </c>
      <c r="DI30" s="69" t="e">
        <v>#REF!</v>
      </c>
      <c r="DJ30" s="69" t="e">
        <v>#REF!</v>
      </c>
      <c r="DK30" s="69" t="e">
        <v>#REF!</v>
      </c>
      <c r="DL30" s="69" t="e">
        <v>#REF!</v>
      </c>
      <c r="DM30" s="69" t="e">
        <v>#REF!</v>
      </c>
      <c r="DN30" s="69" t="e">
        <v>#REF!</v>
      </c>
      <c r="DO30" s="69" t="e">
        <v>#REF!</v>
      </c>
      <c r="DP30" s="69" t="e">
        <v>#REF!</v>
      </c>
      <c r="DQ30" s="69" t="e">
        <v>#REF!</v>
      </c>
    </row>
    <row r="31" spans="3:130" ht="23.25" customHeight="1">
      <c r="D31" s="32" t="s">
        <v>36</v>
      </c>
      <c r="F31" s="24">
        <v>0</v>
      </c>
      <c r="G31" s="24">
        <v>68386.690000000061</v>
      </c>
      <c r="H31" s="24">
        <v>51579.839999999967</v>
      </c>
      <c r="I31" s="24">
        <v>150763.37999999989</v>
      </c>
      <c r="J31" s="24">
        <v>295877.44999999995</v>
      </c>
      <c r="K31" s="24">
        <v>214108.4099999998</v>
      </c>
      <c r="L31" s="24">
        <v>210375.64999999979</v>
      </c>
      <c r="M31" s="24">
        <v>229817.00999999989</v>
      </c>
      <c r="N31" s="24">
        <v>244632.11999999988</v>
      </c>
      <c r="O31" s="24">
        <v>175628.4600000002</v>
      </c>
      <c r="P31" s="24">
        <v>253869.0399999998</v>
      </c>
      <c r="Q31" s="24">
        <v>231382.37000000034</v>
      </c>
      <c r="R31" s="24">
        <v>355214.99999999988</v>
      </c>
      <c r="S31" s="24">
        <v>417693.5399999998</v>
      </c>
      <c r="T31" s="24">
        <v>309134.19999999984</v>
      </c>
      <c r="U31" s="24">
        <v>337119.12000000011</v>
      </c>
      <c r="V31" s="24">
        <v>472730.10000000033</v>
      </c>
      <c r="W31" s="24">
        <v>326757.87999999977</v>
      </c>
      <c r="X31" s="24">
        <v>343460.08000000007</v>
      </c>
      <c r="Y31" s="24">
        <v>639548.57000000007</v>
      </c>
      <c r="Z31" s="24">
        <v>479411.49999999988</v>
      </c>
      <c r="AA31" s="24">
        <v>569404.36500000022</v>
      </c>
      <c r="AB31" s="24">
        <v>781615.81000000052</v>
      </c>
      <c r="AC31" s="24">
        <v>648989.81500000041</v>
      </c>
      <c r="AD31" s="24"/>
      <c r="AE31" s="24">
        <v>5681079.9800000014</v>
      </c>
      <c r="AF31" s="24">
        <v>6344813.4400000013</v>
      </c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X31" s="24" t="e">
        <v>#REF!</v>
      </c>
      <c r="CY31" s="24" t="e">
        <v>#REF!</v>
      </c>
      <c r="CZ31" s="24" t="e">
        <v>#REF!</v>
      </c>
      <c r="DA31" s="24" t="e">
        <v>#REF!</v>
      </c>
      <c r="DB31" s="24" t="e">
        <v>#REF!</v>
      </c>
      <c r="DC31" s="24" t="e">
        <v>#REF!</v>
      </c>
      <c r="DD31" s="24" t="e">
        <v>#REF!</v>
      </c>
      <c r="DE31" s="24" t="e">
        <v>#REF!</v>
      </c>
      <c r="DF31" s="24" t="e">
        <v>#REF!</v>
      </c>
      <c r="DG31" s="24" t="e">
        <v>#REF!</v>
      </c>
      <c r="DH31" s="24" t="e">
        <v>#REF!</v>
      </c>
      <c r="DI31" s="24" t="e">
        <v>#REF!</v>
      </c>
      <c r="DJ31" s="24" t="e">
        <v>#REF!</v>
      </c>
      <c r="DK31" s="24" t="e">
        <v>#REF!</v>
      </c>
      <c r="DL31" s="24" t="e">
        <v>#REF!</v>
      </c>
      <c r="DM31" s="24" t="e">
        <v>#REF!</v>
      </c>
      <c r="DN31" s="24" t="e">
        <v>#REF!</v>
      </c>
      <c r="DO31" s="24" t="e">
        <v>#REF!</v>
      </c>
      <c r="DP31" s="24" t="e">
        <v>#REF!</v>
      </c>
      <c r="DQ31" s="24" t="e">
        <v>#REF!</v>
      </c>
    </row>
    <row r="32" spans="3:130" s="68" customFormat="1" ht="23.25" customHeight="1">
      <c r="D32" s="65" t="s">
        <v>35</v>
      </c>
      <c r="E32" s="106"/>
      <c r="F32" s="22" t="e">
        <v>#DIV/0!</v>
      </c>
      <c r="G32" s="22">
        <v>0.36944342671662866</v>
      </c>
      <c r="H32" s="22">
        <v>0.35184999110822224</v>
      </c>
      <c r="I32" s="22">
        <v>0.45686916604094491</v>
      </c>
      <c r="J32" s="22">
        <v>0.30652145758814886</v>
      </c>
      <c r="K32" s="22">
        <v>0.36471583271106073</v>
      </c>
      <c r="L32" s="22">
        <v>0.32560185508056005</v>
      </c>
      <c r="M32" s="22">
        <v>0.29699500135479384</v>
      </c>
      <c r="N32" s="22">
        <v>0.4029395903864581</v>
      </c>
      <c r="O32" s="22">
        <v>0.32864295858276532</v>
      </c>
      <c r="P32" s="22">
        <v>0.37188560013285771</v>
      </c>
      <c r="Q32" s="22">
        <v>0.34234975825957359</v>
      </c>
      <c r="R32" s="22">
        <v>0.36974728860836081</v>
      </c>
      <c r="S32" s="22">
        <v>0.36348371346308878</v>
      </c>
      <c r="T32" s="22">
        <v>0.34947265820296286</v>
      </c>
      <c r="U32" s="22">
        <v>0.35698185455395448</v>
      </c>
      <c r="V32" s="22">
        <v>0.33148295068469757</v>
      </c>
      <c r="W32" s="22">
        <v>0.35973968884032465</v>
      </c>
      <c r="X32" s="22">
        <v>0.35351009993847393</v>
      </c>
      <c r="Y32" s="22">
        <v>0.37713857006047913</v>
      </c>
      <c r="Z32" s="22">
        <v>0.35756937716250065</v>
      </c>
      <c r="AA32" s="22">
        <v>0.38233610335753537</v>
      </c>
      <c r="AB32" s="22">
        <v>0.37313777891079031</v>
      </c>
      <c r="AC32" s="22">
        <v>0.37947916106307311</v>
      </c>
      <c r="AD32" s="21"/>
      <c r="AE32" s="21">
        <v>0.36474446320611648</v>
      </c>
      <c r="AF32" s="21">
        <v>0.36512435828010731</v>
      </c>
      <c r="AG32" s="24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X32" s="21" t="e">
        <v>#REF!</v>
      </c>
      <c r="CY32" s="21" t="e">
        <v>#REF!</v>
      </c>
      <c r="CZ32" s="21" t="e">
        <v>#REF!</v>
      </c>
      <c r="DA32" s="21" t="e">
        <v>#REF!</v>
      </c>
      <c r="DB32" s="21" t="e">
        <v>#REF!</v>
      </c>
      <c r="DC32" s="21" t="e">
        <v>#REF!</v>
      </c>
      <c r="DD32" s="21" t="e">
        <v>#REF!</v>
      </c>
      <c r="DE32" s="21" t="e">
        <v>#REF!</v>
      </c>
      <c r="DF32" s="21" t="e">
        <v>#REF!</v>
      </c>
      <c r="DG32" s="21" t="e">
        <v>#REF!</v>
      </c>
      <c r="DH32" s="21" t="e">
        <v>#REF!</v>
      </c>
      <c r="DI32" s="21" t="e">
        <v>#REF!</v>
      </c>
      <c r="DJ32" s="21" t="e">
        <v>#REF!</v>
      </c>
      <c r="DK32" s="21" t="e">
        <v>#REF!</v>
      </c>
      <c r="DL32" s="21" t="e">
        <v>#REF!</v>
      </c>
      <c r="DM32" s="21" t="e">
        <v>#REF!</v>
      </c>
      <c r="DN32" s="21" t="e">
        <v>#REF!</v>
      </c>
      <c r="DO32" s="21" t="e">
        <v>#REF!</v>
      </c>
      <c r="DP32" s="21" t="e">
        <v>#REF!</v>
      </c>
      <c r="DQ32" s="21" t="e">
        <v>#REF!</v>
      </c>
    </row>
    <row r="33" spans="4:130" ht="23.25" customHeight="1">
      <c r="D33" s="32" t="s">
        <v>40</v>
      </c>
      <c r="F33" s="24">
        <v>0</v>
      </c>
      <c r="G33" s="24">
        <v>4108.3299999999872</v>
      </c>
      <c r="H33" s="24">
        <v>2823.0399999999499</v>
      </c>
      <c r="I33" s="24">
        <v>21890.090000000026</v>
      </c>
      <c r="J33" s="24">
        <v>46828.090000000026</v>
      </c>
      <c r="K33" s="24">
        <v>40531.510000000009</v>
      </c>
      <c r="L33" s="24">
        <v>43329.379999999976</v>
      </c>
      <c r="M33" s="24">
        <v>55621.440000000002</v>
      </c>
      <c r="N33" s="24">
        <v>23717.590000000084</v>
      </c>
      <c r="O33" s="24">
        <v>47496.209999999963</v>
      </c>
      <c r="P33" s="24">
        <v>72249.079999999958</v>
      </c>
      <c r="Q33" s="24">
        <v>61271.170000000042</v>
      </c>
      <c r="R33" s="24">
        <v>65569.849999999977</v>
      </c>
      <c r="S33" s="24">
        <v>104851.21999999988</v>
      </c>
      <c r="T33" s="24">
        <v>79343.949999999983</v>
      </c>
      <c r="U33" s="24">
        <v>87445.819999999949</v>
      </c>
      <c r="V33" s="24">
        <v>136630.70999999996</v>
      </c>
      <c r="W33" s="24">
        <v>118354.10000000003</v>
      </c>
      <c r="X33" s="24">
        <v>79247.439999999973</v>
      </c>
      <c r="Y33" s="24">
        <v>150590.42000000004</v>
      </c>
      <c r="Z33" s="24">
        <v>120312.47999999995</v>
      </c>
      <c r="AA33" s="24">
        <v>140014.57384615383</v>
      </c>
      <c r="AB33" s="24">
        <v>191297.60961538472</v>
      </c>
      <c r="AC33" s="24">
        <v>166215.74307692304</v>
      </c>
      <c r="AD33" s="24"/>
      <c r="AE33" s="24">
        <v>1439873.9165384613</v>
      </c>
      <c r="AF33" s="24">
        <v>1561710.3488461543</v>
      </c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50"/>
      <c r="CW33" s="50"/>
      <c r="CX33" s="24" t="e">
        <v>#REF!</v>
      </c>
      <c r="CY33" s="24" t="e">
        <v>#REF!</v>
      </c>
      <c r="CZ33" s="24" t="e">
        <v>#REF!</v>
      </c>
      <c r="DA33" s="24" t="e">
        <v>#REF!</v>
      </c>
      <c r="DB33" s="24" t="e">
        <v>#REF!</v>
      </c>
      <c r="DC33" s="24" t="e">
        <v>#REF!</v>
      </c>
      <c r="DD33" s="24" t="e">
        <v>#REF!</v>
      </c>
      <c r="DE33" s="24" t="e">
        <v>#REF!</v>
      </c>
      <c r="DF33" s="24" t="e">
        <v>#REF!</v>
      </c>
      <c r="DG33" s="24" t="e">
        <v>#REF!</v>
      </c>
      <c r="DH33" s="24" t="e">
        <v>#REF!</v>
      </c>
      <c r="DI33" s="24" t="e">
        <v>#REF!</v>
      </c>
      <c r="DJ33" s="24" t="e">
        <v>#REF!</v>
      </c>
      <c r="DK33" s="24" t="e">
        <v>#REF!</v>
      </c>
      <c r="DL33" s="24" t="e">
        <v>#REF!</v>
      </c>
      <c r="DM33" s="24" t="e">
        <v>#REF!</v>
      </c>
      <c r="DN33" s="24" t="e">
        <v>#REF!</v>
      </c>
      <c r="DO33" s="24" t="e">
        <v>#REF!</v>
      </c>
      <c r="DP33" s="24" t="e">
        <v>#REF!</v>
      </c>
      <c r="DQ33" s="24" t="e">
        <v>#REF!</v>
      </c>
      <c r="DR33" s="50"/>
      <c r="DS33" s="50"/>
      <c r="DT33" s="50"/>
      <c r="DU33" s="50"/>
      <c r="DV33" s="50"/>
      <c r="DW33" s="50"/>
      <c r="DX33" s="50"/>
      <c r="DY33" s="50"/>
    </row>
    <row r="34" spans="4:130" s="68" customFormat="1" ht="23.25" customHeight="1">
      <c r="D34" s="65" t="s">
        <v>35</v>
      </c>
      <c r="E34" s="106"/>
      <c r="F34" s="67" t="e">
        <v>#DIV/0!</v>
      </c>
      <c r="G34" s="67">
        <v>2.2194311689639035E-2</v>
      </c>
      <c r="H34" s="67">
        <v>1.9257264057006358E-2</v>
      </c>
      <c r="I34" s="67">
        <v>6.6335121717629619E-2</v>
      </c>
      <c r="J34" s="67">
        <v>5.642612812456315E-2</v>
      </c>
      <c r="K34" s="67">
        <v>6.9042049402387798E-2</v>
      </c>
      <c r="L34" s="67">
        <v>6.7061594378867148E-2</v>
      </c>
      <c r="M34" s="67">
        <v>7.1880186972041779E-2</v>
      </c>
      <c r="N34" s="67">
        <v>3.906582667702832E-2</v>
      </c>
      <c r="O34" s="67">
        <v>8.8876796937513963E-2</v>
      </c>
      <c r="P34" s="67">
        <v>0.1058356405918849</v>
      </c>
      <c r="Q34" s="67">
        <v>9.0655870789901671E-2</v>
      </c>
      <c r="R34" s="67">
        <v>6.825239433007313E-2</v>
      </c>
      <c r="S34" s="67">
        <v>9.1243237342706465E-2</v>
      </c>
      <c r="T34" s="67">
        <v>8.9697423057115602E-2</v>
      </c>
      <c r="U34" s="67">
        <v>9.2598043672489583E-2</v>
      </c>
      <c r="V34" s="67">
        <v>9.5806784685267918E-2</v>
      </c>
      <c r="W34" s="67">
        <v>0.13030035299218096</v>
      </c>
      <c r="X34" s="67">
        <v>8.156630731078908E-2</v>
      </c>
      <c r="Y34" s="67">
        <v>8.8802412088274996E-2</v>
      </c>
      <c r="Z34" s="67">
        <v>8.9735140976959893E-2</v>
      </c>
      <c r="AA34" s="67">
        <v>9.4015132071571528E-2</v>
      </c>
      <c r="AB34" s="67">
        <v>9.1324106101216218E-2</v>
      </c>
      <c r="AC34" s="67">
        <v>9.7190139630012565E-2</v>
      </c>
      <c r="AD34" s="69"/>
      <c r="AE34" s="69">
        <v>9.2444753571716054E-2</v>
      </c>
      <c r="AF34" s="69">
        <v>8.9871592653456261E-2</v>
      </c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X34" s="69" t="e">
        <v>#REF!</v>
      </c>
      <c r="CY34" s="69" t="e">
        <v>#REF!</v>
      </c>
      <c r="CZ34" s="69" t="e">
        <v>#REF!</v>
      </c>
      <c r="DA34" s="69" t="e">
        <v>#REF!</v>
      </c>
      <c r="DB34" s="69" t="e">
        <v>#REF!</v>
      </c>
      <c r="DC34" s="69" t="e">
        <v>#REF!</v>
      </c>
      <c r="DD34" s="69" t="e">
        <v>#REF!</v>
      </c>
      <c r="DE34" s="69" t="e">
        <v>#REF!</v>
      </c>
      <c r="DF34" s="69" t="e">
        <v>#REF!</v>
      </c>
      <c r="DG34" s="69" t="e">
        <v>#REF!</v>
      </c>
      <c r="DH34" s="69" t="e">
        <v>#REF!</v>
      </c>
      <c r="DI34" s="69" t="e">
        <v>#REF!</v>
      </c>
      <c r="DJ34" s="69" t="e">
        <v>#REF!</v>
      </c>
      <c r="DK34" s="69" t="e">
        <v>#REF!</v>
      </c>
      <c r="DL34" s="69" t="e">
        <v>#REF!</v>
      </c>
      <c r="DM34" s="69" t="e">
        <v>#REF!</v>
      </c>
      <c r="DN34" s="69" t="e">
        <v>#REF!</v>
      </c>
      <c r="DO34" s="69" t="e">
        <v>#REF!</v>
      </c>
      <c r="DP34" s="69" t="e">
        <v>#REF!</v>
      </c>
      <c r="DQ34" s="69" t="e">
        <v>#REF!</v>
      </c>
    </row>
    <row r="35" spans="4:130" ht="23.25" customHeight="1">
      <c r="D35" s="32" t="s">
        <v>79</v>
      </c>
      <c r="F35" s="24">
        <v>0</v>
      </c>
      <c r="G35" s="24">
        <v>44168.250000000116</v>
      </c>
      <c r="H35" s="24">
        <v>18173.610000000044</v>
      </c>
      <c r="I35" s="24">
        <v>49920.23000000004</v>
      </c>
      <c r="J35" s="24">
        <v>153198.00000000017</v>
      </c>
      <c r="K35" s="24">
        <v>66739.209999999963</v>
      </c>
      <c r="L35" s="24">
        <v>101893.99000000011</v>
      </c>
      <c r="M35" s="24">
        <v>142866.08999999985</v>
      </c>
      <c r="N35" s="24">
        <v>62611.239999999991</v>
      </c>
      <c r="O35" s="24">
        <v>96842.650000000023</v>
      </c>
      <c r="P35" s="24">
        <v>126625.00999999995</v>
      </c>
      <c r="Q35" s="24">
        <v>64060.219999999972</v>
      </c>
      <c r="R35" s="24">
        <v>142446.15000000002</v>
      </c>
      <c r="S35" s="24">
        <v>167925.1700000001</v>
      </c>
      <c r="T35" s="24">
        <v>132531.73000000004</v>
      </c>
      <c r="U35" s="24">
        <v>139024.63</v>
      </c>
      <c r="V35" s="24">
        <v>213431.76000000007</v>
      </c>
      <c r="W35" s="24">
        <v>145178.61999999994</v>
      </c>
      <c r="X35" s="24">
        <v>109695.20000000001</v>
      </c>
      <c r="Y35" s="24">
        <v>256797.07684615371</v>
      </c>
      <c r="Z35" s="24">
        <v>204707.41207692306</v>
      </c>
      <c r="AA35" s="24">
        <v>227545.94030769245</v>
      </c>
      <c r="AB35" s="24">
        <v>315239.55592307705</v>
      </c>
      <c r="AC35" s="24">
        <v>269865.09376923076</v>
      </c>
      <c r="AD35" s="24"/>
      <c r="AE35" s="24">
        <v>2324388.3389230771</v>
      </c>
      <c r="AF35" s="24">
        <v>2675058.7442307686</v>
      </c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50"/>
      <c r="CW35" s="50"/>
      <c r="CX35" s="24" t="e">
        <v>#REF!</v>
      </c>
      <c r="CY35" s="24" t="e">
        <v>#REF!</v>
      </c>
      <c r="CZ35" s="24" t="e">
        <v>#REF!</v>
      </c>
      <c r="DA35" s="24" t="e">
        <v>#REF!</v>
      </c>
      <c r="DB35" s="24" t="e">
        <v>#REF!</v>
      </c>
      <c r="DC35" s="24" t="e">
        <v>#REF!</v>
      </c>
      <c r="DD35" s="24" t="e">
        <v>#REF!</v>
      </c>
      <c r="DE35" s="24" t="e">
        <v>#REF!</v>
      </c>
      <c r="DF35" s="24" t="e">
        <v>#REF!</v>
      </c>
      <c r="DG35" s="24" t="e">
        <v>#REF!</v>
      </c>
      <c r="DH35" s="24" t="e">
        <v>#REF!</v>
      </c>
      <c r="DI35" s="24" t="e">
        <v>#REF!</v>
      </c>
      <c r="DJ35" s="24" t="e">
        <v>#REF!</v>
      </c>
      <c r="DK35" s="24" t="e">
        <v>#REF!</v>
      </c>
      <c r="DL35" s="24" t="e">
        <v>#REF!</v>
      </c>
      <c r="DM35" s="24" t="e">
        <v>#REF!</v>
      </c>
      <c r="DN35" s="24" t="e">
        <v>#REF!</v>
      </c>
      <c r="DO35" s="24" t="e">
        <v>#REF!</v>
      </c>
      <c r="DP35" s="24" t="e">
        <v>#REF!</v>
      </c>
      <c r="DQ35" s="24" t="e">
        <v>#REF!</v>
      </c>
      <c r="DR35" s="50"/>
      <c r="DS35" s="50"/>
      <c r="DT35" s="50"/>
      <c r="DU35" s="50"/>
      <c r="DV35" s="50"/>
      <c r="DW35" s="50"/>
      <c r="DX35" s="50"/>
      <c r="DY35" s="50"/>
    </row>
    <row r="36" spans="4:130" s="68" customFormat="1" ht="23.25" customHeight="1">
      <c r="D36" s="65" t="s">
        <v>35</v>
      </c>
      <c r="E36" s="106"/>
      <c r="F36" s="67" t="e">
        <v>#DIV/0!</v>
      </c>
      <c r="G36" s="67">
        <v>0.23860885257170308</v>
      </c>
      <c r="H36" s="67">
        <v>0.123970615591369</v>
      </c>
      <c r="I36" s="67">
        <v>0.15127688068994072</v>
      </c>
      <c r="J36" s="67">
        <v>0.18459796195887621</v>
      </c>
      <c r="K36" s="67">
        <v>0.11368468221135433</v>
      </c>
      <c r="L36" s="67">
        <v>0.15770300491316416</v>
      </c>
      <c r="M36" s="67">
        <v>0.18462738938733941</v>
      </c>
      <c r="N36" s="67">
        <v>0.10312851558163429</v>
      </c>
      <c r="O36" s="67">
        <v>0.18121581782926988</v>
      </c>
      <c r="P36" s="67">
        <v>0.18548940759250959</v>
      </c>
      <c r="Q36" s="67">
        <v>9.4782505819501539E-2</v>
      </c>
      <c r="R36" s="67">
        <v>0.14827379962895676</v>
      </c>
      <c r="S36" s="67">
        <v>0.14613121470712842</v>
      </c>
      <c r="T36" s="67">
        <v>0.14982559671281082</v>
      </c>
      <c r="U36" s="67">
        <v>0.14721582758663265</v>
      </c>
      <c r="V36" s="67">
        <v>0.14966042901568608</v>
      </c>
      <c r="W36" s="67">
        <v>0.1598324471473121</v>
      </c>
      <c r="X36" s="67">
        <v>0.11290500227790921</v>
      </c>
      <c r="Y36" s="67">
        <v>0.15143194262395018</v>
      </c>
      <c r="Z36" s="67">
        <v>0.15268115561869658</v>
      </c>
      <c r="AA36" s="67">
        <v>0.15278953499429082</v>
      </c>
      <c r="AB36" s="67">
        <v>0.15049310187566545</v>
      </c>
      <c r="AC36" s="67">
        <v>0.15779628126175629</v>
      </c>
      <c r="AD36" s="69"/>
      <c r="AE36" s="69">
        <v>0.14923355769461538</v>
      </c>
      <c r="AF36" s="69">
        <v>0.15394134383702998</v>
      </c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X36" s="69" t="e">
        <v>#REF!</v>
      </c>
      <c r="CY36" s="69" t="e">
        <v>#REF!</v>
      </c>
      <c r="CZ36" s="69" t="e">
        <v>#REF!</v>
      </c>
      <c r="DA36" s="69" t="e">
        <v>#REF!</v>
      </c>
      <c r="DB36" s="69" t="e">
        <v>#REF!</v>
      </c>
      <c r="DC36" s="69" t="e">
        <v>#REF!</v>
      </c>
      <c r="DD36" s="69" t="e">
        <v>#REF!</v>
      </c>
      <c r="DE36" s="69" t="e">
        <v>#REF!</v>
      </c>
      <c r="DF36" s="69" t="e">
        <v>#REF!</v>
      </c>
      <c r="DG36" s="69" t="e">
        <v>#REF!</v>
      </c>
      <c r="DH36" s="69" t="e">
        <v>#REF!</v>
      </c>
      <c r="DI36" s="69" t="e">
        <v>#REF!</v>
      </c>
      <c r="DJ36" s="69" t="e">
        <v>#REF!</v>
      </c>
      <c r="DK36" s="69" t="e">
        <v>#REF!</v>
      </c>
      <c r="DL36" s="69" t="e">
        <v>#REF!</v>
      </c>
      <c r="DM36" s="69" t="e">
        <v>#REF!</v>
      </c>
      <c r="DN36" s="69" t="e">
        <v>#REF!</v>
      </c>
      <c r="DO36" s="69" t="e">
        <v>#REF!</v>
      </c>
      <c r="DP36" s="69" t="e">
        <v>#REF!</v>
      </c>
      <c r="DQ36" s="69" t="e">
        <v>#REF!</v>
      </c>
    </row>
    <row r="37" spans="4:130" s="68" customFormat="1">
      <c r="D37" s="65"/>
      <c r="E37" s="10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7"/>
      <c r="AE37" s="66"/>
      <c r="AF37" s="66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X37" s="66" t="e">
        <v>#REF!</v>
      </c>
      <c r="CY37" s="66" t="e">
        <v>#REF!</v>
      </c>
      <c r="CZ37" s="66" t="e">
        <v>#REF!</v>
      </c>
      <c r="DA37" s="66" t="e">
        <v>#REF!</v>
      </c>
      <c r="DB37" s="66" t="e">
        <v>#REF!</v>
      </c>
      <c r="DC37" s="66" t="e">
        <v>#REF!</v>
      </c>
      <c r="DD37" s="66" t="e">
        <v>#REF!</v>
      </c>
      <c r="DE37" s="66" t="e">
        <v>#REF!</v>
      </c>
      <c r="DF37" s="66" t="e">
        <v>#REF!</v>
      </c>
      <c r="DG37" s="66" t="e">
        <v>#REF!</v>
      </c>
      <c r="DH37" s="66" t="e">
        <v>#REF!</v>
      </c>
      <c r="DI37" s="66" t="e">
        <v>#REF!</v>
      </c>
      <c r="DJ37" s="66" t="e">
        <v>#REF!</v>
      </c>
      <c r="DK37" s="66" t="e">
        <v>#REF!</v>
      </c>
      <c r="DL37" s="66" t="e">
        <v>#REF!</v>
      </c>
      <c r="DM37" s="66" t="e">
        <v>#REF!</v>
      </c>
      <c r="DN37" s="66" t="e">
        <v>#REF!</v>
      </c>
      <c r="DO37" s="66" t="e">
        <v>#REF!</v>
      </c>
      <c r="DP37" s="66" t="e">
        <v>#REF!</v>
      </c>
      <c r="DQ37" s="66" t="e">
        <v>#REF!</v>
      </c>
    </row>
    <row r="38" spans="4:130" s="54" customFormat="1" ht="21" customHeight="1">
      <c r="D38" s="62" t="s">
        <v>86</v>
      </c>
      <c r="F38" s="63">
        <v>0</v>
      </c>
      <c r="G38" s="63">
        <v>21761.089999999705</v>
      </c>
      <c r="H38" s="63">
        <v>37462.780000000057</v>
      </c>
      <c r="I38" s="63">
        <v>18062.809999999823</v>
      </c>
      <c r="J38" s="63">
        <v>141679.79000000039</v>
      </c>
      <c r="K38" s="63">
        <v>116858.81000000041</v>
      </c>
      <c r="L38" s="63">
        <v>112616.94999999963</v>
      </c>
      <c r="M38" s="63">
        <v>159015.98999999912</v>
      </c>
      <c r="N38" s="63">
        <v>134859.62000000011</v>
      </c>
      <c r="O38" s="63">
        <v>81673.63</v>
      </c>
      <c r="P38" s="63">
        <v>49558.530000000901</v>
      </c>
      <c r="Q38" s="63">
        <v>164743.74999999965</v>
      </c>
      <c r="R38" s="63">
        <v>186410.98999999987</v>
      </c>
      <c r="S38" s="63">
        <v>194537.65000000078</v>
      </c>
      <c r="T38" s="63">
        <v>170851.33000000106</v>
      </c>
      <c r="U38" s="63">
        <v>151982.76</v>
      </c>
      <c r="V38" s="63">
        <v>252693.12000000052</v>
      </c>
      <c r="W38" s="63">
        <v>112176.87000000093</v>
      </c>
      <c r="X38" s="63">
        <v>214105.82</v>
      </c>
      <c r="Y38" s="63">
        <v>259725.28065384633</v>
      </c>
      <c r="Z38" s="63">
        <v>228660.66792307713</v>
      </c>
      <c r="AA38" s="63">
        <v>209666.91334615351</v>
      </c>
      <c r="AB38" s="63">
        <v>323831.27196153824</v>
      </c>
      <c r="AC38" s="63">
        <v>230386.38065384596</v>
      </c>
      <c r="AD38" s="25"/>
      <c r="AE38" s="63">
        <v>2535029.0545384651</v>
      </c>
      <c r="AF38" s="63">
        <v>2775435.5794230839</v>
      </c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58"/>
      <c r="CW38" s="58"/>
      <c r="CX38" s="63" t="e">
        <v>#REF!</v>
      </c>
      <c r="CY38" s="63" t="e">
        <v>#REF!</v>
      </c>
      <c r="CZ38" s="63" t="e">
        <v>#REF!</v>
      </c>
      <c r="DA38" s="63" t="e">
        <v>#REF!</v>
      </c>
      <c r="DB38" s="63" t="e">
        <v>#REF!</v>
      </c>
      <c r="DC38" s="63" t="e">
        <v>#REF!</v>
      </c>
      <c r="DD38" s="63" t="e">
        <v>#REF!</v>
      </c>
      <c r="DE38" s="63" t="e">
        <v>#REF!</v>
      </c>
      <c r="DF38" s="63" t="e">
        <v>#REF!</v>
      </c>
      <c r="DG38" s="63" t="e">
        <v>#REF!</v>
      </c>
      <c r="DH38" s="63" t="e">
        <v>#REF!</v>
      </c>
      <c r="DI38" s="63" t="e">
        <v>#REF!</v>
      </c>
      <c r="DJ38" s="63" t="e">
        <v>#REF!</v>
      </c>
      <c r="DK38" s="63" t="e">
        <v>#REF!</v>
      </c>
      <c r="DL38" s="63" t="e">
        <v>#REF!</v>
      </c>
      <c r="DM38" s="63" t="e">
        <v>#REF!</v>
      </c>
      <c r="DN38" s="63" t="e">
        <v>#REF!</v>
      </c>
      <c r="DO38" s="63" t="e">
        <v>#REF!</v>
      </c>
      <c r="DP38" s="63" t="e">
        <v>#REF!</v>
      </c>
      <c r="DQ38" s="63" t="e">
        <v>#REF!</v>
      </c>
      <c r="DR38" s="58"/>
      <c r="DS38" s="58"/>
      <c r="DT38" s="58"/>
      <c r="DU38" s="58"/>
      <c r="DV38" s="58"/>
      <c r="DW38" s="58"/>
      <c r="DX38" s="58"/>
      <c r="DY38" s="58"/>
      <c r="DZ38" s="58"/>
    </row>
    <row r="39" spans="4:130" s="68" customFormat="1" ht="21" customHeight="1">
      <c r="D39" s="64" t="s">
        <v>35</v>
      </c>
      <c r="E39" s="106"/>
      <c r="F39" s="30" t="e">
        <v>#DIV/0!</v>
      </c>
      <c r="G39" s="66">
        <v>0.1175593036991386</v>
      </c>
      <c r="H39" s="66">
        <v>0.255550982901252</v>
      </c>
      <c r="I39" s="66">
        <v>5.4737038537183008E-2</v>
      </c>
      <c r="J39" s="66">
        <v>0.17071894205382321</v>
      </c>
      <c r="K39" s="66">
        <v>0.19905924386049953</v>
      </c>
      <c r="L39" s="66">
        <v>0.17429910654353103</v>
      </c>
      <c r="M39" s="66">
        <v>0.20549807938708997</v>
      </c>
      <c r="N39" s="66">
        <v>0.22213060182969213</v>
      </c>
      <c r="O39" s="66">
        <v>0.15283094437765993</v>
      </c>
      <c r="P39" s="66">
        <v>7.2596893543035335E-2</v>
      </c>
      <c r="Q39" s="30">
        <v>0.24375229187632325</v>
      </c>
      <c r="R39" s="30">
        <v>0.19403729605816261</v>
      </c>
      <c r="S39" s="30">
        <v>0.16928982772963874</v>
      </c>
      <c r="T39" s="30">
        <v>0.1931454638555424</v>
      </c>
      <c r="U39" s="30">
        <v>0.16093743815250988</v>
      </c>
      <c r="V39" s="30">
        <v>0.17719087706774431</v>
      </c>
      <c r="W39" s="30">
        <v>0.12349961478781142</v>
      </c>
      <c r="X39" s="30">
        <v>0.22037079192903261</v>
      </c>
      <c r="Y39" s="30">
        <v>0.15315868965878265</v>
      </c>
      <c r="Z39" s="30">
        <v>0.17054670697473068</v>
      </c>
      <c r="AA39" s="30">
        <v>0.14078436271167385</v>
      </c>
      <c r="AB39" s="30">
        <v>0.15459472545928207</v>
      </c>
      <c r="AC39" s="30">
        <v>0.13471217641663488</v>
      </c>
      <c r="AD39" s="67"/>
      <c r="AE39" s="30">
        <v>0.16275740087530705</v>
      </c>
      <c r="AF39" s="30">
        <v>0.15971771975136767</v>
      </c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X39" s="66" t="e">
        <v>#REF!</v>
      </c>
      <c r="CY39" s="66" t="e">
        <v>#REF!</v>
      </c>
      <c r="CZ39" s="66" t="e">
        <v>#REF!</v>
      </c>
      <c r="DA39" s="66" t="e">
        <v>#REF!</v>
      </c>
      <c r="DB39" s="66" t="e">
        <v>#REF!</v>
      </c>
      <c r="DC39" s="66" t="e">
        <v>#REF!</v>
      </c>
      <c r="DD39" s="66" t="e">
        <v>#REF!</v>
      </c>
      <c r="DE39" s="66" t="e">
        <v>#REF!</v>
      </c>
      <c r="DF39" s="66" t="e">
        <v>#REF!</v>
      </c>
      <c r="DG39" s="66" t="e">
        <v>#REF!</v>
      </c>
      <c r="DH39" s="66" t="e">
        <v>#REF!</v>
      </c>
      <c r="DI39" s="66" t="e">
        <v>#REF!</v>
      </c>
      <c r="DJ39" s="66" t="e">
        <v>#REF!</v>
      </c>
      <c r="DK39" s="66" t="e">
        <v>#REF!</v>
      </c>
      <c r="DL39" s="66" t="e">
        <v>#REF!</v>
      </c>
      <c r="DM39" s="66" t="e">
        <v>#REF!</v>
      </c>
      <c r="DN39" s="66" t="e">
        <v>#REF!</v>
      </c>
      <c r="DO39" s="66" t="e">
        <v>#REF!</v>
      </c>
      <c r="DP39" s="66" t="e">
        <v>#REF!</v>
      </c>
      <c r="DQ39" s="66" t="e">
        <v>#REF!</v>
      </c>
    </row>
    <row r="40" spans="4:130" ht="5.25" customHeight="1">
      <c r="D40" s="59"/>
      <c r="E40" s="59"/>
      <c r="F40" s="97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X40" s="60" t="e">
        <v>#REF!</v>
      </c>
      <c r="CY40" s="60" t="e">
        <v>#REF!</v>
      </c>
      <c r="CZ40" s="60" t="e">
        <v>#REF!</v>
      </c>
      <c r="DA40" s="60" t="e">
        <v>#REF!</v>
      </c>
      <c r="DB40" s="60" t="e">
        <v>#REF!</v>
      </c>
      <c r="DC40" s="60" t="e">
        <v>#REF!</v>
      </c>
      <c r="DD40" s="60" t="e">
        <v>#REF!</v>
      </c>
      <c r="DE40" s="60" t="e">
        <v>#REF!</v>
      </c>
      <c r="DF40" s="60" t="e">
        <v>#REF!</v>
      </c>
      <c r="DG40" s="60" t="e">
        <v>#REF!</v>
      </c>
      <c r="DH40" s="60" t="e">
        <v>#REF!</v>
      </c>
      <c r="DI40" s="60" t="e">
        <v>#REF!</v>
      </c>
      <c r="DJ40" s="60" t="e">
        <v>#REF!</v>
      </c>
      <c r="DK40" s="60" t="e">
        <v>#REF!</v>
      </c>
      <c r="DL40" s="60" t="e">
        <v>#REF!</v>
      </c>
      <c r="DM40" s="60" t="e">
        <v>#REF!</v>
      </c>
      <c r="DN40" s="60" t="e">
        <v>#REF!</v>
      </c>
      <c r="DO40" s="60" t="e">
        <v>#REF!</v>
      </c>
      <c r="DP40" s="60" t="e">
        <v>#REF!</v>
      </c>
      <c r="DQ40" s="60" t="e">
        <v>#REF!</v>
      </c>
    </row>
    <row r="42" spans="4:130">
      <c r="D42" s="100" t="s">
        <v>191</v>
      </c>
      <c r="E42" s="77"/>
      <c r="F42" s="78">
        <v>-6.8212102632969618E-13</v>
      </c>
      <c r="G42" s="78">
        <v>21761.089999999967</v>
      </c>
      <c r="H42" s="78">
        <v>37209.829999999994</v>
      </c>
      <c r="I42" s="78">
        <v>27748.959999999999</v>
      </c>
      <c r="J42" s="78">
        <v>62404.510000000017</v>
      </c>
      <c r="K42" s="78">
        <v>21284.009999999995</v>
      </c>
      <c r="L42" s="78">
        <v>18938.099999999999</v>
      </c>
      <c r="M42" s="78">
        <v>44220.800000000017</v>
      </c>
      <c r="N42" s="78">
        <v>23970.549999999977</v>
      </c>
      <c r="O42" s="78">
        <v>20152.57</v>
      </c>
      <c r="P42" s="78">
        <v>21073.469999999994</v>
      </c>
      <c r="Q42" s="78">
        <v>22467.549999999996</v>
      </c>
      <c r="R42" s="78">
        <v>28945.070000000022</v>
      </c>
      <c r="S42" s="78">
        <v>14641.30000000001</v>
      </c>
      <c r="T42" s="78">
        <v>18183.509999999998</v>
      </c>
      <c r="U42" s="78">
        <v>16431.520000000004</v>
      </c>
      <c r="V42" s="78">
        <v>34573.679999999964</v>
      </c>
      <c r="W42" s="78">
        <v>5199.8399999999929</v>
      </c>
      <c r="X42" s="78">
        <v>24198</v>
      </c>
      <c r="Y42" s="78">
        <v>26777.862538461552</v>
      </c>
      <c r="Z42" s="78">
        <v>20593.331730769245</v>
      </c>
      <c r="AA42" s="78">
        <v>20029.085730769231</v>
      </c>
      <c r="AB42" s="78">
        <v>28456.354538461546</v>
      </c>
      <c r="AC42" s="78">
        <v>18013.470730769237</v>
      </c>
      <c r="AD42" s="78"/>
      <c r="AE42" s="78">
        <v>256043.0252692308</v>
      </c>
      <c r="AF42" s="78">
        <v>260788.74950000006</v>
      </c>
    </row>
    <row r="43" spans="4:130">
      <c r="D43" s="100" t="s">
        <v>198</v>
      </c>
      <c r="E43" s="77"/>
      <c r="F43" s="78">
        <v>0</v>
      </c>
      <c r="G43" s="78">
        <v>0</v>
      </c>
      <c r="H43" s="78">
        <v>0</v>
      </c>
      <c r="I43" s="78">
        <v>15238.829999999987</v>
      </c>
      <c r="J43" s="78">
        <v>65499.48000000001</v>
      </c>
      <c r="K43" s="78">
        <v>41204.420000000013</v>
      </c>
      <c r="L43" s="78">
        <v>46865.210000000014</v>
      </c>
      <c r="M43" s="78">
        <v>36704.349999999984</v>
      </c>
      <c r="N43" s="78">
        <v>32642.32</v>
      </c>
      <c r="O43" s="78">
        <v>18415.28</v>
      </c>
      <c r="P43" s="78">
        <v>17162.410000000022</v>
      </c>
      <c r="Q43" s="78">
        <v>41331.599999999999</v>
      </c>
      <c r="R43" s="78">
        <v>23196.73000000001</v>
      </c>
      <c r="S43" s="78">
        <v>16454.03999999999</v>
      </c>
      <c r="T43" s="78">
        <v>19017.609999999982</v>
      </c>
      <c r="U43" s="78">
        <v>12456.559999999983</v>
      </c>
      <c r="V43" s="78">
        <v>43681.450000000026</v>
      </c>
      <c r="W43" s="78">
        <v>18254.370000000006</v>
      </c>
      <c r="X43" s="78">
        <v>33740.660000000003</v>
      </c>
      <c r="Y43" s="78">
        <v>36763.843230769242</v>
      </c>
      <c r="Z43" s="78">
        <v>28694.938384615401</v>
      </c>
      <c r="AA43" s="78">
        <v>27656.6103846154</v>
      </c>
      <c r="AB43" s="78">
        <v>37750.41723076925</v>
      </c>
      <c r="AC43" s="78">
        <v>25730.392884615394</v>
      </c>
      <c r="AD43" s="78"/>
      <c r="AE43" s="78">
        <v>323397.62211538473</v>
      </c>
      <c r="AF43" s="78">
        <v>355960.60050000018</v>
      </c>
    </row>
    <row r="44" spans="4:130">
      <c r="D44" s="100" t="s">
        <v>24</v>
      </c>
      <c r="E44" s="77"/>
      <c r="F44" s="78">
        <v>7.9936057773011271E-13</v>
      </c>
      <c r="G44" s="78">
        <v>7.9509732131555211E-12</v>
      </c>
      <c r="H44" s="78">
        <v>252.95000000001562</v>
      </c>
      <c r="I44" s="78">
        <v>-252.94999999998512</v>
      </c>
      <c r="J44" s="78">
        <v>26286.00999999998</v>
      </c>
      <c r="K44" s="78">
        <v>31988.57999999998</v>
      </c>
      <c r="L44" s="78">
        <v>28688.76999999996</v>
      </c>
      <c r="M44" s="78">
        <v>55266.85</v>
      </c>
      <c r="N44" s="78">
        <v>67761.519999999975</v>
      </c>
      <c r="O44" s="78">
        <v>41604.789999999972</v>
      </c>
      <c r="P44" s="78">
        <v>24075.090000000018</v>
      </c>
      <c r="Q44" s="78">
        <v>31163.949999999979</v>
      </c>
      <c r="R44" s="78">
        <v>23475.249999999996</v>
      </c>
      <c r="S44" s="78">
        <v>52743.600000000064</v>
      </c>
      <c r="T44" s="78">
        <v>19805.010000000009</v>
      </c>
      <c r="U44" s="78">
        <v>33990.449999999997</v>
      </c>
      <c r="V44" s="78">
        <v>56401.740000000013</v>
      </c>
      <c r="W44" s="78">
        <v>25285.929999999997</v>
      </c>
      <c r="X44" s="78">
        <v>50732.059999999983</v>
      </c>
      <c r="Y44" s="78">
        <v>63554.074000000037</v>
      </c>
      <c r="Z44" s="78">
        <v>49099.584000000003</v>
      </c>
      <c r="AA44" s="78">
        <v>48542.074000000008</v>
      </c>
      <c r="AB44" s="78">
        <v>65476.481000000022</v>
      </c>
      <c r="AC44" s="78">
        <v>46662.441000000035</v>
      </c>
      <c r="AD44" s="78"/>
      <c r="AE44" s="78">
        <v>535768.69400000013</v>
      </c>
      <c r="AF44" s="78">
        <v>642922.05000000016</v>
      </c>
    </row>
    <row r="45" spans="4:130">
      <c r="D45" s="100" t="s">
        <v>743</v>
      </c>
      <c r="E45" s="77"/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0</v>
      </c>
      <c r="P45" s="78">
        <v>1.8474111129762605E-12</v>
      </c>
      <c r="Q45" s="78">
        <v>-5566.5999999999913</v>
      </c>
      <c r="R45" s="78">
        <v>28122.080000000031</v>
      </c>
      <c r="S45" s="78">
        <v>35340.750000000015</v>
      </c>
      <c r="T45" s="78">
        <v>26402.110000000015</v>
      </c>
      <c r="U45" s="78">
        <v>28695.989999999994</v>
      </c>
      <c r="V45" s="78">
        <v>45689.739999999962</v>
      </c>
      <c r="W45" s="78">
        <v>20726.820000000011</v>
      </c>
      <c r="X45" s="78">
        <v>12422.630000000001</v>
      </c>
      <c r="Y45" s="78">
        <v>30663.25650000001</v>
      </c>
      <c r="Z45" s="78">
        <v>24102.763500000015</v>
      </c>
      <c r="AA45" s="78">
        <v>23173.434000000019</v>
      </c>
      <c r="AB45" s="78">
        <v>31794.232500000013</v>
      </c>
      <c r="AC45" s="78">
        <v>22172.214</v>
      </c>
      <c r="AD45" s="78"/>
      <c r="AE45" s="78">
        <v>329306.02050000004</v>
      </c>
      <c r="AF45" s="78">
        <v>303861.5990000001</v>
      </c>
    </row>
    <row r="46" spans="4:130">
      <c r="D46" s="100" t="s">
        <v>200</v>
      </c>
      <c r="E46" s="77"/>
      <c r="F46" s="78">
        <v>0</v>
      </c>
      <c r="G46" s="78">
        <v>0</v>
      </c>
      <c r="H46" s="78">
        <v>0</v>
      </c>
      <c r="I46" s="78">
        <v>0</v>
      </c>
      <c r="J46" s="78">
        <v>0</v>
      </c>
      <c r="K46" s="78">
        <v>0</v>
      </c>
      <c r="L46" s="78">
        <v>0</v>
      </c>
      <c r="M46" s="78">
        <v>0</v>
      </c>
      <c r="N46" s="78">
        <v>0</v>
      </c>
      <c r="O46" s="78">
        <v>0</v>
      </c>
      <c r="P46" s="78">
        <v>-12840.440000000002</v>
      </c>
      <c r="Q46" s="78">
        <v>61017.830000000009</v>
      </c>
      <c r="R46" s="78">
        <v>45173.530000000013</v>
      </c>
      <c r="S46" s="78">
        <v>35607.090000000004</v>
      </c>
      <c r="T46" s="78">
        <v>42626.92</v>
      </c>
      <c r="U46" s="78">
        <v>31148.570000000014</v>
      </c>
      <c r="V46" s="78">
        <v>32458.250000000004</v>
      </c>
      <c r="W46" s="78">
        <v>26295.340000000004</v>
      </c>
      <c r="X46" s="78">
        <v>20029.320000000007</v>
      </c>
      <c r="Y46" s="78">
        <v>18887.026000000013</v>
      </c>
      <c r="Z46" s="78">
        <v>14351.062500000015</v>
      </c>
      <c r="AA46" s="78">
        <v>14050.816500000004</v>
      </c>
      <c r="AB46" s="78">
        <v>20653.518000000015</v>
      </c>
      <c r="AC46" s="78">
        <v>12321.201500000006</v>
      </c>
      <c r="AD46" s="78"/>
      <c r="AE46" s="78">
        <v>313602.64450000017</v>
      </c>
      <c r="AF46" s="78">
        <v>183643.24950000009</v>
      </c>
    </row>
    <row r="47" spans="4:130">
      <c r="D47" s="100" t="s">
        <v>218</v>
      </c>
      <c r="E47" s="77"/>
      <c r="F47" s="78">
        <v>0</v>
      </c>
      <c r="G47" s="78">
        <v>0</v>
      </c>
      <c r="H47" s="78">
        <v>0</v>
      </c>
      <c r="I47" s="78">
        <v>-24672.030000000013</v>
      </c>
      <c r="J47" s="78">
        <v>-12510.209999999975</v>
      </c>
      <c r="K47" s="78">
        <v>22381.800000000003</v>
      </c>
      <c r="L47" s="78">
        <v>18124.869999999992</v>
      </c>
      <c r="M47" s="78">
        <v>22823.990000000013</v>
      </c>
      <c r="N47" s="78">
        <v>10485.23000000001</v>
      </c>
      <c r="O47" s="78">
        <v>1500.9900000000089</v>
      </c>
      <c r="P47" s="78">
        <v>2688</v>
      </c>
      <c r="Q47" s="78">
        <v>18333.520000000011</v>
      </c>
      <c r="R47" s="78">
        <v>5686.5299999999988</v>
      </c>
      <c r="S47" s="78">
        <v>2050.8600000000224</v>
      </c>
      <c r="T47" s="78">
        <v>15925.500000000011</v>
      </c>
      <c r="U47" s="78">
        <v>11509.760000000009</v>
      </c>
      <c r="V47" s="78">
        <v>9838.1100000000042</v>
      </c>
      <c r="W47" s="78">
        <v>6304.739999999998</v>
      </c>
      <c r="X47" s="78">
        <v>47443.71</v>
      </c>
      <c r="Y47" s="78">
        <v>33632.63823076924</v>
      </c>
      <c r="Z47" s="78">
        <v>26181.528384615391</v>
      </c>
      <c r="AA47" s="78">
        <v>25134.960384615391</v>
      </c>
      <c r="AB47" s="78">
        <v>34633.632230769254</v>
      </c>
      <c r="AC47" s="78">
        <v>23190.717884615387</v>
      </c>
      <c r="AD47" s="78"/>
      <c r="AE47" s="78">
        <v>241532.6871153847</v>
      </c>
      <c r="AF47" s="78">
        <v>323246.61550000013</v>
      </c>
    </row>
    <row r="48" spans="4:130">
      <c r="D48" s="100" t="s">
        <v>199</v>
      </c>
      <c r="E48" s="77"/>
      <c r="F48" s="78">
        <v>0</v>
      </c>
      <c r="G48" s="78">
        <v>0</v>
      </c>
      <c r="H48" s="78">
        <v>0</v>
      </c>
      <c r="I48" s="78">
        <v>0</v>
      </c>
      <c r="J48" s="78">
        <v>0</v>
      </c>
      <c r="K48" s="78">
        <v>0</v>
      </c>
      <c r="L48" s="78">
        <v>0</v>
      </c>
      <c r="M48" s="78">
        <v>0</v>
      </c>
      <c r="N48" s="78">
        <v>0</v>
      </c>
      <c r="O48" s="78">
        <v>0</v>
      </c>
      <c r="P48" s="78">
        <v>6.5474379390417781E-12</v>
      </c>
      <c r="Q48" s="78">
        <v>-6604.1000000000058</v>
      </c>
      <c r="R48" s="78">
        <v>31811.800000000017</v>
      </c>
      <c r="S48" s="78">
        <v>37726.619999999981</v>
      </c>
      <c r="T48" s="78">
        <v>28864.059999999998</v>
      </c>
      <c r="U48" s="78">
        <v>19113.880000000012</v>
      </c>
      <c r="V48" s="78">
        <v>41698.470000000008</v>
      </c>
      <c r="W48" s="78">
        <v>18874.580000000005</v>
      </c>
      <c r="X48" s="78">
        <v>24730.98000000001</v>
      </c>
      <c r="Y48" s="78">
        <v>22002.769461538472</v>
      </c>
      <c r="Z48" s="78">
        <v>16837.168269230784</v>
      </c>
      <c r="AA48" s="78">
        <v>16530.742269230774</v>
      </c>
      <c r="AB48" s="78">
        <v>23781.621461538467</v>
      </c>
      <c r="AC48" s="78">
        <v>14785.677269230779</v>
      </c>
      <c r="AD48" s="78"/>
      <c r="AE48" s="78">
        <v>296758.36873076932</v>
      </c>
      <c r="AF48" s="78">
        <v>215928.63450000004</v>
      </c>
    </row>
    <row r="49" spans="4:121">
      <c r="D49" s="100" t="s">
        <v>219</v>
      </c>
      <c r="E49" s="77"/>
      <c r="F49" s="78">
        <v>0</v>
      </c>
      <c r="G49" s="78">
        <v>0</v>
      </c>
      <c r="H49" s="78">
        <v>0</v>
      </c>
      <c r="I49" s="78">
        <v>0</v>
      </c>
      <c r="J49" s="78">
        <v>0</v>
      </c>
      <c r="K49" s="78">
        <v>0</v>
      </c>
      <c r="L49" s="78">
        <v>0</v>
      </c>
      <c r="M49" s="78">
        <v>0</v>
      </c>
      <c r="N49" s="78">
        <v>0</v>
      </c>
      <c r="O49" s="78">
        <v>0</v>
      </c>
      <c r="P49" s="78">
        <v>-2599.9999999999995</v>
      </c>
      <c r="Q49" s="78">
        <v>2600</v>
      </c>
      <c r="R49" s="78">
        <v>-1.7053025658242404E-13</v>
      </c>
      <c r="S49" s="78">
        <v>22.939999999999035</v>
      </c>
      <c r="T49" s="78">
        <v>-22.94000000000182</v>
      </c>
      <c r="U49" s="78">
        <v>22.939999999999774</v>
      </c>
      <c r="V49" s="78">
        <v>-3499.9999999999991</v>
      </c>
      <c r="W49" s="78">
        <v>-1.2185807918285718E-12</v>
      </c>
      <c r="X49" s="78">
        <v>1.7621459846850485E-12</v>
      </c>
      <c r="Y49" s="78">
        <v>-12659.317923076916</v>
      </c>
      <c r="Z49" s="78">
        <v>18447.279461538463</v>
      </c>
      <c r="AA49" s="78">
        <v>29116.317461538471</v>
      </c>
      <c r="AB49" s="78">
        <v>47351.268076923072</v>
      </c>
      <c r="AC49" s="78">
        <v>33787.662461538457</v>
      </c>
      <c r="AD49" s="78"/>
      <c r="AE49" s="78">
        <v>112566.14953846156</v>
      </c>
      <c r="AF49" s="78">
        <v>305203.01446153846</v>
      </c>
    </row>
    <row r="50" spans="4:121">
      <c r="D50" s="100" t="s">
        <v>744</v>
      </c>
      <c r="E50" s="77"/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-49.55</v>
      </c>
      <c r="T50" s="78">
        <v>49.549999999997254</v>
      </c>
      <c r="U50" s="78">
        <v>-1386.9100000000035</v>
      </c>
      <c r="V50" s="78">
        <v>-8148.3200000000106</v>
      </c>
      <c r="W50" s="78">
        <v>-8764.75</v>
      </c>
      <c r="X50" s="78">
        <v>808.45999999997002</v>
      </c>
      <c r="Y50" s="78">
        <v>40103.128615384609</v>
      </c>
      <c r="Z50" s="78">
        <v>30353.011692307704</v>
      </c>
      <c r="AA50" s="78">
        <v>29857.75169230768</v>
      </c>
      <c r="AB50" s="78">
        <v>41968.070615384604</v>
      </c>
      <c r="AC50" s="78">
        <v>28091.6536923077</v>
      </c>
      <c r="AD50" s="78"/>
      <c r="AE50" s="78">
        <v>152882.09630769226</v>
      </c>
      <c r="AF50" s="78">
        <v>210709.32</v>
      </c>
    </row>
    <row r="51" spans="4:121">
      <c r="D51" s="100" t="s">
        <v>769</v>
      </c>
      <c r="E51" s="77"/>
      <c r="F51" s="78">
        <v>0</v>
      </c>
      <c r="G51" s="78">
        <v>0</v>
      </c>
      <c r="H51" s="78">
        <v>0</v>
      </c>
      <c r="I51" s="78">
        <v>0</v>
      </c>
      <c r="J51" s="78">
        <v>0</v>
      </c>
      <c r="K51" s="78">
        <v>0</v>
      </c>
      <c r="L51" s="78">
        <v>0</v>
      </c>
      <c r="M51" s="78">
        <v>0</v>
      </c>
      <c r="N51" s="78">
        <v>0</v>
      </c>
      <c r="O51" s="78">
        <v>0</v>
      </c>
      <c r="P51" s="78">
        <v>0</v>
      </c>
      <c r="Q51" s="78">
        <v>0</v>
      </c>
      <c r="R51" s="78">
        <v>0</v>
      </c>
      <c r="S51" s="78">
        <v>0</v>
      </c>
      <c r="T51" s="78">
        <v>0</v>
      </c>
      <c r="U51" s="78">
        <v>0</v>
      </c>
      <c r="V51" s="78">
        <v>0</v>
      </c>
      <c r="W51" s="78">
        <v>0</v>
      </c>
      <c r="X51" s="78">
        <v>0</v>
      </c>
      <c r="Y51" s="78">
        <v>0</v>
      </c>
      <c r="Z51" s="78">
        <v>0</v>
      </c>
      <c r="AA51" s="78">
        <v>-24424.879076923069</v>
      </c>
      <c r="AB51" s="78">
        <v>11943.526153846135</v>
      </c>
      <c r="AC51" s="78">
        <v>19488.965923076925</v>
      </c>
      <c r="AD51" s="78"/>
      <c r="AE51" s="78">
        <v>7007.6129999999903</v>
      </c>
      <c r="AF51" s="78">
        <v>7007.6129999999794</v>
      </c>
    </row>
    <row r="52" spans="4:121">
      <c r="D52" s="100" t="s">
        <v>747</v>
      </c>
      <c r="E52" s="77"/>
      <c r="F52" s="78">
        <v>0</v>
      </c>
      <c r="G52" s="78">
        <v>0</v>
      </c>
      <c r="H52" s="78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0</v>
      </c>
      <c r="P52" s="78">
        <v>0</v>
      </c>
      <c r="Q52" s="78">
        <v>0</v>
      </c>
      <c r="R52" s="78">
        <v>0</v>
      </c>
      <c r="S52" s="78">
        <v>0</v>
      </c>
      <c r="T52" s="78">
        <v>0</v>
      </c>
      <c r="U52" s="78">
        <v>0</v>
      </c>
      <c r="V52" s="78">
        <v>0</v>
      </c>
      <c r="W52" s="78">
        <v>0</v>
      </c>
      <c r="X52" s="78">
        <v>0</v>
      </c>
      <c r="Y52" s="78">
        <v>0</v>
      </c>
      <c r="Z52" s="78">
        <v>0</v>
      </c>
      <c r="AA52" s="78">
        <v>0</v>
      </c>
      <c r="AB52" s="78">
        <v>-19977.84984615384</v>
      </c>
      <c r="AC52" s="78">
        <v>5045.4379230769264</v>
      </c>
      <c r="AD52" s="78"/>
      <c r="AE52" s="78">
        <v>-14932.411923076914</v>
      </c>
      <c r="AF52" s="78">
        <v>-14932.411923076907</v>
      </c>
    </row>
    <row r="53" spans="4:121">
      <c r="D53" s="100" t="s">
        <v>765</v>
      </c>
      <c r="E53" s="77"/>
      <c r="F53" s="78">
        <v>0</v>
      </c>
      <c r="G53" s="78">
        <v>0</v>
      </c>
      <c r="H53" s="78">
        <v>0</v>
      </c>
      <c r="I53" s="78">
        <v>0</v>
      </c>
      <c r="J53" s="78">
        <v>0</v>
      </c>
      <c r="K53" s="78">
        <v>0</v>
      </c>
      <c r="L53" s="78">
        <v>0</v>
      </c>
      <c r="M53" s="78">
        <v>0</v>
      </c>
      <c r="N53" s="78">
        <v>0</v>
      </c>
      <c r="O53" s="78">
        <v>0</v>
      </c>
      <c r="P53" s="78">
        <v>0</v>
      </c>
      <c r="Q53" s="78">
        <v>0</v>
      </c>
      <c r="R53" s="78">
        <v>0</v>
      </c>
      <c r="S53" s="78">
        <v>0</v>
      </c>
      <c r="T53" s="78">
        <v>0</v>
      </c>
      <c r="U53" s="78">
        <v>0</v>
      </c>
      <c r="V53" s="78">
        <v>0</v>
      </c>
      <c r="W53" s="78">
        <v>0</v>
      </c>
      <c r="X53" s="78">
        <v>0</v>
      </c>
      <c r="Y53" s="78">
        <v>0</v>
      </c>
      <c r="Z53" s="78">
        <v>0</v>
      </c>
      <c r="AA53" s="78">
        <v>0</v>
      </c>
      <c r="AB53" s="78">
        <v>0</v>
      </c>
      <c r="AC53" s="78">
        <v>-18903.454615384631</v>
      </c>
      <c r="AD53" s="78"/>
      <c r="AE53" s="78">
        <v>-18903.454615384631</v>
      </c>
      <c r="AF53" s="78">
        <v>-18903.454615384624</v>
      </c>
    </row>
    <row r="55" spans="4:121">
      <c r="D55" s="79" t="s">
        <v>80</v>
      </c>
      <c r="E55" s="80"/>
      <c r="F55" s="81">
        <v>1.1723955140041653E-13</v>
      </c>
      <c r="G55" s="81">
        <v>21761.089999999975</v>
      </c>
      <c r="H55" s="81">
        <v>37462.780000000013</v>
      </c>
      <c r="I55" s="81">
        <v>18062.80999999999</v>
      </c>
      <c r="J55" s="81">
        <v>141679.79000000004</v>
      </c>
      <c r="K55" s="81">
        <v>116858.80999999998</v>
      </c>
      <c r="L55" s="81">
        <v>112616.94999999997</v>
      </c>
      <c r="M55" s="81">
        <v>159015.99000000002</v>
      </c>
      <c r="N55" s="81">
        <v>134859.61999999997</v>
      </c>
      <c r="O55" s="81">
        <v>81673.629999999976</v>
      </c>
      <c r="P55" s="81">
        <v>49558.530000000042</v>
      </c>
      <c r="Q55" s="81">
        <v>164743.75</v>
      </c>
      <c r="R55" s="81">
        <v>186410.99000000011</v>
      </c>
      <c r="S55" s="81">
        <v>194537.65000000008</v>
      </c>
      <c r="T55" s="81">
        <v>170851.33</v>
      </c>
      <c r="U55" s="81">
        <v>151982.76</v>
      </c>
      <c r="V55" s="81">
        <v>252693.12</v>
      </c>
      <c r="W55" s="81">
        <v>112176.87000000001</v>
      </c>
      <c r="X55" s="81">
        <v>214105.81999999995</v>
      </c>
      <c r="Y55" s="81">
        <v>259725.28065384625</v>
      </c>
      <c r="Z55" s="81">
        <v>228660.66792307701</v>
      </c>
      <c r="AA55" s="81">
        <v>209666.91334615395</v>
      </c>
      <c r="AB55" s="81">
        <v>323831.27196153859</v>
      </c>
      <c r="AC55" s="81">
        <v>230386.38065384625</v>
      </c>
      <c r="AD55" s="82"/>
      <c r="AE55" s="81">
        <v>2535029.0545384618</v>
      </c>
      <c r="AF55" s="81">
        <v>2775435.5794230769</v>
      </c>
    </row>
    <row r="56" spans="4:121" s="413" customFormat="1" hidden="1" outlineLevel="1" collapsed="1">
      <c r="D56" s="413" t="s">
        <v>660</v>
      </c>
      <c r="F56" s="26">
        <v>1.1723955140041653E-13</v>
      </c>
      <c r="G56" s="26">
        <v>2.6921043172478676E-10</v>
      </c>
      <c r="H56" s="26">
        <v>0</v>
      </c>
      <c r="I56" s="26">
        <v>1.673470251262188E-10</v>
      </c>
      <c r="J56" s="26">
        <v>-3.4924596548080444E-10</v>
      </c>
      <c r="K56" s="26">
        <v>-4.220055416226387E-10</v>
      </c>
      <c r="L56" s="26">
        <v>3.3469405025243759E-10</v>
      </c>
      <c r="M56" s="26">
        <v>9.0221874415874481E-10</v>
      </c>
      <c r="N56" s="26">
        <v>0</v>
      </c>
      <c r="O56" s="26">
        <v>0</v>
      </c>
      <c r="P56" s="26">
        <v>-8.5856299847364426E-10</v>
      </c>
      <c r="Q56" s="26">
        <v>3.4924596548080444E-10</v>
      </c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415"/>
      <c r="AE56" s="26">
        <v>0</v>
      </c>
      <c r="AF56" s="26">
        <v>-6.9849193096160889E-9</v>
      </c>
      <c r="AG56" s="415"/>
      <c r="AH56" s="415"/>
      <c r="AI56" s="415"/>
      <c r="AJ56" s="415"/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5"/>
      <c r="BI56" s="415"/>
      <c r="BJ56" s="415"/>
      <c r="BK56" s="415"/>
      <c r="BL56" s="415"/>
      <c r="BM56" s="415"/>
      <c r="BN56" s="415"/>
      <c r="BO56" s="415"/>
      <c r="BP56" s="415"/>
      <c r="BQ56" s="415"/>
      <c r="BR56" s="415"/>
      <c r="BS56" s="415"/>
      <c r="BT56" s="415"/>
      <c r="BU56" s="415"/>
      <c r="BV56" s="415"/>
      <c r="BW56" s="415"/>
      <c r="BX56" s="415"/>
      <c r="BY56" s="415"/>
      <c r="BZ56" s="415"/>
      <c r="CA56" s="415"/>
      <c r="CB56" s="415"/>
      <c r="CC56" s="415"/>
      <c r="CD56" s="415"/>
      <c r="CE56" s="415"/>
      <c r="CF56" s="415"/>
      <c r="CG56" s="415"/>
      <c r="CH56" s="415"/>
      <c r="CI56" s="415"/>
      <c r="CJ56" s="415"/>
      <c r="CK56" s="415"/>
      <c r="CL56" s="415"/>
      <c r="CM56" s="415"/>
      <c r="CN56" s="415"/>
      <c r="CO56" s="415"/>
      <c r="CP56" s="415"/>
      <c r="CQ56" s="415"/>
      <c r="CR56" s="415"/>
      <c r="CS56" s="415"/>
      <c r="CT56" s="415"/>
      <c r="CU56" s="415"/>
      <c r="CX56" s="415"/>
      <c r="CY56" s="415"/>
      <c r="CZ56" s="415"/>
      <c r="DA56" s="415"/>
      <c r="DB56" s="415"/>
      <c r="DC56" s="415"/>
      <c r="DD56" s="415"/>
      <c r="DE56" s="415"/>
      <c r="DF56" s="415"/>
      <c r="DG56" s="415"/>
      <c r="DH56" s="415"/>
      <c r="DI56" s="415"/>
      <c r="DJ56" s="415"/>
      <c r="DK56" s="415"/>
      <c r="DL56" s="415"/>
      <c r="DM56" s="415"/>
      <c r="DN56" s="415"/>
      <c r="DO56" s="415"/>
      <c r="DP56" s="415"/>
      <c r="DQ56" s="415"/>
    </row>
    <row r="57" spans="4:121" collapsed="1"/>
  </sheetData>
  <mergeCells count="1">
    <mergeCell ref="D6:D8"/>
  </mergeCells>
  <pageMargins left="0.51181102362204722" right="0.51181102362204722" top="0.55118110236220474" bottom="0.55118110236220474" header="0.31496062992125984" footer="0.31496062992125984"/>
  <pageSetup paperSize="9" scale="9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9A36-7173-409F-894E-7B17C17D568C}">
  <sheetPr codeName="Sheet12">
    <tabColor theme="9" tint="-0.499984740745262"/>
    <pageSetUpPr fitToPage="1"/>
  </sheetPr>
  <dimension ref="C1:BZ393"/>
  <sheetViews>
    <sheetView showGridLines="0" topLeftCell="A5" zoomScale="85" zoomScaleNormal="85" workbookViewId="0">
      <selection activeCell="I14" sqref="I14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31.6640625" style="32" hidden="1" customWidth="1" outlineLevel="1"/>
    <col min="4" max="4" width="9.5" style="32" hidden="1" customWidth="1" outlineLevel="1"/>
    <col min="5" max="5" width="10.83203125" style="32" customWidth="1" collapsed="1"/>
    <col min="6" max="6" width="15.1640625" style="32" customWidth="1"/>
    <col min="7" max="8" width="4.83203125" style="32" customWidth="1"/>
    <col min="9" max="10" width="9.1640625" style="33"/>
    <col min="11" max="11" width="10.1640625" style="33" customWidth="1"/>
    <col min="12" max="12" width="9.1640625" style="161"/>
    <col min="13" max="13" width="9.1640625" style="519"/>
    <col min="14" max="14" width="4.5" style="32" customWidth="1"/>
    <col min="15" max="15" width="10.83203125" style="33" customWidth="1"/>
    <col min="16" max="16" width="9.83203125" style="33" customWidth="1"/>
    <col min="17" max="17" width="10.1640625" style="33" customWidth="1"/>
    <col min="18" max="18" width="9.1640625" style="161"/>
    <col min="19" max="19" width="9.1640625" style="519"/>
    <col min="20" max="20" width="4.5" style="32" customWidth="1"/>
    <col min="21" max="22" width="9.1640625" style="33"/>
    <col min="23" max="23" width="10.1640625" style="33" customWidth="1"/>
    <col min="24" max="24" width="9.1640625" style="161"/>
    <col min="25" max="25" width="9.1640625" style="519"/>
    <col min="26" max="26" width="4.5" style="32" customWidth="1"/>
    <col min="27" max="27" width="9.1640625" style="33"/>
    <col min="28" max="28" width="13" style="32" hidden="1" customWidth="1" outlineLevel="1"/>
    <col min="29" max="52" width="9.1640625" style="33" hidden="1" customWidth="1" outlineLevel="1"/>
    <col min="53" max="53" width="3.83203125" style="32" hidden="1" customWidth="1" outlineLevel="1"/>
    <col min="54" max="65" width="9.1640625" style="415" hidden="1" customWidth="1" outlineLevel="1"/>
    <col min="66" max="66" width="9.1640625" style="32" collapsed="1"/>
    <col min="67" max="16384" width="9.1640625" style="32"/>
  </cols>
  <sheetData>
    <row r="1" spans="3:65" ht="15" hidden="1" outlineLevel="1">
      <c r="E1" s="159">
        <v>7</v>
      </c>
      <c r="F1" s="159"/>
      <c r="G1" s="159"/>
      <c r="I1" s="159"/>
      <c r="J1" s="159"/>
      <c r="K1" s="159"/>
      <c r="L1" s="160"/>
      <c r="M1" s="518"/>
      <c r="O1" s="159"/>
      <c r="P1" s="159"/>
      <c r="Q1" s="159"/>
      <c r="R1" s="160"/>
      <c r="S1" s="518"/>
      <c r="U1" s="159"/>
      <c r="V1" s="159"/>
      <c r="W1" s="159"/>
      <c r="X1" s="160"/>
      <c r="Y1" s="518"/>
      <c r="AA1" s="159"/>
      <c r="AC1" s="159">
        <v>1</v>
      </c>
      <c r="AD1" s="159">
        <v>1</v>
      </c>
      <c r="AE1" s="159">
        <v>1</v>
      </c>
      <c r="AF1" s="159">
        <v>1</v>
      </c>
      <c r="AG1" s="159">
        <v>1</v>
      </c>
      <c r="AH1" s="159">
        <v>1</v>
      </c>
      <c r="AI1" s="159">
        <v>1</v>
      </c>
      <c r="AJ1" s="159">
        <v>0</v>
      </c>
      <c r="AK1" s="159">
        <v>0</v>
      </c>
      <c r="AL1" s="159">
        <v>0</v>
      </c>
      <c r="AM1" s="159">
        <v>0</v>
      </c>
      <c r="AN1" s="159">
        <v>0</v>
      </c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B1" s="1175">
        <v>1</v>
      </c>
      <c r="BC1" s="1175">
        <v>1</v>
      </c>
      <c r="BD1" s="1175">
        <v>1</v>
      </c>
      <c r="BE1" s="1175">
        <v>1</v>
      </c>
      <c r="BF1" s="1175">
        <v>1</v>
      </c>
      <c r="BG1" s="1175">
        <v>1</v>
      </c>
      <c r="BH1" s="1175">
        <v>1</v>
      </c>
      <c r="BI1" s="1175">
        <v>0</v>
      </c>
      <c r="BJ1" s="1175">
        <v>0</v>
      </c>
      <c r="BK1" s="1175">
        <v>0</v>
      </c>
      <c r="BL1" s="1175">
        <v>0</v>
      </c>
      <c r="BM1" s="1175">
        <v>0</v>
      </c>
    </row>
    <row r="2" spans="3:65" ht="15" hidden="1" outlineLevel="1">
      <c r="E2" s="159"/>
      <c r="F2" s="159"/>
      <c r="G2" s="159"/>
      <c r="I2" s="159"/>
      <c r="J2" s="159"/>
      <c r="K2" s="159"/>
      <c r="L2" s="160"/>
      <c r="M2" s="518"/>
      <c r="O2" s="159"/>
      <c r="P2" s="159"/>
      <c r="Q2" s="159"/>
      <c r="R2" s="160"/>
      <c r="S2" s="518"/>
      <c r="U2" s="159"/>
      <c r="V2" s="159"/>
      <c r="W2" s="159"/>
      <c r="X2" s="160"/>
      <c r="Y2" s="518"/>
      <c r="AA2" s="159"/>
      <c r="AC2" s="159">
        <v>0</v>
      </c>
      <c r="AD2" s="159">
        <v>0</v>
      </c>
      <c r="AE2" s="159">
        <v>0</v>
      </c>
      <c r="AF2" s="159">
        <v>0</v>
      </c>
      <c r="AG2" s="159">
        <v>0</v>
      </c>
      <c r="AH2" s="159">
        <v>0</v>
      </c>
      <c r="AI2" s="159">
        <v>0</v>
      </c>
      <c r="AJ2" s="159">
        <v>1</v>
      </c>
      <c r="AK2" s="159">
        <v>1</v>
      </c>
      <c r="AL2" s="159">
        <v>1</v>
      </c>
      <c r="AM2" s="159">
        <v>1</v>
      </c>
      <c r="AN2" s="159">
        <v>1</v>
      </c>
      <c r="AO2" s="159">
        <v>1</v>
      </c>
      <c r="AP2" s="159">
        <v>1</v>
      </c>
      <c r="AQ2" s="159">
        <v>1</v>
      </c>
      <c r="AR2" s="159">
        <v>1</v>
      </c>
      <c r="AS2" s="159">
        <v>1</v>
      </c>
      <c r="AT2" s="159">
        <v>1</v>
      </c>
      <c r="AU2" s="159">
        <v>1</v>
      </c>
      <c r="AV2" s="159">
        <v>0</v>
      </c>
      <c r="AW2" s="159">
        <v>0</v>
      </c>
      <c r="AX2" s="159">
        <v>0</v>
      </c>
      <c r="AY2" s="159">
        <v>0</v>
      </c>
      <c r="AZ2" s="159">
        <v>0</v>
      </c>
      <c r="BB2" s="1175"/>
      <c r="BC2" s="1175"/>
      <c r="BD2" s="1175"/>
      <c r="BE2" s="1175"/>
      <c r="BF2" s="1175"/>
      <c r="BG2" s="1175"/>
      <c r="BH2" s="1175"/>
      <c r="BI2" s="1175"/>
      <c r="BJ2" s="1175"/>
      <c r="BK2" s="1175"/>
      <c r="BL2" s="1175"/>
      <c r="BM2" s="1175"/>
    </row>
    <row r="3" spans="3:65" ht="16" hidden="1" outlineLevel="1">
      <c r="E3" s="34"/>
      <c r="F3" s="34"/>
      <c r="G3" s="34"/>
      <c r="H3" s="35"/>
      <c r="N3" s="35"/>
      <c r="T3" s="35"/>
      <c r="Z3" s="35"/>
      <c r="AB3" s="35"/>
      <c r="BA3" s="35"/>
    </row>
    <row r="4" spans="3:65" ht="19" hidden="1" outlineLevel="1">
      <c r="E4" s="119" t="s">
        <v>620</v>
      </c>
      <c r="F4" s="119"/>
      <c r="G4" s="119"/>
      <c r="H4" s="35"/>
      <c r="N4" s="35"/>
      <c r="T4" s="35"/>
      <c r="Z4" s="35"/>
      <c r="AB4" s="35"/>
      <c r="BA4" s="35"/>
    </row>
    <row r="5" spans="3:65" ht="16" collapsed="1">
      <c r="E5" s="35"/>
      <c r="F5" s="35"/>
      <c r="G5" s="35"/>
      <c r="H5" s="35"/>
      <c r="I5" s="23"/>
      <c r="J5" s="23"/>
      <c r="K5" s="23"/>
      <c r="L5" s="162"/>
      <c r="M5" s="520"/>
      <c r="N5" s="35"/>
      <c r="O5" s="23"/>
      <c r="P5" s="23"/>
      <c r="Q5" s="23"/>
      <c r="R5" s="162"/>
      <c r="S5" s="520"/>
      <c r="T5" s="35"/>
      <c r="U5" s="23"/>
      <c r="V5" s="23"/>
      <c r="W5" s="23"/>
      <c r="X5" s="162"/>
      <c r="Y5" s="520"/>
      <c r="Z5" s="35"/>
      <c r="AA5" s="23"/>
      <c r="AB5" s="35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35"/>
      <c r="BB5" s="1176"/>
      <c r="BC5" s="1176"/>
      <c r="BD5" s="1176"/>
      <c r="BE5" s="1176"/>
      <c r="BF5" s="1176"/>
      <c r="BG5" s="1176"/>
      <c r="BH5" s="1176"/>
      <c r="BI5" s="1176"/>
      <c r="BJ5" s="1176"/>
      <c r="BK5" s="1176"/>
      <c r="BL5" s="1176"/>
      <c r="BM5" s="1176"/>
    </row>
    <row r="6" spans="3:65" s="38" customFormat="1" ht="15.75" customHeight="1">
      <c r="E6" s="1299" t="s">
        <v>822</v>
      </c>
      <c r="F6" s="1299"/>
      <c r="G6" s="1299"/>
      <c r="H6" s="39"/>
      <c r="I6" s="1297" t="s">
        <v>855</v>
      </c>
      <c r="J6" s="1297"/>
      <c r="K6" s="1297"/>
      <c r="L6" s="1297"/>
      <c r="M6" s="1297"/>
      <c r="N6" s="39"/>
      <c r="O6" s="1297" t="s">
        <v>856</v>
      </c>
      <c r="P6" s="1297"/>
      <c r="Q6" s="1297"/>
      <c r="R6" s="1297"/>
      <c r="S6" s="1297"/>
      <c r="T6" s="39"/>
      <c r="U6" s="1297" t="s">
        <v>608</v>
      </c>
      <c r="V6" s="1297"/>
      <c r="W6" s="1297"/>
      <c r="X6" s="1297"/>
      <c r="Y6" s="1297"/>
      <c r="Z6" s="39"/>
      <c r="AA6" s="1324" t="s">
        <v>309</v>
      </c>
      <c r="AB6" s="39"/>
      <c r="AC6" s="159">
        <v>1</v>
      </c>
      <c r="AD6" s="159">
        <v>2</v>
      </c>
      <c r="AE6" s="159">
        <v>3</v>
      </c>
      <c r="AF6" s="159">
        <v>4</v>
      </c>
      <c r="AG6" s="159">
        <v>5</v>
      </c>
      <c r="AH6" s="159">
        <v>6</v>
      </c>
      <c r="AI6" s="159">
        <v>7</v>
      </c>
      <c r="AJ6" s="159">
        <v>8</v>
      </c>
      <c r="AK6" s="159">
        <v>9</v>
      </c>
      <c r="AL6" s="159">
        <v>10</v>
      </c>
      <c r="AM6" s="159">
        <v>11</v>
      </c>
      <c r="AN6" s="159">
        <v>12</v>
      </c>
      <c r="AO6" s="159">
        <v>1</v>
      </c>
      <c r="AP6" s="159">
        <v>2</v>
      </c>
      <c r="AQ6" s="159">
        <v>3</v>
      </c>
      <c r="AR6" s="159">
        <v>4</v>
      </c>
      <c r="AS6" s="159">
        <v>5</v>
      </c>
      <c r="AT6" s="159">
        <v>6</v>
      </c>
      <c r="AU6" s="159">
        <v>7</v>
      </c>
      <c r="AV6" s="159">
        <v>8</v>
      </c>
      <c r="AW6" s="159">
        <v>9</v>
      </c>
      <c r="AX6" s="159">
        <v>10</v>
      </c>
      <c r="AY6" s="159">
        <v>11</v>
      </c>
      <c r="AZ6" s="159">
        <v>12</v>
      </c>
      <c r="BA6" s="39"/>
      <c r="BB6" s="1175">
        <v>1</v>
      </c>
      <c r="BC6" s="1175">
        <v>2</v>
      </c>
      <c r="BD6" s="1175">
        <v>3</v>
      </c>
      <c r="BE6" s="1175">
        <v>4</v>
      </c>
      <c r="BF6" s="1175">
        <v>5</v>
      </c>
      <c r="BG6" s="1175">
        <v>6</v>
      </c>
      <c r="BH6" s="1175">
        <v>7</v>
      </c>
      <c r="BI6" s="1175">
        <v>8</v>
      </c>
      <c r="BJ6" s="1175">
        <v>9</v>
      </c>
      <c r="BK6" s="1175">
        <v>10</v>
      </c>
      <c r="BL6" s="1175">
        <v>11</v>
      </c>
      <c r="BM6" s="1175">
        <v>12</v>
      </c>
    </row>
    <row r="7" spans="3:65" s="42" customFormat="1" ht="16.5" customHeight="1">
      <c r="E7" s="1300"/>
      <c r="F7" s="1300"/>
      <c r="G7" s="1300"/>
      <c r="H7" s="43"/>
      <c r="I7" s="1298"/>
      <c r="J7" s="1298"/>
      <c r="K7" s="1298"/>
      <c r="L7" s="1298"/>
      <c r="M7" s="1298"/>
      <c r="N7" s="43"/>
      <c r="O7" s="1298"/>
      <c r="P7" s="1298"/>
      <c r="Q7" s="1298"/>
      <c r="R7" s="1298"/>
      <c r="S7" s="1298"/>
      <c r="T7" s="43"/>
      <c r="U7" s="1298"/>
      <c r="V7" s="1298"/>
      <c r="W7" s="1298"/>
      <c r="X7" s="1298"/>
      <c r="Y7" s="1298"/>
      <c r="Z7" s="43"/>
      <c r="AA7" s="1325"/>
      <c r="AB7" s="43"/>
      <c r="AC7" s="44" t="s">
        <v>101</v>
      </c>
      <c r="AD7" s="44" t="s">
        <v>102</v>
      </c>
      <c r="AE7" s="44" t="s">
        <v>103</v>
      </c>
      <c r="AF7" s="44" t="s">
        <v>104</v>
      </c>
      <c r="AG7" s="44" t="s">
        <v>105</v>
      </c>
      <c r="AH7" s="44" t="s">
        <v>106</v>
      </c>
      <c r="AI7" s="44" t="s">
        <v>107</v>
      </c>
      <c r="AJ7" s="44" t="s">
        <v>108</v>
      </c>
      <c r="AK7" s="44" t="s">
        <v>109</v>
      </c>
      <c r="AL7" s="44" t="s">
        <v>110</v>
      </c>
      <c r="AM7" s="44" t="s">
        <v>111</v>
      </c>
      <c r="AN7" s="44" t="s">
        <v>112</v>
      </c>
      <c r="AO7" s="44" t="s">
        <v>736</v>
      </c>
      <c r="AP7" s="44" t="s">
        <v>737</v>
      </c>
      <c r="AQ7" s="44" t="s">
        <v>738</v>
      </c>
      <c r="AR7" s="44" t="s">
        <v>739</v>
      </c>
      <c r="AS7" s="44" t="s">
        <v>740</v>
      </c>
      <c r="AT7" s="44" t="s">
        <v>729</v>
      </c>
      <c r="AU7" s="44" t="s">
        <v>730</v>
      </c>
      <c r="AV7" s="44" t="s">
        <v>731</v>
      </c>
      <c r="AW7" s="44" t="s">
        <v>732</v>
      </c>
      <c r="AX7" s="44" t="s">
        <v>733</v>
      </c>
      <c r="AY7" s="44" t="s">
        <v>734</v>
      </c>
      <c r="AZ7" s="44" t="s">
        <v>735</v>
      </c>
      <c r="BA7" s="43"/>
      <c r="BB7" s="1178" t="s">
        <v>101</v>
      </c>
      <c r="BC7" s="1178" t="s">
        <v>102</v>
      </c>
      <c r="BD7" s="1178" t="s">
        <v>103</v>
      </c>
      <c r="BE7" s="1178" t="s">
        <v>104</v>
      </c>
      <c r="BF7" s="1178" t="s">
        <v>105</v>
      </c>
      <c r="BG7" s="1178" t="s">
        <v>106</v>
      </c>
      <c r="BH7" s="1178" t="s">
        <v>107</v>
      </c>
      <c r="BI7" s="1178" t="s">
        <v>108</v>
      </c>
      <c r="BJ7" s="1178" t="s">
        <v>109</v>
      </c>
      <c r="BK7" s="1178" t="s">
        <v>110</v>
      </c>
      <c r="BL7" s="1178" t="s">
        <v>111</v>
      </c>
      <c r="BM7" s="1178" t="s">
        <v>112</v>
      </c>
    </row>
    <row r="8" spans="3:65" ht="23.25" customHeight="1">
      <c r="E8" s="1301"/>
      <c r="F8" s="1301"/>
      <c r="G8" s="1301"/>
      <c r="H8" s="46"/>
      <c r="I8" s="145" t="s">
        <v>275</v>
      </c>
      <c r="J8" s="145" t="s">
        <v>147</v>
      </c>
      <c r="K8" s="145" t="s">
        <v>287</v>
      </c>
      <c r="L8" s="158" t="s">
        <v>288</v>
      </c>
      <c r="M8" s="521" t="s">
        <v>287</v>
      </c>
      <c r="N8" s="46"/>
      <c r="O8" s="145" t="s">
        <v>275</v>
      </c>
      <c r="P8" s="145" t="s">
        <v>147</v>
      </c>
      <c r="Q8" s="145" t="s">
        <v>287</v>
      </c>
      <c r="R8" s="158" t="s">
        <v>288</v>
      </c>
      <c r="S8" s="521" t="s">
        <v>287</v>
      </c>
      <c r="T8" s="46"/>
      <c r="U8" s="145" t="s">
        <v>275</v>
      </c>
      <c r="V8" s="145" t="s">
        <v>147</v>
      </c>
      <c r="W8" s="145" t="s">
        <v>287</v>
      </c>
      <c r="X8" s="158" t="s">
        <v>288</v>
      </c>
      <c r="Y8" s="521" t="s">
        <v>287</v>
      </c>
      <c r="Z8" s="46"/>
      <c r="AA8" s="145" t="s">
        <v>275</v>
      </c>
      <c r="AB8" s="46"/>
      <c r="AC8" s="501" t="s">
        <v>275</v>
      </c>
      <c r="AD8" s="501" t="s">
        <v>275</v>
      </c>
      <c r="AE8" s="501" t="s">
        <v>275</v>
      </c>
      <c r="AF8" s="501" t="s">
        <v>275</v>
      </c>
      <c r="AG8" s="501" t="s">
        <v>275</v>
      </c>
      <c r="AH8" s="501" t="s">
        <v>275</v>
      </c>
      <c r="AI8" s="501" t="s">
        <v>275</v>
      </c>
      <c r="AJ8" s="501" t="s">
        <v>275</v>
      </c>
      <c r="AK8" s="501" t="s">
        <v>275</v>
      </c>
      <c r="AL8" s="501" t="s">
        <v>275</v>
      </c>
      <c r="AM8" s="501" t="s">
        <v>275</v>
      </c>
      <c r="AN8" s="501" t="s">
        <v>275</v>
      </c>
      <c r="AO8" s="501" t="s">
        <v>275</v>
      </c>
      <c r="AP8" s="501" t="s">
        <v>275</v>
      </c>
      <c r="AQ8" s="501" t="s">
        <v>275</v>
      </c>
      <c r="AR8" s="501" t="s">
        <v>275</v>
      </c>
      <c r="AS8" s="501" t="s">
        <v>275</v>
      </c>
      <c r="AT8" s="501" t="s">
        <v>275</v>
      </c>
      <c r="AU8" s="501" t="s">
        <v>275</v>
      </c>
      <c r="AV8" s="501" t="s">
        <v>811</v>
      </c>
      <c r="AW8" s="501" t="s">
        <v>811</v>
      </c>
      <c r="AX8" s="501" t="s">
        <v>811</v>
      </c>
      <c r="AY8" s="501" t="s">
        <v>811</v>
      </c>
      <c r="AZ8" s="501" t="s">
        <v>811</v>
      </c>
      <c r="BA8" s="46"/>
      <c r="BB8" s="982" t="s">
        <v>147</v>
      </c>
      <c r="BC8" s="982" t="s">
        <v>147</v>
      </c>
      <c r="BD8" s="982" t="s">
        <v>147</v>
      </c>
      <c r="BE8" s="982" t="s">
        <v>147</v>
      </c>
      <c r="BF8" s="982" t="s">
        <v>147</v>
      </c>
      <c r="BG8" s="982" t="s">
        <v>147</v>
      </c>
      <c r="BH8" s="982" t="s">
        <v>147</v>
      </c>
      <c r="BI8" s="982" t="s">
        <v>147</v>
      </c>
      <c r="BJ8" s="982" t="s">
        <v>147</v>
      </c>
      <c r="BK8" s="982" t="s">
        <v>147</v>
      </c>
      <c r="BL8" s="982" t="s">
        <v>147</v>
      </c>
      <c r="BM8" s="982" t="s">
        <v>147</v>
      </c>
    </row>
    <row r="9" spans="3:65" ht="5.25" customHeight="1">
      <c r="E9" s="525"/>
      <c r="F9" s="525"/>
      <c r="G9" s="525"/>
      <c r="H9" s="46"/>
      <c r="I9" s="8"/>
      <c r="J9" s="8"/>
      <c r="K9" s="8"/>
      <c r="L9" s="500"/>
      <c r="M9" s="584"/>
      <c r="N9" s="46"/>
      <c r="O9" s="8"/>
      <c r="P9" s="8"/>
      <c r="Q9" s="8"/>
      <c r="R9" s="500"/>
      <c r="S9" s="584"/>
      <c r="T9" s="46"/>
      <c r="U9" s="8"/>
      <c r="V9" s="8"/>
      <c r="W9" s="8"/>
      <c r="X9" s="500"/>
      <c r="Y9" s="584"/>
      <c r="Z9" s="46"/>
      <c r="AA9" s="8"/>
      <c r="AB9" s="46"/>
      <c r="AC9" s="501"/>
      <c r="AD9" s="501"/>
      <c r="AE9" s="501"/>
      <c r="AF9" s="501"/>
      <c r="AG9" s="501"/>
      <c r="AH9" s="501"/>
      <c r="AI9" s="501"/>
      <c r="AJ9" s="501"/>
      <c r="AK9" s="501"/>
      <c r="AL9" s="501"/>
      <c r="AM9" s="501"/>
      <c r="AN9" s="501"/>
      <c r="AO9" s="501"/>
      <c r="AP9" s="501"/>
      <c r="AQ9" s="501"/>
      <c r="AR9" s="501"/>
      <c r="AS9" s="501"/>
      <c r="AT9" s="501"/>
      <c r="AU9" s="501"/>
      <c r="AV9" s="501"/>
      <c r="AW9" s="501"/>
      <c r="AX9" s="501"/>
      <c r="AY9" s="501"/>
      <c r="AZ9" s="501"/>
      <c r="BA9" s="46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</row>
    <row r="10" spans="3:65" ht="22" customHeight="1">
      <c r="I10" s="585" t="s">
        <v>90</v>
      </c>
      <c r="J10" s="585" t="s">
        <v>90</v>
      </c>
      <c r="K10" s="586" t="s">
        <v>90</v>
      </c>
      <c r="L10" s="587" t="s">
        <v>90</v>
      </c>
      <c r="M10" s="588" t="s">
        <v>90</v>
      </c>
      <c r="O10" s="585" t="s">
        <v>90</v>
      </c>
      <c r="P10" s="585" t="s">
        <v>90</v>
      </c>
      <c r="Q10" s="586" t="s">
        <v>90</v>
      </c>
      <c r="R10" s="587" t="s">
        <v>90</v>
      </c>
      <c r="S10" s="588" t="s">
        <v>90</v>
      </c>
      <c r="U10" s="585" t="s">
        <v>90</v>
      </c>
      <c r="V10" s="585" t="s">
        <v>90</v>
      </c>
      <c r="W10" s="586" t="s">
        <v>90</v>
      </c>
      <c r="X10" s="587" t="s">
        <v>90</v>
      </c>
      <c r="Y10" s="588" t="s">
        <v>90</v>
      </c>
      <c r="AA10" s="585" t="s">
        <v>90</v>
      </c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B10" s="1180"/>
      <c r="BC10" s="1180"/>
      <c r="BD10" s="1180"/>
      <c r="BE10" s="1180"/>
      <c r="BF10" s="1180"/>
      <c r="BG10" s="1180"/>
      <c r="BH10" s="1180"/>
      <c r="BI10" s="1180"/>
      <c r="BJ10" s="1180"/>
      <c r="BK10" s="1180"/>
      <c r="BL10" s="1180"/>
      <c r="BM10" s="1180"/>
    </row>
    <row r="11" spans="3:65" s="54" customFormat="1" ht="21" customHeight="1">
      <c r="C11" s="54" t="s">
        <v>857</v>
      </c>
      <c r="D11" s="597" t="s">
        <v>74</v>
      </c>
      <c r="E11" s="1302" t="s">
        <v>571</v>
      </c>
      <c r="F11" s="62" t="s">
        <v>57</v>
      </c>
      <c r="G11" s="62" t="s">
        <v>143</v>
      </c>
      <c r="I11" s="63">
        <v>121764.07999999999</v>
      </c>
      <c r="J11" s="63">
        <v>126800</v>
      </c>
      <c r="K11" s="513">
        <v>-5035.9200000000128</v>
      </c>
      <c r="L11" s="167">
        <v>127573.97999999998</v>
      </c>
      <c r="M11" s="523">
        <v>-5809.8999999999942</v>
      </c>
      <c r="O11" s="63">
        <v>922980.44999999984</v>
      </c>
      <c r="P11" s="63">
        <v>961300</v>
      </c>
      <c r="Q11" s="513">
        <v>-38319.550000000163</v>
      </c>
      <c r="R11" s="167">
        <v>910080.08</v>
      </c>
      <c r="S11" s="523">
        <v>12900.369999999879</v>
      </c>
      <c r="U11" s="63">
        <v>1675680.4499999997</v>
      </c>
      <c r="V11" s="63">
        <v>1714000</v>
      </c>
      <c r="W11" s="513">
        <v>-38319.550000000279</v>
      </c>
      <c r="X11" s="167">
        <v>1620281.51</v>
      </c>
      <c r="Y11" s="523">
        <v>55398.939999999711</v>
      </c>
      <c r="AA11" s="63">
        <v>1633181.8800000001</v>
      </c>
      <c r="AC11" s="25">
        <v>76588.23000000001</v>
      </c>
      <c r="AD11" s="25">
        <v>159280.26</v>
      </c>
      <c r="AE11" s="25">
        <v>135464.21</v>
      </c>
      <c r="AF11" s="25">
        <v>131772.28</v>
      </c>
      <c r="AG11" s="25">
        <v>177395.4</v>
      </c>
      <c r="AH11" s="25">
        <v>102005.72</v>
      </c>
      <c r="AI11" s="25">
        <v>127573.97999999998</v>
      </c>
      <c r="AJ11" s="25">
        <v>157138.26</v>
      </c>
      <c r="AK11" s="25">
        <v>135556.84</v>
      </c>
      <c r="AL11" s="25">
        <v>124553.82</v>
      </c>
      <c r="AM11" s="25">
        <v>157049.82</v>
      </c>
      <c r="AN11" s="25">
        <v>135902.69</v>
      </c>
      <c r="AO11" s="25">
        <v>112989.57</v>
      </c>
      <c r="AP11" s="25">
        <v>147016.01</v>
      </c>
      <c r="AQ11" s="25">
        <v>124825.15</v>
      </c>
      <c r="AR11" s="25">
        <v>130149.20999999999</v>
      </c>
      <c r="AS11" s="25">
        <v>179257.88</v>
      </c>
      <c r="AT11" s="25">
        <v>106978.54999999999</v>
      </c>
      <c r="AU11" s="25">
        <v>121764.07999999999</v>
      </c>
      <c r="AV11" s="25">
        <v>163500</v>
      </c>
      <c r="AW11" s="25">
        <v>133000</v>
      </c>
      <c r="AX11" s="25">
        <v>136300</v>
      </c>
      <c r="AY11" s="25">
        <v>174400</v>
      </c>
      <c r="AZ11" s="25">
        <v>145500</v>
      </c>
      <c r="BB11" s="1188">
        <v>128600</v>
      </c>
      <c r="BC11" s="1188">
        <v>159200</v>
      </c>
      <c r="BD11" s="1188">
        <v>135300</v>
      </c>
      <c r="BE11" s="1188">
        <v>131900</v>
      </c>
      <c r="BF11" s="1188">
        <v>177400</v>
      </c>
      <c r="BG11" s="1188">
        <v>102100</v>
      </c>
      <c r="BH11" s="1188">
        <v>126800</v>
      </c>
      <c r="BI11" s="1188">
        <v>163500</v>
      </c>
      <c r="BJ11" s="1188">
        <v>133000</v>
      </c>
      <c r="BK11" s="1188">
        <v>136300</v>
      </c>
      <c r="BL11" s="1188">
        <v>174400</v>
      </c>
      <c r="BM11" s="1188">
        <v>145500</v>
      </c>
    </row>
    <row r="12" spans="3:65" ht="20.25" customHeight="1">
      <c r="C12" s="54" t="s">
        <v>858</v>
      </c>
      <c r="D12" s="32" t="s">
        <v>74</v>
      </c>
      <c r="E12" s="1303"/>
      <c r="F12" s="32" t="s">
        <v>1</v>
      </c>
      <c r="G12" s="32" t="s">
        <v>143</v>
      </c>
      <c r="I12" s="24">
        <v>94223.439999999988</v>
      </c>
      <c r="J12" s="24">
        <v>97953.000000000015</v>
      </c>
      <c r="K12" s="123">
        <v>-3729.5600000000268</v>
      </c>
      <c r="L12" s="78">
        <v>95620.909999999974</v>
      </c>
      <c r="M12" s="100">
        <v>-1397.4699999999866</v>
      </c>
      <c r="O12" s="24">
        <v>710695.00999999989</v>
      </c>
      <c r="P12" s="24">
        <v>738373.25</v>
      </c>
      <c r="Q12" s="123">
        <v>-27678.240000000107</v>
      </c>
      <c r="R12" s="78">
        <v>677636</v>
      </c>
      <c r="S12" s="100">
        <v>33059.009999999893</v>
      </c>
      <c r="U12" s="24">
        <v>1292155.7599999998</v>
      </c>
      <c r="V12" s="24">
        <v>1319834</v>
      </c>
      <c r="W12" s="123">
        <v>-27678.240000000224</v>
      </c>
      <c r="X12" s="78">
        <v>1226676.83</v>
      </c>
      <c r="Y12" s="100">
        <v>65478.929999999702</v>
      </c>
      <c r="AA12" s="24">
        <v>1259735.8399999999</v>
      </c>
      <c r="AC12" s="25">
        <v>55983.470000000008</v>
      </c>
      <c r="AD12" s="25">
        <v>119247.29000000001</v>
      </c>
      <c r="AE12" s="25">
        <v>104257.04</v>
      </c>
      <c r="AF12" s="25">
        <v>97886.47</v>
      </c>
      <c r="AG12" s="25">
        <v>133279.78</v>
      </c>
      <c r="AH12" s="25">
        <v>71361.040000000008</v>
      </c>
      <c r="AI12" s="25">
        <v>95620.909999999974</v>
      </c>
      <c r="AJ12" s="25">
        <v>118818.39000000001</v>
      </c>
      <c r="AK12" s="25">
        <v>102265.65</v>
      </c>
      <c r="AL12" s="25">
        <v>95440.44</v>
      </c>
      <c r="AM12" s="25">
        <v>120845</v>
      </c>
      <c r="AN12" s="25">
        <v>111671.35</v>
      </c>
      <c r="AO12" s="25">
        <v>88360.27</v>
      </c>
      <c r="AP12" s="25">
        <v>111533.77000000002</v>
      </c>
      <c r="AQ12" s="25">
        <v>95919.349999999991</v>
      </c>
      <c r="AR12" s="25">
        <v>100501.16999999998</v>
      </c>
      <c r="AS12" s="25">
        <v>138220.31</v>
      </c>
      <c r="AT12" s="25">
        <v>81936.699999999983</v>
      </c>
      <c r="AU12" s="25">
        <v>94223.439999999988</v>
      </c>
      <c r="AV12" s="25">
        <v>126303.75000000001</v>
      </c>
      <c r="AW12" s="25">
        <v>102742.50000000001</v>
      </c>
      <c r="AX12" s="25">
        <v>105291.75000000001</v>
      </c>
      <c r="AY12" s="25">
        <v>134724</v>
      </c>
      <c r="AZ12" s="25">
        <v>112398.75000000001</v>
      </c>
      <c r="BB12" s="26">
        <v>98057.500000000015</v>
      </c>
      <c r="BC12" s="26">
        <v>121390.00000000001</v>
      </c>
      <c r="BD12" s="26">
        <v>103166.25000000001</v>
      </c>
      <c r="BE12" s="26">
        <v>101892.75000000001</v>
      </c>
      <c r="BF12" s="26">
        <v>137041.5</v>
      </c>
      <c r="BG12" s="26">
        <v>78872.250000000015</v>
      </c>
      <c r="BH12" s="26">
        <v>97953.000000000015</v>
      </c>
      <c r="BI12" s="26">
        <v>126303.75000000001</v>
      </c>
      <c r="BJ12" s="26">
        <v>102742.50000000001</v>
      </c>
      <c r="BK12" s="26">
        <v>105291.75000000001</v>
      </c>
      <c r="BL12" s="26">
        <v>134724</v>
      </c>
      <c r="BM12" s="26">
        <v>112398.75000000001</v>
      </c>
    </row>
    <row r="13" spans="3:65" ht="23.25" customHeight="1">
      <c r="C13" s="54" t="s">
        <v>859</v>
      </c>
      <c r="D13" s="32" t="s">
        <v>74</v>
      </c>
      <c r="E13" s="1303"/>
      <c r="F13" s="32" t="s">
        <v>36</v>
      </c>
      <c r="G13" s="32" t="s">
        <v>143</v>
      </c>
      <c r="I13" s="24">
        <v>39448.75</v>
      </c>
      <c r="J13" s="24">
        <v>41500.800000000003</v>
      </c>
      <c r="K13" s="123">
        <v>-2052.0500000000029</v>
      </c>
      <c r="L13" s="78">
        <v>42943.54</v>
      </c>
      <c r="M13" s="100">
        <v>-3494.7900000000009</v>
      </c>
      <c r="O13" s="24">
        <v>303251.39999999997</v>
      </c>
      <c r="P13" s="24">
        <v>314043.68</v>
      </c>
      <c r="Q13" s="123">
        <v>-10792.280000000028</v>
      </c>
      <c r="R13" s="78">
        <v>286139.59999999998</v>
      </c>
      <c r="S13" s="100">
        <v>17111.799999999988</v>
      </c>
      <c r="U13" s="24">
        <v>537500.36</v>
      </c>
      <c r="V13" s="24">
        <v>548292.64</v>
      </c>
      <c r="W13" s="123">
        <v>-10792.280000000028</v>
      </c>
      <c r="X13" s="78">
        <v>512888.73000000004</v>
      </c>
      <c r="Y13" s="100">
        <v>24611.629999999946</v>
      </c>
      <c r="AA13" s="24">
        <v>530000.53</v>
      </c>
      <c r="AC13" s="25">
        <v>26631.290000000008</v>
      </c>
      <c r="AD13" s="25">
        <v>45531.479999999996</v>
      </c>
      <c r="AE13" s="25">
        <v>40956.689999999995</v>
      </c>
      <c r="AF13" s="25">
        <v>40787.379999999997</v>
      </c>
      <c r="AG13" s="25">
        <v>50925.35</v>
      </c>
      <c r="AH13" s="25">
        <v>38363.869999999995</v>
      </c>
      <c r="AI13" s="25">
        <v>42943.54</v>
      </c>
      <c r="AJ13" s="25">
        <v>48806.82</v>
      </c>
      <c r="AK13" s="25">
        <v>40188.560000000005</v>
      </c>
      <c r="AL13" s="25">
        <v>39029.660000000003</v>
      </c>
      <c r="AM13" s="25">
        <v>54508.649999999994</v>
      </c>
      <c r="AN13" s="25">
        <v>44215.44</v>
      </c>
      <c r="AO13" s="25">
        <v>41839.67</v>
      </c>
      <c r="AP13" s="25">
        <v>54494.539999999994</v>
      </c>
      <c r="AQ13" s="25">
        <v>40989.429999999993</v>
      </c>
      <c r="AR13" s="25">
        <v>40026.160000000011</v>
      </c>
      <c r="AS13" s="25">
        <v>49331.01999999999</v>
      </c>
      <c r="AT13" s="25">
        <v>37121.829999999994</v>
      </c>
      <c r="AU13" s="25">
        <v>39448.75</v>
      </c>
      <c r="AV13" s="25">
        <v>52295.199999999997</v>
      </c>
      <c r="AW13" s="25">
        <v>42024.800000000003</v>
      </c>
      <c r="AX13" s="25">
        <v>42444</v>
      </c>
      <c r="AY13" s="25">
        <v>53992.959999999999</v>
      </c>
      <c r="AZ13" s="25">
        <v>43492</v>
      </c>
      <c r="BB13" s="26">
        <v>41710.400000000001</v>
      </c>
      <c r="BC13" s="26">
        <v>52085.599999999999</v>
      </c>
      <c r="BD13" s="26">
        <v>42444</v>
      </c>
      <c r="BE13" s="26">
        <v>42129.599999999999</v>
      </c>
      <c r="BF13" s="26">
        <v>54349.279999999999</v>
      </c>
      <c r="BG13" s="26">
        <v>39824</v>
      </c>
      <c r="BH13" s="26">
        <v>41500.800000000003</v>
      </c>
      <c r="BI13" s="26">
        <v>52295.199999999997</v>
      </c>
      <c r="BJ13" s="26">
        <v>42024.800000000003</v>
      </c>
      <c r="BK13" s="26">
        <v>42444</v>
      </c>
      <c r="BL13" s="26">
        <v>53992.959999999999</v>
      </c>
      <c r="BM13" s="26">
        <v>43492</v>
      </c>
    </row>
    <row r="14" spans="3:65" ht="23.25" customHeight="1">
      <c r="C14" s="54" t="s">
        <v>860</v>
      </c>
      <c r="D14" s="32" t="s">
        <v>74</v>
      </c>
      <c r="E14" s="1303"/>
      <c r="F14" s="32" t="s">
        <v>40</v>
      </c>
      <c r="G14" s="32" t="s">
        <v>143</v>
      </c>
      <c r="I14" s="24">
        <v>4097.6499999999996</v>
      </c>
      <c r="J14" s="24">
        <v>5721.0346153846158</v>
      </c>
      <c r="K14" s="123">
        <v>-1623.3846153846162</v>
      </c>
      <c r="L14" s="78">
        <v>4475.4799999999996</v>
      </c>
      <c r="M14" s="100">
        <v>-377.82999999999993</v>
      </c>
      <c r="O14" s="24">
        <v>31567.17</v>
      </c>
      <c r="P14" s="24">
        <v>42907.759615384617</v>
      </c>
      <c r="Q14" s="123">
        <v>-11340.589615384619</v>
      </c>
      <c r="R14" s="78">
        <v>31144.950000000004</v>
      </c>
      <c r="S14" s="100">
        <v>422.21999999999389</v>
      </c>
      <c r="U14" s="24">
        <v>63032.860384615386</v>
      </c>
      <c r="V14" s="24">
        <v>74373.450000000012</v>
      </c>
      <c r="W14" s="123">
        <v>-11340.589615384626</v>
      </c>
      <c r="X14" s="78">
        <v>54244.810000000005</v>
      </c>
      <c r="Y14" s="100">
        <v>8788.0503846153806</v>
      </c>
      <c r="AA14" s="24">
        <v>54667.03</v>
      </c>
      <c r="AC14" s="25">
        <v>4029.4600000000005</v>
      </c>
      <c r="AD14" s="25">
        <v>4921.7700000000004</v>
      </c>
      <c r="AE14" s="25">
        <v>4006.6</v>
      </c>
      <c r="AF14" s="25">
        <v>4558.6100000000006</v>
      </c>
      <c r="AG14" s="25">
        <v>5552.51</v>
      </c>
      <c r="AH14" s="25">
        <v>3600.5199999999995</v>
      </c>
      <c r="AI14" s="25">
        <v>4475.4799999999996</v>
      </c>
      <c r="AJ14" s="25">
        <v>5203.42</v>
      </c>
      <c r="AK14" s="25">
        <v>4178.25</v>
      </c>
      <c r="AL14" s="25">
        <v>4155.26</v>
      </c>
      <c r="AM14" s="25">
        <v>5384.68</v>
      </c>
      <c r="AN14" s="25">
        <v>4178.2500000000009</v>
      </c>
      <c r="AO14" s="25">
        <v>4151.4100000000008</v>
      </c>
      <c r="AP14" s="25">
        <v>5678.54</v>
      </c>
      <c r="AQ14" s="25">
        <v>3938.51</v>
      </c>
      <c r="AR14" s="25">
        <v>4357.6400000000003</v>
      </c>
      <c r="AS14" s="25">
        <v>5285.32</v>
      </c>
      <c r="AT14" s="25">
        <v>4058.0999999999995</v>
      </c>
      <c r="AU14" s="25">
        <v>4097.6499999999996</v>
      </c>
      <c r="AV14" s="25">
        <v>7151.2932692307695</v>
      </c>
      <c r="AW14" s="25">
        <v>5721.0346153846158</v>
      </c>
      <c r="AX14" s="25">
        <v>5721.0346153846158</v>
      </c>
      <c r="AY14" s="25">
        <v>7151.2932692307695</v>
      </c>
      <c r="AZ14" s="25">
        <v>5721.0346153846158</v>
      </c>
      <c r="BB14" s="26">
        <v>5721.0346153846158</v>
      </c>
      <c r="BC14" s="26">
        <v>7151.2932692307695</v>
      </c>
      <c r="BD14" s="26">
        <v>5721.0346153846158</v>
      </c>
      <c r="BE14" s="26">
        <v>5721.0346153846158</v>
      </c>
      <c r="BF14" s="26">
        <v>7151.2932692307695</v>
      </c>
      <c r="BG14" s="26">
        <v>5721.0346153846158</v>
      </c>
      <c r="BH14" s="26">
        <v>5721.0346153846158</v>
      </c>
      <c r="BI14" s="26">
        <v>7151.2932692307695</v>
      </c>
      <c r="BJ14" s="26">
        <v>5721.0346153846158</v>
      </c>
      <c r="BK14" s="26">
        <v>5721.0346153846158</v>
      </c>
      <c r="BL14" s="26">
        <v>7151.2932692307695</v>
      </c>
      <c r="BM14" s="26">
        <v>5721.0346153846158</v>
      </c>
    </row>
    <row r="15" spans="3:65" ht="23.25" customHeight="1">
      <c r="C15" s="54" t="s">
        <v>861</v>
      </c>
      <c r="D15" s="32" t="s">
        <v>74</v>
      </c>
      <c r="E15" s="1303"/>
      <c r="F15" s="32" t="s">
        <v>79</v>
      </c>
      <c r="G15" s="32" t="s">
        <v>143</v>
      </c>
      <c r="I15" s="24">
        <v>15697.05</v>
      </c>
      <c r="J15" s="24">
        <v>18422.846153846152</v>
      </c>
      <c r="K15" s="123">
        <v>-2725.7961538461532</v>
      </c>
      <c r="L15" s="78">
        <v>17639.800000000003</v>
      </c>
      <c r="M15" s="100">
        <v>-1942.7500000000036</v>
      </c>
      <c r="O15" s="24">
        <v>130647.96</v>
      </c>
      <c r="P15" s="24">
        <v>138624.54615384614</v>
      </c>
      <c r="Q15" s="123">
        <v>-7976.5861538461322</v>
      </c>
      <c r="R15" s="78">
        <v>157375.35000000003</v>
      </c>
      <c r="S15" s="100">
        <v>-26727.390000000029</v>
      </c>
      <c r="U15" s="24">
        <v>234406.81384615385</v>
      </c>
      <c r="V15" s="24">
        <v>242383.39999999997</v>
      </c>
      <c r="W15" s="123">
        <v>-7976.5861538461177</v>
      </c>
      <c r="X15" s="78">
        <v>248621.45000000004</v>
      </c>
      <c r="Y15" s="100">
        <v>-14214.636153846193</v>
      </c>
      <c r="AA15" s="24">
        <v>221894.05999999997</v>
      </c>
      <c r="AC15" s="25">
        <v>28915.46</v>
      </c>
      <c r="AD15" s="25">
        <v>27283.08</v>
      </c>
      <c r="AE15" s="25">
        <v>19338.25</v>
      </c>
      <c r="AF15" s="25">
        <v>24340.910000000003</v>
      </c>
      <c r="AG15" s="25">
        <v>26782.11</v>
      </c>
      <c r="AH15" s="25">
        <v>13075.74</v>
      </c>
      <c r="AI15" s="25">
        <v>17639.800000000003</v>
      </c>
      <c r="AJ15" s="25">
        <v>20708.64</v>
      </c>
      <c r="AK15" s="25">
        <v>21560.100000000002</v>
      </c>
      <c r="AL15" s="25">
        <v>11975.82</v>
      </c>
      <c r="AM15" s="25">
        <v>19546.27</v>
      </c>
      <c r="AN15" s="25">
        <v>17455.27</v>
      </c>
      <c r="AO15" s="25">
        <v>17705.75</v>
      </c>
      <c r="AP15" s="25">
        <v>24722.140000000003</v>
      </c>
      <c r="AQ15" s="25">
        <v>18375.89</v>
      </c>
      <c r="AR15" s="25">
        <v>15852.36</v>
      </c>
      <c r="AS15" s="25">
        <v>21411.93</v>
      </c>
      <c r="AT15" s="25">
        <v>16882.839999999997</v>
      </c>
      <c r="AU15" s="25">
        <v>15697.05</v>
      </c>
      <c r="AV15" s="25">
        <v>23248.557692307695</v>
      </c>
      <c r="AW15" s="25">
        <v>18695.646153846152</v>
      </c>
      <c r="AX15" s="25">
        <v>18840.846153846152</v>
      </c>
      <c r="AY15" s="25">
        <v>23728.157692307694</v>
      </c>
      <c r="AZ15" s="25">
        <v>19245.646153846155</v>
      </c>
      <c r="BB15" s="26">
        <v>18502.046153846157</v>
      </c>
      <c r="BC15" s="26">
        <v>23059.357692307694</v>
      </c>
      <c r="BD15" s="26">
        <v>18796.846153846152</v>
      </c>
      <c r="BE15" s="26">
        <v>18647.246153846158</v>
      </c>
      <c r="BF15" s="26">
        <v>23860.157692307697</v>
      </c>
      <c r="BG15" s="26">
        <v>17336.046153846157</v>
      </c>
      <c r="BH15" s="26">
        <v>18422.846153846152</v>
      </c>
      <c r="BI15" s="26">
        <v>23248.557692307695</v>
      </c>
      <c r="BJ15" s="26">
        <v>18695.646153846152</v>
      </c>
      <c r="BK15" s="26">
        <v>18840.846153846152</v>
      </c>
      <c r="BL15" s="26">
        <v>23728.157692307694</v>
      </c>
      <c r="BM15" s="26">
        <v>19245.646153846155</v>
      </c>
    </row>
    <row r="16" spans="3:65" s="54" customFormat="1" ht="21" customHeight="1">
      <c r="C16" s="54" t="s">
        <v>862</v>
      </c>
      <c r="D16" s="32" t="s">
        <v>74</v>
      </c>
      <c r="E16" s="1303"/>
      <c r="F16" s="54" t="s">
        <v>87</v>
      </c>
      <c r="G16" s="54" t="s">
        <v>143</v>
      </c>
      <c r="I16" s="25">
        <v>34979.989999999991</v>
      </c>
      <c r="J16" s="25">
        <v>32308.319230769241</v>
      </c>
      <c r="K16" s="514">
        <v>2671.67076923075</v>
      </c>
      <c r="L16" s="82">
        <v>30562.089999999967</v>
      </c>
      <c r="M16" s="524">
        <v>4417.9000000000233</v>
      </c>
      <c r="O16" s="25">
        <v>245228.47999999998</v>
      </c>
      <c r="P16" s="25">
        <v>242797.26423076933</v>
      </c>
      <c r="Q16" s="514">
        <v>2431.21576923065</v>
      </c>
      <c r="R16" s="82">
        <v>202976.09999999998</v>
      </c>
      <c r="S16" s="524">
        <v>42252.380000000005</v>
      </c>
      <c r="U16" s="25">
        <v>457215.7257692308</v>
      </c>
      <c r="V16" s="25">
        <v>454784.51000000018</v>
      </c>
      <c r="W16" s="514">
        <v>2431.2157692306209</v>
      </c>
      <c r="X16" s="82">
        <v>410921.84</v>
      </c>
      <c r="Y16" s="524">
        <v>46293.885769230779</v>
      </c>
      <c r="AA16" s="25">
        <v>453174.21999999991</v>
      </c>
      <c r="AC16" s="25">
        <v>-3592.739999999998</v>
      </c>
      <c r="AD16" s="25">
        <v>41510.960000000006</v>
      </c>
      <c r="AE16" s="25">
        <v>39955.5</v>
      </c>
      <c r="AF16" s="25">
        <v>28199.57</v>
      </c>
      <c r="AG16" s="25">
        <v>50019.81</v>
      </c>
      <c r="AH16" s="25">
        <v>16320.910000000013</v>
      </c>
      <c r="AI16" s="25">
        <v>30562.089999999967</v>
      </c>
      <c r="AJ16" s="25">
        <v>44099.510000000009</v>
      </c>
      <c r="AK16" s="25">
        <v>36338.739999999991</v>
      </c>
      <c r="AL16" s="25">
        <v>40279.699999999997</v>
      </c>
      <c r="AM16" s="25">
        <v>41405.400000000009</v>
      </c>
      <c r="AN16" s="25">
        <v>45822.39</v>
      </c>
      <c r="AO16" s="25">
        <v>24663.440000000002</v>
      </c>
      <c r="AP16" s="25">
        <v>26638.550000000021</v>
      </c>
      <c r="AQ16" s="25">
        <v>32615.519999999997</v>
      </c>
      <c r="AR16" s="25">
        <v>40265.009999999973</v>
      </c>
      <c r="AS16" s="25">
        <v>62192.04</v>
      </c>
      <c r="AT16" s="25">
        <v>23873.929999999993</v>
      </c>
      <c r="AU16" s="25">
        <v>34979.989999999991</v>
      </c>
      <c r="AV16" s="25">
        <v>43608.699038461556</v>
      </c>
      <c r="AW16" s="25">
        <v>36301.019230769241</v>
      </c>
      <c r="AX16" s="25">
        <v>38285.86923076924</v>
      </c>
      <c r="AY16" s="25">
        <v>49851.589038461549</v>
      </c>
      <c r="AZ16" s="25">
        <v>43940.069230769237</v>
      </c>
      <c r="BB16" s="1188">
        <v>32124.019230769238</v>
      </c>
      <c r="BC16" s="1188">
        <v>39093.749038461567</v>
      </c>
      <c r="BD16" s="1188">
        <v>36204.36923076924</v>
      </c>
      <c r="BE16" s="1188">
        <v>35394.86923076924</v>
      </c>
      <c r="BF16" s="1188">
        <v>51680.769038461542</v>
      </c>
      <c r="BG16" s="1188">
        <v>15991.169230769239</v>
      </c>
      <c r="BH16" s="1188">
        <v>32308.319230769241</v>
      </c>
      <c r="BI16" s="1188">
        <v>43608.699038461556</v>
      </c>
      <c r="BJ16" s="1188">
        <v>36301.019230769241</v>
      </c>
      <c r="BK16" s="1188">
        <v>38285.86923076924</v>
      </c>
      <c r="BL16" s="1188">
        <v>49851.589038461549</v>
      </c>
      <c r="BM16" s="1188">
        <v>43940.069230769237</v>
      </c>
    </row>
    <row r="17" spans="3:65" s="502" customFormat="1" ht="20.25" customHeight="1">
      <c r="E17" s="1303"/>
      <c r="F17" s="106" t="s">
        <v>609</v>
      </c>
      <c r="G17" s="106" t="s">
        <v>614</v>
      </c>
      <c r="H17" s="106"/>
      <c r="I17" s="510">
        <v>0.77381966832911642</v>
      </c>
      <c r="J17" s="510">
        <v>0.77250000000000008</v>
      </c>
      <c r="K17" s="515">
        <v>1.3196683291163414E-3</v>
      </c>
      <c r="L17" s="510">
        <v>0.74953301605860367</v>
      </c>
      <c r="M17" s="515">
        <v>2.4286652270512743E-2</v>
      </c>
      <c r="N17" s="106"/>
      <c r="O17" s="510">
        <v>0.77000006879885707</v>
      </c>
      <c r="P17" s="510">
        <v>0.76809866846978048</v>
      </c>
      <c r="Q17" s="515">
        <v>1.9014003290765968E-3</v>
      </c>
      <c r="R17" s="510">
        <v>0.74458942118588078</v>
      </c>
      <c r="S17" s="515">
        <v>2.5410647612976289E-2</v>
      </c>
      <c r="T17" s="106"/>
      <c r="U17" s="510">
        <v>0.77112301453418519</v>
      </c>
      <c r="V17" s="510">
        <v>0.77003150525087516</v>
      </c>
      <c r="W17" s="515">
        <v>1.0915092833100326E-3</v>
      </c>
      <c r="X17" s="510">
        <v>0.75707636137870882</v>
      </c>
      <c r="Y17" s="515">
        <v>1.4046653155476374E-2</v>
      </c>
      <c r="Z17" s="106"/>
      <c r="AA17" s="67">
        <v>0.77133836434678038</v>
      </c>
      <c r="AB17" s="106"/>
      <c r="AC17" s="67">
        <v>0.73096701673351117</v>
      </c>
      <c r="AD17" s="67">
        <v>0.74866333091118764</v>
      </c>
      <c r="AE17" s="67">
        <v>0.76962793345932479</v>
      </c>
      <c r="AF17" s="67">
        <v>0.7428456880308969</v>
      </c>
      <c r="AG17" s="67">
        <v>0.75131474660560538</v>
      </c>
      <c r="AH17" s="67">
        <v>0.69957880793351601</v>
      </c>
      <c r="AI17" s="67">
        <v>0.74953301605860367</v>
      </c>
      <c r="AJ17" s="67">
        <v>0.75613914777979596</v>
      </c>
      <c r="AK17" s="67">
        <v>0.7544115811492802</v>
      </c>
      <c r="AL17" s="67">
        <v>0.76625863421932783</v>
      </c>
      <c r="AM17" s="67">
        <v>0.76946920410351316</v>
      </c>
      <c r="AN17" s="67">
        <v>0.82170080665805811</v>
      </c>
      <c r="AO17" s="67">
        <v>0.78202147330943905</v>
      </c>
      <c r="AP17" s="67">
        <v>0.75865050343836715</v>
      </c>
      <c r="AQ17" s="67">
        <v>0.76842967943559448</v>
      </c>
      <c r="AR17" s="67">
        <v>0.77219961611753152</v>
      </c>
      <c r="AS17" s="67">
        <v>0.77106964558545488</v>
      </c>
      <c r="AT17" s="67">
        <v>0.76591709272559771</v>
      </c>
      <c r="AU17" s="67">
        <v>0.77381966832911642</v>
      </c>
      <c r="AV17" s="67">
        <v>0.77250000000000008</v>
      </c>
      <c r="AW17" s="67">
        <v>0.77250000000000008</v>
      </c>
      <c r="AX17" s="67">
        <v>0.77250000000000008</v>
      </c>
      <c r="AY17" s="67">
        <v>0.77249999999999996</v>
      </c>
      <c r="AZ17" s="67">
        <v>0.77250000000000008</v>
      </c>
      <c r="BA17" s="106"/>
      <c r="BB17" s="67">
        <v>0.76250000000000007</v>
      </c>
      <c r="BC17" s="67">
        <v>0.76250000000000007</v>
      </c>
      <c r="BD17" s="67">
        <v>0.76250000000000007</v>
      </c>
      <c r="BE17" s="67">
        <v>0.77250000000000008</v>
      </c>
      <c r="BF17" s="67">
        <v>0.77249999999999996</v>
      </c>
      <c r="BG17" s="67">
        <v>0.77250000000000019</v>
      </c>
      <c r="BH17" s="67">
        <v>0.77250000000000008</v>
      </c>
      <c r="BI17" s="67">
        <v>0.77250000000000008</v>
      </c>
      <c r="BJ17" s="67">
        <v>0.77250000000000008</v>
      </c>
      <c r="BK17" s="67">
        <v>0.77250000000000008</v>
      </c>
      <c r="BL17" s="67">
        <v>0.77249999999999996</v>
      </c>
      <c r="BM17" s="67">
        <v>0.77250000000000008</v>
      </c>
    </row>
    <row r="18" spans="3:65" s="502" customFormat="1" ht="23.25" customHeight="1">
      <c r="E18" s="1303"/>
      <c r="F18" s="106" t="s">
        <v>610</v>
      </c>
      <c r="G18" s="106" t="s">
        <v>614</v>
      </c>
      <c r="H18" s="106"/>
      <c r="I18" s="511">
        <v>0.32397690681849689</v>
      </c>
      <c r="J18" s="511">
        <v>0.32729337539432179</v>
      </c>
      <c r="K18" s="516">
        <v>3.3164685758249046E-3</v>
      </c>
      <c r="L18" s="511">
        <v>0.33661676150575537</v>
      </c>
      <c r="M18" s="516">
        <v>1.2639854687258478E-2</v>
      </c>
      <c r="N18" s="106"/>
      <c r="O18" s="511">
        <v>0.32855668828088397</v>
      </c>
      <c r="P18" s="511">
        <v>0.32668644543846875</v>
      </c>
      <c r="Q18" s="516">
        <v>-1.8702428424152151E-3</v>
      </c>
      <c r="R18" s="511">
        <v>0.31441145267128578</v>
      </c>
      <c r="S18" s="516">
        <v>-1.4145235609598183E-2</v>
      </c>
      <c r="T18" s="106"/>
      <c r="U18" s="511">
        <v>0.32076542994817425</v>
      </c>
      <c r="V18" s="511">
        <v>0.31989068844807467</v>
      </c>
      <c r="W18" s="516">
        <v>-8.7474150009958507E-4</v>
      </c>
      <c r="X18" s="511">
        <v>0.31654297530063158</v>
      </c>
      <c r="Y18" s="516">
        <v>-4.2224546475426727E-3</v>
      </c>
      <c r="Z18" s="106"/>
      <c r="AA18" s="22">
        <v>0.32452021204153941</v>
      </c>
      <c r="AB18" s="106"/>
      <c r="AC18" s="22">
        <v>0.34772040038005847</v>
      </c>
      <c r="AD18" s="22">
        <v>0.2858576448833019</v>
      </c>
      <c r="AE18" s="22">
        <v>0.30234325361658254</v>
      </c>
      <c r="AF18" s="22">
        <v>0.30952928795039442</v>
      </c>
      <c r="AG18" s="22">
        <v>0.28707255092296646</v>
      </c>
      <c r="AH18" s="22">
        <v>0.37609528171557433</v>
      </c>
      <c r="AI18" s="22">
        <v>0.33661676150575537</v>
      </c>
      <c r="AJ18" s="22">
        <v>0.31059794094703602</v>
      </c>
      <c r="AK18" s="22">
        <v>0.2964701744301505</v>
      </c>
      <c r="AL18" s="22">
        <v>0.31335578467203978</v>
      </c>
      <c r="AM18" s="22">
        <v>0.34707871680464192</v>
      </c>
      <c r="AN18" s="22">
        <v>0.32534631948786297</v>
      </c>
      <c r="AO18" s="22">
        <v>0.37029674508894933</v>
      </c>
      <c r="AP18" s="22">
        <v>0.37067078612730675</v>
      </c>
      <c r="AQ18" s="22">
        <v>0.32837477062915604</v>
      </c>
      <c r="AR18" s="22">
        <v>0.30754055287773174</v>
      </c>
      <c r="AS18" s="22">
        <v>0.27519582402737325</v>
      </c>
      <c r="AT18" s="22">
        <v>0.34700255331559454</v>
      </c>
      <c r="AU18" s="22">
        <v>0.32397690681849689</v>
      </c>
      <c r="AV18" s="22">
        <v>0.31984831804281344</v>
      </c>
      <c r="AW18" s="22">
        <v>0.31597593984962408</v>
      </c>
      <c r="AX18" s="22">
        <v>0.31140132061628761</v>
      </c>
      <c r="AY18" s="22">
        <v>0.3095926605504587</v>
      </c>
      <c r="AZ18" s="22">
        <v>0.29891408934707903</v>
      </c>
      <c r="BA18" s="106"/>
      <c r="BB18" s="22">
        <v>0.32434214618973561</v>
      </c>
      <c r="BC18" s="22">
        <v>0.32717085427135678</v>
      </c>
      <c r="BD18" s="22">
        <v>0.3137028824833703</v>
      </c>
      <c r="BE18" s="22">
        <v>0.31940561031084153</v>
      </c>
      <c r="BF18" s="22">
        <v>0.30636572717023675</v>
      </c>
      <c r="BG18" s="22">
        <v>0.39004897159647406</v>
      </c>
      <c r="BH18" s="22">
        <v>0.32729337539432179</v>
      </c>
      <c r="BI18" s="22">
        <v>0.31984831804281344</v>
      </c>
      <c r="BJ18" s="22">
        <v>0.31597593984962408</v>
      </c>
      <c r="BK18" s="22">
        <v>0.31140132061628761</v>
      </c>
      <c r="BL18" s="22">
        <v>0.3095926605504587</v>
      </c>
      <c r="BM18" s="22">
        <v>0.29891408934707903</v>
      </c>
    </row>
    <row r="19" spans="3:65" s="502" customFormat="1" ht="23.25" customHeight="1">
      <c r="E19" s="1303"/>
      <c r="F19" s="106" t="s">
        <v>611</v>
      </c>
      <c r="G19" s="106" t="s">
        <v>614</v>
      </c>
      <c r="H19" s="106"/>
      <c r="I19" s="511">
        <v>3.3652371044071455E-2</v>
      </c>
      <c r="J19" s="511">
        <v>4.5118569521960694E-2</v>
      </c>
      <c r="K19" s="516">
        <v>1.1466198477889239E-2</v>
      </c>
      <c r="L19" s="511">
        <v>3.5081448427022502E-2</v>
      </c>
      <c r="M19" s="516">
        <v>1.4290773829510467E-3</v>
      </c>
      <c r="N19" s="106"/>
      <c r="O19" s="511">
        <v>3.4201341967752409E-2</v>
      </c>
      <c r="P19" s="511">
        <v>4.4635139514599624E-2</v>
      </c>
      <c r="Q19" s="516">
        <v>1.0433797546847215E-2</v>
      </c>
      <c r="R19" s="511">
        <v>3.422220822589591E-2</v>
      </c>
      <c r="S19" s="516">
        <v>2.086625814350096E-5</v>
      </c>
      <c r="T19" s="106"/>
      <c r="U19" s="511">
        <v>3.7616277247022482E-2</v>
      </c>
      <c r="V19" s="511">
        <v>4.3391744457409578E-2</v>
      </c>
      <c r="W19" s="516">
        <v>5.775467210387096E-3</v>
      </c>
      <c r="X19" s="511">
        <v>3.3478632981499619E-2</v>
      </c>
      <c r="Y19" s="516">
        <v>-4.1376442655228635E-3</v>
      </c>
      <c r="Z19" s="106"/>
      <c r="AA19" s="22">
        <v>3.3472714012722206E-2</v>
      </c>
      <c r="AB19" s="106"/>
      <c r="AC19" s="67">
        <v>5.2612000564577613E-2</v>
      </c>
      <c r="AD19" s="67">
        <v>3.090006256895864E-2</v>
      </c>
      <c r="AE19" s="67">
        <v>2.957681589845761E-2</v>
      </c>
      <c r="AF19" s="67">
        <v>3.4594605177963075E-2</v>
      </c>
      <c r="AG19" s="67">
        <v>3.1300191549499028E-2</v>
      </c>
      <c r="AH19" s="67">
        <v>3.5297236272632551E-2</v>
      </c>
      <c r="AI19" s="67">
        <v>3.5081448427022502E-2</v>
      </c>
      <c r="AJ19" s="67">
        <v>3.3113641451801741E-2</v>
      </c>
      <c r="AK19" s="67">
        <v>3.0822863678439245E-2</v>
      </c>
      <c r="AL19" s="67">
        <v>3.336116066131091E-2</v>
      </c>
      <c r="AM19" s="67">
        <v>3.4286444900096032E-2</v>
      </c>
      <c r="AN19" s="67">
        <v>3.0744424558483727E-2</v>
      </c>
      <c r="AO19" s="67">
        <v>3.6741532868918791E-2</v>
      </c>
      <c r="AP19" s="67">
        <v>3.8625317065807997E-2</v>
      </c>
      <c r="AQ19" s="67">
        <v>3.1552215238675865E-2</v>
      </c>
      <c r="AR19" s="67">
        <v>3.3481878222695327E-2</v>
      </c>
      <c r="AS19" s="67">
        <v>2.948445000018967E-2</v>
      </c>
      <c r="AT19" s="67">
        <v>3.7933772704902058E-2</v>
      </c>
      <c r="AU19" s="67">
        <v>3.3652371044071455E-2</v>
      </c>
      <c r="AV19" s="67">
        <v>4.3738796753705012E-2</v>
      </c>
      <c r="AW19" s="67">
        <v>4.3015297860034704E-2</v>
      </c>
      <c r="AX19" s="67">
        <v>4.197384163891868E-2</v>
      </c>
      <c r="AY19" s="67">
        <v>4.1005121956598452E-2</v>
      </c>
      <c r="AZ19" s="67">
        <v>3.9319825535289454E-2</v>
      </c>
      <c r="BA19" s="106"/>
      <c r="BB19" s="67">
        <v>4.4487049886350043E-2</v>
      </c>
      <c r="BC19" s="67">
        <v>4.4920183851952067E-2</v>
      </c>
      <c r="BD19" s="67">
        <v>4.2284069588947641E-2</v>
      </c>
      <c r="BE19" s="67">
        <v>4.3374030442643034E-2</v>
      </c>
      <c r="BF19" s="67">
        <v>4.0311686974243345E-2</v>
      </c>
      <c r="BG19" s="67">
        <v>5.6033639719731791E-2</v>
      </c>
      <c r="BH19" s="67">
        <v>4.5118569521960694E-2</v>
      </c>
      <c r="BI19" s="67">
        <v>4.3738796753705012E-2</v>
      </c>
      <c r="BJ19" s="67">
        <v>4.3015297860034704E-2</v>
      </c>
      <c r="BK19" s="67">
        <v>4.197384163891868E-2</v>
      </c>
      <c r="BL19" s="67">
        <v>4.1005121956598452E-2</v>
      </c>
      <c r="BM19" s="67">
        <v>3.9319825535289454E-2</v>
      </c>
    </row>
    <row r="20" spans="3:65" s="502" customFormat="1" ht="23.25" customHeight="1">
      <c r="E20" s="1303"/>
      <c r="F20" s="106" t="s">
        <v>612</v>
      </c>
      <c r="G20" s="106" t="s">
        <v>614</v>
      </c>
      <c r="H20" s="106"/>
      <c r="I20" s="511">
        <v>0.12891363364302511</v>
      </c>
      <c r="J20" s="511">
        <v>0.14529058480951224</v>
      </c>
      <c r="K20" s="516">
        <v>1.637695116648713E-2</v>
      </c>
      <c r="L20" s="511">
        <v>0.13827114275183705</v>
      </c>
      <c r="M20" s="516">
        <v>9.3575091088119455E-3</v>
      </c>
      <c r="N20" s="106"/>
      <c r="O20" s="511">
        <v>0.14155008375312828</v>
      </c>
      <c r="P20" s="511">
        <v>0.14420529091214621</v>
      </c>
      <c r="Q20" s="516">
        <v>2.6552071590179305E-3</v>
      </c>
      <c r="R20" s="511">
        <v>0.17292472767890935</v>
      </c>
      <c r="S20" s="516">
        <v>3.1374643925781071E-2</v>
      </c>
      <c r="T20" s="106"/>
      <c r="U20" s="511">
        <v>0.13988753872861254</v>
      </c>
      <c r="V20" s="511">
        <v>0.1414138856476079</v>
      </c>
      <c r="W20" s="516">
        <v>1.5263469189953638E-3</v>
      </c>
      <c r="X20" s="511">
        <v>0.15344336676408782</v>
      </c>
      <c r="Y20" s="516">
        <v>1.3555828035475281E-2</v>
      </c>
      <c r="Z20" s="106"/>
      <c r="AA20" s="22">
        <v>0.13586610451494843</v>
      </c>
      <c r="AB20" s="106"/>
      <c r="AC20" s="67">
        <v>0.37754443469969207</v>
      </c>
      <c r="AD20" s="67">
        <v>0.17128977564451489</v>
      </c>
      <c r="AE20" s="67">
        <v>0.14275541857144408</v>
      </c>
      <c r="AF20" s="67">
        <v>0.18471950246288524</v>
      </c>
      <c r="AG20" s="67">
        <v>0.15097409515692065</v>
      </c>
      <c r="AH20" s="67">
        <v>0.12818634092284237</v>
      </c>
      <c r="AI20" s="67">
        <v>0.13827114275183705</v>
      </c>
      <c r="AJ20" s="67">
        <v>0.13178610988819653</v>
      </c>
      <c r="AK20" s="67">
        <v>0.15904841098390907</v>
      </c>
      <c r="AL20" s="67">
        <v>9.6149760802197795E-2</v>
      </c>
      <c r="AM20" s="67">
        <v>0.12445904108645268</v>
      </c>
      <c r="AN20" s="67">
        <v>0.12843947386177565</v>
      </c>
      <c r="AO20" s="67">
        <v>0.15670251687832779</v>
      </c>
      <c r="AP20" s="67">
        <v>0.16815950861406184</v>
      </c>
      <c r="AQ20" s="67">
        <v>0.14721304160259371</v>
      </c>
      <c r="AR20" s="67">
        <v>0.1218014308346551</v>
      </c>
      <c r="AS20" s="67">
        <v>0.11944763599792656</v>
      </c>
      <c r="AT20" s="67">
        <v>0.15781518818492116</v>
      </c>
      <c r="AU20" s="67">
        <v>0.12891363364302511</v>
      </c>
      <c r="AV20" s="67">
        <v>0.14219301340860976</v>
      </c>
      <c r="AW20" s="67">
        <v>0.14056876807403121</v>
      </c>
      <c r="AX20" s="67">
        <v>0.13823071279417573</v>
      </c>
      <c r="AY20" s="67">
        <v>0.13605595007057164</v>
      </c>
      <c r="AZ20" s="67">
        <v>0.13227248215701826</v>
      </c>
      <c r="BA20" s="106"/>
      <c r="BB20" s="67">
        <v>0.14387283167843046</v>
      </c>
      <c r="BC20" s="67">
        <v>0.14484521163509859</v>
      </c>
      <c r="BD20" s="67">
        <v>0.13892717039058503</v>
      </c>
      <c r="BE20" s="67">
        <v>0.14137411792150234</v>
      </c>
      <c r="BF20" s="67">
        <v>0.1344991978145868</v>
      </c>
      <c r="BG20" s="67">
        <v>0.16979477134031495</v>
      </c>
      <c r="BH20" s="67">
        <v>0.14529058480951224</v>
      </c>
      <c r="BI20" s="67">
        <v>0.14219301340860976</v>
      </c>
      <c r="BJ20" s="67">
        <v>0.14056876807403121</v>
      </c>
      <c r="BK20" s="67">
        <v>0.13823071279417573</v>
      </c>
      <c r="BL20" s="67">
        <v>0.13605595007057164</v>
      </c>
      <c r="BM20" s="67">
        <v>0.13227248215701826</v>
      </c>
    </row>
    <row r="21" spans="3:65" s="503" customFormat="1" ht="21" customHeight="1">
      <c r="C21" s="503" t="s">
        <v>863</v>
      </c>
      <c r="E21" s="1304"/>
      <c r="F21" s="507" t="s">
        <v>613</v>
      </c>
      <c r="G21" s="507" t="s">
        <v>614</v>
      </c>
      <c r="H21" s="504"/>
      <c r="I21" s="512">
        <v>0.28727675682352294</v>
      </c>
      <c r="J21" s="512">
        <v>0.25479747027420535</v>
      </c>
      <c r="K21" s="517">
        <v>3.2479286549317588E-2</v>
      </c>
      <c r="L21" s="512">
        <v>0.23956366337398874</v>
      </c>
      <c r="M21" s="517">
        <v>4.77130934495342E-2</v>
      </c>
      <c r="N21" s="504"/>
      <c r="O21" s="512">
        <v>0.2656919547970924</v>
      </c>
      <c r="P21" s="512">
        <v>0.25257179260456603</v>
      </c>
      <c r="Q21" s="517">
        <v>1.3120162192526375E-2</v>
      </c>
      <c r="R21" s="512">
        <v>0.22303103260978965</v>
      </c>
      <c r="S21" s="517">
        <v>4.2660922187302747E-2</v>
      </c>
      <c r="T21" s="504"/>
      <c r="U21" s="512">
        <v>0.27285376861037608</v>
      </c>
      <c r="V21" s="512">
        <v>0.26533518669778305</v>
      </c>
      <c r="W21" s="517">
        <v>7.5185819125930253E-3</v>
      </c>
      <c r="X21" s="512">
        <v>0.25361138633248986</v>
      </c>
      <c r="Y21" s="517">
        <v>1.9242382277886216E-2</v>
      </c>
      <c r="Z21" s="504"/>
      <c r="AA21" s="508">
        <v>0.27747933377757039</v>
      </c>
      <c r="AB21" s="504"/>
      <c r="AC21" s="506">
        <v>-4.6909818910816942E-2</v>
      </c>
      <c r="AD21" s="506">
        <v>0.26061584781441216</v>
      </c>
      <c r="AE21" s="506">
        <v>0.29495244537284054</v>
      </c>
      <c r="AF21" s="506">
        <v>0.21400229243965424</v>
      </c>
      <c r="AG21" s="506">
        <v>0.28196790897621921</v>
      </c>
      <c r="AH21" s="506">
        <v>0.1599999490224667</v>
      </c>
      <c r="AI21" s="506">
        <v>0.23956366337398874</v>
      </c>
      <c r="AJ21" s="506">
        <v>0.28064145549276165</v>
      </c>
      <c r="AK21" s="506">
        <v>0.26807013205678143</v>
      </c>
      <c r="AL21" s="506">
        <v>0.32339192808377931</v>
      </c>
      <c r="AM21" s="506">
        <v>0.26364500131232249</v>
      </c>
      <c r="AN21" s="506">
        <v>0.33717058874993572</v>
      </c>
      <c r="AO21" s="506">
        <v>0.21828067847324314</v>
      </c>
      <c r="AP21" s="506">
        <v>0.18119489163119051</v>
      </c>
      <c r="AQ21" s="506">
        <v>0.26128965196516885</v>
      </c>
      <c r="AR21" s="506">
        <v>0.30937575418244934</v>
      </c>
      <c r="AS21" s="506">
        <v>0.34694173555996533</v>
      </c>
      <c r="AT21" s="506">
        <v>0.22316557852017993</v>
      </c>
      <c r="AU21" s="506">
        <v>0.28727675682352294</v>
      </c>
      <c r="AV21" s="506">
        <v>0.26671987179487189</v>
      </c>
      <c r="AW21" s="506">
        <v>0.2729399942163101</v>
      </c>
      <c r="AX21" s="506">
        <v>0.28089412495061805</v>
      </c>
      <c r="AY21" s="506">
        <v>0.28584626742237129</v>
      </c>
      <c r="AZ21" s="506">
        <v>0.30199360296061334</v>
      </c>
      <c r="BA21" s="504"/>
      <c r="BB21" s="506">
        <v>0.24979797224548397</v>
      </c>
      <c r="BC21" s="506">
        <v>0.24556375024159274</v>
      </c>
      <c r="BD21" s="506">
        <v>0.26758587753709712</v>
      </c>
      <c r="BE21" s="506">
        <v>0.26834624132501317</v>
      </c>
      <c r="BF21" s="506">
        <v>0.29132338804093316</v>
      </c>
      <c r="BG21" s="506">
        <v>0.15662261734347932</v>
      </c>
      <c r="BH21" s="506">
        <v>0.25479747027420535</v>
      </c>
      <c r="BI21" s="506">
        <v>0.26671987179487189</v>
      </c>
      <c r="BJ21" s="506">
        <v>0.2729399942163101</v>
      </c>
      <c r="BK21" s="506">
        <v>0.28089412495061805</v>
      </c>
      <c r="BL21" s="506">
        <v>0.28584626742237129</v>
      </c>
      <c r="BM21" s="506">
        <v>0.30199360296061334</v>
      </c>
    </row>
    <row r="23" spans="3:65" s="54" customFormat="1" ht="21" customHeight="1">
      <c r="C23" s="54" t="s">
        <v>864</v>
      </c>
      <c r="D23" s="597" t="s">
        <v>75</v>
      </c>
      <c r="E23" s="1302" t="s">
        <v>506</v>
      </c>
      <c r="F23" s="62" t="s">
        <v>57</v>
      </c>
      <c r="G23" s="62" t="s">
        <v>143</v>
      </c>
      <c r="I23" s="63">
        <v>179039.35999999999</v>
      </c>
      <c r="J23" s="63">
        <v>205100</v>
      </c>
      <c r="K23" s="513">
        <v>-26060.640000000014</v>
      </c>
      <c r="L23" s="167">
        <v>201135.30000000002</v>
      </c>
      <c r="M23" s="523">
        <v>-22095.940000000031</v>
      </c>
      <c r="O23" s="63">
        <v>1424899.73</v>
      </c>
      <c r="P23" s="63">
        <v>1543300</v>
      </c>
      <c r="Q23" s="513">
        <v>-118400.27000000002</v>
      </c>
      <c r="R23" s="167">
        <v>1444606.54</v>
      </c>
      <c r="S23" s="523">
        <v>-19706.810000000056</v>
      </c>
      <c r="U23" s="63">
        <v>2511099.73</v>
      </c>
      <c r="V23" s="63">
        <v>2629500</v>
      </c>
      <c r="W23" s="513">
        <v>-118400.27000000002</v>
      </c>
      <c r="X23" s="167">
        <v>2495543.9900000002</v>
      </c>
      <c r="Y23" s="523">
        <v>15555.739999999758</v>
      </c>
      <c r="AA23" s="63">
        <v>2475837.1799999997</v>
      </c>
      <c r="AC23" s="25">
        <v>184319.97</v>
      </c>
      <c r="AD23" s="25">
        <v>216090.57</v>
      </c>
      <c r="AE23" s="25">
        <v>199784.89</v>
      </c>
      <c r="AF23" s="25">
        <v>221823.8</v>
      </c>
      <c r="AG23" s="25">
        <v>321477.76000000001</v>
      </c>
      <c r="AH23" s="25">
        <v>99974.25</v>
      </c>
      <c r="AI23" s="25">
        <v>201135.30000000002</v>
      </c>
      <c r="AJ23" s="25">
        <v>249013.83000000002</v>
      </c>
      <c r="AK23" s="25">
        <v>200384.19999999998</v>
      </c>
      <c r="AL23" s="25">
        <v>201149.82</v>
      </c>
      <c r="AM23" s="25">
        <v>225964.61000000002</v>
      </c>
      <c r="AN23" s="25">
        <v>174424.99</v>
      </c>
      <c r="AO23" s="25">
        <v>167905.4</v>
      </c>
      <c r="AP23" s="25">
        <v>212383.94999999998</v>
      </c>
      <c r="AQ23" s="25">
        <v>196565.68</v>
      </c>
      <c r="AR23" s="25">
        <v>199629.18000000002</v>
      </c>
      <c r="AS23" s="25">
        <v>322411.07</v>
      </c>
      <c r="AT23" s="25">
        <v>146965.09</v>
      </c>
      <c r="AU23" s="25">
        <v>179039.35999999999</v>
      </c>
      <c r="AV23" s="25">
        <v>252000</v>
      </c>
      <c r="AW23" s="25">
        <v>204100</v>
      </c>
      <c r="AX23" s="25">
        <v>208300</v>
      </c>
      <c r="AY23" s="25">
        <v>244600</v>
      </c>
      <c r="AZ23" s="25">
        <v>177200</v>
      </c>
      <c r="BB23" s="1188">
        <v>187900</v>
      </c>
      <c r="BC23" s="1188">
        <v>220300</v>
      </c>
      <c r="BD23" s="1188">
        <v>203600</v>
      </c>
      <c r="BE23" s="1188">
        <v>226400</v>
      </c>
      <c r="BF23" s="1188">
        <v>328100</v>
      </c>
      <c r="BG23" s="1188">
        <v>171900</v>
      </c>
      <c r="BH23" s="1188">
        <v>205100</v>
      </c>
      <c r="BI23" s="1188">
        <v>252000</v>
      </c>
      <c r="BJ23" s="1188">
        <v>204100</v>
      </c>
      <c r="BK23" s="1188">
        <v>208300</v>
      </c>
      <c r="BL23" s="1188">
        <v>244600</v>
      </c>
      <c r="BM23" s="1188">
        <v>177200</v>
      </c>
    </row>
    <row r="24" spans="3:65" ht="20.25" customHeight="1">
      <c r="C24" s="54" t="s">
        <v>865</v>
      </c>
      <c r="D24" s="32" t="s">
        <v>75</v>
      </c>
      <c r="E24" s="1303"/>
      <c r="F24" s="32" t="s">
        <v>1</v>
      </c>
      <c r="G24" s="32" t="s">
        <v>143</v>
      </c>
      <c r="I24" s="24">
        <v>137528.43</v>
      </c>
      <c r="J24" s="24">
        <v>158439.75000000003</v>
      </c>
      <c r="K24" s="123">
        <v>-20911.320000000036</v>
      </c>
      <c r="L24" s="78">
        <v>148631.33000000002</v>
      </c>
      <c r="M24" s="100">
        <v>-11102.900000000023</v>
      </c>
      <c r="O24" s="24">
        <v>1098468.18</v>
      </c>
      <c r="P24" s="24">
        <v>1186081.25</v>
      </c>
      <c r="Q24" s="123">
        <v>-87613.070000000065</v>
      </c>
      <c r="R24" s="78">
        <v>1081292.77</v>
      </c>
      <c r="S24" s="100">
        <v>17175.409999999916</v>
      </c>
      <c r="U24" s="24">
        <v>1937557.68</v>
      </c>
      <c r="V24" s="24">
        <v>2025170.75</v>
      </c>
      <c r="W24" s="123">
        <v>-87613.070000000065</v>
      </c>
      <c r="X24" s="78">
        <v>1883151.48</v>
      </c>
      <c r="Y24" s="100">
        <v>54406.199999999953</v>
      </c>
      <c r="AA24" s="24">
        <v>1900326.89</v>
      </c>
      <c r="AC24" s="25">
        <v>134324.4</v>
      </c>
      <c r="AD24" s="25">
        <v>161867.79</v>
      </c>
      <c r="AE24" s="25">
        <v>149129.05000000002</v>
      </c>
      <c r="AF24" s="25">
        <v>170582.71</v>
      </c>
      <c r="AG24" s="25">
        <v>241353.86</v>
      </c>
      <c r="AH24" s="25">
        <v>75403.63</v>
      </c>
      <c r="AI24" s="25">
        <v>148631.33000000002</v>
      </c>
      <c r="AJ24" s="25">
        <v>186541.67</v>
      </c>
      <c r="AK24" s="25">
        <v>154599.62</v>
      </c>
      <c r="AL24" s="25">
        <v>152600.76</v>
      </c>
      <c r="AM24" s="25">
        <v>168764.98</v>
      </c>
      <c r="AN24" s="25">
        <v>139351.67999999999</v>
      </c>
      <c r="AO24" s="25">
        <v>131171.66</v>
      </c>
      <c r="AP24" s="25">
        <v>164182.93</v>
      </c>
      <c r="AQ24" s="25">
        <v>152592.78</v>
      </c>
      <c r="AR24" s="25">
        <v>151777.54000000004</v>
      </c>
      <c r="AS24" s="25">
        <v>249118.66</v>
      </c>
      <c r="AT24" s="25">
        <v>112096.18</v>
      </c>
      <c r="AU24" s="25">
        <v>137528.43</v>
      </c>
      <c r="AV24" s="25">
        <v>194670.00000000003</v>
      </c>
      <c r="AW24" s="25">
        <v>157667.25000000003</v>
      </c>
      <c r="AX24" s="25">
        <v>160911.75000000003</v>
      </c>
      <c r="AY24" s="25">
        <v>188953.50000000003</v>
      </c>
      <c r="AZ24" s="25">
        <v>136887</v>
      </c>
      <c r="BB24" s="26">
        <v>143273.75</v>
      </c>
      <c r="BC24" s="26">
        <v>167978.75000000003</v>
      </c>
      <c r="BD24" s="26">
        <v>155245</v>
      </c>
      <c r="BE24" s="26">
        <v>174894.00000000003</v>
      </c>
      <c r="BF24" s="26">
        <v>253457.25000000003</v>
      </c>
      <c r="BG24" s="26">
        <v>132792.75</v>
      </c>
      <c r="BH24" s="26">
        <v>158439.75000000003</v>
      </c>
      <c r="BI24" s="26">
        <v>194670.00000000003</v>
      </c>
      <c r="BJ24" s="26">
        <v>157667.25000000003</v>
      </c>
      <c r="BK24" s="26">
        <v>160911.75000000003</v>
      </c>
      <c r="BL24" s="26">
        <v>188953.50000000003</v>
      </c>
      <c r="BM24" s="26">
        <v>136887</v>
      </c>
    </row>
    <row r="25" spans="3:65" ht="23.25" customHeight="1">
      <c r="C25" s="54" t="s">
        <v>866</v>
      </c>
      <c r="D25" s="32" t="s">
        <v>75</v>
      </c>
      <c r="E25" s="1303"/>
      <c r="F25" s="32" t="s">
        <v>36</v>
      </c>
      <c r="G25" s="32" t="s">
        <v>143</v>
      </c>
      <c r="I25" s="24">
        <v>59682.68</v>
      </c>
      <c r="J25" s="24">
        <v>65349.088000000003</v>
      </c>
      <c r="K25" s="123">
        <v>-5666.4080000000031</v>
      </c>
      <c r="L25" s="78">
        <v>62328.35</v>
      </c>
      <c r="M25" s="100">
        <v>-2645.6699999999983</v>
      </c>
      <c r="O25" s="24">
        <v>466154.07999999996</v>
      </c>
      <c r="P25" s="24">
        <v>497823.05599999998</v>
      </c>
      <c r="Q25" s="123">
        <v>-31668.976000000024</v>
      </c>
      <c r="R25" s="78">
        <v>438946.13</v>
      </c>
      <c r="S25" s="100">
        <v>27207.949999999953</v>
      </c>
      <c r="U25" s="24">
        <v>815699.80800000008</v>
      </c>
      <c r="V25" s="24">
        <v>847368.7840000001</v>
      </c>
      <c r="W25" s="123">
        <v>-31668.976000000024</v>
      </c>
      <c r="X25" s="78">
        <v>771264.58</v>
      </c>
      <c r="Y25" s="100">
        <v>44435.228000000119</v>
      </c>
      <c r="AA25" s="24">
        <v>798472.53000000014</v>
      </c>
      <c r="AC25" s="25">
        <v>60217.25</v>
      </c>
      <c r="AD25" s="25">
        <v>74456.62999999999</v>
      </c>
      <c r="AE25" s="25">
        <v>59327.8</v>
      </c>
      <c r="AF25" s="25">
        <v>59400.55</v>
      </c>
      <c r="AG25" s="25">
        <v>84140.9</v>
      </c>
      <c r="AH25" s="25">
        <v>39074.65</v>
      </c>
      <c r="AI25" s="25">
        <v>62328.35</v>
      </c>
      <c r="AJ25" s="25">
        <v>75025.849999999991</v>
      </c>
      <c r="AK25" s="25">
        <v>63857.090000000011</v>
      </c>
      <c r="AL25" s="25">
        <v>61867.429999999993</v>
      </c>
      <c r="AM25" s="25">
        <v>75400.119999999981</v>
      </c>
      <c r="AN25" s="25">
        <v>56167.960000000006</v>
      </c>
      <c r="AO25" s="25">
        <v>60132.649999999994</v>
      </c>
      <c r="AP25" s="25">
        <v>74329.489999999991</v>
      </c>
      <c r="AQ25" s="25">
        <v>62677.889999999992</v>
      </c>
      <c r="AR25" s="25">
        <v>67776.3</v>
      </c>
      <c r="AS25" s="25">
        <v>88042.250000000029</v>
      </c>
      <c r="AT25" s="25">
        <v>53512.820000000014</v>
      </c>
      <c r="AU25" s="25">
        <v>59682.68</v>
      </c>
      <c r="AV25" s="25">
        <v>79939.343999999997</v>
      </c>
      <c r="AW25" s="25">
        <v>64579.856</v>
      </c>
      <c r="AX25" s="25">
        <v>66338.399999999994</v>
      </c>
      <c r="AY25" s="25">
        <v>79337.792000000001</v>
      </c>
      <c r="AZ25" s="25">
        <v>59350.336000000003</v>
      </c>
      <c r="BB25" s="26">
        <v>61416.991999999998</v>
      </c>
      <c r="BC25" s="26">
        <v>73992.991999999998</v>
      </c>
      <c r="BD25" s="26">
        <v>65409.872000000003</v>
      </c>
      <c r="BE25" s="26">
        <v>71683.199999999997</v>
      </c>
      <c r="BF25" s="26">
        <v>100702.32</v>
      </c>
      <c r="BG25" s="26">
        <v>59268.591999999997</v>
      </c>
      <c r="BH25" s="26">
        <v>65349.088000000003</v>
      </c>
      <c r="BI25" s="26">
        <v>79939.343999999997</v>
      </c>
      <c r="BJ25" s="26">
        <v>64579.856</v>
      </c>
      <c r="BK25" s="26">
        <v>66338.399999999994</v>
      </c>
      <c r="BL25" s="26">
        <v>79337.792000000001</v>
      </c>
      <c r="BM25" s="26">
        <v>59350.336000000003</v>
      </c>
    </row>
    <row r="26" spans="3:65" ht="23.25" customHeight="1">
      <c r="C26" s="54" t="s">
        <v>867</v>
      </c>
      <c r="D26" s="32" t="s">
        <v>75</v>
      </c>
      <c r="E26" s="1303"/>
      <c r="F26" s="32" t="s">
        <v>40</v>
      </c>
      <c r="G26" s="32" t="s">
        <v>143</v>
      </c>
      <c r="I26" s="24">
        <v>13127.509999999995</v>
      </c>
      <c r="J26" s="24">
        <v>13785.489230769232</v>
      </c>
      <c r="K26" s="123">
        <v>-657.97923076923689</v>
      </c>
      <c r="L26" s="78">
        <v>13008.79</v>
      </c>
      <c r="M26" s="100">
        <v>118.71999999999389</v>
      </c>
      <c r="O26" s="24">
        <v>97802.559999999983</v>
      </c>
      <c r="P26" s="24">
        <v>103391.16923076924</v>
      </c>
      <c r="Q26" s="123">
        <v>-5588.6092307692597</v>
      </c>
      <c r="R26" s="78">
        <v>98888.15</v>
      </c>
      <c r="S26" s="100">
        <v>-1085.5900000000111</v>
      </c>
      <c r="U26" s="24">
        <v>173622.75076923074</v>
      </c>
      <c r="V26" s="24">
        <v>179211.36</v>
      </c>
      <c r="W26" s="123">
        <v>-5588.6092307692452</v>
      </c>
      <c r="X26" s="78">
        <v>213880.38</v>
      </c>
      <c r="Y26" s="100">
        <v>-40257.629230769264</v>
      </c>
      <c r="AA26" s="24">
        <v>212794.78999999998</v>
      </c>
      <c r="AC26" s="25">
        <v>14808.140000000003</v>
      </c>
      <c r="AD26" s="25">
        <v>16769.789999999997</v>
      </c>
      <c r="AE26" s="25">
        <v>13525.979999999996</v>
      </c>
      <c r="AF26" s="25">
        <v>13838.81</v>
      </c>
      <c r="AG26" s="25">
        <v>14437.780000000002</v>
      </c>
      <c r="AH26" s="25">
        <v>12498.859999999999</v>
      </c>
      <c r="AI26" s="25">
        <v>13008.79</v>
      </c>
      <c r="AJ26" s="25">
        <v>15785.420000000002</v>
      </c>
      <c r="AK26" s="25">
        <v>12960.75</v>
      </c>
      <c r="AL26" s="25">
        <v>12960.739999999996</v>
      </c>
      <c r="AM26" s="25">
        <v>15915.730000000003</v>
      </c>
      <c r="AN26" s="25">
        <v>57369.59</v>
      </c>
      <c r="AO26" s="25">
        <v>12422.250000000004</v>
      </c>
      <c r="AP26" s="25">
        <v>15170.819999999998</v>
      </c>
      <c r="AQ26" s="25">
        <v>13646.500000000002</v>
      </c>
      <c r="AR26" s="25">
        <v>13677.949999999999</v>
      </c>
      <c r="AS26" s="25">
        <v>16582.66</v>
      </c>
      <c r="AT26" s="25">
        <v>13174.869999999999</v>
      </c>
      <c r="AU26" s="25">
        <v>13127.509999999995</v>
      </c>
      <c r="AV26" s="25">
        <v>17231.861538461537</v>
      </c>
      <c r="AW26" s="25">
        <v>13785.489230769232</v>
      </c>
      <c r="AX26" s="25">
        <v>13785.489230769232</v>
      </c>
      <c r="AY26" s="25">
        <v>17231.861538461537</v>
      </c>
      <c r="AZ26" s="25">
        <v>13785.489230769232</v>
      </c>
      <c r="BB26" s="26">
        <v>13785.489230769232</v>
      </c>
      <c r="BC26" s="26">
        <v>17231.861538461537</v>
      </c>
      <c r="BD26" s="26">
        <v>13785.489230769232</v>
      </c>
      <c r="BE26" s="26">
        <v>13785.489230769232</v>
      </c>
      <c r="BF26" s="26">
        <v>17231.861538461537</v>
      </c>
      <c r="BG26" s="26">
        <v>13785.489230769232</v>
      </c>
      <c r="BH26" s="26">
        <v>13785.489230769232</v>
      </c>
      <c r="BI26" s="26">
        <v>17231.861538461537</v>
      </c>
      <c r="BJ26" s="26">
        <v>13785.489230769232</v>
      </c>
      <c r="BK26" s="26">
        <v>13785.489230769232</v>
      </c>
      <c r="BL26" s="26">
        <v>17231.861538461537</v>
      </c>
      <c r="BM26" s="26">
        <v>13785.489230769232</v>
      </c>
    </row>
    <row r="27" spans="3:65" ht="23.25" customHeight="1">
      <c r="C27" s="54" t="s">
        <v>868</v>
      </c>
      <c r="D27" s="32" t="s">
        <v>75</v>
      </c>
      <c r="E27" s="1303"/>
      <c r="F27" s="32" t="s">
        <v>79</v>
      </c>
      <c r="G27" s="32" t="s">
        <v>143</v>
      </c>
      <c r="I27" s="24">
        <v>25798.680000000004</v>
      </c>
      <c r="J27" s="24">
        <v>22832.546153846153</v>
      </c>
      <c r="K27" s="123">
        <v>2966.1338461538508</v>
      </c>
      <c r="L27" s="78">
        <v>25532.799999999999</v>
      </c>
      <c r="M27" s="100">
        <v>265.88000000000466</v>
      </c>
      <c r="O27" s="24">
        <v>169969.72999999998</v>
      </c>
      <c r="P27" s="24">
        <v>171461.24615384615</v>
      </c>
      <c r="Q27" s="123">
        <v>-1491.5161538461689</v>
      </c>
      <c r="R27" s="78">
        <v>143226.56999999998</v>
      </c>
      <c r="S27" s="100">
        <v>26743.160000000003</v>
      </c>
      <c r="U27" s="24">
        <v>293749.18384615378</v>
      </c>
      <c r="V27" s="24">
        <v>295240.69999999995</v>
      </c>
      <c r="W27" s="123">
        <v>-1491.5161538461689</v>
      </c>
      <c r="X27" s="78">
        <v>251789.88999999996</v>
      </c>
      <c r="Y27" s="100">
        <v>41959.293846153829</v>
      </c>
      <c r="AA27" s="24">
        <v>278533.05</v>
      </c>
      <c r="AC27" s="25">
        <v>16738.209999999995</v>
      </c>
      <c r="AD27" s="25">
        <v>29920.180000000004</v>
      </c>
      <c r="AE27" s="25">
        <v>19587.29</v>
      </c>
      <c r="AF27" s="25">
        <v>22650.98</v>
      </c>
      <c r="AG27" s="25">
        <v>30504.18</v>
      </c>
      <c r="AH27" s="25">
        <v>-1707.0700000000029</v>
      </c>
      <c r="AI27" s="25">
        <v>25532.799999999999</v>
      </c>
      <c r="AJ27" s="25">
        <v>26846.019999999993</v>
      </c>
      <c r="AK27" s="25">
        <v>18078.269999999997</v>
      </c>
      <c r="AL27" s="25">
        <v>22478.080000000002</v>
      </c>
      <c r="AM27" s="25">
        <v>24300.289999999997</v>
      </c>
      <c r="AN27" s="25">
        <v>16860.66</v>
      </c>
      <c r="AO27" s="25">
        <v>19882.57</v>
      </c>
      <c r="AP27" s="25">
        <v>27010.399999999994</v>
      </c>
      <c r="AQ27" s="25">
        <v>21481.64</v>
      </c>
      <c r="AR27" s="25">
        <v>22150.04</v>
      </c>
      <c r="AS27" s="25">
        <v>29374.03</v>
      </c>
      <c r="AT27" s="25">
        <v>24272.370000000003</v>
      </c>
      <c r="AU27" s="25">
        <v>25798.680000000004</v>
      </c>
      <c r="AV27" s="25">
        <v>28352.557692307695</v>
      </c>
      <c r="AW27" s="25">
        <v>22789.546153846153</v>
      </c>
      <c r="AX27" s="25">
        <v>22970.146153846155</v>
      </c>
      <c r="AY27" s="25">
        <v>28034.357692307691</v>
      </c>
      <c r="AZ27" s="25">
        <v>21632.846153846156</v>
      </c>
      <c r="BB27" s="26">
        <v>22092.946153846158</v>
      </c>
      <c r="BC27" s="26">
        <v>26989.457692307697</v>
      </c>
      <c r="BD27" s="26">
        <v>22768.046153846153</v>
      </c>
      <c r="BE27" s="26">
        <v>23748.446153846158</v>
      </c>
      <c r="BF27" s="26">
        <v>31624.857692307691</v>
      </c>
      <c r="BG27" s="26">
        <v>21404.946153846158</v>
      </c>
      <c r="BH27" s="26">
        <v>22832.546153846153</v>
      </c>
      <c r="BI27" s="26">
        <v>28352.557692307695</v>
      </c>
      <c r="BJ27" s="26">
        <v>22789.546153846153</v>
      </c>
      <c r="BK27" s="26">
        <v>22970.146153846155</v>
      </c>
      <c r="BL27" s="26">
        <v>28034.357692307691</v>
      </c>
      <c r="BM27" s="26">
        <v>21632.846153846156</v>
      </c>
    </row>
    <row r="28" spans="3:65" s="54" customFormat="1" ht="21" customHeight="1">
      <c r="C28" s="54" t="s">
        <v>869</v>
      </c>
      <c r="D28" s="32" t="s">
        <v>75</v>
      </c>
      <c r="E28" s="1303"/>
      <c r="F28" s="54" t="s">
        <v>87</v>
      </c>
      <c r="G28" s="54" t="s">
        <v>143</v>
      </c>
      <c r="I28" s="25">
        <v>38919.56</v>
      </c>
      <c r="J28" s="25">
        <v>56472.626615384637</v>
      </c>
      <c r="K28" s="514">
        <v>-17553.06661538464</v>
      </c>
      <c r="L28" s="82">
        <v>47761.39</v>
      </c>
      <c r="M28" s="524">
        <v>-8841.8300000000017</v>
      </c>
      <c r="O28" s="25">
        <v>364541.81</v>
      </c>
      <c r="P28" s="25">
        <v>413405.77861538471</v>
      </c>
      <c r="Q28" s="514">
        <v>-48863.968615384714</v>
      </c>
      <c r="R28" s="82">
        <v>400231.92000000004</v>
      </c>
      <c r="S28" s="524">
        <v>-35690.110000000044</v>
      </c>
      <c r="U28" s="25">
        <v>654485.93738461554</v>
      </c>
      <c r="V28" s="25">
        <v>703349.90600000031</v>
      </c>
      <c r="W28" s="514">
        <v>-48863.968615384772</v>
      </c>
      <c r="X28" s="82">
        <v>646216.63000000012</v>
      </c>
      <c r="Y28" s="524">
        <v>8269.3073846154148</v>
      </c>
      <c r="AA28" s="25">
        <v>610526.52</v>
      </c>
      <c r="AC28" s="25">
        <v>42560.800000000003</v>
      </c>
      <c r="AD28" s="25">
        <v>40721.190000000017</v>
      </c>
      <c r="AE28" s="25">
        <v>56687.980000000018</v>
      </c>
      <c r="AF28" s="25">
        <v>74692.37</v>
      </c>
      <c r="AG28" s="25">
        <v>112271</v>
      </c>
      <c r="AH28" s="25">
        <v>25537.190000000006</v>
      </c>
      <c r="AI28" s="25">
        <v>47761.39</v>
      </c>
      <c r="AJ28" s="25">
        <v>68884.380000000034</v>
      </c>
      <c r="AK28" s="25">
        <v>59703.509999999987</v>
      </c>
      <c r="AL28" s="25">
        <v>55294.510000000024</v>
      </c>
      <c r="AM28" s="25">
        <v>53148.84000000004</v>
      </c>
      <c r="AN28" s="25">
        <v>8953.4699999999903</v>
      </c>
      <c r="AO28" s="25">
        <v>38734.19000000001</v>
      </c>
      <c r="AP28" s="25">
        <v>47672.220000000016</v>
      </c>
      <c r="AQ28" s="25">
        <v>54786.750000000015</v>
      </c>
      <c r="AR28" s="25">
        <v>48173.250000000036</v>
      </c>
      <c r="AS28" s="25">
        <v>115119.71999999997</v>
      </c>
      <c r="AT28" s="25">
        <v>21136.119999999974</v>
      </c>
      <c r="AU28" s="25">
        <v>38919.56</v>
      </c>
      <c r="AV28" s="25">
        <v>69146.236769230803</v>
      </c>
      <c r="AW28" s="25">
        <v>56512.358615384641</v>
      </c>
      <c r="AX28" s="25">
        <v>57817.714615384641</v>
      </c>
      <c r="AY28" s="25">
        <v>64349.488769230797</v>
      </c>
      <c r="AZ28" s="25">
        <v>42118.328615384598</v>
      </c>
      <c r="BB28" s="1188">
        <v>45978.322615384604</v>
      </c>
      <c r="BC28" s="1188">
        <v>49764.438769230794</v>
      </c>
      <c r="BD28" s="1188">
        <v>53281.592615384609</v>
      </c>
      <c r="BE28" s="1188">
        <v>65676.864615384635</v>
      </c>
      <c r="BF28" s="1188">
        <v>103898.21076923081</v>
      </c>
      <c r="BG28" s="1188">
        <v>38333.722615384599</v>
      </c>
      <c r="BH28" s="1188">
        <v>56472.626615384637</v>
      </c>
      <c r="BI28" s="1188">
        <v>69146.236769230803</v>
      </c>
      <c r="BJ28" s="1188">
        <v>56512.358615384641</v>
      </c>
      <c r="BK28" s="1188">
        <v>57817.714615384641</v>
      </c>
      <c r="BL28" s="1188">
        <v>64349.488769230797</v>
      </c>
      <c r="BM28" s="1188">
        <v>42118.328615384598</v>
      </c>
    </row>
    <row r="29" spans="3:65" s="502" customFormat="1" ht="20.25" customHeight="1">
      <c r="E29" s="1303"/>
      <c r="F29" s="106" t="s">
        <v>609</v>
      </c>
      <c r="G29" s="106" t="s">
        <v>614</v>
      </c>
      <c r="H29" s="106"/>
      <c r="I29" s="510">
        <v>1.1294663417980082</v>
      </c>
      <c r="J29" s="510">
        <v>1.2495248422712937</v>
      </c>
      <c r="K29" s="515">
        <v>-0.12005850047328548</v>
      </c>
      <c r="L29" s="510">
        <v>1.1650599126875247</v>
      </c>
      <c r="M29" s="515">
        <v>-3.5593570889516535E-2</v>
      </c>
      <c r="N29" s="106"/>
      <c r="O29" s="510">
        <v>1.1901315786266113</v>
      </c>
      <c r="P29" s="510">
        <v>1.2338304899615105</v>
      </c>
      <c r="Q29" s="515">
        <v>-4.3698911334899115E-2</v>
      </c>
      <c r="R29" s="510">
        <v>1.1881292578121259</v>
      </c>
      <c r="S29" s="515">
        <v>2.0023208144854809E-3</v>
      </c>
      <c r="T29" s="106"/>
      <c r="U29" s="510">
        <v>1.1562811274667555</v>
      </c>
      <c r="V29" s="510">
        <v>1.1815465285880979</v>
      </c>
      <c r="W29" s="515">
        <v>-2.5265401121342457E-2</v>
      </c>
      <c r="X29" s="510">
        <v>1.1622372213579109</v>
      </c>
      <c r="Y29" s="515">
        <v>-5.9560938911553674E-3</v>
      </c>
      <c r="Z29" s="106"/>
      <c r="AA29" s="67">
        <v>1.1635733369757935</v>
      </c>
      <c r="AB29" s="106"/>
      <c r="AC29" s="67">
        <v>0.72875662902939919</v>
      </c>
      <c r="AD29" s="67">
        <v>0.74907382584996651</v>
      </c>
      <c r="AE29" s="67">
        <v>0.74644809224561481</v>
      </c>
      <c r="AF29" s="67">
        <v>0.76900093677955206</v>
      </c>
      <c r="AG29" s="67">
        <v>0.75076378533930299</v>
      </c>
      <c r="AH29" s="67">
        <v>0.75423051435744703</v>
      </c>
      <c r="AI29" s="67">
        <v>0.73896193258965481</v>
      </c>
      <c r="AJ29" s="67">
        <v>0.74912172548809841</v>
      </c>
      <c r="AK29" s="67">
        <v>0.77151601772994083</v>
      </c>
      <c r="AL29" s="67">
        <v>0.75864228961278712</v>
      </c>
      <c r="AM29" s="67">
        <v>0.74686465283214043</v>
      </c>
      <c r="AN29" s="67">
        <v>0.79892038405735322</v>
      </c>
      <c r="AO29" s="67">
        <v>0.78122359376172545</v>
      </c>
      <c r="AP29" s="67">
        <v>0.77304772794742727</v>
      </c>
      <c r="AQ29" s="67">
        <v>0.77629411197315834</v>
      </c>
      <c r="AR29" s="67">
        <v>0.76029736734880149</v>
      </c>
      <c r="AS29" s="67">
        <v>0.77267402760085124</v>
      </c>
      <c r="AT29" s="67">
        <v>0.76274018544131805</v>
      </c>
      <c r="AU29" s="67">
        <v>0.7681463450271494</v>
      </c>
      <c r="AV29" s="67">
        <v>0.77250000000000008</v>
      </c>
      <c r="AW29" s="67">
        <v>0.77250000000000019</v>
      </c>
      <c r="AX29" s="67">
        <v>0.77250000000000019</v>
      </c>
      <c r="AY29" s="67">
        <v>0.77250000000000008</v>
      </c>
      <c r="AZ29" s="67">
        <v>0.77249999999999996</v>
      </c>
      <c r="BA29" s="106"/>
      <c r="BB29" s="67">
        <v>0.76249999999999996</v>
      </c>
      <c r="BC29" s="67">
        <v>0.76250000000000018</v>
      </c>
      <c r="BD29" s="67">
        <v>0.76249999999999996</v>
      </c>
      <c r="BE29" s="67">
        <v>0.77250000000000008</v>
      </c>
      <c r="BF29" s="67">
        <v>0.77250000000000008</v>
      </c>
      <c r="BG29" s="67">
        <v>0.77249999999999996</v>
      </c>
      <c r="BH29" s="67">
        <v>0.77250000000000019</v>
      </c>
      <c r="BI29" s="67">
        <v>0.77250000000000008</v>
      </c>
      <c r="BJ29" s="67">
        <v>0.77250000000000019</v>
      </c>
      <c r="BK29" s="67">
        <v>0.77250000000000019</v>
      </c>
      <c r="BL29" s="67">
        <v>0.77250000000000008</v>
      </c>
      <c r="BM29" s="67">
        <v>0.77249999999999996</v>
      </c>
    </row>
    <row r="30" spans="3:65" s="502" customFormat="1" ht="23.25" customHeight="1">
      <c r="E30" s="1303"/>
      <c r="F30" s="106" t="s">
        <v>610</v>
      </c>
      <c r="G30" s="106" t="s">
        <v>614</v>
      </c>
      <c r="H30" s="106"/>
      <c r="I30" s="511">
        <v>0.49015013294561094</v>
      </c>
      <c r="J30" s="511">
        <v>0.51537135646687704</v>
      </c>
      <c r="K30" s="516">
        <v>2.5221223521266101E-2</v>
      </c>
      <c r="L30" s="511">
        <v>0.48856632049889803</v>
      </c>
      <c r="M30" s="516">
        <v>-1.5838124467129067E-3</v>
      </c>
      <c r="N30" s="106"/>
      <c r="O30" s="511">
        <v>0.50505303768893484</v>
      </c>
      <c r="P30" s="511">
        <v>0.51786440861333605</v>
      </c>
      <c r="Q30" s="516">
        <v>1.2811370924401211E-2</v>
      </c>
      <c r="R30" s="511">
        <v>0.48231594081259316</v>
      </c>
      <c r="S30" s="516">
        <v>-2.2737096876341678E-2</v>
      </c>
      <c r="T30" s="106"/>
      <c r="U30" s="511">
        <v>0.48678720814580145</v>
      </c>
      <c r="V30" s="511">
        <v>0.49438085414235711</v>
      </c>
      <c r="W30" s="516">
        <v>7.5936459965556535E-3</v>
      </c>
      <c r="X30" s="511">
        <v>0.47600653049481506</v>
      </c>
      <c r="Y30" s="516">
        <v>-1.0780677650986392E-2</v>
      </c>
      <c r="Z30" s="106"/>
      <c r="AA30" s="22">
        <v>0.48890606721646956</v>
      </c>
      <c r="AB30" s="106"/>
      <c r="AC30" s="22">
        <v>0.32669954319111488</v>
      </c>
      <c r="AD30" s="22">
        <v>0.34456214354934595</v>
      </c>
      <c r="AE30" s="22">
        <v>0.29695839360023674</v>
      </c>
      <c r="AF30" s="22">
        <v>0.26778258239197061</v>
      </c>
      <c r="AG30" s="22">
        <v>0.26173163580584857</v>
      </c>
      <c r="AH30" s="22">
        <v>0.39084714313935842</v>
      </c>
      <c r="AI30" s="22">
        <v>0.30988270084863268</v>
      </c>
      <c r="AJ30" s="22">
        <v>0.30129190013261509</v>
      </c>
      <c r="AK30" s="22">
        <v>0.31867327863174849</v>
      </c>
      <c r="AL30" s="22">
        <v>0.30756890560478745</v>
      </c>
      <c r="AM30" s="22">
        <v>0.3336811016556972</v>
      </c>
      <c r="AN30" s="22">
        <v>0.32201784847457932</v>
      </c>
      <c r="AO30" s="22">
        <v>0.35813410408480012</v>
      </c>
      <c r="AP30" s="22">
        <v>0.34997696389016214</v>
      </c>
      <c r="AQ30" s="22">
        <v>0.31886487000172153</v>
      </c>
      <c r="AR30" s="22">
        <v>0.33951098732159296</v>
      </c>
      <c r="AS30" s="22">
        <v>0.27307452563585993</v>
      </c>
      <c r="AT30" s="22">
        <v>0.36411926124768823</v>
      </c>
      <c r="AU30" s="22">
        <v>0.33334949365323918</v>
      </c>
      <c r="AV30" s="22">
        <v>0.31721961904761903</v>
      </c>
      <c r="AW30" s="22">
        <v>0.31641281724644782</v>
      </c>
      <c r="AX30" s="22">
        <v>0.31847527604416703</v>
      </c>
      <c r="AY30" s="22">
        <v>0.32435728536385938</v>
      </c>
      <c r="AZ30" s="22">
        <v>0.3349341760722348</v>
      </c>
      <c r="BA30" s="106"/>
      <c r="BB30" s="22">
        <v>0.32685998935604044</v>
      </c>
      <c r="BC30" s="22">
        <v>0.33587377212891512</v>
      </c>
      <c r="BD30" s="22">
        <v>0.32126656188605107</v>
      </c>
      <c r="BE30" s="22">
        <v>0.31662190812720847</v>
      </c>
      <c r="BF30" s="22">
        <v>0.30692569338616277</v>
      </c>
      <c r="BG30" s="22">
        <v>0.34478529377545081</v>
      </c>
      <c r="BH30" s="22">
        <v>0.31862061433447103</v>
      </c>
      <c r="BI30" s="22">
        <v>0.31721961904761903</v>
      </c>
      <c r="BJ30" s="22">
        <v>0.31641281724644782</v>
      </c>
      <c r="BK30" s="22">
        <v>0.31847527604416703</v>
      </c>
      <c r="BL30" s="22">
        <v>0.32435728536385938</v>
      </c>
      <c r="BM30" s="22">
        <v>0.3349341760722348</v>
      </c>
    </row>
    <row r="31" spans="3:65" s="502" customFormat="1" ht="23.25" customHeight="1">
      <c r="E31" s="1303"/>
      <c r="F31" s="106" t="s">
        <v>611</v>
      </c>
      <c r="G31" s="106" t="s">
        <v>614</v>
      </c>
      <c r="H31" s="106"/>
      <c r="I31" s="511">
        <v>0.10781102275810729</v>
      </c>
      <c r="J31" s="511">
        <v>0.10871836932783306</v>
      </c>
      <c r="K31" s="516">
        <v>9.0734656972576988E-4</v>
      </c>
      <c r="L31" s="511">
        <v>0.10197055857315107</v>
      </c>
      <c r="M31" s="516">
        <v>-5.8404641849562206E-3</v>
      </c>
      <c r="N31" s="106"/>
      <c r="O31" s="511">
        <v>0.10596384787998489</v>
      </c>
      <c r="P31" s="511">
        <v>0.10755348926533782</v>
      </c>
      <c r="Q31" s="516">
        <v>1.5896413853529329E-3</v>
      </c>
      <c r="R31" s="511">
        <v>0.10865873473464005</v>
      </c>
      <c r="S31" s="516">
        <v>2.6948868546551596E-3</v>
      </c>
      <c r="T31" s="106"/>
      <c r="U31" s="511">
        <v>0.10361328185766611</v>
      </c>
      <c r="V31" s="511">
        <v>0.1045573862310385</v>
      </c>
      <c r="W31" s="516">
        <v>9.4410437337238973E-4</v>
      </c>
      <c r="X31" s="511">
        <v>0.13200198772866328</v>
      </c>
      <c r="Y31" s="516">
        <v>2.8388705870997177E-2</v>
      </c>
      <c r="Z31" s="106"/>
      <c r="AA31" s="22">
        <v>0.13029460625659156</v>
      </c>
      <c r="AB31" s="106"/>
      <c r="AC31" s="67">
        <v>0.19334746344183695</v>
      </c>
      <c r="AD31" s="67">
        <v>0.1052847980032177</v>
      </c>
      <c r="AE31" s="67">
        <v>9.9849104054864357E-2</v>
      </c>
      <c r="AF31" s="67">
        <v>0.1050206462239251</v>
      </c>
      <c r="AG31" s="67">
        <v>8.1387566983134874E-2</v>
      </c>
      <c r="AH31" s="67">
        <v>0.12253097179256221</v>
      </c>
      <c r="AI31" s="67">
        <v>0.10197055857315107</v>
      </c>
      <c r="AJ31" s="67">
        <v>0.10045561151052583</v>
      </c>
      <c r="AK31" s="67">
        <v>9.5611184208779135E-2</v>
      </c>
      <c r="AL31" s="67">
        <v>0.10405734645472933</v>
      </c>
      <c r="AM31" s="67">
        <v>0.10134191812508923</v>
      </c>
      <c r="AN31" s="67">
        <v>0.42213726600996637</v>
      </c>
      <c r="AO31" s="67">
        <v>0.10994156363282029</v>
      </c>
      <c r="AP31" s="67">
        <v>0.10319161838224283</v>
      </c>
      <c r="AQ31" s="67">
        <v>0.10932492370327616</v>
      </c>
      <c r="AR31" s="67">
        <v>0.10509437590900475</v>
      </c>
      <c r="AS31" s="67">
        <v>9.2507286151102527E-2</v>
      </c>
      <c r="AT31" s="67">
        <v>0.1231543145798854</v>
      </c>
      <c r="AU31" s="67">
        <v>0.10781102275810729</v>
      </c>
      <c r="AV31" s="67">
        <v>0.10539364855328157</v>
      </c>
      <c r="AW31" s="67">
        <v>0.10365029496818971</v>
      </c>
      <c r="AX31" s="67">
        <v>0.10114078672611322</v>
      </c>
      <c r="AY31" s="67">
        <v>9.8806545518701466E-2</v>
      </c>
      <c r="AZ31" s="67">
        <v>9.4745630452022209E-2</v>
      </c>
      <c r="BA31" s="106"/>
      <c r="BB31" s="67">
        <v>0.10719665031702358</v>
      </c>
      <c r="BC31" s="67">
        <v>0.10824033629686895</v>
      </c>
      <c r="BD31" s="67">
        <v>0.10188831656148729</v>
      </c>
      <c r="BE31" s="67">
        <v>0.10451470228028227</v>
      </c>
      <c r="BF31" s="67">
        <v>9.7135634376897054E-2</v>
      </c>
      <c r="BG31" s="67">
        <v>0.13501948316130491</v>
      </c>
      <c r="BH31" s="67">
        <v>0.10871836932783306</v>
      </c>
      <c r="BI31" s="67">
        <v>0.10539364855328157</v>
      </c>
      <c r="BJ31" s="67">
        <v>0.10365029496818971</v>
      </c>
      <c r="BK31" s="67">
        <v>0.10114078672611322</v>
      </c>
      <c r="BL31" s="67">
        <v>9.8806545518701466E-2</v>
      </c>
      <c r="BM31" s="67">
        <v>9.4745630452022209E-2</v>
      </c>
    </row>
    <row r="32" spans="3:65" s="502" customFormat="1" ht="23.25" customHeight="1">
      <c r="E32" s="1303"/>
      <c r="F32" s="106" t="s">
        <v>612</v>
      </c>
      <c r="G32" s="106" t="s">
        <v>614</v>
      </c>
      <c r="H32" s="106"/>
      <c r="I32" s="511">
        <v>0.21187430644571048</v>
      </c>
      <c r="J32" s="511">
        <v>0.18006739868963842</v>
      </c>
      <c r="K32" s="516">
        <v>-3.1806907756072061E-2</v>
      </c>
      <c r="L32" s="511">
        <v>0.20014112595687619</v>
      </c>
      <c r="M32" s="516">
        <v>-1.1733180488834288E-2</v>
      </c>
      <c r="N32" s="106"/>
      <c r="O32" s="511">
        <v>0.18415312046966978</v>
      </c>
      <c r="P32" s="511">
        <v>0.17836393025470315</v>
      </c>
      <c r="Q32" s="516">
        <v>-5.7891902149666274E-3</v>
      </c>
      <c r="R32" s="511">
        <v>0.15737798590207577</v>
      </c>
      <c r="S32" s="516">
        <v>-2.6775134567594006E-2</v>
      </c>
      <c r="T32" s="106"/>
      <c r="U32" s="511">
        <v>0.17530143282757391</v>
      </c>
      <c r="V32" s="511">
        <v>0.17225245040840137</v>
      </c>
      <c r="W32" s="516">
        <v>-3.0489824191725357E-3</v>
      </c>
      <c r="X32" s="511">
        <v>0.15539885411640594</v>
      </c>
      <c r="Y32" s="516">
        <v>-1.9902578711167962E-2</v>
      </c>
      <c r="Z32" s="106"/>
      <c r="AA32" s="22">
        <v>0.17054625293785403</v>
      </c>
      <c r="AB32" s="106"/>
      <c r="AC32" s="67">
        <v>9.0810615908845885E-2</v>
      </c>
      <c r="AD32" s="67">
        <v>0.13846129426193843</v>
      </c>
      <c r="AE32" s="67">
        <v>9.804189896443119E-2</v>
      </c>
      <c r="AF32" s="67">
        <v>0.10211248747880075</v>
      </c>
      <c r="AG32" s="67">
        <v>9.4887372613271903E-2</v>
      </c>
      <c r="AH32" s="67">
        <v>-1.7075096837435667E-2</v>
      </c>
      <c r="AI32" s="67">
        <v>0.12694340575721913</v>
      </c>
      <c r="AJ32" s="67">
        <v>0.10780935340017055</v>
      </c>
      <c r="AK32" s="67">
        <v>9.0218041142964361E-2</v>
      </c>
      <c r="AL32" s="67">
        <v>0.11174794986145153</v>
      </c>
      <c r="AM32" s="67">
        <v>0.10754024712099826</v>
      </c>
      <c r="AN32" s="67">
        <v>9.6664245186426564E-2</v>
      </c>
      <c r="AO32" s="67">
        <v>0.11841531004958745</v>
      </c>
      <c r="AP32" s="67">
        <v>0.12717721842917035</v>
      </c>
      <c r="AQ32" s="67">
        <v>0.10928479478207996</v>
      </c>
      <c r="AR32" s="67">
        <v>0.11095592337753428</v>
      </c>
      <c r="AS32" s="67">
        <v>9.1107386604312307E-2</v>
      </c>
      <c r="AT32" s="67">
        <v>0.16515738533552426</v>
      </c>
      <c r="AU32" s="67">
        <v>0.14409501910641329</v>
      </c>
      <c r="AV32" s="67">
        <v>0.11251014957264958</v>
      </c>
      <c r="AW32" s="67">
        <v>0.111658726868428</v>
      </c>
      <c r="AX32" s="67">
        <v>0.11027434543373094</v>
      </c>
      <c r="AY32" s="67">
        <v>0.11461307314925466</v>
      </c>
      <c r="AZ32" s="67">
        <v>0.1220815245702379</v>
      </c>
      <c r="BA32" s="106"/>
      <c r="BB32" s="67">
        <v>0.11757821263356125</v>
      </c>
      <c r="BC32" s="67">
        <v>0.12251229093194596</v>
      </c>
      <c r="BD32" s="67">
        <v>0.1118273386731147</v>
      </c>
      <c r="BE32" s="67">
        <v>0.10489596357705901</v>
      </c>
      <c r="BF32" s="67">
        <v>9.6387862518462944E-2</v>
      </c>
      <c r="BG32" s="67">
        <v>0.12451975656687701</v>
      </c>
      <c r="BH32" s="67">
        <v>0.11132396954581254</v>
      </c>
      <c r="BI32" s="67">
        <v>0.11251014957264958</v>
      </c>
      <c r="BJ32" s="67">
        <v>0.111658726868428</v>
      </c>
      <c r="BK32" s="67">
        <v>0.11027434543373094</v>
      </c>
      <c r="BL32" s="67">
        <v>0.11461307314925466</v>
      </c>
      <c r="BM32" s="67">
        <v>0.1220815245702379</v>
      </c>
    </row>
    <row r="33" spans="3:65" s="503" customFormat="1" ht="21" customHeight="1">
      <c r="C33" s="503" t="s">
        <v>870</v>
      </c>
      <c r="E33" s="1304"/>
      <c r="F33" s="507" t="s">
        <v>613</v>
      </c>
      <c r="G33" s="507" t="s">
        <v>614</v>
      </c>
      <c r="H33" s="504"/>
      <c r="I33" s="512">
        <v>0.31963087964857945</v>
      </c>
      <c r="J33" s="512">
        <v>0.44536771778694512</v>
      </c>
      <c r="K33" s="517">
        <v>-0.12573683813836567</v>
      </c>
      <c r="L33" s="512">
        <v>0.37438190765859941</v>
      </c>
      <c r="M33" s="517">
        <v>-5.4751028010019964E-2</v>
      </c>
      <c r="N33" s="504"/>
      <c r="O33" s="512">
        <v>0.39496157258802184</v>
      </c>
      <c r="P33" s="512">
        <v>0.4300486618281335</v>
      </c>
      <c r="Q33" s="517">
        <v>-3.5087089240111669E-2</v>
      </c>
      <c r="R33" s="512">
        <v>0.43977659636281685</v>
      </c>
      <c r="S33" s="517">
        <v>-4.4815023774795015E-2</v>
      </c>
      <c r="T33" s="504"/>
      <c r="U33" s="512">
        <v>0.39057920463571422</v>
      </c>
      <c r="V33" s="512">
        <v>0.41035583780630125</v>
      </c>
      <c r="W33" s="517">
        <v>-1.9776633170587032E-2</v>
      </c>
      <c r="X33" s="512">
        <v>0.39882984901802659</v>
      </c>
      <c r="Y33" s="517">
        <v>-8.2506443823123776E-3</v>
      </c>
      <c r="Z33" s="504"/>
      <c r="AA33" s="508">
        <v>0.37382641056487842</v>
      </c>
      <c r="AB33" s="504"/>
      <c r="AC33" s="506">
        <v>0.23090715563810044</v>
      </c>
      <c r="AD33" s="506">
        <v>0.1884450117374396</v>
      </c>
      <c r="AE33" s="506">
        <v>0.28374508202296989</v>
      </c>
      <c r="AF33" s="506">
        <v>0.33671936915696149</v>
      </c>
      <c r="AG33" s="506">
        <v>0.34923411187137798</v>
      </c>
      <c r="AH33" s="506">
        <v>0.2554376752013644</v>
      </c>
      <c r="AI33" s="506">
        <v>0.23745901390755375</v>
      </c>
      <c r="AJ33" s="506">
        <v>0.27662873182585895</v>
      </c>
      <c r="AK33" s="506">
        <v>0.29794519727603269</v>
      </c>
      <c r="AL33" s="506">
        <v>0.27489216744016981</v>
      </c>
      <c r="AM33" s="506">
        <v>0.23520869042280576</v>
      </c>
      <c r="AN33" s="506">
        <v>5.1331348793541516E-2</v>
      </c>
      <c r="AO33" s="506">
        <v>0.23069055551518897</v>
      </c>
      <c r="AP33" s="506">
        <v>0.22446244172405694</v>
      </c>
      <c r="AQ33" s="506">
        <v>0.27871981517831607</v>
      </c>
      <c r="AR33" s="506">
        <v>0.24131366967494447</v>
      </c>
      <c r="AS33" s="506">
        <v>0.35705883175785486</v>
      </c>
      <c r="AT33" s="506">
        <v>0.14381728341063837</v>
      </c>
      <c r="AU33" s="506">
        <v>0.21737991020521968</v>
      </c>
      <c r="AV33" s="506">
        <v>0.27438982844932858</v>
      </c>
      <c r="AW33" s="506">
        <v>0.27688563750800904</v>
      </c>
      <c r="AX33" s="506">
        <v>0.2775694412644486</v>
      </c>
      <c r="AY33" s="506">
        <v>0.26308049374174486</v>
      </c>
      <c r="AZ33" s="506">
        <v>0.2376880847369334</v>
      </c>
      <c r="BA33" s="504"/>
      <c r="BB33" s="506">
        <v>0.24469570311540503</v>
      </c>
      <c r="BC33" s="506">
        <v>0.22589395719124283</v>
      </c>
      <c r="BD33" s="506">
        <v>0.26169740970228195</v>
      </c>
      <c r="BE33" s="506">
        <v>0.29009215819516182</v>
      </c>
      <c r="BF33" s="506">
        <v>0.31666629310951178</v>
      </c>
      <c r="BG33" s="506">
        <v>0.22300013156128329</v>
      </c>
      <c r="BH33" s="506">
        <v>0.27534191426321131</v>
      </c>
      <c r="BI33" s="506">
        <v>0.27438982844932858</v>
      </c>
      <c r="BJ33" s="506">
        <v>0.27688563750800904</v>
      </c>
      <c r="BK33" s="506">
        <v>0.2775694412644486</v>
      </c>
      <c r="BL33" s="506">
        <v>0.26308049374174486</v>
      </c>
      <c r="BM33" s="506">
        <v>0.2376880847369334</v>
      </c>
    </row>
    <row r="35" spans="3:65" s="54" customFormat="1" ht="21" customHeight="1">
      <c r="C35" s="54" t="s">
        <v>871</v>
      </c>
      <c r="D35" s="597" t="s">
        <v>76</v>
      </c>
      <c r="E35" s="1302" t="s">
        <v>572</v>
      </c>
      <c r="F35" s="62" t="s">
        <v>57</v>
      </c>
      <c r="G35" s="62" t="s">
        <v>143</v>
      </c>
      <c r="I35" s="63">
        <v>239083.17</v>
      </c>
      <c r="J35" s="63">
        <v>256500</v>
      </c>
      <c r="K35" s="513">
        <v>-17416.829999999987</v>
      </c>
      <c r="L35" s="167">
        <v>245971.07</v>
      </c>
      <c r="M35" s="523">
        <v>-6887.8999999999942</v>
      </c>
      <c r="O35" s="63">
        <v>1869312.3299999998</v>
      </c>
      <c r="P35" s="63">
        <v>1918900</v>
      </c>
      <c r="Q35" s="513">
        <v>-49587.670000000158</v>
      </c>
      <c r="R35" s="167">
        <v>1875794.33</v>
      </c>
      <c r="S35" s="523">
        <v>-6482.0000000002328</v>
      </c>
      <c r="U35" s="63">
        <v>3317712.33</v>
      </c>
      <c r="V35" s="63">
        <v>3367300</v>
      </c>
      <c r="W35" s="513">
        <v>-49587.669999999925</v>
      </c>
      <c r="X35" s="167">
        <v>3228220.67</v>
      </c>
      <c r="Y35" s="523">
        <v>89491.660000000149</v>
      </c>
      <c r="AA35" s="63">
        <v>3221738.6699999995</v>
      </c>
      <c r="AC35" s="25">
        <v>276577.06</v>
      </c>
      <c r="AD35" s="25">
        <v>294851.88</v>
      </c>
      <c r="AE35" s="25">
        <v>247063.59000000003</v>
      </c>
      <c r="AF35" s="25">
        <v>253036.80000000002</v>
      </c>
      <c r="AG35" s="25">
        <v>351620.38</v>
      </c>
      <c r="AH35" s="25">
        <v>206673.55000000002</v>
      </c>
      <c r="AI35" s="25">
        <v>245971.07</v>
      </c>
      <c r="AJ35" s="25">
        <v>307144.55</v>
      </c>
      <c r="AK35" s="25">
        <v>259036.1</v>
      </c>
      <c r="AL35" s="25">
        <v>223813.78999999998</v>
      </c>
      <c r="AM35" s="25">
        <v>303320.02999999997</v>
      </c>
      <c r="AN35" s="25">
        <v>259111.87</v>
      </c>
      <c r="AO35" s="25">
        <v>241158.96000000002</v>
      </c>
      <c r="AP35" s="25">
        <v>281443.25</v>
      </c>
      <c r="AQ35" s="25">
        <v>237690.26</v>
      </c>
      <c r="AR35" s="25">
        <v>264169.17</v>
      </c>
      <c r="AS35" s="25">
        <v>398072.18</v>
      </c>
      <c r="AT35" s="25">
        <v>207695.34</v>
      </c>
      <c r="AU35" s="25">
        <v>239083.17</v>
      </c>
      <c r="AV35" s="25">
        <v>328400</v>
      </c>
      <c r="AW35" s="25">
        <v>259200</v>
      </c>
      <c r="AX35" s="25">
        <v>264800</v>
      </c>
      <c r="AY35" s="25">
        <v>304000</v>
      </c>
      <c r="AZ35" s="25">
        <v>292000</v>
      </c>
      <c r="BB35" s="1188">
        <v>282200</v>
      </c>
      <c r="BC35" s="1188">
        <v>300800</v>
      </c>
      <c r="BD35" s="1188">
        <v>251700</v>
      </c>
      <c r="BE35" s="1188">
        <v>258200</v>
      </c>
      <c r="BF35" s="1188">
        <v>358700</v>
      </c>
      <c r="BG35" s="1188">
        <v>210800</v>
      </c>
      <c r="BH35" s="1188">
        <v>256500</v>
      </c>
      <c r="BI35" s="1188">
        <v>328400</v>
      </c>
      <c r="BJ35" s="1188">
        <v>259200</v>
      </c>
      <c r="BK35" s="1188">
        <v>264800</v>
      </c>
      <c r="BL35" s="1188">
        <v>304000</v>
      </c>
      <c r="BM35" s="1188">
        <v>292000</v>
      </c>
    </row>
    <row r="36" spans="3:65" ht="20.25" customHeight="1">
      <c r="C36" s="54" t="s">
        <v>872</v>
      </c>
      <c r="D36" s="32" t="s">
        <v>76</v>
      </c>
      <c r="E36" s="1303"/>
      <c r="F36" s="32" t="s">
        <v>1</v>
      </c>
      <c r="G36" s="32" t="s">
        <v>143</v>
      </c>
      <c r="I36" s="24">
        <v>179720.88</v>
      </c>
      <c r="J36" s="24">
        <v>198146.25000000003</v>
      </c>
      <c r="K36" s="123">
        <v>-18425.370000000024</v>
      </c>
      <c r="L36" s="78">
        <v>183328.26</v>
      </c>
      <c r="M36" s="100">
        <v>-3607.3800000000047</v>
      </c>
      <c r="O36" s="24">
        <v>1431745.6400000001</v>
      </c>
      <c r="P36" s="24">
        <v>1474003.25</v>
      </c>
      <c r="Q36" s="123">
        <v>-42257.60999999987</v>
      </c>
      <c r="R36" s="78">
        <v>1407613.1400000001</v>
      </c>
      <c r="S36" s="100">
        <v>24132.5</v>
      </c>
      <c r="U36" s="24">
        <v>2550634.64</v>
      </c>
      <c r="V36" s="24">
        <v>2592892.25</v>
      </c>
      <c r="W36" s="123">
        <v>-42257.60999999987</v>
      </c>
      <c r="X36" s="78">
        <v>2433734.6000000006</v>
      </c>
      <c r="Y36" s="100">
        <v>116900.03999999957</v>
      </c>
      <c r="AA36" s="24">
        <v>2457867.0999999996</v>
      </c>
      <c r="AC36" s="25">
        <v>203026.4</v>
      </c>
      <c r="AD36" s="25">
        <v>221675.2</v>
      </c>
      <c r="AE36" s="25">
        <v>185159.23000000004</v>
      </c>
      <c r="AF36" s="25">
        <v>190973.12</v>
      </c>
      <c r="AG36" s="25">
        <v>263361.37</v>
      </c>
      <c r="AH36" s="25">
        <v>160089.56</v>
      </c>
      <c r="AI36" s="25">
        <v>183328.26</v>
      </c>
      <c r="AJ36" s="25">
        <v>224197.33</v>
      </c>
      <c r="AK36" s="25">
        <v>202298.72</v>
      </c>
      <c r="AL36" s="25">
        <v>166985.04999999999</v>
      </c>
      <c r="AM36" s="25">
        <v>232394.44999999995</v>
      </c>
      <c r="AN36" s="25">
        <v>200245.91</v>
      </c>
      <c r="AO36" s="25">
        <v>182809.57</v>
      </c>
      <c r="AP36" s="25">
        <v>206333.16</v>
      </c>
      <c r="AQ36" s="25">
        <v>189985.40000000002</v>
      </c>
      <c r="AR36" s="25">
        <v>209990.13</v>
      </c>
      <c r="AS36" s="25">
        <v>305975.51</v>
      </c>
      <c r="AT36" s="25">
        <v>156930.99</v>
      </c>
      <c r="AU36" s="25">
        <v>179720.88</v>
      </c>
      <c r="AV36" s="25">
        <v>253689.00000000003</v>
      </c>
      <c r="AW36" s="25">
        <v>200232.00000000003</v>
      </c>
      <c r="AX36" s="25">
        <v>204558.00000000003</v>
      </c>
      <c r="AY36" s="25">
        <v>234840.00000000003</v>
      </c>
      <c r="AZ36" s="25">
        <v>225570.00000000003</v>
      </c>
      <c r="BB36" s="26">
        <v>215177.50000000003</v>
      </c>
      <c r="BC36" s="26">
        <v>229360.00000000003</v>
      </c>
      <c r="BD36" s="26">
        <v>191921.25000000003</v>
      </c>
      <c r="BE36" s="26">
        <v>199459.50000000003</v>
      </c>
      <c r="BF36" s="26">
        <v>277095.75</v>
      </c>
      <c r="BG36" s="26">
        <v>162843.00000000003</v>
      </c>
      <c r="BH36" s="26">
        <v>198146.25000000003</v>
      </c>
      <c r="BI36" s="26">
        <v>253689.00000000003</v>
      </c>
      <c r="BJ36" s="26">
        <v>200232.00000000003</v>
      </c>
      <c r="BK36" s="26">
        <v>204558.00000000003</v>
      </c>
      <c r="BL36" s="26">
        <v>234840.00000000003</v>
      </c>
      <c r="BM36" s="26">
        <v>225570.00000000003</v>
      </c>
    </row>
    <row r="37" spans="3:65" ht="23.25" customHeight="1">
      <c r="C37" s="54" t="s">
        <v>873</v>
      </c>
      <c r="D37" s="32" t="s">
        <v>76</v>
      </c>
      <c r="E37" s="1303"/>
      <c r="F37" s="32" t="s">
        <v>36</v>
      </c>
      <c r="G37" s="32" t="s">
        <v>143</v>
      </c>
      <c r="I37" s="24">
        <v>84250.270000000019</v>
      </c>
      <c r="J37" s="24">
        <v>79962.399999999994</v>
      </c>
      <c r="K37" s="123">
        <v>4287.8700000000244</v>
      </c>
      <c r="L37" s="78">
        <v>82882.78</v>
      </c>
      <c r="M37" s="100">
        <v>1367.4900000000198</v>
      </c>
      <c r="O37" s="24">
        <v>632826.79</v>
      </c>
      <c r="P37" s="24">
        <v>599560.80000000005</v>
      </c>
      <c r="Q37" s="123">
        <v>33265.989999999991</v>
      </c>
      <c r="R37" s="78">
        <v>603542.97</v>
      </c>
      <c r="S37" s="100">
        <v>29283.820000000065</v>
      </c>
      <c r="U37" s="24">
        <v>1076549.99</v>
      </c>
      <c r="V37" s="24">
        <v>1043284.0000000001</v>
      </c>
      <c r="W37" s="123">
        <v>33265.989999999874</v>
      </c>
      <c r="X37" s="78">
        <v>1048855.05</v>
      </c>
      <c r="Y37" s="100">
        <v>27694.939999999944</v>
      </c>
      <c r="AA37" s="24">
        <v>1078138.8700000001</v>
      </c>
      <c r="AC37" s="25">
        <v>86396.72</v>
      </c>
      <c r="AD37" s="25">
        <v>98067.12999999999</v>
      </c>
      <c r="AE37" s="25">
        <v>81247.12000000001</v>
      </c>
      <c r="AF37" s="25">
        <v>74448.12000000001</v>
      </c>
      <c r="AG37" s="25">
        <v>105099.95999999998</v>
      </c>
      <c r="AH37" s="25">
        <v>75401.140000000014</v>
      </c>
      <c r="AI37" s="25">
        <v>82882.78</v>
      </c>
      <c r="AJ37" s="25">
        <v>93008.660000000018</v>
      </c>
      <c r="AK37" s="25">
        <v>82627.930000000008</v>
      </c>
      <c r="AL37" s="25">
        <v>80097.240000000005</v>
      </c>
      <c r="AM37" s="25">
        <v>106207.31999999999</v>
      </c>
      <c r="AN37" s="25">
        <v>83370.929999999993</v>
      </c>
      <c r="AO37" s="25">
        <v>84205.469999999987</v>
      </c>
      <c r="AP37" s="25">
        <v>96766.239999999991</v>
      </c>
      <c r="AQ37" s="25">
        <v>90801.790000000008</v>
      </c>
      <c r="AR37" s="25">
        <v>90357.6</v>
      </c>
      <c r="AS37" s="25">
        <v>112965.13</v>
      </c>
      <c r="AT37" s="25">
        <v>73480.289999999994</v>
      </c>
      <c r="AU37" s="25">
        <v>84250.270000000019</v>
      </c>
      <c r="AV37" s="25">
        <v>100608</v>
      </c>
      <c r="AW37" s="25">
        <v>79962.399999999994</v>
      </c>
      <c r="AX37" s="25">
        <v>80486.399999999994</v>
      </c>
      <c r="AY37" s="25">
        <v>97673.600000000006</v>
      </c>
      <c r="AZ37" s="25">
        <v>84992.8</v>
      </c>
      <c r="BB37" s="26">
        <v>83211.199999999997</v>
      </c>
      <c r="BC37" s="26">
        <v>97359.2</v>
      </c>
      <c r="BD37" s="26">
        <v>79124</v>
      </c>
      <c r="BE37" s="26">
        <v>79857.600000000006</v>
      </c>
      <c r="BF37" s="26">
        <v>105428.8</v>
      </c>
      <c r="BG37" s="26">
        <v>74617.600000000006</v>
      </c>
      <c r="BH37" s="26">
        <v>79962.399999999994</v>
      </c>
      <c r="BI37" s="26">
        <v>100608</v>
      </c>
      <c r="BJ37" s="26">
        <v>79962.399999999994</v>
      </c>
      <c r="BK37" s="26">
        <v>80486.399999999994</v>
      </c>
      <c r="BL37" s="26">
        <v>97673.600000000006</v>
      </c>
      <c r="BM37" s="26">
        <v>84992.8</v>
      </c>
    </row>
    <row r="38" spans="3:65" ht="23.25" customHeight="1">
      <c r="C38" s="54" t="s">
        <v>874</v>
      </c>
      <c r="D38" s="32" t="s">
        <v>76</v>
      </c>
      <c r="E38" s="1303"/>
      <c r="F38" s="32" t="s">
        <v>40</v>
      </c>
      <c r="G38" s="32" t="s">
        <v>143</v>
      </c>
      <c r="I38" s="24">
        <v>8124.0499999999975</v>
      </c>
      <c r="J38" s="24">
        <v>8120.5269230769236</v>
      </c>
      <c r="K38" s="123">
        <v>3.5230769230738588</v>
      </c>
      <c r="L38" s="78">
        <v>6505.1500000000005</v>
      </c>
      <c r="M38" s="100">
        <v>1618.8999999999969</v>
      </c>
      <c r="O38" s="24">
        <v>45149.419999999991</v>
      </c>
      <c r="P38" s="24">
        <v>60903.951923076922</v>
      </c>
      <c r="Q38" s="123">
        <v>-15754.531923076931</v>
      </c>
      <c r="R38" s="78">
        <v>46222.69000000001</v>
      </c>
      <c r="S38" s="100">
        <v>-1073.2700000000186</v>
      </c>
      <c r="U38" s="24">
        <v>89812.318076923068</v>
      </c>
      <c r="V38" s="24">
        <v>105566.84999999999</v>
      </c>
      <c r="W38" s="123">
        <v>-15754.531923076924</v>
      </c>
      <c r="X38" s="78">
        <v>80134.720000000001</v>
      </c>
      <c r="Y38" s="100">
        <v>9677.5980769230664</v>
      </c>
      <c r="AA38" s="24">
        <v>79061.450000000012</v>
      </c>
      <c r="AC38" s="25">
        <v>5976.04</v>
      </c>
      <c r="AD38" s="25">
        <v>7513.8</v>
      </c>
      <c r="AE38" s="25">
        <v>818.08999999999992</v>
      </c>
      <c r="AF38" s="25">
        <v>11992.980000000003</v>
      </c>
      <c r="AG38" s="25">
        <v>7871.37</v>
      </c>
      <c r="AH38" s="25">
        <v>5545.2599999999984</v>
      </c>
      <c r="AI38" s="25">
        <v>6505.1500000000005</v>
      </c>
      <c r="AJ38" s="25">
        <v>7630.91</v>
      </c>
      <c r="AK38" s="25">
        <v>6270.45</v>
      </c>
      <c r="AL38" s="25">
        <v>6089.4299999999994</v>
      </c>
      <c r="AM38" s="25">
        <v>7830.14</v>
      </c>
      <c r="AN38" s="25">
        <v>6091.1</v>
      </c>
      <c r="AO38" s="25">
        <v>6048.8799999999992</v>
      </c>
      <c r="AP38" s="25">
        <v>7910.87</v>
      </c>
      <c r="AQ38" s="25">
        <v>6062.17</v>
      </c>
      <c r="AR38" s="25">
        <v>6328.85</v>
      </c>
      <c r="AS38" s="25">
        <v>9136.1400000000012</v>
      </c>
      <c r="AT38" s="25">
        <v>1538.4600000000009</v>
      </c>
      <c r="AU38" s="25">
        <v>8124.0499999999975</v>
      </c>
      <c r="AV38" s="25">
        <v>10150.658653846152</v>
      </c>
      <c r="AW38" s="25">
        <v>8120.5269230769236</v>
      </c>
      <c r="AX38" s="25">
        <v>8120.5269230769236</v>
      </c>
      <c r="AY38" s="25">
        <v>10150.658653846152</v>
      </c>
      <c r="AZ38" s="25">
        <v>8120.5269230769236</v>
      </c>
      <c r="BB38" s="26">
        <v>8120.5269230769236</v>
      </c>
      <c r="BC38" s="26">
        <v>10150.658653846152</v>
      </c>
      <c r="BD38" s="26">
        <v>8120.5269230769236</v>
      </c>
      <c r="BE38" s="26">
        <v>8120.5269230769236</v>
      </c>
      <c r="BF38" s="26">
        <v>10150.658653846152</v>
      </c>
      <c r="BG38" s="26">
        <v>8120.5269230769236</v>
      </c>
      <c r="BH38" s="26">
        <v>8120.5269230769236</v>
      </c>
      <c r="BI38" s="26">
        <v>10150.658653846152</v>
      </c>
      <c r="BJ38" s="26">
        <v>8120.5269230769236</v>
      </c>
      <c r="BK38" s="26">
        <v>8120.5269230769236</v>
      </c>
      <c r="BL38" s="26">
        <v>10150.658653846152</v>
      </c>
      <c r="BM38" s="26">
        <v>8120.5269230769236</v>
      </c>
    </row>
    <row r="39" spans="3:65" ht="23.25" customHeight="1">
      <c r="C39" s="54" t="s">
        <v>875</v>
      </c>
      <c r="D39" s="32" t="s">
        <v>76</v>
      </c>
      <c r="E39" s="1303"/>
      <c r="F39" s="32" t="s">
        <v>79</v>
      </c>
      <c r="G39" s="32" t="s">
        <v>143</v>
      </c>
      <c r="I39" s="24">
        <v>30979.010000000002</v>
      </c>
      <c r="J39" s="24">
        <v>33200.68461538462</v>
      </c>
      <c r="K39" s="123">
        <v>-2221.6746153846179</v>
      </c>
      <c r="L39" s="78">
        <v>22119.71</v>
      </c>
      <c r="M39" s="100">
        <v>8859.3000000000029</v>
      </c>
      <c r="O39" s="24">
        <v>225432.25000000003</v>
      </c>
      <c r="P39" s="24">
        <v>248796.58461538461</v>
      </c>
      <c r="Q39" s="123">
        <v>-23364.334615384578</v>
      </c>
      <c r="R39" s="78">
        <v>224732.99999999997</v>
      </c>
      <c r="S39" s="100">
        <v>699.25000000005821</v>
      </c>
      <c r="U39" s="24">
        <v>409654.96538461547</v>
      </c>
      <c r="V39" s="24">
        <v>433019.30000000005</v>
      </c>
      <c r="W39" s="123">
        <v>-23364.334615384578</v>
      </c>
      <c r="X39" s="78">
        <v>380578.73999999987</v>
      </c>
      <c r="Y39" s="100">
        <v>29076.225384615595</v>
      </c>
      <c r="AA39" s="24">
        <v>381277.99</v>
      </c>
      <c r="AC39" s="25">
        <v>38506.11</v>
      </c>
      <c r="AD39" s="25">
        <v>47412.51999999999</v>
      </c>
      <c r="AE39" s="25">
        <v>17534.34</v>
      </c>
      <c r="AF39" s="25">
        <v>30059.100000000002</v>
      </c>
      <c r="AG39" s="25">
        <v>37893.089999999997</v>
      </c>
      <c r="AH39" s="25">
        <v>31208.129999999997</v>
      </c>
      <c r="AI39" s="25">
        <v>22119.71</v>
      </c>
      <c r="AJ39" s="25">
        <v>32668.05</v>
      </c>
      <c r="AK39" s="25">
        <v>30688.059999999994</v>
      </c>
      <c r="AL39" s="25">
        <v>26441.63</v>
      </c>
      <c r="AM39" s="25">
        <v>37760.399999999994</v>
      </c>
      <c r="AN39" s="25">
        <v>28287.599999999999</v>
      </c>
      <c r="AO39" s="25">
        <v>29579.159999999996</v>
      </c>
      <c r="AP39" s="25">
        <v>39863.43</v>
      </c>
      <c r="AQ39" s="25">
        <v>32724.49</v>
      </c>
      <c r="AR39" s="25">
        <v>30659.09</v>
      </c>
      <c r="AS39" s="25">
        <v>35891.25</v>
      </c>
      <c r="AT39" s="25">
        <v>25735.819999999996</v>
      </c>
      <c r="AU39" s="25">
        <v>30979.010000000002</v>
      </c>
      <c r="AV39" s="25">
        <v>41835.180769230763</v>
      </c>
      <c r="AW39" s="25">
        <v>33316.784615384619</v>
      </c>
      <c r="AX39" s="25">
        <v>33557.584615384614</v>
      </c>
      <c r="AY39" s="25">
        <v>40785.980769230766</v>
      </c>
      <c r="AZ39" s="25">
        <v>34727.18461538462</v>
      </c>
      <c r="BB39" s="26">
        <v>34305.784615384619</v>
      </c>
      <c r="BC39" s="26">
        <v>40648.380769230775</v>
      </c>
      <c r="BD39" s="26">
        <v>32994.284615384619</v>
      </c>
      <c r="BE39" s="26">
        <v>33273.784615384619</v>
      </c>
      <c r="BF39" s="26">
        <v>43138.080769230764</v>
      </c>
      <c r="BG39" s="26">
        <v>31235.584615384618</v>
      </c>
      <c r="BH39" s="26">
        <v>33200.68461538462</v>
      </c>
      <c r="BI39" s="26">
        <v>41835.180769230763</v>
      </c>
      <c r="BJ39" s="26">
        <v>33316.784615384619</v>
      </c>
      <c r="BK39" s="26">
        <v>33557.584615384614</v>
      </c>
      <c r="BL39" s="26">
        <v>40785.980769230766</v>
      </c>
      <c r="BM39" s="26">
        <v>34727.18461538462</v>
      </c>
    </row>
    <row r="40" spans="3:65" s="54" customFormat="1" ht="21" customHeight="1">
      <c r="C40" s="54" t="s">
        <v>876</v>
      </c>
      <c r="D40" s="32" t="s">
        <v>76</v>
      </c>
      <c r="E40" s="1303"/>
      <c r="F40" s="54" t="s">
        <v>87</v>
      </c>
      <c r="G40" s="54" t="s">
        <v>143</v>
      </c>
      <c r="I40" s="25">
        <v>56367.549999999981</v>
      </c>
      <c r="J40" s="25">
        <v>76862.638461538503</v>
      </c>
      <c r="K40" s="514">
        <v>-20495.088461538522</v>
      </c>
      <c r="L40" s="82">
        <v>71820.620000000024</v>
      </c>
      <c r="M40" s="524">
        <v>-15453.070000000043</v>
      </c>
      <c r="O40" s="25">
        <v>528337.18000000005</v>
      </c>
      <c r="P40" s="25">
        <v>564741.91346153873</v>
      </c>
      <c r="Q40" s="514">
        <v>-36404.733461538679</v>
      </c>
      <c r="R40" s="82">
        <v>533114.4800000001</v>
      </c>
      <c r="S40" s="524">
        <v>-4777.3000000000466</v>
      </c>
      <c r="U40" s="25">
        <v>974617.36653846176</v>
      </c>
      <c r="V40" s="25">
        <v>1011022.1000000003</v>
      </c>
      <c r="W40" s="514">
        <v>-36404.733461538563</v>
      </c>
      <c r="X40" s="82">
        <v>924166.09000000008</v>
      </c>
      <c r="Y40" s="524">
        <v>50451.27653846168</v>
      </c>
      <c r="AA40" s="25">
        <v>919388.78999999992</v>
      </c>
      <c r="AC40" s="25">
        <v>72147.53</v>
      </c>
      <c r="AD40" s="25">
        <v>68681.750000000029</v>
      </c>
      <c r="AE40" s="25">
        <v>85559.680000000037</v>
      </c>
      <c r="AF40" s="25">
        <v>74472.919999999984</v>
      </c>
      <c r="AG40" s="25">
        <v>112496.95000000004</v>
      </c>
      <c r="AH40" s="25">
        <v>47935.029999999992</v>
      </c>
      <c r="AI40" s="25">
        <v>71820.620000000024</v>
      </c>
      <c r="AJ40" s="25">
        <v>90889.709999999977</v>
      </c>
      <c r="AK40" s="25">
        <v>82712.28</v>
      </c>
      <c r="AL40" s="25">
        <v>54356.749999999985</v>
      </c>
      <c r="AM40" s="25">
        <v>80596.589999999967</v>
      </c>
      <c r="AN40" s="25">
        <v>82496.28</v>
      </c>
      <c r="AO40" s="25">
        <v>62976.060000000019</v>
      </c>
      <c r="AP40" s="25">
        <v>61792.620000000017</v>
      </c>
      <c r="AQ40" s="25">
        <v>60396.950000000012</v>
      </c>
      <c r="AR40" s="25">
        <v>82644.59</v>
      </c>
      <c r="AS40" s="25">
        <v>147982.99</v>
      </c>
      <c r="AT40" s="25">
        <v>56176.42</v>
      </c>
      <c r="AU40" s="25">
        <v>56367.549999999981</v>
      </c>
      <c r="AV40" s="25">
        <v>101095.16057692311</v>
      </c>
      <c r="AW40" s="25">
        <v>78832.288461538497</v>
      </c>
      <c r="AX40" s="25">
        <v>82393.488461538509</v>
      </c>
      <c r="AY40" s="25">
        <v>86229.760576923101</v>
      </c>
      <c r="AZ40" s="25">
        <v>97729.48846153848</v>
      </c>
      <c r="BB40" s="1188">
        <v>89539.988461538509</v>
      </c>
      <c r="BC40" s="1188">
        <v>81201.760576923116</v>
      </c>
      <c r="BD40" s="1188">
        <v>71682.438461538492</v>
      </c>
      <c r="BE40" s="1188">
        <v>78207.588461538486</v>
      </c>
      <c r="BF40" s="1188">
        <v>118378.2105769231</v>
      </c>
      <c r="BG40" s="1188">
        <v>48869.288461538483</v>
      </c>
      <c r="BH40" s="1188">
        <v>76862.638461538503</v>
      </c>
      <c r="BI40" s="1188">
        <v>101095.16057692311</v>
      </c>
      <c r="BJ40" s="1188">
        <v>78832.288461538497</v>
      </c>
      <c r="BK40" s="1188">
        <v>82393.488461538509</v>
      </c>
      <c r="BL40" s="1188">
        <v>86229.760576923101</v>
      </c>
      <c r="BM40" s="1188">
        <v>97729.48846153848</v>
      </c>
    </row>
    <row r="41" spans="3:65" s="502" customFormat="1" ht="20.25" customHeight="1">
      <c r="E41" s="1303"/>
      <c r="F41" s="106" t="s">
        <v>609</v>
      </c>
      <c r="G41" s="106" t="s">
        <v>614</v>
      </c>
      <c r="H41" s="106"/>
      <c r="I41" s="510">
        <v>1.4759761663702466</v>
      </c>
      <c r="J41" s="510">
        <v>1.5626675867507889</v>
      </c>
      <c r="K41" s="515">
        <v>-8.6691420380542228E-2</v>
      </c>
      <c r="L41" s="510">
        <v>1.4370348875217347</v>
      </c>
      <c r="M41" s="515">
        <v>3.8941278848511951E-2</v>
      </c>
      <c r="N41" s="106"/>
      <c r="O41" s="510">
        <v>1.5512198985363128</v>
      </c>
      <c r="P41" s="510">
        <v>1.5333436492250079</v>
      </c>
      <c r="Q41" s="515">
        <v>1.7876249311304937E-2</v>
      </c>
      <c r="R41" s="510">
        <v>1.5466915175200848</v>
      </c>
      <c r="S41" s="515">
        <v>4.5283810162279892E-3</v>
      </c>
      <c r="T41" s="106"/>
      <c r="U41" s="510">
        <v>1.522148593426629</v>
      </c>
      <c r="V41" s="510">
        <v>1.5127726079346557</v>
      </c>
      <c r="W41" s="515">
        <v>9.375985491973271E-3</v>
      </c>
      <c r="X41" s="510">
        <v>1.5020442959939724</v>
      </c>
      <c r="Y41" s="515">
        <v>2.0104297432656626E-2</v>
      </c>
      <c r="Z41" s="106"/>
      <c r="AA41" s="67">
        <v>1.5049561411984314</v>
      </c>
      <c r="AB41" s="106"/>
      <c r="AC41" s="67">
        <v>0.73406811107182934</v>
      </c>
      <c r="AD41" s="67">
        <v>0.75181884544877242</v>
      </c>
      <c r="AE41" s="67">
        <v>0.74943956735996597</v>
      </c>
      <c r="AF41" s="67">
        <v>0.75472468826668682</v>
      </c>
      <c r="AG41" s="67">
        <v>0.74899347415528073</v>
      </c>
      <c r="AH41" s="67">
        <v>0.7746011040116163</v>
      </c>
      <c r="AI41" s="67">
        <v>0.7453244806391256</v>
      </c>
      <c r="AJ41" s="67">
        <v>0.72994077218690678</v>
      </c>
      <c r="AK41" s="67">
        <v>0.78096728602692833</v>
      </c>
      <c r="AL41" s="67">
        <v>0.74608919316365629</v>
      </c>
      <c r="AM41" s="67">
        <v>0.76616915144047681</v>
      </c>
      <c r="AN41" s="67">
        <v>0.77281642867229516</v>
      </c>
      <c r="AO41" s="67">
        <v>0.75804593783287166</v>
      </c>
      <c r="AP41" s="67">
        <v>0.73312527481117418</v>
      </c>
      <c r="AQ41" s="67">
        <v>0.79929821272440871</v>
      </c>
      <c r="AR41" s="67">
        <v>0.79490778579498889</v>
      </c>
      <c r="AS41" s="67">
        <v>0.76864328976719754</v>
      </c>
      <c r="AT41" s="67">
        <v>0.75558262404924437</v>
      </c>
      <c r="AU41" s="67">
        <v>0.75170862089539803</v>
      </c>
      <c r="AV41" s="67">
        <v>0.77250000000000008</v>
      </c>
      <c r="AW41" s="67">
        <v>0.77250000000000008</v>
      </c>
      <c r="AX41" s="67">
        <v>0.77250000000000008</v>
      </c>
      <c r="AY41" s="67">
        <v>0.77250000000000008</v>
      </c>
      <c r="AZ41" s="67">
        <v>0.77250000000000008</v>
      </c>
      <c r="BA41" s="106"/>
      <c r="BB41" s="67">
        <v>0.76250000000000007</v>
      </c>
      <c r="BC41" s="67">
        <v>0.76250000000000007</v>
      </c>
      <c r="BD41" s="67">
        <v>0.76250000000000007</v>
      </c>
      <c r="BE41" s="67">
        <v>0.77250000000000008</v>
      </c>
      <c r="BF41" s="67">
        <v>0.77249999999999996</v>
      </c>
      <c r="BG41" s="67">
        <v>0.77250000000000019</v>
      </c>
      <c r="BH41" s="67">
        <v>0.77250000000000008</v>
      </c>
      <c r="BI41" s="67">
        <v>0.77250000000000008</v>
      </c>
      <c r="BJ41" s="67">
        <v>0.77250000000000008</v>
      </c>
      <c r="BK41" s="67">
        <v>0.77250000000000008</v>
      </c>
      <c r="BL41" s="67">
        <v>0.77250000000000008</v>
      </c>
      <c r="BM41" s="67">
        <v>0.77250000000000008</v>
      </c>
    </row>
    <row r="42" spans="3:65" s="502" customFormat="1" ht="23.25" customHeight="1">
      <c r="E42" s="1303"/>
      <c r="F42" s="106" t="s">
        <v>610</v>
      </c>
      <c r="G42" s="106" t="s">
        <v>614</v>
      </c>
      <c r="H42" s="106"/>
      <c r="I42" s="511">
        <v>0.69191398645643298</v>
      </c>
      <c r="J42" s="511">
        <v>0.63061829652996837</v>
      </c>
      <c r="K42" s="516">
        <v>-6.1295689926464614E-2</v>
      </c>
      <c r="L42" s="511">
        <v>0.64968404999201257</v>
      </c>
      <c r="M42" s="516">
        <v>-4.2229936464420414E-2</v>
      </c>
      <c r="N42" s="106"/>
      <c r="O42" s="511">
        <v>0.68563401315813366</v>
      </c>
      <c r="P42" s="511">
        <v>0.62369790908145228</v>
      </c>
      <c r="Q42" s="516">
        <v>-6.1936104076681375E-2</v>
      </c>
      <c r="R42" s="511">
        <v>0.6631756735077643</v>
      </c>
      <c r="S42" s="516">
        <v>-2.2458339650369363E-2</v>
      </c>
      <c r="T42" s="106"/>
      <c r="U42" s="511">
        <v>0.64245542161693192</v>
      </c>
      <c r="V42" s="511">
        <v>0.60868378063010509</v>
      </c>
      <c r="W42" s="516">
        <v>-3.3771640986826834E-2</v>
      </c>
      <c r="X42" s="511">
        <v>0.64732890150675115</v>
      </c>
      <c r="Y42" s="516">
        <v>4.8734798898192322E-3</v>
      </c>
      <c r="Z42" s="106"/>
      <c r="AA42" s="22">
        <v>0.66014623551909601</v>
      </c>
      <c r="AB42" s="106"/>
      <c r="AC42" s="22">
        <v>0.31237847419449755</v>
      </c>
      <c r="AD42" s="22">
        <v>0.33259794714552943</v>
      </c>
      <c r="AE42" s="22">
        <v>0.32885104599993875</v>
      </c>
      <c r="AF42" s="22">
        <v>0.29421854844828899</v>
      </c>
      <c r="AG42" s="22">
        <v>0.29890178720584959</v>
      </c>
      <c r="AH42" s="22">
        <v>0.36483207454461397</v>
      </c>
      <c r="AI42" s="22">
        <v>0.33696149713866758</v>
      </c>
      <c r="AJ42" s="22">
        <v>0.3028172240073933</v>
      </c>
      <c r="AK42" s="22">
        <v>0.3189822962899766</v>
      </c>
      <c r="AL42" s="22">
        <v>0.35787446340996243</v>
      </c>
      <c r="AM42" s="22">
        <v>0.35014937852933747</v>
      </c>
      <c r="AN42" s="22">
        <v>0.3217565061762705</v>
      </c>
      <c r="AO42" s="22">
        <v>0.349169983151362</v>
      </c>
      <c r="AP42" s="22">
        <v>0.34382149865026074</v>
      </c>
      <c r="AQ42" s="22">
        <v>0.38201729427196557</v>
      </c>
      <c r="AR42" s="22">
        <v>0.34204445583108739</v>
      </c>
      <c r="AS42" s="22">
        <v>0.28378051940228533</v>
      </c>
      <c r="AT42" s="22">
        <v>0.3537888235720647</v>
      </c>
      <c r="AU42" s="22">
        <v>0.35238896154840182</v>
      </c>
      <c r="AV42" s="22">
        <v>0.30635809987819734</v>
      </c>
      <c r="AW42" s="22">
        <v>0.30849691358024689</v>
      </c>
      <c r="AX42" s="22">
        <v>0.3039516616314199</v>
      </c>
      <c r="AY42" s="22">
        <v>0.3212947368421053</v>
      </c>
      <c r="AZ42" s="22">
        <v>0.29107123287671233</v>
      </c>
      <c r="BA42" s="106"/>
      <c r="BB42" s="22">
        <v>0.29486605244507441</v>
      </c>
      <c r="BC42" s="22">
        <v>0.32366755319148938</v>
      </c>
      <c r="BD42" s="22">
        <v>0.31435836313071114</v>
      </c>
      <c r="BE42" s="22">
        <v>0.30928582494190554</v>
      </c>
      <c r="BF42" s="22">
        <v>0.29391915249512129</v>
      </c>
      <c r="BG42" s="22">
        <v>0.35397343453510438</v>
      </c>
      <c r="BH42" s="22">
        <v>0.31174424951267055</v>
      </c>
      <c r="BI42" s="22">
        <v>0.30635809987819734</v>
      </c>
      <c r="BJ42" s="22">
        <v>0.30849691358024689</v>
      </c>
      <c r="BK42" s="22">
        <v>0.3039516616314199</v>
      </c>
      <c r="BL42" s="22">
        <v>0.3212947368421053</v>
      </c>
      <c r="BM42" s="22">
        <v>0.29107123287671233</v>
      </c>
    </row>
    <row r="43" spans="3:65" s="502" customFormat="1" ht="23.25" customHeight="1">
      <c r="E43" s="1303"/>
      <c r="F43" s="106" t="s">
        <v>611</v>
      </c>
      <c r="G43" s="106" t="s">
        <v>614</v>
      </c>
      <c r="H43" s="106"/>
      <c r="I43" s="511">
        <v>6.6719594152889736E-2</v>
      </c>
      <c r="J43" s="511">
        <v>6.4042010434360599E-2</v>
      </c>
      <c r="K43" s="516">
        <v>-2.6775837185291362E-3</v>
      </c>
      <c r="L43" s="511">
        <v>5.099119742129235E-2</v>
      </c>
      <c r="M43" s="516">
        <v>-1.5728396731597385E-2</v>
      </c>
      <c r="N43" s="106"/>
      <c r="O43" s="511">
        <v>4.8916984102967728E-2</v>
      </c>
      <c r="P43" s="511">
        <v>6.335582224391649E-2</v>
      </c>
      <c r="Q43" s="516">
        <v>1.4438838140948762E-2</v>
      </c>
      <c r="R43" s="511">
        <v>5.0789695341974757E-2</v>
      </c>
      <c r="S43" s="516">
        <v>1.8727112390070286E-3</v>
      </c>
      <c r="T43" s="106"/>
      <c r="U43" s="511">
        <v>5.3597520981356013E-2</v>
      </c>
      <c r="V43" s="511">
        <v>6.15909276546091E-2</v>
      </c>
      <c r="W43" s="516">
        <v>7.9934066732530867E-3</v>
      </c>
      <c r="X43" s="511">
        <v>4.9457282271893603E-2</v>
      </c>
      <c r="Y43" s="516">
        <v>-4.1402387094624099E-3</v>
      </c>
      <c r="Z43" s="106"/>
      <c r="AA43" s="22">
        <v>4.8409458228865485E-2</v>
      </c>
      <c r="AB43" s="106"/>
      <c r="AC43" s="67">
        <v>7.8028177436663557E-2</v>
      </c>
      <c r="AD43" s="67">
        <v>4.7173453885622739E-2</v>
      </c>
      <c r="AE43" s="67">
        <v>6.0391597160607954E-3</v>
      </c>
      <c r="AF43" s="67">
        <v>9.1012920168035361E-2</v>
      </c>
      <c r="AG43" s="67">
        <v>4.4371894648902961E-2</v>
      </c>
      <c r="AH43" s="67">
        <v>5.4362245568189686E-2</v>
      </c>
      <c r="AI43" s="67">
        <v>5.099119742129235E-2</v>
      </c>
      <c r="AJ43" s="67">
        <v>4.8561757015764331E-2</v>
      </c>
      <c r="AK43" s="67">
        <v>4.6256979728946178E-2</v>
      </c>
      <c r="AL43" s="67">
        <v>4.8889949742207818E-2</v>
      </c>
      <c r="AM43" s="67">
        <v>4.9857682103678948E-2</v>
      </c>
      <c r="AN43" s="67">
        <v>4.4819569060774299E-2</v>
      </c>
      <c r="AO43" s="67">
        <v>5.3534852818715908E-2</v>
      </c>
      <c r="AP43" s="67">
        <v>5.38095816911369E-2</v>
      </c>
      <c r="AQ43" s="67">
        <v>4.8565293132033088E-2</v>
      </c>
      <c r="AR43" s="67">
        <v>4.8627648220069875E-2</v>
      </c>
      <c r="AS43" s="67">
        <v>5.0966462394847027E-2</v>
      </c>
      <c r="AT43" s="67">
        <v>1.4381013763974191E-2</v>
      </c>
      <c r="AU43" s="67">
        <v>6.6719594152889736E-2</v>
      </c>
      <c r="AV43" s="67">
        <v>6.2083539167254752E-2</v>
      </c>
      <c r="AW43" s="67">
        <v>6.1056593406593411E-2</v>
      </c>
      <c r="AX43" s="67">
        <v>5.9578333991760261E-2</v>
      </c>
      <c r="AY43" s="67">
        <v>5.8203317969301331E-2</v>
      </c>
      <c r="AZ43" s="67">
        <v>5.5811181601903258E-2</v>
      </c>
      <c r="BA43" s="106"/>
      <c r="BB43" s="67">
        <v>6.3145621485823672E-2</v>
      </c>
      <c r="BC43" s="67">
        <v>6.3760418679938147E-2</v>
      </c>
      <c r="BD43" s="67">
        <v>6.0018676445505716E-2</v>
      </c>
      <c r="BE43" s="67">
        <v>6.1565784102175308E-2</v>
      </c>
      <c r="BF43" s="67">
        <v>5.7219045399358244E-2</v>
      </c>
      <c r="BG43" s="67">
        <v>7.9535033526708362E-2</v>
      </c>
      <c r="BH43" s="67">
        <v>6.4042010434360599E-2</v>
      </c>
      <c r="BI43" s="67">
        <v>6.2083539167254752E-2</v>
      </c>
      <c r="BJ43" s="67">
        <v>6.1056593406593411E-2</v>
      </c>
      <c r="BK43" s="67">
        <v>5.9578333991760261E-2</v>
      </c>
      <c r="BL43" s="67">
        <v>5.8203317969301331E-2</v>
      </c>
      <c r="BM43" s="67">
        <v>5.5811181601903258E-2</v>
      </c>
    </row>
    <row r="44" spans="3:65" s="502" customFormat="1" ht="23.25" customHeight="1">
      <c r="E44" s="1303"/>
      <c r="F44" s="106" t="s">
        <v>612</v>
      </c>
      <c r="G44" s="106" t="s">
        <v>614</v>
      </c>
      <c r="H44" s="106"/>
      <c r="I44" s="511">
        <v>0.25441829807279787</v>
      </c>
      <c r="J44" s="511">
        <v>0.26183505217180297</v>
      </c>
      <c r="K44" s="516">
        <v>7.4167540990051073E-3</v>
      </c>
      <c r="L44" s="511">
        <v>0.17338731612825753</v>
      </c>
      <c r="M44" s="516">
        <v>-8.1030981944540337E-2</v>
      </c>
      <c r="N44" s="106"/>
      <c r="O44" s="511">
        <v>0.24424379736320534</v>
      </c>
      <c r="P44" s="511">
        <v>0.25881263353311618</v>
      </c>
      <c r="Q44" s="516">
        <v>1.4568836169910837E-2</v>
      </c>
      <c r="R44" s="511">
        <v>0.24693761014964746</v>
      </c>
      <c r="S44" s="516">
        <v>2.6938127864421235E-3</v>
      </c>
      <c r="T44" s="106"/>
      <c r="U44" s="511">
        <v>0.24447081505582735</v>
      </c>
      <c r="V44" s="511">
        <v>0.25263669778296388</v>
      </c>
      <c r="W44" s="516">
        <v>8.1658827271365308E-3</v>
      </c>
      <c r="X44" s="511">
        <v>0.23488433192081534</v>
      </c>
      <c r="Y44" s="516">
        <v>-9.5864831350120083E-3</v>
      </c>
      <c r="Z44" s="106"/>
      <c r="AA44" s="22">
        <v>0.23345715175336135</v>
      </c>
      <c r="AB44" s="106"/>
      <c r="AC44" s="67">
        <v>0.13922380258145778</v>
      </c>
      <c r="AD44" s="67">
        <v>0.16080114530726408</v>
      </c>
      <c r="AE44" s="67">
        <v>7.0970959338848755E-2</v>
      </c>
      <c r="AF44" s="67">
        <v>0.11879339289779194</v>
      </c>
      <c r="AG44" s="67">
        <v>0.10776704694989521</v>
      </c>
      <c r="AH44" s="67">
        <v>0.1510020513026461</v>
      </c>
      <c r="AI44" s="67">
        <v>8.9928096015519224E-2</v>
      </c>
      <c r="AJ44" s="67">
        <v>0.10636050680371832</v>
      </c>
      <c r="AK44" s="67">
        <v>0.11847020550417488</v>
      </c>
      <c r="AL44" s="67">
        <v>0.11814120121910274</v>
      </c>
      <c r="AM44" s="67">
        <v>0.12449029495348526</v>
      </c>
      <c r="AN44" s="67">
        <v>0.10917137837027689</v>
      </c>
      <c r="AO44" s="67">
        <v>0.122654202854416</v>
      </c>
      <c r="AP44" s="67">
        <v>0.1416393180507971</v>
      </c>
      <c r="AQ44" s="67">
        <v>0.13767703396849329</v>
      </c>
      <c r="AR44" s="67">
        <v>0.11605854687736651</v>
      </c>
      <c r="AS44" s="67">
        <v>9.0162668488915756E-2</v>
      </c>
      <c r="AT44" s="67">
        <v>0.1239113983009922</v>
      </c>
      <c r="AU44" s="67">
        <v>0.12957419796633951</v>
      </c>
      <c r="AV44" s="67">
        <v>0.12739092804272462</v>
      </c>
      <c r="AW44" s="67">
        <v>0.12853697768281103</v>
      </c>
      <c r="AX44" s="67">
        <v>0.12672803857773646</v>
      </c>
      <c r="AY44" s="67">
        <v>0.13416441042510122</v>
      </c>
      <c r="AZ44" s="67">
        <v>0.11892871443624869</v>
      </c>
      <c r="BA44" s="106"/>
      <c r="BB44" s="67">
        <v>0.12156550182630978</v>
      </c>
      <c r="BC44" s="67">
        <v>0.13513424457855974</v>
      </c>
      <c r="BD44" s="67">
        <v>0.13108575532532626</v>
      </c>
      <c r="BE44" s="67">
        <v>0.12886825954835252</v>
      </c>
      <c r="BF44" s="67">
        <v>0.12026228260170271</v>
      </c>
      <c r="BG44" s="67">
        <v>0.14817639760618889</v>
      </c>
      <c r="BH44" s="67">
        <v>0.12943736692157748</v>
      </c>
      <c r="BI44" s="67">
        <v>0.12739092804272462</v>
      </c>
      <c r="BJ44" s="67">
        <v>0.12853697768281103</v>
      </c>
      <c r="BK44" s="67">
        <v>0.12672803857773646</v>
      </c>
      <c r="BL44" s="67">
        <v>0.13416441042510122</v>
      </c>
      <c r="BM44" s="67">
        <v>0.11892871443624869</v>
      </c>
    </row>
    <row r="45" spans="3:65" s="503" customFormat="1" ht="21" customHeight="1">
      <c r="C45" s="503" t="s">
        <v>877</v>
      </c>
      <c r="E45" s="1304"/>
      <c r="F45" s="507" t="s">
        <v>613</v>
      </c>
      <c r="G45" s="507" t="s">
        <v>614</v>
      </c>
      <c r="H45" s="504"/>
      <c r="I45" s="512">
        <v>0.46292428768812599</v>
      </c>
      <c r="J45" s="512">
        <v>0.60617222761465694</v>
      </c>
      <c r="K45" s="517">
        <v>-0.14324793992653095</v>
      </c>
      <c r="L45" s="512">
        <v>0.56297232398017238</v>
      </c>
      <c r="M45" s="517">
        <v>-0.10004803629204639</v>
      </c>
      <c r="N45" s="504"/>
      <c r="O45" s="512">
        <v>0.57242510391200607</v>
      </c>
      <c r="P45" s="512">
        <v>0.58747728436652313</v>
      </c>
      <c r="Q45" s="517">
        <v>-1.5052180454517061E-2</v>
      </c>
      <c r="R45" s="512">
        <v>0.58578853852069823</v>
      </c>
      <c r="S45" s="517">
        <v>-1.336343460869216E-2</v>
      </c>
      <c r="T45" s="504"/>
      <c r="U45" s="512">
        <v>0.58162483577251378</v>
      </c>
      <c r="V45" s="512">
        <v>0.58986120186697799</v>
      </c>
      <c r="W45" s="517">
        <v>-8.2363660944642092E-3</v>
      </c>
      <c r="X45" s="512">
        <v>0.57037378029451191</v>
      </c>
      <c r="Y45" s="517">
        <v>1.125105547800187E-2</v>
      </c>
      <c r="Z45" s="504"/>
      <c r="AA45" s="508">
        <v>0.56294329569710866</v>
      </c>
      <c r="AB45" s="504"/>
      <c r="AC45" s="506">
        <v>0.26085869160659964</v>
      </c>
      <c r="AD45" s="506">
        <v>0.23293644931143062</v>
      </c>
      <c r="AE45" s="506">
        <v>0.34630630923803879</v>
      </c>
      <c r="AF45" s="506">
        <v>0.29431655790778249</v>
      </c>
      <c r="AG45" s="506">
        <v>0.31993865088252288</v>
      </c>
      <c r="AH45" s="506">
        <v>0.2319359685842721</v>
      </c>
      <c r="AI45" s="506">
        <v>0.29198807811016159</v>
      </c>
      <c r="AJ45" s="506">
        <v>0.29591835505464764</v>
      </c>
      <c r="AK45" s="506">
        <v>0.31930792657857338</v>
      </c>
      <c r="AL45" s="506">
        <v>0.24286595566787905</v>
      </c>
      <c r="AM45" s="506">
        <v>0.26571469744348891</v>
      </c>
      <c r="AN45" s="506">
        <v>0.31838093716046278</v>
      </c>
      <c r="AO45" s="506">
        <v>0.26113920876089369</v>
      </c>
      <c r="AP45" s="506">
        <v>0.21955623380557188</v>
      </c>
      <c r="AQ45" s="506">
        <v>0.25409938968470985</v>
      </c>
      <c r="AR45" s="506">
        <v>0.31284721831847373</v>
      </c>
      <c r="AS45" s="506">
        <v>0.37174913856075043</v>
      </c>
      <c r="AT45" s="506">
        <v>0.27047511032264854</v>
      </c>
      <c r="AU45" s="506">
        <v>0.2357654451377735</v>
      </c>
      <c r="AV45" s="506">
        <v>0.30784153647053319</v>
      </c>
      <c r="AW45" s="506">
        <v>0.30413691536087384</v>
      </c>
      <c r="AX45" s="506">
        <v>0.31115365733209405</v>
      </c>
      <c r="AY45" s="506">
        <v>0.28365052821356285</v>
      </c>
      <c r="AZ45" s="506">
        <v>0.33469002897787148</v>
      </c>
      <c r="BA45" s="504"/>
      <c r="BB45" s="506">
        <v>0.31729265932508333</v>
      </c>
      <c r="BC45" s="506">
        <v>0.26995266149243058</v>
      </c>
      <c r="BD45" s="506">
        <v>0.28479316035573499</v>
      </c>
      <c r="BE45" s="506">
        <v>0.30289538521122572</v>
      </c>
      <c r="BF45" s="506">
        <v>0.33002010197079201</v>
      </c>
      <c r="BG45" s="506">
        <v>0.23182774412494536</v>
      </c>
      <c r="BH45" s="506">
        <v>0.2996594092067778</v>
      </c>
      <c r="BI45" s="506">
        <v>0.30784153647053319</v>
      </c>
      <c r="BJ45" s="506">
        <v>0.30413691536087384</v>
      </c>
      <c r="BK45" s="506">
        <v>0.31115365733209405</v>
      </c>
      <c r="BL45" s="506">
        <v>0.28365052821356285</v>
      </c>
      <c r="BM45" s="506">
        <v>0.33469002897787148</v>
      </c>
    </row>
    <row r="46" spans="3:65">
      <c r="I46" s="49"/>
      <c r="J46" s="49"/>
      <c r="K46" s="49"/>
      <c r="L46" s="163"/>
      <c r="M46" s="522"/>
      <c r="O46" s="49"/>
      <c r="P46" s="49"/>
      <c r="Q46" s="49"/>
      <c r="R46" s="163"/>
      <c r="S46" s="522"/>
      <c r="U46" s="49"/>
      <c r="V46" s="49"/>
      <c r="W46" s="49"/>
      <c r="X46" s="163"/>
      <c r="Y46" s="522"/>
      <c r="AA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B46" s="1180"/>
      <c r="BC46" s="1180"/>
      <c r="BD46" s="1180"/>
      <c r="BE46" s="1180"/>
      <c r="BF46" s="1180"/>
      <c r="BG46" s="1180"/>
      <c r="BH46" s="1180"/>
      <c r="BI46" s="1180"/>
      <c r="BJ46" s="1180"/>
      <c r="BK46" s="1180"/>
      <c r="BL46" s="1180"/>
      <c r="BM46" s="1180"/>
    </row>
    <row r="47" spans="3:65" s="54" customFormat="1" ht="21" customHeight="1">
      <c r="C47" s="54" t="s">
        <v>878</v>
      </c>
      <c r="D47" s="597" t="s">
        <v>10</v>
      </c>
      <c r="E47" s="1302" t="s">
        <v>10</v>
      </c>
      <c r="F47" s="62" t="s">
        <v>57</v>
      </c>
      <c r="G47" s="62" t="s">
        <v>143</v>
      </c>
      <c r="I47" s="63">
        <v>144475.10999999999</v>
      </c>
      <c r="J47" s="63">
        <v>155700</v>
      </c>
      <c r="K47" s="513">
        <v>-11224.890000000014</v>
      </c>
      <c r="L47" s="167">
        <v>152365.22999999998</v>
      </c>
      <c r="M47" s="523">
        <v>-7890.1199999999953</v>
      </c>
      <c r="O47" s="63">
        <v>1075695.2000000002</v>
      </c>
      <c r="P47" s="63">
        <v>1146700</v>
      </c>
      <c r="Q47" s="513">
        <v>-71004.799999999814</v>
      </c>
      <c r="R47" s="167">
        <v>1143274.05</v>
      </c>
      <c r="S47" s="523">
        <v>-67578.84999999986</v>
      </c>
      <c r="U47" s="63">
        <v>1963095.2000000002</v>
      </c>
      <c r="V47" s="63">
        <v>2034100</v>
      </c>
      <c r="W47" s="513">
        <v>-71004.799999999814</v>
      </c>
      <c r="X47" s="167">
        <v>1900151.99</v>
      </c>
      <c r="Y47" s="523">
        <v>62943.210000000196</v>
      </c>
      <c r="AA47" s="63">
        <v>1832573.1399999997</v>
      </c>
      <c r="AC47" s="25">
        <v>129098.24000000001</v>
      </c>
      <c r="AD47" s="25">
        <v>162346.02000000002</v>
      </c>
      <c r="AE47" s="25">
        <v>145003.22999999998</v>
      </c>
      <c r="AF47" s="25">
        <v>179073.13999999998</v>
      </c>
      <c r="AG47" s="25">
        <v>248291.01</v>
      </c>
      <c r="AH47" s="25">
        <v>127097.18</v>
      </c>
      <c r="AI47" s="25">
        <v>152365.22999999998</v>
      </c>
      <c r="AJ47" s="25">
        <v>191442.55</v>
      </c>
      <c r="AK47" s="25">
        <v>147634.45000000001</v>
      </c>
      <c r="AL47" s="25">
        <v>131801.70000000001</v>
      </c>
      <c r="AM47" s="25">
        <v>159823.52000000002</v>
      </c>
      <c r="AN47" s="25">
        <v>126175.72</v>
      </c>
      <c r="AO47" s="25">
        <v>114967.41</v>
      </c>
      <c r="AP47" s="25">
        <v>156225.51</v>
      </c>
      <c r="AQ47" s="25">
        <v>139363.26999999999</v>
      </c>
      <c r="AR47" s="25">
        <v>159439.27000000002</v>
      </c>
      <c r="AS47" s="25">
        <v>250424.91999999998</v>
      </c>
      <c r="AT47" s="25">
        <v>110799.70999999999</v>
      </c>
      <c r="AU47" s="25">
        <v>144475.10999999999</v>
      </c>
      <c r="AV47" s="25">
        <v>196000</v>
      </c>
      <c r="AW47" s="25">
        <v>158000</v>
      </c>
      <c r="AX47" s="25">
        <v>151900</v>
      </c>
      <c r="AY47" s="25">
        <v>199100</v>
      </c>
      <c r="AZ47" s="25">
        <v>182400</v>
      </c>
      <c r="BB47" s="1188">
        <v>128700</v>
      </c>
      <c r="BC47" s="1188">
        <v>162700</v>
      </c>
      <c r="BD47" s="1188">
        <v>144900</v>
      </c>
      <c r="BE47" s="1188">
        <v>179000</v>
      </c>
      <c r="BF47" s="1188">
        <v>248500</v>
      </c>
      <c r="BG47" s="1188">
        <v>127200</v>
      </c>
      <c r="BH47" s="1188">
        <v>155700</v>
      </c>
      <c r="BI47" s="1188">
        <v>196000</v>
      </c>
      <c r="BJ47" s="1188">
        <v>158000</v>
      </c>
      <c r="BK47" s="1188">
        <v>151900</v>
      </c>
      <c r="BL47" s="1188">
        <v>199100</v>
      </c>
      <c r="BM47" s="1188">
        <v>182400</v>
      </c>
    </row>
    <row r="48" spans="3:65" ht="20.25" customHeight="1">
      <c r="C48" s="54" t="s">
        <v>879</v>
      </c>
      <c r="D48" s="32" t="s">
        <v>10</v>
      </c>
      <c r="E48" s="1303"/>
      <c r="F48" s="32" t="s">
        <v>1</v>
      </c>
      <c r="G48" s="32" t="s">
        <v>143</v>
      </c>
      <c r="I48" s="24">
        <v>111489.38999999998</v>
      </c>
      <c r="J48" s="24">
        <v>120278.25000000001</v>
      </c>
      <c r="K48" s="123">
        <v>-8788.8600000000297</v>
      </c>
      <c r="L48" s="78">
        <v>117881.05999999998</v>
      </c>
      <c r="M48" s="100">
        <v>-6391.6699999999983</v>
      </c>
      <c r="O48" s="24">
        <v>829344.86</v>
      </c>
      <c r="P48" s="24">
        <v>881462.75000000012</v>
      </c>
      <c r="Q48" s="123">
        <v>-52117.89000000013</v>
      </c>
      <c r="R48" s="78">
        <v>868284.89999999991</v>
      </c>
      <c r="S48" s="100">
        <v>-38940.039999999921</v>
      </c>
      <c r="U48" s="24">
        <v>1514861.36</v>
      </c>
      <c r="V48" s="24">
        <v>1566979.2500000002</v>
      </c>
      <c r="W48" s="123">
        <v>-52117.89000000013</v>
      </c>
      <c r="X48" s="78">
        <v>1448096.71</v>
      </c>
      <c r="Y48" s="100">
        <v>66764.65000000014</v>
      </c>
      <c r="AA48" s="24">
        <v>1409156.6699999997</v>
      </c>
      <c r="AC48" s="25">
        <v>95586.81</v>
      </c>
      <c r="AD48" s="25">
        <v>123768.51000000002</v>
      </c>
      <c r="AE48" s="25">
        <v>107428.67999999998</v>
      </c>
      <c r="AF48" s="25">
        <v>136143.25999999998</v>
      </c>
      <c r="AG48" s="25">
        <v>189493.6</v>
      </c>
      <c r="AH48" s="25">
        <v>97982.979999999981</v>
      </c>
      <c r="AI48" s="25">
        <v>117881.05999999998</v>
      </c>
      <c r="AJ48" s="25">
        <v>144600.60999999999</v>
      </c>
      <c r="AK48" s="25">
        <v>113094.46</v>
      </c>
      <c r="AL48" s="25">
        <v>100312.64000000001</v>
      </c>
      <c r="AM48" s="25">
        <v>120820.46000000002</v>
      </c>
      <c r="AN48" s="25">
        <v>100983.64000000001</v>
      </c>
      <c r="AO48" s="25">
        <v>88143.85</v>
      </c>
      <c r="AP48" s="25">
        <v>119245.43000000002</v>
      </c>
      <c r="AQ48" s="25">
        <v>107646.70999999999</v>
      </c>
      <c r="AR48" s="25">
        <v>121654.75000000001</v>
      </c>
      <c r="AS48" s="25">
        <v>193200.09999999998</v>
      </c>
      <c r="AT48" s="25">
        <v>87964.62999999999</v>
      </c>
      <c r="AU48" s="25">
        <v>111489.38999999998</v>
      </c>
      <c r="AV48" s="25">
        <v>151410.00000000003</v>
      </c>
      <c r="AW48" s="25">
        <v>122055.00000000001</v>
      </c>
      <c r="AX48" s="25">
        <v>117342.75000000001</v>
      </c>
      <c r="AY48" s="25">
        <v>153804.75000000003</v>
      </c>
      <c r="AZ48" s="25">
        <v>140904</v>
      </c>
      <c r="BB48" s="26">
        <v>98133.750000000015</v>
      </c>
      <c r="BC48" s="26">
        <v>124058.75000000001</v>
      </c>
      <c r="BD48" s="26">
        <v>110486.25000000001</v>
      </c>
      <c r="BE48" s="26">
        <v>138277.5</v>
      </c>
      <c r="BF48" s="26">
        <v>191966.25000000003</v>
      </c>
      <c r="BG48" s="26">
        <v>98262.000000000015</v>
      </c>
      <c r="BH48" s="26">
        <v>120278.25000000001</v>
      </c>
      <c r="BI48" s="26">
        <v>151410.00000000003</v>
      </c>
      <c r="BJ48" s="26">
        <v>122055.00000000001</v>
      </c>
      <c r="BK48" s="26">
        <v>117342.75000000001</v>
      </c>
      <c r="BL48" s="26">
        <v>153804.75000000003</v>
      </c>
      <c r="BM48" s="26">
        <v>140904</v>
      </c>
    </row>
    <row r="49" spans="3:65" ht="23.25" customHeight="1">
      <c r="C49" s="54" t="s">
        <v>880</v>
      </c>
      <c r="D49" s="32" t="s">
        <v>10</v>
      </c>
      <c r="E49" s="1303"/>
      <c r="F49" s="32" t="s">
        <v>36</v>
      </c>
      <c r="G49" s="32" t="s">
        <v>143</v>
      </c>
      <c r="I49" s="24">
        <v>49242.12</v>
      </c>
      <c r="J49" s="24">
        <v>50702.239999999998</v>
      </c>
      <c r="K49" s="123">
        <v>-1460.1199999999953</v>
      </c>
      <c r="L49" s="78">
        <v>48812.020000000004</v>
      </c>
      <c r="M49" s="100">
        <v>430.09999999999854</v>
      </c>
      <c r="O49" s="24">
        <v>363332.55</v>
      </c>
      <c r="P49" s="24">
        <v>371348.31999999995</v>
      </c>
      <c r="Q49" s="123">
        <v>-8015.7699999999604</v>
      </c>
      <c r="R49" s="78">
        <v>361856.06</v>
      </c>
      <c r="S49" s="100">
        <v>1476.4899999999907</v>
      </c>
      <c r="U49" s="24">
        <v>637552.23</v>
      </c>
      <c r="V49" s="24">
        <v>645568</v>
      </c>
      <c r="W49" s="123">
        <v>-8015.7700000000186</v>
      </c>
      <c r="X49" s="78">
        <v>615074.79</v>
      </c>
      <c r="Y49" s="100">
        <v>22477.439999999944</v>
      </c>
      <c r="AA49" s="24">
        <v>616551.27999999991</v>
      </c>
      <c r="AC49" s="25">
        <v>49797.25</v>
      </c>
      <c r="AD49" s="25">
        <v>57147.750000000007</v>
      </c>
      <c r="AE49" s="25">
        <v>45381.810000000005</v>
      </c>
      <c r="AF49" s="25">
        <v>48154.53</v>
      </c>
      <c r="AG49" s="25">
        <v>66790.58</v>
      </c>
      <c r="AH49" s="25">
        <v>45772.12</v>
      </c>
      <c r="AI49" s="25">
        <v>48812.020000000004</v>
      </c>
      <c r="AJ49" s="25">
        <v>55216.44000000001</v>
      </c>
      <c r="AK49" s="25">
        <v>49672.41</v>
      </c>
      <c r="AL49" s="25">
        <v>48173.249999999993</v>
      </c>
      <c r="AM49" s="25">
        <v>55858.27</v>
      </c>
      <c r="AN49" s="25">
        <v>44298.359999999993</v>
      </c>
      <c r="AO49" s="25">
        <v>43904.03</v>
      </c>
      <c r="AP49" s="25">
        <v>54773.22</v>
      </c>
      <c r="AQ49" s="25">
        <v>47410.81</v>
      </c>
      <c r="AR49" s="25">
        <v>52117.640000000007</v>
      </c>
      <c r="AS49" s="25">
        <v>74677.53</v>
      </c>
      <c r="AT49" s="25">
        <v>41207.200000000004</v>
      </c>
      <c r="AU49" s="25">
        <v>49242.12</v>
      </c>
      <c r="AV49" s="25">
        <v>61622.400000000001</v>
      </c>
      <c r="AW49" s="25">
        <v>49675.199999999997</v>
      </c>
      <c r="AX49" s="25">
        <v>48690.080000000002</v>
      </c>
      <c r="AY49" s="25">
        <v>63194.400000000001</v>
      </c>
      <c r="AZ49" s="25">
        <v>51037.599999999999</v>
      </c>
      <c r="BB49" s="26">
        <v>44078.879999999997</v>
      </c>
      <c r="BC49" s="26">
        <v>55166.720000000001</v>
      </c>
      <c r="BD49" s="26">
        <v>47055.199999999997</v>
      </c>
      <c r="BE49" s="26">
        <v>56906.400000000001</v>
      </c>
      <c r="BF49" s="26">
        <v>73569.600000000006</v>
      </c>
      <c r="BG49" s="26">
        <v>43869.279999999999</v>
      </c>
      <c r="BH49" s="26">
        <v>50702.239999999998</v>
      </c>
      <c r="BI49" s="26">
        <v>61622.400000000001</v>
      </c>
      <c r="BJ49" s="26">
        <v>49675.199999999997</v>
      </c>
      <c r="BK49" s="26">
        <v>48690.080000000002</v>
      </c>
      <c r="BL49" s="26">
        <v>63194.400000000001</v>
      </c>
      <c r="BM49" s="26">
        <v>51037.599999999999</v>
      </c>
    </row>
    <row r="50" spans="3:65" ht="23.25" customHeight="1">
      <c r="C50" s="54" t="s">
        <v>881</v>
      </c>
      <c r="D50" s="32" t="s">
        <v>10</v>
      </c>
      <c r="E50" s="1303"/>
      <c r="F50" s="32" t="s">
        <v>40</v>
      </c>
      <c r="G50" s="32" t="s">
        <v>143</v>
      </c>
      <c r="I50" s="24">
        <v>20811.319999999992</v>
      </c>
      <c r="J50" s="24">
        <v>22522.653846153848</v>
      </c>
      <c r="K50" s="123">
        <v>-1711.3338461538551</v>
      </c>
      <c r="L50" s="78">
        <v>20141.240000000013</v>
      </c>
      <c r="M50" s="100">
        <v>670.07999999997992</v>
      </c>
      <c r="O50" s="24">
        <v>155413.46999999997</v>
      </c>
      <c r="P50" s="24">
        <v>168919.90384615384</v>
      </c>
      <c r="Q50" s="123">
        <v>-13506.433846153872</v>
      </c>
      <c r="R50" s="78">
        <v>145665.54</v>
      </c>
      <c r="S50" s="100">
        <v>9747.9299999999639</v>
      </c>
      <c r="U50" s="24">
        <v>279288.06615384616</v>
      </c>
      <c r="V50" s="24">
        <v>292794.5</v>
      </c>
      <c r="W50" s="123">
        <v>-13506.433846153843</v>
      </c>
      <c r="X50" s="78">
        <v>255991.72</v>
      </c>
      <c r="Y50" s="100">
        <v>23296.346153846156</v>
      </c>
      <c r="AA50" s="24">
        <v>265739.65000000002</v>
      </c>
      <c r="AC50" s="25">
        <v>18614.340000000011</v>
      </c>
      <c r="AD50" s="25">
        <v>22747.569999999985</v>
      </c>
      <c r="AE50" s="25">
        <v>20932.130000000012</v>
      </c>
      <c r="AF50" s="25">
        <v>17464.150000000012</v>
      </c>
      <c r="AG50" s="25">
        <v>25537.549999999981</v>
      </c>
      <c r="AH50" s="25">
        <v>20228.560000000005</v>
      </c>
      <c r="AI50" s="25">
        <v>20141.240000000013</v>
      </c>
      <c r="AJ50" s="25">
        <v>24965.220000000005</v>
      </c>
      <c r="AK50" s="25">
        <v>20712.609999999997</v>
      </c>
      <c r="AL50" s="25">
        <v>20712.580000000013</v>
      </c>
      <c r="AM50" s="25">
        <v>24373.179999999986</v>
      </c>
      <c r="AN50" s="25">
        <v>19562.590000000007</v>
      </c>
      <c r="AO50" s="25">
        <v>19562.600000000006</v>
      </c>
      <c r="AP50" s="25">
        <v>23720.109999999982</v>
      </c>
      <c r="AQ50" s="25">
        <v>21671.96000000001</v>
      </c>
      <c r="AR50" s="25">
        <v>21694.739999999998</v>
      </c>
      <c r="AS50" s="25">
        <v>26206.539999999994</v>
      </c>
      <c r="AT50" s="25">
        <v>21746.200000000008</v>
      </c>
      <c r="AU50" s="25">
        <v>20811.319999999992</v>
      </c>
      <c r="AV50" s="25">
        <v>28153.317307692309</v>
      </c>
      <c r="AW50" s="25">
        <v>22522.653846153848</v>
      </c>
      <c r="AX50" s="25">
        <v>22522.653846153848</v>
      </c>
      <c r="AY50" s="25">
        <v>28153.317307692309</v>
      </c>
      <c r="AZ50" s="25">
        <v>22522.653846153848</v>
      </c>
      <c r="BB50" s="26">
        <v>22522.653846153848</v>
      </c>
      <c r="BC50" s="26">
        <v>28153.317307692309</v>
      </c>
      <c r="BD50" s="26">
        <v>22522.653846153848</v>
      </c>
      <c r="BE50" s="26">
        <v>22522.653846153848</v>
      </c>
      <c r="BF50" s="26">
        <v>28153.317307692309</v>
      </c>
      <c r="BG50" s="26">
        <v>22522.653846153848</v>
      </c>
      <c r="BH50" s="26">
        <v>22522.653846153848</v>
      </c>
      <c r="BI50" s="26">
        <v>28153.317307692309</v>
      </c>
      <c r="BJ50" s="26">
        <v>22522.653846153848</v>
      </c>
      <c r="BK50" s="26">
        <v>22522.653846153848</v>
      </c>
      <c r="BL50" s="26">
        <v>28153.317307692309</v>
      </c>
      <c r="BM50" s="26">
        <v>22522.653846153848</v>
      </c>
    </row>
    <row r="51" spans="3:65" ht="23.25" customHeight="1">
      <c r="C51" s="54" t="s">
        <v>882</v>
      </c>
      <c r="D51" s="32" t="s">
        <v>10</v>
      </c>
      <c r="E51" s="1303"/>
      <c r="F51" s="32" t="s">
        <v>79</v>
      </c>
      <c r="G51" s="32" t="s">
        <v>143</v>
      </c>
      <c r="I51" s="24">
        <v>19241.909999999996</v>
      </c>
      <c r="J51" s="24">
        <v>19913.012307692308</v>
      </c>
      <c r="K51" s="123">
        <v>-671.10230769231202</v>
      </c>
      <c r="L51" s="78">
        <v>18978.14</v>
      </c>
      <c r="M51" s="100">
        <v>263.7699999999968</v>
      </c>
      <c r="O51" s="24">
        <v>153057.20000000001</v>
      </c>
      <c r="P51" s="24">
        <v>148421.39230769232</v>
      </c>
      <c r="Q51" s="123">
        <v>4635.8076923076878</v>
      </c>
      <c r="R51" s="78">
        <v>156483.10999999999</v>
      </c>
      <c r="S51" s="100">
        <v>-3425.9099999999744</v>
      </c>
      <c r="U51" s="24">
        <v>263944.96769230772</v>
      </c>
      <c r="V51" s="24">
        <v>259309.16000000003</v>
      </c>
      <c r="W51" s="123">
        <v>4635.8076923076878</v>
      </c>
      <c r="X51" s="78">
        <v>250694.40999999997</v>
      </c>
      <c r="Y51" s="100">
        <v>13250.557692307746</v>
      </c>
      <c r="AA51" s="24">
        <v>247268.5</v>
      </c>
      <c r="AC51" s="25">
        <v>26852.51</v>
      </c>
      <c r="AD51" s="25">
        <v>33001.590000000004</v>
      </c>
      <c r="AE51" s="25">
        <v>17851.760000000002</v>
      </c>
      <c r="AF51" s="25">
        <v>17900.91</v>
      </c>
      <c r="AG51" s="25">
        <v>23691.65</v>
      </c>
      <c r="AH51" s="25">
        <v>18206.55</v>
      </c>
      <c r="AI51" s="25">
        <v>18978.14</v>
      </c>
      <c r="AJ51" s="25">
        <v>21707.5</v>
      </c>
      <c r="AK51" s="25">
        <v>16322.33</v>
      </c>
      <c r="AL51" s="25">
        <v>20804.900000000001</v>
      </c>
      <c r="AM51" s="25">
        <v>18414.949999999997</v>
      </c>
      <c r="AN51" s="25">
        <v>16961.62</v>
      </c>
      <c r="AO51" s="25">
        <v>18564.599999999999</v>
      </c>
      <c r="AP51" s="25">
        <v>21714.480000000003</v>
      </c>
      <c r="AQ51" s="25">
        <v>27468.67</v>
      </c>
      <c r="AR51" s="25">
        <v>20732.89</v>
      </c>
      <c r="AS51" s="25">
        <v>28493.37</v>
      </c>
      <c r="AT51" s="25">
        <v>16841.280000000002</v>
      </c>
      <c r="AU51" s="25">
        <v>19241.909999999996</v>
      </c>
      <c r="AV51" s="25">
        <v>24951.765384615388</v>
      </c>
      <c r="AW51" s="25">
        <v>20014.212307692309</v>
      </c>
      <c r="AX51" s="25">
        <v>19745.812307692308</v>
      </c>
      <c r="AY51" s="25">
        <v>25088.165384615389</v>
      </c>
      <c r="AZ51" s="25">
        <v>21087.812307692308</v>
      </c>
      <c r="BB51" s="26">
        <v>18725.012307692308</v>
      </c>
      <c r="BC51" s="26">
        <v>23486.565384615387</v>
      </c>
      <c r="BD51" s="26">
        <v>19437.812307692308</v>
      </c>
      <c r="BE51" s="26">
        <v>20938.212307692309</v>
      </c>
      <c r="BF51" s="26">
        <v>27261.765384615388</v>
      </c>
      <c r="BG51" s="26">
        <v>18659.012307692308</v>
      </c>
      <c r="BH51" s="26">
        <v>19913.012307692308</v>
      </c>
      <c r="BI51" s="26">
        <v>24951.765384615388</v>
      </c>
      <c r="BJ51" s="26">
        <v>20014.212307692309</v>
      </c>
      <c r="BK51" s="26">
        <v>19745.812307692308</v>
      </c>
      <c r="BL51" s="26">
        <v>25088.165384615389</v>
      </c>
      <c r="BM51" s="26">
        <v>21087.812307692308</v>
      </c>
    </row>
    <row r="52" spans="3:65" s="54" customFormat="1" ht="21" customHeight="1">
      <c r="C52" s="54" t="s">
        <v>883</v>
      </c>
      <c r="D52" s="32" t="s">
        <v>10</v>
      </c>
      <c r="E52" s="1303"/>
      <c r="F52" s="54" t="s">
        <v>87</v>
      </c>
      <c r="G52" s="54" t="s">
        <v>143</v>
      </c>
      <c r="I52" s="25">
        <v>22194.039999999994</v>
      </c>
      <c r="J52" s="25">
        <v>27140.343846153857</v>
      </c>
      <c r="K52" s="514">
        <v>-4946.3038461538636</v>
      </c>
      <c r="L52" s="82">
        <v>29949.659999999967</v>
      </c>
      <c r="M52" s="524">
        <v>-7755.6199999999735</v>
      </c>
      <c r="O52" s="25">
        <v>157541.64000000001</v>
      </c>
      <c r="P52" s="25">
        <v>192773.13384615391</v>
      </c>
      <c r="Q52" s="514">
        <v>-35231.493846153899</v>
      </c>
      <c r="R52" s="82">
        <v>204280.18999999992</v>
      </c>
      <c r="S52" s="524">
        <v>-46738.549999999901</v>
      </c>
      <c r="U52" s="25">
        <v>334076.09615384624</v>
      </c>
      <c r="V52" s="25">
        <v>369307.59000000014</v>
      </c>
      <c r="W52" s="514">
        <v>-35231.493846153899</v>
      </c>
      <c r="X52" s="82">
        <v>326335.78999999998</v>
      </c>
      <c r="Y52" s="524">
        <v>7740.3061538462644</v>
      </c>
      <c r="AA52" s="25">
        <v>279597.24000000005</v>
      </c>
      <c r="AC52" s="25">
        <v>322.70999999998821</v>
      </c>
      <c r="AD52" s="25">
        <v>10871.60000000002</v>
      </c>
      <c r="AE52" s="25">
        <v>23262.97999999996</v>
      </c>
      <c r="AF52" s="25">
        <v>52623.669999999969</v>
      </c>
      <c r="AG52" s="25">
        <v>73473.820000000036</v>
      </c>
      <c r="AH52" s="25">
        <v>13775.749999999975</v>
      </c>
      <c r="AI52" s="25">
        <v>29949.659999999967</v>
      </c>
      <c r="AJ52" s="25">
        <v>42711.449999999983</v>
      </c>
      <c r="AK52" s="25">
        <v>26387.11</v>
      </c>
      <c r="AL52" s="25">
        <v>10621.910000000007</v>
      </c>
      <c r="AM52" s="25">
        <v>22174.060000000041</v>
      </c>
      <c r="AN52" s="25">
        <v>20161.070000000018</v>
      </c>
      <c r="AO52" s="25">
        <v>6112.6200000000026</v>
      </c>
      <c r="AP52" s="25">
        <v>19037.620000000032</v>
      </c>
      <c r="AQ52" s="25">
        <v>11095.26999999999</v>
      </c>
      <c r="AR52" s="25">
        <v>27109.480000000018</v>
      </c>
      <c r="AS52" s="25">
        <v>63822.659999999989</v>
      </c>
      <c r="AT52" s="25">
        <v>8169.9499999999753</v>
      </c>
      <c r="AU52" s="25">
        <v>22194.039999999994</v>
      </c>
      <c r="AV52" s="25">
        <v>36682.517307692338</v>
      </c>
      <c r="AW52" s="25">
        <v>29842.933846153865</v>
      </c>
      <c r="AX52" s="25">
        <v>26384.203846153861</v>
      </c>
      <c r="AY52" s="25">
        <v>37368.86730769233</v>
      </c>
      <c r="AZ52" s="25">
        <v>46255.933846153843</v>
      </c>
      <c r="BB52" s="1188">
        <v>12807.203846153861</v>
      </c>
      <c r="BC52" s="1188">
        <v>17252.147307692314</v>
      </c>
      <c r="BD52" s="1188">
        <v>21470.583846153866</v>
      </c>
      <c r="BE52" s="1188">
        <v>37910.233846153853</v>
      </c>
      <c r="BF52" s="1188">
        <v>62981.567307692327</v>
      </c>
      <c r="BG52" s="1188">
        <v>13211.05384615386</v>
      </c>
      <c r="BH52" s="1188">
        <v>27140.343846153857</v>
      </c>
      <c r="BI52" s="1188">
        <v>36682.517307692338</v>
      </c>
      <c r="BJ52" s="1188">
        <v>29842.933846153865</v>
      </c>
      <c r="BK52" s="1188">
        <v>26384.203846153861</v>
      </c>
      <c r="BL52" s="1188">
        <v>37368.86730769233</v>
      </c>
      <c r="BM52" s="1188">
        <v>46255.933846153843</v>
      </c>
    </row>
    <row r="53" spans="3:65" s="502" customFormat="1" ht="20.25" customHeight="1">
      <c r="E53" s="1303"/>
      <c r="F53" s="106" t="s">
        <v>609</v>
      </c>
      <c r="G53" s="106" t="s">
        <v>614</v>
      </c>
      <c r="H53" s="106"/>
      <c r="I53" s="510">
        <v>0.91561805419135101</v>
      </c>
      <c r="J53" s="510">
        <v>0.94856664037854899</v>
      </c>
      <c r="K53" s="515">
        <v>-3.2948586187197981E-2</v>
      </c>
      <c r="L53" s="510">
        <v>0.92402118363007879</v>
      </c>
      <c r="M53" s="515">
        <v>-8.4031294387277855E-3</v>
      </c>
      <c r="N53" s="106"/>
      <c r="O53" s="510">
        <v>0.89855084146148501</v>
      </c>
      <c r="P53" s="510">
        <v>0.91694866326849067</v>
      </c>
      <c r="Q53" s="515">
        <v>-1.8397821807005665E-2</v>
      </c>
      <c r="R53" s="510">
        <v>0.95407527214528187</v>
      </c>
      <c r="S53" s="515">
        <v>-5.5524430683796866E-2</v>
      </c>
      <c r="T53" s="106"/>
      <c r="U53" s="510">
        <v>0.90402759070203409</v>
      </c>
      <c r="V53" s="510">
        <v>0.91422359976662793</v>
      </c>
      <c r="W53" s="515">
        <v>-1.0196009064593836E-2</v>
      </c>
      <c r="X53" s="510">
        <v>0.89373155285836714</v>
      </c>
      <c r="Y53" s="515">
        <v>1.029603784366695E-2</v>
      </c>
      <c r="Z53" s="106"/>
      <c r="AA53" s="67">
        <v>0.86282898877129321</v>
      </c>
      <c r="AB53" s="106"/>
      <c r="AC53" s="67">
        <v>0.74041915675999914</v>
      </c>
      <c r="AD53" s="67">
        <v>0.76237477210713267</v>
      </c>
      <c r="AE53" s="67">
        <v>0.74087094473688619</v>
      </c>
      <c r="AF53" s="67">
        <v>0.76026622418080114</v>
      </c>
      <c r="AG53" s="67">
        <v>0.76319154688685664</v>
      </c>
      <c r="AH53" s="67">
        <v>0.77092961464605259</v>
      </c>
      <c r="AI53" s="67">
        <v>0.77367428251183024</v>
      </c>
      <c r="AJ53" s="67">
        <v>0.75532116554026263</v>
      </c>
      <c r="AK53" s="67">
        <v>0.76604383326520331</v>
      </c>
      <c r="AL53" s="67">
        <v>0.76108760357415728</v>
      </c>
      <c r="AM53" s="67">
        <v>0.75596170075593383</v>
      </c>
      <c r="AN53" s="67">
        <v>0.80034130179720797</v>
      </c>
      <c r="AO53" s="67">
        <v>0.76668553288275354</v>
      </c>
      <c r="AP53" s="67">
        <v>0.76329038708210983</v>
      </c>
      <c r="AQ53" s="67">
        <v>0.77241808404753998</v>
      </c>
      <c r="AR53" s="67">
        <v>0.76301622555095738</v>
      </c>
      <c r="AS53" s="67">
        <v>0.77148911538037024</v>
      </c>
      <c r="AT53" s="67">
        <v>0.79390668080268434</v>
      </c>
      <c r="AU53" s="67">
        <v>0.77168579418281802</v>
      </c>
      <c r="AV53" s="67">
        <v>0.77250000000000019</v>
      </c>
      <c r="AW53" s="67">
        <v>0.77250000000000008</v>
      </c>
      <c r="AX53" s="67">
        <v>0.77250000000000008</v>
      </c>
      <c r="AY53" s="67">
        <v>0.77250000000000019</v>
      </c>
      <c r="AZ53" s="67">
        <v>0.77249999999999996</v>
      </c>
      <c r="BA53" s="106"/>
      <c r="BB53" s="67">
        <v>0.76250000000000007</v>
      </c>
      <c r="BC53" s="67">
        <v>0.76250000000000007</v>
      </c>
      <c r="BD53" s="67">
        <v>0.76250000000000007</v>
      </c>
      <c r="BE53" s="67">
        <v>0.77249999999999996</v>
      </c>
      <c r="BF53" s="67">
        <v>0.77250000000000008</v>
      </c>
      <c r="BG53" s="67">
        <v>0.77250000000000008</v>
      </c>
      <c r="BH53" s="67">
        <v>0.77250000000000008</v>
      </c>
      <c r="BI53" s="67">
        <v>0.77250000000000019</v>
      </c>
      <c r="BJ53" s="67">
        <v>0.77250000000000008</v>
      </c>
      <c r="BK53" s="67">
        <v>0.77250000000000008</v>
      </c>
      <c r="BL53" s="67">
        <v>0.77250000000000019</v>
      </c>
      <c r="BM53" s="67">
        <v>0.77249999999999996</v>
      </c>
    </row>
    <row r="54" spans="3:65" s="502" customFormat="1" ht="23.25" customHeight="1">
      <c r="E54" s="1303"/>
      <c r="F54" s="106" t="s">
        <v>610</v>
      </c>
      <c r="G54" s="106" t="s">
        <v>614</v>
      </c>
      <c r="H54" s="106"/>
      <c r="I54" s="511">
        <v>0.40440596274369262</v>
      </c>
      <c r="J54" s="511">
        <v>0.39985993690851734</v>
      </c>
      <c r="K54" s="516">
        <v>-4.5460258351752714E-3</v>
      </c>
      <c r="L54" s="511">
        <v>0.38261736445002353</v>
      </c>
      <c r="M54" s="516">
        <v>-2.1788598293669081E-2</v>
      </c>
      <c r="N54" s="106"/>
      <c r="O54" s="511">
        <v>0.39365140399235982</v>
      </c>
      <c r="P54" s="511">
        <v>0.38629805471756989</v>
      </c>
      <c r="Q54" s="516">
        <v>-7.3533492747899221E-3</v>
      </c>
      <c r="R54" s="511">
        <v>0.3976090323831723</v>
      </c>
      <c r="S54" s="516">
        <v>3.9576283908124843E-3</v>
      </c>
      <c r="T54" s="106"/>
      <c r="U54" s="511">
        <v>0.38047363386020294</v>
      </c>
      <c r="V54" s="511">
        <v>0.37664410735122522</v>
      </c>
      <c r="W54" s="516">
        <v>-3.8295265089777208E-3</v>
      </c>
      <c r="X54" s="511">
        <v>0.37960983088673278</v>
      </c>
      <c r="Y54" s="516">
        <v>-8.6380297347016244E-4</v>
      </c>
      <c r="Z54" s="106"/>
      <c r="AA54" s="22">
        <v>0.3775153812017556</v>
      </c>
      <c r="AB54" s="106"/>
      <c r="AC54" s="22">
        <v>0.38573143987090758</v>
      </c>
      <c r="AD54" s="22">
        <v>0.35201201729491122</v>
      </c>
      <c r="AE54" s="22">
        <v>0.31297102830054208</v>
      </c>
      <c r="AF54" s="22">
        <v>0.26890984320708289</v>
      </c>
      <c r="AG54" s="22">
        <v>0.2690012014530852</v>
      </c>
      <c r="AH54" s="22">
        <v>0.36013481967105804</v>
      </c>
      <c r="AI54" s="22">
        <v>0.32036193559383602</v>
      </c>
      <c r="AJ54" s="22">
        <v>0.28842302821394727</v>
      </c>
      <c r="AK54" s="22">
        <v>0.33645541403107471</v>
      </c>
      <c r="AL54" s="22">
        <v>0.36549794122534068</v>
      </c>
      <c r="AM54" s="22">
        <v>0.34949968565327549</v>
      </c>
      <c r="AN54" s="22">
        <v>0.35108466193020332</v>
      </c>
      <c r="AO54" s="22">
        <v>0.38188239606337132</v>
      </c>
      <c r="AP54" s="22">
        <v>0.35060356019961142</v>
      </c>
      <c r="AQ54" s="22">
        <v>0.34019587801003809</v>
      </c>
      <c r="AR54" s="22">
        <v>0.32688082427873633</v>
      </c>
      <c r="AS54" s="22">
        <v>0.29820326986627371</v>
      </c>
      <c r="AT54" s="22">
        <v>0.37190711058720288</v>
      </c>
      <c r="AU54" s="22">
        <v>0.34083462542440707</v>
      </c>
      <c r="AV54" s="22">
        <v>0.31440000000000001</v>
      </c>
      <c r="AW54" s="22">
        <v>0.31439999999999996</v>
      </c>
      <c r="AX54" s="22">
        <v>0.32054035549703752</v>
      </c>
      <c r="AY54" s="22">
        <v>0.31740030135610248</v>
      </c>
      <c r="AZ54" s="22">
        <v>0.27981140350877193</v>
      </c>
      <c r="BA54" s="106"/>
      <c r="BB54" s="22">
        <v>0.34249324009324006</v>
      </c>
      <c r="BC54" s="22">
        <v>0.33907019053472648</v>
      </c>
      <c r="BD54" s="22">
        <v>0.32474258109040716</v>
      </c>
      <c r="BE54" s="22">
        <v>0.31791284916201118</v>
      </c>
      <c r="BF54" s="22">
        <v>0.29605472837022134</v>
      </c>
      <c r="BG54" s="22">
        <v>0.34488427672955974</v>
      </c>
      <c r="BH54" s="22">
        <v>0.32564059087989722</v>
      </c>
      <c r="BI54" s="22">
        <v>0.31440000000000001</v>
      </c>
      <c r="BJ54" s="22">
        <v>0.31439999999999996</v>
      </c>
      <c r="BK54" s="22">
        <v>0.32054035549703752</v>
      </c>
      <c r="BL54" s="22">
        <v>0.31740030135610248</v>
      </c>
      <c r="BM54" s="22">
        <v>0.27981140350877193</v>
      </c>
    </row>
    <row r="55" spans="3:65" s="502" customFormat="1" ht="23.25" customHeight="1">
      <c r="E55" s="1303"/>
      <c r="F55" s="106" t="s">
        <v>611</v>
      </c>
      <c r="G55" s="106" t="s">
        <v>614</v>
      </c>
      <c r="H55" s="106"/>
      <c r="I55" s="511">
        <v>0.17091510074235353</v>
      </c>
      <c r="J55" s="511">
        <v>0.17762345304537736</v>
      </c>
      <c r="K55" s="516">
        <v>6.708352303023829E-3</v>
      </c>
      <c r="L55" s="511">
        <v>0.15787890289226703</v>
      </c>
      <c r="M55" s="516">
        <v>-1.3036197850086501E-2</v>
      </c>
      <c r="N55" s="106"/>
      <c r="O55" s="511">
        <v>0.16838219054368919</v>
      </c>
      <c r="P55" s="511">
        <v>0.1757202786291</v>
      </c>
      <c r="Q55" s="516">
        <v>7.3380880854108099E-3</v>
      </c>
      <c r="R55" s="511">
        <v>0.16005793687957659</v>
      </c>
      <c r="S55" s="516">
        <v>-8.3242536641126019E-3</v>
      </c>
      <c r="T55" s="106"/>
      <c r="U55" s="511">
        <v>0.16667143556747124</v>
      </c>
      <c r="V55" s="511">
        <v>0.17082526254375729</v>
      </c>
      <c r="W55" s="516">
        <v>4.1538269762860514E-3</v>
      </c>
      <c r="X55" s="511">
        <v>0.15799212570166279</v>
      </c>
      <c r="Y55" s="516">
        <v>-8.6793098658084489E-3</v>
      </c>
      <c r="Z55" s="106"/>
      <c r="AA55" s="22">
        <v>0.16271283269442102</v>
      </c>
      <c r="AB55" s="106"/>
      <c r="AC55" s="67">
        <v>0.24304439468048822</v>
      </c>
      <c r="AD55" s="67">
        <v>0.14281474678657596</v>
      </c>
      <c r="AE55" s="67">
        <v>0.15452147840377922</v>
      </c>
      <c r="AF55" s="67">
        <v>0.13253280583746455</v>
      </c>
      <c r="AG55" s="67">
        <v>0.14395835517719163</v>
      </c>
      <c r="AH55" s="67">
        <v>0.19830809487938525</v>
      </c>
      <c r="AI55" s="67">
        <v>0.15787890289226703</v>
      </c>
      <c r="AJ55" s="67">
        <v>0.15887422961155356</v>
      </c>
      <c r="AK55" s="67">
        <v>0.15279649481354093</v>
      </c>
      <c r="AL55" s="67">
        <v>0.16629421723075222</v>
      </c>
      <c r="AM55" s="67">
        <v>0.15519393782176882</v>
      </c>
      <c r="AN55" s="67">
        <v>0.14394556870066375</v>
      </c>
      <c r="AO55" s="67">
        <v>0.17313633461920427</v>
      </c>
      <c r="AP55" s="67">
        <v>0.16134372031998406</v>
      </c>
      <c r="AQ55" s="67">
        <v>0.17361853761040952</v>
      </c>
      <c r="AR55" s="67">
        <v>0.16669129224833557</v>
      </c>
      <c r="AS55" s="67">
        <v>0.1461946331173837</v>
      </c>
      <c r="AT55" s="67">
        <v>0.20327626426045231</v>
      </c>
      <c r="AU55" s="67">
        <v>0.17091510074235353</v>
      </c>
      <c r="AV55" s="67">
        <v>0.17219154316631383</v>
      </c>
      <c r="AW55" s="67">
        <v>0.16934326200115674</v>
      </c>
      <c r="AX55" s="67">
        <v>0.16524324171792992</v>
      </c>
      <c r="AY55" s="67">
        <v>0.16142957171841921</v>
      </c>
      <c r="AZ55" s="67">
        <v>0.15479487179487181</v>
      </c>
      <c r="BA55" s="106"/>
      <c r="BB55" s="67">
        <v>0.17513727718626632</v>
      </c>
      <c r="BC55" s="67">
        <v>0.17684244540007732</v>
      </c>
      <c r="BD55" s="67">
        <v>0.16646455170845414</v>
      </c>
      <c r="BE55" s="67">
        <v>0.17075552574794425</v>
      </c>
      <c r="BF55" s="67">
        <v>0.15869964660480446</v>
      </c>
      <c r="BG55" s="67">
        <v>0.22059406313568899</v>
      </c>
      <c r="BH55" s="67">
        <v>0.17762345304537736</v>
      </c>
      <c r="BI55" s="67">
        <v>0.17219154316631383</v>
      </c>
      <c r="BJ55" s="67">
        <v>0.16934326200115674</v>
      </c>
      <c r="BK55" s="67">
        <v>0.16524324171792992</v>
      </c>
      <c r="BL55" s="67">
        <v>0.16142957171841921</v>
      </c>
      <c r="BM55" s="67">
        <v>0.15479487179487181</v>
      </c>
    </row>
    <row r="56" spans="3:65" s="502" customFormat="1" ht="23.25" customHeight="1">
      <c r="E56" s="1303"/>
      <c r="F56" s="106" t="s">
        <v>612</v>
      </c>
      <c r="G56" s="106" t="s">
        <v>614</v>
      </c>
      <c r="H56" s="106"/>
      <c r="I56" s="511">
        <v>0.15802616009581807</v>
      </c>
      <c r="J56" s="511">
        <v>0.15704268381460812</v>
      </c>
      <c r="K56" s="516">
        <v>-9.8347628120995512E-4</v>
      </c>
      <c r="L56" s="511">
        <v>0.14876183999276343</v>
      </c>
      <c r="M56" s="516">
        <v>-9.2643201030546407E-3</v>
      </c>
      <c r="N56" s="106"/>
      <c r="O56" s="511">
        <v>0.1658292979011636</v>
      </c>
      <c r="P56" s="511">
        <v>0.15439653834150871</v>
      </c>
      <c r="Q56" s="516">
        <v>-1.1432759559654893E-2</v>
      </c>
      <c r="R56" s="511">
        <v>0.17194433043738305</v>
      </c>
      <c r="S56" s="516">
        <v>6.1150325362194502E-3</v>
      </c>
      <c r="T56" s="106"/>
      <c r="U56" s="511">
        <v>0.15751509644473549</v>
      </c>
      <c r="V56" s="511">
        <v>0.15128889148191368</v>
      </c>
      <c r="W56" s="516">
        <v>-6.2262049628218075E-3</v>
      </c>
      <c r="X56" s="511">
        <v>0.15472274938198854</v>
      </c>
      <c r="Y56" s="516">
        <v>-2.7923470627469471E-3</v>
      </c>
      <c r="Z56" s="106"/>
      <c r="AA56" s="22">
        <v>0.15140291661820299</v>
      </c>
      <c r="AB56" s="106"/>
      <c r="AC56" s="67">
        <v>0.20800058931864598</v>
      </c>
      <c r="AD56" s="67">
        <v>0.20327932892965284</v>
      </c>
      <c r="AE56" s="67">
        <v>0.12311284376217002</v>
      </c>
      <c r="AF56" s="67">
        <v>9.9964238076129128E-2</v>
      </c>
      <c r="AG56" s="67">
        <v>9.5418879644494581E-2</v>
      </c>
      <c r="AH56" s="67">
        <v>0.14324904769720304</v>
      </c>
      <c r="AI56" s="67">
        <v>0.12455689529691256</v>
      </c>
      <c r="AJ56" s="67">
        <v>0.11338910811624689</v>
      </c>
      <c r="AK56" s="67">
        <v>0.11055908698816569</v>
      </c>
      <c r="AL56" s="67">
        <v>0.15785001255674244</v>
      </c>
      <c r="AM56" s="67">
        <v>0.11522052573989107</v>
      </c>
      <c r="AN56" s="67">
        <v>0.13442855725332892</v>
      </c>
      <c r="AO56" s="67">
        <v>0.16147706554405286</v>
      </c>
      <c r="AP56" s="67">
        <v>0.13899445743528058</v>
      </c>
      <c r="AQ56" s="67">
        <v>0.19710121612387541</v>
      </c>
      <c r="AR56" s="67">
        <v>0.13003628278027113</v>
      </c>
      <c r="AS56" s="67">
        <v>0.11378009025619336</v>
      </c>
      <c r="AT56" s="67">
        <v>0.15199750974077464</v>
      </c>
      <c r="AU56" s="67">
        <v>0.13318494791248126</v>
      </c>
      <c r="AV56" s="67">
        <v>0.12730492543171115</v>
      </c>
      <c r="AW56" s="67">
        <v>0.12667222979552095</v>
      </c>
      <c r="AX56" s="67">
        <v>0.1299921810907986</v>
      </c>
      <c r="AY56" s="67">
        <v>0.12600786230344244</v>
      </c>
      <c r="AZ56" s="67">
        <v>0.11561300607287449</v>
      </c>
      <c r="BA56" s="106"/>
      <c r="BB56" s="67">
        <v>0.14549349112426035</v>
      </c>
      <c r="BC56" s="67">
        <v>0.14435504231478419</v>
      </c>
      <c r="BD56" s="67">
        <v>0.13414639273769707</v>
      </c>
      <c r="BE56" s="67">
        <v>0.11697325311559949</v>
      </c>
      <c r="BF56" s="67">
        <v>0.10970529329825106</v>
      </c>
      <c r="BG56" s="67">
        <v>0.14669034833091438</v>
      </c>
      <c r="BH56" s="67">
        <v>0.12789346376167185</v>
      </c>
      <c r="BI56" s="67">
        <v>0.12730492543171115</v>
      </c>
      <c r="BJ56" s="67">
        <v>0.12667222979552095</v>
      </c>
      <c r="BK56" s="67">
        <v>0.1299921810907986</v>
      </c>
      <c r="BL56" s="67">
        <v>0.12600786230344244</v>
      </c>
      <c r="BM56" s="67">
        <v>0.11561300607287449</v>
      </c>
    </row>
    <row r="57" spans="3:65" s="503" customFormat="1" ht="21" customHeight="1">
      <c r="C57" s="503" t="s">
        <v>884</v>
      </c>
      <c r="E57" s="1304"/>
      <c r="F57" s="507" t="s">
        <v>613</v>
      </c>
      <c r="G57" s="507" t="s">
        <v>614</v>
      </c>
      <c r="H57" s="504"/>
      <c r="I57" s="512">
        <v>0.18227083060948676</v>
      </c>
      <c r="J57" s="512">
        <v>0.2140405666100462</v>
      </c>
      <c r="K57" s="517">
        <v>-3.1769736000559434E-2</v>
      </c>
      <c r="L57" s="512">
        <v>0.23476307629502483</v>
      </c>
      <c r="M57" s="517">
        <v>-5.2492245685538064E-2</v>
      </c>
      <c r="N57" s="504"/>
      <c r="O57" s="512">
        <v>0.17068794902427245</v>
      </c>
      <c r="P57" s="512">
        <v>0.20053379158031198</v>
      </c>
      <c r="Q57" s="517">
        <v>-2.9845842556039531E-2</v>
      </c>
      <c r="R57" s="512">
        <v>0.22446397244515001</v>
      </c>
      <c r="S57" s="517">
        <v>-5.3776023420877561E-2</v>
      </c>
      <c r="T57" s="504"/>
      <c r="U57" s="512">
        <v>0.19936742482962447</v>
      </c>
      <c r="V57" s="512">
        <v>0.2154653383897317</v>
      </c>
      <c r="W57" s="517">
        <v>-1.609791356010723E-2</v>
      </c>
      <c r="X57" s="512">
        <v>0.20140684688798305</v>
      </c>
      <c r="Y57" s="517">
        <v>-2.0394220583585809E-3</v>
      </c>
      <c r="Z57" s="504"/>
      <c r="AA57" s="508">
        <v>0.1711978582569138</v>
      </c>
      <c r="AB57" s="504"/>
      <c r="AC57" s="506">
        <v>2.4997242410120246E-3</v>
      </c>
      <c r="AD57" s="506">
        <v>6.6965608396189938E-2</v>
      </c>
      <c r="AE57" s="506">
        <v>0.16043077109385745</v>
      </c>
      <c r="AF57" s="506">
        <v>0.29386690823648914</v>
      </c>
      <c r="AG57" s="506">
        <v>0.29591816473741855</v>
      </c>
      <c r="AH57" s="506">
        <v>0.1083875346408156</v>
      </c>
      <c r="AI57" s="506">
        <v>0.19656492495039696</v>
      </c>
      <c r="AJ57" s="506">
        <v>0.22310322339521693</v>
      </c>
      <c r="AK57" s="506">
        <v>0.17873274157894717</v>
      </c>
      <c r="AL57" s="506">
        <v>8.0590083435949658E-2</v>
      </c>
      <c r="AM57" s="506">
        <v>0.13874090621956042</v>
      </c>
      <c r="AN57" s="506">
        <v>0.15978565448249488</v>
      </c>
      <c r="AO57" s="506">
        <v>5.31682848208897E-2</v>
      </c>
      <c r="AP57" s="506">
        <v>0.12185986782824412</v>
      </c>
      <c r="AQ57" s="506">
        <v>7.9614018815718016E-2</v>
      </c>
      <c r="AR57" s="506">
        <v>0.17003013122174992</v>
      </c>
      <c r="AS57" s="506">
        <v>0.25485746386581654</v>
      </c>
      <c r="AT57" s="506">
        <v>7.3736203822193896E-2</v>
      </c>
      <c r="AU57" s="506">
        <v>0.1536184329605286</v>
      </c>
      <c r="AV57" s="506">
        <v>0.18715570054945072</v>
      </c>
      <c r="AW57" s="506">
        <v>0.18887932814021433</v>
      </c>
      <c r="AX57" s="506">
        <v>0.17369456119916959</v>
      </c>
      <c r="AY57" s="506">
        <v>0.18768893675385398</v>
      </c>
      <c r="AZ57" s="506">
        <v>0.25359612854251012</v>
      </c>
      <c r="BA57" s="504"/>
      <c r="BB57" s="506">
        <v>9.9512073396688897E-2</v>
      </c>
      <c r="BC57" s="506">
        <v>0.10603655382724225</v>
      </c>
      <c r="BD57" s="506">
        <v>0.14817518182300804</v>
      </c>
      <c r="BE57" s="506">
        <v>0.21178901590030086</v>
      </c>
      <c r="BF57" s="506">
        <v>0.25344695093638764</v>
      </c>
      <c r="BG57" s="506">
        <v>0.10386048621190141</v>
      </c>
      <c r="BH57" s="506">
        <v>0.17431177807420589</v>
      </c>
      <c r="BI57" s="506">
        <v>0.18715570054945072</v>
      </c>
      <c r="BJ57" s="506">
        <v>0.18887932814021433</v>
      </c>
      <c r="BK57" s="506">
        <v>0.17369456119916959</v>
      </c>
      <c r="BL57" s="506">
        <v>0.18768893675385398</v>
      </c>
      <c r="BM57" s="506">
        <v>0.25359612854251012</v>
      </c>
    </row>
    <row r="58" spans="3:65">
      <c r="I58" s="49"/>
      <c r="J58" s="49"/>
      <c r="K58" s="49"/>
      <c r="L58" s="163"/>
      <c r="M58" s="522"/>
      <c r="O58" s="49"/>
      <c r="P58" s="49"/>
      <c r="Q58" s="49"/>
      <c r="R58" s="163"/>
      <c r="S58" s="522"/>
      <c r="U58" s="49"/>
      <c r="V58" s="49"/>
      <c r="W58" s="49"/>
      <c r="X58" s="163"/>
      <c r="Y58" s="522"/>
      <c r="AA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B58" s="1180"/>
      <c r="BC58" s="1180"/>
      <c r="BD58" s="1180"/>
      <c r="BE58" s="1180"/>
      <c r="BF58" s="1180"/>
      <c r="BG58" s="1180"/>
      <c r="BH58" s="1180"/>
      <c r="BI58" s="1180"/>
      <c r="BJ58" s="1180"/>
      <c r="BK58" s="1180"/>
      <c r="BL58" s="1180"/>
      <c r="BM58" s="1180"/>
    </row>
    <row r="59" spans="3:65" s="54" customFormat="1" ht="21" customHeight="1">
      <c r="C59" s="54" t="s">
        <v>885</v>
      </c>
      <c r="D59" s="597" t="s">
        <v>11</v>
      </c>
      <c r="E59" s="1302" t="s">
        <v>11</v>
      </c>
      <c r="F59" s="62" t="s">
        <v>57</v>
      </c>
      <c r="G59" s="62" t="s">
        <v>143</v>
      </c>
      <c r="I59" s="63">
        <v>151092.84999999998</v>
      </c>
      <c r="J59" s="63">
        <v>164000</v>
      </c>
      <c r="K59" s="513">
        <v>-12907.150000000023</v>
      </c>
      <c r="L59" s="167">
        <v>154074.40999999997</v>
      </c>
      <c r="M59" s="523">
        <v>-2981.5599999999977</v>
      </c>
      <c r="O59" s="63">
        <v>1201880.1000000001</v>
      </c>
      <c r="P59" s="63">
        <v>1211700</v>
      </c>
      <c r="Q59" s="513">
        <v>-9819.8999999999069</v>
      </c>
      <c r="R59" s="167">
        <v>1150980.8999999999</v>
      </c>
      <c r="S59" s="523">
        <v>50899.200000000186</v>
      </c>
      <c r="U59" s="63">
        <v>2083580.1</v>
      </c>
      <c r="V59" s="63">
        <v>2093400</v>
      </c>
      <c r="W59" s="513">
        <v>-9819.8999999999069</v>
      </c>
      <c r="X59" s="167">
        <v>1992631.5699999998</v>
      </c>
      <c r="Y59" s="523">
        <v>90948.530000000261</v>
      </c>
      <c r="AA59" s="63">
        <v>2043530.7700000005</v>
      </c>
      <c r="AC59" s="25">
        <v>160723.25</v>
      </c>
      <c r="AD59" s="25">
        <v>185553.99</v>
      </c>
      <c r="AE59" s="25">
        <v>147665.59</v>
      </c>
      <c r="AF59" s="25">
        <v>155192.25</v>
      </c>
      <c r="AG59" s="25">
        <v>222401.97</v>
      </c>
      <c r="AH59" s="25">
        <v>125369.44</v>
      </c>
      <c r="AI59" s="25">
        <v>154074.40999999997</v>
      </c>
      <c r="AJ59" s="25">
        <v>182336.51</v>
      </c>
      <c r="AK59" s="25">
        <v>149058.44</v>
      </c>
      <c r="AL59" s="25">
        <v>152689.71000000002</v>
      </c>
      <c r="AM59" s="25">
        <v>193660.41</v>
      </c>
      <c r="AN59" s="25">
        <v>163905.59999999998</v>
      </c>
      <c r="AO59" s="25">
        <v>176468.86000000002</v>
      </c>
      <c r="AP59" s="25">
        <v>205497.37000000002</v>
      </c>
      <c r="AQ59" s="25">
        <v>153151.6</v>
      </c>
      <c r="AR59" s="25">
        <v>158402.27000000002</v>
      </c>
      <c r="AS59" s="25">
        <v>221548.04</v>
      </c>
      <c r="AT59" s="25">
        <v>135719.11000000002</v>
      </c>
      <c r="AU59" s="25">
        <v>151092.84999999998</v>
      </c>
      <c r="AV59" s="25">
        <v>201800</v>
      </c>
      <c r="AW59" s="25">
        <v>167000</v>
      </c>
      <c r="AX59" s="25">
        <v>147100</v>
      </c>
      <c r="AY59" s="25">
        <v>189700</v>
      </c>
      <c r="AZ59" s="25">
        <v>176100</v>
      </c>
      <c r="BB59" s="1188">
        <v>169400</v>
      </c>
      <c r="BC59" s="1188">
        <v>194800</v>
      </c>
      <c r="BD59" s="1188">
        <v>155100</v>
      </c>
      <c r="BE59" s="1188">
        <v>163000</v>
      </c>
      <c r="BF59" s="1188">
        <v>233600</v>
      </c>
      <c r="BG59" s="1188">
        <v>131800</v>
      </c>
      <c r="BH59" s="1188">
        <v>164000</v>
      </c>
      <c r="BI59" s="1188">
        <v>201800</v>
      </c>
      <c r="BJ59" s="1188">
        <v>167000</v>
      </c>
      <c r="BK59" s="1188">
        <v>147100</v>
      </c>
      <c r="BL59" s="1188">
        <v>189700</v>
      </c>
      <c r="BM59" s="1188">
        <v>176100</v>
      </c>
    </row>
    <row r="60" spans="3:65" ht="20.25" customHeight="1">
      <c r="C60" s="54" t="s">
        <v>886</v>
      </c>
      <c r="D60" s="32" t="s">
        <v>11</v>
      </c>
      <c r="E60" s="1303"/>
      <c r="F60" s="32" t="s">
        <v>1</v>
      </c>
      <c r="G60" s="32" t="s">
        <v>143</v>
      </c>
      <c r="I60" s="24">
        <v>117106.85999999996</v>
      </c>
      <c r="J60" s="24">
        <v>126690.00000000001</v>
      </c>
      <c r="K60" s="123">
        <v>-9583.1400000000576</v>
      </c>
      <c r="L60" s="78">
        <v>115818.75999999998</v>
      </c>
      <c r="M60" s="100">
        <v>1288.0999999999767</v>
      </c>
      <c r="O60" s="24">
        <v>931388.8</v>
      </c>
      <c r="P60" s="24">
        <v>930845.25</v>
      </c>
      <c r="Q60" s="123">
        <v>543.55000000004657</v>
      </c>
      <c r="R60" s="78">
        <v>872390.96000000008</v>
      </c>
      <c r="S60" s="100">
        <v>58997.839999999967</v>
      </c>
      <c r="U60" s="24">
        <v>1612502.05</v>
      </c>
      <c r="V60" s="24">
        <v>1611958.5</v>
      </c>
      <c r="W60" s="123">
        <v>543.55000000004657</v>
      </c>
      <c r="X60" s="78">
        <v>1524578.8500000003</v>
      </c>
      <c r="Y60" s="100">
        <v>87923.199999999721</v>
      </c>
      <c r="AA60" s="24">
        <v>1583576.69</v>
      </c>
      <c r="AC60" s="25">
        <v>121176.47</v>
      </c>
      <c r="AD60" s="25">
        <v>140246.38</v>
      </c>
      <c r="AE60" s="25">
        <v>111346.81</v>
      </c>
      <c r="AF60" s="25">
        <v>117686.08</v>
      </c>
      <c r="AG60" s="25">
        <v>168752.29</v>
      </c>
      <c r="AH60" s="25">
        <v>97364.170000000013</v>
      </c>
      <c r="AI60" s="25">
        <v>115818.75999999998</v>
      </c>
      <c r="AJ60" s="25">
        <v>137234.01</v>
      </c>
      <c r="AK60" s="25">
        <v>117648.94</v>
      </c>
      <c r="AL60" s="25">
        <v>116242.39000000001</v>
      </c>
      <c r="AM60" s="25">
        <v>147502.64000000001</v>
      </c>
      <c r="AN60" s="25">
        <v>133559.90999999997</v>
      </c>
      <c r="AO60" s="25">
        <v>137492.91000000003</v>
      </c>
      <c r="AP60" s="25">
        <v>162513.98000000004</v>
      </c>
      <c r="AQ60" s="25">
        <v>119276.74</v>
      </c>
      <c r="AR60" s="25">
        <v>119335.79000000001</v>
      </c>
      <c r="AS60" s="25">
        <v>169792.67</v>
      </c>
      <c r="AT60" s="25">
        <v>105869.85</v>
      </c>
      <c r="AU60" s="25">
        <v>117106.85999999996</v>
      </c>
      <c r="AV60" s="25">
        <v>155890.50000000003</v>
      </c>
      <c r="AW60" s="25">
        <v>129007.50000000001</v>
      </c>
      <c r="AX60" s="25">
        <v>113634.75000000001</v>
      </c>
      <c r="AY60" s="25">
        <v>146543.25</v>
      </c>
      <c r="AZ60" s="25">
        <v>136037.25</v>
      </c>
      <c r="BB60" s="26">
        <v>129167.50000000001</v>
      </c>
      <c r="BC60" s="26">
        <v>148535</v>
      </c>
      <c r="BD60" s="26">
        <v>118263.75000000001</v>
      </c>
      <c r="BE60" s="26">
        <v>125917.50000000001</v>
      </c>
      <c r="BF60" s="26">
        <v>180456.00000000003</v>
      </c>
      <c r="BG60" s="26">
        <v>101815.50000000001</v>
      </c>
      <c r="BH60" s="26">
        <v>126690.00000000001</v>
      </c>
      <c r="BI60" s="26">
        <v>155890.50000000003</v>
      </c>
      <c r="BJ60" s="26">
        <v>129007.50000000001</v>
      </c>
      <c r="BK60" s="26">
        <v>113634.75000000001</v>
      </c>
      <c r="BL60" s="26">
        <v>146543.25</v>
      </c>
      <c r="BM60" s="26">
        <v>136037.25</v>
      </c>
    </row>
    <row r="61" spans="3:65" ht="23.25" customHeight="1">
      <c r="C61" s="54" t="s">
        <v>887</v>
      </c>
      <c r="D61" s="32" t="s">
        <v>11</v>
      </c>
      <c r="E61" s="1303"/>
      <c r="F61" s="32" t="s">
        <v>36</v>
      </c>
      <c r="G61" s="32" t="s">
        <v>143</v>
      </c>
      <c r="I61" s="24">
        <v>49728.43</v>
      </c>
      <c r="J61" s="24">
        <v>51980.800000000003</v>
      </c>
      <c r="K61" s="123">
        <v>-2252.3700000000026</v>
      </c>
      <c r="L61" s="78">
        <v>46955.049999999996</v>
      </c>
      <c r="M61" s="100">
        <v>2773.3800000000047</v>
      </c>
      <c r="O61" s="24">
        <v>376339.74</v>
      </c>
      <c r="P61" s="24">
        <v>389331.99999999994</v>
      </c>
      <c r="Q61" s="123">
        <v>-12992.259999999951</v>
      </c>
      <c r="R61" s="78">
        <v>349103.63</v>
      </c>
      <c r="S61" s="100">
        <v>27236.109999999986</v>
      </c>
      <c r="U61" s="24">
        <v>657832.53999999992</v>
      </c>
      <c r="V61" s="24">
        <v>670824.79999999993</v>
      </c>
      <c r="W61" s="123">
        <v>-12992.260000000009</v>
      </c>
      <c r="X61" s="78">
        <v>633556.26000000013</v>
      </c>
      <c r="Y61" s="100">
        <v>24276.279999999795</v>
      </c>
      <c r="AA61" s="24">
        <v>660792.37000000011</v>
      </c>
      <c r="AC61" s="25">
        <v>48917.670000000006</v>
      </c>
      <c r="AD61" s="25">
        <v>58095.1</v>
      </c>
      <c r="AE61" s="25">
        <v>46128.44999999999</v>
      </c>
      <c r="AF61" s="25">
        <v>39048.770000000004</v>
      </c>
      <c r="AG61" s="25">
        <v>65841.08</v>
      </c>
      <c r="AH61" s="25">
        <v>44117.509999999995</v>
      </c>
      <c r="AI61" s="25">
        <v>46955.049999999996</v>
      </c>
      <c r="AJ61" s="25">
        <v>61592.38</v>
      </c>
      <c r="AK61" s="25">
        <v>52250.890000000007</v>
      </c>
      <c r="AL61" s="25">
        <v>53335.41</v>
      </c>
      <c r="AM61" s="25">
        <v>68858.899999999994</v>
      </c>
      <c r="AN61" s="25">
        <v>48415.05</v>
      </c>
      <c r="AO61" s="25">
        <v>46820.729999999996</v>
      </c>
      <c r="AP61" s="25">
        <v>63967.49</v>
      </c>
      <c r="AQ61" s="25">
        <v>53544.49</v>
      </c>
      <c r="AR61" s="25">
        <v>50507.210000000006</v>
      </c>
      <c r="AS61" s="25">
        <v>66547.720000000016</v>
      </c>
      <c r="AT61" s="25">
        <v>45223.670000000006</v>
      </c>
      <c r="AU61" s="25">
        <v>49728.43</v>
      </c>
      <c r="AV61" s="25">
        <v>63823.199999999997</v>
      </c>
      <c r="AW61" s="25">
        <v>52819.199999999997</v>
      </c>
      <c r="AX61" s="25">
        <v>47369.599999999999</v>
      </c>
      <c r="AY61" s="25">
        <v>61517.599999999999</v>
      </c>
      <c r="AZ61" s="25">
        <v>55963.199999999997</v>
      </c>
      <c r="BB61" s="26">
        <v>54076.800000000003</v>
      </c>
      <c r="BC61" s="26">
        <v>63026.720000000001</v>
      </c>
      <c r="BD61" s="26">
        <v>49675.199999999997</v>
      </c>
      <c r="BE61" s="26">
        <v>51876</v>
      </c>
      <c r="BF61" s="26">
        <v>73884</v>
      </c>
      <c r="BG61" s="26">
        <v>44812.480000000003</v>
      </c>
      <c r="BH61" s="26">
        <v>51980.800000000003</v>
      </c>
      <c r="BI61" s="26">
        <v>63823.199999999997</v>
      </c>
      <c r="BJ61" s="26">
        <v>52819.199999999997</v>
      </c>
      <c r="BK61" s="26">
        <v>47369.599999999999</v>
      </c>
      <c r="BL61" s="26">
        <v>61517.599999999999</v>
      </c>
      <c r="BM61" s="26">
        <v>55963.199999999997</v>
      </c>
    </row>
    <row r="62" spans="3:65" ht="23.25" customHeight="1">
      <c r="C62" s="54" t="s">
        <v>888</v>
      </c>
      <c r="D62" s="32" t="s">
        <v>11</v>
      </c>
      <c r="E62" s="1303"/>
      <c r="F62" s="32" t="s">
        <v>40</v>
      </c>
      <c r="G62" s="32" t="s">
        <v>143</v>
      </c>
      <c r="I62" s="24">
        <v>19449.72</v>
      </c>
      <c r="J62" s="24">
        <v>18645.969230769231</v>
      </c>
      <c r="K62" s="123">
        <v>803.75076923076995</v>
      </c>
      <c r="L62" s="78">
        <v>15806.590000000002</v>
      </c>
      <c r="M62" s="100">
        <v>3643.1299999999992</v>
      </c>
      <c r="O62" s="24">
        <v>163784.31</v>
      </c>
      <c r="P62" s="24">
        <v>139844.76923076922</v>
      </c>
      <c r="Q62" s="123">
        <v>23939.540769230778</v>
      </c>
      <c r="R62" s="78">
        <v>112676.81</v>
      </c>
      <c r="S62" s="100">
        <v>51107.5</v>
      </c>
      <c r="U62" s="24">
        <v>266337.14076923078</v>
      </c>
      <c r="V62" s="24">
        <v>242397.59999999998</v>
      </c>
      <c r="W62" s="123">
        <v>23939.540769230807</v>
      </c>
      <c r="X62" s="78">
        <v>176308.30000000005</v>
      </c>
      <c r="Y62" s="100">
        <v>90028.840769230737</v>
      </c>
      <c r="AA62" s="24">
        <v>227415.80000000008</v>
      </c>
      <c r="AC62" s="25">
        <v>14617.540000000005</v>
      </c>
      <c r="AD62" s="25">
        <v>18840.409999999989</v>
      </c>
      <c r="AE62" s="25">
        <v>14756.399999999992</v>
      </c>
      <c r="AF62" s="25">
        <v>15572.100000000002</v>
      </c>
      <c r="AG62" s="25">
        <v>18859.08000000002</v>
      </c>
      <c r="AH62" s="25">
        <v>14224.689999999991</v>
      </c>
      <c r="AI62" s="25">
        <v>15806.590000000002</v>
      </c>
      <c r="AJ62" s="25">
        <v>18467.250000000036</v>
      </c>
      <c r="AK62" s="25">
        <v>17057.27</v>
      </c>
      <c r="AL62" s="25">
        <v>15901.71000000003</v>
      </c>
      <c r="AM62" s="25">
        <v>17222.870000000003</v>
      </c>
      <c r="AN62" s="25">
        <v>-5017.6099999999988</v>
      </c>
      <c r="AO62" s="25">
        <v>28578.44</v>
      </c>
      <c r="AP62" s="25">
        <v>24514.560000000001</v>
      </c>
      <c r="AQ62" s="25">
        <v>19262.220000000005</v>
      </c>
      <c r="AR62" s="25">
        <v>24584.630000000008</v>
      </c>
      <c r="AS62" s="25">
        <v>32023.809999999998</v>
      </c>
      <c r="AT62" s="25">
        <v>15370.930000000004</v>
      </c>
      <c r="AU62" s="25">
        <v>19449.72</v>
      </c>
      <c r="AV62" s="25">
        <v>23307.461538461539</v>
      </c>
      <c r="AW62" s="25">
        <v>18645.969230769231</v>
      </c>
      <c r="AX62" s="25">
        <v>18645.969230769231</v>
      </c>
      <c r="AY62" s="25">
        <v>23307.461538461539</v>
      </c>
      <c r="AZ62" s="25">
        <v>18645.969230769231</v>
      </c>
      <c r="BB62" s="26">
        <v>18645.969230769231</v>
      </c>
      <c r="BC62" s="26">
        <v>23307.461538461539</v>
      </c>
      <c r="BD62" s="26">
        <v>18645.969230769231</v>
      </c>
      <c r="BE62" s="26">
        <v>18645.969230769231</v>
      </c>
      <c r="BF62" s="26">
        <v>23307.461538461539</v>
      </c>
      <c r="BG62" s="26">
        <v>18645.969230769231</v>
      </c>
      <c r="BH62" s="26">
        <v>18645.969230769231</v>
      </c>
      <c r="BI62" s="26">
        <v>23307.461538461539</v>
      </c>
      <c r="BJ62" s="26">
        <v>18645.969230769231</v>
      </c>
      <c r="BK62" s="26">
        <v>18645.969230769231</v>
      </c>
      <c r="BL62" s="26">
        <v>23307.461538461539</v>
      </c>
      <c r="BM62" s="26">
        <v>18645.969230769231</v>
      </c>
    </row>
    <row r="63" spans="3:65" ht="23.25" customHeight="1">
      <c r="C63" s="54" t="s">
        <v>889</v>
      </c>
      <c r="D63" s="32" t="s">
        <v>11</v>
      </c>
      <c r="E63" s="1303"/>
      <c r="F63" s="32" t="s">
        <v>79</v>
      </c>
      <c r="G63" s="32" t="s">
        <v>143</v>
      </c>
      <c r="I63" s="24">
        <v>18794.88</v>
      </c>
      <c r="J63" s="24">
        <v>22490.107692307694</v>
      </c>
      <c r="K63" s="123">
        <v>-3695.2276923076934</v>
      </c>
      <c r="L63" s="78">
        <v>17799.259999999998</v>
      </c>
      <c r="M63" s="100">
        <v>995.62000000000262</v>
      </c>
      <c r="O63" s="24">
        <v>163099.87000000002</v>
      </c>
      <c r="P63" s="24">
        <v>167870.60769230771</v>
      </c>
      <c r="Q63" s="123">
        <v>-4770.7376923076808</v>
      </c>
      <c r="R63" s="78">
        <v>161298.50000000003</v>
      </c>
      <c r="S63" s="100">
        <v>1801.3699999999953</v>
      </c>
      <c r="U63" s="24">
        <v>285902.26230769238</v>
      </c>
      <c r="V63" s="24">
        <v>290673.00000000006</v>
      </c>
      <c r="W63" s="123">
        <v>-4770.7376923076808</v>
      </c>
      <c r="X63" s="78">
        <v>277624.87</v>
      </c>
      <c r="Y63" s="100">
        <v>8277.392307692382</v>
      </c>
      <c r="AA63" s="24">
        <v>279426.24000000005</v>
      </c>
      <c r="AC63" s="25">
        <v>24886.28</v>
      </c>
      <c r="AD63" s="25">
        <v>34124.35</v>
      </c>
      <c r="AE63" s="25">
        <v>19025.57</v>
      </c>
      <c r="AF63" s="25">
        <v>17704.63</v>
      </c>
      <c r="AG63" s="25">
        <v>29278.9</v>
      </c>
      <c r="AH63" s="25">
        <v>18479.510000000002</v>
      </c>
      <c r="AI63" s="25">
        <v>17799.259999999998</v>
      </c>
      <c r="AJ63" s="25">
        <v>23240.959999999995</v>
      </c>
      <c r="AK63" s="25">
        <v>14598.650000000001</v>
      </c>
      <c r="AL63" s="25">
        <v>26844.240000000002</v>
      </c>
      <c r="AM63" s="25">
        <v>30265.859999999997</v>
      </c>
      <c r="AN63" s="25">
        <v>21376.660000000003</v>
      </c>
      <c r="AO63" s="25">
        <v>21935.62</v>
      </c>
      <c r="AP63" s="25">
        <v>29952.22</v>
      </c>
      <c r="AQ63" s="25">
        <v>23267.82</v>
      </c>
      <c r="AR63" s="25">
        <v>19555.129999999997</v>
      </c>
      <c r="AS63" s="25">
        <v>28323.440000000002</v>
      </c>
      <c r="AT63" s="25">
        <v>21270.76</v>
      </c>
      <c r="AU63" s="25">
        <v>18794.88</v>
      </c>
      <c r="AV63" s="25">
        <v>27971.834615384618</v>
      </c>
      <c r="AW63" s="25">
        <v>22622.107692307694</v>
      </c>
      <c r="AX63" s="25">
        <v>21746.507692307696</v>
      </c>
      <c r="AY63" s="25">
        <v>27439.434615384616</v>
      </c>
      <c r="AZ63" s="25">
        <v>23022.507692307696</v>
      </c>
      <c r="BB63" s="26">
        <v>22727.707692307693</v>
      </c>
      <c r="BC63" s="26">
        <v>27663.834615384618</v>
      </c>
      <c r="BD63" s="26">
        <v>22098.507692307696</v>
      </c>
      <c r="BE63" s="26">
        <v>22446.107692307694</v>
      </c>
      <c r="BF63" s="26">
        <v>29371.034615384611</v>
      </c>
      <c r="BG63" s="26">
        <v>21073.307692307695</v>
      </c>
      <c r="BH63" s="26">
        <v>22490.107692307694</v>
      </c>
      <c r="BI63" s="26">
        <v>27971.834615384618</v>
      </c>
      <c r="BJ63" s="26">
        <v>22622.107692307694</v>
      </c>
      <c r="BK63" s="26">
        <v>21746.507692307696</v>
      </c>
      <c r="BL63" s="26">
        <v>27439.434615384616</v>
      </c>
      <c r="BM63" s="26">
        <v>23022.507692307696</v>
      </c>
    </row>
    <row r="64" spans="3:65" s="54" customFormat="1" ht="21" customHeight="1">
      <c r="C64" s="54" t="s">
        <v>890</v>
      </c>
      <c r="D64" s="32" t="s">
        <v>11</v>
      </c>
      <c r="E64" s="1303"/>
      <c r="F64" s="54" t="s">
        <v>87</v>
      </c>
      <c r="G64" s="54" t="s">
        <v>143</v>
      </c>
      <c r="I64" s="25">
        <v>29133.829999999962</v>
      </c>
      <c r="J64" s="25">
        <v>33573.12307692309</v>
      </c>
      <c r="K64" s="514">
        <v>-4439.293076923128</v>
      </c>
      <c r="L64" s="82">
        <v>35257.859999999986</v>
      </c>
      <c r="M64" s="524">
        <v>-6124.0300000000243</v>
      </c>
      <c r="O64" s="25">
        <v>228164.88000000006</v>
      </c>
      <c r="P64" s="25">
        <v>233797.87307692313</v>
      </c>
      <c r="Q64" s="514">
        <v>-5632.9930769230705</v>
      </c>
      <c r="R64" s="82">
        <v>249312.02</v>
      </c>
      <c r="S64" s="524">
        <v>-21147.139999999927</v>
      </c>
      <c r="U64" s="25">
        <v>402430.10692307708</v>
      </c>
      <c r="V64" s="25">
        <v>408063.10000000015</v>
      </c>
      <c r="W64" s="514">
        <v>-5632.9930769230705</v>
      </c>
      <c r="X64" s="82">
        <v>437089.41999999993</v>
      </c>
      <c r="Y64" s="524">
        <v>-34659.313076922845</v>
      </c>
      <c r="AA64" s="25">
        <v>415942.27999999997</v>
      </c>
      <c r="AC64" s="25">
        <v>32754.979999999981</v>
      </c>
      <c r="AD64" s="25">
        <v>29186.520000000011</v>
      </c>
      <c r="AE64" s="25">
        <v>31436.390000000014</v>
      </c>
      <c r="AF64" s="25">
        <v>45360.579999999987</v>
      </c>
      <c r="AG64" s="25">
        <v>54773.229999999989</v>
      </c>
      <c r="AH64" s="25">
        <v>20542.460000000028</v>
      </c>
      <c r="AI64" s="25">
        <v>35257.859999999986</v>
      </c>
      <c r="AJ64" s="25">
        <v>33933.419999999969</v>
      </c>
      <c r="AK64" s="25">
        <v>33742.129999999997</v>
      </c>
      <c r="AL64" s="25">
        <v>20161.029999999981</v>
      </c>
      <c r="AM64" s="25">
        <v>31155.01000000002</v>
      </c>
      <c r="AN64" s="25">
        <v>68785.809999999969</v>
      </c>
      <c r="AO64" s="25">
        <v>40158.120000000039</v>
      </c>
      <c r="AP64" s="25">
        <v>44079.71000000005</v>
      </c>
      <c r="AQ64" s="25">
        <v>23202.21</v>
      </c>
      <c r="AR64" s="25">
        <v>24688.82</v>
      </c>
      <c r="AS64" s="25">
        <v>42897.7</v>
      </c>
      <c r="AT64" s="25">
        <v>24004.49</v>
      </c>
      <c r="AU64" s="25">
        <v>29133.829999999962</v>
      </c>
      <c r="AV64" s="25">
        <v>40788.003846153864</v>
      </c>
      <c r="AW64" s="25">
        <v>34920.223076923096</v>
      </c>
      <c r="AX64" s="25">
        <v>25872.673076923096</v>
      </c>
      <c r="AY64" s="25">
        <v>34278.753846153835</v>
      </c>
      <c r="AZ64" s="25">
        <v>38405.573076923072</v>
      </c>
      <c r="BB64" s="1188">
        <v>33717.023076923084</v>
      </c>
      <c r="BC64" s="1188">
        <v>34536.983846153846</v>
      </c>
      <c r="BD64" s="1188">
        <v>27844.07307692309</v>
      </c>
      <c r="BE64" s="1188">
        <v>32949.423076923093</v>
      </c>
      <c r="BF64" s="1188">
        <v>53893.503846153886</v>
      </c>
      <c r="BG64" s="1188">
        <v>17283.743076923085</v>
      </c>
      <c r="BH64" s="1188">
        <v>33573.12307692309</v>
      </c>
      <c r="BI64" s="1188">
        <v>40788.003846153864</v>
      </c>
      <c r="BJ64" s="1188">
        <v>34920.223076923096</v>
      </c>
      <c r="BK64" s="1188">
        <v>25872.673076923096</v>
      </c>
      <c r="BL64" s="1188">
        <v>34278.753846153835</v>
      </c>
      <c r="BM64" s="1188">
        <v>38405.573076923072</v>
      </c>
    </row>
    <row r="65" spans="3:65" s="502" customFormat="1" ht="20.25" customHeight="1">
      <c r="E65" s="1303"/>
      <c r="F65" s="106" t="s">
        <v>609</v>
      </c>
      <c r="G65" s="106" t="s">
        <v>614</v>
      </c>
      <c r="H65" s="106"/>
      <c r="I65" s="510">
        <v>0.96175210291902147</v>
      </c>
      <c r="J65" s="510">
        <v>0.99913249211356481</v>
      </c>
      <c r="K65" s="515">
        <v>-3.738038919454334E-2</v>
      </c>
      <c r="L65" s="510">
        <v>0.90785566147579622</v>
      </c>
      <c r="M65" s="515">
        <v>5.3896441443225251E-2</v>
      </c>
      <c r="N65" s="106"/>
      <c r="O65" s="510">
        <v>1.0091099979419935</v>
      </c>
      <c r="P65" s="510">
        <v>0.96831920316238429</v>
      </c>
      <c r="Q65" s="515">
        <v>4.079079477960923E-2</v>
      </c>
      <c r="R65" s="510">
        <v>0.95858702895683656</v>
      </c>
      <c r="S65" s="515">
        <v>5.0522968985156957E-2</v>
      </c>
      <c r="T65" s="106"/>
      <c r="U65" s="510">
        <v>0.96229686871384124</v>
      </c>
      <c r="V65" s="510">
        <v>0.94046586931155196</v>
      </c>
      <c r="W65" s="515">
        <v>2.1830999402289275E-2</v>
      </c>
      <c r="X65" s="510">
        <v>0.94093454784903419</v>
      </c>
      <c r="Y65" s="515">
        <v>2.136232086480705E-2</v>
      </c>
      <c r="Z65" s="106"/>
      <c r="AA65" s="67">
        <v>0.9696266590956788</v>
      </c>
      <c r="AB65" s="106"/>
      <c r="AC65" s="67">
        <v>0.75394487107496899</v>
      </c>
      <c r="AD65" s="67">
        <v>0.75582519136344095</v>
      </c>
      <c r="AE65" s="67">
        <v>0.75404710061430025</v>
      </c>
      <c r="AF65" s="67">
        <v>0.75832446530029685</v>
      </c>
      <c r="AG65" s="67">
        <v>0.75877156124111678</v>
      </c>
      <c r="AH65" s="67">
        <v>0.77661804982139193</v>
      </c>
      <c r="AI65" s="67">
        <v>0.75170665913956769</v>
      </c>
      <c r="AJ65" s="67">
        <v>0.75264142107359633</v>
      </c>
      <c r="AK65" s="67">
        <v>0.78928063382388813</v>
      </c>
      <c r="AL65" s="67">
        <v>0.7612981254597968</v>
      </c>
      <c r="AM65" s="67">
        <v>0.76165613818539379</v>
      </c>
      <c r="AN65" s="67">
        <v>0.81485873576009604</v>
      </c>
      <c r="AO65" s="67">
        <v>0.77913412032015184</v>
      </c>
      <c r="AP65" s="67">
        <v>0.79083240822011502</v>
      </c>
      <c r="AQ65" s="67">
        <v>0.77881484751057128</v>
      </c>
      <c r="AR65" s="67">
        <v>0.75337171620078425</v>
      </c>
      <c r="AS65" s="67">
        <v>0.76639211071332436</v>
      </c>
      <c r="AT65" s="67">
        <v>0.78006590228892592</v>
      </c>
      <c r="AU65" s="67">
        <v>0.77506553089706076</v>
      </c>
      <c r="AV65" s="67">
        <v>0.77250000000000019</v>
      </c>
      <c r="AW65" s="67">
        <v>0.77250000000000008</v>
      </c>
      <c r="AX65" s="67">
        <v>0.77250000000000008</v>
      </c>
      <c r="AY65" s="67">
        <v>0.77249999999999996</v>
      </c>
      <c r="AZ65" s="67">
        <v>0.77249999999999996</v>
      </c>
      <c r="BA65" s="106"/>
      <c r="BB65" s="67">
        <v>0.76250000000000007</v>
      </c>
      <c r="BC65" s="67">
        <v>0.76249999999999996</v>
      </c>
      <c r="BD65" s="67">
        <v>0.76250000000000007</v>
      </c>
      <c r="BE65" s="67">
        <v>0.77250000000000008</v>
      </c>
      <c r="BF65" s="67">
        <v>0.77250000000000008</v>
      </c>
      <c r="BG65" s="67">
        <v>0.77250000000000008</v>
      </c>
      <c r="BH65" s="67">
        <v>0.77250000000000008</v>
      </c>
      <c r="BI65" s="67">
        <v>0.77250000000000019</v>
      </c>
      <c r="BJ65" s="67">
        <v>0.77250000000000008</v>
      </c>
      <c r="BK65" s="67">
        <v>0.77250000000000008</v>
      </c>
      <c r="BL65" s="67">
        <v>0.77249999999999996</v>
      </c>
      <c r="BM65" s="67">
        <v>0.77249999999999996</v>
      </c>
    </row>
    <row r="66" spans="3:65" s="502" customFormat="1" ht="23.25" customHeight="1">
      <c r="E66" s="1303"/>
      <c r="F66" s="106" t="s">
        <v>610</v>
      </c>
      <c r="G66" s="106" t="s">
        <v>614</v>
      </c>
      <c r="H66" s="106"/>
      <c r="I66" s="511">
        <v>0.40839983351412013</v>
      </c>
      <c r="J66" s="511">
        <v>0.40994321766561514</v>
      </c>
      <c r="K66" s="516">
        <v>1.5433841514950197E-3</v>
      </c>
      <c r="L66" s="511">
        <v>0.36806133978104316</v>
      </c>
      <c r="M66" s="516">
        <v>-4.0338493733076963E-2</v>
      </c>
      <c r="N66" s="106"/>
      <c r="O66" s="511">
        <v>0.4077439993447316</v>
      </c>
      <c r="P66" s="511">
        <v>0.40500572141891183</v>
      </c>
      <c r="Q66" s="516">
        <v>-2.7382779258197654E-3</v>
      </c>
      <c r="R66" s="511">
        <v>0.3835966061360227</v>
      </c>
      <c r="S66" s="516">
        <v>-2.41473932087089E-2</v>
      </c>
      <c r="T66" s="106"/>
      <c r="U66" s="511">
        <v>0.39257636502234067</v>
      </c>
      <c r="V66" s="511">
        <v>0.39137969661610267</v>
      </c>
      <c r="W66" s="516">
        <v>-1.1966684062379995E-3</v>
      </c>
      <c r="X66" s="511">
        <v>0.39101616360480479</v>
      </c>
      <c r="Y66" s="516">
        <v>-1.560201417535878E-3</v>
      </c>
      <c r="Z66" s="106"/>
      <c r="AA66" s="22">
        <v>0.40460427469352039</v>
      </c>
      <c r="AB66" s="106"/>
      <c r="AC66" s="22">
        <v>0.3043596368291458</v>
      </c>
      <c r="AD66" s="22">
        <v>0.31309000684921945</v>
      </c>
      <c r="AE66" s="22">
        <v>0.31238455756686434</v>
      </c>
      <c r="AF66" s="22">
        <v>0.2516154640454018</v>
      </c>
      <c r="AG66" s="22">
        <v>0.29604539923814527</v>
      </c>
      <c r="AH66" s="22">
        <v>0.35190003241619322</v>
      </c>
      <c r="AI66" s="22">
        <v>0.3047556696793452</v>
      </c>
      <c r="AJ66" s="22">
        <v>0.33779510203414553</v>
      </c>
      <c r="AK66" s="22">
        <v>0.3505396272763891</v>
      </c>
      <c r="AL66" s="22">
        <v>0.34930585695656896</v>
      </c>
      <c r="AM66" s="22">
        <v>0.35556518753626509</v>
      </c>
      <c r="AN66" s="22">
        <v>0.29538374527776973</v>
      </c>
      <c r="AO66" s="22">
        <v>0.26532006836786948</v>
      </c>
      <c r="AP66" s="22">
        <v>0.3112813073958075</v>
      </c>
      <c r="AQ66" s="22">
        <v>0.34961756847463554</v>
      </c>
      <c r="AR66" s="22">
        <v>0.31885407955327916</v>
      </c>
      <c r="AS66" s="22">
        <v>0.30037602679761921</v>
      </c>
      <c r="AT66" s="22">
        <v>0.33321519718188547</v>
      </c>
      <c r="AU66" s="22">
        <v>0.32912497183023559</v>
      </c>
      <c r="AV66" s="22">
        <v>0.31626957383548066</v>
      </c>
      <c r="AW66" s="22">
        <v>0.31628263473053891</v>
      </c>
      <c r="AX66" s="22">
        <v>0.32202311352821211</v>
      </c>
      <c r="AY66" s="22">
        <v>0.32428887717448601</v>
      </c>
      <c r="AZ66" s="22">
        <v>0.3177921635434412</v>
      </c>
      <c r="BA66" s="106"/>
      <c r="BB66" s="22">
        <v>0.31922550177095632</v>
      </c>
      <c r="BC66" s="22">
        <v>0.32354579055441479</v>
      </c>
      <c r="BD66" s="22">
        <v>0.32027852998065764</v>
      </c>
      <c r="BE66" s="22">
        <v>0.31825766871165645</v>
      </c>
      <c r="BF66" s="22">
        <v>0.31628424657534249</v>
      </c>
      <c r="BG66" s="22">
        <v>0.3400036418816389</v>
      </c>
      <c r="BH66" s="22">
        <v>0.31695609756097565</v>
      </c>
      <c r="BI66" s="22">
        <v>0.31626957383548066</v>
      </c>
      <c r="BJ66" s="22">
        <v>0.31628263473053891</v>
      </c>
      <c r="BK66" s="22">
        <v>0.32202311352821211</v>
      </c>
      <c r="BL66" s="22">
        <v>0.32428887717448601</v>
      </c>
      <c r="BM66" s="22">
        <v>0.3177921635434412</v>
      </c>
    </row>
    <row r="67" spans="3:65" s="502" customFormat="1" ht="23.25" customHeight="1">
      <c r="E67" s="1303"/>
      <c r="F67" s="106" t="s">
        <v>611</v>
      </c>
      <c r="G67" s="106" t="s">
        <v>614</v>
      </c>
      <c r="H67" s="106"/>
      <c r="I67" s="511">
        <v>0.15973282104213329</v>
      </c>
      <c r="J67" s="511">
        <v>0.14705023052657124</v>
      </c>
      <c r="K67" s="516">
        <v>-1.2682590515562059E-2</v>
      </c>
      <c r="L67" s="511">
        <v>0.1239013629581832</v>
      </c>
      <c r="M67" s="516">
        <v>-3.5831458083950093E-2</v>
      </c>
      <c r="N67" s="106"/>
      <c r="O67" s="511">
        <v>0.1774515484049527</v>
      </c>
      <c r="P67" s="511">
        <v>0.14547463771015209</v>
      </c>
      <c r="Q67" s="516">
        <v>-3.1976910694800603E-2</v>
      </c>
      <c r="R67" s="511">
        <v>0.12380977506946422</v>
      </c>
      <c r="S67" s="516">
        <v>-5.3641773335488474E-2</v>
      </c>
      <c r="T67" s="106"/>
      <c r="U67" s="511">
        <v>0.15894267953608388</v>
      </c>
      <c r="V67" s="511">
        <v>0.14142217036172694</v>
      </c>
      <c r="W67" s="516">
        <v>-1.7520509174356935E-2</v>
      </c>
      <c r="X67" s="511">
        <v>0.10881337527575689</v>
      </c>
      <c r="Y67" s="516">
        <v>-5.0129304260326982E-2</v>
      </c>
      <c r="Z67" s="106"/>
      <c r="AA67" s="22">
        <v>0.13924707516348397</v>
      </c>
      <c r="AB67" s="106"/>
      <c r="AC67" s="67">
        <v>0.1908588303973078</v>
      </c>
      <c r="AD67" s="67">
        <v>0.11828465121792235</v>
      </c>
      <c r="AE67" s="67">
        <v>0.10893209357659853</v>
      </c>
      <c r="AF67" s="67">
        <v>0.11817432315810276</v>
      </c>
      <c r="AG67" s="67">
        <v>0.10631098664339673</v>
      </c>
      <c r="AH67" s="67">
        <v>0.13944992496499206</v>
      </c>
      <c r="AI67" s="67">
        <v>0.1239013629581832</v>
      </c>
      <c r="AJ67" s="67">
        <v>0.1175223016978808</v>
      </c>
      <c r="AK67" s="67">
        <v>0.12583112737062918</v>
      </c>
      <c r="AL67" s="67">
        <v>0.12766938822109214</v>
      </c>
      <c r="AM67" s="67">
        <v>0.10966500948552504</v>
      </c>
      <c r="AN67" s="67">
        <v>-3.692060841474145E-2</v>
      </c>
      <c r="AO67" s="67">
        <v>0.25292989432564439</v>
      </c>
      <c r="AP67" s="67">
        <v>0.16674755354875975</v>
      </c>
      <c r="AQ67" s="67">
        <v>0.15431361388309972</v>
      </c>
      <c r="AR67" s="67">
        <v>0.18889572975510194</v>
      </c>
      <c r="AS67" s="67">
        <v>0.17864659561967372</v>
      </c>
      <c r="AT67" s="67">
        <v>0.14368235501415944</v>
      </c>
      <c r="AU67" s="67">
        <v>0.15973282104213329</v>
      </c>
      <c r="AV67" s="67">
        <v>0.14255328158080452</v>
      </c>
      <c r="AW67" s="67">
        <v>0.14019525737420474</v>
      </c>
      <c r="AX67" s="67">
        <v>0.13680094813477059</v>
      </c>
      <c r="AY67" s="67">
        <v>0.13364370148200425</v>
      </c>
      <c r="AZ67" s="67">
        <v>0.12815099127676446</v>
      </c>
      <c r="BA67" s="106"/>
      <c r="BB67" s="67">
        <v>0.14499198468716354</v>
      </c>
      <c r="BC67" s="67">
        <v>0.14640365287978355</v>
      </c>
      <c r="BD67" s="67">
        <v>0.13781204161691968</v>
      </c>
      <c r="BE67" s="67">
        <v>0.14136443692774248</v>
      </c>
      <c r="BF67" s="67">
        <v>0.13138366143439426</v>
      </c>
      <c r="BG67" s="67">
        <v>0.18262457620733821</v>
      </c>
      <c r="BH67" s="67">
        <v>0.14705023052657124</v>
      </c>
      <c r="BI67" s="67">
        <v>0.14255328158080452</v>
      </c>
      <c r="BJ67" s="67">
        <v>0.14019525737420474</v>
      </c>
      <c r="BK67" s="67">
        <v>0.13680094813477059</v>
      </c>
      <c r="BL67" s="67">
        <v>0.13364370148200425</v>
      </c>
      <c r="BM67" s="67">
        <v>0.12815099127676446</v>
      </c>
    </row>
    <row r="68" spans="3:65" s="502" customFormat="1" ht="23.25" customHeight="1">
      <c r="E68" s="1303"/>
      <c r="F68" s="106" t="s">
        <v>612</v>
      </c>
      <c r="G68" s="106" t="s">
        <v>614</v>
      </c>
      <c r="H68" s="106"/>
      <c r="I68" s="511">
        <v>0.15435488035552031</v>
      </c>
      <c r="J68" s="511">
        <v>0.1773667799077894</v>
      </c>
      <c r="K68" s="516">
        <v>2.3011899552269094E-2</v>
      </c>
      <c r="L68" s="511">
        <v>0.13952108415838402</v>
      </c>
      <c r="M68" s="516">
        <v>-1.483379619713629E-2</v>
      </c>
      <c r="N68" s="106"/>
      <c r="O68" s="511">
        <v>0.17670999423660605</v>
      </c>
      <c r="P68" s="511">
        <v>0.17462873992750202</v>
      </c>
      <c r="Q68" s="516">
        <v>-2.0812543091040248E-3</v>
      </c>
      <c r="R68" s="511">
        <v>0.17723550217690737</v>
      </c>
      <c r="S68" s="516">
        <v>5.2550794030131742E-4</v>
      </c>
      <c r="T68" s="106"/>
      <c r="U68" s="511">
        <v>0.17061860589690142</v>
      </c>
      <c r="V68" s="511">
        <v>0.16958751458576432</v>
      </c>
      <c r="W68" s="516">
        <v>-1.0310913111371001E-3</v>
      </c>
      <c r="X68" s="511">
        <v>0.17134360189051345</v>
      </c>
      <c r="Y68" s="516">
        <v>7.2499599361203204E-4</v>
      </c>
      <c r="Z68" s="106"/>
      <c r="AA68" s="22">
        <v>0.17109315467056249</v>
      </c>
      <c r="AB68" s="106"/>
      <c r="AC68" s="67">
        <v>0.15483932785082433</v>
      </c>
      <c r="AD68" s="67">
        <v>0.18390523426631786</v>
      </c>
      <c r="AE68" s="67">
        <v>0.12884227124274519</v>
      </c>
      <c r="AF68" s="67">
        <v>0.11408192097221351</v>
      </c>
      <c r="AG68" s="67">
        <v>0.13164856408421202</v>
      </c>
      <c r="AH68" s="67">
        <v>0.1474004350661533</v>
      </c>
      <c r="AI68" s="67">
        <v>0.11552379139404137</v>
      </c>
      <c r="AJ68" s="67">
        <v>0.12746191094696283</v>
      </c>
      <c r="AK68" s="67">
        <v>9.793910361600458E-2</v>
      </c>
      <c r="AL68" s="67">
        <v>0.17580909676231618</v>
      </c>
      <c r="AM68" s="67">
        <v>0.15628315565375492</v>
      </c>
      <c r="AN68" s="67">
        <v>0.13042055915112116</v>
      </c>
      <c r="AO68" s="67">
        <v>0.12430306400800684</v>
      </c>
      <c r="AP68" s="67">
        <v>0.14575476075435903</v>
      </c>
      <c r="AQ68" s="67">
        <v>0.15192671836272034</v>
      </c>
      <c r="AR68" s="67">
        <v>0.12345233436364261</v>
      </c>
      <c r="AS68" s="67">
        <v>0.12784333366253206</v>
      </c>
      <c r="AT68" s="67">
        <v>0.15672634458036158</v>
      </c>
      <c r="AU68" s="67">
        <v>0.12439291468788896</v>
      </c>
      <c r="AV68" s="67">
        <v>0.138611668064344</v>
      </c>
      <c r="AW68" s="67">
        <v>0.13546172270842929</v>
      </c>
      <c r="AX68" s="67">
        <v>0.14783485854729908</v>
      </c>
      <c r="AY68" s="67">
        <v>0.14464646608004542</v>
      </c>
      <c r="AZ68" s="67">
        <v>0.13073542130782337</v>
      </c>
      <c r="BA68" s="106"/>
      <c r="BB68" s="67">
        <v>0.13416592498410682</v>
      </c>
      <c r="BC68" s="67">
        <v>0.14201147133154321</v>
      </c>
      <c r="BD68" s="67">
        <v>0.14247909537271242</v>
      </c>
      <c r="BE68" s="67">
        <v>0.13770618216139691</v>
      </c>
      <c r="BF68" s="67">
        <v>0.12573216873024234</v>
      </c>
      <c r="BG68" s="67">
        <v>0.15988852573829815</v>
      </c>
      <c r="BH68" s="67">
        <v>0.13713480300187619</v>
      </c>
      <c r="BI68" s="67">
        <v>0.138611668064344</v>
      </c>
      <c r="BJ68" s="67">
        <v>0.13546172270842929</v>
      </c>
      <c r="BK68" s="67">
        <v>0.14783485854729908</v>
      </c>
      <c r="BL68" s="67">
        <v>0.14464646608004542</v>
      </c>
      <c r="BM68" s="67">
        <v>0.13073542130782337</v>
      </c>
    </row>
    <row r="69" spans="3:65" s="503" customFormat="1" ht="21" customHeight="1">
      <c r="C69" s="503" t="s">
        <v>891</v>
      </c>
      <c r="E69" s="1304"/>
      <c r="F69" s="507" t="s">
        <v>613</v>
      </c>
      <c r="G69" s="507" t="s">
        <v>614</v>
      </c>
      <c r="H69" s="504"/>
      <c r="I69" s="512">
        <v>0.23926456800724782</v>
      </c>
      <c r="J69" s="512">
        <v>0.26477226401358905</v>
      </c>
      <c r="K69" s="517">
        <v>-2.5507696006341229E-2</v>
      </c>
      <c r="L69" s="512">
        <v>0.27637187457818585</v>
      </c>
      <c r="M69" s="517">
        <v>-3.7107306570938026E-2</v>
      </c>
      <c r="N69" s="504"/>
      <c r="O69" s="512">
        <v>0.24720445595570317</v>
      </c>
      <c r="P69" s="512">
        <v>0.24321010410581831</v>
      </c>
      <c r="Q69" s="517">
        <v>3.994351849884864E-3</v>
      </c>
      <c r="R69" s="512">
        <v>0.27394514557444222</v>
      </c>
      <c r="S69" s="517">
        <v>-2.6740689618739044E-2</v>
      </c>
      <c r="T69" s="504"/>
      <c r="U69" s="512">
        <v>0.2401592182585153</v>
      </c>
      <c r="V69" s="512">
        <v>0.23807648774795809</v>
      </c>
      <c r="W69" s="517">
        <v>2.0827305105572125E-3</v>
      </c>
      <c r="X69" s="512">
        <v>0.26976140707795887</v>
      </c>
      <c r="Y69" s="517">
        <v>-2.960218881944357E-2</v>
      </c>
      <c r="Z69" s="504"/>
      <c r="AA69" s="508">
        <v>0.25468215456811211</v>
      </c>
      <c r="AB69" s="504"/>
      <c r="AC69" s="506">
        <v>0.20379739707851841</v>
      </c>
      <c r="AD69" s="506">
        <v>0.15729394986332557</v>
      </c>
      <c r="AE69" s="506">
        <v>0.21288906914603473</v>
      </c>
      <c r="AF69" s="506">
        <v>0.29228637383632228</v>
      </c>
      <c r="AG69" s="506">
        <v>0.24628032746292663</v>
      </c>
      <c r="AH69" s="506">
        <v>0.16385540208203872</v>
      </c>
      <c r="AI69" s="506">
        <v>0.22883657318564446</v>
      </c>
      <c r="AJ69" s="506">
        <v>0.1861032658791153</v>
      </c>
      <c r="AK69" s="506">
        <v>0.22636846326850057</v>
      </c>
      <c r="AL69" s="506">
        <v>0.13203921862187032</v>
      </c>
      <c r="AM69" s="506">
        <v>0.16087443995393802</v>
      </c>
      <c r="AN69" s="506">
        <v>0.41966723528665267</v>
      </c>
      <c r="AO69" s="506">
        <v>0.22756490861900527</v>
      </c>
      <c r="AP69" s="506">
        <v>0.21450255056792233</v>
      </c>
      <c r="AQ69" s="506">
        <v>0.1514983193123676</v>
      </c>
      <c r="AR69" s="506">
        <v>0.15586152900460326</v>
      </c>
      <c r="AS69" s="506">
        <v>0.19362707970695653</v>
      </c>
      <c r="AT69" s="506">
        <v>0.17686890224965371</v>
      </c>
      <c r="AU69" s="506">
        <v>0.19282070594339815</v>
      </c>
      <c r="AV69" s="506">
        <v>0.20212093085309149</v>
      </c>
      <c r="AW69" s="506">
        <v>0.2091031321971443</v>
      </c>
      <c r="AX69" s="506">
        <v>0.17588492914291703</v>
      </c>
      <c r="AY69" s="506">
        <v>0.18069980941567651</v>
      </c>
      <c r="AZ69" s="506">
        <v>0.21808956886384481</v>
      </c>
      <c r="BA69" s="504"/>
      <c r="BB69" s="506">
        <v>0.19903791662882575</v>
      </c>
      <c r="BC69" s="506">
        <v>0.17729457826567682</v>
      </c>
      <c r="BD69" s="506">
        <v>0.1795233596191044</v>
      </c>
      <c r="BE69" s="506">
        <v>0.20214369985842387</v>
      </c>
      <c r="BF69" s="506">
        <v>0.23070849249209713</v>
      </c>
      <c r="BG69" s="506">
        <v>0.13113613867164708</v>
      </c>
      <c r="BH69" s="506">
        <v>0.20471416510318957</v>
      </c>
      <c r="BI69" s="506">
        <v>0.20212093085309149</v>
      </c>
      <c r="BJ69" s="506">
        <v>0.2091031321971443</v>
      </c>
      <c r="BK69" s="506">
        <v>0.17588492914291703</v>
      </c>
      <c r="BL69" s="506">
        <v>0.18069980941567651</v>
      </c>
      <c r="BM69" s="506">
        <v>0.21808956886384481</v>
      </c>
    </row>
    <row r="70" spans="3:65">
      <c r="I70" s="49"/>
      <c r="J70" s="49"/>
      <c r="K70" s="49"/>
      <c r="L70" s="163"/>
      <c r="M70" s="522"/>
      <c r="O70" s="49"/>
      <c r="P70" s="49"/>
      <c r="Q70" s="49"/>
      <c r="R70" s="163"/>
      <c r="S70" s="522"/>
      <c r="U70" s="49"/>
      <c r="V70" s="49"/>
      <c r="W70" s="49"/>
      <c r="X70" s="163"/>
      <c r="Y70" s="522"/>
      <c r="AA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B70" s="1180"/>
      <c r="BC70" s="1180"/>
      <c r="BD70" s="1180"/>
      <c r="BE70" s="1180"/>
      <c r="BF70" s="1180"/>
      <c r="BG70" s="1180"/>
      <c r="BH70" s="1180"/>
      <c r="BI70" s="1180"/>
      <c r="BJ70" s="1180"/>
      <c r="BK70" s="1180"/>
      <c r="BL70" s="1180"/>
      <c r="BM70" s="1180"/>
    </row>
    <row r="71" spans="3:65" s="54" customFormat="1" ht="21" customHeight="1">
      <c r="C71" s="54" t="s">
        <v>892</v>
      </c>
      <c r="D71" s="597" t="s">
        <v>12</v>
      </c>
      <c r="E71" s="1302" t="s">
        <v>12</v>
      </c>
      <c r="F71" s="62" t="s">
        <v>57</v>
      </c>
      <c r="G71" s="62" t="s">
        <v>143</v>
      </c>
      <c r="I71" s="63">
        <v>111966.62</v>
      </c>
      <c r="J71" s="63">
        <v>123600</v>
      </c>
      <c r="K71" s="513">
        <v>-11633.380000000005</v>
      </c>
      <c r="L71" s="167">
        <v>120937.53999999998</v>
      </c>
      <c r="M71" s="523">
        <v>-8970.9199999999837</v>
      </c>
      <c r="O71" s="63">
        <v>811398.94</v>
      </c>
      <c r="P71" s="63">
        <v>860800</v>
      </c>
      <c r="Q71" s="513">
        <v>-49401.060000000056</v>
      </c>
      <c r="R71" s="167">
        <v>843672.09999999986</v>
      </c>
      <c r="S71" s="523">
        <v>-32273.159999999916</v>
      </c>
      <c r="U71" s="63">
        <v>1485398.94</v>
      </c>
      <c r="V71" s="63">
        <v>1534800</v>
      </c>
      <c r="W71" s="513">
        <v>-49401.060000000056</v>
      </c>
      <c r="X71" s="167">
        <v>1460805.24</v>
      </c>
      <c r="Y71" s="523">
        <v>24593.699999999953</v>
      </c>
      <c r="AA71" s="63">
        <v>1428532.08</v>
      </c>
      <c r="AC71" s="25">
        <v>102797.53000000001</v>
      </c>
      <c r="AD71" s="25">
        <v>133381.62</v>
      </c>
      <c r="AE71" s="25">
        <v>112218.69</v>
      </c>
      <c r="AF71" s="25">
        <v>117073.33</v>
      </c>
      <c r="AG71" s="25">
        <v>164415.04999999999</v>
      </c>
      <c r="AH71" s="25">
        <v>92848.34</v>
      </c>
      <c r="AI71" s="25">
        <v>120937.53999999998</v>
      </c>
      <c r="AJ71" s="25">
        <v>142981.19999999998</v>
      </c>
      <c r="AK71" s="25">
        <v>115600.84</v>
      </c>
      <c r="AL71" s="25">
        <v>110961.39</v>
      </c>
      <c r="AM71" s="25">
        <v>128669.12</v>
      </c>
      <c r="AN71" s="25">
        <v>118920.59</v>
      </c>
      <c r="AO71" s="25">
        <v>89796.94</v>
      </c>
      <c r="AP71" s="25">
        <v>129565.46999999999</v>
      </c>
      <c r="AQ71" s="25">
        <v>109595.96</v>
      </c>
      <c r="AR71" s="25">
        <v>115201.68</v>
      </c>
      <c r="AS71" s="25">
        <v>165901.16</v>
      </c>
      <c r="AT71" s="25">
        <v>89371.11</v>
      </c>
      <c r="AU71" s="25">
        <v>111966.62</v>
      </c>
      <c r="AV71" s="25">
        <v>147900</v>
      </c>
      <c r="AW71" s="25">
        <v>122400</v>
      </c>
      <c r="AX71" s="25">
        <v>128800</v>
      </c>
      <c r="AY71" s="25">
        <v>147000</v>
      </c>
      <c r="AZ71" s="25">
        <v>127900</v>
      </c>
      <c r="BB71" s="1188">
        <v>104800</v>
      </c>
      <c r="BC71" s="1188">
        <v>136100</v>
      </c>
      <c r="BD71" s="1188">
        <v>114300</v>
      </c>
      <c r="BE71" s="1188">
        <v>119500</v>
      </c>
      <c r="BF71" s="1188">
        <v>167700</v>
      </c>
      <c r="BG71" s="1188">
        <v>94800</v>
      </c>
      <c r="BH71" s="1188">
        <v>123600</v>
      </c>
      <c r="BI71" s="1188">
        <v>147900</v>
      </c>
      <c r="BJ71" s="1188">
        <v>122400</v>
      </c>
      <c r="BK71" s="1188">
        <v>128800</v>
      </c>
      <c r="BL71" s="1188">
        <v>147000</v>
      </c>
      <c r="BM71" s="1188">
        <v>127900</v>
      </c>
    </row>
    <row r="72" spans="3:65" ht="20.25" customHeight="1">
      <c r="C72" s="54" t="s">
        <v>893</v>
      </c>
      <c r="D72" s="32" t="s">
        <v>12</v>
      </c>
      <c r="E72" s="1303"/>
      <c r="F72" s="32" t="s">
        <v>1</v>
      </c>
      <c r="G72" s="32" t="s">
        <v>143</v>
      </c>
      <c r="I72" s="24">
        <v>87442.62</v>
      </c>
      <c r="J72" s="24">
        <v>95481.000000000015</v>
      </c>
      <c r="K72" s="123">
        <v>-8038.3800000000192</v>
      </c>
      <c r="L72" s="78">
        <v>89403.919999999984</v>
      </c>
      <c r="M72" s="100">
        <v>-1961.2999999999884</v>
      </c>
      <c r="O72" s="24">
        <v>628882.07999999996</v>
      </c>
      <c r="P72" s="24">
        <v>661416</v>
      </c>
      <c r="Q72" s="123">
        <v>-32533.920000000042</v>
      </c>
      <c r="R72" s="78">
        <v>631267.74</v>
      </c>
      <c r="S72" s="100">
        <v>-2385.6600000000326</v>
      </c>
      <c r="U72" s="24">
        <v>1149547.08</v>
      </c>
      <c r="V72" s="24">
        <v>1182081</v>
      </c>
      <c r="W72" s="123">
        <v>-32533.919999999925</v>
      </c>
      <c r="X72" s="78">
        <v>1099955.22</v>
      </c>
      <c r="Y72" s="100">
        <v>49591.860000000102</v>
      </c>
      <c r="AA72" s="24">
        <v>1097569.5599999998</v>
      </c>
      <c r="AC72" s="25">
        <v>76006.570000000007</v>
      </c>
      <c r="AD72" s="25">
        <v>100743.51999999999</v>
      </c>
      <c r="AE72" s="25">
        <v>83036.72</v>
      </c>
      <c r="AF72" s="25">
        <v>85919.87</v>
      </c>
      <c r="AG72" s="25">
        <v>126532.93999999999</v>
      </c>
      <c r="AH72" s="25">
        <v>69624.2</v>
      </c>
      <c r="AI72" s="25">
        <v>89403.919999999984</v>
      </c>
      <c r="AJ72" s="25">
        <v>107722.46999999997</v>
      </c>
      <c r="AK72" s="25">
        <v>87018.26999999999</v>
      </c>
      <c r="AL72" s="25">
        <v>84327.59</v>
      </c>
      <c r="AM72" s="25">
        <v>94879.44</v>
      </c>
      <c r="AN72" s="25">
        <v>94739.709999999992</v>
      </c>
      <c r="AO72" s="25">
        <v>71769.73000000001</v>
      </c>
      <c r="AP72" s="25">
        <v>100973.22999999998</v>
      </c>
      <c r="AQ72" s="25">
        <v>82276.98000000001</v>
      </c>
      <c r="AR72" s="25">
        <v>88323.209999999992</v>
      </c>
      <c r="AS72" s="25">
        <v>127881.98000000001</v>
      </c>
      <c r="AT72" s="25">
        <v>70214.33</v>
      </c>
      <c r="AU72" s="25">
        <v>87442.62</v>
      </c>
      <c r="AV72" s="25">
        <v>114252.75000000001</v>
      </c>
      <c r="AW72" s="25">
        <v>94554.000000000015</v>
      </c>
      <c r="AX72" s="25">
        <v>99498.000000000015</v>
      </c>
      <c r="AY72" s="25">
        <v>113557.50000000001</v>
      </c>
      <c r="AZ72" s="25">
        <v>98802.750000000015</v>
      </c>
      <c r="BB72" s="26">
        <v>79910</v>
      </c>
      <c r="BC72" s="26">
        <v>103776.25000000001</v>
      </c>
      <c r="BD72" s="26">
        <v>87153.750000000015</v>
      </c>
      <c r="BE72" s="26">
        <v>92313.750000000015</v>
      </c>
      <c r="BF72" s="26">
        <v>129548.25000000001</v>
      </c>
      <c r="BG72" s="26">
        <v>73233</v>
      </c>
      <c r="BH72" s="26">
        <v>95481.000000000015</v>
      </c>
      <c r="BI72" s="26">
        <v>114252.75000000001</v>
      </c>
      <c r="BJ72" s="26">
        <v>94554.000000000015</v>
      </c>
      <c r="BK72" s="26">
        <v>99498.000000000015</v>
      </c>
      <c r="BL72" s="26">
        <v>113557.50000000001</v>
      </c>
      <c r="BM72" s="26">
        <v>98802.750000000015</v>
      </c>
    </row>
    <row r="73" spans="3:65" ht="23.25" customHeight="1">
      <c r="C73" s="54" t="s">
        <v>894</v>
      </c>
      <c r="D73" s="32" t="s">
        <v>12</v>
      </c>
      <c r="E73" s="1303"/>
      <c r="F73" s="32" t="s">
        <v>36</v>
      </c>
      <c r="G73" s="32" t="s">
        <v>143</v>
      </c>
      <c r="I73" s="24">
        <v>42665.959999999992</v>
      </c>
      <c r="J73" s="24">
        <v>43806.400000000001</v>
      </c>
      <c r="K73" s="123">
        <v>-1140.4400000000096</v>
      </c>
      <c r="L73" s="78">
        <v>40073.570000000007</v>
      </c>
      <c r="M73" s="100">
        <v>2592.3899999999849</v>
      </c>
      <c r="O73" s="24">
        <v>294161.93000000005</v>
      </c>
      <c r="P73" s="24">
        <v>317963.2</v>
      </c>
      <c r="Q73" s="123">
        <v>-23801.26999999996</v>
      </c>
      <c r="R73" s="78">
        <v>300384.91000000003</v>
      </c>
      <c r="S73" s="100">
        <v>-6222.9799999999814</v>
      </c>
      <c r="U73" s="24">
        <v>535516.33000000007</v>
      </c>
      <c r="V73" s="24">
        <v>559317.60000000009</v>
      </c>
      <c r="W73" s="123">
        <v>-23801.270000000019</v>
      </c>
      <c r="X73" s="78">
        <v>523580.83000000007</v>
      </c>
      <c r="Y73" s="100">
        <v>11935.5</v>
      </c>
      <c r="AA73" s="24">
        <v>517357.85</v>
      </c>
      <c r="AC73" s="25">
        <v>40865.680000000008</v>
      </c>
      <c r="AD73" s="25">
        <v>46778.900000000009</v>
      </c>
      <c r="AE73" s="25">
        <v>39243.640000000007</v>
      </c>
      <c r="AF73" s="25">
        <v>39827.659999999996</v>
      </c>
      <c r="AG73" s="25">
        <v>54871.01999999999</v>
      </c>
      <c r="AH73" s="25">
        <v>38724.44</v>
      </c>
      <c r="AI73" s="25">
        <v>40073.570000000007</v>
      </c>
      <c r="AJ73" s="25">
        <v>47952.579999999994</v>
      </c>
      <c r="AK73" s="25">
        <v>40988.509999999995</v>
      </c>
      <c r="AL73" s="25">
        <v>41413.700000000004</v>
      </c>
      <c r="AM73" s="25">
        <v>51520.26</v>
      </c>
      <c r="AN73" s="25">
        <v>41320.870000000003</v>
      </c>
      <c r="AO73" s="25">
        <v>36682.18</v>
      </c>
      <c r="AP73" s="25">
        <v>49232.039999999994</v>
      </c>
      <c r="AQ73" s="25">
        <v>35705.05000000001</v>
      </c>
      <c r="AR73" s="25">
        <v>44557.290000000008</v>
      </c>
      <c r="AS73" s="25">
        <v>49473.13</v>
      </c>
      <c r="AT73" s="25">
        <v>35846.280000000006</v>
      </c>
      <c r="AU73" s="25">
        <v>42665.959999999992</v>
      </c>
      <c r="AV73" s="25">
        <v>54076.800000000003</v>
      </c>
      <c r="AW73" s="25">
        <v>43911.199999999997</v>
      </c>
      <c r="AX73" s="25">
        <v>44854.400000000001</v>
      </c>
      <c r="AY73" s="25">
        <v>53972</v>
      </c>
      <c r="AZ73" s="25">
        <v>44540</v>
      </c>
      <c r="BB73" s="26">
        <v>40662.400000000001</v>
      </c>
      <c r="BC73" s="26">
        <v>52190.400000000001</v>
      </c>
      <c r="BD73" s="26">
        <v>42234.400000000001</v>
      </c>
      <c r="BE73" s="26">
        <v>43492</v>
      </c>
      <c r="BF73" s="26">
        <v>56592</v>
      </c>
      <c r="BG73" s="26">
        <v>38985.599999999999</v>
      </c>
      <c r="BH73" s="26">
        <v>43806.400000000001</v>
      </c>
      <c r="BI73" s="26">
        <v>54076.800000000003</v>
      </c>
      <c r="BJ73" s="26">
        <v>43911.199999999997</v>
      </c>
      <c r="BK73" s="26">
        <v>44854.400000000001</v>
      </c>
      <c r="BL73" s="26">
        <v>53972</v>
      </c>
      <c r="BM73" s="26">
        <v>44540</v>
      </c>
    </row>
    <row r="74" spans="3:65" ht="23.25" customHeight="1">
      <c r="C74" s="54" t="s">
        <v>895</v>
      </c>
      <c r="D74" s="32" t="s">
        <v>12</v>
      </c>
      <c r="E74" s="1303"/>
      <c r="F74" s="32" t="s">
        <v>40</v>
      </c>
      <c r="G74" s="32" t="s">
        <v>143</v>
      </c>
      <c r="I74" s="24">
        <v>5627.0800000000008</v>
      </c>
      <c r="J74" s="24">
        <v>6388.3469230769224</v>
      </c>
      <c r="K74" s="123">
        <v>-761.26692307692156</v>
      </c>
      <c r="L74" s="78">
        <v>5630.91</v>
      </c>
      <c r="M74" s="100">
        <v>-3.8299999999990177</v>
      </c>
      <c r="O74" s="24">
        <v>40751.320000000007</v>
      </c>
      <c r="P74" s="24">
        <v>47912.601923076931</v>
      </c>
      <c r="Q74" s="123">
        <v>-7161.2819230769237</v>
      </c>
      <c r="R74" s="78">
        <v>40528.170000000013</v>
      </c>
      <c r="S74" s="100">
        <v>223.14999999999418</v>
      </c>
      <c r="U74" s="24">
        <v>75887.228076923086</v>
      </c>
      <c r="V74" s="24">
        <v>83048.510000000009</v>
      </c>
      <c r="W74" s="123">
        <v>-7161.2819230769237</v>
      </c>
      <c r="X74" s="78">
        <v>70321.87000000001</v>
      </c>
      <c r="Y74" s="100">
        <v>5565.3580769230757</v>
      </c>
      <c r="AA74" s="24">
        <v>70545.02</v>
      </c>
      <c r="AC74" s="25">
        <v>5192.3500000000013</v>
      </c>
      <c r="AD74" s="25">
        <v>6532.1199999999981</v>
      </c>
      <c r="AE74" s="25">
        <v>5469.1700000000019</v>
      </c>
      <c r="AF74" s="25">
        <v>5759.01</v>
      </c>
      <c r="AG74" s="25">
        <v>7109.3100000000031</v>
      </c>
      <c r="AH74" s="25">
        <v>4835.2999999999993</v>
      </c>
      <c r="AI74" s="25">
        <v>5630.91</v>
      </c>
      <c r="AJ74" s="25">
        <v>6743.5099999999966</v>
      </c>
      <c r="AK74" s="25">
        <v>5490.51</v>
      </c>
      <c r="AL74" s="25">
        <v>5346.84</v>
      </c>
      <c r="AM74" s="25">
        <v>6877.5000000000018</v>
      </c>
      <c r="AN74" s="25">
        <v>5335.34</v>
      </c>
      <c r="AO74" s="25">
        <v>5335.3300000000017</v>
      </c>
      <c r="AP74" s="25">
        <v>6898.7300000000005</v>
      </c>
      <c r="AQ74" s="25">
        <v>5342.0100000000011</v>
      </c>
      <c r="AR74" s="25">
        <v>5495.4299999999994</v>
      </c>
      <c r="AS74" s="25">
        <v>6776.409999999998</v>
      </c>
      <c r="AT74" s="25">
        <v>5276.329999999999</v>
      </c>
      <c r="AU74" s="25">
        <v>5627.0800000000008</v>
      </c>
      <c r="AV74" s="25">
        <v>7985.4336538461539</v>
      </c>
      <c r="AW74" s="25">
        <v>6388.3469230769224</v>
      </c>
      <c r="AX74" s="25">
        <v>6388.3469230769224</v>
      </c>
      <c r="AY74" s="25">
        <v>7985.4336538461539</v>
      </c>
      <c r="AZ74" s="25">
        <v>6388.3469230769224</v>
      </c>
      <c r="BB74" s="26">
        <v>6388.3469230769224</v>
      </c>
      <c r="BC74" s="26">
        <v>7985.4336538461539</v>
      </c>
      <c r="BD74" s="26">
        <v>6388.3469230769224</v>
      </c>
      <c r="BE74" s="26">
        <v>6388.3469230769224</v>
      </c>
      <c r="BF74" s="26">
        <v>7985.4336538461539</v>
      </c>
      <c r="BG74" s="26">
        <v>6388.3469230769224</v>
      </c>
      <c r="BH74" s="26">
        <v>6388.3469230769224</v>
      </c>
      <c r="BI74" s="26">
        <v>7985.4336538461539</v>
      </c>
      <c r="BJ74" s="26">
        <v>6388.3469230769224</v>
      </c>
      <c r="BK74" s="26">
        <v>6388.3469230769224</v>
      </c>
      <c r="BL74" s="26">
        <v>7985.4336538461539</v>
      </c>
      <c r="BM74" s="26">
        <v>6388.3469230769224</v>
      </c>
    </row>
    <row r="75" spans="3:65" ht="23.25" customHeight="1">
      <c r="C75" s="54" t="s">
        <v>896</v>
      </c>
      <c r="D75" s="32" t="s">
        <v>12</v>
      </c>
      <c r="E75" s="1303"/>
      <c r="F75" s="32" t="s">
        <v>79</v>
      </c>
      <c r="G75" s="32" t="s">
        <v>143</v>
      </c>
      <c r="I75" s="24">
        <v>16011.91</v>
      </c>
      <c r="J75" s="24">
        <v>19146.692307692312</v>
      </c>
      <c r="K75" s="123">
        <v>-3134.7823076923123</v>
      </c>
      <c r="L75" s="78">
        <v>20079.870000000003</v>
      </c>
      <c r="M75" s="100">
        <v>-4067.9600000000028</v>
      </c>
      <c r="O75" s="24">
        <v>127838.73000000001</v>
      </c>
      <c r="P75" s="24">
        <v>140687.39230769232</v>
      </c>
      <c r="Q75" s="123">
        <v>-12848.662307692313</v>
      </c>
      <c r="R75" s="78">
        <v>139855.66</v>
      </c>
      <c r="S75" s="100">
        <v>-12016.929999999993</v>
      </c>
      <c r="U75" s="24">
        <v>232890.33769230772</v>
      </c>
      <c r="V75" s="24">
        <v>245739</v>
      </c>
      <c r="W75" s="123">
        <v>-12848.662307692284</v>
      </c>
      <c r="X75" s="78">
        <v>231782.68000000002</v>
      </c>
      <c r="Y75" s="100">
        <v>1107.6576923076937</v>
      </c>
      <c r="AA75" s="24">
        <v>219765.75000000003</v>
      </c>
      <c r="AC75" s="25">
        <v>21521.98</v>
      </c>
      <c r="AD75" s="25">
        <v>26803.370000000003</v>
      </c>
      <c r="AE75" s="25">
        <v>15954.96</v>
      </c>
      <c r="AF75" s="25">
        <v>15986.170000000002</v>
      </c>
      <c r="AG75" s="25">
        <v>22287.05</v>
      </c>
      <c r="AH75" s="25">
        <v>17222.260000000002</v>
      </c>
      <c r="AI75" s="25">
        <v>20079.870000000003</v>
      </c>
      <c r="AJ75" s="25">
        <v>21563.289999999997</v>
      </c>
      <c r="AK75" s="25">
        <v>17198.070000000003</v>
      </c>
      <c r="AL75" s="25">
        <v>16524.870000000003</v>
      </c>
      <c r="AM75" s="25">
        <v>21238.5</v>
      </c>
      <c r="AN75" s="25">
        <v>15402.29</v>
      </c>
      <c r="AO75" s="25">
        <v>16515.45</v>
      </c>
      <c r="AP75" s="25">
        <v>22401.81</v>
      </c>
      <c r="AQ75" s="25">
        <v>19409.840000000004</v>
      </c>
      <c r="AR75" s="25">
        <v>15450.079999999998</v>
      </c>
      <c r="AS75" s="25">
        <v>23025.66</v>
      </c>
      <c r="AT75" s="25">
        <v>15023.979999999998</v>
      </c>
      <c r="AU75" s="25">
        <v>16011.91</v>
      </c>
      <c r="AV75" s="25">
        <v>23642.965384615389</v>
      </c>
      <c r="AW75" s="25">
        <v>19093.892307692309</v>
      </c>
      <c r="AX75" s="25">
        <v>19375.492307692311</v>
      </c>
      <c r="AY75" s="25">
        <v>23603.365384615387</v>
      </c>
      <c r="AZ75" s="25">
        <v>19335.892307692309</v>
      </c>
      <c r="BB75" s="26">
        <v>18319.492307692308</v>
      </c>
      <c r="BC75" s="26">
        <v>23123.765384615388</v>
      </c>
      <c r="BD75" s="26">
        <v>18737.492307692311</v>
      </c>
      <c r="BE75" s="26">
        <v>18966.292307692311</v>
      </c>
      <c r="BF75" s="26">
        <v>24514.165384615389</v>
      </c>
      <c r="BG75" s="26">
        <v>17879.492307692308</v>
      </c>
      <c r="BH75" s="26">
        <v>19146.692307692312</v>
      </c>
      <c r="BI75" s="26">
        <v>23642.965384615389</v>
      </c>
      <c r="BJ75" s="26">
        <v>19093.892307692309</v>
      </c>
      <c r="BK75" s="26">
        <v>19375.492307692311</v>
      </c>
      <c r="BL75" s="26">
        <v>23603.365384615387</v>
      </c>
      <c r="BM75" s="26">
        <v>19335.892307692309</v>
      </c>
    </row>
    <row r="76" spans="3:65" s="54" customFormat="1" ht="21" customHeight="1">
      <c r="C76" s="54" t="s">
        <v>897</v>
      </c>
      <c r="D76" s="32" t="s">
        <v>12</v>
      </c>
      <c r="E76" s="1303"/>
      <c r="F76" s="54" t="s">
        <v>87</v>
      </c>
      <c r="G76" s="54" t="s">
        <v>143</v>
      </c>
      <c r="I76" s="25">
        <v>23137.670000000002</v>
      </c>
      <c r="J76" s="25">
        <v>26139.560769230782</v>
      </c>
      <c r="K76" s="514">
        <v>-3001.8907692307803</v>
      </c>
      <c r="L76" s="82">
        <v>23619.569999999971</v>
      </c>
      <c r="M76" s="524">
        <v>-481.89999999996871</v>
      </c>
      <c r="O76" s="25">
        <v>166130.09999999998</v>
      </c>
      <c r="P76" s="25">
        <v>154852.80576923082</v>
      </c>
      <c r="Q76" s="514">
        <v>11277.294230769156</v>
      </c>
      <c r="R76" s="82">
        <v>150498.99999999994</v>
      </c>
      <c r="S76" s="524">
        <v>15631.100000000035</v>
      </c>
      <c r="U76" s="25">
        <v>305253.18423076929</v>
      </c>
      <c r="V76" s="25">
        <v>293975.89000000013</v>
      </c>
      <c r="W76" s="514">
        <v>11277.294230769156</v>
      </c>
      <c r="X76" s="82">
        <v>274269.83999999991</v>
      </c>
      <c r="Y76" s="524">
        <v>30983.344230769377</v>
      </c>
      <c r="AA76" s="25">
        <v>289900.93999999989</v>
      </c>
      <c r="AC76" s="25">
        <v>8426.5599999999977</v>
      </c>
      <c r="AD76" s="25">
        <v>20629.129999999983</v>
      </c>
      <c r="AE76" s="25">
        <v>22368.94999999999</v>
      </c>
      <c r="AF76" s="25">
        <v>24347.029999999995</v>
      </c>
      <c r="AG76" s="25">
        <v>42265.56</v>
      </c>
      <c r="AH76" s="25">
        <v>8842.1999999999935</v>
      </c>
      <c r="AI76" s="25">
        <v>23619.569999999971</v>
      </c>
      <c r="AJ76" s="25">
        <v>31463.089999999986</v>
      </c>
      <c r="AK76" s="25">
        <v>23341.179999999989</v>
      </c>
      <c r="AL76" s="25">
        <v>21042.179999999986</v>
      </c>
      <c r="AM76" s="25">
        <v>15243.18</v>
      </c>
      <c r="AN76" s="25">
        <v>32681.209999999985</v>
      </c>
      <c r="AO76" s="25">
        <v>13236.770000000008</v>
      </c>
      <c r="AP76" s="25">
        <v>22440.649999999983</v>
      </c>
      <c r="AQ76" s="25">
        <v>21820.079999999994</v>
      </c>
      <c r="AR76" s="25">
        <v>22820.409999999985</v>
      </c>
      <c r="AS76" s="25">
        <v>48606.78</v>
      </c>
      <c r="AT76" s="25">
        <v>14067.74</v>
      </c>
      <c r="AU76" s="25">
        <v>23137.670000000002</v>
      </c>
      <c r="AV76" s="25">
        <v>28547.550961538473</v>
      </c>
      <c r="AW76" s="25">
        <v>25160.560769230782</v>
      </c>
      <c r="AX76" s="25">
        <v>28879.760769230783</v>
      </c>
      <c r="AY76" s="25">
        <v>27996.700961538478</v>
      </c>
      <c r="AZ76" s="25">
        <v>28538.510769230779</v>
      </c>
      <c r="BB76" s="1188">
        <v>14539.760769230772</v>
      </c>
      <c r="BC76" s="1188">
        <v>20476.650961538468</v>
      </c>
      <c r="BD76" s="1188">
        <v>19793.510769230783</v>
      </c>
      <c r="BE76" s="1188">
        <v>23467.110769230778</v>
      </c>
      <c r="BF76" s="1188">
        <v>40456.650961538471</v>
      </c>
      <c r="BG76" s="1188">
        <v>9979.5607692307713</v>
      </c>
      <c r="BH76" s="1188">
        <v>26139.560769230782</v>
      </c>
      <c r="BI76" s="1188">
        <v>28547.550961538473</v>
      </c>
      <c r="BJ76" s="1188">
        <v>25160.560769230782</v>
      </c>
      <c r="BK76" s="1188">
        <v>28879.760769230783</v>
      </c>
      <c r="BL76" s="1188">
        <v>27996.700961538478</v>
      </c>
      <c r="BM76" s="1188">
        <v>28538.510769230779</v>
      </c>
    </row>
    <row r="77" spans="3:65" s="502" customFormat="1" ht="20.25" customHeight="1">
      <c r="E77" s="1303"/>
      <c r="F77" s="106" t="s">
        <v>609</v>
      </c>
      <c r="G77" s="106" t="s">
        <v>614</v>
      </c>
      <c r="H77" s="106"/>
      <c r="I77" s="510">
        <v>0.71813148836668417</v>
      </c>
      <c r="J77" s="510">
        <v>0.75300473186119887</v>
      </c>
      <c r="K77" s="515">
        <v>-3.4873243494514705E-2</v>
      </c>
      <c r="L77" s="510">
        <v>0.70080058645187671</v>
      </c>
      <c r="M77" s="515">
        <v>1.7330901914807462E-2</v>
      </c>
      <c r="N77" s="106"/>
      <c r="O77" s="510">
        <v>0.68136013065065471</v>
      </c>
      <c r="P77" s="510">
        <v>0.68804327473213356</v>
      </c>
      <c r="Q77" s="515">
        <v>-6.6831440814788534E-3</v>
      </c>
      <c r="R77" s="510">
        <v>0.69363977288679912</v>
      </c>
      <c r="S77" s="515">
        <v>-1.2279642236144417E-2</v>
      </c>
      <c r="T77" s="106"/>
      <c r="U77" s="510">
        <v>0.68601807701462425</v>
      </c>
      <c r="V77" s="510">
        <v>0.68966219369894988</v>
      </c>
      <c r="W77" s="515">
        <v>-3.6441166843256267E-3</v>
      </c>
      <c r="X77" s="510">
        <v>0.67886673594145996</v>
      </c>
      <c r="Y77" s="515">
        <v>7.1513410731642857E-3</v>
      </c>
      <c r="Z77" s="106"/>
      <c r="AA77" s="67">
        <v>0.67204367954413002</v>
      </c>
      <c r="AB77" s="106"/>
      <c r="AC77" s="67">
        <v>0.73938128669044867</v>
      </c>
      <c r="AD77" s="67">
        <v>0.7553028670666917</v>
      </c>
      <c r="AE77" s="67">
        <v>0.73995445856657216</v>
      </c>
      <c r="AF77" s="67">
        <v>0.73389789117641047</v>
      </c>
      <c r="AG77" s="67">
        <v>0.7695946326081462</v>
      </c>
      <c r="AH77" s="67">
        <v>0.74987016461468237</v>
      </c>
      <c r="AI77" s="67">
        <v>0.73925697512947597</v>
      </c>
      <c r="AJ77" s="67">
        <v>0.7534030348045756</v>
      </c>
      <c r="AK77" s="67">
        <v>0.75274773089884117</v>
      </c>
      <c r="AL77" s="67">
        <v>0.75997236516233257</v>
      </c>
      <c r="AM77" s="67">
        <v>0.73739091399708034</v>
      </c>
      <c r="AN77" s="67">
        <v>0.79666363915617977</v>
      </c>
      <c r="AO77" s="67">
        <v>0.7992447181385024</v>
      </c>
      <c r="AP77" s="67">
        <v>0.77932206783180724</v>
      </c>
      <c r="AQ77" s="67">
        <v>0.75073004515859898</v>
      </c>
      <c r="AR77" s="67">
        <v>0.76668335045113922</v>
      </c>
      <c r="AS77" s="67">
        <v>0.77083234378831356</v>
      </c>
      <c r="AT77" s="67">
        <v>0.78564907608286394</v>
      </c>
      <c r="AU77" s="67">
        <v>0.78097043565305446</v>
      </c>
      <c r="AV77" s="67">
        <v>0.77250000000000008</v>
      </c>
      <c r="AW77" s="67">
        <v>0.77250000000000008</v>
      </c>
      <c r="AX77" s="67">
        <v>0.77250000000000008</v>
      </c>
      <c r="AY77" s="67">
        <v>0.77250000000000008</v>
      </c>
      <c r="AZ77" s="67">
        <v>0.77250000000000008</v>
      </c>
      <c r="BA77" s="106"/>
      <c r="BB77" s="67">
        <v>0.76249999999999996</v>
      </c>
      <c r="BC77" s="67">
        <v>0.76250000000000007</v>
      </c>
      <c r="BD77" s="67">
        <v>0.76250000000000018</v>
      </c>
      <c r="BE77" s="67">
        <v>0.77250000000000008</v>
      </c>
      <c r="BF77" s="67">
        <v>0.77250000000000008</v>
      </c>
      <c r="BG77" s="67">
        <v>0.77249999999999996</v>
      </c>
      <c r="BH77" s="67">
        <v>0.77250000000000008</v>
      </c>
      <c r="BI77" s="67">
        <v>0.77250000000000008</v>
      </c>
      <c r="BJ77" s="67">
        <v>0.77250000000000008</v>
      </c>
      <c r="BK77" s="67">
        <v>0.77250000000000008</v>
      </c>
      <c r="BL77" s="67">
        <v>0.77250000000000008</v>
      </c>
      <c r="BM77" s="67">
        <v>0.77250000000000008</v>
      </c>
    </row>
    <row r="78" spans="3:65" s="502" customFormat="1" ht="23.25" customHeight="1">
      <c r="E78" s="1303"/>
      <c r="F78" s="106" t="s">
        <v>610</v>
      </c>
      <c r="G78" s="106" t="s">
        <v>614</v>
      </c>
      <c r="H78" s="106"/>
      <c r="I78" s="511">
        <v>0.35039857402938535</v>
      </c>
      <c r="J78" s="511">
        <v>0.34547634069400635</v>
      </c>
      <c r="K78" s="516">
        <v>-4.9222333353790004E-3</v>
      </c>
      <c r="L78" s="511">
        <v>0.31412024615050821</v>
      </c>
      <c r="M78" s="516">
        <v>-3.6278327878877137E-2</v>
      </c>
      <c r="N78" s="106"/>
      <c r="O78" s="511">
        <v>0.31870873321314674</v>
      </c>
      <c r="P78" s="511">
        <v>0.33076375741183817</v>
      </c>
      <c r="Q78" s="516">
        <v>1.2055024198691422E-2</v>
      </c>
      <c r="R78" s="511">
        <v>0.33006426203724848</v>
      </c>
      <c r="S78" s="516">
        <v>1.1355528824101735E-2</v>
      </c>
      <c r="T78" s="106"/>
      <c r="U78" s="511">
        <v>0.31958141541843504</v>
      </c>
      <c r="V78" s="511">
        <v>0.32632298716452746</v>
      </c>
      <c r="W78" s="516">
        <v>6.7415717460924118E-3</v>
      </c>
      <c r="X78" s="511">
        <v>0.32314189032497204</v>
      </c>
      <c r="Y78" s="516">
        <v>3.5604749065369923E-3</v>
      </c>
      <c r="Z78" s="106"/>
      <c r="AA78" s="22">
        <v>0.31677907790649745</v>
      </c>
      <c r="AB78" s="106"/>
      <c r="AC78" s="22">
        <v>0.39753562172165036</v>
      </c>
      <c r="AD78" s="22">
        <v>0.35071473865739528</v>
      </c>
      <c r="AE78" s="22">
        <v>0.34970680908857521</v>
      </c>
      <c r="AF78" s="22">
        <v>0.34019413302756485</v>
      </c>
      <c r="AG78" s="22">
        <v>0.33373477671295904</v>
      </c>
      <c r="AH78" s="22">
        <v>0.4170719691919102</v>
      </c>
      <c r="AI78" s="22">
        <v>0.33135757515821818</v>
      </c>
      <c r="AJ78" s="22">
        <v>0.33537681877057962</v>
      </c>
      <c r="AK78" s="22">
        <v>0.35456930935795966</v>
      </c>
      <c r="AL78" s="22">
        <v>0.37322621859729771</v>
      </c>
      <c r="AM78" s="22">
        <v>0.40040889375788069</v>
      </c>
      <c r="AN78" s="22">
        <v>0.34746606958475401</v>
      </c>
      <c r="AO78" s="22">
        <v>0.40850144782216408</v>
      </c>
      <c r="AP78" s="22">
        <v>0.37997809138499633</v>
      </c>
      <c r="AQ78" s="22">
        <v>0.32578801262382306</v>
      </c>
      <c r="AR78" s="22">
        <v>0.38677639076096815</v>
      </c>
      <c r="AS78" s="22">
        <v>0.29820846340073809</v>
      </c>
      <c r="AT78" s="22">
        <v>0.40109471617841613</v>
      </c>
      <c r="AU78" s="22">
        <v>0.3810596408108059</v>
      </c>
      <c r="AV78" s="22">
        <v>0.36563083164300203</v>
      </c>
      <c r="AW78" s="22">
        <v>0.35875163398692805</v>
      </c>
      <c r="AX78" s="22">
        <v>0.34824844720496895</v>
      </c>
      <c r="AY78" s="22">
        <v>0.36715646258503404</v>
      </c>
      <c r="AZ78" s="22">
        <v>0.34824081313526195</v>
      </c>
      <c r="BA78" s="106"/>
      <c r="BB78" s="22">
        <v>0.38800000000000001</v>
      </c>
      <c r="BC78" s="22">
        <v>0.3834709772226304</v>
      </c>
      <c r="BD78" s="22">
        <v>0.3695048118985127</v>
      </c>
      <c r="BE78" s="22">
        <v>0.36394979079497908</v>
      </c>
      <c r="BF78" s="22">
        <v>0.3374597495527728</v>
      </c>
      <c r="BG78" s="22">
        <v>0.41124050632911391</v>
      </c>
      <c r="BH78" s="22">
        <v>0.35442071197411007</v>
      </c>
      <c r="BI78" s="22">
        <v>0.36563083164300203</v>
      </c>
      <c r="BJ78" s="22">
        <v>0.35875163398692805</v>
      </c>
      <c r="BK78" s="22">
        <v>0.34824844720496895</v>
      </c>
      <c r="BL78" s="22">
        <v>0.36715646258503404</v>
      </c>
      <c r="BM78" s="22">
        <v>0.34824081313526195</v>
      </c>
    </row>
    <row r="79" spans="3:65" s="502" customFormat="1" ht="23.25" customHeight="1">
      <c r="E79" s="1303"/>
      <c r="F79" s="106" t="s">
        <v>611</v>
      </c>
      <c r="G79" s="106" t="s">
        <v>614</v>
      </c>
      <c r="H79" s="106"/>
      <c r="I79" s="511">
        <v>4.6212971838657191E-2</v>
      </c>
      <c r="J79" s="511">
        <v>5.0381284882310112E-2</v>
      </c>
      <c r="K79" s="516">
        <v>4.1683130436529214E-3</v>
      </c>
      <c r="L79" s="511">
        <v>4.4138389348674395E-2</v>
      </c>
      <c r="M79" s="516">
        <v>-2.0745824899827958E-3</v>
      </c>
      <c r="N79" s="106"/>
      <c r="O79" s="511">
        <v>4.4151877756457368E-2</v>
      </c>
      <c r="P79" s="511">
        <v>4.9841466683737574E-2</v>
      </c>
      <c r="Q79" s="516">
        <v>5.6895889272802064E-3</v>
      </c>
      <c r="R79" s="511">
        <v>4.4532531686662137E-2</v>
      </c>
      <c r="S79" s="516">
        <v>3.8065393020476901E-4</v>
      </c>
      <c r="T79" s="106"/>
      <c r="U79" s="511">
        <v>4.5287410303631037E-2</v>
      </c>
      <c r="V79" s="511">
        <v>4.8453039673278887E-2</v>
      </c>
      <c r="W79" s="516">
        <v>3.1656293696478502E-3</v>
      </c>
      <c r="X79" s="511">
        <v>4.3401019863517423E-2</v>
      </c>
      <c r="Y79" s="516">
        <v>-1.8863904401136139E-3</v>
      </c>
      <c r="Z79" s="106"/>
      <c r="AA79" s="22">
        <v>4.3194833878514499E-2</v>
      </c>
      <c r="AB79" s="106"/>
      <c r="AC79" s="67">
        <v>6.7795665208609732E-2</v>
      </c>
      <c r="AD79" s="67">
        <v>4.1010229390635082E-2</v>
      </c>
      <c r="AE79" s="67">
        <v>4.0373542207199985E-2</v>
      </c>
      <c r="AF79" s="67">
        <v>4.3704260106905646E-2</v>
      </c>
      <c r="AG79" s="67">
        <v>4.0076067361385942E-2</v>
      </c>
      <c r="AH79" s="67">
        <v>4.7402243717313101E-2</v>
      </c>
      <c r="AI79" s="67">
        <v>4.4138389348674395E-2</v>
      </c>
      <c r="AJ79" s="67">
        <v>4.2914500898762635E-2</v>
      </c>
      <c r="AK79" s="67">
        <v>4.0503378508970851E-2</v>
      </c>
      <c r="AL79" s="67">
        <v>4.2927948737341015E-2</v>
      </c>
      <c r="AM79" s="67">
        <v>4.379183624661271E-2</v>
      </c>
      <c r="AN79" s="67">
        <v>3.9258531232899067E-2</v>
      </c>
      <c r="AO79" s="67">
        <v>4.7219668151671002E-2</v>
      </c>
      <c r="AP79" s="67">
        <v>4.6925025376487906E-2</v>
      </c>
      <c r="AQ79" s="67">
        <v>4.2795942965019478E-2</v>
      </c>
      <c r="AR79" s="67">
        <v>4.2224074967493079E-2</v>
      </c>
      <c r="AS79" s="67">
        <v>3.7802578051241029E-2</v>
      </c>
      <c r="AT79" s="67">
        <v>4.9321382651008071E-2</v>
      </c>
      <c r="AU79" s="67">
        <v>4.6212971838657191E-2</v>
      </c>
      <c r="AV79" s="67">
        <v>4.8840572806398495E-2</v>
      </c>
      <c r="AW79" s="67">
        <v>4.8032683632157312E-2</v>
      </c>
      <c r="AX79" s="67">
        <v>4.6869749985890843E-2</v>
      </c>
      <c r="AY79" s="67">
        <v>4.5788037005998587E-2</v>
      </c>
      <c r="AZ79" s="67">
        <v>4.3906164419772666E-2</v>
      </c>
      <c r="BA79" s="106"/>
      <c r="BB79" s="67">
        <v>4.9676103600909197E-2</v>
      </c>
      <c r="BC79" s="67">
        <v>5.0159759132199458E-2</v>
      </c>
      <c r="BD79" s="67">
        <v>4.7216163511285457E-2</v>
      </c>
      <c r="BE79" s="67">
        <v>4.8433259462296603E-2</v>
      </c>
      <c r="BF79" s="67">
        <v>4.5013718454600643E-2</v>
      </c>
      <c r="BG79" s="67">
        <v>6.256950953062608E-2</v>
      </c>
      <c r="BH79" s="67">
        <v>5.0381284882310112E-2</v>
      </c>
      <c r="BI79" s="67">
        <v>4.8840572806398495E-2</v>
      </c>
      <c r="BJ79" s="67">
        <v>4.8032683632157312E-2</v>
      </c>
      <c r="BK79" s="67">
        <v>4.6869749985890843E-2</v>
      </c>
      <c r="BL79" s="67">
        <v>4.5788037005998587E-2</v>
      </c>
      <c r="BM79" s="67">
        <v>4.3906164419772666E-2</v>
      </c>
    </row>
    <row r="80" spans="3:65" s="502" customFormat="1" ht="23.25" customHeight="1">
      <c r="E80" s="1303"/>
      <c r="F80" s="106" t="s">
        <v>612</v>
      </c>
      <c r="G80" s="106" t="s">
        <v>614</v>
      </c>
      <c r="H80" s="106"/>
      <c r="I80" s="511">
        <v>0.13149945369767504</v>
      </c>
      <c r="J80" s="511">
        <v>0.15099915069157974</v>
      </c>
      <c r="K80" s="516">
        <v>1.9499696993904692E-2</v>
      </c>
      <c r="L80" s="511">
        <v>0.15739784868356388</v>
      </c>
      <c r="M80" s="516">
        <v>2.5898394985888834E-2</v>
      </c>
      <c r="N80" s="106"/>
      <c r="O80" s="511">
        <v>0.13850643315359501</v>
      </c>
      <c r="P80" s="511">
        <v>0.14635118309340719</v>
      </c>
      <c r="Q80" s="516">
        <v>7.8447499398121845E-3</v>
      </c>
      <c r="R80" s="511">
        <v>0.15367401514820542</v>
      </c>
      <c r="S80" s="516">
        <v>1.5167581994610407E-2</v>
      </c>
      <c r="T80" s="106"/>
      <c r="U80" s="511">
        <v>0.13898254747336089</v>
      </c>
      <c r="V80" s="511">
        <v>0.14337164527421237</v>
      </c>
      <c r="W80" s="516">
        <v>4.3890978008514769E-3</v>
      </c>
      <c r="X80" s="511">
        <v>0.14305087021575652</v>
      </c>
      <c r="Y80" s="516">
        <v>4.0683227423956303E-3</v>
      </c>
      <c r="Z80" s="106"/>
      <c r="AA80" s="22">
        <v>0.13456293673794617</v>
      </c>
      <c r="AB80" s="106"/>
      <c r="AC80" s="67">
        <v>0.2093628125111566</v>
      </c>
      <c r="AD80" s="67">
        <v>0.20095250005210616</v>
      </c>
      <c r="AE80" s="67">
        <v>0.1421773859595046</v>
      </c>
      <c r="AF80" s="67">
        <v>0.13654834965401599</v>
      </c>
      <c r="AG80" s="67">
        <v>0.13555358831201889</v>
      </c>
      <c r="AH80" s="67">
        <v>0.18548807657735186</v>
      </c>
      <c r="AI80" s="67">
        <v>0.1660350458592097</v>
      </c>
      <c r="AJ80" s="67">
        <v>0.15081206480292514</v>
      </c>
      <c r="AK80" s="67">
        <v>0.14877115079786621</v>
      </c>
      <c r="AL80" s="67">
        <v>0.14892450428027265</v>
      </c>
      <c r="AM80" s="67">
        <v>0.165062914862556</v>
      </c>
      <c r="AN80" s="67">
        <v>0.12951743680383693</v>
      </c>
      <c r="AO80" s="67">
        <v>0.18391996431058788</v>
      </c>
      <c r="AP80" s="67">
        <v>0.17289953874284564</v>
      </c>
      <c r="AQ80" s="67">
        <v>0.17710360856367335</v>
      </c>
      <c r="AR80" s="67">
        <v>0.1341133219584992</v>
      </c>
      <c r="AS80" s="67">
        <v>0.13879143461082491</v>
      </c>
      <c r="AT80" s="67">
        <v>0.16810779232796816</v>
      </c>
      <c r="AU80" s="67">
        <v>0.14300610306893252</v>
      </c>
      <c r="AV80" s="67">
        <v>0.15985777812451243</v>
      </c>
      <c r="AW80" s="67">
        <v>0.15599585218702866</v>
      </c>
      <c r="AX80" s="67">
        <v>0.15043084089823222</v>
      </c>
      <c r="AY80" s="67">
        <v>0.1605671114599686</v>
      </c>
      <c r="AZ80" s="67">
        <v>0.151179767847477</v>
      </c>
      <c r="BA80" s="106"/>
      <c r="BB80" s="67">
        <v>0.17480431591309453</v>
      </c>
      <c r="BC80" s="67">
        <v>0.16990275815294187</v>
      </c>
      <c r="BD80" s="67">
        <v>0.16393256612154253</v>
      </c>
      <c r="BE80" s="67">
        <v>0.1587137431606051</v>
      </c>
      <c r="BF80" s="67">
        <v>0.14617868446401544</v>
      </c>
      <c r="BG80" s="67">
        <v>0.18860223953261929</v>
      </c>
      <c r="BH80" s="67">
        <v>0.15490851381628085</v>
      </c>
      <c r="BI80" s="67">
        <v>0.15985777812451243</v>
      </c>
      <c r="BJ80" s="67">
        <v>0.15599585218702866</v>
      </c>
      <c r="BK80" s="67">
        <v>0.15043084089823222</v>
      </c>
      <c r="BL80" s="67">
        <v>0.1605671114599686</v>
      </c>
      <c r="BM80" s="67">
        <v>0.151179767847477</v>
      </c>
    </row>
    <row r="81" spans="3:65" s="503" customFormat="1" ht="21" customHeight="1">
      <c r="C81" s="503" t="s">
        <v>898</v>
      </c>
      <c r="E81" s="1304"/>
      <c r="F81" s="507" t="s">
        <v>613</v>
      </c>
      <c r="G81" s="507" t="s">
        <v>614</v>
      </c>
      <c r="H81" s="504"/>
      <c r="I81" s="512">
        <v>0.19002048880096661</v>
      </c>
      <c r="J81" s="512">
        <v>0.20614795559330271</v>
      </c>
      <c r="K81" s="517">
        <v>-1.6127466792336093E-2</v>
      </c>
      <c r="L81" s="512">
        <v>0.18514410226913022</v>
      </c>
      <c r="M81" s="517">
        <v>4.8763865318363908E-3</v>
      </c>
      <c r="N81" s="504"/>
      <c r="O81" s="512">
        <v>0.17999308652745571</v>
      </c>
      <c r="P81" s="512">
        <v>0.16108686754315077</v>
      </c>
      <c r="Q81" s="517">
        <v>1.8906218984304946E-2</v>
      </c>
      <c r="R81" s="512">
        <v>0.16536896401468312</v>
      </c>
      <c r="S81" s="517">
        <v>1.4624122512772592E-2</v>
      </c>
      <c r="T81" s="504"/>
      <c r="U81" s="512">
        <v>0.18216670381919736</v>
      </c>
      <c r="V81" s="512">
        <v>0.17151452158693123</v>
      </c>
      <c r="W81" s="517">
        <v>1.0652182232266133E-2</v>
      </c>
      <c r="X81" s="512">
        <v>0.16927295553721397</v>
      </c>
      <c r="Y81" s="517">
        <v>1.2893748281983392E-2</v>
      </c>
      <c r="Z81" s="504"/>
      <c r="AA81" s="508">
        <v>0.1775068310211719</v>
      </c>
      <c r="AB81" s="504"/>
      <c r="AC81" s="506">
        <v>8.1972397585817453E-2</v>
      </c>
      <c r="AD81" s="506">
        <v>0.15466246398866637</v>
      </c>
      <c r="AE81" s="506">
        <v>0.19933355130058986</v>
      </c>
      <c r="AF81" s="506">
        <v>0.2079639316657346</v>
      </c>
      <c r="AG81" s="506">
        <v>0.25706624788910748</v>
      </c>
      <c r="AH81" s="506">
        <v>9.5232720369583274E-2</v>
      </c>
      <c r="AI81" s="506">
        <v>0.19530387338786595</v>
      </c>
      <c r="AJ81" s="506">
        <v>0.22005053811270286</v>
      </c>
      <c r="AK81" s="506">
        <v>0.20191185461974143</v>
      </c>
      <c r="AL81" s="506">
        <v>0.18963515147025453</v>
      </c>
      <c r="AM81" s="506">
        <v>0.11846805200812752</v>
      </c>
      <c r="AN81" s="506">
        <v>0.27481540412808231</v>
      </c>
      <c r="AO81" s="506">
        <v>0.14740780699208689</v>
      </c>
      <c r="AP81" s="506">
        <v>0.17319930997047273</v>
      </c>
      <c r="AQ81" s="506">
        <v>0.19909566009549981</v>
      </c>
      <c r="AR81" s="506">
        <v>0.19809094797923074</v>
      </c>
      <c r="AS81" s="506">
        <v>0.29298637815431788</v>
      </c>
      <c r="AT81" s="506">
        <v>0.1574081378199286</v>
      </c>
      <c r="AU81" s="506">
        <v>0.20664792774846649</v>
      </c>
      <c r="AV81" s="506">
        <v>0.1930192762781506</v>
      </c>
      <c r="AW81" s="506">
        <v>0.20556013700351947</v>
      </c>
      <c r="AX81" s="506">
        <v>0.22422174510272347</v>
      </c>
      <c r="AY81" s="506">
        <v>0.19045374803767673</v>
      </c>
      <c r="AZ81" s="506">
        <v>0.2231314368196308</v>
      </c>
      <c r="BA81" s="504"/>
      <c r="BB81" s="506">
        <v>0.13873817527891957</v>
      </c>
      <c r="BC81" s="506">
        <v>0.15045298281806369</v>
      </c>
      <c r="BD81" s="506">
        <v>0.17317157278417133</v>
      </c>
      <c r="BE81" s="506">
        <v>0.1963774959768266</v>
      </c>
      <c r="BF81" s="506">
        <v>0.24124419178019363</v>
      </c>
      <c r="BG81" s="506">
        <v>0.1052696283674132</v>
      </c>
      <c r="BH81" s="506">
        <v>0.21148511949215842</v>
      </c>
      <c r="BI81" s="506">
        <v>0.1930192762781506</v>
      </c>
      <c r="BJ81" s="506">
        <v>0.20556013700351947</v>
      </c>
      <c r="BK81" s="506">
        <v>0.22422174510272347</v>
      </c>
      <c r="BL81" s="506">
        <v>0.19045374803767673</v>
      </c>
      <c r="BM81" s="506">
        <v>0.2231314368196308</v>
      </c>
    </row>
    <row r="82" spans="3:65">
      <c r="I82" s="49"/>
      <c r="J82" s="49"/>
      <c r="K82" s="49"/>
      <c r="L82" s="163"/>
      <c r="M82" s="522"/>
      <c r="O82" s="49"/>
      <c r="P82" s="49"/>
      <c r="Q82" s="49"/>
      <c r="R82" s="163"/>
      <c r="S82" s="522"/>
      <c r="U82" s="49"/>
      <c r="V82" s="49"/>
      <c r="W82" s="49"/>
      <c r="X82" s="163"/>
      <c r="Y82" s="522"/>
      <c r="AA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B82" s="1180"/>
      <c r="BC82" s="1180"/>
      <c r="BD82" s="1180"/>
      <c r="BE82" s="1180"/>
      <c r="BF82" s="1180"/>
      <c r="BG82" s="1180"/>
      <c r="BH82" s="1180"/>
      <c r="BI82" s="1180"/>
      <c r="BJ82" s="1180"/>
      <c r="BK82" s="1180"/>
      <c r="BL82" s="1180"/>
      <c r="BM82" s="1180"/>
    </row>
    <row r="83" spans="3:65" s="54" customFormat="1" ht="21" customHeight="1">
      <c r="C83" s="54" t="s">
        <v>899</v>
      </c>
      <c r="D83" s="597" t="s">
        <v>14</v>
      </c>
      <c r="E83" s="1302" t="s">
        <v>14</v>
      </c>
      <c r="F83" s="62" t="s">
        <v>57</v>
      </c>
      <c r="G83" s="62" t="s">
        <v>143</v>
      </c>
      <c r="I83" s="63">
        <v>82984.98</v>
      </c>
      <c r="J83" s="63">
        <v>100000</v>
      </c>
      <c r="K83" s="513">
        <v>-17015.020000000004</v>
      </c>
      <c r="L83" s="167">
        <v>96333.09</v>
      </c>
      <c r="M83" s="523">
        <v>-13348.11</v>
      </c>
      <c r="O83" s="63">
        <v>628802.82000000007</v>
      </c>
      <c r="P83" s="63">
        <v>687400</v>
      </c>
      <c r="Q83" s="513">
        <v>-58597.179999999935</v>
      </c>
      <c r="R83" s="167">
        <v>671987.22</v>
      </c>
      <c r="S83" s="523">
        <v>-43184.399999999907</v>
      </c>
      <c r="U83" s="63">
        <v>1157302.82</v>
      </c>
      <c r="V83" s="63">
        <v>1215900</v>
      </c>
      <c r="W83" s="513">
        <v>-58597.179999999935</v>
      </c>
      <c r="X83" s="167">
        <v>1151784.8299999998</v>
      </c>
      <c r="Y83" s="523">
        <v>5517.9900000002235</v>
      </c>
      <c r="AA83" s="63">
        <v>1108600.43</v>
      </c>
      <c r="AC83" s="25">
        <v>88211.51</v>
      </c>
      <c r="AD83" s="25">
        <v>107351.51</v>
      </c>
      <c r="AE83" s="25">
        <v>84478.459999999992</v>
      </c>
      <c r="AF83" s="25">
        <v>96166.25</v>
      </c>
      <c r="AG83" s="25">
        <v>116231.67</v>
      </c>
      <c r="AH83" s="25">
        <v>83214.73000000001</v>
      </c>
      <c r="AI83" s="25">
        <v>96333.09</v>
      </c>
      <c r="AJ83" s="25">
        <v>118153.42</v>
      </c>
      <c r="AK83" s="25">
        <v>93243.819999999992</v>
      </c>
      <c r="AL83" s="25">
        <v>85629.200000000012</v>
      </c>
      <c r="AM83" s="25">
        <v>98702.5</v>
      </c>
      <c r="AN83" s="25">
        <v>84068.67</v>
      </c>
      <c r="AO83" s="25">
        <v>79651.34</v>
      </c>
      <c r="AP83" s="25">
        <v>100614.57</v>
      </c>
      <c r="AQ83" s="25">
        <v>84065.41</v>
      </c>
      <c r="AR83" s="25">
        <v>85606.85</v>
      </c>
      <c r="AS83" s="25">
        <v>115208.61000000002</v>
      </c>
      <c r="AT83" s="25">
        <v>80671.06</v>
      </c>
      <c r="AU83" s="25">
        <v>82984.98</v>
      </c>
      <c r="AV83" s="25">
        <v>124000</v>
      </c>
      <c r="AW83" s="25">
        <v>97900</v>
      </c>
      <c r="AX83" s="25">
        <v>92200</v>
      </c>
      <c r="AY83" s="25">
        <v>118800</v>
      </c>
      <c r="AZ83" s="25">
        <v>95600</v>
      </c>
      <c r="BB83" s="1188">
        <v>90100</v>
      </c>
      <c r="BC83" s="1188">
        <v>109600</v>
      </c>
      <c r="BD83" s="1188">
        <v>86100</v>
      </c>
      <c r="BE83" s="1188">
        <v>98100</v>
      </c>
      <c r="BF83" s="1188">
        <v>118600</v>
      </c>
      <c r="BG83" s="1188">
        <v>84900</v>
      </c>
      <c r="BH83" s="1188">
        <v>100000</v>
      </c>
      <c r="BI83" s="1188">
        <v>124000</v>
      </c>
      <c r="BJ83" s="1188">
        <v>97900</v>
      </c>
      <c r="BK83" s="1188">
        <v>92200</v>
      </c>
      <c r="BL83" s="1188">
        <v>118800</v>
      </c>
      <c r="BM83" s="1188">
        <v>95600</v>
      </c>
    </row>
    <row r="84" spans="3:65" ht="20.25" customHeight="1">
      <c r="C84" s="54" t="s">
        <v>900</v>
      </c>
      <c r="D84" s="32" t="s">
        <v>14</v>
      </c>
      <c r="E84" s="1303"/>
      <c r="F84" s="32" t="s">
        <v>1</v>
      </c>
      <c r="G84" s="32" t="s">
        <v>143</v>
      </c>
      <c r="I84" s="24">
        <v>63491.759999999995</v>
      </c>
      <c r="J84" s="24">
        <v>77250.000000000015</v>
      </c>
      <c r="K84" s="123">
        <v>-13758.24000000002</v>
      </c>
      <c r="L84" s="78">
        <v>72780.139999999985</v>
      </c>
      <c r="M84" s="100">
        <v>-9288.3799999999901</v>
      </c>
      <c r="O84" s="24">
        <v>476849.10000000003</v>
      </c>
      <c r="P84" s="24">
        <v>528158.5</v>
      </c>
      <c r="Q84" s="123">
        <v>-51309.399999999965</v>
      </c>
      <c r="R84" s="78">
        <v>499383.87999999989</v>
      </c>
      <c r="S84" s="100">
        <v>-22534.779999999853</v>
      </c>
      <c r="U84" s="24">
        <v>885115.35000000009</v>
      </c>
      <c r="V84" s="24">
        <v>936424.75</v>
      </c>
      <c r="W84" s="123">
        <v>-51309.399999999907</v>
      </c>
      <c r="X84" s="78">
        <v>862583.29999999981</v>
      </c>
      <c r="Y84" s="100">
        <v>22532.050000000279</v>
      </c>
      <c r="AA84" s="24">
        <v>840048.52</v>
      </c>
      <c r="AC84" s="25">
        <v>64088.359999999986</v>
      </c>
      <c r="AD84" s="25">
        <v>80571.299999999988</v>
      </c>
      <c r="AE84" s="25">
        <v>62588.19999999999</v>
      </c>
      <c r="AF84" s="25">
        <v>71798.720000000001</v>
      </c>
      <c r="AG84" s="25">
        <v>85258.97</v>
      </c>
      <c r="AH84" s="25">
        <v>62298.19000000001</v>
      </c>
      <c r="AI84" s="25">
        <v>72780.139999999985</v>
      </c>
      <c r="AJ84" s="25">
        <v>87776.05</v>
      </c>
      <c r="AK84" s="25">
        <v>70827.95</v>
      </c>
      <c r="AL84" s="25">
        <v>64372.140000000014</v>
      </c>
      <c r="AM84" s="25">
        <v>72947.47</v>
      </c>
      <c r="AN84" s="25">
        <v>67275.81</v>
      </c>
      <c r="AO84" s="25">
        <v>59932.88</v>
      </c>
      <c r="AP84" s="25">
        <v>78320.490000000005</v>
      </c>
      <c r="AQ84" s="25">
        <v>64604.970000000008</v>
      </c>
      <c r="AR84" s="25">
        <v>64376.820000000007</v>
      </c>
      <c r="AS84" s="25">
        <v>85318.370000000024</v>
      </c>
      <c r="AT84" s="25">
        <v>60803.81</v>
      </c>
      <c r="AU84" s="25">
        <v>63491.759999999995</v>
      </c>
      <c r="AV84" s="25">
        <v>95790.000000000015</v>
      </c>
      <c r="AW84" s="25">
        <v>75627.750000000015</v>
      </c>
      <c r="AX84" s="25">
        <v>71224.5</v>
      </c>
      <c r="AY84" s="25">
        <v>91773.000000000015</v>
      </c>
      <c r="AZ84" s="25">
        <v>73851</v>
      </c>
      <c r="BB84" s="26">
        <v>68701.25</v>
      </c>
      <c r="BC84" s="26">
        <v>83570.000000000015</v>
      </c>
      <c r="BD84" s="26">
        <v>65651.25</v>
      </c>
      <c r="BE84" s="26">
        <v>75782.250000000015</v>
      </c>
      <c r="BF84" s="26">
        <v>91618.500000000015</v>
      </c>
      <c r="BG84" s="26">
        <v>65585.25</v>
      </c>
      <c r="BH84" s="26">
        <v>77250.000000000015</v>
      </c>
      <c r="BI84" s="26">
        <v>95790.000000000015</v>
      </c>
      <c r="BJ84" s="26">
        <v>75627.750000000015</v>
      </c>
      <c r="BK84" s="26">
        <v>71224.5</v>
      </c>
      <c r="BL84" s="26">
        <v>91773.000000000015</v>
      </c>
      <c r="BM84" s="26">
        <v>73851</v>
      </c>
    </row>
    <row r="85" spans="3:65" ht="23.25" customHeight="1">
      <c r="C85" s="54" t="s">
        <v>901</v>
      </c>
      <c r="D85" s="32" t="s">
        <v>14</v>
      </c>
      <c r="E85" s="1303"/>
      <c r="F85" s="32" t="s">
        <v>36</v>
      </c>
      <c r="G85" s="32" t="s">
        <v>143</v>
      </c>
      <c r="I85" s="24">
        <v>34498.78</v>
      </c>
      <c r="J85" s="24">
        <v>39719.199999999997</v>
      </c>
      <c r="K85" s="123">
        <v>-5220.4199999999983</v>
      </c>
      <c r="L85" s="78">
        <v>36191.189999999995</v>
      </c>
      <c r="M85" s="100">
        <v>-1692.4099999999962</v>
      </c>
      <c r="O85" s="24">
        <v>263539.59999999998</v>
      </c>
      <c r="P85" s="24">
        <v>286208.8</v>
      </c>
      <c r="Q85" s="123">
        <v>-22669.200000000012</v>
      </c>
      <c r="R85" s="78">
        <v>271840.77999999997</v>
      </c>
      <c r="S85" s="100">
        <v>-8301.179999999993</v>
      </c>
      <c r="U85" s="24">
        <v>478589.19999999995</v>
      </c>
      <c r="V85" s="24">
        <v>501258.39999999997</v>
      </c>
      <c r="W85" s="123">
        <v>-22669.200000000012</v>
      </c>
      <c r="X85" s="78">
        <v>464658.16</v>
      </c>
      <c r="Y85" s="100">
        <v>13931.039999999979</v>
      </c>
      <c r="AA85" s="24">
        <v>456356.9800000001</v>
      </c>
      <c r="AC85" s="25">
        <v>39749.800000000003</v>
      </c>
      <c r="AD85" s="25">
        <v>41881.03</v>
      </c>
      <c r="AE85" s="25">
        <v>34090.840000000004</v>
      </c>
      <c r="AF85" s="25">
        <v>36911.279999999999</v>
      </c>
      <c r="AG85" s="25">
        <v>49167.11</v>
      </c>
      <c r="AH85" s="25">
        <v>33849.53</v>
      </c>
      <c r="AI85" s="25">
        <v>36191.189999999995</v>
      </c>
      <c r="AJ85" s="25">
        <v>39824.49</v>
      </c>
      <c r="AK85" s="25">
        <v>33260.730000000003</v>
      </c>
      <c r="AL85" s="25">
        <v>33603.440000000002</v>
      </c>
      <c r="AM85" s="25">
        <v>47007.189999999995</v>
      </c>
      <c r="AN85" s="25">
        <v>39121.530000000006</v>
      </c>
      <c r="AO85" s="25">
        <v>38895.25</v>
      </c>
      <c r="AP85" s="25">
        <v>41695.300000000003</v>
      </c>
      <c r="AQ85" s="25">
        <v>32435.329999999998</v>
      </c>
      <c r="AR85" s="25">
        <v>35142.970000000008</v>
      </c>
      <c r="AS85" s="25">
        <v>46860.389999999992</v>
      </c>
      <c r="AT85" s="25">
        <v>34011.58</v>
      </c>
      <c r="AU85" s="25">
        <v>34498.78</v>
      </c>
      <c r="AV85" s="25">
        <v>49465.599999999999</v>
      </c>
      <c r="AW85" s="25">
        <v>39404.800000000003</v>
      </c>
      <c r="AX85" s="25">
        <v>38356.800000000003</v>
      </c>
      <c r="AY85" s="25">
        <v>48627.199999999997</v>
      </c>
      <c r="AZ85" s="25">
        <v>39195.199999999997</v>
      </c>
      <c r="BB85" s="26">
        <v>37518.400000000001</v>
      </c>
      <c r="BC85" s="26">
        <v>47579.199999999997</v>
      </c>
      <c r="BD85" s="26">
        <v>36889.599999999999</v>
      </c>
      <c r="BE85" s="26">
        <v>39404.800000000003</v>
      </c>
      <c r="BF85" s="26">
        <v>48417.599999999999</v>
      </c>
      <c r="BG85" s="26">
        <v>36680</v>
      </c>
      <c r="BH85" s="26">
        <v>39719.199999999997</v>
      </c>
      <c r="BI85" s="26">
        <v>49465.599999999999</v>
      </c>
      <c r="BJ85" s="26">
        <v>39404.800000000003</v>
      </c>
      <c r="BK85" s="26">
        <v>38356.800000000003</v>
      </c>
      <c r="BL85" s="26">
        <v>48627.199999999997</v>
      </c>
      <c r="BM85" s="26">
        <v>39195.199999999997</v>
      </c>
    </row>
    <row r="86" spans="3:65" ht="23.25" customHeight="1">
      <c r="C86" s="54" t="s">
        <v>902</v>
      </c>
      <c r="D86" s="32" t="s">
        <v>14</v>
      </c>
      <c r="E86" s="1303"/>
      <c r="F86" s="32" t="s">
        <v>40</v>
      </c>
      <c r="G86" s="32" t="s">
        <v>143</v>
      </c>
      <c r="I86" s="24">
        <v>6722.85</v>
      </c>
      <c r="J86" s="24">
        <v>7517.7184615384613</v>
      </c>
      <c r="K86" s="123">
        <v>-794.86846153846091</v>
      </c>
      <c r="L86" s="78">
        <v>6068.5800000000017</v>
      </c>
      <c r="M86" s="100">
        <v>654.26999999999862</v>
      </c>
      <c r="O86" s="24">
        <v>48401.77</v>
      </c>
      <c r="P86" s="24">
        <v>56382.88846153846</v>
      </c>
      <c r="Q86" s="123">
        <v>-7981.1184615384627</v>
      </c>
      <c r="R86" s="78">
        <v>45262.05000000001</v>
      </c>
      <c r="S86" s="100">
        <v>3139.7199999999866</v>
      </c>
      <c r="U86" s="24">
        <v>89749.221538461541</v>
      </c>
      <c r="V86" s="24">
        <v>97730.34</v>
      </c>
      <c r="W86" s="123">
        <v>-7981.1184615384554</v>
      </c>
      <c r="X86" s="78">
        <v>80831.98</v>
      </c>
      <c r="Y86" s="100">
        <v>8917.2415384615451</v>
      </c>
      <c r="AA86" s="24">
        <v>83971.700000000012</v>
      </c>
      <c r="AC86" s="25">
        <v>5839.25</v>
      </c>
      <c r="AD86" s="25">
        <v>7503.7900000000009</v>
      </c>
      <c r="AE86" s="25">
        <v>5958.0199999999995</v>
      </c>
      <c r="AF86" s="25">
        <v>6421.7100000000009</v>
      </c>
      <c r="AG86" s="25">
        <v>7990.6900000000005</v>
      </c>
      <c r="AH86" s="25">
        <v>5480.0099999999993</v>
      </c>
      <c r="AI86" s="25">
        <v>6068.5800000000017</v>
      </c>
      <c r="AJ86" s="25">
        <v>7527.9800000000041</v>
      </c>
      <c r="AK86" s="25">
        <v>6123.7000000000007</v>
      </c>
      <c r="AL86" s="25">
        <v>8798.2099999999991</v>
      </c>
      <c r="AM86" s="25">
        <v>8636.6400000000031</v>
      </c>
      <c r="AN86" s="25">
        <v>4483.3999999999996</v>
      </c>
      <c r="AO86" s="25">
        <v>6348.85</v>
      </c>
      <c r="AP86" s="25">
        <v>8182.6500000000015</v>
      </c>
      <c r="AQ86" s="25">
        <v>6504.79</v>
      </c>
      <c r="AR86" s="25">
        <v>6501.3899999999994</v>
      </c>
      <c r="AS86" s="25">
        <v>7980.4900000000016</v>
      </c>
      <c r="AT86" s="25">
        <v>6160.7500000000009</v>
      </c>
      <c r="AU86" s="25">
        <v>6722.85</v>
      </c>
      <c r="AV86" s="25">
        <v>9397.1480769230766</v>
      </c>
      <c r="AW86" s="25">
        <v>7517.7184615384613</v>
      </c>
      <c r="AX86" s="25">
        <v>7517.7184615384613</v>
      </c>
      <c r="AY86" s="25">
        <v>9397.1480769230766</v>
      </c>
      <c r="AZ86" s="25">
        <v>7517.7184615384613</v>
      </c>
      <c r="BB86" s="26">
        <v>7517.7184615384613</v>
      </c>
      <c r="BC86" s="26">
        <v>9397.1480769230766</v>
      </c>
      <c r="BD86" s="26">
        <v>7517.7184615384613</v>
      </c>
      <c r="BE86" s="26">
        <v>7517.7184615384613</v>
      </c>
      <c r="BF86" s="26">
        <v>9397.1480769230766</v>
      </c>
      <c r="BG86" s="26">
        <v>7517.7184615384613</v>
      </c>
      <c r="BH86" s="26">
        <v>7517.7184615384613</v>
      </c>
      <c r="BI86" s="26">
        <v>9397.1480769230766</v>
      </c>
      <c r="BJ86" s="26">
        <v>7517.7184615384613</v>
      </c>
      <c r="BK86" s="26">
        <v>7517.7184615384613</v>
      </c>
      <c r="BL86" s="26">
        <v>9397.1480769230766</v>
      </c>
      <c r="BM86" s="26">
        <v>7517.7184615384613</v>
      </c>
    </row>
    <row r="87" spans="3:65" ht="23.25" customHeight="1">
      <c r="C87" s="54" t="s">
        <v>903</v>
      </c>
      <c r="D87" s="32" t="s">
        <v>14</v>
      </c>
      <c r="E87" s="1303"/>
      <c r="F87" s="32" t="s">
        <v>79</v>
      </c>
      <c r="G87" s="32" t="s">
        <v>143</v>
      </c>
      <c r="I87" s="24">
        <v>15210.849999999999</v>
      </c>
      <c r="J87" s="24">
        <v>17328.846153846156</v>
      </c>
      <c r="K87" s="123">
        <v>-2117.9961538461575</v>
      </c>
      <c r="L87" s="78">
        <v>13118.14</v>
      </c>
      <c r="M87" s="100">
        <v>2092.7099999999991</v>
      </c>
      <c r="O87" s="24">
        <v>104450.82</v>
      </c>
      <c r="P87" s="24">
        <v>126898.94615384615</v>
      </c>
      <c r="Q87" s="123">
        <v>-22448.12615384614</v>
      </c>
      <c r="R87" s="78">
        <v>121858.45999999999</v>
      </c>
      <c r="S87" s="100">
        <v>-17407.639999999985</v>
      </c>
      <c r="U87" s="24">
        <v>198705.97384615385</v>
      </c>
      <c r="V87" s="24">
        <v>221154.1</v>
      </c>
      <c r="W87" s="123">
        <v>-22448.126153846155</v>
      </c>
      <c r="X87" s="78">
        <v>205114.71</v>
      </c>
      <c r="Y87" s="100">
        <v>-6408.736153846141</v>
      </c>
      <c r="AA87" s="24">
        <v>187707.06999999998</v>
      </c>
      <c r="AC87" s="25">
        <v>19145.63</v>
      </c>
      <c r="AD87" s="25">
        <v>24644.159999999996</v>
      </c>
      <c r="AE87" s="25">
        <v>14622.55</v>
      </c>
      <c r="AF87" s="25">
        <v>15266.339999999998</v>
      </c>
      <c r="AG87" s="25">
        <v>19745.11</v>
      </c>
      <c r="AH87" s="25">
        <v>15316.529999999999</v>
      </c>
      <c r="AI87" s="25">
        <v>13118.14</v>
      </c>
      <c r="AJ87" s="25">
        <v>19179.889999999996</v>
      </c>
      <c r="AK87" s="25">
        <v>14546.76</v>
      </c>
      <c r="AL87" s="25">
        <v>14458.460000000001</v>
      </c>
      <c r="AM87" s="25">
        <v>20401.330000000005</v>
      </c>
      <c r="AN87" s="25">
        <v>14669.810000000001</v>
      </c>
      <c r="AO87" s="25">
        <v>7821.0599999999995</v>
      </c>
      <c r="AP87" s="25">
        <v>18985.95</v>
      </c>
      <c r="AQ87" s="25">
        <v>15388.069999999998</v>
      </c>
      <c r="AR87" s="25">
        <v>13750.9</v>
      </c>
      <c r="AS87" s="25">
        <v>20204.03</v>
      </c>
      <c r="AT87" s="25">
        <v>13089.96</v>
      </c>
      <c r="AU87" s="25">
        <v>15210.849999999999</v>
      </c>
      <c r="AV87" s="25">
        <v>21612.057692307695</v>
      </c>
      <c r="AW87" s="25">
        <v>17225.946153846151</v>
      </c>
      <c r="AX87" s="25">
        <v>16946.646153846155</v>
      </c>
      <c r="AY87" s="25">
        <v>21357.257692307696</v>
      </c>
      <c r="AZ87" s="25">
        <v>17113.246153846154</v>
      </c>
      <c r="BB87" s="26">
        <v>16843.746153846154</v>
      </c>
      <c r="BC87" s="26">
        <v>20906.457692307697</v>
      </c>
      <c r="BD87" s="26">
        <v>16647.746153846154</v>
      </c>
      <c r="BE87" s="26">
        <v>17235.746153846154</v>
      </c>
      <c r="BF87" s="26">
        <v>21347.457692307697</v>
      </c>
      <c r="BG87" s="26">
        <v>16588.946153846151</v>
      </c>
      <c r="BH87" s="26">
        <v>17328.846153846156</v>
      </c>
      <c r="BI87" s="26">
        <v>21612.057692307695</v>
      </c>
      <c r="BJ87" s="26">
        <v>17225.946153846151</v>
      </c>
      <c r="BK87" s="26">
        <v>16946.646153846155</v>
      </c>
      <c r="BL87" s="26">
        <v>21357.257692307696</v>
      </c>
      <c r="BM87" s="26">
        <v>17113.246153846154</v>
      </c>
    </row>
    <row r="88" spans="3:65" s="54" customFormat="1" ht="21" customHeight="1">
      <c r="C88" s="54" t="s">
        <v>904</v>
      </c>
      <c r="D88" s="32" t="s">
        <v>14</v>
      </c>
      <c r="E88" s="1303"/>
      <c r="F88" s="54" t="s">
        <v>87</v>
      </c>
      <c r="G88" s="54" t="s">
        <v>143</v>
      </c>
      <c r="I88" s="25">
        <v>7059.2799999999988</v>
      </c>
      <c r="J88" s="25">
        <v>12684.2353846154</v>
      </c>
      <c r="K88" s="514">
        <v>-5624.9553846154013</v>
      </c>
      <c r="L88" s="82">
        <v>17402.229999999989</v>
      </c>
      <c r="M88" s="524">
        <v>-10342.94999999999</v>
      </c>
      <c r="O88" s="25">
        <v>60456.91000000004</v>
      </c>
      <c r="P88" s="25">
        <v>58667.865384615448</v>
      </c>
      <c r="Q88" s="514">
        <v>1789.0446153845915</v>
      </c>
      <c r="R88" s="82">
        <v>60422.58999999996</v>
      </c>
      <c r="S88" s="524">
        <v>34.320000000079744</v>
      </c>
      <c r="U88" s="25">
        <v>118070.9546153847</v>
      </c>
      <c r="V88" s="25">
        <v>116281.91000000012</v>
      </c>
      <c r="W88" s="514">
        <v>1789.0446153845842</v>
      </c>
      <c r="X88" s="82">
        <v>111978.44999999997</v>
      </c>
      <c r="Y88" s="524">
        <v>6092.5046153847361</v>
      </c>
      <c r="AA88" s="25">
        <v>112012.77000000005</v>
      </c>
      <c r="AC88" s="25">
        <v>-646.3200000000179</v>
      </c>
      <c r="AD88" s="25">
        <v>6542.3199999999924</v>
      </c>
      <c r="AE88" s="25">
        <v>7916.7899999999863</v>
      </c>
      <c r="AF88" s="25">
        <v>13199.390000000005</v>
      </c>
      <c r="AG88" s="25">
        <v>8356.0599999999977</v>
      </c>
      <c r="AH88" s="25">
        <v>7652.1200000000135</v>
      </c>
      <c r="AI88" s="25">
        <v>17402.229999999989</v>
      </c>
      <c r="AJ88" s="25">
        <v>21243.690000000006</v>
      </c>
      <c r="AK88" s="25">
        <v>16896.759999999995</v>
      </c>
      <c r="AL88" s="25">
        <v>7512.0300000000116</v>
      </c>
      <c r="AM88" s="25">
        <v>-3097.6900000000023</v>
      </c>
      <c r="AN88" s="25">
        <v>9001.0699999999888</v>
      </c>
      <c r="AO88" s="25">
        <v>6867.7199999999975</v>
      </c>
      <c r="AP88" s="25">
        <v>9456.59</v>
      </c>
      <c r="AQ88" s="25">
        <v>10276.780000000012</v>
      </c>
      <c r="AR88" s="25">
        <v>8981.56</v>
      </c>
      <c r="AS88" s="25">
        <v>10273.460000000032</v>
      </c>
      <c r="AT88" s="25">
        <v>7541.5199999999968</v>
      </c>
      <c r="AU88" s="25">
        <v>7059.2799999999988</v>
      </c>
      <c r="AV88" s="25">
        <v>15315.194230769244</v>
      </c>
      <c r="AW88" s="25">
        <v>11479.285384615399</v>
      </c>
      <c r="AX88" s="25">
        <v>8403.3353846153805</v>
      </c>
      <c r="AY88" s="25">
        <v>12391.394230769245</v>
      </c>
      <c r="AZ88" s="25">
        <v>10024.835384615388</v>
      </c>
      <c r="BB88" s="1188">
        <v>6821.3853846153834</v>
      </c>
      <c r="BC88" s="1188">
        <v>5687.1942307692443</v>
      </c>
      <c r="BD88" s="1188">
        <v>4596.1853846153863</v>
      </c>
      <c r="BE88" s="1188">
        <v>11623.985384615396</v>
      </c>
      <c r="BF88" s="1188">
        <v>12456.294230769243</v>
      </c>
      <c r="BG88" s="1188">
        <v>4798.5853846153877</v>
      </c>
      <c r="BH88" s="1188">
        <v>12684.2353846154</v>
      </c>
      <c r="BI88" s="1188">
        <v>15315.194230769244</v>
      </c>
      <c r="BJ88" s="1188">
        <v>11479.285384615399</v>
      </c>
      <c r="BK88" s="1188">
        <v>8403.3353846153805</v>
      </c>
      <c r="BL88" s="1188">
        <v>12391.394230769245</v>
      </c>
      <c r="BM88" s="1188">
        <v>10024.835384615388</v>
      </c>
    </row>
    <row r="89" spans="3:65" s="502" customFormat="1" ht="20.25" customHeight="1">
      <c r="E89" s="1303"/>
      <c r="F89" s="106" t="s">
        <v>609</v>
      </c>
      <c r="G89" s="106" t="s">
        <v>614</v>
      </c>
      <c r="H89" s="106"/>
      <c r="I89" s="510">
        <v>0.52143259325738756</v>
      </c>
      <c r="J89" s="510">
        <v>0.60922712933753953</v>
      </c>
      <c r="K89" s="515">
        <v>-8.7794536080151975E-2</v>
      </c>
      <c r="L89" s="510">
        <v>0.57049360692517392</v>
      </c>
      <c r="M89" s="515">
        <v>-4.9061013667786368E-2</v>
      </c>
      <c r="N89" s="106"/>
      <c r="O89" s="510">
        <v>0.51664052039238761</v>
      </c>
      <c r="P89" s="510">
        <v>0.54942109643191517</v>
      </c>
      <c r="Q89" s="515">
        <v>-3.2780576039527554E-2</v>
      </c>
      <c r="R89" s="510">
        <v>0.54872520668730596</v>
      </c>
      <c r="S89" s="515">
        <v>-3.2084686294918341E-2</v>
      </c>
      <c r="T89" s="106"/>
      <c r="U89" s="510">
        <v>0.5282124942139178</v>
      </c>
      <c r="V89" s="510">
        <v>0.54633882730455074</v>
      </c>
      <c r="W89" s="515">
        <v>-1.812633309063294E-2</v>
      </c>
      <c r="X89" s="510">
        <v>0.53236631701117165</v>
      </c>
      <c r="Y89" s="515">
        <v>-4.1538227972538477E-3</v>
      </c>
      <c r="Z89" s="106"/>
      <c r="AA89" s="67">
        <v>0.51436311551533986</v>
      </c>
      <c r="AB89" s="106"/>
      <c r="AC89" s="67">
        <v>0.72653058540773185</v>
      </c>
      <c r="AD89" s="67">
        <v>0.7505371838737992</v>
      </c>
      <c r="AE89" s="67">
        <v>0.74087761543001607</v>
      </c>
      <c r="AF89" s="67">
        <v>0.74661037526159124</v>
      </c>
      <c r="AG89" s="67">
        <v>0.73352615513482688</v>
      </c>
      <c r="AH89" s="67">
        <v>0.74864377977312435</v>
      </c>
      <c r="AI89" s="67">
        <v>0.75550509176026626</v>
      </c>
      <c r="AJ89" s="67">
        <v>0.74289893597663115</v>
      </c>
      <c r="AK89" s="67">
        <v>0.75959940294166417</v>
      </c>
      <c r="AL89" s="67">
        <v>0.75175454167503619</v>
      </c>
      <c r="AM89" s="67">
        <v>0.7390640561282642</v>
      </c>
      <c r="AN89" s="67">
        <v>0.80024829701718847</v>
      </c>
      <c r="AO89" s="67">
        <v>0.75244032303787989</v>
      </c>
      <c r="AP89" s="67">
        <v>0.7784209583164744</v>
      </c>
      <c r="AQ89" s="67">
        <v>0.76850835557692521</v>
      </c>
      <c r="AR89" s="67">
        <v>0.7520054761972903</v>
      </c>
      <c r="AS89" s="67">
        <v>0.74055550188479846</v>
      </c>
      <c r="AT89" s="67">
        <v>0.75372518967768609</v>
      </c>
      <c r="AU89" s="67">
        <v>0.76509941919610025</v>
      </c>
      <c r="AV89" s="67">
        <v>0.77250000000000008</v>
      </c>
      <c r="AW89" s="67">
        <v>0.77250000000000019</v>
      </c>
      <c r="AX89" s="67">
        <v>0.77249999999999996</v>
      </c>
      <c r="AY89" s="67">
        <v>0.77250000000000008</v>
      </c>
      <c r="AZ89" s="67">
        <v>0.77249999999999996</v>
      </c>
      <c r="BA89" s="106"/>
      <c r="BB89" s="67">
        <v>0.76249999999999996</v>
      </c>
      <c r="BC89" s="67">
        <v>0.76250000000000018</v>
      </c>
      <c r="BD89" s="67">
        <v>0.76249999999999996</v>
      </c>
      <c r="BE89" s="67">
        <v>0.77250000000000019</v>
      </c>
      <c r="BF89" s="67">
        <v>0.77250000000000008</v>
      </c>
      <c r="BG89" s="67">
        <v>0.77249999999999996</v>
      </c>
      <c r="BH89" s="67">
        <v>0.77250000000000019</v>
      </c>
      <c r="BI89" s="67">
        <v>0.77250000000000008</v>
      </c>
      <c r="BJ89" s="67">
        <v>0.77250000000000019</v>
      </c>
      <c r="BK89" s="67">
        <v>0.77249999999999996</v>
      </c>
      <c r="BL89" s="67">
        <v>0.77250000000000008</v>
      </c>
      <c r="BM89" s="67">
        <v>0.77249999999999996</v>
      </c>
    </row>
    <row r="90" spans="3:65" s="502" customFormat="1" ht="23.25" customHeight="1">
      <c r="E90" s="1303"/>
      <c r="F90" s="106" t="s">
        <v>610</v>
      </c>
      <c r="G90" s="106" t="s">
        <v>614</v>
      </c>
      <c r="H90" s="106"/>
      <c r="I90" s="511">
        <v>0.28332477032635572</v>
      </c>
      <c r="J90" s="511">
        <v>0.31324290220820189</v>
      </c>
      <c r="K90" s="516">
        <v>2.9918131881846166E-2</v>
      </c>
      <c r="L90" s="511">
        <v>0.28368786487652103</v>
      </c>
      <c r="M90" s="516">
        <v>3.6309455016531045E-4</v>
      </c>
      <c r="N90" s="106"/>
      <c r="O90" s="511">
        <v>0.28553107489979884</v>
      </c>
      <c r="P90" s="511">
        <v>0.29773098928534275</v>
      </c>
      <c r="Q90" s="516">
        <v>1.2199914385543909E-2</v>
      </c>
      <c r="R90" s="511">
        <v>0.29869984628165908</v>
      </c>
      <c r="S90" s="516">
        <v>1.3168771381860234E-2</v>
      </c>
      <c r="T90" s="106"/>
      <c r="U90" s="511">
        <v>0.28560887011601765</v>
      </c>
      <c r="V90" s="511">
        <v>0.29244947491248541</v>
      </c>
      <c r="W90" s="516">
        <v>6.840604796467753E-3</v>
      </c>
      <c r="X90" s="511">
        <v>0.28677619113236685</v>
      </c>
      <c r="Y90" s="516">
        <v>1.1673210163491987E-3</v>
      </c>
      <c r="Z90" s="106"/>
      <c r="AA90" s="22">
        <v>0.27942814305532221</v>
      </c>
      <c r="AB90" s="106"/>
      <c r="AC90" s="22">
        <v>0.45061919924055266</v>
      </c>
      <c r="AD90" s="22">
        <v>0.3901298640326531</v>
      </c>
      <c r="AE90" s="22">
        <v>0.40354476158774683</v>
      </c>
      <c r="AF90" s="22">
        <v>0.3838277982140304</v>
      </c>
      <c r="AG90" s="22">
        <v>0.4230095807794898</v>
      </c>
      <c r="AH90" s="22">
        <v>0.40677329602583573</v>
      </c>
      <c r="AI90" s="22">
        <v>0.37568804239540116</v>
      </c>
      <c r="AJ90" s="22">
        <v>0.33705744615771593</v>
      </c>
      <c r="AK90" s="22">
        <v>0.35670707184669187</v>
      </c>
      <c r="AL90" s="22">
        <v>0.3924296852008427</v>
      </c>
      <c r="AM90" s="22">
        <v>0.47625126009979479</v>
      </c>
      <c r="AN90" s="22">
        <v>0.46535207467895007</v>
      </c>
      <c r="AO90" s="22">
        <v>0.48831884058698827</v>
      </c>
      <c r="AP90" s="22">
        <v>0.41440618391551043</v>
      </c>
      <c r="AQ90" s="22">
        <v>0.38583443535218581</v>
      </c>
      <c r="AR90" s="22">
        <v>0.41051586409265156</v>
      </c>
      <c r="AS90" s="22">
        <v>0.40674381888645289</v>
      </c>
      <c r="AT90" s="22">
        <v>0.42160819505780639</v>
      </c>
      <c r="AU90" s="22">
        <v>0.41572318267715436</v>
      </c>
      <c r="AV90" s="22">
        <v>0.39891612903225804</v>
      </c>
      <c r="AW90" s="22">
        <v>0.40250051072522985</v>
      </c>
      <c r="AX90" s="22">
        <v>0.41601735357917574</v>
      </c>
      <c r="AY90" s="22">
        <v>0.40931986531986531</v>
      </c>
      <c r="AZ90" s="22">
        <v>0.40999163179916315</v>
      </c>
      <c r="BA90" s="106"/>
      <c r="BB90" s="22">
        <v>0.41640843507214209</v>
      </c>
      <c r="BC90" s="22">
        <v>0.43411678832116785</v>
      </c>
      <c r="BD90" s="22">
        <v>0.42845063879210221</v>
      </c>
      <c r="BE90" s="22">
        <v>0.40167991845056067</v>
      </c>
      <c r="BF90" s="22">
        <v>0.40824283305227654</v>
      </c>
      <c r="BG90" s="22">
        <v>0.43203769140164899</v>
      </c>
      <c r="BH90" s="22">
        <v>0.39719199999999999</v>
      </c>
      <c r="BI90" s="22">
        <v>0.39891612903225804</v>
      </c>
      <c r="BJ90" s="22">
        <v>0.40250051072522985</v>
      </c>
      <c r="BK90" s="22">
        <v>0.41601735357917574</v>
      </c>
      <c r="BL90" s="22">
        <v>0.40931986531986531</v>
      </c>
      <c r="BM90" s="22">
        <v>0.40999163179916315</v>
      </c>
    </row>
    <row r="91" spans="3:65" s="502" customFormat="1" ht="23.25" customHeight="1">
      <c r="E91" s="1303"/>
      <c r="F91" s="106" t="s">
        <v>611</v>
      </c>
      <c r="G91" s="106" t="s">
        <v>614</v>
      </c>
      <c r="H91" s="106"/>
      <c r="I91" s="511">
        <v>5.5212095389707713E-2</v>
      </c>
      <c r="J91" s="511">
        <v>5.9288000485319098E-2</v>
      </c>
      <c r="K91" s="516">
        <v>4.0759050956113846E-3</v>
      </c>
      <c r="L91" s="511">
        <v>4.7569104608949274E-2</v>
      </c>
      <c r="M91" s="516">
        <v>-7.6429907807584394E-3</v>
      </c>
      <c r="N91" s="106"/>
      <c r="O91" s="511">
        <v>5.2440731545288964E-2</v>
      </c>
      <c r="P91" s="511">
        <v>5.865274988197073E-2</v>
      </c>
      <c r="Q91" s="516">
        <v>6.2120183366817655E-3</v>
      </c>
      <c r="R91" s="511">
        <v>4.9734139879207127E-2</v>
      </c>
      <c r="S91" s="516">
        <v>-2.7065916660818368E-3</v>
      </c>
      <c r="T91" s="106"/>
      <c r="U91" s="511">
        <v>5.3559866702784266E-2</v>
      </c>
      <c r="V91" s="511">
        <v>5.7018868144690781E-2</v>
      </c>
      <c r="W91" s="516">
        <v>3.4590014419065146E-3</v>
      </c>
      <c r="X91" s="511">
        <v>4.9887614899709616E-2</v>
      </c>
      <c r="Y91" s="516">
        <v>-3.6722518030746498E-3</v>
      </c>
      <c r="Z91" s="106"/>
      <c r="AA91" s="22">
        <v>5.1416012526418677E-2</v>
      </c>
      <c r="AB91" s="106"/>
      <c r="AC91" s="67">
        <v>7.6242132766353249E-2</v>
      </c>
      <c r="AD91" s="67">
        <v>4.7110608684340423E-2</v>
      </c>
      <c r="AE91" s="67">
        <v>4.3982244461470671E-2</v>
      </c>
      <c r="AF91" s="67">
        <v>4.8733390664561629E-2</v>
      </c>
      <c r="AG91" s="67">
        <v>4.5044516374156268E-2</v>
      </c>
      <c r="AH91" s="67">
        <v>5.3722575557527553E-2</v>
      </c>
      <c r="AI91" s="67">
        <v>4.7569104608949274E-2</v>
      </c>
      <c r="AJ91" s="67">
        <v>4.7906728762301454E-2</v>
      </c>
      <c r="AK91" s="67">
        <v>4.5174408019543692E-2</v>
      </c>
      <c r="AL91" s="67">
        <v>7.0637817451122728E-2</v>
      </c>
      <c r="AM91" s="67">
        <v>5.4992995216422424E-2</v>
      </c>
      <c r="AN91" s="67">
        <v>3.2989781144140702E-2</v>
      </c>
      <c r="AO91" s="67">
        <v>5.6189699633337836E-2</v>
      </c>
      <c r="AP91" s="67">
        <v>5.5658223890037564E-2</v>
      </c>
      <c r="AQ91" s="67">
        <v>5.2111213164975169E-2</v>
      </c>
      <c r="AR91" s="67">
        <v>4.9953357381116642E-2</v>
      </c>
      <c r="AS91" s="67">
        <v>4.4519604940100828E-2</v>
      </c>
      <c r="AT91" s="67">
        <v>5.7588647443810009E-2</v>
      </c>
      <c r="AU91" s="67">
        <v>5.5212095389707713E-2</v>
      </c>
      <c r="AV91" s="67">
        <v>5.747491178546224E-2</v>
      </c>
      <c r="AW91" s="67">
        <v>5.6524198958935797E-2</v>
      </c>
      <c r="AX91" s="67">
        <v>5.5155674699475139E-2</v>
      </c>
      <c r="AY91" s="67">
        <v>5.3882729798870849E-2</v>
      </c>
      <c r="AZ91" s="67">
        <v>5.1668168120539253E-2</v>
      </c>
      <c r="BA91" s="106"/>
      <c r="BB91" s="67">
        <v>5.8458152889101563E-2</v>
      </c>
      <c r="BC91" s="67">
        <v>5.9027312040974098E-2</v>
      </c>
      <c r="BD91" s="67">
        <v>5.5563329353573256E-2</v>
      </c>
      <c r="BE91" s="67">
        <v>5.6995591065492505E-2</v>
      </c>
      <c r="BF91" s="67">
        <v>5.2971522417830194E-2</v>
      </c>
      <c r="BG91" s="67">
        <v>7.3630934980788057E-2</v>
      </c>
      <c r="BH91" s="67">
        <v>5.9288000485319098E-2</v>
      </c>
      <c r="BI91" s="67">
        <v>5.747491178546224E-2</v>
      </c>
      <c r="BJ91" s="67">
        <v>5.6524198958935797E-2</v>
      </c>
      <c r="BK91" s="67">
        <v>5.5155674699475139E-2</v>
      </c>
      <c r="BL91" s="67">
        <v>5.3882729798870849E-2</v>
      </c>
      <c r="BM91" s="67">
        <v>5.1668168120539253E-2</v>
      </c>
    </row>
    <row r="92" spans="3:65" s="502" customFormat="1" ht="23.25" customHeight="1">
      <c r="E92" s="1303"/>
      <c r="F92" s="106" t="s">
        <v>612</v>
      </c>
      <c r="G92" s="106" t="s">
        <v>614</v>
      </c>
      <c r="H92" s="106"/>
      <c r="I92" s="511">
        <v>0.12492066625888357</v>
      </c>
      <c r="J92" s="511">
        <v>0.13666282455714635</v>
      </c>
      <c r="K92" s="516">
        <v>1.1742158298262778E-2</v>
      </c>
      <c r="L92" s="511">
        <v>0.10282770828346031</v>
      </c>
      <c r="M92" s="516">
        <v>-2.2092957975423252E-2</v>
      </c>
      <c r="N92" s="106"/>
      <c r="O92" s="511">
        <v>0.11316688235379203</v>
      </c>
      <c r="P92" s="511">
        <v>0.13200764189518999</v>
      </c>
      <c r="Q92" s="516">
        <v>1.8840759541397953E-2</v>
      </c>
      <c r="R92" s="511">
        <v>0.13389861252649327</v>
      </c>
      <c r="S92" s="516">
        <v>2.0731730172701232E-2</v>
      </c>
      <c r="T92" s="106"/>
      <c r="U92" s="511">
        <v>0.11858225943147686</v>
      </c>
      <c r="V92" s="511">
        <v>0.12902806301050176</v>
      </c>
      <c r="W92" s="516">
        <v>1.0445803579024901E-2</v>
      </c>
      <c r="X92" s="511">
        <v>0.12659202041995776</v>
      </c>
      <c r="Y92" s="516">
        <v>8.009760988480899E-3</v>
      </c>
      <c r="Z92" s="106"/>
      <c r="AA92" s="22">
        <v>0.11493335328946949</v>
      </c>
      <c r="AB92" s="106"/>
      <c r="AC92" s="67">
        <v>0.21704231114511022</v>
      </c>
      <c r="AD92" s="67">
        <v>0.22956509880485143</v>
      </c>
      <c r="AE92" s="67">
        <v>0.17309205210416953</v>
      </c>
      <c r="AF92" s="67">
        <v>0.1587494573200057</v>
      </c>
      <c r="AG92" s="67">
        <v>0.16987719439977075</v>
      </c>
      <c r="AH92" s="67">
        <v>0.18406032201270131</v>
      </c>
      <c r="AI92" s="67">
        <v>0.13617480763878745</v>
      </c>
      <c r="AJ92" s="67">
        <v>0.16233038366557648</v>
      </c>
      <c r="AK92" s="67">
        <v>0.15600776544761896</v>
      </c>
      <c r="AL92" s="67">
        <v>0.16884964474735253</v>
      </c>
      <c r="AM92" s="67">
        <v>0.20669516982852518</v>
      </c>
      <c r="AN92" s="67">
        <v>0.17449794316955414</v>
      </c>
      <c r="AO92" s="67">
        <v>9.8191191761494531E-2</v>
      </c>
      <c r="AP92" s="67">
        <v>0.1886998075924789</v>
      </c>
      <c r="AQ92" s="67">
        <v>0.18304877118900625</v>
      </c>
      <c r="AR92" s="67">
        <v>0.16062850110709598</v>
      </c>
      <c r="AS92" s="67">
        <v>0.17536909784780838</v>
      </c>
      <c r="AT92" s="67">
        <v>0.16226339408457011</v>
      </c>
      <c r="AU92" s="67">
        <v>0.1832964230394464</v>
      </c>
      <c r="AV92" s="67">
        <v>0.17429078784119109</v>
      </c>
      <c r="AW92" s="67">
        <v>0.17595450616798927</v>
      </c>
      <c r="AX92" s="67">
        <v>0.18380310362089106</v>
      </c>
      <c r="AY92" s="67">
        <v>0.17977489639989644</v>
      </c>
      <c r="AZ92" s="67">
        <v>0.17900885098165434</v>
      </c>
      <c r="BA92" s="106"/>
      <c r="BB92" s="67">
        <v>0.18694501835567318</v>
      </c>
      <c r="BC92" s="67">
        <v>0.190752351207187</v>
      </c>
      <c r="BD92" s="67">
        <v>0.19335361386580899</v>
      </c>
      <c r="BE92" s="67">
        <v>0.17569567944797301</v>
      </c>
      <c r="BF92" s="67">
        <v>0.17999542742249322</v>
      </c>
      <c r="BG92" s="67">
        <v>0.1953939476306967</v>
      </c>
      <c r="BH92" s="67">
        <v>0.17328846153846156</v>
      </c>
      <c r="BI92" s="67">
        <v>0.17429078784119109</v>
      </c>
      <c r="BJ92" s="67">
        <v>0.17595450616798927</v>
      </c>
      <c r="BK92" s="67">
        <v>0.18380310362089106</v>
      </c>
      <c r="BL92" s="67">
        <v>0.17977489639989644</v>
      </c>
      <c r="BM92" s="67">
        <v>0.17900885098165434</v>
      </c>
    </row>
    <row r="93" spans="3:65" s="503" customFormat="1" ht="21" customHeight="1">
      <c r="C93" s="503" t="s">
        <v>905</v>
      </c>
      <c r="E93" s="1304"/>
      <c r="F93" s="507" t="s">
        <v>613</v>
      </c>
      <c r="G93" s="507" t="s">
        <v>614</v>
      </c>
      <c r="H93" s="504"/>
      <c r="I93" s="512">
        <v>5.79750612824406E-2</v>
      </c>
      <c r="J93" s="512">
        <v>0.10003340208687224</v>
      </c>
      <c r="K93" s="517">
        <v>-4.2058340804431639E-2</v>
      </c>
      <c r="L93" s="512">
        <v>0.13640892915624322</v>
      </c>
      <c r="M93" s="517">
        <v>-7.8433867873802632E-2</v>
      </c>
      <c r="N93" s="504"/>
      <c r="O93" s="512">
        <v>6.5501831593507809E-2</v>
      </c>
      <c r="P93" s="512">
        <v>6.102971536941168E-2</v>
      </c>
      <c r="Q93" s="517">
        <v>4.4721162240961287E-3</v>
      </c>
      <c r="R93" s="512">
        <v>6.6392607999946507E-2</v>
      </c>
      <c r="S93" s="517">
        <v>-8.9077640643869804E-4</v>
      </c>
      <c r="T93" s="504"/>
      <c r="U93" s="512">
        <v>7.0461497963639028E-2</v>
      </c>
      <c r="V93" s="512">
        <v>6.7842421236872882E-2</v>
      </c>
      <c r="W93" s="517">
        <v>2.6190767267661452E-3</v>
      </c>
      <c r="X93" s="512">
        <v>6.9110490559137441E-2</v>
      </c>
      <c r="Y93" s="517">
        <v>1.3510074045015863E-3</v>
      </c>
      <c r="Z93" s="504"/>
      <c r="AA93" s="508">
        <v>6.8585606644129576E-2</v>
      </c>
      <c r="AB93" s="504"/>
      <c r="AC93" s="506">
        <v>-7.3269349997525032E-3</v>
      </c>
      <c r="AD93" s="506">
        <v>6.09429713657497E-2</v>
      </c>
      <c r="AE93" s="506">
        <v>9.3713711163768698E-2</v>
      </c>
      <c r="AF93" s="506">
        <v>0.1372559499824523</v>
      </c>
      <c r="AG93" s="506">
        <v>7.1891421675348871E-2</v>
      </c>
      <c r="AH93" s="506">
        <v>9.1956315907051708E-2</v>
      </c>
      <c r="AI93" s="506">
        <v>0.18064644246333206</v>
      </c>
      <c r="AJ93" s="506">
        <v>0.17979750395714322</v>
      </c>
      <c r="AK93" s="506">
        <v>0.1812105081065962</v>
      </c>
      <c r="AL93" s="506">
        <v>8.7727434099582974E-2</v>
      </c>
      <c r="AM93" s="506">
        <v>-3.1384108811833566E-2</v>
      </c>
      <c r="AN93" s="506">
        <v>0.10706806709324637</v>
      </c>
      <c r="AO93" s="506">
        <v>8.6222278244157569E-2</v>
      </c>
      <c r="AP93" s="506">
        <v>9.3988276250646402E-2</v>
      </c>
      <c r="AQ93" s="506">
        <v>0.12224742614114427</v>
      </c>
      <c r="AR93" s="506">
        <v>0.10491637059417556</v>
      </c>
      <c r="AS93" s="506">
        <v>8.9172675549162778E-2</v>
      </c>
      <c r="AT93" s="506">
        <v>9.3484825909068217E-2</v>
      </c>
      <c r="AU93" s="506">
        <v>8.5066960310166959E-2</v>
      </c>
      <c r="AV93" s="506">
        <v>0.12350963089330036</v>
      </c>
      <c r="AW93" s="506">
        <v>0.11725521332599999</v>
      </c>
      <c r="AX93" s="506">
        <v>9.1142466210578962E-2</v>
      </c>
      <c r="AY93" s="506">
        <v>0.10430466524216536</v>
      </c>
      <c r="AZ93" s="506">
        <v>0.1048622948181526</v>
      </c>
      <c r="BA93" s="504"/>
      <c r="BB93" s="506">
        <v>7.5709049773755643E-2</v>
      </c>
      <c r="BC93" s="506">
        <v>5.189045830993836E-2</v>
      </c>
      <c r="BD93" s="506">
        <v>5.3381944072187992E-2</v>
      </c>
      <c r="BE93" s="506">
        <v>0.11849118638751678</v>
      </c>
      <c r="BF93" s="506">
        <v>0.1050277759761319</v>
      </c>
      <c r="BG93" s="506">
        <v>5.6520440337048145E-2</v>
      </c>
      <c r="BH93" s="506">
        <v>0.126842353846154</v>
      </c>
      <c r="BI93" s="506">
        <v>0.12350963089330036</v>
      </c>
      <c r="BJ93" s="506">
        <v>0.11725521332599999</v>
      </c>
      <c r="BK93" s="506">
        <v>9.1142466210578962E-2</v>
      </c>
      <c r="BL93" s="506">
        <v>0.10430466524216536</v>
      </c>
      <c r="BM93" s="506">
        <v>0.1048622948181526</v>
      </c>
    </row>
    <row r="94" spans="3:65">
      <c r="I94" s="49"/>
      <c r="J94" s="49"/>
      <c r="K94" s="49"/>
      <c r="L94" s="163"/>
      <c r="M94" s="522"/>
      <c r="O94" s="49"/>
      <c r="P94" s="49"/>
      <c r="Q94" s="49"/>
      <c r="R94" s="163"/>
      <c r="S94" s="522"/>
      <c r="U94" s="49"/>
      <c r="V94" s="49"/>
      <c r="W94" s="49"/>
      <c r="X94" s="163"/>
      <c r="Y94" s="522"/>
      <c r="AA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B94" s="1180"/>
      <c r="BC94" s="1180"/>
      <c r="BD94" s="1180"/>
      <c r="BE94" s="1180"/>
      <c r="BF94" s="1180"/>
      <c r="BG94" s="1180"/>
      <c r="BH94" s="1180"/>
      <c r="BI94" s="1180"/>
      <c r="BJ94" s="1180"/>
      <c r="BK94" s="1180"/>
      <c r="BL94" s="1180"/>
      <c r="BM94" s="1180"/>
    </row>
    <row r="95" spans="3:65" s="54" customFormat="1" ht="21" customHeight="1">
      <c r="C95" s="54" t="s">
        <v>906</v>
      </c>
      <c r="D95" s="597" t="s">
        <v>15</v>
      </c>
      <c r="E95" s="1302" t="s">
        <v>15</v>
      </c>
      <c r="F95" s="62" t="s">
        <v>57</v>
      </c>
      <c r="G95" s="62" t="s">
        <v>143</v>
      </c>
      <c r="I95" s="63">
        <v>146838.90999999997</v>
      </c>
      <c r="J95" s="63">
        <v>161700</v>
      </c>
      <c r="K95" s="513">
        <v>-14861.090000000026</v>
      </c>
      <c r="L95" s="167">
        <v>157686.97</v>
      </c>
      <c r="M95" s="523">
        <v>-10848.060000000027</v>
      </c>
      <c r="O95" s="63">
        <v>1171998.9099999999</v>
      </c>
      <c r="P95" s="63">
        <v>1221100</v>
      </c>
      <c r="Q95" s="513">
        <v>-49101.090000000084</v>
      </c>
      <c r="R95" s="167">
        <v>1196156.5</v>
      </c>
      <c r="S95" s="523">
        <v>-24157.590000000084</v>
      </c>
      <c r="U95" s="63">
        <v>2106698.91</v>
      </c>
      <c r="V95" s="63">
        <v>2155800</v>
      </c>
      <c r="W95" s="513">
        <v>-49101.089999999851</v>
      </c>
      <c r="X95" s="167">
        <v>2087564.28</v>
      </c>
      <c r="Y95" s="523">
        <v>19134.630000000121</v>
      </c>
      <c r="AA95" s="63">
        <v>2063406.6899999997</v>
      </c>
      <c r="AC95" s="25">
        <v>167605</v>
      </c>
      <c r="AD95" s="25">
        <v>179132.01</v>
      </c>
      <c r="AE95" s="25">
        <v>146017.54999999999</v>
      </c>
      <c r="AF95" s="25">
        <v>170026.50999999998</v>
      </c>
      <c r="AG95" s="25">
        <v>252447.67</v>
      </c>
      <c r="AH95" s="25">
        <v>123240.79</v>
      </c>
      <c r="AI95" s="25">
        <v>157686.97</v>
      </c>
      <c r="AJ95" s="25">
        <v>207406.25</v>
      </c>
      <c r="AK95" s="25">
        <v>151434.21999999997</v>
      </c>
      <c r="AL95" s="25">
        <v>157916.52000000002</v>
      </c>
      <c r="AM95" s="25">
        <v>205323.62000000002</v>
      </c>
      <c r="AN95" s="25">
        <v>169327.16999999998</v>
      </c>
      <c r="AO95" s="25">
        <v>154272.56</v>
      </c>
      <c r="AP95" s="25">
        <v>178915.44999999998</v>
      </c>
      <c r="AQ95" s="25">
        <v>146885.19</v>
      </c>
      <c r="AR95" s="25">
        <v>171636.63</v>
      </c>
      <c r="AS95" s="25">
        <v>250979.15999999997</v>
      </c>
      <c r="AT95" s="25">
        <v>122471.01000000001</v>
      </c>
      <c r="AU95" s="25">
        <v>146838.90999999997</v>
      </c>
      <c r="AV95" s="25">
        <v>205500</v>
      </c>
      <c r="AW95" s="25">
        <v>173400</v>
      </c>
      <c r="AX95" s="25">
        <v>155100</v>
      </c>
      <c r="AY95" s="25">
        <v>223500</v>
      </c>
      <c r="AZ95" s="25">
        <v>177200</v>
      </c>
      <c r="BB95" s="1188">
        <v>170900</v>
      </c>
      <c r="BC95" s="1188">
        <v>182700</v>
      </c>
      <c r="BD95" s="1188">
        <v>148900</v>
      </c>
      <c r="BE95" s="1188">
        <v>173500</v>
      </c>
      <c r="BF95" s="1188">
        <v>257700</v>
      </c>
      <c r="BG95" s="1188">
        <v>125700</v>
      </c>
      <c r="BH95" s="1188">
        <v>161700</v>
      </c>
      <c r="BI95" s="1188">
        <v>205500</v>
      </c>
      <c r="BJ95" s="1188">
        <v>173400</v>
      </c>
      <c r="BK95" s="1188">
        <v>155100</v>
      </c>
      <c r="BL95" s="1188">
        <v>223500</v>
      </c>
      <c r="BM95" s="1188">
        <v>177200</v>
      </c>
    </row>
    <row r="96" spans="3:65" ht="20.25" customHeight="1">
      <c r="C96" s="54" t="s">
        <v>907</v>
      </c>
      <c r="D96" s="32" t="s">
        <v>15</v>
      </c>
      <c r="E96" s="1303"/>
      <c r="F96" s="32" t="s">
        <v>1</v>
      </c>
      <c r="G96" s="32" t="s">
        <v>143</v>
      </c>
      <c r="I96" s="24">
        <v>110412.84999999996</v>
      </c>
      <c r="J96" s="24">
        <v>124913.25000000001</v>
      </c>
      <c r="K96" s="123">
        <v>-14500.400000000052</v>
      </c>
      <c r="L96" s="78">
        <v>119010.49</v>
      </c>
      <c r="M96" s="100">
        <v>-8597.6400000000431</v>
      </c>
      <c r="O96" s="24">
        <v>901817.94</v>
      </c>
      <c r="P96" s="24">
        <v>938274.75</v>
      </c>
      <c r="Q96" s="123">
        <v>-36456.810000000056</v>
      </c>
      <c r="R96" s="78">
        <v>896896.41999999993</v>
      </c>
      <c r="S96" s="100">
        <v>4921.5200000000186</v>
      </c>
      <c r="U96" s="24">
        <v>1623873.69</v>
      </c>
      <c r="V96" s="24">
        <v>1660330.5</v>
      </c>
      <c r="W96" s="123">
        <v>-36456.810000000056</v>
      </c>
      <c r="X96" s="78">
        <v>1580786.89</v>
      </c>
      <c r="Y96" s="100">
        <v>43086.800000000047</v>
      </c>
      <c r="AA96" s="24">
        <v>1585708.4099999997</v>
      </c>
      <c r="AC96" s="25">
        <v>124668.85</v>
      </c>
      <c r="AD96" s="25">
        <v>134113.34</v>
      </c>
      <c r="AE96" s="25">
        <v>108311.16999999998</v>
      </c>
      <c r="AF96" s="25">
        <v>127840.02999999998</v>
      </c>
      <c r="AG96" s="25">
        <v>189565.95</v>
      </c>
      <c r="AH96" s="25">
        <v>93386.59</v>
      </c>
      <c r="AI96" s="25">
        <v>119010.49</v>
      </c>
      <c r="AJ96" s="25">
        <v>154750.91999999998</v>
      </c>
      <c r="AK96" s="25">
        <v>115445.46999999997</v>
      </c>
      <c r="AL96" s="25">
        <v>120783.10000000002</v>
      </c>
      <c r="AM96" s="25">
        <v>156552.03000000003</v>
      </c>
      <c r="AN96" s="25">
        <v>136358.94999999998</v>
      </c>
      <c r="AO96" s="25">
        <v>120799.26999999999</v>
      </c>
      <c r="AP96" s="25">
        <v>140476.60999999999</v>
      </c>
      <c r="AQ96" s="25">
        <v>112763.61</v>
      </c>
      <c r="AR96" s="25">
        <v>131420.13</v>
      </c>
      <c r="AS96" s="25">
        <v>193070.54999999996</v>
      </c>
      <c r="AT96" s="25">
        <v>92874.920000000013</v>
      </c>
      <c r="AU96" s="25">
        <v>110412.84999999996</v>
      </c>
      <c r="AV96" s="25">
        <v>158748.75000000003</v>
      </c>
      <c r="AW96" s="25">
        <v>133951.5</v>
      </c>
      <c r="AX96" s="25">
        <v>119814.75000000001</v>
      </c>
      <c r="AY96" s="25">
        <v>172653.75000000003</v>
      </c>
      <c r="AZ96" s="25">
        <v>136887</v>
      </c>
      <c r="BB96" s="26">
        <v>130311.25000000001</v>
      </c>
      <c r="BC96" s="26">
        <v>139308.75</v>
      </c>
      <c r="BD96" s="26">
        <v>113536.25000000001</v>
      </c>
      <c r="BE96" s="26">
        <v>134028.75</v>
      </c>
      <c r="BF96" s="26">
        <v>199073.25000000003</v>
      </c>
      <c r="BG96" s="26">
        <v>97103.250000000015</v>
      </c>
      <c r="BH96" s="26">
        <v>124913.25000000001</v>
      </c>
      <c r="BI96" s="26">
        <v>158748.75000000003</v>
      </c>
      <c r="BJ96" s="26">
        <v>133951.5</v>
      </c>
      <c r="BK96" s="26">
        <v>119814.75000000001</v>
      </c>
      <c r="BL96" s="26">
        <v>172653.75000000003</v>
      </c>
      <c r="BM96" s="26">
        <v>136887</v>
      </c>
    </row>
    <row r="97" spans="3:65" ht="23.25" customHeight="1">
      <c r="C97" s="54" t="s">
        <v>908</v>
      </c>
      <c r="D97" s="32" t="s">
        <v>15</v>
      </c>
      <c r="E97" s="1303"/>
      <c r="F97" s="32" t="s">
        <v>36</v>
      </c>
      <c r="G97" s="32" t="s">
        <v>143</v>
      </c>
      <c r="I97" s="24">
        <v>49948.350000000013</v>
      </c>
      <c r="J97" s="24">
        <v>51834.080000000002</v>
      </c>
      <c r="K97" s="123">
        <v>-1885.7299999999886</v>
      </c>
      <c r="L97" s="78">
        <v>52883.700000000004</v>
      </c>
      <c r="M97" s="100">
        <v>-2935.3499999999913</v>
      </c>
      <c r="O97" s="24">
        <v>395305.31</v>
      </c>
      <c r="P97" s="24">
        <v>388891.84</v>
      </c>
      <c r="Q97" s="123">
        <v>6413.4699999999721</v>
      </c>
      <c r="R97" s="78">
        <v>369002.3</v>
      </c>
      <c r="S97" s="100">
        <v>26303.010000000009</v>
      </c>
      <c r="U97" s="24">
        <v>692727.71</v>
      </c>
      <c r="V97" s="24">
        <v>686314.24</v>
      </c>
      <c r="W97" s="123">
        <v>6413.4699999999721</v>
      </c>
      <c r="X97" s="78">
        <v>651632.88000000012</v>
      </c>
      <c r="Y97" s="100">
        <v>41094.829999999842</v>
      </c>
      <c r="AA97" s="24">
        <v>677935.89</v>
      </c>
      <c r="AC97" s="25">
        <v>51895.060000000019</v>
      </c>
      <c r="AD97" s="25">
        <v>57889.37000000001</v>
      </c>
      <c r="AE97" s="25">
        <v>47610.99</v>
      </c>
      <c r="AF97" s="25">
        <v>43686.37999999999</v>
      </c>
      <c r="AG97" s="25">
        <v>72434.549999999988</v>
      </c>
      <c r="AH97" s="25">
        <v>42602.249999999993</v>
      </c>
      <c r="AI97" s="25">
        <v>52883.700000000004</v>
      </c>
      <c r="AJ97" s="25">
        <v>67211.840000000011</v>
      </c>
      <c r="AK97" s="25">
        <v>51118.48</v>
      </c>
      <c r="AL97" s="25">
        <v>48203.69</v>
      </c>
      <c r="AM97" s="25">
        <v>62830.049999999996</v>
      </c>
      <c r="AN97" s="25">
        <v>53266.520000000004</v>
      </c>
      <c r="AO97" s="25">
        <v>54201.4</v>
      </c>
      <c r="AP97" s="25">
        <v>66580.94</v>
      </c>
      <c r="AQ97" s="25">
        <v>54966.080000000009</v>
      </c>
      <c r="AR97" s="25">
        <v>54128.14</v>
      </c>
      <c r="AS97" s="25">
        <v>72686.559999999983</v>
      </c>
      <c r="AT97" s="25">
        <v>42793.84</v>
      </c>
      <c r="AU97" s="25">
        <v>49948.350000000013</v>
      </c>
      <c r="AV97" s="25">
        <v>65080.800000000003</v>
      </c>
      <c r="AW97" s="25">
        <v>54705.599999999999</v>
      </c>
      <c r="AX97" s="25">
        <v>49675.199999999997</v>
      </c>
      <c r="AY97" s="25">
        <v>71368.800000000003</v>
      </c>
      <c r="AZ97" s="25">
        <v>56592</v>
      </c>
      <c r="BB97" s="26">
        <v>54391.199999999997</v>
      </c>
      <c r="BC97" s="26">
        <v>59316.800000000003</v>
      </c>
      <c r="BD97" s="26">
        <v>48228.959999999999</v>
      </c>
      <c r="BE97" s="26">
        <v>55334.400000000001</v>
      </c>
      <c r="BF97" s="26">
        <v>75770.399999999994</v>
      </c>
      <c r="BG97" s="26">
        <v>44016</v>
      </c>
      <c r="BH97" s="26">
        <v>51834.080000000002</v>
      </c>
      <c r="BI97" s="26">
        <v>65080.800000000003</v>
      </c>
      <c r="BJ97" s="26">
        <v>54705.599999999999</v>
      </c>
      <c r="BK97" s="26">
        <v>49675.199999999997</v>
      </c>
      <c r="BL97" s="26">
        <v>71368.800000000003</v>
      </c>
      <c r="BM97" s="26">
        <v>56592</v>
      </c>
    </row>
    <row r="98" spans="3:65" ht="23.25" customHeight="1">
      <c r="C98" s="54" t="s">
        <v>909</v>
      </c>
      <c r="D98" s="32" t="s">
        <v>15</v>
      </c>
      <c r="E98" s="1303"/>
      <c r="F98" s="32" t="s">
        <v>40</v>
      </c>
      <c r="G98" s="32" t="s">
        <v>143</v>
      </c>
      <c r="I98" s="24">
        <v>9846.1999999999935</v>
      </c>
      <c r="J98" s="24">
        <v>11039.103076923078</v>
      </c>
      <c r="K98" s="123">
        <v>-1192.9030769230849</v>
      </c>
      <c r="L98" s="78">
        <v>9689.419999999991</v>
      </c>
      <c r="M98" s="100">
        <v>156.78000000000247</v>
      </c>
      <c r="O98" s="24">
        <v>74168.459999999977</v>
      </c>
      <c r="P98" s="24">
        <v>82793.273076923069</v>
      </c>
      <c r="Q98" s="123">
        <v>-8624.813076923092</v>
      </c>
      <c r="R98" s="78">
        <v>72844.879999999976</v>
      </c>
      <c r="S98" s="100">
        <v>1323.5800000000017</v>
      </c>
      <c r="U98" s="24">
        <v>134883.52692307692</v>
      </c>
      <c r="V98" s="24">
        <v>143508.34000000003</v>
      </c>
      <c r="W98" s="123">
        <v>-8624.8130769231066</v>
      </c>
      <c r="X98" s="78">
        <v>127959.40999999999</v>
      </c>
      <c r="Y98" s="100">
        <v>6924.1169230769301</v>
      </c>
      <c r="AA98" s="24">
        <v>129282.98999999998</v>
      </c>
      <c r="AC98" s="25">
        <v>7761.96</v>
      </c>
      <c r="AD98" s="25">
        <v>12416.179999999997</v>
      </c>
      <c r="AE98" s="25">
        <v>10465.6</v>
      </c>
      <c r="AF98" s="25">
        <v>10355.930000000002</v>
      </c>
      <c r="AG98" s="25">
        <v>13403.79999999999</v>
      </c>
      <c r="AH98" s="25">
        <v>8751.9900000000052</v>
      </c>
      <c r="AI98" s="25">
        <v>9689.419999999991</v>
      </c>
      <c r="AJ98" s="25">
        <v>11819.02</v>
      </c>
      <c r="AK98" s="25">
        <v>10130.210000000001</v>
      </c>
      <c r="AL98" s="25">
        <v>11009.020000000004</v>
      </c>
      <c r="AM98" s="25">
        <v>15167.109999999995</v>
      </c>
      <c r="AN98" s="25">
        <v>6989.17</v>
      </c>
      <c r="AO98" s="25">
        <v>9553.5600000000013</v>
      </c>
      <c r="AP98" s="25">
        <v>12307.659999999994</v>
      </c>
      <c r="AQ98" s="25">
        <v>10402.400000000005</v>
      </c>
      <c r="AR98" s="25">
        <v>8462.0199999999895</v>
      </c>
      <c r="AS98" s="25">
        <v>13082.2</v>
      </c>
      <c r="AT98" s="25">
        <v>10514.420000000006</v>
      </c>
      <c r="AU98" s="25">
        <v>9846.1999999999935</v>
      </c>
      <c r="AV98" s="25">
        <v>13798.878846153844</v>
      </c>
      <c r="AW98" s="25">
        <v>11039.103076923078</v>
      </c>
      <c r="AX98" s="25">
        <v>11039.103076923078</v>
      </c>
      <c r="AY98" s="25">
        <v>13798.878846153844</v>
      </c>
      <c r="AZ98" s="25">
        <v>11039.103076923078</v>
      </c>
      <c r="BB98" s="26">
        <v>11039.103076923078</v>
      </c>
      <c r="BC98" s="26">
        <v>13798.878846153844</v>
      </c>
      <c r="BD98" s="26">
        <v>11039.103076923078</v>
      </c>
      <c r="BE98" s="26">
        <v>11039.103076923078</v>
      </c>
      <c r="BF98" s="26">
        <v>13798.878846153844</v>
      </c>
      <c r="BG98" s="26">
        <v>11039.103076923078</v>
      </c>
      <c r="BH98" s="26">
        <v>11039.103076923078</v>
      </c>
      <c r="BI98" s="26">
        <v>13798.878846153844</v>
      </c>
      <c r="BJ98" s="26">
        <v>11039.103076923078</v>
      </c>
      <c r="BK98" s="26">
        <v>11039.103076923078</v>
      </c>
      <c r="BL98" s="26">
        <v>13798.878846153844</v>
      </c>
      <c r="BM98" s="26">
        <v>11039.103076923078</v>
      </c>
    </row>
    <row r="99" spans="3:65" ht="23.25" customHeight="1">
      <c r="C99" s="54" t="s">
        <v>910</v>
      </c>
      <c r="D99" s="32" t="s">
        <v>15</v>
      </c>
      <c r="E99" s="1303"/>
      <c r="F99" s="32" t="s">
        <v>79</v>
      </c>
      <c r="G99" s="32" t="s">
        <v>143</v>
      </c>
      <c r="I99" s="24">
        <v>17625.310000000001</v>
      </c>
      <c r="J99" s="24">
        <v>21542.575384615386</v>
      </c>
      <c r="K99" s="123">
        <v>-3917.2653846153844</v>
      </c>
      <c r="L99" s="78">
        <v>22043.520000000004</v>
      </c>
      <c r="M99" s="100">
        <v>-4418.2100000000028</v>
      </c>
      <c r="O99" s="24">
        <v>160593.54</v>
      </c>
      <c r="P99" s="24">
        <v>161936.71538461541</v>
      </c>
      <c r="Q99" s="123">
        <v>-1343.1753846154024</v>
      </c>
      <c r="R99" s="78">
        <v>190130.3</v>
      </c>
      <c r="S99" s="100">
        <v>-29536.75999999998</v>
      </c>
      <c r="U99" s="24">
        <v>281073.1046153846</v>
      </c>
      <c r="V99" s="24">
        <v>282416.28000000003</v>
      </c>
      <c r="W99" s="123">
        <v>-1343.1753846154315</v>
      </c>
      <c r="X99" s="78">
        <v>295623.15000000002</v>
      </c>
      <c r="Y99" s="100">
        <v>-14550.045384615427</v>
      </c>
      <c r="AA99" s="24">
        <v>266086.39</v>
      </c>
      <c r="AC99" s="25">
        <v>33532.33</v>
      </c>
      <c r="AD99" s="25">
        <v>40174.860000000008</v>
      </c>
      <c r="AE99" s="25">
        <v>24200.090000000004</v>
      </c>
      <c r="AF99" s="25">
        <v>21782.539999999997</v>
      </c>
      <c r="AG99" s="25">
        <v>29504.5</v>
      </c>
      <c r="AH99" s="25">
        <v>18892.46</v>
      </c>
      <c r="AI99" s="25">
        <v>22043.520000000004</v>
      </c>
      <c r="AJ99" s="25">
        <v>24977.159999999996</v>
      </c>
      <c r="AK99" s="25">
        <v>18601.2</v>
      </c>
      <c r="AL99" s="25">
        <v>19866.349999999999</v>
      </c>
      <c r="AM99" s="25">
        <v>20287.57</v>
      </c>
      <c r="AN99" s="25">
        <v>21760.57</v>
      </c>
      <c r="AO99" s="25">
        <v>21987.640000000003</v>
      </c>
      <c r="AP99" s="25">
        <v>31174.359999999997</v>
      </c>
      <c r="AQ99" s="25">
        <v>21801.629999999997</v>
      </c>
      <c r="AR99" s="25">
        <v>18933.829999999998</v>
      </c>
      <c r="AS99" s="25">
        <v>29795.440000000002</v>
      </c>
      <c r="AT99" s="25">
        <v>19275.329999999998</v>
      </c>
      <c r="AU99" s="25">
        <v>17625.310000000001</v>
      </c>
      <c r="AV99" s="25">
        <v>27076.719230769235</v>
      </c>
      <c r="AW99" s="25">
        <v>22057.375384615385</v>
      </c>
      <c r="AX99" s="25">
        <v>21252.175384615388</v>
      </c>
      <c r="AY99" s="25">
        <v>27868.719230769235</v>
      </c>
      <c r="AZ99" s="25">
        <v>22224.575384615386</v>
      </c>
      <c r="BB99" s="26">
        <v>21947.375384615385</v>
      </c>
      <c r="BC99" s="26">
        <v>26073.519230769238</v>
      </c>
      <c r="BD99" s="26">
        <v>20979.375384615385</v>
      </c>
      <c r="BE99" s="26">
        <v>22061.775384615386</v>
      </c>
      <c r="BF99" s="26">
        <v>29373.519230769238</v>
      </c>
      <c r="BG99" s="26">
        <v>19958.575384615386</v>
      </c>
      <c r="BH99" s="26">
        <v>21542.575384615386</v>
      </c>
      <c r="BI99" s="26">
        <v>27076.719230769235</v>
      </c>
      <c r="BJ99" s="26">
        <v>22057.375384615385</v>
      </c>
      <c r="BK99" s="26">
        <v>21252.175384615388</v>
      </c>
      <c r="BL99" s="26">
        <v>27868.719230769235</v>
      </c>
      <c r="BM99" s="26">
        <v>22224.575384615386</v>
      </c>
    </row>
    <row r="100" spans="3:65" s="54" customFormat="1" ht="21" customHeight="1">
      <c r="C100" s="54" t="s">
        <v>911</v>
      </c>
      <c r="D100" s="32" t="s">
        <v>15</v>
      </c>
      <c r="E100" s="1303"/>
      <c r="F100" s="54" t="s">
        <v>87</v>
      </c>
      <c r="G100" s="54" t="s">
        <v>143</v>
      </c>
      <c r="I100" s="25">
        <v>32992.989999999962</v>
      </c>
      <c r="J100" s="25">
        <v>40497.491538461545</v>
      </c>
      <c r="K100" s="514">
        <v>-7504.5015384615836</v>
      </c>
      <c r="L100" s="82">
        <v>34393.850000000013</v>
      </c>
      <c r="M100" s="524">
        <v>-1400.8600000000515</v>
      </c>
      <c r="O100" s="25">
        <v>271750.62999999995</v>
      </c>
      <c r="P100" s="25">
        <v>304652.92153846158</v>
      </c>
      <c r="Q100" s="514">
        <v>-32902.291538461635</v>
      </c>
      <c r="R100" s="82">
        <v>264918.94</v>
      </c>
      <c r="S100" s="524">
        <v>6831.6899999999441</v>
      </c>
      <c r="U100" s="25">
        <v>515189.3484615385</v>
      </c>
      <c r="V100" s="25">
        <v>548091.64000000013</v>
      </c>
      <c r="W100" s="514">
        <v>-32902.291538461635</v>
      </c>
      <c r="X100" s="82">
        <v>505571.45</v>
      </c>
      <c r="Y100" s="524">
        <v>9617.8984615384834</v>
      </c>
      <c r="AA100" s="25">
        <v>512403.1399999999</v>
      </c>
      <c r="AC100" s="25">
        <v>31479.499999999978</v>
      </c>
      <c r="AD100" s="25">
        <v>23632.929999999986</v>
      </c>
      <c r="AE100" s="25">
        <v>26034.489999999983</v>
      </c>
      <c r="AF100" s="25">
        <v>52015.179999999993</v>
      </c>
      <c r="AG100" s="25">
        <v>74223.100000000035</v>
      </c>
      <c r="AH100" s="25">
        <v>23139.89</v>
      </c>
      <c r="AI100" s="25">
        <v>34393.850000000013</v>
      </c>
      <c r="AJ100" s="25">
        <v>50742.899999999972</v>
      </c>
      <c r="AK100" s="25">
        <v>35595.579999999973</v>
      </c>
      <c r="AL100" s="25">
        <v>41704.040000000015</v>
      </c>
      <c r="AM100" s="25">
        <v>58267.300000000039</v>
      </c>
      <c r="AN100" s="25">
        <v>54342.689999999981</v>
      </c>
      <c r="AO100" s="25">
        <v>35056.67</v>
      </c>
      <c r="AP100" s="25">
        <v>30413.649999999991</v>
      </c>
      <c r="AQ100" s="25">
        <v>25593.499999999993</v>
      </c>
      <c r="AR100" s="25">
        <v>49896.140000000014</v>
      </c>
      <c r="AS100" s="25">
        <v>77506.349999999977</v>
      </c>
      <c r="AT100" s="25">
        <v>20291.330000000013</v>
      </c>
      <c r="AU100" s="25">
        <v>32992.989999999962</v>
      </c>
      <c r="AV100" s="25">
        <v>52792.351923076945</v>
      </c>
      <c r="AW100" s="25">
        <v>46149.421538461524</v>
      </c>
      <c r="AX100" s="25">
        <v>37848.271538461551</v>
      </c>
      <c r="AY100" s="25">
        <v>59617.351923076945</v>
      </c>
      <c r="AZ100" s="25">
        <v>47031.321538461532</v>
      </c>
      <c r="BB100" s="1188">
        <v>42933.571538461554</v>
      </c>
      <c r="BC100" s="1188">
        <v>40119.551923076913</v>
      </c>
      <c r="BD100" s="1188">
        <v>33288.811538461552</v>
      </c>
      <c r="BE100" s="1188">
        <v>45593.471538461534</v>
      </c>
      <c r="BF100" s="1188">
        <v>80130.451923076951</v>
      </c>
      <c r="BG100" s="1188">
        <v>22089.571538461551</v>
      </c>
      <c r="BH100" s="1188">
        <v>40497.491538461545</v>
      </c>
      <c r="BI100" s="1188">
        <v>52792.351923076945</v>
      </c>
      <c r="BJ100" s="1188">
        <v>46149.421538461524</v>
      </c>
      <c r="BK100" s="1188">
        <v>37848.271538461551</v>
      </c>
      <c r="BL100" s="1188">
        <v>59617.351923076945</v>
      </c>
      <c r="BM100" s="1188">
        <v>47031.321538461532</v>
      </c>
    </row>
    <row r="101" spans="3:65" s="502" customFormat="1" ht="20.25" customHeight="1">
      <c r="E101" s="1303"/>
      <c r="F101" s="106" t="s">
        <v>609</v>
      </c>
      <c r="G101" s="106" t="s">
        <v>614</v>
      </c>
      <c r="H101" s="106"/>
      <c r="I101" s="510">
        <v>0.90677685898829907</v>
      </c>
      <c r="J101" s="510">
        <v>0.98512026813880138</v>
      </c>
      <c r="K101" s="515">
        <v>-7.8343409150502308E-2</v>
      </c>
      <c r="L101" s="510">
        <v>0.93287432123697966</v>
      </c>
      <c r="M101" s="515">
        <v>-2.6097462248680592E-2</v>
      </c>
      <c r="N101" s="106"/>
      <c r="O101" s="510">
        <v>0.97707155119049394</v>
      </c>
      <c r="P101" s="510">
        <v>0.97604779985436385</v>
      </c>
      <c r="Q101" s="515">
        <v>1.0237513361300854E-3</v>
      </c>
      <c r="R101" s="510">
        <v>0.98551373632966455</v>
      </c>
      <c r="S101" s="515">
        <v>-8.4421851391706104E-3</v>
      </c>
      <c r="T101" s="106"/>
      <c r="U101" s="510">
        <v>0.96908315066873296</v>
      </c>
      <c r="V101" s="510">
        <v>0.96868757292882146</v>
      </c>
      <c r="W101" s="515">
        <v>3.9557773991150125E-4</v>
      </c>
      <c r="X101" s="510">
        <v>0.97562484064883259</v>
      </c>
      <c r="Y101" s="515">
        <v>-6.5416899800996298E-3</v>
      </c>
      <c r="Z101" s="106"/>
      <c r="AA101" s="67">
        <v>0.97093191482139118</v>
      </c>
      <c r="AB101" s="106"/>
      <c r="AC101" s="67">
        <v>0.74382536320515502</v>
      </c>
      <c r="AD101" s="67">
        <v>0.74868439203021275</v>
      </c>
      <c r="AE101" s="67">
        <v>0.74176816416930702</v>
      </c>
      <c r="AF101" s="67">
        <v>0.75188292696238956</v>
      </c>
      <c r="AG101" s="67">
        <v>0.75091186224852069</v>
      </c>
      <c r="AH101" s="67">
        <v>0.75775715167031954</v>
      </c>
      <c r="AI101" s="67">
        <v>0.75472621485465796</v>
      </c>
      <c r="AJ101" s="67">
        <v>0.74612467078499312</v>
      </c>
      <c r="AK101" s="67">
        <v>0.7623473082900285</v>
      </c>
      <c r="AL101" s="67">
        <v>0.76485411405975767</v>
      </c>
      <c r="AM101" s="67">
        <v>0.76246478607770507</v>
      </c>
      <c r="AN101" s="67">
        <v>0.80529870073420584</v>
      </c>
      <c r="AO101" s="67">
        <v>0.78302499161224781</v>
      </c>
      <c r="AP101" s="67">
        <v>0.7851563964990167</v>
      </c>
      <c r="AQ101" s="67">
        <v>0.76769897632293627</v>
      </c>
      <c r="AR101" s="67">
        <v>0.76568812846069045</v>
      </c>
      <c r="AS101" s="67">
        <v>0.76926924928747065</v>
      </c>
      <c r="AT101" s="67">
        <v>0.75834207621869054</v>
      </c>
      <c r="AU101" s="67">
        <v>0.75193182787859147</v>
      </c>
      <c r="AV101" s="67">
        <v>0.77250000000000019</v>
      </c>
      <c r="AW101" s="67">
        <v>0.77249999999999996</v>
      </c>
      <c r="AX101" s="67">
        <v>0.77250000000000008</v>
      </c>
      <c r="AY101" s="67">
        <v>0.77250000000000008</v>
      </c>
      <c r="AZ101" s="67">
        <v>0.77249999999999996</v>
      </c>
      <c r="BA101" s="106"/>
      <c r="BB101" s="67">
        <v>0.76250000000000007</v>
      </c>
      <c r="BC101" s="67">
        <v>0.76249999999999996</v>
      </c>
      <c r="BD101" s="67">
        <v>0.76250000000000007</v>
      </c>
      <c r="BE101" s="67">
        <v>0.77249999999999996</v>
      </c>
      <c r="BF101" s="67">
        <v>0.77250000000000008</v>
      </c>
      <c r="BG101" s="67">
        <v>0.77250000000000008</v>
      </c>
      <c r="BH101" s="67">
        <v>0.77250000000000008</v>
      </c>
      <c r="BI101" s="67">
        <v>0.77250000000000019</v>
      </c>
      <c r="BJ101" s="67">
        <v>0.77249999999999996</v>
      </c>
      <c r="BK101" s="67">
        <v>0.77250000000000008</v>
      </c>
      <c r="BL101" s="67">
        <v>0.77250000000000008</v>
      </c>
      <c r="BM101" s="67">
        <v>0.77249999999999996</v>
      </c>
    </row>
    <row r="102" spans="3:65" s="502" customFormat="1" ht="23.25" customHeight="1">
      <c r="E102" s="1303"/>
      <c r="F102" s="106" t="s">
        <v>610</v>
      </c>
      <c r="G102" s="106" t="s">
        <v>614</v>
      </c>
      <c r="H102" s="106"/>
      <c r="I102" s="511">
        <v>0.41020594907792196</v>
      </c>
      <c r="J102" s="511">
        <v>0.40878611987381702</v>
      </c>
      <c r="K102" s="516">
        <v>-1.4198292041049387E-3</v>
      </c>
      <c r="L102" s="511">
        <v>0.4145335906271797</v>
      </c>
      <c r="M102" s="516">
        <v>4.3276415492577436E-3</v>
      </c>
      <c r="N102" s="106"/>
      <c r="O102" s="511">
        <v>0.42829218105323907</v>
      </c>
      <c r="P102" s="511">
        <v>0.40454784146468326</v>
      </c>
      <c r="Q102" s="516">
        <v>-2.3744339588555818E-2</v>
      </c>
      <c r="R102" s="511">
        <v>0.40546135236802461</v>
      </c>
      <c r="S102" s="516">
        <v>-2.2830828685214466E-2</v>
      </c>
      <c r="T102" s="106"/>
      <c r="U102" s="511">
        <v>0.41340084262485732</v>
      </c>
      <c r="V102" s="511">
        <v>0.40041670945157526</v>
      </c>
      <c r="W102" s="516">
        <v>-1.2984133173282064E-2</v>
      </c>
      <c r="X102" s="511">
        <v>0.40217263233473555</v>
      </c>
      <c r="Y102" s="516">
        <v>-1.1228210290121776E-2</v>
      </c>
      <c r="Z102" s="106"/>
      <c r="AA102" s="22">
        <v>0.41510128069753011</v>
      </c>
      <c r="AB102" s="106"/>
      <c r="AC102" s="22">
        <v>0.30962715909429922</v>
      </c>
      <c r="AD102" s="22">
        <v>0.32316597128564573</v>
      </c>
      <c r="AE102" s="22">
        <v>0.32606347661633828</v>
      </c>
      <c r="AF102" s="22">
        <v>0.25693863856877375</v>
      </c>
      <c r="AG102" s="22">
        <v>0.28692897026936309</v>
      </c>
      <c r="AH102" s="22">
        <v>0.3456830323791335</v>
      </c>
      <c r="AI102" s="22">
        <v>0.33537140069341181</v>
      </c>
      <c r="AJ102" s="22">
        <v>0.32405889407865007</v>
      </c>
      <c r="AK102" s="22">
        <v>0.33756227621471563</v>
      </c>
      <c r="AL102" s="22">
        <v>0.30524792466298012</v>
      </c>
      <c r="AM102" s="22">
        <v>0.3060049788718901</v>
      </c>
      <c r="AN102" s="22">
        <v>0.31457751287049801</v>
      </c>
      <c r="AO102" s="22">
        <v>0.35133532495992809</v>
      </c>
      <c r="AP102" s="22">
        <v>0.37213633590615014</v>
      </c>
      <c r="AQ102" s="22">
        <v>0.37421117813170957</v>
      </c>
      <c r="AR102" s="22">
        <v>0.31536473304095985</v>
      </c>
      <c r="AS102" s="22">
        <v>0.28961193431359</v>
      </c>
      <c r="AT102" s="22">
        <v>0.34942016073844734</v>
      </c>
      <c r="AU102" s="22">
        <v>0.34015745554090548</v>
      </c>
      <c r="AV102" s="22">
        <v>0.3166948905109489</v>
      </c>
      <c r="AW102" s="22">
        <v>0.31548788927335641</v>
      </c>
      <c r="AX102" s="22">
        <v>0.32027852998065764</v>
      </c>
      <c r="AY102" s="22">
        <v>0.3193234899328859</v>
      </c>
      <c r="AZ102" s="22">
        <v>0.31936794582392775</v>
      </c>
      <c r="BA102" s="106"/>
      <c r="BB102" s="22">
        <v>0.31826331187829138</v>
      </c>
      <c r="BC102" s="22">
        <v>0.32466776135741654</v>
      </c>
      <c r="BD102" s="22">
        <v>0.32390167897918065</v>
      </c>
      <c r="BE102" s="22">
        <v>0.31893025936599423</v>
      </c>
      <c r="BF102" s="22">
        <v>0.29402561117578579</v>
      </c>
      <c r="BG102" s="22">
        <v>0.35016706443914081</v>
      </c>
      <c r="BH102" s="22">
        <v>0.32055708101422387</v>
      </c>
      <c r="BI102" s="22">
        <v>0.3166948905109489</v>
      </c>
      <c r="BJ102" s="22">
        <v>0.31548788927335641</v>
      </c>
      <c r="BK102" s="22">
        <v>0.32027852998065764</v>
      </c>
      <c r="BL102" s="22">
        <v>0.3193234899328859</v>
      </c>
      <c r="BM102" s="22">
        <v>0.31936794582392775</v>
      </c>
    </row>
    <row r="103" spans="3:65" s="502" customFormat="1" ht="23.25" customHeight="1">
      <c r="E103" s="1303"/>
      <c r="F103" s="106" t="s">
        <v>611</v>
      </c>
      <c r="G103" s="106" t="s">
        <v>614</v>
      </c>
      <c r="H103" s="106"/>
      <c r="I103" s="511">
        <v>8.0862927720555963E-2</v>
      </c>
      <c r="J103" s="511">
        <v>8.7059172530939102E-2</v>
      </c>
      <c r="K103" s="516">
        <v>6.1962448103831391E-3</v>
      </c>
      <c r="L103" s="511">
        <v>7.5951381308320021E-2</v>
      </c>
      <c r="M103" s="516">
        <v>-4.9115464122359426E-3</v>
      </c>
      <c r="N103" s="106"/>
      <c r="O103" s="511">
        <v>8.0357563369841678E-2</v>
      </c>
      <c r="P103" s="511">
        <v>8.6126363338107845E-2</v>
      </c>
      <c r="Q103" s="516">
        <v>5.7687999682661667E-3</v>
      </c>
      <c r="R103" s="511">
        <v>8.0042274961122081E-2</v>
      </c>
      <c r="S103" s="516">
        <v>-3.1528840871959674E-4</v>
      </c>
      <c r="T103" s="106"/>
      <c r="U103" s="511">
        <v>8.0494778657277374E-2</v>
      </c>
      <c r="V103" s="511">
        <v>8.3727152858809814E-2</v>
      </c>
      <c r="W103" s="516">
        <v>3.2323742015324397E-3</v>
      </c>
      <c r="X103" s="511">
        <v>7.89735667600132E-2</v>
      </c>
      <c r="Y103" s="516">
        <v>-1.5212118972641742E-3</v>
      </c>
      <c r="Z103" s="106"/>
      <c r="AA103" s="22">
        <v>7.916019127030724E-2</v>
      </c>
      <c r="AB103" s="106"/>
      <c r="AC103" s="67">
        <v>0.10134664295022876</v>
      </c>
      <c r="AD103" s="67">
        <v>7.7951781344405113E-2</v>
      </c>
      <c r="AE103" s="67">
        <v>7.7257306560899006E-2</v>
      </c>
      <c r="AF103" s="67">
        <v>7.858959410886722E-2</v>
      </c>
      <c r="AG103" s="67">
        <v>7.555889273340792E-2</v>
      </c>
      <c r="AH103" s="67">
        <v>8.579901205540244E-2</v>
      </c>
      <c r="AI103" s="67">
        <v>7.5951381308320021E-2</v>
      </c>
      <c r="AJ103" s="67">
        <v>7.5214145810192881E-2</v>
      </c>
      <c r="AK103" s="67">
        <v>7.4730349276362601E-2</v>
      </c>
      <c r="AL103" s="67">
        <v>8.8387654429225887E-2</v>
      </c>
      <c r="AM103" s="67">
        <v>9.6575150484094763E-2</v>
      </c>
      <c r="AN103" s="67">
        <v>5.1427753196055206E-2</v>
      </c>
      <c r="AO103" s="67">
        <v>8.4552583039301771E-2</v>
      </c>
      <c r="AP103" s="67">
        <v>8.3716460540590065E-2</v>
      </c>
      <c r="AQ103" s="67">
        <v>8.3335770075181212E-2</v>
      </c>
      <c r="AR103" s="67">
        <v>6.5017836066772819E-2</v>
      </c>
      <c r="AS103" s="67">
        <v>7.2979776398114274E-2</v>
      </c>
      <c r="AT103" s="67">
        <v>9.8285310466444037E-2</v>
      </c>
      <c r="AU103" s="67">
        <v>8.0862927720555963E-2</v>
      </c>
      <c r="AV103" s="67">
        <v>8.4396812514702407E-2</v>
      </c>
      <c r="AW103" s="67">
        <v>8.3000775014459238E-2</v>
      </c>
      <c r="AX103" s="67">
        <v>8.0991218466053394E-2</v>
      </c>
      <c r="AY103" s="67">
        <v>7.9122011732533512E-2</v>
      </c>
      <c r="AZ103" s="67">
        <v>7.5870124240021153E-2</v>
      </c>
      <c r="BA103" s="106"/>
      <c r="BB103" s="67">
        <v>8.5840614906089255E-2</v>
      </c>
      <c r="BC103" s="67">
        <v>8.6676374661770375E-2</v>
      </c>
      <c r="BD103" s="67">
        <v>8.1589823184945148E-2</v>
      </c>
      <c r="BE103" s="67">
        <v>8.3692972531638196E-2</v>
      </c>
      <c r="BF103" s="67">
        <v>7.778398447662821E-2</v>
      </c>
      <c r="BG103" s="67">
        <v>0.10812050026369323</v>
      </c>
      <c r="BH103" s="67">
        <v>8.7059172530939102E-2</v>
      </c>
      <c r="BI103" s="67">
        <v>8.4396812514702407E-2</v>
      </c>
      <c r="BJ103" s="67">
        <v>8.3000775014459238E-2</v>
      </c>
      <c r="BK103" s="67">
        <v>8.0991218466053394E-2</v>
      </c>
      <c r="BL103" s="67">
        <v>7.9122011732533512E-2</v>
      </c>
      <c r="BM103" s="67">
        <v>7.5870124240021153E-2</v>
      </c>
    </row>
    <row r="104" spans="3:65" s="502" customFormat="1" ht="23.25" customHeight="1">
      <c r="E104" s="1303"/>
      <c r="F104" s="106" t="s">
        <v>612</v>
      </c>
      <c r="G104" s="106" t="s">
        <v>614</v>
      </c>
      <c r="H104" s="106"/>
      <c r="I104" s="511">
        <v>0.14474966673258652</v>
      </c>
      <c r="J104" s="511">
        <v>0.16989412763892259</v>
      </c>
      <c r="K104" s="516">
        <v>2.5144460906336069E-2</v>
      </c>
      <c r="L104" s="511">
        <v>0.17279009403014634</v>
      </c>
      <c r="M104" s="516">
        <v>2.8040427297559817E-2</v>
      </c>
      <c r="N104" s="106"/>
      <c r="O104" s="511">
        <v>0.17399451960222997</v>
      </c>
      <c r="P104" s="511">
        <v>0.16845596107834745</v>
      </c>
      <c r="Q104" s="516">
        <v>-5.5385585238825197E-3</v>
      </c>
      <c r="R104" s="511">
        <v>0.208916010995428</v>
      </c>
      <c r="S104" s="516">
        <v>3.4921491393198029E-2</v>
      </c>
      <c r="T104" s="106"/>
      <c r="U104" s="511">
        <v>0.16773669742067149</v>
      </c>
      <c r="V104" s="511">
        <v>0.1647702917152859</v>
      </c>
      <c r="W104" s="516">
        <v>-2.9664057053855886E-3</v>
      </c>
      <c r="X104" s="511">
        <v>0.18245172099754445</v>
      </c>
      <c r="Y104" s="516">
        <v>1.471502357687296E-2</v>
      </c>
      <c r="Z104" s="106"/>
      <c r="AA104" s="22">
        <v>0.16292514217706114</v>
      </c>
      <c r="AB104" s="106"/>
      <c r="AC104" s="67">
        <v>0.20006759941529192</v>
      </c>
      <c r="AD104" s="67">
        <v>0.22427515886189189</v>
      </c>
      <c r="AE104" s="67">
        <v>0.1657341189466609</v>
      </c>
      <c r="AF104" s="67">
        <v>0.12811261020413817</v>
      </c>
      <c r="AG104" s="67">
        <v>0.11687372674107073</v>
      </c>
      <c r="AH104" s="67">
        <v>0.15329713482037888</v>
      </c>
      <c r="AI104" s="67">
        <v>0.13979290742919345</v>
      </c>
      <c r="AJ104" s="67">
        <v>0.12042626487871025</v>
      </c>
      <c r="AK104" s="67">
        <v>0.12283353128506888</v>
      </c>
      <c r="AL104" s="67">
        <v>0.12580286090397633</v>
      </c>
      <c r="AM104" s="67">
        <v>9.8807774770384424E-2</v>
      </c>
      <c r="AN104" s="67">
        <v>0.12851198068213154</v>
      </c>
      <c r="AO104" s="67">
        <v>0.14252463302611951</v>
      </c>
      <c r="AP104" s="67">
        <v>0.1742407377339408</v>
      </c>
      <c r="AQ104" s="67">
        <v>0.14842633215778933</v>
      </c>
      <c r="AR104" s="67">
        <v>0.11031345698176431</v>
      </c>
      <c r="AS104" s="67">
        <v>0.11871678907523639</v>
      </c>
      <c r="AT104" s="67">
        <v>0.15738687873971152</v>
      </c>
      <c r="AU104" s="67">
        <v>0.12003160470205074</v>
      </c>
      <c r="AV104" s="67">
        <v>0.13176019090398655</v>
      </c>
      <c r="AW104" s="67">
        <v>0.12720516369443705</v>
      </c>
      <c r="AX104" s="67">
        <v>0.13702240737985422</v>
      </c>
      <c r="AY104" s="67">
        <v>0.12469225606608159</v>
      </c>
      <c r="AZ104" s="67">
        <v>0.12542085431498526</v>
      </c>
      <c r="BA104" s="106"/>
      <c r="BB104" s="67">
        <v>0.12842232524643291</v>
      </c>
      <c r="BC104" s="67">
        <v>0.14271220159151196</v>
      </c>
      <c r="BD104" s="67">
        <v>0.14089573797592603</v>
      </c>
      <c r="BE104" s="67">
        <v>0.12715720682775439</v>
      </c>
      <c r="BF104" s="67">
        <v>0.11398338855556553</v>
      </c>
      <c r="BG104" s="67">
        <v>0.15877943822287499</v>
      </c>
      <c r="BH104" s="67">
        <v>0.13322557442557442</v>
      </c>
      <c r="BI104" s="67">
        <v>0.13176019090398655</v>
      </c>
      <c r="BJ104" s="67">
        <v>0.12720516369443705</v>
      </c>
      <c r="BK104" s="67">
        <v>0.13702240737985422</v>
      </c>
      <c r="BL104" s="67">
        <v>0.12469225606608159</v>
      </c>
      <c r="BM104" s="67">
        <v>0.12542085431498526</v>
      </c>
    </row>
    <row r="105" spans="3:65" s="503" customFormat="1" ht="21" customHeight="1">
      <c r="C105" s="503" t="s">
        <v>912</v>
      </c>
      <c r="E105" s="1304"/>
      <c r="F105" s="507" t="s">
        <v>613</v>
      </c>
      <c r="G105" s="507" t="s">
        <v>614</v>
      </c>
      <c r="H105" s="504"/>
      <c r="I105" s="512">
        <v>0.2709583154572347</v>
      </c>
      <c r="J105" s="512">
        <v>0.31938084809512257</v>
      </c>
      <c r="K105" s="517">
        <v>-4.8422532637887872E-2</v>
      </c>
      <c r="L105" s="512">
        <v>0.26959925527133366</v>
      </c>
      <c r="M105" s="517">
        <v>1.3590601859010398E-3</v>
      </c>
      <c r="N105" s="504"/>
      <c r="O105" s="512">
        <v>0.29442728716518318</v>
      </c>
      <c r="P105" s="512">
        <v>0.31691763397322542</v>
      </c>
      <c r="Q105" s="517">
        <v>-2.2490346808042239E-2</v>
      </c>
      <c r="R105" s="512">
        <v>0.29109409800508984</v>
      </c>
      <c r="S105" s="517">
        <v>3.3331891600933417E-3</v>
      </c>
      <c r="T105" s="504"/>
      <c r="U105" s="512">
        <v>0.30745083196592676</v>
      </c>
      <c r="V105" s="512">
        <v>0.31977341890315059</v>
      </c>
      <c r="W105" s="517">
        <v>-1.2322586937223823E-2</v>
      </c>
      <c r="X105" s="512">
        <v>0.31202692055653958</v>
      </c>
      <c r="Y105" s="517">
        <v>-4.5760885906128146E-3</v>
      </c>
      <c r="Z105" s="504"/>
      <c r="AA105" s="508">
        <v>0.31374530067649287</v>
      </c>
      <c r="AB105" s="504"/>
      <c r="AC105" s="506">
        <v>0.18781957578831168</v>
      </c>
      <c r="AD105" s="506">
        <v>0.1319302451862176</v>
      </c>
      <c r="AE105" s="506">
        <v>0.17829699238207999</v>
      </c>
      <c r="AF105" s="506">
        <v>0.30592394091956598</v>
      </c>
      <c r="AG105" s="506">
        <v>0.29401380492044166</v>
      </c>
      <c r="AH105" s="506">
        <v>0.18776161691271209</v>
      </c>
      <c r="AI105" s="506">
        <v>0.21811472438084145</v>
      </c>
      <c r="AJ105" s="506">
        <v>0.24465463311737218</v>
      </c>
      <c r="AK105" s="506">
        <v>0.23505638289681144</v>
      </c>
      <c r="AL105" s="506">
        <v>0.26408915292712892</v>
      </c>
      <c r="AM105" s="506">
        <v>0.2837827425797384</v>
      </c>
      <c r="AN105" s="506">
        <v>0.32093307884375549</v>
      </c>
      <c r="AO105" s="506">
        <v>0.22723853159628646</v>
      </c>
      <c r="AP105" s="506">
        <v>0.16998895288249277</v>
      </c>
      <c r="AQ105" s="506">
        <v>0.17424152836647447</v>
      </c>
      <c r="AR105" s="506">
        <v>0.29070799164490713</v>
      </c>
      <c r="AS105" s="506">
        <v>0.30881587937420774</v>
      </c>
      <c r="AT105" s="506">
        <v>0.16568271952684976</v>
      </c>
      <c r="AU105" s="506">
        <v>0.22468833363037063</v>
      </c>
      <c r="AV105" s="506">
        <v>0.25689708965000946</v>
      </c>
      <c r="AW105" s="506">
        <v>0.26614429952976659</v>
      </c>
      <c r="AX105" s="506">
        <v>0.24402496156325951</v>
      </c>
      <c r="AY105" s="506">
        <v>0.26674430390638454</v>
      </c>
      <c r="AZ105" s="506">
        <v>0.2654137784337558</v>
      </c>
      <c r="BA105" s="504"/>
      <c r="BB105" s="506">
        <v>0.25122043030112085</v>
      </c>
      <c r="BC105" s="506">
        <v>0.21959251189423598</v>
      </c>
      <c r="BD105" s="506">
        <v>0.22356488608772029</v>
      </c>
      <c r="BE105" s="506">
        <v>0.26278657947240075</v>
      </c>
      <c r="BF105" s="506">
        <v>0.31094471060565365</v>
      </c>
      <c r="BG105" s="506">
        <v>0.17573247047304336</v>
      </c>
      <c r="BH105" s="506">
        <v>0.25044830883402314</v>
      </c>
      <c r="BI105" s="506">
        <v>0.25689708965000946</v>
      </c>
      <c r="BJ105" s="506">
        <v>0.26614429952976659</v>
      </c>
      <c r="BK105" s="506">
        <v>0.24402496156325951</v>
      </c>
      <c r="BL105" s="506">
        <v>0.26674430390638454</v>
      </c>
      <c r="BM105" s="506">
        <v>0.2654137784337558</v>
      </c>
    </row>
    <row r="106" spans="3:65">
      <c r="I106" s="49"/>
      <c r="J106" s="49"/>
      <c r="K106" s="49"/>
      <c r="L106" s="163"/>
      <c r="M106" s="522"/>
      <c r="O106" s="49"/>
      <c r="P106" s="49"/>
      <c r="Q106" s="49"/>
      <c r="R106" s="163"/>
      <c r="S106" s="522"/>
      <c r="U106" s="49"/>
      <c r="V106" s="49"/>
      <c r="W106" s="49"/>
      <c r="X106" s="163"/>
      <c r="Y106" s="522"/>
      <c r="AA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B106" s="1180"/>
      <c r="BC106" s="1180"/>
      <c r="BD106" s="1180"/>
      <c r="BE106" s="1180"/>
      <c r="BF106" s="1180"/>
      <c r="BG106" s="1180"/>
      <c r="BH106" s="1180"/>
      <c r="BI106" s="1180"/>
      <c r="BJ106" s="1180"/>
      <c r="BK106" s="1180"/>
      <c r="BL106" s="1180"/>
      <c r="BM106" s="1180"/>
    </row>
    <row r="107" spans="3:65" s="54" customFormat="1" ht="21" customHeight="1">
      <c r="C107" s="54" t="s">
        <v>913</v>
      </c>
      <c r="D107" s="597" t="s">
        <v>16</v>
      </c>
      <c r="E107" s="1302" t="s">
        <v>16</v>
      </c>
      <c r="F107" s="62" t="s">
        <v>57</v>
      </c>
      <c r="G107" s="62" t="s">
        <v>143</v>
      </c>
      <c r="I107" s="63">
        <v>74749.86</v>
      </c>
      <c r="J107" s="63">
        <v>90800</v>
      </c>
      <c r="K107" s="513">
        <v>-16050.14</v>
      </c>
      <c r="L107" s="167">
        <v>84947.28</v>
      </c>
      <c r="M107" s="523">
        <v>-10197.419999999998</v>
      </c>
      <c r="O107" s="63">
        <v>534708.73</v>
      </c>
      <c r="P107" s="63">
        <v>610100</v>
      </c>
      <c r="Q107" s="513">
        <v>-75391.270000000019</v>
      </c>
      <c r="R107" s="167">
        <v>593991.05999999994</v>
      </c>
      <c r="S107" s="523">
        <v>-59282.329999999958</v>
      </c>
      <c r="U107" s="63">
        <v>1005608.73</v>
      </c>
      <c r="V107" s="63">
        <v>1081000</v>
      </c>
      <c r="W107" s="513">
        <v>-75391.270000000019</v>
      </c>
      <c r="X107" s="167">
        <v>981946.60000000009</v>
      </c>
      <c r="Y107" s="523">
        <v>23662.129999999888</v>
      </c>
      <c r="AA107" s="63">
        <v>922664.2699999999</v>
      </c>
      <c r="AC107" s="25">
        <v>77593.440000000002</v>
      </c>
      <c r="AD107" s="25">
        <v>90240.53</v>
      </c>
      <c r="AE107" s="25">
        <v>78291.19</v>
      </c>
      <c r="AF107" s="25">
        <v>72656.070000000007</v>
      </c>
      <c r="AG107" s="25">
        <v>117641.85999999999</v>
      </c>
      <c r="AH107" s="25">
        <v>72620.69</v>
      </c>
      <c r="AI107" s="25">
        <v>84947.28</v>
      </c>
      <c r="AJ107" s="25">
        <v>100260.68</v>
      </c>
      <c r="AK107" s="25">
        <v>75432.920000000013</v>
      </c>
      <c r="AL107" s="25">
        <v>67418.67</v>
      </c>
      <c r="AM107" s="25">
        <v>82903.22</v>
      </c>
      <c r="AN107" s="25">
        <v>61940.05</v>
      </c>
      <c r="AO107" s="25">
        <v>61154.37</v>
      </c>
      <c r="AP107" s="25">
        <v>83671.929999999993</v>
      </c>
      <c r="AQ107" s="25">
        <v>72619.11</v>
      </c>
      <c r="AR107" s="25">
        <v>68614.95</v>
      </c>
      <c r="AS107" s="25">
        <v>108099.00999999998</v>
      </c>
      <c r="AT107" s="25">
        <v>65799.5</v>
      </c>
      <c r="AU107" s="25">
        <v>74749.86</v>
      </c>
      <c r="AV107" s="25">
        <v>112600</v>
      </c>
      <c r="AW107" s="25">
        <v>87700</v>
      </c>
      <c r="AX107" s="25">
        <v>83500</v>
      </c>
      <c r="AY107" s="25">
        <v>101500</v>
      </c>
      <c r="AZ107" s="25">
        <v>85600</v>
      </c>
      <c r="BB107" s="1188">
        <v>79100</v>
      </c>
      <c r="BC107" s="1188">
        <v>92100</v>
      </c>
      <c r="BD107" s="1188">
        <v>79800</v>
      </c>
      <c r="BE107" s="1188">
        <v>74200</v>
      </c>
      <c r="BF107" s="1188">
        <v>120000</v>
      </c>
      <c r="BG107" s="1188">
        <v>74100</v>
      </c>
      <c r="BH107" s="1188">
        <v>90800</v>
      </c>
      <c r="BI107" s="1188">
        <v>112600</v>
      </c>
      <c r="BJ107" s="1188">
        <v>87700</v>
      </c>
      <c r="BK107" s="1188">
        <v>83500</v>
      </c>
      <c r="BL107" s="1188">
        <v>101500</v>
      </c>
      <c r="BM107" s="1188">
        <v>85600</v>
      </c>
    </row>
    <row r="108" spans="3:65" ht="20.25" customHeight="1">
      <c r="C108" s="54" t="s">
        <v>914</v>
      </c>
      <c r="D108" s="32" t="s">
        <v>16</v>
      </c>
      <c r="E108" s="1303"/>
      <c r="F108" s="32" t="s">
        <v>1</v>
      </c>
      <c r="G108" s="32" t="s">
        <v>143</v>
      </c>
      <c r="I108" s="24">
        <v>58483.240000000005</v>
      </c>
      <c r="J108" s="24">
        <v>70143</v>
      </c>
      <c r="K108" s="123">
        <v>-11659.759999999995</v>
      </c>
      <c r="L108" s="78">
        <v>63717.380000000005</v>
      </c>
      <c r="M108" s="100">
        <v>-5234.1399999999994</v>
      </c>
      <c r="O108" s="24">
        <v>413200.24</v>
      </c>
      <c r="P108" s="24">
        <v>468792.25</v>
      </c>
      <c r="Q108" s="123">
        <v>-55592.010000000009</v>
      </c>
      <c r="R108" s="78">
        <v>443790.25</v>
      </c>
      <c r="S108" s="100">
        <v>-30590.010000000009</v>
      </c>
      <c r="U108" s="24">
        <v>776970.49</v>
      </c>
      <c r="V108" s="24">
        <v>832562.5</v>
      </c>
      <c r="W108" s="123">
        <v>-55592.010000000009</v>
      </c>
      <c r="X108" s="78">
        <v>741635.51</v>
      </c>
      <c r="Y108" s="100">
        <v>35334.979999999981</v>
      </c>
      <c r="AA108" s="24">
        <v>711045.5</v>
      </c>
      <c r="AC108" s="25">
        <v>57972.2</v>
      </c>
      <c r="AD108" s="25">
        <v>67794.83</v>
      </c>
      <c r="AE108" s="25">
        <v>59362.36</v>
      </c>
      <c r="AF108" s="25">
        <v>52569.3</v>
      </c>
      <c r="AG108" s="25">
        <v>88672.76999999999</v>
      </c>
      <c r="AH108" s="25">
        <v>53701.41</v>
      </c>
      <c r="AI108" s="25">
        <v>63717.380000000005</v>
      </c>
      <c r="AJ108" s="25">
        <v>76024.889999999985</v>
      </c>
      <c r="AK108" s="25">
        <v>57032.62000000001</v>
      </c>
      <c r="AL108" s="25">
        <v>51213.41</v>
      </c>
      <c r="AM108" s="25">
        <v>62217.99</v>
      </c>
      <c r="AN108" s="25">
        <v>51356.350000000006</v>
      </c>
      <c r="AO108" s="25">
        <v>48780.66</v>
      </c>
      <c r="AP108" s="25">
        <v>65220.42</v>
      </c>
      <c r="AQ108" s="25">
        <v>54531.1</v>
      </c>
      <c r="AR108" s="25">
        <v>53355.59</v>
      </c>
      <c r="AS108" s="25">
        <v>79682.089999999982</v>
      </c>
      <c r="AT108" s="25">
        <v>53147.14</v>
      </c>
      <c r="AU108" s="25">
        <v>58483.240000000005</v>
      </c>
      <c r="AV108" s="25">
        <v>86983.500000000015</v>
      </c>
      <c r="AW108" s="25">
        <v>67748.25</v>
      </c>
      <c r="AX108" s="25">
        <v>64503.750000000007</v>
      </c>
      <c r="AY108" s="25">
        <v>78408.750000000015</v>
      </c>
      <c r="AZ108" s="25">
        <v>66126</v>
      </c>
      <c r="BB108" s="26">
        <v>60313.750000000007</v>
      </c>
      <c r="BC108" s="26">
        <v>70226.25</v>
      </c>
      <c r="BD108" s="26">
        <v>60847.500000000007</v>
      </c>
      <c r="BE108" s="26">
        <v>57319.500000000007</v>
      </c>
      <c r="BF108" s="26">
        <v>92700.000000000015</v>
      </c>
      <c r="BG108" s="26">
        <v>57242.250000000007</v>
      </c>
      <c r="BH108" s="26">
        <v>70143</v>
      </c>
      <c r="BI108" s="26">
        <v>86983.500000000015</v>
      </c>
      <c r="BJ108" s="26">
        <v>67748.25</v>
      </c>
      <c r="BK108" s="26">
        <v>64503.750000000007</v>
      </c>
      <c r="BL108" s="26">
        <v>78408.750000000015</v>
      </c>
      <c r="BM108" s="26">
        <v>66126</v>
      </c>
    </row>
    <row r="109" spans="3:65" ht="23.25" customHeight="1">
      <c r="C109" s="54" t="s">
        <v>915</v>
      </c>
      <c r="D109" s="32" t="s">
        <v>16</v>
      </c>
      <c r="E109" s="1303"/>
      <c r="F109" s="32" t="s">
        <v>36</v>
      </c>
      <c r="G109" s="32" t="s">
        <v>143</v>
      </c>
      <c r="I109" s="24">
        <v>36193.010000000009</v>
      </c>
      <c r="J109" s="24">
        <v>38147.199999999997</v>
      </c>
      <c r="K109" s="123">
        <v>-1954.1899999999878</v>
      </c>
      <c r="L109" s="78">
        <v>37554.170000000006</v>
      </c>
      <c r="M109" s="100">
        <v>-1361.1599999999962</v>
      </c>
      <c r="O109" s="24">
        <v>256210.34999999998</v>
      </c>
      <c r="P109" s="24">
        <v>273213.59999999998</v>
      </c>
      <c r="Q109" s="123">
        <v>-17003.25</v>
      </c>
      <c r="R109" s="78">
        <v>261073.65000000002</v>
      </c>
      <c r="S109" s="100">
        <v>-4863.3000000000466</v>
      </c>
      <c r="U109" s="24">
        <v>460151.14999999997</v>
      </c>
      <c r="V109" s="24">
        <v>477154.39999999997</v>
      </c>
      <c r="W109" s="123">
        <v>-17003.25</v>
      </c>
      <c r="X109" s="78">
        <v>446736.13</v>
      </c>
      <c r="Y109" s="100">
        <v>13415.01999999996</v>
      </c>
      <c r="AA109" s="24">
        <v>441872.83</v>
      </c>
      <c r="AC109" s="25">
        <v>35490.840000000004</v>
      </c>
      <c r="AD109" s="25">
        <v>44261.210000000006</v>
      </c>
      <c r="AE109" s="25">
        <v>34952.089999999997</v>
      </c>
      <c r="AF109" s="25">
        <v>31033.429999999997</v>
      </c>
      <c r="AG109" s="25">
        <v>44336.060000000012</v>
      </c>
      <c r="AH109" s="25">
        <v>33445.850000000006</v>
      </c>
      <c r="AI109" s="25">
        <v>37554.170000000006</v>
      </c>
      <c r="AJ109" s="25">
        <v>44625.19</v>
      </c>
      <c r="AK109" s="25">
        <v>38820.449999999997</v>
      </c>
      <c r="AL109" s="25">
        <v>35795.97</v>
      </c>
      <c r="AM109" s="25">
        <v>31416.760000000002</v>
      </c>
      <c r="AN109" s="25">
        <v>35004.11</v>
      </c>
      <c r="AO109" s="25">
        <v>33773.21</v>
      </c>
      <c r="AP109" s="25">
        <v>43109.429999999993</v>
      </c>
      <c r="AQ109" s="25">
        <v>30818.319999999996</v>
      </c>
      <c r="AR109" s="25">
        <v>34732.080000000002</v>
      </c>
      <c r="AS109" s="25">
        <v>45055.69</v>
      </c>
      <c r="AT109" s="25">
        <v>32528.609999999997</v>
      </c>
      <c r="AU109" s="25">
        <v>36193.010000000009</v>
      </c>
      <c r="AV109" s="25">
        <v>47160</v>
      </c>
      <c r="AW109" s="25">
        <v>37308.800000000003</v>
      </c>
      <c r="AX109" s="25">
        <v>36680</v>
      </c>
      <c r="AY109" s="25">
        <v>45483.199999999997</v>
      </c>
      <c r="AZ109" s="25">
        <v>37308.800000000003</v>
      </c>
      <c r="BB109" s="26">
        <v>35422.400000000001</v>
      </c>
      <c r="BC109" s="26">
        <v>44016</v>
      </c>
      <c r="BD109" s="26">
        <v>36051.199999999997</v>
      </c>
      <c r="BE109" s="26">
        <v>35422.400000000001</v>
      </c>
      <c r="BF109" s="26">
        <v>48732</v>
      </c>
      <c r="BG109" s="26">
        <v>35422.400000000001</v>
      </c>
      <c r="BH109" s="26">
        <v>38147.199999999997</v>
      </c>
      <c r="BI109" s="26">
        <v>47160</v>
      </c>
      <c r="BJ109" s="26">
        <v>37308.800000000003</v>
      </c>
      <c r="BK109" s="26">
        <v>36680</v>
      </c>
      <c r="BL109" s="26">
        <v>45483.199999999997</v>
      </c>
      <c r="BM109" s="26">
        <v>37308.800000000003</v>
      </c>
    </row>
    <row r="110" spans="3:65" ht="23.25" customHeight="1">
      <c r="C110" s="54" t="s">
        <v>916</v>
      </c>
      <c r="D110" s="32" t="s">
        <v>16</v>
      </c>
      <c r="E110" s="1303"/>
      <c r="F110" s="32" t="s">
        <v>40</v>
      </c>
      <c r="G110" s="32" t="s">
        <v>143</v>
      </c>
      <c r="I110" s="24">
        <v>-389.70999999999322</v>
      </c>
      <c r="J110" s="24">
        <v>7423.5684615384625</v>
      </c>
      <c r="K110" s="123">
        <v>-7813.2784615384553</v>
      </c>
      <c r="L110" s="78">
        <v>5164.4399999999914</v>
      </c>
      <c r="M110" s="100">
        <v>-5554.1499999999851</v>
      </c>
      <c r="O110" s="24">
        <v>39727.58</v>
      </c>
      <c r="P110" s="24">
        <v>55676.76346153846</v>
      </c>
      <c r="Q110" s="123">
        <v>-15949.183461538458</v>
      </c>
      <c r="R110" s="78">
        <v>36850.759999999995</v>
      </c>
      <c r="S110" s="100">
        <v>2876.820000000007</v>
      </c>
      <c r="U110" s="24">
        <v>80557.206538461542</v>
      </c>
      <c r="V110" s="24">
        <v>96506.390000000014</v>
      </c>
      <c r="W110" s="123">
        <v>-15949.183461538472</v>
      </c>
      <c r="X110" s="78">
        <v>71354.790000000008</v>
      </c>
      <c r="Y110" s="100">
        <v>9202.4165384615335</v>
      </c>
      <c r="AA110" s="24">
        <v>74231.610000000015</v>
      </c>
      <c r="AC110" s="25">
        <v>3686.0299999999988</v>
      </c>
      <c r="AD110" s="25">
        <v>6303.9899999999925</v>
      </c>
      <c r="AE110" s="25">
        <v>5134.5900000000065</v>
      </c>
      <c r="AF110" s="25">
        <v>5311.2799999999988</v>
      </c>
      <c r="AG110" s="25">
        <v>7036.4300000000048</v>
      </c>
      <c r="AH110" s="25">
        <v>4213.9999999999991</v>
      </c>
      <c r="AI110" s="25">
        <v>5164.4399999999914</v>
      </c>
      <c r="AJ110" s="25">
        <v>6174.5800000000118</v>
      </c>
      <c r="AK110" s="25">
        <v>4902.93</v>
      </c>
      <c r="AL110" s="25">
        <v>4911.7899999999918</v>
      </c>
      <c r="AM110" s="25">
        <v>12733.86000000001</v>
      </c>
      <c r="AN110" s="25">
        <v>5780.8699999999917</v>
      </c>
      <c r="AO110" s="25">
        <v>6093.0900000000083</v>
      </c>
      <c r="AP110" s="25">
        <v>7829.439999999996</v>
      </c>
      <c r="AQ110" s="25">
        <v>6101.5999999999931</v>
      </c>
      <c r="AR110" s="25">
        <v>6302.5899999999992</v>
      </c>
      <c r="AS110" s="25">
        <v>7486.550000000002</v>
      </c>
      <c r="AT110" s="25">
        <v>6304.02</v>
      </c>
      <c r="AU110" s="25">
        <v>-389.70999999999322</v>
      </c>
      <c r="AV110" s="25">
        <v>9279.4605769230766</v>
      </c>
      <c r="AW110" s="25">
        <v>7423.5684615384625</v>
      </c>
      <c r="AX110" s="25">
        <v>7423.5684615384625</v>
      </c>
      <c r="AY110" s="25">
        <v>9279.4605769230766</v>
      </c>
      <c r="AZ110" s="25">
        <v>7423.5684615384625</v>
      </c>
      <c r="BB110" s="26">
        <v>7423.5684615384625</v>
      </c>
      <c r="BC110" s="26">
        <v>9279.4605769230766</v>
      </c>
      <c r="BD110" s="26">
        <v>7423.5684615384625</v>
      </c>
      <c r="BE110" s="26">
        <v>7423.5684615384625</v>
      </c>
      <c r="BF110" s="26">
        <v>9279.4605769230766</v>
      </c>
      <c r="BG110" s="26">
        <v>7423.5684615384625</v>
      </c>
      <c r="BH110" s="26">
        <v>7423.5684615384625</v>
      </c>
      <c r="BI110" s="26">
        <v>9279.4605769230766</v>
      </c>
      <c r="BJ110" s="26">
        <v>7423.5684615384625</v>
      </c>
      <c r="BK110" s="26">
        <v>7423.5684615384625</v>
      </c>
      <c r="BL110" s="26">
        <v>9279.4605769230766</v>
      </c>
      <c r="BM110" s="26">
        <v>7423.5684615384625</v>
      </c>
    </row>
    <row r="111" spans="3:65" ht="23.25" customHeight="1">
      <c r="C111" s="54" t="s">
        <v>917</v>
      </c>
      <c r="D111" s="32" t="s">
        <v>16</v>
      </c>
      <c r="E111" s="1303"/>
      <c r="F111" s="32" t="s">
        <v>79</v>
      </c>
      <c r="G111" s="32" t="s">
        <v>143</v>
      </c>
      <c r="I111" s="24">
        <v>14030.55</v>
      </c>
      <c r="J111" s="24">
        <v>16315.215384615381</v>
      </c>
      <c r="K111" s="123">
        <v>-2284.6653846153822</v>
      </c>
      <c r="L111" s="78">
        <v>14005.110000000002</v>
      </c>
      <c r="M111" s="100">
        <v>25.439999999996871</v>
      </c>
      <c r="O111" s="24">
        <v>105086.22</v>
      </c>
      <c r="P111" s="24">
        <v>118890.01538461538</v>
      </c>
      <c r="Q111" s="123">
        <v>-13803.795384615383</v>
      </c>
      <c r="R111" s="78">
        <v>119017.29</v>
      </c>
      <c r="S111" s="100">
        <v>-13931.069999999992</v>
      </c>
      <c r="U111" s="24">
        <v>193423.40461538464</v>
      </c>
      <c r="V111" s="24">
        <v>207227.2</v>
      </c>
      <c r="W111" s="123">
        <v>-13803.795384615369</v>
      </c>
      <c r="X111" s="78">
        <v>199752.73</v>
      </c>
      <c r="Y111" s="100">
        <v>-6329.3253846153675</v>
      </c>
      <c r="AA111" s="24">
        <v>185821.65999999997</v>
      </c>
      <c r="AC111" s="25">
        <v>19765.71</v>
      </c>
      <c r="AD111" s="25">
        <v>24416.329999999998</v>
      </c>
      <c r="AE111" s="25">
        <v>11223.529999999999</v>
      </c>
      <c r="AF111" s="25">
        <v>15444.170000000002</v>
      </c>
      <c r="AG111" s="25">
        <v>20480.300000000003</v>
      </c>
      <c r="AH111" s="25">
        <v>13682.14</v>
      </c>
      <c r="AI111" s="25">
        <v>14005.110000000002</v>
      </c>
      <c r="AJ111" s="25">
        <v>20757.64</v>
      </c>
      <c r="AK111" s="25">
        <v>15068.140000000003</v>
      </c>
      <c r="AL111" s="25">
        <v>15713.19</v>
      </c>
      <c r="AM111" s="25">
        <v>15853.970000000001</v>
      </c>
      <c r="AN111" s="25">
        <v>13342.499999999998</v>
      </c>
      <c r="AO111" s="25">
        <v>14290.55</v>
      </c>
      <c r="AP111" s="25">
        <v>18526.14</v>
      </c>
      <c r="AQ111" s="25">
        <v>13144.199999999999</v>
      </c>
      <c r="AR111" s="25">
        <v>14363.74</v>
      </c>
      <c r="AS111" s="25">
        <v>19300.900000000001</v>
      </c>
      <c r="AT111" s="25">
        <v>11430.139999999998</v>
      </c>
      <c r="AU111" s="25">
        <v>14030.55</v>
      </c>
      <c r="AV111" s="25">
        <v>20349.919230769236</v>
      </c>
      <c r="AW111" s="25">
        <v>16163.315384615387</v>
      </c>
      <c r="AX111" s="25">
        <v>15957.515384615384</v>
      </c>
      <c r="AY111" s="25">
        <v>19806.01923076923</v>
      </c>
      <c r="AZ111" s="25">
        <v>16060.415384615384</v>
      </c>
      <c r="BB111" s="26">
        <v>15741.915384615384</v>
      </c>
      <c r="BC111" s="26">
        <v>19345.419230769236</v>
      </c>
      <c r="BD111" s="26">
        <v>15776.215384615381</v>
      </c>
      <c r="BE111" s="26">
        <v>15501.815384615385</v>
      </c>
      <c r="BF111" s="26">
        <v>20712.51923076923</v>
      </c>
      <c r="BG111" s="26">
        <v>15496.915384615384</v>
      </c>
      <c r="BH111" s="26">
        <v>16315.215384615381</v>
      </c>
      <c r="BI111" s="26">
        <v>20349.919230769236</v>
      </c>
      <c r="BJ111" s="26">
        <v>16163.315384615387</v>
      </c>
      <c r="BK111" s="26">
        <v>15957.515384615384</v>
      </c>
      <c r="BL111" s="26">
        <v>19806.01923076923</v>
      </c>
      <c r="BM111" s="26">
        <v>16060.415384615384</v>
      </c>
    </row>
    <row r="112" spans="3:65" s="54" customFormat="1" ht="21" customHeight="1">
      <c r="C112" s="54" t="s">
        <v>918</v>
      </c>
      <c r="D112" s="32" t="s">
        <v>16</v>
      </c>
      <c r="E112" s="1303"/>
      <c r="F112" s="54" t="s">
        <v>87</v>
      </c>
      <c r="G112" s="54" t="s">
        <v>143</v>
      </c>
      <c r="I112" s="25">
        <v>8649.3899999999885</v>
      </c>
      <c r="J112" s="25">
        <v>8257.016153846158</v>
      </c>
      <c r="K112" s="514">
        <v>392.37384615383053</v>
      </c>
      <c r="L112" s="82">
        <v>6993.6600000000053</v>
      </c>
      <c r="M112" s="524">
        <v>1655.7299999999832</v>
      </c>
      <c r="O112" s="25">
        <v>12176.08999999998</v>
      </c>
      <c r="P112" s="25">
        <v>21011.871153846194</v>
      </c>
      <c r="Q112" s="514">
        <v>-8835.7811538462138</v>
      </c>
      <c r="R112" s="82">
        <v>26848.549999999974</v>
      </c>
      <c r="S112" s="524">
        <v>-14672.459999999994</v>
      </c>
      <c r="U112" s="25">
        <v>42838.728846153856</v>
      </c>
      <c r="V112" s="25">
        <v>51674.510000000068</v>
      </c>
      <c r="W112" s="514">
        <v>-8835.781153846212</v>
      </c>
      <c r="X112" s="82">
        <v>23791.859999999964</v>
      </c>
      <c r="Y112" s="524">
        <v>19046.868846153891</v>
      </c>
      <c r="AA112" s="25">
        <v>9119.3999999999724</v>
      </c>
      <c r="AC112" s="25">
        <v>-970.38000000000466</v>
      </c>
      <c r="AD112" s="25">
        <v>-7186.6999999999935</v>
      </c>
      <c r="AE112" s="25">
        <v>8052.1499999999978</v>
      </c>
      <c r="AF112" s="25">
        <v>780.42000000000553</v>
      </c>
      <c r="AG112" s="25">
        <v>16819.979999999967</v>
      </c>
      <c r="AH112" s="25">
        <v>2359.4199999999983</v>
      </c>
      <c r="AI112" s="25">
        <v>6993.6600000000053</v>
      </c>
      <c r="AJ112" s="25">
        <v>4467.4799999999705</v>
      </c>
      <c r="AK112" s="25">
        <v>-1758.8999999999905</v>
      </c>
      <c r="AL112" s="25">
        <v>-5207.53999999999</v>
      </c>
      <c r="AM112" s="25">
        <v>2213.3999999999869</v>
      </c>
      <c r="AN112" s="25">
        <v>-2771.1299999999846</v>
      </c>
      <c r="AO112" s="25">
        <v>-5376.1900000000023</v>
      </c>
      <c r="AP112" s="25">
        <v>-4244.5899999999892</v>
      </c>
      <c r="AQ112" s="25">
        <v>4466.9800000000087</v>
      </c>
      <c r="AR112" s="25">
        <v>-2042.8200000000052</v>
      </c>
      <c r="AS112" s="25">
        <v>7838.9499999999753</v>
      </c>
      <c r="AT112" s="25">
        <v>2884.3700000000044</v>
      </c>
      <c r="AU112" s="25">
        <v>8649.3899999999885</v>
      </c>
      <c r="AV112" s="25">
        <v>10194.120192307702</v>
      </c>
      <c r="AW112" s="25">
        <v>6852.5661538461463</v>
      </c>
      <c r="AX112" s="25">
        <v>4442.6661538461594</v>
      </c>
      <c r="AY112" s="25">
        <v>3840.0701923077104</v>
      </c>
      <c r="AZ112" s="25">
        <v>5333.2161538461496</v>
      </c>
      <c r="BB112" s="1188">
        <v>1725.8661538461583</v>
      </c>
      <c r="BC112" s="1188">
        <v>-2414.6298076923122</v>
      </c>
      <c r="BD112" s="1188">
        <v>1596.5161538461653</v>
      </c>
      <c r="BE112" s="1188">
        <v>-1028.2838461538431</v>
      </c>
      <c r="BF112" s="1188">
        <v>13976.020192307707</v>
      </c>
      <c r="BG112" s="1188">
        <v>-1100.6338461538417</v>
      </c>
      <c r="BH112" s="1188">
        <v>8257.016153846158</v>
      </c>
      <c r="BI112" s="1188">
        <v>10194.120192307702</v>
      </c>
      <c r="BJ112" s="1188">
        <v>6852.5661538461463</v>
      </c>
      <c r="BK112" s="1188">
        <v>4442.6661538461594</v>
      </c>
      <c r="BL112" s="1188">
        <v>3840.0701923077104</v>
      </c>
      <c r="BM112" s="1188">
        <v>5333.2161538461496</v>
      </c>
    </row>
    <row r="113" spans="3:65" s="502" customFormat="1" ht="20.25" customHeight="1">
      <c r="E113" s="1303"/>
      <c r="F113" s="106" t="s">
        <v>609</v>
      </c>
      <c r="G113" s="106" t="s">
        <v>614</v>
      </c>
      <c r="H113" s="106"/>
      <c r="I113" s="510">
        <v>0.48029960888301387</v>
      </c>
      <c r="J113" s="510">
        <v>0.55317823343848582</v>
      </c>
      <c r="K113" s="515">
        <v>-7.2878624555471949E-2</v>
      </c>
      <c r="L113" s="510">
        <v>0.49945435581769898</v>
      </c>
      <c r="M113" s="515">
        <v>-1.9154746934685107E-2</v>
      </c>
      <c r="N113" s="106"/>
      <c r="O113" s="510">
        <v>0.44768038152920797</v>
      </c>
      <c r="P113" s="510">
        <v>0.48766488089046084</v>
      </c>
      <c r="Q113" s="515">
        <v>-3.9984499361252868E-2</v>
      </c>
      <c r="R113" s="510">
        <v>0.48763868120264758</v>
      </c>
      <c r="S113" s="515">
        <v>-3.9958299673439612E-2</v>
      </c>
      <c r="T113" s="106"/>
      <c r="U113" s="510">
        <v>0.46367461648191938</v>
      </c>
      <c r="V113" s="510">
        <v>0.48574241540256707</v>
      </c>
      <c r="W113" s="515">
        <v>-2.2067798920647697E-2</v>
      </c>
      <c r="X113" s="510">
        <v>0.45772015876426314</v>
      </c>
      <c r="Y113" s="515">
        <v>5.9544577176562363E-3</v>
      </c>
      <c r="Z113" s="106"/>
      <c r="AA113" s="67">
        <v>0.43537435034486172</v>
      </c>
      <c r="AB113" s="106"/>
      <c r="AC113" s="67">
        <v>0.74712759222944614</v>
      </c>
      <c r="AD113" s="67">
        <v>0.75126808319942273</v>
      </c>
      <c r="AE113" s="67">
        <v>0.75822528690648339</v>
      </c>
      <c r="AF113" s="67">
        <v>0.72353624411559825</v>
      </c>
      <c r="AG113" s="67">
        <v>0.75375185329439709</v>
      </c>
      <c r="AH113" s="67">
        <v>0.7394781019018134</v>
      </c>
      <c r="AI113" s="67">
        <v>0.75008146229049366</v>
      </c>
      <c r="AJ113" s="67">
        <v>0.75827223593536364</v>
      </c>
      <c r="AK113" s="67">
        <v>0.75607069168209318</v>
      </c>
      <c r="AL113" s="67">
        <v>0.75963245789334033</v>
      </c>
      <c r="AM113" s="67">
        <v>0.75048942610431779</v>
      </c>
      <c r="AN113" s="67">
        <v>0.82912994096711257</v>
      </c>
      <c r="AO113" s="67">
        <v>0.79766433698850958</v>
      </c>
      <c r="AP113" s="67">
        <v>0.77947789658969269</v>
      </c>
      <c r="AQ113" s="67">
        <v>0.75091942052167804</v>
      </c>
      <c r="AR113" s="67">
        <v>0.77760881557153361</v>
      </c>
      <c r="AS113" s="67">
        <v>0.7371213667914257</v>
      </c>
      <c r="AT113" s="67">
        <v>0.80771343247289107</v>
      </c>
      <c r="AU113" s="67">
        <v>0.78238594694357966</v>
      </c>
      <c r="AV113" s="67">
        <v>0.77250000000000008</v>
      </c>
      <c r="AW113" s="67">
        <v>0.77249999999999996</v>
      </c>
      <c r="AX113" s="67">
        <v>0.77250000000000008</v>
      </c>
      <c r="AY113" s="67">
        <v>0.77250000000000019</v>
      </c>
      <c r="AZ113" s="67">
        <v>0.77249999999999996</v>
      </c>
      <c r="BA113" s="106"/>
      <c r="BB113" s="67">
        <v>0.76250000000000007</v>
      </c>
      <c r="BC113" s="67">
        <v>0.76249999999999996</v>
      </c>
      <c r="BD113" s="67">
        <v>0.76250000000000007</v>
      </c>
      <c r="BE113" s="67">
        <v>0.77250000000000008</v>
      </c>
      <c r="BF113" s="67">
        <v>0.77250000000000008</v>
      </c>
      <c r="BG113" s="67">
        <v>0.77250000000000008</v>
      </c>
      <c r="BH113" s="67">
        <v>0.77249999999999996</v>
      </c>
      <c r="BI113" s="67">
        <v>0.77250000000000008</v>
      </c>
      <c r="BJ113" s="67">
        <v>0.77249999999999996</v>
      </c>
      <c r="BK113" s="67">
        <v>0.77250000000000008</v>
      </c>
      <c r="BL113" s="67">
        <v>0.77250000000000019</v>
      </c>
      <c r="BM113" s="67">
        <v>0.77249999999999996</v>
      </c>
    </row>
    <row r="114" spans="3:65" s="502" customFormat="1" ht="23.25" customHeight="1">
      <c r="E114" s="1303"/>
      <c r="F114" s="106" t="s">
        <v>610</v>
      </c>
      <c r="G114" s="106" t="s">
        <v>614</v>
      </c>
      <c r="H114" s="106"/>
      <c r="I114" s="511">
        <v>0.29723880802942881</v>
      </c>
      <c r="J114" s="511">
        <v>0.30084542586750784</v>
      </c>
      <c r="K114" s="516">
        <v>3.6066178380790292E-3</v>
      </c>
      <c r="L114" s="511">
        <v>0.29437170495111942</v>
      </c>
      <c r="M114" s="516">
        <v>-2.8671030783093965E-3</v>
      </c>
      <c r="N114" s="106"/>
      <c r="O114" s="511">
        <v>0.27759022414830131</v>
      </c>
      <c r="P114" s="511">
        <v>0.28421262873192549</v>
      </c>
      <c r="Q114" s="516">
        <v>6.6224045836241752E-3</v>
      </c>
      <c r="R114" s="511">
        <v>0.28686887641799613</v>
      </c>
      <c r="S114" s="516">
        <v>9.2786522696948204E-3</v>
      </c>
      <c r="T114" s="106"/>
      <c r="U114" s="511">
        <v>0.2746055490472542</v>
      </c>
      <c r="V114" s="511">
        <v>0.27838646441073511</v>
      </c>
      <c r="W114" s="516">
        <v>3.7809153634809078E-3</v>
      </c>
      <c r="X114" s="511">
        <v>0.27571513174892676</v>
      </c>
      <c r="Y114" s="516">
        <v>1.1095827016725512E-3</v>
      </c>
      <c r="Z114" s="106"/>
      <c r="AA114" s="22">
        <v>0.27055947375561135</v>
      </c>
      <c r="AB114" s="106"/>
      <c r="AC114" s="22">
        <v>0.45739485193593687</v>
      </c>
      <c r="AD114" s="22">
        <v>0.4904803861413492</v>
      </c>
      <c r="AE114" s="22">
        <v>0.44643707676432043</v>
      </c>
      <c r="AF114" s="22">
        <v>0.42712783666939313</v>
      </c>
      <c r="AG114" s="22">
        <v>0.37687316402511845</v>
      </c>
      <c r="AH114" s="22">
        <v>0.46055538717685007</v>
      </c>
      <c r="AI114" s="22">
        <v>0.44208796326380323</v>
      </c>
      <c r="AJ114" s="22">
        <v>0.44509163512555477</v>
      </c>
      <c r="AK114" s="22">
        <v>0.51463538730835279</v>
      </c>
      <c r="AL114" s="22">
        <v>0.53095040290768125</v>
      </c>
      <c r="AM114" s="22">
        <v>0.37895705377909328</v>
      </c>
      <c r="AN114" s="22">
        <v>0.56512886250495442</v>
      </c>
      <c r="AO114" s="22">
        <v>0.55226159635035077</v>
      </c>
      <c r="AP114" s="22">
        <v>0.51521973976218782</v>
      </c>
      <c r="AQ114" s="22">
        <v>0.42438305839881535</v>
      </c>
      <c r="AR114" s="22">
        <v>0.50618822865862323</v>
      </c>
      <c r="AS114" s="22">
        <v>0.41680020936361961</v>
      </c>
      <c r="AT114" s="22">
        <v>0.494359531607383</v>
      </c>
      <c r="AU114" s="22">
        <v>0.48418833159018637</v>
      </c>
      <c r="AV114" s="22">
        <v>0.41882770870337477</v>
      </c>
      <c r="AW114" s="22">
        <v>0.4254139110604333</v>
      </c>
      <c r="AX114" s="22">
        <v>0.43928143712574852</v>
      </c>
      <c r="AY114" s="22">
        <v>0.44811034482758616</v>
      </c>
      <c r="AZ114" s="22">
        <v>0.43585046728971966</v>
      </c>
      <c r="BA114" s="106"/>
      <c r="BB114" s="22">
        <v>0.44781795195954488</v>
      </c>
      <c r="BC114" s="22">
        <v>0.47791530944625404</v>
      </c>
      <c r="BD114" s="22">
        <v>0.45176942355889721</v>
      </c>
      <c r="BE114" s="22">
        <v>0.47739083557951484</v>
      </c>
      <c r="BF114" s="22">
        <v>0.40610000000000002</v>
      </c>
      <c r="BG114" s="22">
        <v>0.47803508771929826</v>
      </c>
      <c r="BH114" s="22">
        <v>0.42012334801762113</v>
      </c>
      <c r="BI114" s="22">
        <v>0.41882770870337477</v>
      </c>
      <c r="BJ114" s="22">
        <v>0.4254139110604333</v>
      </c>
      <c r="BK114" s="22">
        <v>0.43928143712574852</v>
      </c>
      <c r="BL114" s="22">
        <v>0.44811034482758616</v>
      </c>
      <c r="BM114" s="22">
        <v>0.43585046728971966</v>
      </c>
    </row>
    <row r="115" spans="3:65" s="502" customFormat="1" ht="23.25" customHeight="1">
      <c r="E115" s="1303"/>
      <c r="F115" s="106" t="s">
        <v>611</v>
      </c>
      <c r="G115" s="106" t="s">
        <v>614</v>
      </c>
      <c r="H115" s="106"/>
      <c r="I115" s="511">
        <v>-3.2005333592632019E-3</v>
      </c>
      <c r="J115" s="511">
        <v>5.8545492598883773E-2</v>
      </c>
      <c r="K115" s="516">
        <v>6.1746025958146974E-2</v>
      </c>
      <c r="L115" s="511">
        <v>4.0481922724367403E-2</v>
      </c>
      <c r="M115" s="516">
        <v>4.3682456083630604E-2</v>
      </c>
      <c r="N115" s="106"/>
      <c r="O115" s="511">
        <v>4.3042710167913098E-2</v>
      </c>
      <c r="P115" s="511">
        <v>5.7918197713032832E-2</v>
      </c>
      <c r="Q115" s="516">
        <v>1.4875487545119734E-2</v>
      </c>
      <c r="R115" s="511">
        <v>4.0491777382930957E-2</v>
      </c>
      <c r="S115" s="516">
        <v>-2.5509327849821406E-3</v>
      </c>
      <c r="T115" s="106"/>
      <c r="U115" s="511">
        <v>4.8074324993444634E-2</v>
      </c>
      <c r="V115" s="511">
        <v>5.6304778296382738E-2</v>
      </c>
      <c r="W115" s="516">
        <v>8.2304533029381038E-3</v>
      </c>
      <c r="X115" s="511">
        <v>4.403851402340573E-2</v>
      </c>
      <c r="Y115" s="516">
        <v>-4.0358109700389042E-3</v>
      </c>
      <c r="Z115" s="106"/>
      <c r="AA115" s="22">
        <v>4.5452139108964403E-2</v>
      </c>
      <c r="AB115" s="106"/>
      <c r="AC115" s="67">
        <v>4.8127891191636081E-2</v>
      </c>
      <c r="AD115" s="67">
        <v>3.9577974069103052E-2</v>
      </c>
      <c r="AE115" s="67">
        <v>3.7903664739195736E-2</v>
      </c>
      <c r="AF115" s="67">
        <v>4.0306504524320282E-2</v>
      </c>
      <c r="AG115" s="67">
        <v>3.9665233709555069E-2</v>
      </c>
      <c r="AH115" s="67">
        <v>4.1311408811192149E-2</v>
      </c>
      <c r="AI115" s="67">
        <v>4.0481922724367403E-2</v>
      </c>
      <c r="AJ115" s="67">
        <v>3.9293931344282489E-2</v>
      </c>
      <c r="AK115" s="67">
        <v>3.6168813023378238E-2</v>
      </c>
      <c r="AL115" s="67">
        <v>3.9435081156081693E-2</v>
      </c>
      <c r="AM115" s="67">
        <v>8.1081659310402329E-2</v>
      </c>
      <c r="AN115" s="67">
        <v>4.25368327882251E-2</v>
      </c>
      <c r="AO115" s="67">
        <v>5.3926127871802752E-2</v>
      </c>
      <c r="AP115" s="67">
        <v>5.3255696437415186E-2</v>
      </c>
      <c r="AQ115" s="67">
        <v>4.8881174987572565E-2</v>
      </c>
      <c r="AR115" s="67">
        <v>4.8425879803649978E-2</v>
      </c>
      <c r="AS115" s="67">
        <v>4.1764133325687007E-2</v>
      </c>
      <c r="AT115" s="67">
        <v>5.892788788032742E-2</v>
      </c>
      <c r="AU115" s="67">
        <v>-3.2005333592632019E-3</v>
      </c>
      <c r="AV115" s="67">
        <v>5.6755110562220649E-2</v>
      </c>
      <c r="AW115" s="67">
        <v>5.5816304222093702E-2</v>
      </c>
      <c r="AX115" s="67">
        <v>5.446491901348835E-2</v>
      </c>
      <c r="AY115" s="67">
        <v>5.3207916152081862E-2</v>
      </c>
      <c r="AZ115" s="67">
        <v>5.1021089082738572E-2</v>
      </c>
      <c r="BA115" s="106"/>
      <c r="BB115" s="67">
        <v>5.7726037803565028E-2</v>
      </c>
      <c r="BC115" s="67">
        <v>5.828806895052184E-2</v>
      </c>
      <c r="BD115" s="67">
        <v>5.4867468304053681E-2</v>
      </c>
      <c r="BE115" s="67">
        <v>5.6281792733422764E-2</v>
      </c>
      <c r="BF115" s="67">
        <v>5.230812050125748E-2</v>
      </c>
      <c r="BG115" s="67">
        <v>7.270879981918181E-2</v>
      </c>
      <c r="BH115" s="67">
        <v>5.8545492598883773E-2</v>
      </c>
      <c r="BI115" s="67">
        <v>5.6755110562220649E-2</v>
      </c>
      <c r="BJ115" s="67">
        <v>5.5816304222093702E-2</v>
      </c>
      <c r="BK115" s="67">
        <v>5.446491901348835E-2</v>
      </c>
      <c r="BL115" s="67">
        <v>5.3207916152081862E-2</v>
      </c>
      <c r="BM115" s="67">
        <v>5.1021089082738572E-2</v>
      </c>
    </row>
    <row r="116" spans="3:65" s="502" customFormat="1" ht="23.25" customHeight="1">
      <c r="E116" s="1303"/>
      <c r="F116" s="106" t="s">
        <v>612</v>
      </c>
      <c r="G116" s="106" t="s">
        <v>614</v>
      </c>
      <c r="H116" s="106"/>
      <c r="I116" s="511">
        <v>0.11522733141005131</v>
      </c>
      <c r="J116" s="511">
        <v>0.12866889104586263</v>
      </c>
      <c r="K116" s="516">
        <v>1.3441559635811312E-2</v>
      </c>
      <c r="L116" s="511">
        <v>0.10978030159441607</v>
      </c>
      <c r="M116" s="516">
        <v>-5.4470298156352459E-3</v>
      </c>
      <c r="N116" s="106"/>
      <c r="O116" s="511">
        <v>0.11385530430249094</v>
      </c>
      <c r="P116" s="511">
        <v>0.12367628771935441</v>
      </c>
      <c r="Q116" s="516">
        <v>9.8209834168634658E-3</v>
      </c>
      <c r="R116" s="511">
        <v>0.130776722417658</v>
      </c>
      <c r="S116" s="516">
        <v>1.6921418115167064E-2</v>
      </c>
      <c r="T116" s="106"/>
      <c r="U116" s="511">
        <v>0.11542976742098093</v>
      </c>
      <c r="V116" s="511">
        <v>0.12090268378063011</v>
      </c>
      <c r="W116" s="516">
        <v>5.4729163596491798E-3</v>
      </c>
      <c r="X116" s="511">
        <v>0.12328273128291145</v>
      </c>
      <c r="Y116" s="516">
        <v>7.8529638619305175E-3</v>
      </c>
      <c r="Z116" s="106"/>
      <c r="AA116" s="22">
        <v>0.11377891358922006</v>
      </c>
      <c r="AB116" s="106"/>
      <c r="AC116" s="67">
        <v>0.25473429197107383</v>
      </c>
      <c r="AD116" s="67">
        <v>0.27056944368566982</v>
      </c>
      <c r="AE116" s="67">
        <v>0.14335623203581396</v>
      </c>
      <c r="AF116" s="67">
        <v>0.21256544704386021</v>
      </c>
      <c r="AG116" s="67">
        <v>0.17409024304784032</v>
      </c>
      <c r="AH116" s="67">
        <v>0.18840553566759002</v>
      </c>
      <c r="AI116" s="67">
        <v>0.16486825711194053</v>
      </c>
      <c r="AJ116" s="67">
        <v>0.20703669673894093</v>
      </c>
      <c r="AK116" s="67">
        <v>0.19975549136902032</v>
      </c>
      <c r="AL116" s="67">
        <v>0.23306882203401522</v>
      </c>
      <c r="AM116" s="67">
        <v>0.19123467098141667</v>
      </c>
      <c r="AN116" s="67">
        <v>0.2154099003794798</v>
      </c>
      <c r="AO116" s="67">
        <v>0.2336799479742821</v>
      </c>
      <c r="AP116" s="67">
        <v>0.221414039331948</v>
      </c>
      <c r="AQ116" s="67">
        <v>0.18100194287701954</v>
      </c>
      <c r="AR116" s="67">
        <v>0.20933834390318729</v>
      </c>
      <c r="AS116" s="67">
        <v>0.17854835118286472</v>
      </c>
      <c r="AT116" s="67">
        <v>0.17371165434387795</v>
      </c>
      <c r="AU116" s="67">
        <v>0.18770001709702197</v>
      </c>
      <c r="AV116" s="67">
        <v>0.18072752425194702</v>
      </c>
      <c r="AW116" s="67">
        <v>0.18430234189983338</v>
      </c>
      <c r="AX116" s="67">
        <v>0.19110796867802857</v>
      </c>
      <c r="AY116" s="67">
        <v>0.19513319439181509</v>
      </c>
      <c r="AZ116" s="67">
        <v>0.18762167505391802</v>
      </c>
      <c r="BA116" s="106"/>
      <c r="BB116" s="67">
        <v>0.19901283672080131</v>
      </c>
      <c r="BC116" s="67">
        <v>0.2100479829616638</v>
      </c>
      <c r="BD116" s="67">
        <v>0.19769693464430302</v>
      </c>
      <c r="BE116" s="67">
        <v>0.20891934480613727</v>
      </c>
      <c r="BF116" s="67">
        <v>0.17260432692307692</v>
      </c>
      <c r="BG116" s="67">
        <v>0.20913516038617253</v>
      </c>
      <c r="BH116" s="67">
        <v>0.17968298881735001</v>
      </c>
      <c r="BI116" s="67">
        <v>0.18072752425194702</v>
      </c>
      <c r="BJ116" s="67">
        <v>0.18430234189983338</v>
      </c>
      <c r="BK116" s="67">
        <v>0.19110796867802857</v>
      </c>
      <c r="BL116" s="67">
        <v>0.19513319439181509</v>
      </c>
      <c r="BM116" s="67">
        <v>0.18762167505391802</v>
      </c>
    </row>
    <row r="117" spans="3:65" s="503" customFormat="1" ht="21" customHeight="1">
      <c r="C117" s="503" t="s">
        <v>919</v>
      </c>
      <c r="E117" s="1304"/>
      <c r="F117" s="507" t="s">
        <v>613</v>
      </c>
      <c r="G117" s="507" t="s">
        <v>614</v>
      </c>
      <c r="H117" s="504"/>
      <c r="I117" s="512">
        <v>7.1034002802796925E-2</v>
      </c>
      <c r="J117" s="512">
        <v>6.5118423926231531E-2</v>
      </c>
      <c r="K117" s="517">
        <v>5.9155788765653944E-3</v>
      </c>
      <c r="L117" s="512">
        <v>5.4820426547796085E-2</v>
      </c>
      <c r="M117" s="517">
        <v>1.621357625500084E-2</v>
      </c>
      <c r="N117" s="504"/>
      <c r="O117" s="512">
        <v>1.3192142910502582E-2</v>
      </c>
      <c r="P117" s="512">
        <v>2.1857766726148125E-2</v>
      </c>
      <c r="Q117" s="517">
        <v>-8.6656238156455432E-3</v>
      </c>
      <c r="R117" s="512">
        <v>2.9501304984062473E-2</v>
      </c>
      <c r="S117" s="517">
        <v>-1.6309162073559889E-2</v>
      </c>
      <c r="T117" s="504"/>
      <c r="U117" s="512">
        <v>2.5564975020239605E-2</v>
      </c>
      <c r="V117" s="512">
        <v>3.0148488914819176E-2</v>
      </c>
      <c r="W117" s="517">
        <v>-4.583513894579571E-3</v>
      </c>
      <c r="X117" s="512">
        <v>1.4683781709019171E-2</v>
      </c>
      <c r="Y117" s="517">
        <v>1.0881193311220434E-2</v>
      </c>
      <c r="Z117" s="504"/>
      <c r="AA117" s="508">
        <v>5.5838238910659302E-3</v>
      </c>
      <c r="AB117" s="504"/>
      <c r="AC117" s="506">
        <v>-1.250595411158475E-2</v>
      </c>
      <c r="AD117" s="506">
        <v>-7.9639381550618032E-2</v>
      </c>
      <c r="AE117" s="506">
        <v>0.10284873687575828</v>
      </c>
      <c r="AF117" s="506">
        <v>1.0741291126811641E-2</v>
      </c>
      <c r="AG117" s="506">
        <v>0.14297614811598497</v>
      </c>
      <c r="AH117" s="506">
        <v>3.2489638972033975E-2</v>
      </c>
      <c r="AI117" s="506">
        <v>8.2329416551065612E-2</v>
      </c>
      <c r="AJ117" s="506">
        <v>4.4558644525450761E-2</v>
      </c>
      <c r="AK117" s="506">
        <v>-2.3317405716230928E-2</v>
      </c>
      <c r="AL117" s="506">
        <v>-7.7241808537605233E-2</v>
      </c>
      <c r="AM117" s="506">
        <v>2.6698601091730657E-2</v>
      </c>
      <c r="AN117" s="506">
        <v>-4.4738904795846704E-2</v>
      </c>
      <c r="AO117" s="506">
        <v>-8.7911787824811252E-2</v>
      </c>
      <c r="AP117" s="506">
        <v>-5.0728960118405178E-2</v>
      </c>
      <c r="AQ117" s="506">
        <v>6.1512458635199586E-2</v>
      </c>
      <c r="AR117" s="506">
        <v>-2.9772228938445708E-2</v>
      </c>
      <c r="AS117" s="506">
        <v>7.2516390298116296E-2</v>
      </c>
      <c r="AT117" s="506">
        <v>4.3835743432700927E-2</v>
      </c>
      <c r="AU117" s="506">
        <v>0.11571111972651171</v>
      </c>
      <c r="AV117" s="506">
        <v>9.0533927107528445E-2</v>
      </c>
      <c r="AW117" s="506">
        <v>7.8136444171563818E-2</v>
      </c>
      <c r="AX117" s="506">
        <v>5.3205582680792327E-2</v>
      </c>
      <c r="AY117" s="506">
        <v>3.7833203865100598E-2</v>
      </c>
      <c r="AZ117" s="506">
        <v>6.2303927030912962E-2</v>
      </c>
      <c r="BA117" s="504"/>
      <c r="BB117" s="506">
        <v>2.181878829135472E-2</v>
      </c>
      <c r="BC117" s="506">
        <v>-2.6217478910882868E-2</v>
      </c>
      <c r="BD117" s="506">
        <v>2.0006468093310342E-2</v>
      </c>
      <c r="BE117" s="506">
        <v>-1.3858272859216215E-2</v>
      </c>
      <c r="BF117" s="506">
        <v>0.11646683493589756</v>
      </c>
      <c r="BG117" s="506">
        <v>-1.4853358247690171E-2</v>
      </c>
      <c r="BH117" s="506">
        <v>9.0936301253812316E-2</v>
      </c>
      <c r="BI117" s="506">
        <v>9.0533927107528445E-2</v>
      </c>
      <c r="BJ117" s="506">
        <v>7.8136444171563818E-2</v>
      </c>
      <c r="BK117" s="506">
        <v>5.3205582680792327E-2</v>
      </c>
      <c r="BL117" s="506">
        <v>3.7833203865100598E-2</v>
      </c>
      <c r="BM117" s="506">
        <v>6.2303927030912962E-2</v>
      </c>
    </row>
    <row r="118" spans="3:65">
      <c r="I118" s="49"/>
      <c r="J118" s="49"/>
      <c r="K118" s="49"/>
      <c r="L118" s="163"/>
      <c r="M118" s="522"/>
      <c r="O118" s="49"/>
      <c r="P118" s="49"/>
      <c r="Q118" s="49"/>
      <c r="R118" s="163"/>
      <c r="S118" s="522"/>
      <c r="U118" s="49"/>
      <c r="V118" s="49"/>
      <c r="W118" s="49"/>
      <c r="X118" s="163"/>
      <c r="Y118" s="522"/>
      <c r="AA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B118" s="1180"/>
      <c r="BC118" s="1180"/>
      <c r="BD118" s="1180"/>
      <c r="BE118" s="1180"/>
      <c r="BF118" s="1180"/>
      <c r="BG118" s="1180"/>
      <c r="BH118" s="1180"/>
      <c r="BI118" s="1180"/>
      <c r="BJ118" s="1180"/>
      <c r="BK118" s="1180"/>
      <c r="BL118" s="1180"/>
      <c r="BM118" s="1180"/>
    </row>
    <row r="119" spans="3:65" s="54" customFormat="1" ht="21" customHeight="1">
      <c r="C119" s="54" t="s">
        <v>920</v>
      </c>
      <c r="D119" s="597" t="s">
        <v>17</v>
      </c>
      <c r="E119" s="1302" t="s">
        <v>17</v>
      </c>
      <c r="F119" s="62" t="s">
        <v>57</v>
      </c>
      <c r="G119" s="62" t="s">
        <v>143</v>
      </c>
      <c r="I119" s="63">
        <v>150253.96</v>
      </c>
      <c r="J119" s="63">
        <v>171800</v>
      </c>
      <c r="K119" s="513">
        <v>-21546.040000000008</v>
      </c>
      <c r="L119" s="167">
        <v>158296.13</v>
      </c>
      <c r="M119" s="523">
        <v>-8042.1700000000128</v>
      </c>
      <c r="O119" s="63">
        <v>1117077.5799999998</v>
      </c>
      <c r="P119" s="63">
        <v>1203100</v>
      </c>
      <c r="Q119" s="513">
        <v>-86022.420000000158</v>
      </c>
      <c r="R119" s="167">
        <v>1169556.8700000001</v>
      </c>
      <c r="S119" s="523">
        <v>-52479.29000000027</v>
      </c>
      <c r="U119" s="63">
        <v>2056877.5799999998</v>
      </c>
      <c r="V119" s="63">
        <v>2142900</v>
      </c>
      <c r="W119" s="513">
        <v>-86022.420000000158</v>
      </c>
      <c r="X119" s="167">
        <v>2001350.0699999998</v>
      </c>
      <c r="Y119" s="523">
        <v>55527.510000000009</v>
      </c>
      <c r="AA119" s="63">
        <v>1948870.7800000003</v>
      </c>
      <c r="AC119" s="25">
        <v>155091.04999999999</v>
      </c>
      <c r="AD119" s="25">
        <v>171453.59</v>
      </c>
      <c r="AE119" s="25">
        <v>153788.72</v>
      </c>
      <c r="AF119" s="25">
        <v>161806.06</v>
      </c>
      <c r="AG119" s="25">
        <v>235081.58000000002</v>
      </c>
      <c r="AH119" s="25">
        <v>134039.74</v>
      </c>
      <c r="AI119" s="25">
        <v>158296.13</v>
      </c>
      <c r="AJ119" s="25">
        <v>197169.78</v>
      </c>
      <c r="AK119" s="25">
        <v>157135.17000000001</v>
      </c>
      <c r="AL119" s="25">
        <v>154772.12</v>
      </c>
      <c r="AM119" s="25">
        <v>173595.21</v>
      </c>
      <c r="AN119" s="25">
        <v>149120.92000000001</v>
      </c>
      <c r="AO119" s="25">
        <v>138005.19</v>
      </c>
      <c r="AP119" s="25">
        <v>168388.04</v>
      </c>
      <c r="AQ119" s="25">
        <v>145244.33000000002</v>
      </c>
      <c r="AR119" s="25">
        <v>153847.07</v>
      </c>
      <c r="AS119" s="25">
        <v>242936.02999999997</v>
      </c>
      <c r="AT119" s="25">
        <v>118402.95999999999</v>
      </c>
      <c r="AU119" s="25">
        <v>150253.96</v>
      </c>
      <c r="AV119" s="25">
        <v>224500</v>
      </c>
      <c r="AW119" s="25">
        <v>184600</v>
      </c>
      <c r="AX119" s="25">
        <v>161200</v>
      </c>
      <c r="AY119" s="25">
        <v>193300</v>
      </c>
      <c r="AZ119" s="25">
        <v>176200</v>
      </c>
      <c r="BB119" s="1188">
        <v>158200</v>
      </c>
      <c r="BC119" s="1188">
        <v>174800</v>
      </c>
      <c r="BD119" s="1188">
        <v>156700</v>
      </c>
      <c r="BE119" s="1188">
        <v>165000</v>
      </c>
      <c r="BF119" s="1188">
        <v>239900</v>
      </c>
      <c r="BG119" s="1188">
        <v>136700</v>
      </c>
      <c r="BH119" s="1188">
        <v>171800</v>
      </c>
      <c r="BI119" s="1188">
        <v>224500</v>
      </c>
      <c r="BJ119" s="1188">
        <v>184600</v>
      </c>
      <c r="BK119" s="1188">
        <v>161200</v>
      </c>
      <c r="BL119" s="1188">
        <v>193300</v>
      </c>
      <c r="BM119" s="1188">
        <v>176200</v>
      </c>
    </row>
    <row r="120" spans="3:65" ht="20.25" customHeight="1">
      <c r="C120" s="54" t="s">
        <v>921</v>
      </c>
      <c r="D120" s="32" t="s">
        <v>17</v>
      </c>
      <c r="E120" s="1303"/>
      <c r="F120" s="32" t="s">
        <v>1</v>
      </c>
      <c r="G120" s="32" t="s">
        <v>143</v>
      </c>
      <c r="I120" s="24">
        <v>115863.43999999999</v>
      </c>
      <c r="J120" s="24">
        <v>132715.5</v>
      </c>
      <c r="K120" s="123">
        <v>-16852.060000000012</v>
      </c>
      <c r="L120" s="78">
        <v>117955.75000000001</v>
      </c>
      <c r="M120" s="100">
        <v>-2092.3100000000268</v>
      </c>
      <c r="O120" s="24">
        <v>867406.55999999994</v>
      </c>
      <c r="P120" s="24">
        <v>924497.75</v>
      </c>
      <c r="Q120" s="123">
        <v>-57091.190000000061</v>
      </c>
      <c r="R120" s="78">
        <v>880310.36999999988</v>
      </c>
      <c r="S120" s="100">
        <v>-12903.809999999939</v>
      </c>
      <c r="U120" s="24">
        <v>1593402.06</v>
      </c>
      <c r="V120" s="24">
        <v>1650493.25</v>
      </c>
      <c r="W120" s="123">
        <v>-57091.189999999944</v>
      </c>
      <c r="X120" s="78">
        <v>1514607.3599999999</v>
      </c>
      <c r="Y120" s="100">
        <v>78794.700000000186</v>
      </c>
      <c r="AA120" s="24">
        <v>1501703.55</v>
      </c>
      <c r="AC120" s="25">
        <v>117239.21999999999</v>
      </c>
      <c r="AD120" s="25">
        <v>128876.35</v>
      </c>
      <c r="AE120" s="25">
        <v>116089.17000000001</v>
      </c>
      <c r="AF120" s="25">
        <v>122462</v>
      </c>
      <c r="AG120" s="25">
        <v>177319.45</v>
      </c>
      <c r="AH120" s="25">
        <v>100368.43</v>
      </c>
      <c r="AI120" s="25">
        <v>117955.75000000001</v>
      </c>
      <c r="AJ120" s="25">
        <v>147273.38</v>
      </c>
      <c r="AK120" s="25">
        <v>119244.64000000001</v>
      </c>
      <c r="AL120" s="25">
        <v>118142.23999999999</v>
      </c>
      <c r="AM120" s="25">
        <v>130505.69999999998</v>
      </c>
      <c r="AN120" s="25">
        <v>119131.03000000001</v>
      </c>
      <c r="AO120" s="25">
        <v>101612.78</v>
      </c>
      <c r="AP120" s="25">
        <v>131697.91</v>
      </c>
      <c r="AQ120" s="25">
        <v>116432.70000000001</v>
      </c>
      <c r="AR120" s="25">
        <v>121364.69</v>
      </c>
      <c r="AS120" s="25">
        <v>189367.20999999996</v>
      </c>
      <c r="AT120" s="25">
        <v>91067.829999999987</v>
      </c>
      <c r="AU120" s="25">
        <v>115863.43999999999</v>
      </c>
      <c r="AV120" s="25">
        <v>173426.25000000003</v>
      </c>
      <c r="AW120" s="25">
        <v>142603.5</v>
      </c>
      <c r="AX120" s="25">
        <v>124527.00000000001</v>
      </c>
      <c r="AY120" s="25">
        <v>149324.25000000003</v>
      </c>
      <c r="AZ120" s="25">
        <v>136114.5</v>
      </c>
      <c r="BB120" s="26">
        <v>120627.50000000001</v>
      </c>
      <c r="BC120" s="26">
        <v>133285</v>
      </c>
      <c r="BD120" s="26">
        <v>119483.75000000001</v>
      </c>
      <c r="BE120" s="26">
        <v>127462.50000000001</v>
      </c>
      <c r="BF120" s="26">
        <v>185322.75000000003</v>
      </c>
      <c r="BG120" s="26">
        <v>105600.75000000001</v>
      </c>
      <c r="BH120" s="26">
        <v>132715.5</v>
      </c>
      <c r="BI120" s="26">
        <v>173426.25000000003</v>
      </c>
      <c r="BJ120" s="26">
        <v>142603.5</v>
      </c>
      <c r="BK120" s="26">
        <v>124527.00000000001</v>
      </c>
      <c r="BL120" s="26">
        <v>149324.25000000003</v>
      </c>
      <c r="BM120" s="26">
        <v>136114.5</v>
      </c>
    </row>
    <row r="121" spans="3:65" ht="23.25" customHeight="1">
      <c r="C121" s="54" t="s">
        <v>922</v>
      </c>
      <c r="D121" s="32" t="s">
        <v>17</v>
      </c>
      <c r="E121" s="1303"/>
      <c r="F121" s="32" t="s">
        <v>36</v>
      </c>
      <c r="G121" s="32" t="s">
        <v>143</v>
      </c>
      <c r="I121" s="24">
        <v>49887.25</v>
      </c>
      <c r="J121" s="24">
        <v>51100.480000000003</v>
      </c>
      <c r="K121" s="123">
        <v>-1213.2300000000032</v>
      </c>
      <c r="L121" s="78">
        <v>43582.12000000001</v>
      </c>
      <c r="M121" s="100">
        <v>6305.1299999999901</v>
      </c>
      <c r="O121" s="24">
        <v>326847.11</v>
      </c>
      <c r="P121" s="24">
        <v>361685.76000000001</v>
      </c>
      <c r="Q121" s="123">
        <v>-34838.650000000023</v>
      </c>
      <c r="R121" s="78">
        <v>334505.06</v>
      </c>
      <c r="S121" s="100">
        <v>-7657.9500000000116</v>
      </c>
      <c r="U121" s="24">
        <v>605845.67000000004</v>
      </c>
      <c r="V121" s="24">
        <v>640684.32000000007</v>
      </c>
      <c r="W121" s="123">
        <v>-34838.650000000023</v>
      </c>
      <c r="X121" s="78">
        <v>575859.77</v>
      </c>
      <c r="Y121" s="100">
        <v>29985.900000000023</v>
      </c>
      <c r="AA121" s="24">
        <v>568201.81999999995</v>
      </c>
      <c r="AC121" s="25">
        <v>43118.460000000006</v>
      </c>
      <c r="AD121" s="25">
        <v>56805.19</v>
      </c>
      <c r="AE121" s="25">
        <v>45668.42</v>
      </c>
      <c r="AF121" s="25">
        <v>46099.7</v>
      </c>
      <c r="AG121" s="25">
        <v>58848.22</v>
      </c>
      <c r="AH121" s="25">
        <v>40382.950000000004</v>
      </c>
      <c r="AI121" s="25">
        <v>43582.12000000001</v>
      </c>
      <c r="AJ121" s="25">
        <v>53606</v>
      </c>
      <c r="AK121" s="25">
        <v>43192.07</v>
      </c>
      <c r="AL121" s="25">
        <v>44455.7</v>
      </c>
      <c r="AM121" s="25">
        <v>57665.09</v>
      </c>
      <c r="AN121" s="25">
        <v>42435.85</v>
      </c>
      <c r="AO121" s="25">
        <v>43106.16</v>
      </c>
      <c r="AP121" s="25">
        <v>53936.69</v>
      </c>
      <c r="AQ121" s="25">
        <v>42526.75</v>
      </c>
      <c r="AR121" s="25">
        <v>43903.03</v>
      </c>
      <c r="AS121" s="25">
        <v>55513.81</v>
      </c>
      <c r="AT121" s="25">
        <v>37973.42</v>
      </c>
      <c r="AU121" s="25">
        <v>49887.25</v>
      </c>
      <c r="AV121" s="25">
        <v>66024</v>
      </c>
      <c r="AW121" s="25">
        <v>54286.400000000001</v>
      </c>
      <c r="AX121" s="25">
        <v>48124.160000000003</v>
      </c>
      <c r="AY121" s="25">
        <v>58038.239999999998</v>
      </c>
      <c r="AZ121" s="25">
        <v>52525.760000000002</v>
      </c>
      <c r="BB121" s="26">
        <v>46992.32</v>
      </c>
      <c r="BC121" s="26">
        <v>54223.519999999997</v>
      </c>
      <c r="BD121" s="26">
        <v>46363.519999999997</v>
      </c>
      <c r="BE121" s="26">
        <v>49004.480000000003</v>
      </c>
      <c r="BF121" s="26">
        <v>71012.479999999996</v>
      </c>
      <c r="BG121" s="26">
        <v>42988.959999999999</v>
      </c>
      <c r="BH121" s="26">
        <v>51100.480000000003</v>
      </c>
      <c r="BI121" s="26">
        <v>66024</v>
      </c>
      <c r="BJ121" s="26">
        <v>54286.400000000001</v>
      </c>
      <c r="BK121" s="26">
        <v>48124.160000000003</v>
      </c>
      <c r="BL121" s="26">
        <v>58038.239999999998</v>
      </c>
      <c r="BM121" s="26">
        <v>52525.760000000002</v>
      </c>
    </row>
    <row r="122" spans="3:65" ht="23.25" customHeight="1">
      <c r="C122" s="54" t="s">
        <v>923</v>
      </c>
      <c r="D122" s="32" t="s">
        <v>17</v>
      </c>
      <c r="E122" s="1303"/>
      <c r="F122" s="32" t="s">
        <v>40</v>
      </c>
      <c r="G122" s="32" t="s">
        <v>143</v>
      </c>
      <c r="I122" s="24">
        <v>8883.3299999999945</v>
      </c>
      <c r="J122" s="24">
        <v>11599.970769230769</v>
      </c>
      <c r="K122" s="123">
        <v>-2716.6407692307748</v>
      </c>
      <c r="L122" s="78">
        <v>4238.5800000000036</v>
      </c>
      <c r="M122" s="100">
        <v>4644.7499999999909</v>
      </c>
      <c r="O122" s="24">
        <v>66104.079999999987</v>
      </c>
      <c r="P122" s="24">
        <v>86999.780769230769</v>
      </c>
      <c r="Q122" s="123">
        <v>-20895.700769230782</v>
      </c>
      <c r="R122" s="78">
        <v>61067.579999999994</v>
      </c>
      <c r="S122" s="100">
        <v>5036.4999999999927</v>
      </c>
      <c r="U122" s="24">
        <v>129903.91923076921</v>
      </c>
      <c r="V122" s="24">
        <v>150799.62</v>
      </c>
      <c r="W122" s="123">
        <v>-20895.700769230782</v>
      </c>
      <c r="X122" s="78">
        <v>109075.39999999998</v>
      </c>
      <c r="Y122" s="100">
        <v>20828.519230769234</v>
      </c>
      <c r="AA122" s="24">
        <v>114111.9</v>
      </c>
      <c r="AC122" s="25">
        <v>7048.8800000000028</v>
      </c>
      <c r="AD122" s="25">
        <v>11119.009999999997</v>
      </c>
      <c r="AE122" s="25">
        <v>9005.3599999999969</v>
      </c>
      <c r="AF122" s="25">
        <v>9318.2000000000044</v>
      </c>
      <c r="AG122" s="25">
        <v>11425.859999999999</v>
      </c>
      <c r="AH122" s="25">
        <v>8911.6899999999951</v>
      </c>
      <c r="AI122" s="25">
        <v>4238.5800000000036</v>
      </c>
      <c r="AJ122" s="25">
        <v>9134.5399999999918</v>
      </c>
      <c r="AK122" s="25">
        <v>8882.5300000000007</v>
      </c>
      <c r="AL122" s="25">
        <v>8882.519999999995</v>
      </c>
      <c r="AM122" s="25">
        <v>10706.080000000011</v>
      </c>
      <c r="AN122" s="25">
        <v>10402.149999999991</v>
      </c>
      <c r="AO122" s="25">
        <v>8385.6200000000099</v>
      </c>
      <c r="AP122" s="25">
        <v>10257.149999999998</v>
      </c>
      <c r="AQ122" s="25">
        <v>9236.1899999999914</v>
      </c>
      <c r="AR122" s="25">
        <v>9272.1400000000103</v>
      </c>
      <c r="AS122" s="25">
        <v>11225.899999999998</v>
      </c>
      <c r="AT122" s="25">
        <v>8843.7500000000036</v>
      </c>
      <c r="AU122" s="25">
        <v>8883.3299999999945</v>
      </c>
      <c r="AV122" s="25">
        <v>14499.963461538462</v>
      </c>
      <c r="AW122" s="25">
        <v>11599.970769230769</v>
      </c>
      <c r="AX122" s="25">
        <v>11599.970769230769</v>
      </c>
      <c r="AY122" s="25">
        <v>14499.963461538462</v>
      </c>
      <c r="AZ122" s="25">
        <v>11599.970769230769</v>
      </c>
      <c r="BB122" s="26">
        <v>11599.970769230769</v>
      </c>
      <c r="BC122" s="26">
        <v>14499.963461538462</v>
      </c>
      <c r="BD122" s="26">
        <v>11599.970769230769</v>
      </c>
      <c r="BE122" s="26">
        <v>11599.970769230769</v>
      </c>
      <c r="BF122" s="26">
        <v>14499.963461538462</v>
      </c>
      <c r="BG122" s="26">
        <v>11599.970769230769</v>
      </c>
      <c r="BH122" s="26">
        <v>11599.970769230769</v>
      </c>
      <c r="BI122" s="26">
        <v>14499.963461538462</v>
      </c>
      <c r="BJ122" s="26">
        <v>11599.970769230769</v>
      </c>
      <c r="BK122" s="26">
        <v>11599.970769230769</v>
      </c>
      <c r="BL122" s="26">
        <v>14499.963461538462</v>
      </c>
      <c r="BM122" s="26">
        <v>11599.970769230769</v>
      </c>
    </row>
    <row r="123" spans="3:65" ht="23.25" customHeight="1">
      <c r="C123" s="54" t="s">
        <v>924</v>
      </c>
      <c r="D123" s="32" t="s">
        <v>17</v>
      </c>
      <c r="E123" s="1303"/>
      <c r="F123" s="32" t="s">
        <v>79</v>
      </c>
      <c r="G123" s="32" t="s">
        <v>143</v>
      </c>
      <c r="I123" s="24">
        <v>19197.129999999997</v>
      </c>
      <c r="J123" s="24">
        <v>22875.892307692309</v>
      </c>
      <c r="K123" s="123">
        <v>-3678.7623076923119</v>
      </c>
      <c r="L123" s="78">
        <v>12631.480000000001</v>
      </c>
      <c r="M123" s="100">
        <v>6565.649999999996</v>
      </c>
      <c r="O123" s="24">
        <v>144491.88999999998</v>
      </c>
      <c r="P123" s="24">
        <v>167811.59230769234</v>
      </c>
      <c r="Q123" s="123">
        <v>-23319.702307692351</v>
      </c>
      <c r="R123" s="78">
        <v>170950.15</v>
      </c>
      <c r="S123" s="100">
        <v>-26458.260000000009</v>
      </c>
      <c r="U123" s="24">
        <v>270084.89769230766</v>
      </c>
      <c r="V123" s="24">
        <v>293404.59999999998</v>
      </c>
      <c r="W123" s="123">
        <v>-23319.702307692321</v>
      </c>
      <c r="X123" s="78">
        <v>293310.08000000002</v>
      </c>
      <c r="Y123" s="100">
        <v>-23225.182307692361</v>
      </c>
      <c r="AA123" s="24">
        <v>266851.82</v>
      </c>
      <c r="AC123" s="25">
        <v>29049.88</v>
      </c>
      <c r="AD123" s="25">
        <v>44217.57</v>
      </c>
      <c r="AE123" s="25">
        <v>21135.51</v>
      </c>
      <c r="AF123" s="25">
        <v>17840.72</v>
      </c>
      <c r="AG123" s="25">
        <v>26499.000000000004</v>
      </c>
      <c r="AH123" s="25">
        <v>19575.989999999998</v>
      </c>
      <c r="AI123" s="25">
        <v>12631.480000000001</v>
      </c>
      <c r="AJ123" s="25">
        <v>29361.369999999995</v>
      </c>
      <c r="AK123" s="25">
        <v>21632.44</v>
      </c>
      <c r="AL123" s="25">
        <v>23270.1</v>
      </c>
      <c r="AM123" s="25">
        <v>27744.809999999998</v>
      </c>
      <c r="AN123" s="25">
        <v>20351.21</v>
      </c>
      <c r="AO123" s="25">
        <v>22223.309999999998</v>
      </c>
      <c r="AP123" s="25">
        <v>28607.46</v>
      </c>
      <c r="AQ123" s="25">
        <v>14998.92</v>
      </c>
      <c r="AR123" s="25">
        <v>17020.219999999998</v>
      </c>
      <c r="AS123" s="25">
        <v>23651.399999999994</v>
      </c>
      <c r="AT123" s="25">
        <v>18793.45</v>
      </c>
      <c r="AU123" s="25">
        <v>19197.129999999997</v>
      </c>
      <c r="AV123" s="25">
        <v>29023.865384615387</v>
      </c>
      <c r="AW123" s="25">
        <v>23439.09230769231</v>
      </c>
      <c r="AX123" s="25">
        <v>22409.492307692308</v>
      </c>
      <c r="AY123" s="25">
        <v>27651.065384615387</v>
      </c>
      <c r="AZ123" s="25">
        <v>23069.492307692308</v>
      </c>
      <c r="BB123" s="26">
        <v>22277.492307692308</v>
      </c>
      <c r="BC123" s="26">
        <v>26837.065384615387</v>
      </c>
      <c r="BD123" s="26">
        <v>22211.492307692308</v>
      </c>
      <c r="BE123" s="26">
        <v>22576.692307692309</v>
      </c>
      <c r="BF123" s="26">
        <v>29701.465384615389</v>
      </c>
      <c r="BG123" s="26">
        <v>21331.492307692308</v>
      </c>
      <c r="BH123" s="26">
        <v>22875.892307692309</v>
      </c>
      <c r="BI123" s="26">
        <v>29023.865384615387</v>
      </c>
      <c r="BJ123" s="26">
        <v>23439.09230769231</v>
      </c>
      <c r="BK123" s="26">
        <v>22409.492307692308</v>
      </c>
      <c r="BL123" s="26">
        <v>27651.065384615387</v>
      </c>
      <c r="BM123" s="26">
        <v>23069.492307692308</v>
      </c>
    </row>
    <row r="124" spans="3:65" s="54" customFormat="1" ht="21" customHeight="1">
      <c r="C124" s="54" t="s">
        <v>925</v>
      </c>
      <c r="D124" s="32" t="s">
        <v>17</v>
      </c>
      <c r="E124" s="1303"/>
      <c r="F124" s="54" t="s">
        <v>87</v>
      </c>
      <c r="G124" s="54" t="s">
        <v>143</v>
      </c>
      <c r="I124" s="25">
        <v>37895.729999999996</v>
      </c>
      <c r="J124" s="25">
        <v>47139.156923076909</v>
      </c>
      <c r="K124" s="514">
        <v>-9243.4269230769132</v>
      </c>
      <c r="L124" s="82">
        <v>57503.57</v>
      </c>
      <c r="M124" s="524">
        <v>-19607.840000000004</v>
      </c>
      <c r="O124" s="25">
        <v>329963.47999999992</v>
      </c>
      <c r="P124" s="25">
        <v>308000.61692307697</v>
      </c>
      <c r="Q124" s="514">
        <v>21962.863076922949</v>
      </c>
      <c r="R124" s="82">
        <v>313787.58</v>
      </c>
      <c r="S124" s="524">
        <v>16175.899999999907</v>
      </c>
      <c r="U124" s="25">
        <v>587567.57307692314</v>
      </c>
      <c r="V124" s="25">
        <v>565604.71000000008</v>
      </c>
      <c r="W124" s="514">
        <v>21962.863076923066</v>
      </c>
      <c r="X124" s="82">
        <v>536362.11</v>
      </c>
      <c r="Y124" s="524">
        <v>51205.463076923159</v>
      </c>
      <c r="AA124" s="25">
        <v>552538.01</v>
      </c>
      <c r="AC124" s="25">
        <v>38021.999999999971</v>
      </c>
      <c r="AD124" s="25">
        <v>16734.580000000009</v>
      </c>
      <c r="AE124" s="25">
        <v>40279.880000000019</v>
      </c>
      <c r="AF124" s="25">
        <v>49203.380000000005</v>
      </c>
      <c r="AG124" s="25">
        <v>80546.37000000001</v>
      </c>
      <c r="AH124" s="25">
        <v>31497.799999999996</v>
      </c>
      <c r="AI124" s="25">
        <v>57503.57</v>
      </c>
      <c r="AJ124" s="25">
        <v>55171.470000000016</v>
      </c>
      <c r="AK124" s="25">
        <v>45537.600000000006</v>
      </c>
      <c r="AL124" s="25">
        <v>41533.919999999998</v>
      </c>
      <c r="AM124" s="25">
        <v>34389.719999999979</v>
      </c>
      <c r="AN124" s="25">
        <v>45941.820000000029</v>
      </c>
      <c r="AO124" s="25">
        <v>27897.689999999988</v>
      </c>
      <c r="AP124" s="25">
        <v>38896.610000000008</v>
      </c>
      <c r="AQ124" s="25">
        <v>49670.840000000026</v>
      </c>
      <c r="AR124" s="25">
        <v>51169.299999999988</v>
      </c>
      <c r="AS124" s="25">
        <v>98976.099999999977</v>
      </c>
      <c r="AT124" s="25">
        <v>25457.209999999988</v>
      </c>
      <c r="AU124" s="25">
        <v>37895.729999999996</v>
      </c>
      <c r="AV124" s="25">
        <v>63878.421153846182</v>
      </c>
      <c r="AW124" s="25">
        <v>53278.036923076928</v>
      </c>
      <c r="AX124" s="25">
        <v>42393.376923076932</v>
      </c>
      <c r="AY124" s="25">
        <v>49134.981153846195</v>
      </c>
      <c r="AZ124" s="25">
        <v>48919.276923076912</v>
      </c>
      <c r="BB124" s="1188">
        <v>39757.716923076943</v>
      </c>
      <c r="BC124" s="1188">
        <v>37724.451153846159</v>
      </c>
      <c r="BD124" s="1188">
        <v>39308.766923076932</v>
      </c>
      <c r="BE124" s="1188">
        <v>44281.356923076935</v>
      </c>
      <c r="BF124" s="1188">
        <v>70108.841153846181</v>
      </c>
      <c r="BG124" s="1188">
        <v>29680.326923076937</v>
      </c>
      <c r="BH124" s="1188">
        <v>47139.156923076909</v>
      </c>
      <c r="BI124" s="1188">
        <v>63878.421153846182</v>
      </c>
      <c r="BJ124" s="1188">
        <v>53278.036923076928</v>
      </c>
      <c r="BK124" s="1188">
        <v>42393.376923076932</v>
      </c>
      <c r="BL124" s="1188">
        <v>49134.981153846195</v>
      </c>
      <c r="BM124" s="1188">
        <v>48919.276923076912</v>
      </c>
    </row>
    <row r="125" spans="3:65" s="502" customFormat="1" ht="20.25" customHeight="1">
      <c r="E125" s="1303"/>
      <c r="F125" s="106" t="s">
        <v>609</v>
      </c>
      <c r="G125" s="106" t="s">
        <v>614</v>
      </c>
      <c r="H125" s="106"/>
      <c r="I125" s="510">
        <v>0.95154038859407475</v>
      </c>
      <c r="J125" s="510">
        <v>1.0466522082018928</v>
      </c>
      <c r="K125" s="515">
        <v>-9.5111819607818004E-2</v>
      </c>
      <c r="L125" s="510">
        <v>0.92460664784464697</v>
      </c>
      <c r="M125" s="515">
        <v>2.6933740749427781E-2</v>
      </c>
      <c r="N125" s="106"/>
      <c r="O125" s="510">
        <v>0.93978865966229308</v>
      </c>
      <c r="P125" s="510">
        <v>0.96171616560907103</v>
      </c>
      <c r="Q125" s="515">
        <v>-2.1927505946777948E-2</v>
      </c>
      <c r="R125" s="510">
        <v>0.96728891154281715</v>
      </c>
      <c r="S125" s="515">
        <v>-2.7500251880524074E-2</v>
      </c>
      <c r="T125" s="106"/>
      <c r="U125" s="510">
        <v>0.95089852006091036</v>
      </c>
      <c r="V125" s="510">
        <v>0.96294822053675611</v>
      </c>
      <c r="W125" s="515">
        <v>-1.2049700475845748E-2</v>
      </c>
      <c r="X125" s="510">
        <v>0.93478037652852053</v>
      </c>
      <c r="Y125" s="515">
        <v>1.6118143532389828E-2</v>
      </c>
      <c r="Z125" s="106"/>
      <c r="AA125" s="67">
        <v>0.91949559837144401</v>
      </c>
      <c r="AB125" s="106"/>
      <c r="AC125" s="67">
        <v>0.75593801189688248</v>
      </c>
      <c r="AD125" s="67">
        <v>0.75166900850545038</v>
      </c>
      <c r="AE125" s="67">
        <v>0.75486140986152961</v>
      </c>
      <c r="AF125" s="67">
        <v>0.7568443357436675</v>
      </c>
      <c r="AG125" s="67">
        <v>0.75428900043976221</v>
      </c>
      <c r="AH125" s="67">
        <v>0.74879606600251536</v>
      </c>
      <c r="AI125" s="67">
        <v>0.74515877299084954</v>
      </c>
      <c r="AJ125" s="67">
        <v>0.74693687846078649</v>
      </c>
      <c r="AK125" s="67">
        <v>0.75886664964947059</v>
      </c>
      <c r="AL125" s="67">
        <v>0.76333024319883969</v>
      </c>
      <c r="AM125" s="67">
        <v>0.75178168798551526</v>
      </c>
      <c r="AN125" s="67">
        <v>0.79888878099732752</v>
      </c>
      <c r="AO125" s="67">
        <v>0.7362968015913024</v>
      </c>
      <c r="AP125" s="67">
        <v>0.78210964389157323</v>
      </c>
      <c r="AQ125" s="67">
        <v>0.8016333580801398</v>
      </c>
      <c r="AR125" s="67">
        <v>0.78886578730423662</v>
      </c>
      <c r="AS125" s="67">
        <v>0.77949413267352718</v>
      </c>
      <c r="AT125" s="67">
        <v>0.76913474122606384</v>
      </c>
      <c r="AU125" s="67">
        <v>0.77111738020082798</v>
      </c>
      <c r="AV125" s="67">
        <v>0.77250000000000008</v>
      </c>
      <c r="AW125" s="67">
        <v>0.77249999999999996</v>
      </c>
      <c r="AX125" s="67">
        <v>0.77250000000000008</v>
      </c>
      <c r="AY125" s="67">
        <v>0.77250000000000019</v>
      </c>
      <c r="AZ125" s="67">
        <v>0.77249999999999996</v>
      </c>
      <c r="BA125" s="106"/>
      <c r="BB125" s="67">
        <v>0.76250000000000007</v>
      </c>
      <c r="BC125" s="67">
        <v>0.76249999999999996</v>
      </c>
      <c r="BD125" s="67">
        <v>0.76250000000000007</v>
      </c>
      <c r="BE125" s="67">
        <v>0.77250000000000008</v>
      </c>
      <c r="BF125" s="67">
        <v>0.77250000000000008</v>
      </c>
      <c r="BG125" s="67">
        <v>0.77250000000000008</v>
      </c>
      <c r="BH125" s="67">
        <v>0.77249999999999996</v>
      </c>
      <c r="BI125" s="67">
        <v>0.77250000000000008</v>
      </c>
      <c r="BJ125" s="67">
        <v>0.77249999999999996</v>
      </c>
      <c r="BK125" s="67">
        <v>0.77250000000000008</v>
      </c>
      <c r="BL125" s="67">
        <v>0.77250000000000019</v>
      </c>
      <c r="BM125" s="67">
        <v>0.77249999999999996</v>
      </c>
    </row>
    <row r="126" spans="3:65" s="502" customFormat="1" ht="23.25" customHeight="1">
      <c r="E126" s="1303"/>
      <c r="F126" s="106" t="s">
        <v>610</v>
      </c>
      <c r="G126" s="106" t="s">
        <v>614</v>
      </c>
      <c r="H126" s="106"/>
      <c r="I126" s="511">
        <v>0.40970415905905916</v>
      </c>
      <c r="J126" s="511">
        <v>0.40300063091482652</v>
      </c>
      <c r="K126" s="516">
        <v>-6.70352814423264E-3</v>
      </c>
      <c r="L126" s="511">
        <v>0.34162232768782486</v>
      </c>
      <c r="M126" s="516">
        <v>-6.8081831371234303E-2</v>
      </c>
      <c r="N126" s="106"/>
      <c r="O126" s="511">
        <v>0.35412137927731846</v>
      </c>
      <c r="P126" s="511">
        <v>0.37624649953188394</v>
      </c>
      <c r="Q126" s="516">
        <v>2.2125120254565478E-2</v>
      </c>
      <c r="R126" s="511">
        <v>0.36755563312626294</v>
      </c>
      <c r="S126" s="516">
        <v>1.3434253848944477E-2</v>
      </c>
      <c r="T126" s="106"/>
      <c r="U126" s="511">
        <v>0.3615520309973182</v>
      </c>
      <c r="V126" s="511">
        <v>0.37379481913652279</v>
      </c>
      <c r="W126" s="516">
        <v>1.2242788139204597E-2</v>
      </c>
      <c r="X126" s="511">
        <v>0.35540723414167702</v>
      </c>
      <c r="Y126" s="516">
        <v>-6.1447968556411769E-3</v>
      </c>
      <c r="Z126" s="106"/>
      <c r="AA126" s="22">
        <v>0.34791092587924127</v>
      </c>
      <c r="AB126" s="106"/>
      <c r="AC126" s="22">
        <v>0.27802029839890829</v>
      </c>
      <c r="AD126" s="22">
        <v>0.33131525563273423</v>
      </c>
      <c r="AE126" s="22">
        <v>0.29695558946065742</v>
      </c>
      <c r="AF126" s="22">
        <v>0.28490712894189502</v>
      </c>
      <c r="AG126" s="22">
        <v>0.25033105528727517</v>
      </c>
      <c r="AH126" s="22">
        <v>0.30127594995334972</v>
      </c>
      <c r="AI126" s="22">
        <v>0.27532018628629779</v>
      </c>
      <c r="AJ126" s="22">
        <v>0.27187736376233723</v>
      </c>
      <c r="AK126" s="22">
        <v>0.2748720735147962</v>
      </c>
      <c r="AL126" s="22">
        <v>0.28723325622211543</v>
      </c>
      <c r="AM126" s="22">
        <v>0.33218134302207991</v>
      </c>
      <c r="AN126" s="22">
        <v>0.2845734186725779</v>
      </c>
      <c r="AO126" s="22">
        <v>0.31235173111967746</v>
      </c>
      <c r="AP126" s="22">
        <v>0.32031188200777205</v>
      </c>
      <c r="AQ126" s="22">
        <v>0.29279456210097837</v>
      </c>
      <c r="AR126" s="22">
        <v>0.285367995633586</v>
      </c>
      <c r="AS126" s="22">
        <v>0.22851204903611871</v>
      </c>
      <c r="AT126" s="22">
        <v>0.32071343486683102</v>
      </c>
      <c r="AU126" s="22">
        <v>0.33201953545849977</v>
      </c>
      <c r="AV126" s="22">
        <v>0.29409354120267261</v>
      </c>
      <c r="AW126" s="22">
        <v>0.29407583965330447</v>
      </c>
      <c r="AX126" s="22">
        <v>0.29853697270471469</v>
      </c>
      <c r="AY126" s="22">
        <v>0.30024956026901189</v>
      </c>
      <c r="AZ126" s="22">
        <v>0.29810306469920544</v>
      </c>
      <c r="BA126" s="106"/>
      <c r="BB126" s="22">
        <v>0.29704374209860934</v>
      </c>
      <c r="BC126" s="22">
        <v>0.3102032036613272</v>
      </c>
      <c r="BD126" s="22">
        <v>0.29587440970006379</v>
      </c>
      <c r="BE126" s="22">
        <v>0.29699684848484853</v>
      </c>
      <c r="BF126" s="22">
        <v>0.29600867027928301</v>
      </c>
      <c r="BG126" s="22">
        <v>0.314476664228237</v>
      </c>
      <c r="BH126" s="22">
        <v>0.29744167636786961</v>
      </c>
      <c r="BI126" s="22">
        <v>0.29409354120267261</v>
      </c>
      <c r="BJ126" s="22">
        <v>0.29407583965330447</v>
      </c>
      <c r="BK126" s="22">
        <v>0.29853697270471469</v>
      </c>
      <c r="BL126" s="22">
        <v>0.30024956026901189</v>
      </c>
      <c r="BM126" s="22">
        <v>0.29810306469920544</v>
      </c>
    </row>
    <row r="127" spans="3:65" s="502" customFormat="1" ht="23.25" customHeight="1">
      <c r="E127" s="1303"/>
      <c r="F127" s="106" t="s">
        <v>611</v>
      </c>
      <c r="G127" s="106" t="s">
        <v>614</v>
      </c>
      <c r="H127" s="106"/>
      <c r="I127" s="511">
        <v>7.2955259055051333E-2</v>
      </c>
      <c r="J127" s="511">
        <v>9.1482419315700073E-2</v>
      </c>
      <c r="K127" s="516">
        <v>1.852716026064874E-2</v>
      </c>
      <c r="L127" s="511">
        <v>3.3224486686078178E-2</v>
      </c>
      <c r="M127" s="516">
        <v>-3.9730772368973155E-2</v>
      </c>
      <c r="N127" s="106"/>
      <c r="O127" s="511">
        <v>7.1620238543514111E-2</v>
      </c>
      <c r="P127" s="511">
        <v>9.050221654970432E-2</v>
      </c>
      <c r="Q127" s="516">
        <v>1.8881978006190209E-2</v>
      </c>
      <c r="R127" s="511">
        <v>6.7101325852555738E-2</v>
      </c>
      <c r="S127" s="516">
        <v>-4.5189126909583738E-3</v>
      </c>
      <c r="T127" s="106"/>
      <c r="U127" s="511">
        <v>7.7523085759441321E-2</v>
      </c>
      <c r="V127" s="511">
        <v>8.798110851808634E-2</v>
      </c>
      <c r="W127" s="516">
        <v>1.0458022758645019E-2</v>
      </c>
      <c r="X127" s="511">
        <v>6.7318795731983627E-2</v>
      </c>
      <c r="Y127" s="516">
        <v>-1.0204290027457694E-2</v>
      </c>
      <c r="Z127" s="106"/>
      <c r="AA127" s="22">
        <v>6.9870907458267892E-2</v>
      </c>
      <c r="AB127" s="106"/>
      <c r="AC127" s="67">
        <v>9.2036073950266278E-2</v>
      </c>
      <c r="AD127" s="67">
        <v>6.9807834316694337E-2</v>
      </c>
      <c r="AE127" s="67">
        <v>6.647778036722761E-2</v>
      </c>
      <c r="AF127" s="67">
        <v>7.0714417326618345E-2</v>
      </c>
      <c r="AG127" s="67">
        <v>6.4408998204012052E-2</v>
      </c>
      <c r="AH127" s="67">
        <v>8.7364610533605322E-2</v>
      </c>
      <c r="AI127" s="67">
        <v>3.3224486686078178E-2</v>
      </c>
      <c r="AJ127" s="67">
        <v>5.813059149312199E-2</v>
      </c>
      <c r="AK127" s="67">
        <v>6.5526239767760897E-2</v>
      </c>
      <c r="AL127" s="67">
        <v>7.131471359128122E-2</v>
      </c>
      <c r="AM127" s="67">
        <v>6.8169960334879792E-2</v>
      </c>
      <c r="AN127" s="67">
        <v>7.6541163386832076E-2</v>
      </c>
      <c r="AO127" s="67">
        <v>7.4215876739773493E-2</v>
      </c>
      <c r="AP127" s="67">
        <v>6.9768931968701889E-2</v>
      </c>
      <c r="AQ127" s="67">
        <v>7.3993021438387957E-2</v>
      </c>
      <c r="AR127" s="67">
        <v>7.1242384029837832E-2</v>
      </c>
      <c r="AS127" s="67">
        <v>6.262430415890223E-2</v>
      </c>
      <c r="AT127" s="67">
        <v>8.2668441477286844E-2</v>
      </c>
      <c r="AU127" s="67">
        <v>7.2955259055051333E-2</v>
      </c>
      <c r="AV127" s="67">
        <v>8.8684791813690905E-2</v>
      </c>
      <c r="AW127" s="67">
        <v>8.7217825332562171E-2</v>
      </c>
      <c r="AX127" s="67">
        <v>8.5106168519668152E-2</v>
      </c>
      <c r="AY127" s="67">
        <v>8.3141992325335215E-2</v>
      </c>
      <c r="AZ127" s="67">
        <v>7.9724885011895327E-2</v>
      </c>
      <c r="BA127" s="106"/>
      <c r="BB127" s="67">
        <v>9.0201949994018427E-2</v>
      </c>
      <c r="BC127" s="67">
        <v>9.1080172497100889E-2</v>
      </c>
      <c r="BD127" s="67">
        <v>8.573518676445506E-2</v>
      </c>
      <c r="BE127" s="67">
        <v>8.7945191578701815E-2</v>
      </c>
      <c r="BF127" s="67">
        <v>8.1735983435955256E-2</v>
      </c>
      <c r="BG127" s="67">
        <v>0.11361381752429744</v>
      </c>
      <c r="BH127" s="67">
        <v>9.1482419315700073E-2</v>
      </c>
      <c r="BI127" s="67">
        <v>8.8684791813690905E-2</v>
      </c>
      <c r="BJ127" s="67">
        <v>8.7217825332562171E-2</v>
      </c>
      <c r="BK127" s="67">
        <v>8.5106168519668152E-2</v>
      </c>
      <c r="BL127" s="67">
        <v>8.3141992325335215E-2</v>
      </c>
      <c r="BM127" s="67">
        <v>7.9724885011895327E-2</v>
      </c>
    </row>
    <row r="128" spans="3:65" s="502" customFormat="1" ht="23.25" customHeight="1">
      <c r="E128" s="1303"/>
      <c r="F128" s="106" t="s">
        <v>612</v>
      </c>
      <c r="G128" s="106" t="s">
        <v>614</v>
      </c>
      <c r="H128" s="106"/>
      <c r="I128" s="511">
        <v>0.1576583997513881</v>
      </c>
      <c r="J128" s="511">
        <v>0.1804092453288037</v>
      </c>
      <c r="K128" s="516">
        <v>2.2750845577415607E-2</v>
      </c>
      <c r="L128" s="511">
        <v>9.9012980546660093E-2</v>
      </c>
      <c r="M128" s="516">
        <v>-5.8645419204728003E-2</v>
      </c>
      <c r="N128" s="106"/>
      <c r="O128" s="511">
        <v>0.1565492421860073</v>
      </c>
      <c r="P128" s="511">
        <v>0.17456734870247825</v>
      </c>
      <c r="Q128" s="516">
        <v>1.8018106516470955E-2</v>
      </c>
      <c r="R128" s="511">
        <v>0.18784077770386975</v>
      </c>
      <c r="S128" s="516">
        <v>3.1291535517862457E-2</v>
      </c>
      <c r="T128" s="106"/>
      <c r="U128" s="511">
        <v>0.16117923777908114</v>
      </c>
      <c r="V128" s="511">
        <v>0.17118121353558924</v>
      </c>
      <c r="W128" s="516">
        <v>1.0001975756508102E-2</v>
      </c>
      <c r="X128" s="511">
        <v>0.18102414808152689</v>
      </c>
      <c r="Y128" s="516">
        <v>1.9844910302445756E-2</v>
      </c>
      <c r="Z128" s="106"/>
      <c r="AA128" s="22">
        <v>0.16339381624782659</v>
      </c>
      <c r="AB128" s="106"/>
      <c r="AC128" s="67">
        <v>0.18730855197640356</v>
      </c>
      <c r="AD128" s="67">
        <v>0.25789818690877225</v>
      </c>
      <c r="AE128" s="67">
        <v>0.13743212115947123</v>
      </c>
      <c r="AF128" s="67">
        <v>0.11025990003093829</v>
      </c>
      <c r="AG128" s="67">
        <v>0.11272257060719093</v>
      </c>
      <c r="AH128" s="67">
        <v>0.14604616511491292</v>
      </c>
      <c r="AI128" s="67">
        <v>7.9796518082912077E-2</v>
      </c>
      <c r="AJ128" s="67">
        <v>0.14891414901411359</v>
      </c>
      <c r="AK128" s="67">
        <v>0.13766771627255692</v>
      </c>
      <c r="AL128" s="67">
        <v>0.1503507220809536</v>
      </c>
      <c r="AM128" s="67">
        <v>0.15982474401223398</v>
      </c>
      <c r="AN128" s="67">
        <v>0.1364745469649731</v>
      </c>
      <c r="AO128" s="67">
        <v>0.16103242204151885</v>
      </c>
      <c r="AP128" s="67">
        <v>0.16989009433211527</v>
      </c>
      <c r="AQ128" s="67">
        <v>0.10326681943453489</v>
      </c>
      <c r="AR128" s="67">
        <v>0.11063077119375753</v>
      </c>
      <c r="AS128" s="67">
        <v>9.735649339457797E-2</v>
      </c>
      <c r="AT128" s="67">
        <v>0.15872449472546971</v>
      </c>
      <c r="AU128" s="67">
        <v>0.12776455276120507</v>
      </c>
      <c r="AV128" s="67">
        <v>0.12928225115641598</v>
      </c>
      <c r="AW128" s="67">
        <v>0.12697233102758565</v>
      </c>
      <c r="AX128" s="67">
        <v>0.13901670166062224</v>
      </c>
      <c r="AY128" s="67">
        <v>0.1430474153368618</v>
      </c>
      <c r="AZ128" s="67">
        <v>0.13092787915829915</v>
      </c>
      <c r="BA128" s="106"/>
      <c r="BB128" s="67">
        <v>0.14081853544685402</v>
      </c>
      <c r="BC128" s="67">
        <v>0.15353012233761662</v>
      </c>
      <c r="BD128" s="67">
        <v>0.14174532423543273</v>
      </c>
      <c r="BE128" s="67">
        <v>0.13682843822843824</v>
      </c>
      <c r="BF128" s="67">
        <v>0.12380769230769233</v>
      </c>
      <c r="BG128" s="67">
        <v>0.15604603004895617</v>
      </c>
      <c r="BH128" s="67">
        <v>0.1331542043521089</v>
      </c>
      <c r="BI128" s="67">
        <v>0.12928225115641598</v>
      </c>
      <c r="BJ128" s="67">
        <v>0.12697233102758565</v>
      </c>
      <c r="BK128" s="67">
        <v>0.13901670166062224</v>
      </c>
      <c r="BL128" s="67">
        <v>0.1430474153368618</v>
      </c>
      <c r="BM128" s="67">
        <v>0.13092787915829915</v>
      </c>
    </row>
    <row r="129" spans="3:65" s="503" customFormat="1" ht="21" customHeight="1">
      <c r="C129" s="503" t="s">
        <v>926</v>
      </c>
      <c r="E129" s="1304"/>
      <c r="F129" s="507" t="s">
        <v>613</v>
      </c>
      <c r="G129" s="507" t="s">
        <v>614</v>
      </c>
      <c r="H129" s="504"/>
      <c r="I129" s="512">
        <v>0.31122257072857612</v>
      </c>
      <c r="J129" s="512">
        <v>0.37175991264256236</v>
      </c>
      <c r="K129" s="517">
        <v>-6.0537341913986242E-2</v>
      </c>
      <c r="L129" s="512">
        <v>0.45074685292408379</v>
      </c>
      <c r="M129" s="517">
        <v>-0.13952428219550767</v>
      </c>
      <c r="N129" s="504"/>
      <c r="O129" s="512">
        <v>0.35749779965545314</v>
      </c>
      <c r="P129" s="512">
        <v>0.32040010082500464</v>
      </c>
      <c r="Q129" s="517">
        <v>3.70976988304485E-2</v>
      </c>
      <c r="R129" s="512">
        <v>0.34479117486012884</v>
      </c>
      <c r="S129" s="517">
        <v>1.2706624795324306E-2</v>
      </c>
      <c r="T129" s="504"/>
      <c r="U129" s="512">
        <v>0.35064416552506966</v>
      </c>
      <c r="V129" s="512">
        <v>0.3299910793465578</v>
      </c>
      <c r="W129" s="517">
        <v>2.0653086178511859E-2</v>
      </c>
      <c r="X129" s="512">
        <v>0.3310301985733331</v>
      </c>
      <c r="Y129" s="517">
        <v>1.9613966951736561E-2</v>
      </c>
      <c r="Z129" s="504"/>
      <c r="AA129" s="508">
        <v>0.33831994878610822</v>
      </c>
      <c r="AB129" s="504"/>
      <c r="AC129" s="506">
        <v>0.24515921453881429</v>
      </c>
      <c r="AD129" s="506">
        <v>9.7604138822640046E-2</v>
      </c>
      <c r="AE129" s="506">
        <v>0.26191699885401232</v>
      </c>
      <c r="AF129" s="506">
        <v>0.30408861077267441</v>
      </c>
      <c r="AG129" s="506">
        <v>0.34263156645450488</v>
      </c>
      <c r="AH129" s="506">
        <v>0.2349885190765067</v>
      </c>
      <c r="AI129" s="506">
        <v>0.36326579809626425</v>
      </c>
      <c r="AJ129" s="506">
        <v>0.27981706932979289</v>
      </c>
      <c r="AK129" s="506">
        <v>0.28979890370818961</v>
      </c>
      <c r="AL129" s="506">
        <v>0.26835530843668742</v>
      </c>
      <c r="AM129" s="506">
        <v>0.19810293152673961</v>
      </c>
      <c r="AN129" s="506">
        <v>0.30808433853546519</v>
      </c>
      <c r="AO129" s="506">
        <v>0.20214957133133896</v>
      </c>
      <c r="AP129" s="506">
        <v>0.23099389956673885</v>
      </c>
      <c r="AQ129" s="506">
        <v>0.34198126701400339</v>
      </c>
      <c r="AR129" s="506">
        <v>0.33259846937611476</v>
      </c>
      <c r="AS129" s="506">
        <v>0.40741630625971781</v>
      </c>
      <c r="AT129" s="506">
        <v>0.21500484447348267</v>
      </c>
      <c r="AU129" s="506">
        <v>0.25221118964185701</v>
      </c>
      <c r="AV129" s="506">
        <v>0.28453639712180928</v>
      </c>
      <c r="AW129" s="506">
        <v>0.28861341778481542</v>
      </c>
      <c r="AX129" s="506">
        <v>0.26298620920022908</v>
      </c>
      <c r="AY129" s="506">
        <v>0.25419028015440348</v>
      </c>
      <c r="AZ129" s="506">
        <v>0.2776349428097441</v>
      </c>
      <c r="BA129" s="504"/>
      <c r="BB129" s="506">
        <v>0.25131300204220569</v>
      </c>
      <c r="BC129" s="506">
        <v>0.21581493795106499</v>
      </c>
      <c r="BD129" s="506">
        <v>0.25085364979627905</v>
      </c>
      <c r="BE129" s="506">
        <v>0.2683718601398602</v>
      </c>
      <c r="BF129" s="506">
        <v>0.29224193894892114</v>
      </c>
      <c r="BG129" s="506">
        <v>0.2171201676889315</v>
      </c>
      <c r="BH129" s="506">
        <v>0.27438391689800296</v>
      </c>
      <c r="BI129" s="506">
        <v>0.28453639712180928</v>
      </c>
      <c r="BJ129" s="506">
        <v>0.28861341778481542</v>
      </c>
      <c r="BK129" s="506">
        <v>0.26298620920022908</v>
      </c>
      <c r="BL129" s="506">
        <v>0.25419028015440348</v>
      </c>
      <c r="BM129" s="506">
        <v>0.2776349428097441</v>
      </c>
    </row>
    <row r="130" spans="3:65">
      <c r="I130" s="49"/>
      <c r="J130" s="49"/>
      <c r="K130" s="49"/>
      <c r="L130" s="163"/>
      <c r="M130" s="522"/>
      <c r="O130" s="49"/>
      <c r="P130" s="49"/>
      <c r="Q130" s="49"/>
      <c r="R130" s="163"/>
      <c r="S130" s="522"/>
      <c r="U130" s="49"/>
      <c r="V130" s="49"/>
      <c r="W130" s="49"/>
      <c r="X130" s="163"/>
      <c r="Y130" s="522"/>
      <c r="AA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1180"/>
      <c r="BC130" s="1180"/>
      <c r="BD130" s="1180"/>
      <c r="BE130" s="1180"/>
      <c r="BF130" s="1180"/>
      <c r="BG130" s="1180"/>
      <c r="BH130" s="1180"/>
      <c r="BI130" s="1180"/>
      <c r="BJ130" s="1180"/>
      <c r="BK130" s="1180"/>
      <c r="BL130" s="1180"/>
      <c r="BM130" s="1180"/>
    </row>
    <row r="131" spans="3:65" s="54" customFormat="1" ht="21" customHeight="1">
      <c r="C131" s="54" t="s">
        <v>927</v>
      </c>
      <c r="D131" s="597" t="s">
        <v>18</v>
      </c>
      <c r="E131" s="1302" t="s">
        <v>18</v>
      </c>
      <c r="F131" s="62" t="s">
        <v>57</v>
      </c>
      <c r="G131" s="62" t="s">
        <v>143</v>
      </c>
      <c r="I131" s="63">
        <v>234061.77000000002</v>
      </c>
      <c r="J131" s="63">
        <v>265300</v>
      </c>
      <c r="K131" s="513">
        <v>-31238.229999999981</v>
      </c>
      <c r="L131" s="167">
        <v>253701.38999999998</v>
      </c>
      <c r="M131" s="523">
        <v>-19639.619999999966</v>
      </c>
      <c r="O131" s="63">
        <v>2038798.61</v>
      </c>
      <c r="P131" s="63">
        <v>2180700</v>
      </c>
      <c r="Q131" s="513">
        <v>-141901.3899999999</v>
      </c>
      <c r="R131" s="167">
        <v>2131091.34</v>
      </c>
      <c r="S131" s="523">
        <v>-92292.729999999749</v>
      </c>
      <c r="U131" s="63">
        <v>3572198.6100000003</v>
      </c>
      <c r="V131" s="63">
        <v>3714100</v>
      </c>
      <c r="W131" s="513">
        <v>-141901.38999999966</v>
      </c>
      <c r="X131" s="167">
        <v>3544401.8999999994</v>
      </c>
      <c r="Y131" s="523">
        <v>27796.710000000894</v>
      </c>
      <c r="AA131" s="63">
        <v>3452109.17</v>
      </c>
      <c r="AC131" s="25">
        <v>319347.36</v>
      </c>
      <c r="AD131" s="25">
        <v>330919.77</v>
      </c>
      <c r="AE131" s="25">
        <v>275635.39</v>
      </c>
      <c r="AF131" s="25">
        <v>322110.65999999997</v>
      </c>
      <c r="AG131" s="25">
        <v>401484.47</v>
      </c>
      <c r="AH131" s="25">
        <v>227892.30000000002</v>
      </c>
      <c r="AI131" s="25">
        <v>253701.38999999998</v>
      </c>
      <c r="AJ131" s="25">
        <v>311397.36</v>
      </c>
      <c r="AK131" s="25">
        <v>266370.86</v>
      </c>
      <c r="AL131" s="25">
        <v>235525.77999999997</v>
      </c>
      <c r="AM131" s="25">
        <v>323957.06</v>
      </c>
      <c r="AN131" s="25">
        <v>276059.5</v>
      </c>
      <c r="AO131" s="25">
        <v>294200.28999999998</v>
      </c>
      <c r="AP131" s="25">
        <v>325861.48</v>
      </c>
      <c r="AQ131" s="25">
        <v>263091.28999999998</v>
      </c>
      <c r="AR131" s="25">
        <v>296844.14</v>
      </c>
      <c r="AS131" s="25">
        <v>406651.08999999997</v>
      </c>
      <c r="AT131" s="25">
        <v>218088.55</v>
      </c>
      <c r="AU131" s="25">
        <v>234061.77000000002</v>
      </c>
      <c r="AV131" s="25">
        <v>339600</v>
      </c>
      <c r="AW131" s="25">
        <v>265200</v>
      </c>
      <c r="AX131" s="25">
        <v>255600</v>
      </c>
      <c r="AY131" s="25">
        <v>360900</v>
      </c>
      <c r="AZ131" s="25">
        <v>312100</v>
      </c>
      <c r="BB131" s="1188">
        <v>325800</v>
      </c>
      <c r="BC131" s="1188">
        <v>337700</v>
      </c>
      <c r="BD131" s="1188">
        <v>281100</v>
      </c>
      <c r="BE131" s="1188">
        <v>328600</v>
      </c>
      <c r="BF131" s="1188">
        <v>409800</v>
      </c>
      <c r="BG131" s="1188">
        <v>232400</v>
      </c>
      <c r="BH131" s="1188">
        <v>265300</v>
      </c>
      <c r="BI131" s="1188">
        <v>339600</v>
      </c>
      <c r="BJ131" s="1188">
        <v>265200</v>
      </c>
      <c r="BK131" s="1188">
        <v>255600</v>
      </c>
      <c r="BL131" s="1188">
        <v>360900</v>
      </c>
      <c r="BM131" s="1188">
        <v>312100</v>
      </c>
    </row>
    <row r="132" spans="3:65" ht="20.25" customHeight="1">
      <c r="C132" s="54" t="s">
        <v>928</v>
      </c>
      <c r="D132" s="32" t="s">
        <v>18</v>
      </c>
      <c r="E132" s="1303"/>
      <c r="F132" s="32" t="s">
        <v>1</v>
      </c>
      <c r="G132" s="32" t="s">
        <v>143</v>
      </c>
      <c r="I132" s="24">
        <v>183051.47000000003</v>
      </c>
      <c r="J132" s="24">
        <v>204944.25000000003</v>
      </c>
      <c r="K132" s="123">
        <v>-21892.78</v>
      </c>
      <c r="L132" s="78">
        <v>197792.34</v>
      </c>
      <c r="M132" s="100">
        <v>-14740.869999999966</v>
      </c>
      <c r="O132" s="24">
        <v>1619891.2499999998</v>
      </c>
      <c r="P132" s="24">
        <v>1675144.7500000002</v>
      </c>
      <c r="Q132" s="123">
        <v>-55253.500000000466</v>
      </c>
      <c r="R132" s="78">
        <v>1642321.8</v>
      </c>
      <c r="S132" s="100">
        <v>-22430.550000000279</v>
      </c>
      <c r="U132" s="24">
        <v>2804442.75</v>
      </c>
      <c r="V132" s="24">
        <v>2859696.2500000005</v>
      </c>
      <c r="W132" s="123">
        <v>-55253.500000000466</v>
      </c>
      <c r="X132" s="78">
        <v>2755600.02</v>
      </c>
      <c r="Y132" s="100">
        <v>48842.729999999981</v>
      </c>
      <c r="AA132" s="24">
        <v>2733169.4699999997</v>
      </c>
      <c r="AC132" s="25">
        <v>247438.05</v>
      </c>
      <c r="AD132" s="25">
        <v>252734.55000000002</v>
      </c>
      <c r="AE132" s="25">
        <v>207620.19</v>
      </c>
      <c r="AF132" s="25">
        <v>254399.16999999998</v>
      </c>
      <c r="AG132" s="25">
        <v>304878.68</v>
      </c>
      <c r="AH132" s="25">
        <v>177458.82</v>
      </c>
      <c r="AI132" s="25">
        <v>197792.34</v>
      </c>
      <c r="AJ132" s="25">
        <v>243512.3</v>
      </c>
      <c r="AK132" s="25">
        <v>210481.12</v>
      </c>
      <c r="AL132" s="25">
        <v>183422.02999999997</v>
      </c>
      <c r="AM132" s="25">
        <v>253524.94</v>
      </c>
      <c r="AN132" s="25">
        <v>222337.83</v>
      </c>
      <c r="AO132" s="25">
        <v>236088.11</v>
      </c>
      <c r="AP132" s="25">
        <v>256926.11</v>
      </c>
      <c r="AQ132" s="25">
        <v>207252.08999999997</v>
      </c>
      <c r="AR132" s="25">
        <v>237587.37</v>
      </c>
      <c r="AS132" s="25">
        <v>328466.19999999995</v>
      </c>
      <c r="AT132" s="25">
        <v>170519.9</v>
      </c>
      <c r="AU132" s="25">
        <v>183051.47000000003</v>
      </c>
      <c r="AV132" s="25">
        <v>262341</v>
      </c>
      <c r="AW132" s="25">
        <v>204867.00000000003</v>
      </c>
      <c r="AX132" s="25">
        <v>197451.00000000003</v>
      </c>
      <c r="AY132" s="25">
        <v>278795.25</v>
      </c>
      <c r="AZ132" s="25">
        <v>241097.25000000003</v>
      </c>
      <c r="BB132" s="26">
        <v>248422.50000000003</v>
      </c>
      <c r="BC132" s="26">
        <v>257496.25000000003</v>
      </c>
      <c r="BD132" s="26">
        <v>214338.75000000003</v>
      </c>
      <c r="BE132" s="26">
        <v>253843.50000000003</v>
      </c>
      <c r="BF132" s="26">
        <v>316570.50000000006</v>
      </c>
      <c r="BG132" s="26">
        <v>179529.00000000003</v>
      </c>
      <c r="BH132" s="26">
        <v>204944.25000000003</v>
      </c>
      <c r="BI132" s="26">
        <v>262341</v>
      </c>
      <c r="BJ132" s="26">
        <v>204867.00000000003</v>
      </c>
      <c r="BK132" s="26">
        <v>197451.00000000003</v>
      </c>
      <c r="BL132" s="26">
        <v>278795.25</v>
      </c>
      <c r="BM132" s="26">
        <v>241097.25000000003</v>
      </c>
    </row>
    <row r="133" spans="3:65" ht="23.25" customHeight="1">
      <c r="C133" s="54" t="s">
        <v>929</v>
      </c>
      <c r="D133" s="32" t="s">
        <v>18</v>
      </c>
      <c r="E133" s="1303"/>
      <c r="F133" s="32" t="s">
        <v>36</v>
      </c>
      <c r="G133" s="32" t="s">
        <v>143</v>
      </c>
      <c r="I133" s="24">
        <v>80734.2</v>
      </c>
      <c r="J133" s="24">
        <v>81639.199999999997</v>
      </c>
      <c r="K133" s="123">
        <v>-905</v>
      </c>
      <c r="L133" s="78">
        <v>80093.100000000006</v>
      </c>
      <c r="M133" s="100">
        <v>641.09999999999127</v>
      </c>
      <c r="O133" s="24">
        <v>617881.75999999989</v>
      </c>
      <c r="P133" s="24">
        <v>637498.39999999991</v>
      </c>
      <c r="Q133" s="123">
        <v>-19616.640000000014</v>
      </c>
      <c r="R133" s="78">
        <v>618999.18000000005</v>
      </c>
      <c r="S133" s="100">
        <v>-1117.4200000001583</v>
      </c>
      <c r="U133" s="24">
        <v>1075124.1599999999</v>
      </c>
      <c r="V133" s="24">
        <v>1094740.8</v>
      </c>
      <c r="W133" s="123">
        <v>-19616.64000000013</v>
      </c>
      <c r="X133" s="78">
        <v>1035972.29</v>
      </c>
      <c r="Y133" s="100">
        <v>39151.869999999879</v>
      </c>
      <c r="AA133" s="24">
        <v>1034854.8699999999</v>
      </c>
      <c r="AC133" s="25">
        <v>91991.260000000009</v>
      </c>
      <c r="AD133" s="25">
        <v>102609.38000000002</v>
      </c>
      <c r="AE133" s="25">
        <v>84569.04</v>
      </c>
      <c r="AF133" s="25">
        <v>82026.84</v>
      </c>
      <c r="AG133" s="25">
        <v>102524.45</v>
      </c>
      <c r="AH133" s="25">
        <v>75185.11</v>
      </c>
      <c r="AI133" s="25">
        <v>80093.100000000006</v>
      </c>
      <c r="AJ133" s="25">
        <v>93029.31</v>
      </c>
      <c r="AK133" s="25">
        <v>77369.960000000006</v>
      </c>
      <c r="AL133" s="25">
        <v>74805.409999999989</v>
      </c>
      <c r="AM133" s="25">
        <v>99360.650000000009</v>
      </c>
      <c r="AN133" s="25">
        <v>72407.78</v>
      </c>
      <c r="AO133" s="25">
        <v>86510.569999999992</v>
      </c>
      <c r="AP133" s="25">
        <v>105084.38999999998</v>
      </c>
      <c r="AQ133" s="25">
        <v>80056.029999999984</v>
      </c>
      <c r="AR133" s="25">
        <v>86093.37</v>
      </c>
      <c r="AS133" s="25">
        <v>106686.91999999998</v>
      </c>
      <c r="AT133" s="25">
        <v>72716.28</v>
      </c>
      <c r="AU133" s="25">
        <v>80734.2</v>
      </c>
      <c r="AV133" s="25">
        <v>102704</v>
      </c>
      <c r="AW133" s="25">
        <v>80800.800000000003</v>
      </c>
      <c r="AX133" s="25">
        <v>79438.399999999994</v>
      </c>
      <c r="AY133" s="25">
        <v>105638.39999999999</v>
      </c>
      <c r="AZ133" s="25">
        <v>88660.800000000003</v>
      </c>
      <c r="BB133" s="26">
        <v>90756.800000000003</v>
      </c>
      <c r="BC133" s="26">
        <v>101865.60000000001</v>
      </c>
      <c r="BD133" s="26">
        <v>83316</v>
      </c>
      <c r="BE133" s="26">
        <v>90337.600000000006</v>
      </c>
      <c r="BF133" s="26">
        <v>112555.2</v>
      </c>
      <c r="BG133" s="26">
        <v>77028</v>
      </c>
      <c r="BH133" s="26">
        <v>81639.199999999997</v>
      </c>
      <c r="BI133" s="26">
        <v>102704</v>
      </c>
      <c r="BJ133" s="26">
        <v>80800.800000000003</v>
      </c>
      <c r="BK133" s="26">
        <v>79438.399999999994</v>
      </c>
      <c r="BL133" s="26">
        <v>105638.39999999999</v>
      </c>
      <c r="BM133" s="26">
        <v>88660.800000000003</v>
      </c>
    </row>
    <row r="134" spans="3:65" ht="23.25" customHeight="1">
      <c r="C134" s="54" t="s">
        <v>930</v>
      </c>
      <c r="D134" s="32" t="s">
        <v>18</v>
      </c>
      <c r="E134" s="1303"/>
      <c r="F134" s="32" t="s">
        <v>40</v>
      </c>
      <c r="G134" s="32" t="s">
        <v>143</v>
      </c>
      <c r="I134" s="24">
        <v>27484.749999999996</v>
      </c>
      <c r="J134" s="24">
        <v>33724.910769230773</v>
      </c>
      <c r="K134" s="123">
        <v>-6240.1607692307771</v>
      </c>
      <c r="L134" s="78">
        <v>53219.089999999982</v>
      </c>
      <c r="M134" s="100">
        <v>-25734.339999999986</v>
      </c>
      <c r="O134" s="24">
        <v>221024.41999999998</v>
      </c>
      <c r="P134" s="24">
        <v>268212.83076923084</v>
      </c>
      <c r="Q134" s="123">
        <v>-47188.410769230861</v>
      </c>
      <c r="R134" s="78">
        <v>338166.23000000004</v>
      </c>
      <c r="S134" s="100">
        <v>-117141.81000000006</v>
      </c>
      <c r="U134" s="24">
        <v>412451.42923076928</v>
      </c>
      <c r="V134" s="24">
        <v>459639.8400000002</v>
      </c>
      <c r="W134" s="123">
        <v>-47188.410769230919</v>
      </c>
      <c r="X134" s="78">
        <v>601544.51000000013</v>
      </c>
      <c r="Y134" s="100">
        <v>-189093.08076923084</v>
      </c>
      <c r="AA134" s="24">
        <v>484402.70000000007</v>
      </c>
      <c r="AC134" s="25">
        <v>34174.679999999993</v>
      </c>
      <c r="AD134" s="25">
        <v>40956.6</v>
      </c>
      <c r="AE134" s="25">
        <v>42928.12000000001</v>
      </c>
      <c r="AF134" s="25">
        <v>43049.190000000068</v>
      </c>
      <c r="AG134" s="25">
        <v>74786.87999999999</v>
      </c>
      <c r="AH134" s="25">
        <v>49051.67</v>
      </c>
      <c r="AI134" s="25">
        <v>53219.089999999982</v>
      </c>
      <c r="AJ134" s="25">
        <v>74781.440000000017</v>
      </c>
      <c r="AK134" s="25">
        <v>55460.800000000003</v>
      </c>
      <c r="AL134" s="25">
        <v>39522.400000000001</v>
      </c>
      <c r="AM134" s="25">
        <v>37286.22</v>
      </c>
      <c r="AN134" s="25">
        <v>56327.42</v>
      </c>
      <c r="AO134" s="25">
        <v>31413.040000000008</v>
      </c>
      <c r="AP134" s="25">
        <v>37220.03</v>
      </c>
      <c r="AQ134" s="25">
        <v>28608</v>
      </c>
      <c r="AR134" s="25">
        <v>32553.680000000008</v>
      </c>
      <c r="AS134" s="25">
        <v>37892.35</v>
      </c>
      <c r="AT134" s="25">
        <v>25852.569999999992</v>
      </c>
      <c r="AU134" s="25">
        <v>27484.749999999996</v>
      </c>
      <c r="AV134" s="25">
        <v>42794.138461538467</v>
      </c>
      <c r="AW134" s="25">
        <v>33716.910769230773</v>
      </c>
      <c r="AX134" s="25">
        <v>32948.910769230773</v>
      </c>
      <c r="AY134" s="25">
        <v>44498.138461538467</v>
      </c>
      <c r="AZ134" s="25">
        <v>37468.910769230773</v>
      </c>
      <c r="BB134" s="26">
        <v>38564.910769230773</v>
      </c>
      <c r="BC134" s="26">
        <v>42642.138461538467</v>
      </c>
      <c r="BD134" s="26">
        <v>34988.910769230773</v>
      </c>
      <c r="BE134" s="26">
        <v>38788.910769230773</v>
      </c>
      <c r="BF134" s="26">
        <v>48410.138461538467</v>
      </c>
      <c r="BG134" s="26">
        <v>31092.91076923077</v>
      </c>
      <c r="BH134" s="26">
        <v>33724.910769230773</v>
      </c>
      <c r="BI134" s="26">
        <v>42794.138461538467</v>
      </c>
      <c r="BJ134" s="26">
        <v>33716.910769230773</v>
      </c>
      <c r="BK134" s="26">
        <v>32948.910769230773</v>
      </c>
      <c r="BL134" s="26">
        <v>44498.138461538467</v>
      </c>
      <c r="BM134" s="26">
        <v>37468.910769230773</v>
      </c>
    </row>
    <row r="135" spans="3:65" ht="23.25" customHeight="1">
      <c r="C135" s="54" t="s">
        <v>931</v>
      </c>
      <c r="D135" s="32" t="s">
        <v>18</v>
      </c>
      <c r="E135" s="1303"/>
      <c r="F135" s="32" t="s">
        <v>79</v>
      </c>
      <c r="G135" s="32" t="s">
        <v>143</v>
      </c>
      <c r="I135" s="24">
        <v>19264.170000000002</v>
      </c>
      <c r="J135" s="24">
        <v>31008.469230769235</v>
      </c>
      <c r="K135" s="123">
        <v>-11744.299230769233</v>
      </c>
      <c r="L135" s="78">
        <v>27788.81</v>
      </c>
      <c r="M135" s="100">
        <v>-8524.64</v>
      </c>
      <c r="O135" s="24">
        <v>183182.23</v>
      </c>
      <c r="P135" s="24">
        <v>240774.36923076923</v>
      </c>
      <c r="Q135" s="123">
        <v>-57592.139230769215</v>
      </c>
      <c r="R135" s="78">
        <v>250335.41</v>
      </c>
      <c r="S135" s="100">
        <v>-67153.179999999993</v>
      </c>
      <c r="U135" s="24">
        <v>356921.56076923083</v>
      </c>
      <c r="V135" s="24">
        <v>414513.69999999995</v>
      </c>
      <c r="W135" s="123">
        <v>-57592.139230769128</v>
      </c>
      <c r="X135" s="78">
        <v>381558.16</v>
      </c>
      <c r="Y135" s="100">
        <v>-24636.599230769149</v>
      </c>
      <c r="AA135" s="24">
        <v>314404.98</v>
      </c>
      <c r="AC135" s="25">
        <v>55978.04</v>
      </c>
      <c r="AD135" s="25">
        <v>50908.049999999996</v>
      </c>
      <c r="AE135" s="25">
        <v>22319.55</v>
      </c>
      <c r="AF135" s="25">
        <v>25431.850000000002</v>
      </c>
      <c r="AG135" s="25">
        <v>36479.760000000002</v>
      </c>
      <c r="AH135" s="25">
        <v>31429.35</v>
      </c>
      <c r="AI135" s="25">
        <v>27788.81</v>
      </c>
      <c r="AJ135" s="25">
        <v>27296.69</v>
      </c>
      <c r="AK135" s="25">
        <v>27456.899999999998</v>
      </c>
      <c r="AL135" s="25">
        <v>25876.3</v>
      </c>
      <c r="AM135" s="25">
        <v>27058.1</v>
      </c>
      <c r="AN135" s="25">
        <v>23534.760000000002</v>
      </c>
      <c r="AO135" s="25">
        <v>25053.95</v>
      </c>
      <c r="AP135" s="25">
        <v>31551.82</v>
      </c>
      <c r="AQ135" s="25">
        <v>24926.870000000003</v>
      </c>
      <c r="AR135" s="25">
        <v>23433.46</v>
      </c>
      <c r="AS135" s="25">
        <v>36268.6</v>
      </c>
      <c r="AT135" s="25">
        <v>22683.360000000001</v>
      </c>
      <c r="AU135" s="25">
        <v>19264.170000000002</v>
      </c>
      <c r="AV135" s="25">
        <v>39103.511538461542</v>
      </c>
      <c r="AW135" s="25">
        <v>31004.169230769236</v>
      </c>
      <c r="AX135" s="25">
        <v>30591.369230769229</v>
      </c>
      <c r="AY135" s="25">
        <v>40019.411538461543</v>
      </c>
      <c r="AZ135" s="25">
        <v>33020.869230769225</v>
      </c>
      <c r="BB135" s="26">
        <v>33609.969230769231</v>
      </c>
      <c r="BC135" s="26">
        <v>39021.811538461538</v>
      </c>
      <c r="BD135" s="26">
        <v>31687.869230769229</v>
      </c>
      <c r="BE135" s="26">
        <v>33730.369230769233</v>
      </c>
      <c r="BF135" s="26">
        <v>42122.11153846154</v>
      </c>
      <c r="BG135" s="26">
        <v>29593.76923076923</v>
      </c>
      <c r="BH135" s="26">
        <v>31008.469230769235</v>
      </c>
      <c r="BI135" s="26">
        <v>39103.511538461542</v>
      </c>
      <c r="BJ135" s="26">
        <v>31004.169230769236</v>
      </c>
      <c r="BK135" s="26">
        <v>30591.369230769229</v>
      </c>
      <c r="BL135" s="26">
        <v>40019.411538461543</v>
      </c>
      <c r="BM135" s="26">
        <v>33020.869230769225</v>
      </c>
    </row>
    <row r="136" spans="3:65" s="54" customFormat="1" ht="21" customHeight="1">
      <c r="C136" s="54" t="s">
        <v>932</v>
      </c>
      <c r="D136" s="32" t="s">
        <v>18</v>
      </c>
      <c r="E136" s="1303"/>
      <c r="F136" s="54" t="s">
        <v>87</v>
      </c>
      <c r="G136" s="54" t="s">
        <v>143</v>
      </c>
      <c r="I136" s="25">
        <v>55568.350000000035</v>
      </c>
      <c r="J136" s="25">
        <v>58571.670000000027</v>
      </c>
      <c r="K136" s="514">
        <v>-3003.3199999999924</v>
      </c>
      <c r="L136" s="82">
        <v>36691.340000000011</v>
      </c>
      <c r="M136" s="524">
        <v>18877.010000000024</v>
      </c>
      <c r="O136" s="25">
        <v>597802.84000000008</v>
      </c>
      <c r="P136" s="25">
        <v>528659.15000000014</v>
      </c>
      <c r="Q136" s="514">
        <v>69143.689999999944</v>
      </c>
      <c r="R136" s="82">
        <v>434820.97999999986</v>
      </c>
      <c r="S136" s="524">
        <v>162981.86000000022</v>
      </c>
      <c r="U136" s="25">
        <v>959945.60000000021</v>
      </c>
      <c r="V136" s="25">
        <v>890801.91000000027</v>
      </c>
      <c r="W136" s="514">
        <v>69143.689999999944</v>
      </c>
      <c r="X136" s="82">
        <v>736525.05999999971</v>
      </c>
      <c r="Y136" s="524">
        <v>223420.5400000005</v>
      </c>
      <c r="AA136" s="25">
        <v>899506.91999999993</v>
      </c>
      <c r="AC136" s="25">
        <v>65294.069999999985</v>
      </c>
      <c r="AD136" s="25">
        <v>58260.519999999982</v>
      </c>
      <c r="AE136" s="25">
        <v>57803.479999999996</v>
      </c>
      <c r="AF136" s="25">
        <v>103891.28999999992</v>
      </c>
      <c r="AG136" s="25">
        <v>91087.59</v>
      </c>
      <c r="AH136" s="25">
        <v>21792.69000000001</v>
      </c>
      <c r="AI136" s="25">
        <v>36691.340000000011</v>
      </c>
      <c r="AJ136" s="25">
        <v>48404.859999999971</v>
      </c>
      <c r="AK136" s="25">
        <v>50193.459999999977</v>
      </c>
      <c r="AL136" s="25">
        <v>43217.919999999969</v>
      </c>
      <c r="AM136" s="25">
        <v>89819.969999999972</v>
      </c>
      <c r="AN136" s="25">
        <v>70067.87</v>
      </c>
      <c r="AO136" s="25">
        <v>93110.549999999974</v>
      </c>
      <c r="AP136" s="25">
        <v>83069.87</v>
      </c>
      <c r="AQ136" s="25">
        <v>73661.189999999973</v>
      </c>
      <c r="AR136" s="25">
        <v>95506.859999999986</v>
      </c>
      <c r="AS136" s="25">
        <v>147618.32999999996</v>
      </c>
      <c r="AT136" s="25">
        <v>49267.69</v>
      </c>
      <c r="AU136" s="25">
        <v>55568.350000000035</v>
      </c>
      <c r="AV136" s="25">
        <v>77739.349999999977</v>
      </c>
      <c r="AW136" s="25">
        <v>59345.120000000017</v>
      </c>
      <c r="AX136" s="25">
        <v>54472.320000000036</v>
      </c>
      <c r="AY136" s="25">
        <v>88639.299999999988</v>
      </c>
      <c r="AZ136" s="25">
        <v>81946.670000000013</v>
      </c>
      <c r="BB136" s="1188">
        <v>85490.82</v>
      </c>
      <c r="BC136" s="1188">
        <v>73966.700000000012</v>
      </c>
      <c r="BD136" s="1188">
        <v>64345.97000000003</v>
      </c>
      <c r="BE136" s="1188">
        <v>90986.620000000024</v>
      </c>
      <c r="BF136" s="1188">
        <v>113483.05000000003</v>
      </c>
      <c r="BG136" s="1188">
        <v>41814.320000000022</v>
      </c>
      <c r="BH136" s="1188">
        <v>58571.670000000027</v>
      </c>
      <c r="BI136" s="1188">
        <v>77739.349999999977</v>
      </c>
      <c r="BJ136" s="1188">
        <v>59345.120000000017</v>
      </c>
      <c r="BK136" s="1188">
        <v>54472.320000000036</v>
      </c>
      <c r="BL136" s="1188">
        <v>88639.299999999988</v>
      </c>
      <c r="BM136" s="1188">
        <v>81946.670000000013</v>
      </c>
    </row>
    <row r="137" spans="3:65" s="502" customFormat="1" ht="20.25" customHeight="1">
      <c r="E137" s="1303"/>
      <c r="F137" s="106" t="s">
        <v>609</v>
      </c>
      <c r="G137" s="106" t="s">
        <v>614</v>
      </c>
      <c r="H137" s="106"/>
      <c r="I137" s="510">
        <v>1.5033289784639283</v>
      </c>
      <c r="J137" s="510">
        <v>1.6162795741324922</v>
      </c>
      <c r="K137" s="515">
        <v>-0.11295059566856391</v>
      </c>
      <c r="L137" s="510">
        <v>1.550412866322741</v>
      </c>
      <c r="M137" s="515">
        <v>-4.7083887858812679E-2</v>
      </c>
      <c r="N137" s="106"/>
      <c r="O137" s="510">
        <v>1.7550656137949618</v>
      </c>
      <c r="P137" s="510">
        <v>1.7425827005097267</v>
      </c>
      <c r="Q137" s="515">
        <v>1.2482913285235098E-2</v>
      </c>
      <c r="R137" s="510">
        <v>1.8045904268116715</v>
      </c>
      <c r="S137" s="515">
        <v>-4.9524813016709635E-2</v>
      </c>
      <c r="T137" s="106"/>
      <c r="U137" s="510">
        <v>1.6736142920328279</v>
      </c>
      <c r="V137" s="510">
        <v>1.6684342182030341</v>
      </c>
      <c r="W137" s="515">
        <v>5.1800738297937965E-3</v>
      </c>
      <c r="X137" s="510">
        <v>1.70069213466492</v>
      </c>
      <c r="Y137" s="515">
        <v>-2.707784263209212E-2</v>
      </c>
      <c r="Z137" s="106"/>
      <c r="AA137" s="67">
        <v>1.6735242433622883</v>
      </c>
      <c r="AB137" s="106"/>
      <c r="AC137" s="67">
        <v>0.77482416012457411</v>
      </c>
      <c r="AD137" s="67">
        <v>0.76373360830028381</v>
      </c>
      <c r="AE137" s="67">
        <v>0.75324213628736136</v>
      </c>
      <c r="AF137" s="67">
        <v>0.78978811194885634</v>
      </c>
      <c r="AG137" s="67">
        <v>0.75937851344536444</v>
      </c>
      <c r="AH137" s="67">
        <v>0.77869598928967765</v>
      </c>
      <c r="AI137" s="67">
        <v>0.77962655230229527</v>
      </c>
      <c r="AJ137" s="67">
        <v>0.78199860140111654</v>
      </c>
      <c r="AK137" s="67">
        <v>0.79018072772674908</v>
      </c>
      <c r="AL137" s="67">
        <v>0.77877687104995463</v>
      </c>
      <c r="AM137" s="67">
        <v>0.78258809979322574</v>
      </c>
      <c r="AN137" s="67">
        <v>0.80539822031120101</v>
      </c>
      <c r="AO137" s="67">
        <v>0.80247409001534298</v>
      </c>
      <c r="AP137" s="67">
        <v>0.78845192135013931</v>
      </c>
      <c r="AQ137" s="67">
        <v>0.78775732180263358</v>
      </c>
      <c r="AR137" s="67">
        <v>0.80037749776700995</v>
      </c>
      <c r="AS137" s="67">
        <v>0.807734709379483</v>
      </c>
      <c r="AT137" s="67">
        <v>0.78188378069366782</v>
      </c>
      <c r="AU137" s="67">
        <v>0.78206479426349729</v>
      </c>
      <c r="AV137" s="67">
        <v>0.77249999999999996</v>
      </c>
      <c r="AW137" s="67">
        <v>0.77250000000000008</v>
      </c>
      <c r="AX137" s="67">
        <v>0.77250000000000008</v>
      </c>
      <c r="AY137" s="67">
        <v>0.77249999999999996</v>
      </c>
      <c r="AZ137" s="67">
        <v>0.77250000000000008</v>
      </c>
      <c r="BA137" s="106"/>
      <c r="BB137" s="67">
        <v>0.76250000000000007</v>
      </c>
      <c r="BC137" s="67">
        <v>0.76250000000000007</v>
      </c>
      <c r="BD137" s="67">
        <v>0.76250000000000007</v>
      </c>
      <c r="BE137" s="67">
        <v>0.77250000000000008</v>
      </c>
      <c r="BF137" s="67">
        <v>0.77250000000000019</v>
      </c>
      <c r="BG137" s="67">
        <v>0.77250000000000008</v>
      </c>
      <c r="BH137" s="67">
        <v>0.77250000000000008</v>
      </c>
      <c r="BI137" s="67">
        <v>0.77249999999999996</v>
      </c>
      <c r="BJ137" s="67">
        <v>0.77250000000000008</v>
      </c>
      <c r="BK137" s="67">
        <v>0.77250000000000008</v>
      </c>
      <c r="BL137" s="67">
        <v>0.77249999999999996</v>
      </c>
      <c r="BM137" s="67">
        <v>0.77250000000000008</v>
      </c>
    </row>
    <row r="138" spans="3:65" s="502" customFormat="1" ht="23.25" customHeight="1">
      <c r="E138" s="1303"/>
      <c r="F138" s="106" t="s">
        <v>610</v>
      </c>
      <c r="G138" s="106" t="s">
        <v>614</v>
      </c>
      <c r="H138" s="106"/>
      <c r="I138" s="511">
        <v>0.66303790083249514</v>
      </c>
      <c r="J138" s="511">
        <v>0.64384227129337535</v>
      </c>
      <c r="K138" s="516">
        <v>-1.9195629539119796E-2</v>
      </c>
      <c r="L138" s="511">
        <v>0.62781689494989512</v>
      </c>
      <c r="M138" s="516">
        <v>-3.5221005882600021E-2</v>
      </c>
      <c r="N138" s="106"/>
      <c r="O138" s="511">
        <v>0.6694418717102838</v>
      </c>
      <c r="P138" s="511">
        <v>0.66316280037449282</v>
      </c>
      <c r="Q138" s="516">
        <v>-6.2790713357909755E-3</v>
      </c>
      <c r="R138" s="511">
        <v>0.68015902512666804</v>
      </c>
      <c r="S138" s="516">
        <v>1.071715341638424E-2</v>
      </c>
      <c r="T138" s="106"/>
      <c r="U138" s="511">
        <v>0.64160452549291247</v>
      </c>
      <c r="V138" s="511">
        <v>0.63870525087514585</v>
      </c>
      <c r="W138" s="516">
        <v>-2.8992746177666229E-3</v>
      </c>
      <c r="X138" s="511">
        <v>0.63937796216658671</v>
      </c>
      <c r="Y138" s="516">
        <v>-2.2265633263257589E-3</v>
      </c>
      <c r="Z138" s="106"/>
      <c r="AA138" s="22">
        <v>0.63364336983704461</v>
      </c>
      <c r="AB138" s="106"/>
      <c r="AC138" s="22">
        <v>0.28806018624985663</v>
      </c>
      <c r="AD138" s="22">
        <v>0.31007328453056765</v>
      </c>
      <c r="AE138" s="22">
        <v>0.30681488324122669</v>
      </c>
      <c r="AF138" s="22">
        <v>0.25465422348952998</v>
      </c>
      <c r="AG138" s="22">
        <v>0.25536342663515726</v>
      </c>
      <c r="AH138" s="22">
        <v>0.32991509585887718</v>
      </c>
      <c r="AI138" s="22">
        <v>0.31569830973334445</v>
      </c>
      <c r="AJ138" s="22">
        <v>0.29874790846011029</v>
      </c>
      <c r="AK138" s="22">
        <v>0.29045954951679026</v>
      </c>
      <c r="AL138" s="22">
        <v>0.31761028453021151</v>
      </c>
      <c r="AM138" s="22">
        <v>0.30670932129091433</v>
      </c>
      <c r="AN138" s="22">
        <v>0.26229048447888953</v>
      </c>
      <c r="AO138" s="22">
        <v>0.29405331313575522</v>
      </c>
      <c r="AP138" s="22">
        <v>0.32248177968135416</v>
      </c>
      <c r="AQ138" s="22">
        <v>0.30428992917249365</v>
      </c>
      <c r="AR138" s="22">
        <v>0.29002886834821801</v>
      </c>
      <c r="AS138" s="22">
        <v>0.2623549343000654</v>
      </c>
      <c r="AT138" s="22">
        <v>0.33342548244738207</v>
      </c>
      <c r="AU138" s="22">
        <v>0.34492689686145667</v>
      </c>
      <c r="AV138" s="22">
        <v>0.30242638398115429</v>
      </c>
      <c r="AW138" s="22">
        <v>0.3046787330316742</v>
      </c>
      <c r="AX138" s="22">
        <v>0.31079186228482003</v>
      </c>
      <c r="AY138" s="22">
        <v>0.29270822942643387</v>
      </c>
      <c r="AZ138" s="22">
        <v>0.28407818007049024</v>
      </c>
      <c r="BA138" s="106"/>
      <c r="BB138" s="22">
        <v>0.27856599140577043</v>
      </c>
      <c r="BC138" s="22">
        <v>0.30164524726088243</v>
      </c>
      <c r="BD138" s="22">
        <v>0.29639274279615796</v>
      </c>
      <c r="BE138" s="22">
        <v>0.27491661594643946</v>
      </c>
      <c r="BF138" s="22">
        <v>0.27465885797950218</v>
      </c>
      <c r="BG138" s="22">
        <v>0.33144578313253015</v>
      </c>
      <c r="BH138" s="22">
        <v>0.30772408594044476</v>
      </c>
      <c r="BI138" s="22">
        <v>0.30242638398115429</v>
      </c>
      <c r="BJ138" s="22">
        <v>0.3046787330316742</v>
      </c>
      <c r="BK138" s="22">
        <v>0.31079186228482003</v>
      </c>
      <c r="BL138" s="22">
        <v>0.29270822942643387</v>
      </c>
      <c r="BM138" s="22">
        <v>0.28407818007049024</v>
      </c>
    </row>
    <row r="139" spans="3:65" s="502" customFormat="1" ht="23.25" customHeight="1">
      <c r="E139" s="1303"/>
      <c r="F139" s="106" t="s">
        <v>611</v>
      </c>
      <c r="G139" s="106" t="s">
        <v>614</v>
      </c>
      <c r="H139" s="106"/>
      <c r="I139" s="511">
        <v>0.22572132931156708</v>
      </c>
      <c r="J139" s="511">
        <v>0.26596932783305027</v>
      </c>
      <c r="K139" s="516">
        <v>4.0247998521483197E-2</v>
      </c>
      <c r="L139" s="511">
        <v>0.41716257500157938</v>
      </c>
      <c r="M139" s="516">
        <v>0.19144124569001231</v>
      </c>
      <c r="N139" s="106"/>
      <c r="O139" s="511">
        <v>0.23946814908159758</v>
      </c>
      <c r="P139" s="511">
        <v>0.27901053861357622</v>
      </c>
      <c r="Q139" s="516">
        <v>3.9542389531978639E-2</v>
      </c>
      <c r="R139" s="511">
        <v>0.37157854284647135</v>
      </c>
      <c r="S139" s="516">
        <v>0.13211039376487377</v>
      </c>
      <c r="T139" s="106"/>
      <c r="U139" s="511">
        <v>0.24613966775751867</v>
      </c>
      <c r="V139" s="511">
        <v>0.2681679346557761</v>
      </c>
      <c r="W139" s="516">
        <v>2.2028266898257431E-2</v>
      </c>
      <c r="X139" s="511">
        <v>0.37125925728795123</v>
      </c>
      <c r="Y139" s="516">
        <v>0.12511958953043256</v>
      </c>
      <c r="Z139" s="106"/>
      <c r="AA139" s="22">
        <v>0.29660058437581982</v>
      </c>
      <c r="AB139" s="106"/>
      <c r="AC139" s="22">
        <v>0.10701413031878515</v>
      </c>
      <c r="AD139" s="22">
        <v>0.12376595088289828</v>
      </c>
      <c r="AE139" s="22">
        <v>0.15574241029063796</v>
      </c>
      <c r="AF139" s="22">
        <v>0.13364720683258377</v>
      </c>
      <c r="AG139" s="22">
        <v>0.186275897545925</v>
      </c>
      <c r="AH139" s="22">
        <v>0.21524057635997351</v>
      </c>
      <c r="AI139" s="22">
        <v>0.20977058895893311</v>
      </c>
      <c r="AJ139" s="22">
        <v>0.24014795758062951</v>
      </c>
      <c r="AK139" s="22">
        <v>0.20820896099520797</v>
      </c>
      <c r="AL139" s="22">
        <v>0.16780498508485994</v>
      </c>
      <c r="AM139" s="22">
        <v>0.11509617972209034</v>
      </c>
      <c r="AN139" s="22">
        <v>0.20404086800128232</v>
      </c>
      <c r="AO139" s="22">
        <v>0.10677433390701284</v>
      </c>
      <c r="AP139" s="22">
        <v>0.11422040432640275</v>
      </c>
      <c r="AQ139" s="22">
        <v>0.10873792135041796</v>
      </c>
      <c r="AR139" s="22">
        <v>0.10966590076529725</v>
      </c>
      <c r="AS139" s="22">
        <v>9.3181478992224023E-2</v>
      </c>
      <c r="AT139" s="22">
        <v>0.11854161990622614</v>
      </c>
      <c r="AU139" s="22">
        <v>0.11742519933947348</v>
      </c>
      <c r="AV139" s="22">
        <v>0.12601336413880584</v>
      </c>
      <c r="AW139" s="22">
        <v>0.12713767258382644</v>
      </c>
      <c r="AX139" s="22">
        <v>0.12890810160105937</v>
      </c>
      <c r="AY139" s="22">
        <v>0.12329769593111241</v>
      </c>
      <c r="AZ139" s="22">
        <v>0.12005418381682401</v>
      </c>
      <c r="BA139" s="106"/>
      <c r="BB139" s="67">
        <v>0.29988266539059699</v>
      </c>
      <c r="BC139" s="67">
        <v>0.26785262852725167</v>
      </c>
      <c r="BD139" s="67">
        <v>0.25860244470976179</v>
      </c>
      <c r="BE139" s="67">
        <v>0.29407817110864876</v>
      </c>
      <c r="BF139" s="67">
        <v>0.27288691353742089</v>
      </c>
      <c r="BG139" s="67">
        <v>0.30453389587885182</v>
      </c>
      <c r="BH139" s="67">
        <v>0.26596932783305027</v>
      </c>
      <c r="BI139" s="67">
        <v>0.26173784991766647</v>
      </c>
      <c r="BJ139" s="67">
        <v>0.25351060728744945</v>
      </c>
      <c r="BK139" s="67">
        <v>0.24173815678085675</v>
      </c>
      <c r="BL139" s="67">
        <v>0.25514987649964715</v>
      </c>
      <c r="BM139" s="67">
        <v>0.25751828707375102</v>
      </c>
    </row>
    <row r="140" spans="3:65" s="502" customFormat="1" ht="23.25" customHeight="1">
      <c r="E140" s="1303"/>
      <c r="F140" s="106" t="s">
        <v>612</v>
      </c>
      <c r="G140" s="106" t="s">
        <v>614</v>
      </c>
      <c r="H140" s="106"/>
      <c r="I140" s="511">
        <v>0.1582089726296951</v>
      </c>
      <c r="J140" s="511">
        <v>0.24454628730890562</v>
      </c>
      <c r="K140" s="516">
        <v>8.6337314679210519E-2</v>
      </c>
      <c r="L140" s="511">
        <v>0.21782506119194531</v>
      </c>
      <c r="M140" s="516">
        <v>5.9616088562250202E-2</v>
      </c>
      <c r="N140" s="106"/>
      <c r="O140" s="511">
        <v>0.19846815823672109</v>
      </c>
      <c r="P140" s="511">
        <v>0.25046745993006264</v>
      </c>
      <c r="Q140" s="516">
        <v>5.1999301693341549E-2</v>
      </c>
      <c r="R140" s="511">
        <v>0.27506965101356795</v>
      </c>
      <c r="S140" s="516">
        <v>7.6601492776846858E-2</v>
      </c>
      <c r="T140" s="106"/>
      <c r="U140" s="511">
        <v>0.2130009697071007</v>
      </c>
      <c r="V140" s="511">
        <v>0.24183996499416566</v>
      </c>
      <c r="W140" s="516">
        <v>2.8838995287064961E-2</v>
      </c>
      <c r="X140" s="511">
        <v>0.23548880712710224</v>
      </c>
      <c r="Y140" s="516">
        <v>2.2487837420001544E-2</v>
      </c>
      <c r="Z140" s="106"/>
      <c r="AA140" s="22">
        <v>0.19251069574688151</v>
      </c>
      <c r="AB140" s="106"/>
      <c r="AC140" s="22">
        <v>0.17528887666395615</v>
      </c>
      <c r="AD140" s="22">
        <v>0.15383804358379674</v>
      </c>
      <c r="AE140" s="22">
        <v>8.0974906741837466E-2</v>
      </c>
      <c r="AF140" s="22">
        <v>7.8953767006655434E-2</v>
      </c>
      <c r="AG140" s="22">
        <v>9.0862194495343759E-2</v>
      </c>
      <c r="AH140" s="22">
        <v>0.13791317214315707</v>
      </c>
      <c r="AI140" s="22">
        <v>0.10953353468027906</v>
      </c>
      <c r="AJ140" s="22">
        <v>8.7658707190067381E-2</v>
      </c>
      <c r="AK140" s="22">
        <v>0.10307771653400825</v>
      </c>
      <c r="AL140" s="22">
        <v>0.10986610467864708</v>
      </c>
      <c r="AM140" s="22">
        <v>8.3523723792282831E-2</v>
      </c>
      <c r="AN140" s="22">
        <v>8.5252490857949115E-2</v>
      </c>
      <c r="AO140" s="22">
        <v>8.5159501372347401E-2</v>
      </c>
      <c r="AP140" s="22">
        <v>9.6825866009078457E-2</v>
      </c>
      <c r="AQ140" s="22">
        <v>9.4746086044885811E-2</v>
      </c>
      <c r="AR140" s="22">
        <v>7.8941965975814779E-2</v>
      </c>
      <c r="AS140" s="22">
        <v>8.9188498179114686E-2</v>
      </c>
      <c r="AT140" s="22">
        <v>0.1040098620491539</v>
      </c>
      <c r="AU140" s="22">
        <v>8.2303786731169296E-2</v>
      </c>
      <c r="AV140" s="22">
        <v>0.11514579369393858</v>
      </c>
      <c r="AW140" s="22">
        <v>0.11690863209189002</v>
      </c>
      <c r="AX140" s="22">
        <v>0.11968454315637414</v>
      </c>
      <c r="AY140" s="22">
        <v>0.11088781251998212</v>
      </c>
      <c r="AZ140" s="22">
        <v>0.10580220836516893</v>
      </c>
      <c r="BA140" s="106"/>
      <c r="BB140" s="67">
        <v>0.10316135429947584</v>
      </c>
      <c r="BC140" s="67">
        <v>0.11555170725040431</v>
      </c>
      <c r="BD140" s="67">
        <v>0.11272810114112142</v>
      </c>
      <c r="BE140" s="67">
        <v>0.10264871950934033</v>
      </c>
      <c r="BF140" s="67">
        <v>0.10278699740961821</v>
      </c>
      <c r="BG140" s="67">
        <v>0.12733979875546139</v>
      </c>
      <c r="BH140" s="67">
        <v>0.11688077357998204</v>
      </c>
      <c r="BI140" s="67">
        <v>0.11514579369393858</v>
      </c>
      <c r="BJ140" s="67">
        <v>0.11690863209189002</v>
      </c>
      <c r="BK140" s="67">
        <v>0.11968454315637414</v>
      </c>
      <c r="BL140" s="67">
        <v>0.11088781251998212</v>
      </c>
      <c r="BM140" s="67">
        <v>0.10580220836516893</v>
      </c>
    </row>
    <row r="141" spans="3:65" s="503" customFormat="1" ht="21" customHeight="1">
      <c r="C141" s="503" t="s">
        <v>933</v>
      </c>
      <c r="E141" s="1304"/>
      <c r="F141" s="507" t="s">
        <v>613</v>
      </c>
      <c r="G141" s="507" t="s">
        <v>614</v>
      </c>
      <c r="H141" s="504"/>
      <c r="I141" s="512">
        <v>0.45636077569017103</v>
      </c>
      <c r="J141" s="512">
        <v>0.46192168769716108</v>
      </c>
      <c r="K141" s="517">
        <v>-5.5609120069900486E-3</v>
      </c>
      <c r="L141" s="512">
        <v>0.28760833517932116</v>
      </c>
      <c r="M141" s="517">
        <v>0.16875244051084987</v>
      </c>
      <c r="N141" s="504"/>
      <c r="O141" s="512">
        <v>0.64768743476635959</v>
      </c>
      <c r="P141" s="512">
        <v>0.54994190159159484</v>
      </c>
      <c r="Q141" s="517">
        <v>9.7745533174764754E-2</v>
      </c>
      <c r="R141" s="512">
        <v>0.47778320782496403</v>
      </c>
      <c r="S141" s="517">
        <v>0.16990422694139556</v>
      </c>
      <c r="T141" s="504"/>
      <c r="U141" s="512">
        <v>0.57286912907529619</v>
      </c>
      <c r="V141" s="512">
        <v>0.51972106767794646</v>
      </c>
      <c r="W141" s="517">
        <v>5.3148061397349733E-2</v>
      </c>
      <c r="X141" s="512">
        <v>0.45456610808327974</v>
      </c>
      <c r="Y141" s="517">
        <v>0.11830302099201645</v>
      </c>
      <c r="Z141" s="504"/>
      <c r="AA141" s="508">
        <v>0.55076959340254239</v>
      </c>
      <c r="AB141" s="504"/>
      <c r="AC141" s="505">
        <v>0.20446096689197615</v>
      </c>
      <c r="AD141" s="505">
        <v>0.17605632930302104</v>
      </c>
      <c r="AE141" s="505">
        <v>0.20970993601365917</v>
      </c>
      <c r="AF141" s="505">
        <v>0.32253291462008715</v>
      </c>
      <c r="AG141" s="505">
        <v>0.22687699476893838</v>
      </c>
      <c r="AH141" s="505">
        <v>9.5627144927669813E-2</v>
      </c>
      <c r="AI141" s="505">
        <v>0.14462411892973867</v>
      </c>
      <c r="AJ141" s="505">
        <v>0.15544402817030939</v>
      </c>
      <c r="AK141" s="505">
        <v>0.18843450068074255</v>
      </c>
      <c r="AL141" s="505">
        <v>0.18349549675623608</v>
      </c>
      <c r="AM141" s="505">
        <v>0.27725887498793811</v>
      </c>
      <c r="AN141" s="505">
        <v>0.25381437697308007</v>
      </c>
      <c r="AO141" s="505">
        <v>0.31648694160022744</v>
      </c>
      <c r="AP141" s="505">
        <v>0.25492387133330396</v>
      </c>
      <c r="AQ141" s="505">
        <v>0.27998338523483607</v>
      </c>
      <c r="AR141" s="505">
        <v>0.32174076267767987</v>
      </c>
      <c r="AS141" s="505">
        <v>0.3630097979080788</v>
      </c>
      <c r="AT141" s="505">
        <v>0.2259068162909057</v>
      </c>
      <c r="AU141" s="505">
        <v>0.23740891133139783</v>
      </c>
      <c r="AV141" s="505">
        <v>0.22891445818610123</v>
      </c>
      <c r="AW141" s="505">
        <v>0.2237749622926094</v>
      </c>
      <c r="AX141" s="505">
        <v>0.21311549295774662</v>
      </c>
      <c r="AY141" s="505">
        <v>0.24560626212247158</v>
      </c>
      <c r="AZ141" s="505">
        <v>0.26256542774751684</v>
      </c>
      <c r="BA141" s="504"/>
      <c r="BB141" s="506">
        <v>0.26240276243093924</v>
      </c>
      <c r="BC141" s="506">
        <v>0.21903079656499855</v>
      </c>
      <c r="BD141" s="506">
        <v>0.22890775524724308</v>
      </c>
      <c r="BE141" s="506">
        <v>0.27689172245891669</v>
      </c>
      <c r="BF141" s="506">
        <v>0.27692301122498786</v>
      </c>
      <c r="BG141" s="506">
        <v>0.17992392426850268</v>
      </c>
      <c r="BH141" s="506">
        <v>0.2207752355823597</v>
      </c>
      <c r="BI141" s="506">
        <v>0.22891445818610123</v>
      </c>
      <c r="BJ141" s="506">
        <v>0.2237749622926094</v>
      </c>
      <c r="BK141" s="506">
        <v>0.21311549295774662</v>
      </c>
      <c r="BL141" s="506">
        <v>0.24560626212247158</v>
      </c>
      <c r="BM141" s="506">
        <v>0.26256542774751684</v>
      </c>
    </row>
    <row r="142" spans="3:65">
      <c r="I142" s="49"/>
      <c r="J142" s="49"/>
      <c r="K142" s="49"/>
      <c r="L142" s="163"/>
      <c r="M142" s="522"/>
      <c r="O142" s="49"/>
      <c r="P142" s="49"/>
      <c r="Q142" s="49"/>
      <c r="R142" s="163"/>
      <c r="S142" s="522"/>
      <c r="U142" s="49"/>
      <c r="V142" s="49"/>
      <c r="W142" s="49"/>
      <c r="X142" s="163"/>
      <c r="Y142" s="522"/>
      <c r="AA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B142" s="1180"/>
      <c r="BC142" s="1180"/>
      <c r="BD142" s="1180"/>
      <c r="BE142" s="1180"/>
      <c r="BF142" s="1180"/>
      <c r="BG142" s="1180"/>
      <c r="BH142" s="1180"/>
      <c r="BI142" s="1180"/>
      <c r="BJ142" s="1180"/>
      <c r="BK142" s="1180"/>
      <c r="BL142" s="1180"/>
      <c r="BM142" s="1180"/>
    </row>
    <row r="143" spans="3:65" s="54" customFormat="1" ht="21" customHeight="1">
      <c r="C143" s="54" t="s">
        <v>934</v>
      </c>
      <c r="D143" s="597" t="s">
        <v>19</v>
      </c>
      <c r="E143" s="1302" t="s">
        <v>19</v>
      </c>
      <c r="F143" s="62" t="s">
        <v>57</v>
      </c>
      <c r="G143" s="62" t="s">
        <v>143</v>
      </c>
      <c r="I143" s="63">
        <v>84753</v>
      </c>
      <c r="J143" s="63">
        <v>96100</v>
      </c>
      <c r="K143" s="513">
        <v>-11347</v>
      </c>
      <c r="L143" s="167">
        <v>91277.829999999987</v>
      </c>
      <c r="M143" s="523">
        <v>-6524.8299999999872</v>
      </c>
      <c r="O143" s="63">
        <v>677971.06</v>
      </c>
      <c r="P143" s="63">
        <v>711500</v>
      </c>
      <c r="Q143" s="513">
        <v>-33528.939999999944</v>
      </c>
      <c r="R143" s="167">
        <v>694451.66999999993</v>
      </c>
      <c r="S143" s="523">
        <v>-16480.60999999987</v>
      </c>
      <c r="U143" s="63">
        <v>1211171.06</v>
      </c>
      <c r="V143" s="63">
        <v>1244700</v>
      </c>
      <c r="W143" s="513">
        <v>-33528.939999999944</v>
      </c>
      <c r="X143" s="167">
        <v>1183675.2</v>
      </c>
      <c r="Y143" s="523">
        <v>27495.860000000102</v>
      </c>
      <c r="AA143" s="63">
        <v>1167194.5900000001</v>
      </c>
      <c r="AC143" s="25">
        <v>103963.88</v>
      </c>
      <c r="AD143" s="25">
        <v>108042.45999999999</v>
      </c>
      <c r="AE143" s="25">
        <v>87445.290000000008</v>
      </c>
      <c r="AF143" s="25">
        <v>90325.64</v>
      </c>
      <c r="AG143" s="25">
        <v>133854.84</v>
      </c>
      <c r="AH143" s="25">
        <v>79541.73</v>
      </c>
      <c r="AI143" s="25">
        <v>91277.829999999987</v>
      </c>
      <c r="AJ143" s="25">
        <v>120725.56</v>
      </c>
      <c r="AK143" s="25">
        <v>95074.59</v>
      </c>
      <c r="AL143" s="25">
        <v>85222.82</v>
      </c>
      <c r="AM143" s="25">
        <v>102631.95</v>
      </c>
      <c r="AN143" s="25">
        <v>85568.61</v>
      </c>
      <c r="AO143" s="25">
        <v>91632.42</v>
      </c>
      <c r="AP143" s="25">
        <v>111833.42000000001</v>
      </c>
      <c r="AQ143" s="25">
        <v>86773.39</v>
      </c>
      <c r="AR143" s="25">
        <v>92436.540000000008</v>
      </c>
      <c r="AS143" s="25">
        <v>131288.70000000001</v>
      </c>
      <c r="AT143" s="25">
        <v>79253.59</v>
      </c>
      <c r="AU143" s="25">
        <v>84753</v>
      </c>
      <c r="AV143" s="25">
        <v>120400</v>
      </c>
      <c r="AW143" s="25">
        <v>99000</v>
      </c>
      <c r="AX143" s="25">
        <v>93200</v>
      </c>
      <c r="AY143" s="25">
        <v>115800</v>
      </c>
      <c r="AZ143" s="25">
        <v>104800</v>
      </c>
      <c r="BB143" s="1188">
        <v>106000</v>
      </c>
      <c r="BC143" s="1188">
        <v>110200</v>
      </c>
      <c r="BD143" s="1188">
        <v>89200</v>
      </c>
      <c r="BE143" s="1188">
        <v>92300</v>
      </c>
      <c r="BF143" s="1188">
        <v>136500</v>
      </c>
      <c r="BG143" s="1188">
        <v>81200</v>
      </c>
      <c r="BH143" s="1188">
        <v>96100</v>
      </c>
      <c r="BI143" s="1188">
        <v>120400</v>
      </c>
      <c r="BJ143" s="1188">
        <v>99000</v>
      </c>
      <c r="BK143" s="1188">
        <v>93200</v>
      </c>
      <c r="BL143" s="1188">
        <v>115800</v>
      </c>
      <c r="BM143" s="1188">
        <v>104800</v>
      </c>
    </row>
    <row r="144" spans="3:65" ht="20.25" customHeight="1">
      <c r="C144" s="54" t="s">
        <v>935</v>
      </c>
      <c r="D144" s="32" t="s">
        <v>19</v>
      </c>
      <c r="E144" s="1303"/>
      <c r="F144" s="32" t="s">
        <v>1</v>
      </c>
      <c r="G144" s="32" t="s">
        <v>143</v>
      </c>
      <c r="I144" s="24">
        <v>62401.369999999995</v>
      </c>
      <c r="J144" s="24">
        <v>74237.25</v>
      </c>
      <c r="K144" s="123">
        <v>-11835.880000000005</v>
      </c>
      <c r="L144" s="78">
        <v>67276.159999999989</v>
      </c>
      <c r="M144" s="100">
        <v>-4874.7899999999936</v>
      </c>
      <c r="O144" s="24">
        <v>517210.47000000003</v>
      </c>
      <c r="P144" s="24">
        <v>546579.75</v>
      </c>
      <c r="Q144" s="123">
        <v>-29369.27999999997</v>
      </c>
      <c r="R144" s="78">
        <v>518998.38999999996</v>
      </c>
      <c r="S144" s="100">
        <v>-1787.9199999999255</v>
      </c>
      <c r="U144" s="24">
        <v>929107.47000000009</v>
      </c>
      <c r="V144" s="24">
        <v>958476.75</v>
      </c>
      <c r="W144" s="123">
        <v>-29369.279999999912</v>
      </c>
      <c r="X144" s="78">
        <v>892696.30999999994</v>
      </c>
      <c r="Y144" s="100">
        <v>36411.160000000149</v>
      </c>
      <c r="AA144" s="24">
        <v>890908.3899999999</v>
      </c>
      <c r="AC144" s="25">
        <v>78139.27</v>
      </c>
      <c r="AD144" s="25">
        <v>80955.039999999994</v>
      </c>
      <c r="AE144" s="25">
        <v>65609.060000000012</v>
      </c>
      <c r="AF144" s="25">
        <v>67495.600000000006</v>
      </c>
      <c r="AG144" s="25">
        <v>100484.73</v>
      </c>
      <c r="AH144" s="25">
        <v>59038.53</v>
      </c>
      <c r="AI144" s="25">
        <v>67276.159999999989</v>
      </c>
      <c r="AJ144" s="25">
        <v>90509.78</v>
      </c>
      <c r="AK144" s="25">
        <v>72040.06</v>
      </c>
      <c r="AL144" s="25">
        <v>64701.600000000006</v>
      </c>
      <c r="AM144" s="25">
        <v>76787.87</v>
      </c>
      <c r="AN144" s="25">
        <v>69658.61</v>
      </c>
      <c r="AO144" s="25">
        <v>75603.72</v>
      </c>
      <c r="AP144" s="25">
        <v>86772.32</v>
      </c>
      <c r="AQ144" s="25">
        <v>65635.61</v>
      </c>
      <c r="AR144" s="25">
        <v>67019.320000000007</v>
      </c>
      <c r="AS144" s="25">
        <v>98142.38</v>
      </c>
      <c r="AT144" s="25">
        <v>61635.749999999993</v>
      </c>
      <c r="AU144" s="25">
        <v>62401.369999999995</v>
      </c>
      <c r="AV144" s="25">
        <v>93009.000000000015</v>
      </c>
      <c r="AW144" s="25">
        <v>76477.500000000015</v>
      </c>
      <c r="AX144" s="25">
        <v>71997</v>
      </c>
      <c r="AY144" s="25">
        <v>89455.500000000015</v>
      </c>
      <c r="AZ144" s="25">
        <v>80958.000000000015</v>
      </c>
      <c r="BB144" s="26">
        <v>80825</v>
      </c>
      <c r="BC144" s="26">
        <v>84027.500000000015</v>
      </c>
      <c r="BD144" s="26">
        <v>68015</v>
      </c>
      <c r="BE144" s="26">
        <v>71301.75</v>
      </c>
      <c r="BF144" s="26">
        <v>105446.25000000001</v>
      </c>
      <c r="BG144" s="26">
        <v>62727.000000000007</v>
      </c>
      <c r="BH144" s="26">
        <v>74237.25</v>
      </c>
      <c r="BI144" s="26">
        <v>93009.000000000015</v>
      </c>
      <c r="BJ144" s="26">
        <v>76477.500000000015</v>
      </c>
      <c r="BK144" s="26">
        <v>71997</v>
      </c>
      <c r="BL144" s="26">
        <v>89455.500000000015</v>
      </c>
      <c r="BM144" s="26">
        <v>80958.000000000015</v>
      </c>
    </row>
    <row r="145" spans="3:65" ht="23.25" customHeight="1">
      <c r="C145" s="54" t="s">
        <v>936</v>
      </c>
      <c r="D145" s="32" t="s">
        <v>19</v>
      </c>
      <c r="E145" s="1303"/>
      <c r="F145" s="32" t="s">
        <v>36</v>
      </c>
      <c r="G145" s="32" t="s">
        <v>143</v>
      </c>
      <c r="I145" s="24">
        <v>40209.920000000006</v>
      </c>
      <c r="J145" s="24">
        <v>38776</v>
      </c>
      <c r="K145" s="123">
        <v>1433.9200000000055</v>
      </c>
      <c r="L145" s="78">
        <v>38919.910000000011</v>
      </c>
      <c r="M145" s="100">
        <v>1290.0099999999948</v>
      </c>
      <c r="O145" s="24">
        <v>284878.82</v>
      </c>
      <c r="P145" s="24">
        <v>291344</v>
      </c>
      <c r="Q145" s="123">
        <v>-6465.179999999993</v>
      </c>
      <c r="R145" s="78">
        <v>272974.32000000007</v>
      </c>
      <c r="S145" s="100">
        <v>11904.499999999942</v>
      </c>
      <c r="U145" s="24">
        <v>500976.42000000004</v>
      </c>
      <c r="V145" s="24">
        <v>507441.60000000003</v>
      </c>
      <c r="W145" s="123">
        <v>-6465.179999999993</v>
      </c>
      <c r="X145" s="78">
        <v>457675.4800000001</v>
      </c>
      <c r="Y145" s="100">
        <v>43300.939999999944</v>
      </c>
      <c r="AA145" s="24">
        <v>469579.97999999992</v>
      </c>
      <c r="AC145" s="25">
        <v>41704.429999999993</v>
      </c>
      <c r="AD145" s="25">
        <v>47794.649999999994</v>
      </c>
      <c r="AE145" s="25">
        <v>35972.54</v>
      </c>
      <c r="AF145" s="25">
        <v>25468.730000000003</v>
      </c>
      <c r="AG145" s="25">
        <v>47158.48000000001</v>
      </c>
      <c r="AH145" s="25">
        <v>35955.58</v>
      </c>
      <c r="AI145" s="25">
        <v>38919.910000000011</v>
      </c>
      <c r="AJ145" s="25">
        <v>38617.03</v>
      </c>
      <c r="AK145" s="25">
        <v>29064.09</v>
      </c>
      <c r="AL145" s="25">
        <v>36073.659999999989</v>
      </c>
      <c r="AM145" s="25">
        <v>46054.490000000005</v>
      </c>
      <c r="AN145" s="25">
        <v>34891.89</v>
      </c>
      <c r="AO145" s="25">
        <v>38824.840000000004</v>
      </c>
      <c r="AP145" s="25">
        <v>46205.31</v>
      </c>
      <c r="AQ145" s="25">
        <v>34966.050000000003</v>
      </c>
      <c r="AR145" s="25">
        <v>39378.400000000001</v>
      </c>
      <c r="AS145" s="25">
        <v>50024.01</v>
      </c>
      <c r="AT145" s="25">
        <v>35270.29</v>
      </c>
      <c r="AU145" s="25">
        <v>40209.920000000006</v>
      </c>
      <c r="AV145" s="25">
        <v>48836.800000000003</v>
      </c>
      <c r="AW145" s="25">
        <v>39614.400000000001</v>
      </c>
      <c r="AX145" s="25">
        <v>38566.400000000001</v>
      </c>
      <c r="AY145" s="25">
        <v>47998.400000000001</v>
      </c>
      <c r="AZ145" s="25">
        <v>41081.599999999999</v>
      </c>
      <c r="BB145" s="26">
        <v>40872</v>
      </c>
      <c r="BC145" s="26">
        <v>47160</v>
      </c>
      <c r="BD145" s="26">
        <v>37728</v>
      </c>
      <c r="BE145" s="26">
        <v>38356.800000000003</v>
      </c>
      <c r="BF145" s="26">
        <v>52190.400000000001</v>
      </c>
      <c r="BG145" s="26">
        <v>36260.800000000003</v>
      </c>
      <c r="BH145" s="26">
        <v>38776</v>
      </c>
      <c r="BI145" s="26">
        <v>48836.800000000003</v>
      </c>
      <c r="BJ145" s="26">
        <v>39614.400000000001</v>
      </c>
      <c r="BK145" s="26">
        <v>38566.400000000001</v>
      </c>
      <c r="BL145" s="26">
        <v>47998.400000000001</v>
      </c>
      <c r="BM145" s="26">
        <v>41081.599999999999</v>
      </c>
    </row>
    <row r="146" spans="3:65" ht="23.25" customHeight="1">
      <c r="C146" s="54" t="s">
        <v>937</v>
      </c>
      <c r="D146" s="32" t="s">
        <v>19</v>
      </c>
      <c r="E146" s="1303"/>
      <c r="F146" s="32" t="s">
        <v>40</v>
      </c>
      <c r="G146" s="32" t="s">
        <v>143</v>
      </c>
      <c r="I146" s="24">
        <v>7007.3499999999995</v>
      </c>
      <c r="J146" s="24">
        <v>7233.0953846153843</v>
      </c>
      <c r="K146" s="123">
        <v>-225.74538461538486</v>
      </c>
      <c r="L146" s="78">
        <v>6892.0900000000465</v>
      </c>
      <c r="M146" s="100">
        <v>115.25999999995292</v>
      </c>
      <c r="O146" s="24">
        <v>53477.339999999967</v>
      </c>
      <c r="P146" s="24">
        <v>54248.215384615389</v>
      </c>
      <c r="Q146" s="123">
        <v>-770.87538461542135</v>
      </c>
      <c r="R146" s="78">
        <v>49584.360000000037</v>
      </c>
      <c r="S146" s="100">
        <v>3892.9799999999304</v>
      </c>
      <c r="U146" s="24">
        <v>93259.364615384577</v>
      </c>
      <c r="V146" s="24">
        <v>94030.24</v>
      </c>
      <c r="W146" s="123">
        <v>-770.87538461542863</v>
      </c>
      <c r="X146" s="78">
        <v>87008.330000000031</v>
      </c>
      <c r="Y146" s="100">
        <v>6251.0346153845458</v>
      </c>
      <c r="AA146" s="24">
        <v>90901.309999999939</v>
      </c>
      <c r="AC146" s="25">
        <v>5593.8399999999992</v>
      </c>
      <c r="AD146" s="25">
        <v>7436.2400000000016</v>
      </c>
      <c r="AE146" s="25">
        <v>7025.2799999999897</v>
      </c>
      <c r="AF146" s="25">
        <v>7338.14</v>
      </c>
      <c r="AG146" s="25">
        <v>8916.57</v>
      </c>
      <c r="AH146" s="25">
        <v>6382.1999999999971</v>
      </c>
      <c r="AI146" s="25">
        <v>6892.0900000000465</v>
      </c>
      <c r="AJ146" s="25">
        <v>8341.3100000000049</v>
      </c>
      <c r="AK146" s="25">
        <v>7110.2</v>
      </c>
      <c r="AL146" s="25">
        <v>7110.1699999999882</v>
      </c>
      <c r="AM146" s="25">
        <v>8309.4700000000103</v>
      </c>
      <c r="AN146" s="25">
        <v>6552.8199999999888</v>
      </c>
      <c r="AO146" s="25">
        <v>6800.2499999999864</v>
      </c>
      <c r="AP146" s="25">
        <v>8346.570000000007</v>
      </c>
      <c r="AQ146" s="25">
        <v>7419.2199999999893</v>
      </c>
      <c r="AR146" s="25">
        <v>7510.279999999987</v>
      </c>
      <c r="AS146" s="25">
        <v>9329.6600000000108</v>
      </c>
      <c r="AT146" s="25">
        <v>7064.0099999999875</v>
      </c>
      <c r="AU146" s="25">
        <v>7007.3499999999995</v>
      </c>
      <c r="AV146" s="25">
        <v>9041.3692307692309</v>
      </c>
      <c r="AW146" s="25">
        <v>7233.0953846153843</v>
      </c>
      <c r="AX146" s="25">
        <v>7233.0953846153843</v>
      </c>
      <c r="AY146" s="25">
        <v>9041.3692307692309</v>
      </c>
      <c r="AZ146" s="25">
        <v>7233.0953846153843</v>
      </c>
      <c r="BB146" s="26">
        <v>7233.0953846153843</v>
      </c>
      <c r="BC146" s="26">
        <v>9041.3692307692309</v>
      </c>
      <c r="BD146" s="26">
        <v>7233.0953846153843</v>
      </c>
      <c r="BE146" s="26">
        <v>7233.0953846153843</v>
      </c>
      <c r="BF146" s="26">
        <v>9041.3692307692309</v>
      </c>
      <c r="BG146" s="26">
        <v>7233.0953846153843</v>
      </c>
      <c r="BH146" s="26">
        <v>7233.0953846153843</v>
      </c>
      <c r="BI146" s="26">
        <v>9041.3692307692309</v>
      </c>
      <c r="BJ146" s="26">
        <v>7233.0953846153843</v>
      </c>
      <c r="BK146" s="26">
        <v>7233.0953846153843</v>
      </c>
      <c r="BL146" s="26">
        <v>9041.3692307692309</v>
      </c>
      <c r="BM146" s="26">
        <v>7233.0953846153843</v>
      </c>
    </row>
    <row r="147" spans="3:65" ht="23.25" customHeight="1">
      <c r="C147" s="54" t="s">
        <v>938</v>
      </c>
      <c r="D147" s="32" t="s">
        <v>19</v>
      </c>
      <c r="E147" s="1303"/>
      <c r="F147" s="32" t="s">
        <v>79</v>
      </c>
      <c r="G147" s="32" t="s">
        <v>143</v>
      </c>
      <c r="I147" s="24">
        <v>13687.76</v>
      </c>
      <c r="J147" s="24">
        <v>18416.269230769234</v>
      </c>
      <c r="K147" s="123">
        <v>-4728.5092307692339</v>
      </c>
      <c r="L147" s="78">
        <v>14689.429999999998</v>
      </c>
      <c r="M147" s="100">
        <v>-1001.6699999999983</v>
      </c>
      <c r="O147" s="24">
        <v>121354.34</v>
      </c>
      <c r="P147" s="24">
        <v>137668.76923076925</v>
      </c>
      <c r="Q147" s="123">
        <v>-16314.429230769252</v>
      </c>
      <c r="R147" s="78">
        <v>145441.12</v>
      </c>
      <c r="S147" s="100">
        <v>-24086.78</v>
      </c>
      <c r="U147" s="24">
        <v>222871.67076923078</v>
      </c>
      <c r="V147" s="24">
        <v>239186.10000000003</v>
      </c>
      <c r="W147" s="123">
        <v>-16314.429230769252</v>
      </c>
      <c r="X147" s="78">
        <v>236623.30000000002</v>
      </c>
      <c r="Y147" s="100">
        <v>-13751.629230769235</v>
      </c>
      <c r="AA147" s="24">
        <v>212536.52</v>
      </c>
      <c r="AC147" s="25">
        <v>26767.300000000003</v>
      </c>
      <c r="AD147" s="25">
        <v>31108.1</v>
      </c>
      <c r="AE147" s="25">
        <v>17515.09</v>
      </c>
      <c r="AF147" s="25">
        <v>14322.86</v>
      </c>
      <c r="AG147" s="25">
        <v>22300.769999999997</v>
      </c>
      <c r="AH147" s="25">
        <v>18737.569999999996</v>
      </c>
      <c r="AI147" s="25">
        <v>14689.429999999998</v>
      </c>
      <c r="AJ147" s="25">
        <v>24259.29</v>
      </c>
      <c r="AK147" s="25">
        <v>14492.36</v>
      </c>
      <c r="AL147" s="25">
        <v>16554.900000000001</v>
      </c>
      <c r="AM147" s="25">
        <v>17367.53</v>
      </c>
      <c r="AN147" s="25">
        <v>18508.099999999999</v>
      </c>
      <c r="AO147" s="25">
        <v>14770.859999999997</v>
      </c>
      <c r="AP147" s="25">
        <v>22379.720000000005</v>
      </c>
      <c r="AQ147" s="25">
        <v>18113.73</v>
      </c>
      <c r="AR147" s="25">
        <v>16454</v>
      </c>
      <c r="AS147" s="25">
        <v>20580.939999999999</v>
      </c>
      <c r="AT147" s="25">
        <v>15367.33</v>
      </c>
      <c r="AU147" s="25">
        <v>13687.76</v>
      </c>
      <c r="AV147" s="25">
        <v>23033.811538461541</v>
      </c>
      <c r="AW147" s="25">
        <v>18558.369230769233</v>
      </c>
      <c r="AX147" s="25">
        <v>18274.169230769232</v>
      </c>
      <c r="AY147" s="25">
        <v>22808.41153846154</v>
      </c>
      <c r="AZ147" s="25">
        <v>18842.56923076923</v>
      </c>
      <c r="BB147" s="26">
        <v>18901.369230769233</v>
      </c>
      <c r="BC147" s="26">
        <v>22534.011538461542</v>
      </c>
      <c r="BD147" s="26">
        <v>18078.169230769232</v>
      </c>
      <c r="BE147" s="26">
        <v>18230.06923076923</v>
      </c>
      <c r="BF147" s="26">
        <v>23822.711538461543</v>
      </c>
      <c r="BG147" s="26">
        <v>17686.169230769232</v>
      </c>
      <c r="BH147" s="26">
        <v>18416.269230769234</v>
      </c>
      <c r="BI147" s="26">
        <v>23033.811538461541</v>
      </c>
      <c r="BJ147" s="26">
        <v>18558.369230769233</v>
      </c>
      <c r="BK147" s="26">
        <v>18274.169230769232</v>
      </c>
      <c r="BL147" s="26">
        <v>22808.41153846154</v>
      </c>
      <c r="BM147" s="26">
        <v>18842.56923076923</v>
      </c>
    </row>
    <row r="148" spans="3:65" s="54" customFormat="1" ht="21" customHeight="1">
      <c r="C148" s="54" t="s">
        <v>939</v>
      </c>
      <c r="D148" s="32" t="s">
        <v>19</v>
      </c>
      <c r="E148" s="1303"/>
      <c r="F148" s="54" t="s">
        <v>87</v>
      </c>
      <c r="G148" s="54" t="s">
        <v>143</v>
      </c>
      <c r="I148" s="25">
        <v>1496.3399999999911</v>
      </c>
      <c r="J148" s="25">
        <v>9811.8853846153797</v>
      </c>
      <c r="K148" s="514">
        <v>-8315.5453846153887</v>
      </c>
      <c r="L148" s="82">
        <v>6774.7299999999323</v>
      </c>
      <c r="M148" s="524">
        <v>-5278.3899999999412</v>
      </c>
      <c r="O148" s="25">
        <v>57499.970000000016</v>
      </c>
      <c r="P148" s="25">
        <v>63318.765384615384</v>
      </c>
      <c r="Q148" s="514">
        <v>-5818.7953846153687</v>
      </c>
      <c r="R148" s="82">
        <v>50998.58999999996</v>
      </c>
      <c r="S148" s="524">
        <v>6501.3800000000556</v>
      </c>
      <c r="U148" s="25">
        <v>112000.01461538466</v>
      </c>
      <c r="V148" s="25">
        <v>117818.81000000003</v>
      </c>
      <c r="W148" s="514">
        <v>-5818.7953846153687</v>
      </c>
      <c r="X148" s="82">
        <v>111389.19999999998</v>
      </c>
      <c r="Y148" s="524">
        <v>610.81461538467556</v>
      </c>
      <c r="AA148" s="25">
        <v>117890.58000000006</v>
      </c>
      <c r="AC148" s="25">
        <v>4073.700000000008</v>
      </c>
      <c r="AD148" s="25">
        <v>-5383.9500000000007</v>
      </c>
      <c r="AE148" s="25">
        <v>5096.1500000000196</v>
      </c>
      <c r="AF148" s="25">
        <v>20365.870000000003</v>
      </c>
      <c r="AG148" s="25">
        <v>22108.909999999989</v>
      </c>
      <c r="AH148" s="25">
        <v>-2036.8199999999961</v>
      </c>
      <c r="AI148" s="25">
        <v>6774.7299999999323</v>
      </c>
      <c r="AJ148" s="25">
        <v>19292.149999999994</v>
      </c>
      <c r="AK148" s="25">
        <v>21373.410000000003</v>
      </c>
      <c r="AL148" s="25">
        <v>4962.8700000000281</v>
      </c>
      <c r="AM148" s="25">
        <v>5056.3799999999828</v>
      </c>
      <c r="AN148" s="25">
        <v>9705.8000000000138</v>
      </c>
      <c r="AO148" s="25">
        <v>15207.770000000015</v>
      </c>
      <c r="AP148" s="25">
        <v>9840.7199999999975</v>
      </c>
      <c r="AQ148" s="25">
        <v>5136.6100000000079</v>
      </c>
      <c r="AR148" s="25">
        <v>3676.6400000000176</v>
      </c>
      <c r="AS148" s="25">
        <v>18207.769999999993</v>
      </c>
      <c r="AT148" s="25">
        <v>3934.1200000000044</v>
      </c>
      <c r="AU148" s="25">
        <v>1496.3399999999911</v>
      </c>
      <c r="AV148" s="25">
        <v>12097.019230769238</v>
      </c>
      <c r="AW148" s="25">
        <v>11071.635384615394</v>
      </c>
      <c r="AX148" s="25">
        <v>7923.3353846153805</v>
      </c>
      <c r="AY148" s="25">
        <v>9607.3192307692407</v>
      </c>
      <c r="AZ148" s="25">
        <v>13800.7353846154</v>
      </c>
      <c r="BB148" s="1188">
        <v>13818.535384615381</v>
      </c>
      <c r="BC148" s="1188">
        <v>5292.1192307692399</v>
      </c>
      <c r="BD148" s="1188">
        <v>4975.7353846153819</v>
      </c>
      <c r="BE148" s="1188">
        <v>7481.7853846153812</v>
      </c>
      <c r="BF148" s="1188">
        <v>20391.769230769238</v>
      </c>
      <c r="BG148" s="1188">
        <v>1546.9353846153863</v>
      </c>
      <c r="BH148" s="1188">
        <v>9811.8853846153797</v>
      </c>
      <c r="BI148" s="1188">
        <v>12097.019230769238</v>
      </c>
      <c r="BJ148" s="1188">
        <v>11071.635384615394</v>
      </c>
      <c r="BK148" s="1188">
        <v>7923.3353846153805</v>
      </c>
      <c r="BL148" s="1188">
        <v>9607.3192307692407</v>
      </c>
      <c r="BM148" s="1188">
        <v>13800.7353846154</v>
      </c>
    </row>
    <row r="149" spans="3:65" s="502" customFormat="1" ht="20.25" customHeight="1">
      <c r="E149" s="1303"/>
      <c r="F149" s="106" t="s">
        <v>609</v>
      </c>
      <c r="G149" s="106" t="s">
        <v>614</v>
      </c>
      <c r="H149" s="106"/>
      <c r="I149" s="510">
        <v>0.5124776535083253</v>
      </c>
      <c r="J149" s="510">
        <v>0.58546727129337539</v>
      </c>
      <c r="K149" s="515">
        <v>-7.2989617785050087E-2</v>
      </c>
      <c r="L149" s="510">
        <v>0.52735016968193671</v>
      </c>
      <c r="M149" s="515">
        <v>-1.4872516173611405E-2</v>
      </c>
      <c r="N149" s="106"/>
      <c r="O149" s="510">
        <v>0.56036990816002674</v>
      </c>
      <c r="P149" s="510">
        <v>0.56858394881930718</v>
      </c>
      <c r="Q149" s="515">
        <v>-8.2140406592804416E-3</v>
      </c>
      <c r="R149" s="510">
        <v>0.57027771665983507</v>
      </c>
      <c r="S149" s="515">
        <v>-9.9078084998083238E-3</v>
      </c>
      <c r="T149" s="106"/>
      <c r="U149" s="510">
        <v>0.55446578134870539</v>
      </c>
      <c r="V149" s="510">
        <v>0.55920463827304556</v>
      </c>
      <c r="W149" s="515">
        <v>-4.7388569243401735E-3</v>
      </c>
      <c r="X149" s="510">
        <v>0.55095136523529165</v>
      </c>
      <c r="Y149" s="515">
        <v>3.514416113413743E-3</v>
      </c>
      <c r="Z149" s="106"/>
      <c r="AA149" s="67">
        <v>0.54550469908470933</v>
      </c>
      <c r="AB149" s="106"/>
      <c r="AC149" s="67">
        <v>0.75160017113636002</v>
      </c>
      <c r="AD149" s="67">
        <v>0.74928912207293319</v>
      </c>
      <c r="AE149" s="67">
        <v>0.75028695084663799</v>
      </c>
      <c r="AF149" s="67">
        <v>0.7472474039486463</v>
      </c>
      <c r="AG149" s="67">
        <v>0.75069926496494266</v>
      </c>
      <c r="AH149" s="67">
        <v>0.74223341634636308</v>
      </c>
      <c r="AI149" s="67">
        <v>0.73704819669792765</v>
      </c>
      <c r="AJ149" s="67">
        <v>0.7497151390310387</v>
      </c>
      <c r="AK149" s="67">
        <v>0.75772149004271283</v>
      </c>
      <c r="AL149" s="67">
        <v>0.75920510492377513</v>
      </c>
      <c r="AM149" s="67">
        <v>0.7481867975810651</v>
      </c>
      <c r="AN149" s="67">
        <v>0.81406733146652732</v>
      </c>
      <c r="AO149" s="67">
        <v>0.82507610297752698</v>
      </c>
      <c r="AP149" s="67">
        <v>0.77590688007216446</v>
      </c>
      <c r="AQ149" s="67">
        <v>0.75640251003216541</v>
      </c>
      <c r="AR149" s="67">
        <v>0.72503059937120107</v>
      </c>
      <c r="AS149" s="67">
        <v>0.74753105179653689</v>
      </c>
      <c r="AT149" s="67">
        <v>0.77770294064912382</v>
      </c>
      <c r="AU149" s="67">
        <v>0.73627328826118243</v>
      </c>
      <c r="AV149" s="67">
        <v>0.77250000000000008</v>
      </c>
      <c r="AW149" s="67">
        <v>0.77250000000000019</v>
      </c>
      <c r="AX149" s="67">
        <v>0.77249999999999996</v>
      </c>
      <c r="AY149" s="67">
        <v>0.77250000000000008</v>
      </c>
      <c r="AZ149" s="67">
        <v>0.77250000000000019</v>
      </c>
      <c r="BA149" s="106"/>
      <c r="BB149" s="67">
        <v>0.76249999999999996</v>
      </c>
      <c r="BC149" s="67">
        <v>0.76250000000000018</v>
      </c>
      <c r="BD149" s="67">
        <v>0.76249999999999996</v>
      </c>
      <c r="BE149" s="67">
        <v>0.77249999999999996</v>
      </c>
      <c r="BF149" s="67">
        <v>0.77250000000000008</v>
      </c>
      <c r="BG149" s="67">
        <v>0.77250000000000008</v>
      </c>
      <c r="BH149" s="67">
        <v>0.77249999999999996</v>
      </c>
      <c r="BI149" s="67">
        <v>0.77250000000000008</v>
      </c>
      <c r="BJ149" s="67">
        <v>0.77250000000000019</v>
      </c>
      <c r="BK149" s="67">
        <v>0.77249999999999996</v>
      </c>
      <c r="BL149" s="67">
        <v>0.77250000000000008</v>
      </c>
      <c r="BM149" s="67">
        <v>0.77250000000000019</v>
      </c>
    </row>
    <row r="150" spans="3:65" s="502" customFormat="1" ht="23.25" customHeight="1">
      <c r="E150" s="1303"/>
      <c r="F150" s="106" t="s">
        <v>610</v>
      </c>
      <c r="G150" s="106" t="s">
        <v>614</v>
      </c>
      <c r="H150" s="106"/>
      <c r="I150" s="511">
        <v>0.33022809353957266</v>
      </c>
      <c r="J150" s="511">
        <v>0.30580441640378547</v>
      </c>
      <c r="K150" s="516">
        <v>-2.4423677135787192E-2</v>
      </c>
      <c r="L150" s="511">
        <v>0.30507717953143748</v>
      </c>
      <c r="M150" s="516">
        <v>-2.5150914008135183E-2</v>
      </c>
      <c r="N150" s="106"/>
      <c r="O150" s="511">
        <v>0.30865097955216719</v>
      </c>
      <c r="P150" s="511">
        <v>0.30307292208467701</v>
      </c>
      <c r="Q150" s="516">
        <v>-5.5780574674901828E-3</v>
      </c>
      <c r="R150" s="511">
        <v>0.29994538502589801</v>
      </c>
      <c r="S150" s="516">
        <v>-8.7055945262691781E-3</v>
      </c>
      <c r="T150" s="106"/>
      <c r="U150" s="511">
        <v>0.29896894721186257</v>
      </c>
      <c r="V150" s="511">
        <v>0.29605694282380401</v>
      </c>
      <c r="W150" s="516">
        <v>-2.9120043880585533E-3</v>
      </c>
      <c r="X150" s="511">
        <v>0.28246664371304225</v>
      </c>
      <c r="Y150" s="516">
        <v>-1.6502303498820314E-2</v>
      </c>
      <c r="Z150" s="106"/>
      <c r="AA150" s="22">
        <v>0.28752460809815</v>
      </c>
      <c r="AB150" s="106"/>
      <c r="AC150" s="22">
        <v>0.40114345482296343</v>
      </c>
      <c r="AD150" s="22">
        <v>0.44236913894778035</v>
      </c>
      <c r="AE150" s="22">
        <v>0.41137195611107241</v>
      </c>
      <c r="AF150" s="22">
        <v>0.28196567441979931</v>
      </c>
      <c r="AG150" s="22">
        <v>0.35231060752080395</v>
      </c>
      <c r="AH150" s="22">
        <v>0.45203417124570966</v>
      </c>
      <c r="AI150" s="22">
        <v>0.4263895186815902</v>
      </c>
      <c r="AJ150" s="22">
        <v>0.31987451538845624</v>
      </c>
      <c r="AK150" s="22">
        <v>0.30569776845737651</v>
      </c>
      <c r="AL150" s="22">
        <v>0.42328639207198243</v>
      </c>
      <c r="AM150" s="22">
        <v>0.44873443406268715</v>
      </c>
      <c r="AN150" s="22">
        <v>0.40776506711982347</v>
      </c>
      <c r="AO150" s="22">
        <v>0.42370200415966319</v>
      </c>
      <c r="AP150" s="22">
        <v>0.41316191528435769</v>
      </c>
      <c r="AQ150" s="22">
        <v>0.40295821103681673</v>
      </c>
      <c r="AR150" s="22">
        <v>0.42600469468026386</v>
      </c>
      <c r="AS150" s="22">
        <v>0.38102296694231869</v>
      </c>
      <c r="AT150" s="22">
        <v>0.44503081816230661</v>
      </c>
      <c r="AU150" s="22">
        <v>0.47443653911955924</v>
      </c>
      <c r="AV150" s="22">
        <v>0.4056212624584718</v>
      </c>
      <c r="AW150" s="22">
        <v>0.40014545454545458</v>
      </c>
      <c r="AX150" s="22">
        <v>0.41380257510729618</v>
      </c>
      <c r="AY150" s="22">
        <v>0.41449395509499137</v>
      </c>
      <c r="AZ150" s="22">
        <v>0.39199999999999996</v>
      </c>
      <c r="BA150" s="106"/>
      <c r="BB150" s="22">
        <v>0.38558490566037734</v>
      </c>
      <c r="BC150" s="22">
        <v>0.42794918330308529</v>
      </c>
      <c r="BD150" s="22">
        <v>0.42295964125560537</v>
      </c>
      <c r="BE150" s="22">
        <v>0.41556663055254606</v>
      </c>
      <c r="BF150" s="22">
        <v>0.38234725274725273</v>
      </c>
      <c r="BG150" s="22">
        <v>0.44656157635467986</v>
      </c>
      <c r="BH150" s="22">
        <v>0.40349635796045785</v>
      </c>
      <c r="BI150" s="22">
        <v>0.4056212624584718</v>
      </c>
      <c r="BJ150" s="22">
        <v>0.40014545454545458</v>
      </c>
      <c r="BK150" s="22">
        <v>0.41380257510729618</v>
      </c>
      <c r="BL150" s="22">
        <v>0.41449395509499137</v>
      </c>
      <c r="BM150" s="22">
        <v>0.39199999999999996</v>
      </c>
    </row>
    <row r="151" spans="3:65" s="502" customFormat="1" ht="23.25" customHeight="1">
      <c r="E151" s="1303"/>
      <c r="F151" s="106" t="s">
        <v>611</v>
      </c>
      <c r="G151" s="106" t="s">
        <v>614</v>
      </c>
      <c r="H151" s="106"/>
      <c r="I151" s="511">
        <v>5.7548580829420305E-2</v>
      </c>
      <c r="J151" s="511">
        <v>5.7043338995389464E-2</v>
      </c>
      <c r="K151" s="516">
        <v>-5.0524183403084094E-4</v>
      </c>
      <c r="L151" s="511">
        <v>5.402426106013191E-2</v>
      </c>
      <c r="M151" s="516">
        <v>-3.5243197692883949E-3</v>
      </c>
      <c r="N151" s="106"/>
      <c r="O151" s="511">
        <v>5.7939840437573706E-2</v>
      </c>
      <c r="P151" s="511">
        <v>5.6432139170514289E-2</v>
      </c>
      <c r="Q151" s="516">
        <v>-1.5077012670594164E-3</v>
      </c>
      <c r="R151" s="511">
        <v>5.4483513143151141E-2</v>
      </c>
      <c r="S151" s="516">
        <v>-3.4563272944225648E-3</v>
      </c>
      <c r="T151" s="106"/>
      <c r="U151" s="511">
        <v>5.5654623538386801E-2</v>
      </c>
      <c r="V151" s="511">
        <v>5.4860116686114353E-2</v>
      </c>
      <c r="W151" s="516">
        <v>-7.9450685227244744E-4</v>
      </c>
      <c r="X151" s="511">
        <v>5.3699514228240521E-2</v>
      </c>
      <c r="Y151" s="516">
        <v>-1.9551093101462802E-3</v>
      </c>
      <c r="Z151" s="106"/>
      <c r="AA151" s="22">
        <v>5.5659024333529795E-2</v>
      </c>
      <c r="AB151" s="106"/>
      <c r="AC151" s="67">
        <v>7.3037854511065189E-2</v>
      </c>
      <c r="AD151" s="67">
        <v>4.6686513444917789E-2</v>
      </c>
      <c r="AE151" s="67">
        <v>5.1860783006817741E-2</v>
      </c>
      <c r="AF151" s="67">
        <v>5.5688040003557655E-2</v>
      </c>
      <c r="AG151" s="67">
        <v>5.0263817438332671E-2</v>
      </c>
      <c r="AH151" s="67">
        <v>6.2567079571616155E-2</v>
      </c>
      <c r="AI151" s="67">
        <v>5.402426106013191E-2</v>
      </c>
      <c r="AJ151" s="67">
        <v>5.3082616544182205E-2</v>
      </c>
      <c r="AK151" s="67">
        <v>5.2451798079683767E-2</v>
      </c>
      <c r="AL151" s="67">
        <v>5.7085121917577378E-2</v>
      </c>
      <c r="AM151" s="67">
        <v>5.2909770924920572E-2</v>
      </c>
      <c r="AN151" s="67">
        <v>4.8216999972553805E-2</v>
      </c>
      <c r="AO151" s="67">
        <v>6.0184758646306784E-2</v>
      </c>
      <c r="AP151" s="67">
        <v>5.6773204496571542E-2</v>
      </c>
      <c r="AQ151" s="67">
        <v>5.9436900336190181E-2</v>
      </c>
      <c r="AR151" s="67">
        <v>5.7705152416983457E-2</v>
      </c>
      <c r="AS151" s="67">
        <v>5.2046024420237542E-2</v>
      </c>
      <c r="AT151" s="67">
        <v>6.6032022307275506E-2</v>
      </c>
      <c r="AU151" s="67">
        <v>5.7548580829420305E-2</v>
      </c>
      <c r="AV151" s="67">
        <v>5.5298894377793457E-2</v>
      </c>
      <c r="AW151" s="67">
        <v>5.4384175824175825E-2</v>
      </c>
      <c r="AX151" s="67">
        <v>5.3067464303854617E-2</v>
      </c>
      <c r="AY151" s="67">
        <v>5.1842713479181367E-2</v>
      </c>
      <c r="AZ151" s="67">
        <v>4.9711995770552471E-2</v>
      </c>
      <c r="BA151" s="106"/>
      <c r="BB151" s="67">
        <v>5.6244909678191166E-2</v>
      </c>
      <c r="BC151" s="67">
        <v>5.6792520293776579E-2</v>
      </c>
      <c r="BD151" s="67">
        <v>5.3459685030416738E-2</v>
      </c>
      <c r="BE151" s="67">
        <v>5.4837720884119666E-2</v>
      </c>
      <c r="BF151" s="67">
        <v>5.0966004683028358E-2</v>
      </c>
      <c r="BG151" s="67">
        <v>7.0843245686732462E-2</v>
      </c>
      <c r="BH151" s="67">
        <v>5.7043338995389464E-2</v>
      </c>
      <c r="BI151" s="67">
        <v>5.5298894377793457E-2</v>
      </c>
      <c r="BJ151" s="67">
        <v>5.4384175824175825E-2</v>
      </c>
      <c r="BK151" s="67">
        <v>5.3067464303854617E-2</v>
      </c>
      <c r="BL151" s="67">
        <v>5.1842713479181367E-2</v>
      </c>
      <c r="BM151" s="67">
        <v>4.9711995770552471E-2</v>
      </c>
    </row>
    <row r="152" spans="3:65" s="502" customFormat="1" ht="23.25" customHeight="1">
      <c r="E152" s="1303"/>
      <c r="F152" s="106" t="s">
        <v>612</v>
      </c>
      <c r="G152" s="106" t="s">
        <v>614</v>
      </c>
      <c r="H152" s="106"/>
      <c r="I152" s="511">
        <v>0.11241213336478215</v>
      </c>
      <c r="J152" s="511">
        <v>0.14523871633098764</v>
      </c>
      <c r="K152" s="516">
        <v>3.2826582966205498E-2</v>
      </c>
      <c r="L152" s="511">
        <v>0.11514440483866695</v>
      </c>
      <c r="M152" s="516">
        <v>2.7322714738848008E-3</v>
      </c>
      <c r="N152" s="106"/>
      <c r="O152" s="511">
        <v>0.13148094306872915</v>
      </c>
      <c r="P152" s="511">
        <v>0.1432110363370116</v>
      </c>
      <c r="Q152" s="516">
        <v>1.1730093268282449E-2</v>
      </c>
      <c r="R152" s="511">
        <v>0.15981134319520543</v>
      </c>
      <c r="S152" s="516">
        <v>2.8330400126476279E-2</v>
      </c>
      <c r="T152" s="106"/>
      <c r="U152" s="511">
        <v>0.13300368263485488</v>
      </c>
      <c r="V152" s="511">
        <v>0.13954848308051343</v>
      </c>
      <c r="W152" s="516">
        <v>6.5448004456585551E-3</v>
      </c>
      <c r="X152" s="511">
        <v>0.14603838810701483</v>
      </c>
      <c r="Y152" s="516">
        <v>1.3034705472159958E-2</v>
      </c>
      <c r="Z152" s="106"/>
      <c r="AA152" s="22">
        <v>0.13013646710310059</v>
      </c>
      <c r="AB152" s="106"/>
      <c r="AC152" s="67">
        <v>0.25746730499092574</v>
      </c>
      <c r="AD152" s="67">
        <v>0.28792476587445343</v>
      </c>
      <c r="AE152" s="67">
        <v>0.2002976947071706</v>
      </c>
      <c r="AF152" s="67">
        <v>0.15856915046491782</v>
      </c>
      <c r="AG152" s="67">
        <v>0.16660413624191697</v>
      </c>
      <c r="AH152" s="67">
        <v>0.23556905287325278</v>
      </c>
      <c r="AI152" s="67">
        <v>0.1609309730522735</v>
      </c>
      <c r="AJ152" s="67">
        <v>0.20094576492335178</v>
      </c>
      <c r="AK152" s="67">
        <v>0.15243147511864108</v>
      </c>
      <c r="AL152" s="67">
        <v>0.19425430888111894</v>
      </c>
      <c r="AM152" s="67">
        <v>0.1692214753787685</v>
      </c>
      <c r="AN152" s="67">
        <v>0.21629543824540329</v>
      </c>
      <c r="AO152" s="67">
        <v>0.16119687769896285</v>
      </c>
      <c r="AP152" s="67">
        <v>0.2001165662285925</v>
      </c>
      <c r="AQ152" s="67">
        <v>0.20874752040919456</v>
      </c>
      <c r="AR152" s="67">
        <v>0.1780032008986922</v>
      </c>
      <c r="AS152" s="67">
        <v>0.1567609398219344</v>
      </c>
      <c r="AT152" s="67">
        <v>0.1939007431713819</v>
      </c>
      <c r="AU152" s="67">
        <v>0.16150177574835109</v>
      </c>
      <c r="AV152" s="67">
        <v>0.19131072706363406</v>
      </c>
      <c r="AW152" s="67">
        <v>0.18745827505827509</v>
      </c>
      <c r="AX152" s="67">
        <v>0.19607477715417632</v>
      </c>
      <c r="AY152" s="67">
        <v>0.19696383021123956</v>
      </c>
      <c r="AZ152" s="67">
        <v>0.17979550792718732</v>
      </c>
      <c r="BA152" s="106"/>
      <c r="BB152" s="67">
        <v>0.17831480406386069</v>
      </c>
      <c r="BC152" s="67">
        <v>0.20448286332542234</v>
      </c>
      <c r="BD152" s="67">
        <v>0.20267005864091067</v>
      </c>
      <c r="BE152" s="67">
        <v>0.19750887573964496</v>
      </c>
      <c r="BF152" s="67">
        <v>0.17452535925612853</v>
      </c>
      <c r="BG152" s="67">
        <v>0.2178099658961728</v>
      </c>
      <c r="BH152" s="67">
        <v>0.19163651644921159</v>
      </c>
      <c r="BI152" s="67">
        <v>0.19131072706363406</v>
      </c>
      <c r="BJ152" s="67">
        <v>0.18745827505827509</v>
      </c>
      <c r="BK152" s="67">
        <v>0.19607477715417632</v>
      </c>
      <c r="BL152" s="67">
        <v>0.19696383021123956</v>
      </c>
      <c r="BM152" s="67">
        <v>0.17979550792718732</v>
      </c>
    </row>
    <row r="153" spans="3:65" s="503" customFormat="1" ht="21" customHeight="1">
      <c r="C153" s="503" t="s">
        <v>940</v>
      </c>
      <c r="E153" s="1304"/>
      <c r="F153" s="507" t="s">
        <v>613</v>
      </c>
      <c r="G153" s="507" t="s">
        <v>614</v>
      </c>
      <c r="H153" s="504"/>
      <c r="I153" s="512">
        <v>1.2288845774550189E-2</v>
      </c>
      <c r="J153" s="512">
        <v>7.7380799563212768E-2</v>
      </c>
      <c r="K153" s="517">
        <v>-6.5091953788662574E-2</v>
      </c>
      <c r="L153" s="512">
        <v>5.3104324251700336E-2</v>
      </c>
      <c r="M153" s="517">
        <v>-4.0815478477150148E-2</v>
      </c>
      <c r="N153" s="504"/>
      <c r="O153" s="512">
        <v>6.2298145101556623E-2</v>
      </c>
      <c r="P153" s="512">
        <v>6.5867851227104326E-2</v>
      </c>
      <c r="Q153" s="517">
        <v>-3.5697061255477031E-3</v>
      </c>
      <c r="R153" s="512">
        <v>5.6037475295580542E-2</v>
      </c>
      <c r="S153" s="517">
        <v>6.260669805976081E-3</v>
      </c>
      <c r="T153" s="504"/>
      <c r="U153" s="512">
        <v>6.6838527963601096E-2</v>
      </c>
      <c r="V153" s="512">
        <v>6.8739095682613785E-2</v>
      </c>
      <c r="W153" s="517">
        <v>-1.9005677190126885E-3</v>
      </c>
      <c r="X153" s="512">
        <v>6.8746819186994226E-2</v>
      </c>
      <c r="Y153" s="517">
        <v>-1.9082912233931298E-3</v>
      </c>
      <c r="Z153" s="504"/>
      <c r="AA153" s="508">
        <v>7.218459954992891E-2</v>
      </c>
      <c r="AB153" s="504"/>
      <c r="AC153" s="506">
        <v>3.9183801143243289E-2</v>
      </c>
      <c r="AD153" s="506">
        <v>-4.9831797609939658E-2</v>
      </c>
      <c r="AE153" s="506">
        <v>5.827815311722357E-2</v>
      </c>
      <c r="AF153" s="506">
        <v>0.22547163795352021</v>
      </c>
      <c r="AG153" s="506">
        <v>0.16517079247937533</v>
      </c>
      <c r="AH153" s="506">
        <v>-2.5606936132769504E-2</v>
      </c>
      <c r="AI153" s="506">
        <v>7.4220980056164051E-2</v>
      </c>
      <c r="AJ153" s="506">
        <v>0.15980170230728269</v>
      </c>
      <c r="AK153" s="506">
        <v>0.22480675435991893</v>
      </c>
      <c r="AL153" s="506">
        <v>5.8234050457377819E-2</v>
      </c>
      <c r="AM153" s="506">
        <v>4.926711418812546E-2</v>
      </c>
      <c r="AN153" s="506">
        <v>0.11342710837537286</v>
      </c>
      <c r="AO153" s="506">
        <v>0.16596494995985062</v>
      </c>
      <c r="AP153" s="506">
        <v>8.7994447455867805E-2</v>
      </c>
      <c r="AQ153" s="506">
        <v>5.9195681994215141E-2</v>
      </c>
      <c r="AR153" s="506">
        <v>3.9774747085946936E-2</v>
      </c>
      <c r="AS153" s="506">
        <v>0.13868497441135447</v>
      </c>
      <c r="AT153" s="506">
        <v>4.9639644084261733E-2</v>
      </c>
      <c r="AU153" s="506">
        <v>1.7655304237018055E-2</v>
      </c>
      <c r="AV153" s="506">
        <v>0.10047358165090729</v>
      </c>
      <c r="AW153" s="506">
        <v>0.11183470085470096</v>
      </c>
      <c r="AX153" s="506">
        <v>8.5014328161109237E-2</v>
      </c>
      <c r="AY153" s="506">
        <v>8.2964760196625562E-2</v>
      </c>
      <c r="AZ153" s="506">
        <v>0.13168640634175</v>
      </c>
      <c r="BA153" s="504"/>
      <c r="BB153" s="506">
        <v>0.13036354136429604</v>
      </c>
      <c r="BC153" s="506">
        <v>4.8022860533296186E-2</v>
      </c>
      <c r="BD153" s="506">
        <v>5.5781786823042398E-2</v>
      </c>
      <c r="BE153" s="506">
        <v>8.1059429952496001E-2</v>
      </c>
      <c r="BF153" s="506">
        <v>0.1493902507748662</v>
      </c>
      <c r="BG153" s="506">
        <v>1.9050928381962887E-2</v>
      </c>
      <c r="BH153" s="506">
        <v>0.10210078443928595</v>
      </c>
      <c r="BI153" s="506">
        <v>0.10047358165090729</v>
      </c>
      <c r="BJ153" s="506">
        <v>0.11183470085470096</v>
      </c>
      <c r="BK153" s="506">
        <v>8.5014328161109237E-2</v>
      </c>
      <c r="BL153" s="506">
        <v>8.2964760196625562E-2</v>
      </c>
      <c r="BM153" s="506">
        <v>0.13168640634175</v>
      </c>
    </row>
    <row r="154" spans="3:65">
      <c r="I154" s="49"/>
      <c r="J154" s="49"/>
      <c r="K154" s="49"/>
      <c r="L154" s="163"/>
      <c r="M154" s="522"/>
      <c r="O154" s="49"/>
      <c r="P154" s="49"/>
      <c r="Q154" s="49"/>
      <c r="R154" s="163"/>
      <c r="S154" s="522"/>
      <c r="U154" s="49"/>
      <c r="V154" s="49"/>
      <c r="W154" s="49"/>
      <c r="X154" s="163"/>
      <c r="Y154" s="522"/>
      <c r="AA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B154" s="1180"/>
      <c r="BC154" s="1180"/>
      <c r="BD154" s="1180"/>
      <c r="BE154" s="1180"/>
      <c r="BF154" s="1180"/>
      <c r="BG154" s="1180"/>
      <c r="BH154" s="1180"/>
      <c r="BI154" s="1180"/>
      <c r="BJ154" s="1180"/>
      <c r="BK154" s="1180"/>
      <c r="BL154" s="1180"/>
      <c r="BM154" s="1180"/>
    </row>
    <row r="155" spans="3:65" s="54" customFormat="1" ht="21" customHeight="1">
      <c r="C155" s="54" t="s">
        <v>941</v>
      </c>
      <c r="D155" s="597" t="s">
        <v>21</v>
      </c>
      <c r="E155" s="1302" t="s">
        <v>474</v>
      </c>
      <c r="F155" s="62" t="s">
        <v>57</v>
      </c>
      <c r="G155" s="62" t="s">
        <v>143</v>
      </c>
      <c r="I155" s="63">
        <v>175580.7</v>
      </c>
      <c r="J155" s="63">
        <v>191300</v>
      </c>
      <c r="K155" s="513">
        <v>-15719.299999999988</v>
      </c>
      <c r="L155" s="167">
        <v>178432.99000000002</v>
      </c>
      <c r="M155" s="523">
        <v>-2852.2900000000081</v>
      </c>
      <c r="O155" s="63">
        <v>1346885.8099999998</v>
      </c>
      <c r="P155" s="63">
        <v>1323200</v>
      </c>
      <c r="Q155" s="513">
        <v>23685.809999999823</v>
      </c>
      <c r="R155" s="167">
        <v>1246369.71</v>
      </c>
      <c r="S155" s="523">
        <v>100516.09999999986</v>
      </c>
      <c r="U155" s="63">
        <v>2276785.8099999996</v>
      </c>
      <c r="V155" s="63">
        <v>2253100</v>
      </c>
      <c r="W155" s="513">
        <v>23685.80999999959</v>
      </c>
      <c r="X155" s="167">
        <v>2202232.6900000004</v>
      </c>
      <c r="Y155" s="523">
        <v>74553.11999999918</v>
      </c>
      <c r="AA155" s="63">
        <v>2302748.79</v>
      </c>
      <c r="AC155" s="25">
        <v>145767.91999999998</v>
      </c>
      <c r="AD155" s="25">
        <v>170944.86</v>
      </c>
      <c r="AE155" s="25">
        <v>157564.95000000001</v>
      </c>
      <c r="AF155" s="25">
        <v>171229.06</v>
      </c>
      <c r="AG155" s="25">
        <v>264277.69999999995</v>
      </c>
      <c r="AH155" s="25">
        <v>158152.23000000001</v>
      </c>
      <c r="AI155" s="25">
        <v>178432.99000000002</v>
      </c>
      <c r="AJ155" s="25">
        <v>228086.34</v>
      </c>
      <c r="AK155" s="25">
        <v>184358.09000000003</v>
      </c>
      <c r="AL155" s="25">
        <v>179199.83000000002</v>
      </c>
      <c r="AM155" s="25">
        <v>197915.73000000004</v>
      </c>
      <c r="AN155" s="25">
        <v>166302.99</v>
      </c>
      <c r="AO155" s="25">
        <v>155088.54999999999</v>
      </c>
      <c r="AP155" s="25">
        <v>193100.42</v>
      </c>
      <c r="AQ155" s="25">
        <v>180328.88999999998</v>
      </c>
      <c r="AR155" s="25">
        <v>194989.68</v>
      </c>
      <c r="AS155" s="25">
        <v>292250.7</v>
      </c>
      <c r="AT155" s="25">
        <v>155546.87</v>
      </c>
      <c r="AU155" s="25">
        <v>175580.7</v>
      </c>
      <c r="AV155" s="25">
        <v>216200</v>
      </c>
      <c r="AW155" s="25">
        <v>175900</v>
      </c>
      <c r="AX155" s="25">
        <v>163200</v>
      </c>
      <c r="AY155" s="25">
        <v>207200</v>
      </c>
      <c r="AZ155" s="25">
        <v>167400</v>
      </c>
      <c r="BB155" s="1188">
        <v>154500</v>
      </c>
      <c r="BC155" s="1188">
        <v>181200</v>
      </c>
      <c r="BD155" s="1188">
        <v>167000</v>
      </c>
      <c r="BE155" s="1188">
        <v>181500</v>
      </c>
      <c r="BF155" s="1188">
        <v>280100</v>
      </c>
      <c r="BG155" s="1188">
        <v>167600</v>
      </c>
      <c r="BH155" s="1188">
        <v>191300</v>
      </c>
      <c r="BI155" s="1188">
        <v>216200</v>
      </c>
      <c r="BJ155" s="1188">
        <v>175900</v>
      </c>
      <c r="BK155" s="1188">
        <v>163200</v>
      </c>
      <c r="BL155" s="1188">
        <v>207200</v>
      </c>
      <c r="BM155" s="1188">
        <v>167400</v>
      </c>
    </row>
    <row r="156" spans="3:65" ht="20.25" customHeight="1">
      <c r="C156" s="54" t="s">
        <v>942</v>
      </c>
      <c r="D156" s="32" t="s">
        <v>21</v>
      </c>
      <c r="E156" s="1303"/>
      <c r="F156" s="32" t="s">
        <v>1</v>
      </c>
      <c r="G156" s="32" t="s">
        <v>143</v>
      </c>
      <c r="I156" s="24">
        <v>136543.77000000002</v>
      </c>
      <c r="J156" s="24">
        <v>147779.25</v>
      </c>
      <c r="K156" s="123">
        <v>-11235.479999999981</v>
      </c>
      <c r="L156" s="78">
        <v>138590.84000000003</v>
      </c>
      <c r="M156" s="100">
        <v>-2047.070000000007</v>
      </c>
      <c r="O156" s="24">
        <v>1047503.45</v>
      </c>
      <c r="P156" s="24">
        <v>1017145</v>
      </c>
      <c r="Q156" s="123">
        <v>30358.449999999953</v>
      </c>
      <c r="R156" s="78">
        <v>945820.3899999999</v>
      </c>
      <c r="S156" s="100">
        <v>101683.06000000006</v>
      </c>
      <c r="U156" s="24">
        <v>1765851.2</v>
      </c>
      <c r="V156" s="24">
        <v>1735492.75</v>
      </c>
      <c r="W156" s="123">
        <v>30358.449999999953</v>
      </c>
      <c r="X156" s="78">
        <v>1676382.5299999998</v>
      </c>
      <c r="Y156" s="100">
        <v>89468.670000000158</v>
      </c>
      <c r="AA156" s="24">
        <v>1778065.59</v>
      </c>
      <c r="AC156" s="25">
        <v>108837.72999999998</v>
      </c>
      <c r="AD156" s="25">
        <v>127345.02999999998</v>
      </c>
      <c r="AE156" s="25">
        <v>118461.83000000002</v>
      </c>
      <c r="AF156" s="25">
        <v>139340.10999999999</v>
      </c>
      <c r="AG156" s="25">
        <v>198594.47999999995</v>
      </c>
      <c r="AH156" s="25">
        <v>114650.37000000001</v>
      </c>
      <c r="AI156" s="25">
        <v>138590.84000000003</v>
      </c>
      <c r="AJ156" s="25">
        <v>175486.87</v>
      </c>
      <c r="AK156" s="25">
        <v>138755.15000000002</v>
      </c>
      <c r="AL156" s="25">
        <v>137503.61000000002</v>
      </c>
      <c r="AM156" s="25">
        <v>147448.29000000004</v>
      </c>
      <c r="AN156" s="25">
        <v>131368.22</v>
      </c>
      <c r="AO156" s="25">
        <v>124910.79</v>
      </c>
      <c r="AP156" s="25">
        <v>147643.20000000001</v>
      </c>
      <c r="AQ156" s="25">
        <v>142342.66999999998</v>
      </c>
      <c r="AR156" s="25">
        <v>148913.56</v>
      </c>
      <c r="AS156" s="25">
        <v>226103.89</v>
      </c>
      <c r="AT156" s="25">
        <v>121045.56999999999</v>
      </c>
      <c r="AU156" s="25">
        <v>136543.77000000002</v>
      </c>
      <c r="AV156" s="25">
        <v>167014.50000000003</v>
      </c>
      <c r="AW156" s="25">
        <v>135882.75</v>
      </c>
      <c r="AX156" s="25">
        <v>126072.00000000001</v>
      </c>
      <c r="AY156" s="25">
        <v>160062.00000000003</v>
      </c>
      <c r="AZ156" s="25">
        <v>129316.50000000001</v>
      </c>
      <c r="BB156" s="26">
        <v>117806.25000000001</v>
      </c>
      <c r="BC156" s="26">
        <v>138165</v>
      </c>
      <c r="BD156" s="26">
        <v>127337.50000000001</v>
      </c>
      <c r="BE156" s="26">
        <v>140208.75</v>
      </c>
      <c r="BF156" s="26">
        <v>216377.25000000003</v>
      </c>
      <c r="BG156" s="26">
        <v>129471.00000000001</v>
      </c>
      <c r="BH156" s="26">
        <v>147779.25</v>
      </c>
      <c r="BI156" s="26">
        <v>167014.50000000003</v>
      </c>
      <c r="BJ156" s="26">
        <v>135882.75</v>
      </c>
      <c r="BK156" s="26">
        <v>126072.00000000001</v>
      </c>
      <c r="BL156" s="26">
        <v>160062.00000000003</v>
      </c>
      <c r="BM156" s="26">
        <v>129316.50000000001</v>
      </c>
    </row>
    <row r="157" spans="3:65" ht="23.25" customHeight="1">
      <c r="C157" s="54" t="s">
        <v>943</v>
      </c>
      <c r="D157" s="32" t="s">
        <v>21</v>
      </c>
      <c r="E157" s="1303"/>
      <c r="F157" s="32" t="s">
        <v>36</v>
      </c>
      <c r="G157" s="32" t="s">
        <v>143</v>
      </c>
      <c r="I157" s="24">
        <v>61509.260000000009</v>
      </c>
      <c r="J157" s="24">
        <v>61777.504000000001</v>
      </c>
      <c r="K157" s="123">
        <v>-268.2439999999915</v>
      </c>
      <c r="L157" s="78">
        <v>63172.669999999991</v>
      </c>
      <c r="M157" s="100">
        <v>-1663.4099999999817</v>
      </c>
      <c r="O157" s="24">
        <v>470086.7</v>
      </c>
      <c r="P157" s="24">
        <v>449072.19199999998</v>
      </c>
      <c r="Q157" s="123">
        <v>21014.508000000031</v>
      </c>
      <c r="R157" s="78">
        <v>422656.35</v>
      </c>
      <c r="S157" s="100">
        <v>47430.350000000035</v>
      </c>
      <c r="U157" s="24">
        <v>787467.21200000006</v>
      </c>
      <c r="V157" s="24">
        <v>766452.70400000003</v>
      </c>
      <c r="W157" s="123">
        <v>21014.508000000031</v>
      </c>
      <c r="X157" s="78">
        <v>772152.02</v>
      </c>
      <c r="Y157" s="100">
        <v>15315.192000000039</v>
      </c>
      <c r="AA157" s="24">
        <v>819582.37000000011</v>
      </c>
      <c r="AC157" s="25">
        <v>54080.27</v>
      </c>
      <c r="AD157" s="25">
        <v>62733.760000000002</v>
      </c>
      <c r="AE157" s="25">
        <v>57702.39</v>
      </c>
      <c r="AF157" s="25">
        <v>55077.580000000009</v>
      </c>
      <c r="AG157" s="25">
        <v>75280.460000000006</v>
      </c>
      <c r="AH157" s="25">
        <v>54609.219999999994</v>
      </c>
      <c r="AI157" s="25">
        <v>63172.669999999991</v>
      </c>
      <c r="AJ157" s="25">
        <v>78725.51999999999</v>
      </c>
      <c r="AK157" s="25">
        <v>75731.660000000018</v>
      </c>
      <c r="AL157" s="25">
        <v>57978.060000000012</v>
      </c>
      <c r="AM157" s="25">
        <v>77610.490000000005</v>
      </c>
      <c r="AN157" s="25">
        <v>59449.94</v>
      </c>
      <c r="AO157" s="25">
        <v>57176.69</v>
      </c>
      <c r="AP157" s="25">
        <v>66899.94</v>
      </c>
      <c r="AQ157" s="25">
        <v>62268.5</v>
      </c>
      <c r="AR157" s="25">
        <v>64581.88</v>
      </c>
      <c r="AS157" s="25">
        <v>101389.16999999998</v>
      </c>
      <c r="AT157" s="25">
        <v>56261.259999999987</v>
      </c>
      <c r="AU157" s="25">
        <v>61509.260000000009</v>
      </c>
      <c r="AV157" s="25">
        <v>73144.111999999994</v>
      </c>
      <c r="AW157" s="25">
        <v>59002.400000000001</v>
      </c>
      <c r="AX157" s="25">
        <v>56566.847999999998</v>
      </c>
      <c r="AY157" s="25">
        <v>71404.432000000001</v>
      </c>
      <c r="AZ157" s="25">
        <v>57262.720000000001</v>
      </c>
      <c r="BB157" s="26">
        <v>55175.103999999999</v>
      </c>
      <c r="BC157" s="26">
        <v>67925.072</v>
      </c>
      <c r="BD157" s="26">
        <v>57436.688000000002</v>
      </c>
      <c r="BE157" s="26">
        <v>59884.815999999999</v>
      </c>
      <c r="BF157" s="26">
        <v>89283.312000000005</v>
      </c>
      <c r="BG157" s="26">
        <v>57589.695999999996</v>
      </c>
      <c r="BH157" s="26">
        <v>61777.504000000001</v>
      </c>
      <c r="BI157" s="26">
        <v>73144.111999999994</v>
      </c>
      <c r="BJ157" s="26">
        <v>59002.400000000001</v>
      </c>
      <c r="BK157" s="26">
        <v>56566.847999999998</v>
      </c>
      <c r="BL157" s="26">
        <v>71404.432000000001</v>
      </c>
      <c r="BM157" s="26">
        <v>57262.720000000001</v>
      </c>
    </row>
    <row r="158" spans="3:65" ht="23.25" customHeight="1">
      <c r="C158" s="54" t="s">
        <v>944</v>
      </c>
      <c r="D158" s="32" t="s">
        <v>21</v>
      </c>
      <c r="E158" s="1303"/>
      <c r="F158" s="32" t="s">
        <v>40</v>
      </c>
      <c r="G158" s="32" t="s">
        <v>143</v>
      </c>
      <c r="I158" s="24">
        <v>16653.780000000002</v>
      </c>
      <c r="J158" s="24">
        <v>15348.16923076923</v>
      </c>
      <c r="K158" s="123">
        <v>1305.6107692307723</v>
      </c>
      <c r="L158" s="78">
        <v>15302.270000000002</v>
      </c>
      <c r="M158" s="100">
        <v>1351.5100000000002</v>
      </c>
      <c r="O158" s="24">
        <v>117404.13999999998</v>
      </c>
      <c r="P158" s="24">
        <v>115111.26923076922</v>
      </c>
      <c r="Q158" s="123">
        <v>2292.8707692307653</v>
      </c>
      <c r="R158" s="78">
        <v>111517.1</v>
      </c>
      <c r="S158" s="100">
        <v>5887.039999999979</v>
      </c>
      <c r="U158" s="24">
        <v>201819.07076923078</v>
      </c>
      <c r="V158" s="24">
        <v>199526.2</v>
      </c>
      <c r="W158" s="123">
        <v>2292.8707692307653</v>
      </c>
      <c r="X158" s="78">
        <v>195006.91</v>
      </c>
      <c r="Y158" s="100">
        <v>6812.1607692307734</v>
      </c>
      <c r="AA158" s="24">
        <v>200893.95</v>
      </c>
      <c r="AC158" s="25">
        <v>14274.340000000002</v>
      </c>
      <c r="AD158" s="25">
        <v>18332.510000000002</v>
      </c>
      <c r="AE158" s="25">
        <v>15065.049999999997</v>
      </c>
      <c r="AF158" s="25">
        <v>15335.72</v>
      </c>
      <c r="AG158" s="25">
        <v>18938.660000000003</v>
      </c>
      <c r="AH158" s="25">
        <v>14268.550000000001</v>
      </c>
      <c r="AI158" s="25">
        <v>15302.270000000002</v>
      </c>
      <c r="AJ158" s="25">
        <v>18615.47</v>
      </c>
      <c r="AK158" s="25">
        <v>15045.92</v>
      </c>
      <c r="AL158" s="25">
        <v>14782.489999999998</v>
      </c>
      <c r="AM158" s="25">
        <v>19892.529999999992</v>
      </c>
      <c r="AN158" s="25">
        <v>15153.400000000003</v>
      </c>
      <c r="AO158" s="25">
        <v>10872.49</v>
      </c>
      <c r="AP158" s="25">
        <v>29275.969999999994</v>
      </c>
      <c r="AQ158" s="25">
        <v>15604.95</v>
      </c>
      <c r="AR158" s="25">
        <v>10327.98</v>
      </c>
      <c r="AS158" s="25">
        <v>19520.250000000004</v>
      </c>
      <c r="AT158" s="25">
        <v>15148.72</v>
      </c>
      <c r="AU158" s="25">
        <v>16653.780000000002</v>
      </c>
      <c r="AV158" s="25">
        <v>19185.211538461539</v>
      </c>
      <c r="AW158" s="25">
        <v>15348.16923076923</v>
      </c>
      <c r="AX158" s="25">
        <v>15348.16923076923</v>
      </c>
      <c r="AY158" s="25">
        <v>19185.211538461539</v>
      </c>
      <c r="AZ158" s="25">
        <v>15348.16923076923</v>
      </c>
      <c r="BB158" s="26">
        <v>15348.16923076923</v>
      </c>
      <c r="BC158" s="26">
        <v>19185.211538461539</v>
      </c>
      <c r="BD158" s="26">
        <v>15348.16923076923</v>
      </c>
      <c r="BE158" s="26">
        <v>15348.16923076923</v>
      </c>
      <c r="BF158" s="26">
        <v>19185.211538461539</v>
      </c>
      <c r="BG158" s="26">
        <v>15348.16923076923</v>
      </c>
      <c r="BH158" s="26">
        <v>15348.16923076923</v>
      </c>
      <c r="BI158" s="26">
        <v>19185.211538461539</v>
      </c>
      <c r="BJ158" s="26">
        <v>15348.16923076923</v>
      </c>
      <c r="BK158" s="26">
        <v>15348.16923076923</v>
      </c>
      <c r="BL158" s="26">
        <v>19185.211538461539</v>
      </c>
      <c r="BM158" s="26">
        <v>15348.16923076923</v>
      </c>
    </row>
    <row r="159" spans="3:65" ht="23.25" customHeight="1">
      <c r="C159" s="54" t="s">
        <v>945</v>
      </c>
      <c r="D159" s="32" t="s">
        <v>21</v>
      </c>
      <c r="E159" s="1303"/>
      <c r="F159" s="32" t="s">
        <v>79</v>
      </c>
      <c r="G159" s="32" t="s">
        <v>143</v>
      </c>
      <c r="I159" s="24">
        <v>27168.550000000003</v>
      </c>
      <c r="J159" s="24">
        <v>24868.076923076922</v>
      </c>
      <c r="K159" s="123">
        <v>2300.473076923081</v>
      </c>
      <c r="L159" s="78">
        <v>31701.059999999998</v>
      </c>
      <c r="M159" s="100">
        <v>-4532.5099999999948</v>
      </c>
      <c r="O159" s="24">
        <v>200147.50999999995</v>
      </c>
      <c r="P159" s="24">
        <v>181602.37692307692</v>
      </c>
      <c r="Q159" s="123">
        <v>18545.133076923026</v>
      </c>
      <c r="R159" s="78">
        <v>187865.03</v>
      </c>
      <c r="S159" s="100">
        <v>12282.479999999952</v>
      </c>
      <c r="U159" s="24">
        <v>331542.93307692301</v>
      </c>
      <c r="V159" s="24">
        <v>312997.8</v>
      </c>
      <c r="W159" s="123">
        <v>18545.133076923026</v>
      </c>
      <c r="X159" s="78">
        <v>357978.53</v>
      </c>
      <c r="Y159" s="100">
        <v>-26435.596923077013</v>
      </c>
      <c r="AA159" s="24">
        <v>370261.00999999995</v>
      </c>
      <c r="AC159" s="25">
        <v>34012.42</v>
      </c>
      <c r="AD159" s="25">
        <v>12737.509999999993</v>
      </c>
      <c r="AE159" s="25">
        <v>22063.07</v>
      </c>
      <c r="AF159" s="25">
        <v>29355.699999999997</v>
      </c>
      <c r="AG159" s="25">
        <v>34407.51</v>
      </c>
      <c r="AH159" s="25">
        <v>23587.759999999998</v>
      </c>
      <c r="AI159" s="25">
        <v>31701.059999999998</v>
      </c>
      <c r="AJ159" s="25">
        <v>41073.089999999989</v>
      </c>
      <c r="AK159" s="25">
        <v>36083.279999999999</v>
      </c>
      <c r="AL159" s="25">
        <v>27934.27</v>
      </c>
      <c r="AM159" s="25">
        <v>36073.69</v>
      </c>
      <c r="AN159" s="25">
        <v>28949.17</v>
      </c>
      <c r="AO159" s="25">
        <v>25748.799999999999</v>
      </c>
      <c r="AP159" s="25">
        <v>30729.299999999996</v>
      </c>
      <c r="AQ159" s="25">
        <v>27654.809999999998</v>
      </c>
      <c r="AR159" s="25">
        <v>24530.659999999996</v>
      </c>
      <c r="AS159" s="25">
        <v>37264.619999999995</v>
      </c>
      <c r="AT159" s="25">
        <v>27050.770000000004</v>
      </c>
      <c r="AU159" s="25">
        <v>27168.550000000003</v>
      </c>
      <c r="AV159" s="25">
        <v>30076.396153846155</v>
      </c>
      <c r="AW159" s="25">
        <v>24190.476923076923</v>
      </c>
      <c r="AX159" s="25">
        <v>23631.676923076924</v>
      </c>
      <c r="AY159" s="25">
        <v>29680.396153846155</v>
      </c>
      <c r="AZ159" s="25">
        <v>23816.476923076923</v>
      </c>
      <c r="BB159" s="26">
        <v>23248.876923076925</v>
      </c>
      <c r="BC159" s="26">
        <v>28536.396153846155</v>
      </c>
      <c r="BD159" s="26">
        <v>23798.876923076925</v>
      </c>
      <c r="BE159" s="26">
        <v>24436.876923076925</v>
      </c>
      <c r="BF159" s="26">
        <v>32887.99615384615</v>
      </c>
      <c r="BG159" s="26">
        <v>23825.276923076926</v>
      </c>
      <c r="BH159" s="26">
        <v>24868.076923076922</v>
      </c>
      <c r="BI159" s="26">
        <v>30076.396153846155</v>
      </c>
      <c r="BJ159" s="26">
        <v>24190.476923076923</v>
      </c>
      <c r="BK159" s="26">
        <v>23631.676923076924</v>
      </c>
      <c r="BL159" s="26">
        <v>29680.396153846155</v>
      </c>
      <c r="BM159" s="26">
        <v>23816.476923076923</v>
      </c>
    </row>
    <row r="160" spans="3:65" s="54" customFormat="1" ht="21" customHeight="1">
      <c r="C160" s="54" t="s">
        <v>946</v>
      </c>
      <c r="D160" s="32" t="s">
        <v>21</v>
      </c>
      <c r="E160" s="1303"/>
      <c r="F160" s="54" t="s">
        <v>87</v>
      </c>
      <c r="G160" s="54" t="s">
        <v>143</v>
      </c>
      <c r="I160" s="25">
        <v>31212.180000000008</v>
      </c>
      <c r="J160" s="25">
        <v>45785.499846153849</v>
      </c>
      <c r="K160" s="514">
        <v>-14573.319846153841</v>
      </c>
      <c r="L160" s="82">
        <v>28414.84000000004</v>
      </c>
      <c r="M160" s="524">
        <v>2797.3399999999674</v>
      </c>
      <c r="O160" s="25">
        <v>259865.10000000003</v>
      </c>
      <c r="P160" s="25">
        <v>271359.16184615396</v>
      </c>
      <c r="Q160" s="514">
        <v>-11494.061846153927</v>
      </c>
      <c r="R160" s="82">
        <v>223781.90999999997</v>
      </c>
      <c r="S160" s="524">
        <v>36083.190000000061</v>
      </c>
      <c r="U160" s="25">
        <v>445021.98415384634</v>
      </c>
      <c r="V160" s="25">
        <v>456516.04600000026</v>
      </c>
      <c r="W160" s="514">
        <v>-11494.061846153927</v>
      </c>
      <c r="X160" s="82">
        <v>351245.07000000007</v>
      </c>
      <c r="Y160" s="524">
        <v>93776.914153846272</v>
      </c>
      <c r="AA160" s="25">
        <v>387328.26000000007</v>
      </c>
      <c r="AC160" s="25">
        <v>6470.6999999999825</v>
      </c>
      <c r="AD160" s="25">
        <v>33541.249999999985</v>
      </c>
      <c r="AE160" s="25">
        <v>23631.320000000022</v>
      </c>
      <c r="AF160" s="25">
        <v>39571.109999999971</v>
      </c>
      <c r="AG160" s="25">
        <v>69967.849999999948</v>
      </c>
      <c r="AH160" s="25">
        <v>22184.840000000015</v>
      </c>
      <c r="AI160" s="25">
        <v>28414.84000000004</v>
      </c>
      <c r="AJ160" s="25">
        <v>37072.790000000015</v>
      </c>
      <c r="AK160" s="25">
        <v>11894.290000000008</v>
      </c>
      <c r="AL160" s="25">
        <v>36808.790000000008</v>
      </c>
      <c r="AM160" s="25">
        <v>13871.580000000038</v>
      </c>
      <c r="AN160" s="25">
        <v>27815.71</v>
      </c>
      <c r="AO160" s="25">
        <v>31112.809999999994</v>
      </c>
      <c r="AP160" s="25">
        <v>20737.99000000002</v>
      </c>
      <c r="AQ160" s="25">
        <v>36814.409999999989</v>
      </c>
      <c r="AR160" s="25">
        <v>49473.04</v>
      </c>
      <c r="AS160" s="25">
        <v>67929.850000000035</v>
      </c>
      <c r="AT160" s="25">
        <v>22584.82</v>
      </c>
      <c r="AU160" s="25">
        <v>31212.180000000008</v>
      </c>
      <c r="AV160" s="25">
        <v>44608.780307692345</v>
      </c>
      <c r="AW160" s="25">
        <v>37341.703846153854</v>
      </c>
      <c r="AX160" s="25">
        <v>30525.305846153864</v>
      </c>
      <c r="AY160" s="25">
        <v>39791.960307692338</v>
      </c>
      <c r="AZ160" s="25">
        <v>32889.133846153862</v>
      </c>
      <c r="BB160" s="1188">
        <v>24034.099846153862</v>
      </c>
      <c r="BC160" s="1188">
        <v>22518.320307692306</v>
      </c>
      <c r="BD160" s="1188">
        <v>30753.765846153852</v>
      </c>
      <c r="BE160" s="1188">
        <v>40538.887846153855</v>
      </c>
      <c r="BF160" s="1188">
        <v>75020.730307692342</v>
      </c>
      <c r="BG160" s="1188">
        <v>32707.857846153864</v>
      </c>
      <c r="BH160" s="1188">
        <v>45785.499846153849</v>
      </c>
      <c r="BI160" s="1188">
        <v>44608.780307692345</v>
      </c>
      <c r="BJ160" s="1188">
        <v>37341.703846153854</v>
      </c>
      <c r="BK160" s="1188">
        <v>30525.305846153864</v>
      </c>
      <c r="BL160" s="1188">
        <v>39791.960307692338</v>
      </c>
      <c r="BM160" s="1188">
        <v>32889.133846153862</v>
      </c>
    </row>
    <row r="161" spans="3:65" s="502" customFormat="1" ht="20.25" customHeight="1">
      <c r="E161" s="1303"/>
      <c r="F161" s="106" t="s">
        <v>609</v>
      </c>
      <c r="G161" s="106" t="s">
        <v>614</v>
      </c>
      <c r="H161" s="106"/>
      <c r="I161" s="510">
        <v>1.1213797205218488</v>
      </c>
      <c r="J161" s="510">
        <v>1.1654514984227129</v>
      </c>
      <c r="K161" s="515">
        <v>-4.407177790086414E-2</v>
      </c>
      <c r="L161" s="510">
        <v>1.0863566379288319</v>
      </c>
      <c r="M161" s="515">
        <v>3.5023082593016897E-2</v>
      </c>
      <c r="N161" s="106"/>
      <c r="O161" s="510">
        <v>1.1349140168678546</v>
      </c>
      <c r="P161" s="510">
        <v>1.0580932071153646</v>
      </c>
      <c r="Q161" s="515">
        <v>7.682080975249006E-2</v>
      </c>
      <c r="R161" s="510">
        <v>1.0392716100323831</v>
      </c>
      <c r="S161" s="515">
        <v>9.5642406835471538E-2</v>
      </c>
      <c r="T161" s="106"/>
      <c r="U161" s="510">
        <v>1.0538114232937432</v>
      </c>
      <c r="V161" s="510">
        <v>1.0125395274212368</v>
      </c>
      <c r="W161" s="515">
        <v>4.1271895872506459E-2</v>
      </c>
      <c r="X161" s="510">
        <v>1.0346242425490617</v>
      </c>
      <c r="Y161" s="515">
        <v>1.9187180744681509E-2</v>
      </c>
      <c r="Z161" s="106"/>
      <c r="AA161" s="67">
        <v>1.0887125382507918</v>
      </c>
      <c r="AB161" s="106"/>
      <c r="AC161" s="67">
        <v>0.74665077199427687</v>
      </c>
      <c r="AD161" s="67">
        <v>0.74494799083166352</v>
      </c>
      <c r="AE161" s="67">
        <v>0.75182856339560289</v>
      </c>
      <c r="AF161" s="67">
        <v>0.8137643808825441</v>
      </c>
      <c r="AG161" s="67">
        <v>0.75146136053098689</v>
      </c>
      <c r="AH161" s="67">
        <v>0.724936790331695</v>
      </c>
      <c r="AI161" s="67">
        <v>0.77671085374963456</v>
      </c>
      <c r="AJ161" s="67">
        <v>0.76938789933671603</v>
      </c>
      <c r="AK161" s="67">
        <v>0.75263933359257518</v>
      </c>
      <c r="AL161" s="67">
        <v>0.76731998015846337</v>
      </c>
      <c r="AM161" s="67">
        <v>0.7450054121519295</v>
      </c>
      <c r="AN161" s="67">
        <v>0.78993300120460863</v>
      </c>
      <c r="AO161" s="67">
        <v>0.8054159381849918</v>
      </c>
      <c r="AP161" s="67">
        <v>0.76459284759712076</v>
      </c>
      <c r="AQ161" s="67">
        <v>0.78935033648795816</v>
      </c>
      <c r="AR161" s="67">
        <v>0.763699699389219</v>
      </c>
      <c r="AS161" s="67">
        <v>0.77366415204480266</v>
      </c>
      <c r="AT161" s="67">
        <v>0.77819354384951622</v>
      </c>
      <c r="AU161" s="67">
        <v>0.77766958441332112</v>
      </c>
      <c r="AV161" s="67">
        <v>0.77250000000000019</v>
      </c>
      <c r="AW161" s="67">
        <v>0.77249999999999996</v>
      </c>
      <c r="AX161" s="67">
        <v>0.77250000000000008</v>
      </c>
      <c r="AY161" s="67">
        <v>0.77250000000000019</v>
      </c>
      <c r="AZ161" s="67">
        <v>0.77250000000000008</v>
      </c>
      <c r="BA161" s="106"/>
      <c r="BB161" s="67">
        <v>0.76250000000000007</v>
      </c>
      <c r="BC161" s="67">
        <v>0.76249999999999996</v>
      </c>
      <c r="BD161" s="67">
        <v>0.76250000000000007</v>
      </c>
      <c r="BE161" s="67">
        <v>0.77249999999999996</v>
      </c>
      <c r="BF161" s="67">
        <v>0.77250000000000008</v>
      </c>
      <c r="BG161" s="67">
        <v>0.77250000000000008</v>
      </c>
      <c r="BH161" s="67">
        <v>0.77249999999999996</v>
      </c>
      <c r="BI161" s="67">
        <v>0.77250000000000019</v>
      </c>
      <c r="BJ161" s="67">
        <v>0.77249999999999996</v>
      </c>
      <c r="BK161" s="67">
        <v>0.77250000000000008</v>
      </c>
      <c r="BL161" s="67">
        <v>0.77250000000000019</v>
      </c>
      <c r="BM161" s="67">
        <v>0.77250000000000008</v>
      </c>
    </row>
    <row r="162" spans="3:65" s="502" customFormat="1" ht="23.25" customHeight="1">
      <c r="E162" s="1303"/>
      <c r="F162" s="106" t="s">
        <v>610</v>
      </c>
      <c r="G162" s="106" t="s">
        <v>614</v>
      </c>
      <c r="H162" s="106"/>
      <c r="I162" s="511">
        <v>0.50515110860279988</v>
      </c>
      <c r="J162" s="511">
        <v>0.48720429022082018</v>
      </c>
      <c r="K162" s="516">
        <v>-1.7946818381979701E-2</v>
      </c>
      <c r="L162" s="511">
        <v>0.49518459798777148</v>
      </c>
      <c r="M162" s="516">
        <v>-9.9665106150284011E-3</v>
      </c>
      <c r="N162" s="106"/>
      <c r="O162" s="511">
        <v>0.5093138213274182</v>
      </c>
      <c r="P162" s="511">
        <v>0.46715093311141159</v>
      </c>
      <c r="Q162" s="516">
        <v>-4.2162888216006611E-2</v>
      </c>
      <c r="R162" s="511">
        <v>0.46441665880655247</v>
      </c>
      <c r="S162" s="516">
        <v>-4.489716252086573E-2</v>
      </c>
      <c r="T162" s="106"/>
      <c r="U162" s="511">
        <v>0.46993877144058116</v>
      </c>
      <c r="V162" s="511">
        <v>0.44717193932322058</v>
      </c>
      <c r="W162" s="516">
        <v>-2.276683211736058E-2</v>
      </c>
      <c r="X162" s="511">
        <v>0.47655423778797551</v>
      </c>
      <c r="Y162" s="516">
        <v>6.6154663473943498E-3</v>
      </c>
      <c r="Z162" s="106"/>
      <c r="AA162" s="22">
        <v>0.50183165759835646</v>
      </c>
      <c r="AB162" s="106"/>
      <c r="AC162" s="22">
        <v>0.37100254980656927</v>
      </c>
      <c r="AD162" s="22">
        <v>0.36698242930498176</v>
      </c>
      <c r="AE162" s="22">
        <v>0.36621336153757544</v>
      </c>
      <c r="AF162" s="22">
        <v>0.32166023687801598</v>
      </c>
      <c r="AG162" s="22">
        <v>0.28485362177739559</v>
      </c>
      <c r="AH162" s="22">
        <v>0.34529528922861213</v>
      </c>
      <c r="AI162" s="22">
        <v>0.3540414247387772</v>
      </c>
      <c r="AJ162" s="22">
        <v>0.3451566630426004</v>
      </c>
      <c r="AK162" s="22">
        <v>0.41078566175208264</v>
      </c>
      <c r="AL162" s="22">
        <v>0.32353858817834819</v>
      </c>
      <c r="AM162" s="22">
        <v>0.39213906848131774</v>
      </c>
      <c r="AN162" s="22">
        <v>0.35747968211515624</v>
      </c>
      <c r="AO162" s="22">
        <v>0.36867125264889</v>
      </c>
      <c r="AP162" s="22">
        <v>0.34645155095985808</v>
      </c>
      <c r="AQ162" s="22">
        <v>0.34530518099457058</v>
      </c>
      <c r="AR162" s="22">
        <v>0.33120665668049715</v>
      </c>
      <c r="AS162" s="22">
        <v>0.34692532815148086</v>
      </c>
      <c r="AT162" s="22">
        <v>0.36169972433389364</v>
      </c>
      <c r="AU162" s="22">
        <v>0.3503190270912464</v>
      </c>
      <c r="AV162" s="22">
        <v>0.33831689176688251</v>
      </c>
      <c r="AW162" s="22">
        <v>0.33543149516770893</v>
      </c>
      <c r="AX162" s="22">
        <v>0.34661058823529411</v>
      </c>
      <c r="AY162" s="22">
        <v>0.34461598455598458</v>
      </c>
      <c r="AZ162" s="22">
        <v>0.34207120669056151</v>
      </c>
      <c r="BA162" s="106"/>
      <c r="BB162" s="22">
        <v>0.35712041423948221</v>
      </c>
      <c r="BC162" s="22">
        <v>0.37486242825607063</v>
      </c>
      <c r="BD162" s="22">
        <v>0.34393226347305389</v>
      </c>
      <c r="BE162" s="22">
        <v>0.32994388980716255</v>
      </c>
      <c r="BF162" s="22">
        <v>0.31875513031060337</v>
      </c>
      <c r="BG162" s="22">
        <v>0.34361393794749401</v>
      </c>
      <c r="BH162" s="22">
        <v>0.32293520125457398</v>
      </c>
      <c r="BI162" s="22">
        <v>0.33831689176688251</v>
      </c>
      <c r="BJ162" s="22">
        <v>0.33543149516770893</v>
      </c>
      <c r="BK162" s="22">
        <v>0.34661058823529411</v>
      </c>
      <c r="BL162" s="22">
        <v>0.34461598455598458</v>
      </c>
      <c r="BM162" s="22">
        <v>0.34207120669056151</v>
      </c>
    </row>
    <row r="163" spans="3:65" s="502" customFormat="1" ht="23.25" customHeight="1">
      <c r="E163" s="1303"/>
      <c r="F163" s="106" t="s">
        <v>611</v>
      </c>
      <c r="G163" s="106" t="s">
        <v>614</v>
      </c>
      <c r="H163" s="106"/>
      <c r="I163" s="511">
        <v>0.13677087692856552</v>
      </c>
      <c r="J163" s="511">
        <v>0.12104234409123998</v>
      </c>
      <c r="K163" s="516">
        <v>-1.5728532837325532E-2</v>
      </c>
      <c r="L163" s="511">
        <v>0.11994820573913273</v>
      </c>
      <c r="M163" s="516">
        <v>-1.6822671189432786E-2</v>
      </c>
      <c r="N163" s="106"/>
      <c r="O163" s="511">
        <v>0.12720111243959717</v>
      </c>
      <c r="P163" s="511">
        <v>0.11974541686338211</v>
      </c>
      <c r="Q163" s="516">
        <v>-7.4556955762150601E-3</v>
      </c>
      <c r="R163" s="511">
        <v>0.12253548061396972</v>
      </c>
      <c r="S163" s="516">
        <v>-4.6656318256274448E-3</v>
      </c>
      <c r="T163" s="106"/>
      <c r="U163" s="511">
        <v>0.12044007004392204</v>
      </c>
      <c r="V163" s="511">
        <v>0.11640968494749125</v>
      </c>
      <c r="W163" s="516">
        <v>-4.0303850964307913E-3</v>
      </c>
      <c r="X163" s="511">
        <v>0.12035372174308155</v>
      </c>
      <c r="Y163" s="516">
        <v>-8.6348300840491388E-5</v>
      </c>
      <c r="Z163" s="106"/>
      <c r="AA163" s="22">
        <v>0.123007701995812</v>
      </c>
      <c r="AB163" s="106"/>
      <c r="AC163" s="67">
        <v>0.18637772409677048</v>
      </c>
      <c r="AD163" s="67">
        <v>0.11509593216384756</v>
      </c>
      <c r="AE163" s="67">
        <v>0.11121055517173133</v>
      </c>
      <c r="AF163" s="67">
        <v>0.11638047091543077</v>
      </c>
      <c r="AG163" s="67">
        <v>0.1067595890310572</v>
      </c>
      <c r="AH163" s="67">
        <v>0.13987990085261887</v>
      </c>
      <c r="AI163" s="67">
        <v>0.11994820573913273</v>
      </c>
      <c r="AJ163" s="67">
        <v>0.1184655474739252</v>
      </c>
      <c r="AK163" s="67">
        <v>0.11099344009494468</v>
      </c>
      <c r="AL163" s="67">
        <v>0.11868355382436281</v>
      </c>
      <c r="AM163" s="67">
        <v>0.12666381916260708</v>
      </c>
      <c r="AN163" s="67">
        <v>0.11150184002980371</v>
      </c>
      <c r="AO163" s="67">
        <v>9.6225607372432687E-2</v>
      </c>
      <c r="AP163" s="67">
        <v>0.19913457044576297</v>
      </c>
      <c r="AQ163" s="67">
        <v>0.12501447024097309</v>
      </c>
      <c r="AR163" s="67">
        <v>7.9354918865815624E-2</v>
      </c>
      <c r="AS163" s="67">
        <v>0.10889479447151781</v>
      </c>
      <c r="AT163" s="67">
        <v>0.14160520964249376</v>
      </c>
      <c r="AU163" s="67">
        <v>0.13677087692856552</v>
      </c>
      <c r="AV163" s="67">
        <v>0.11734074335450483</v>
      </c>
      <c r="AW163" s="67">
        <v>0.11539976865240023</v>
      </c>
      <c r="AX163" s="67">
        <v>0.11260579039449178</v>
      </c>
      <c r="AY163" s="67">
        <v>0.11000694689484827</v>
      </c>
      <c r="AZ163" s="67">
        <v>0.10548569918054454</v>
      </c>
      <c r="BA163" s="106"/>
      <c r="BB163" s="67">
        <v>0.11934812776647924</v>
      </c>
      <c r="BC163" s="67">
        <v>0.12051012272902976</v>
      </c>
      <c r="BD163" s="67">
        <v>0.11343805787708226</v>
      </c>
      <c r="BE163" s="67">
        <v>0.11636216247740129</v>
      </c>
      <c r="BF163" s="67">
        <v>0.10814662648512705</v>
      </c>
      <c r="BG163" s="67">
        <v>0.15032487003691705</v>
      </c>
      <c r="BH163" s="67">
        <v>0.12104234409123998</v>
      </c>
      <c r="BI163" s="67">
        <v>0.11734074335450483</v>
      </c>
      <c r="BJ163" s="67">
        <v>0.11539976865240023</v>
      </c>
      <c r="BK163" s="67">
        <v>0.11260579039449178</v>
      </c>
      <c r="BL163" s="67">
        <v>0.11000694689484827</v>
      </c>
      <c r="BM163" s="67">
        <v>0.10548569918054454</v>
      </c>
    </row>
    <row r="164" spans="3:65" s="502" customFormat="1" ht="23.25" customHeight="1">
      <c r="E164" s="1303"/>
      <c r="F164" s="106" t="s">
        <v>612</v>
      </c>
      <c r="G164" s="106" t="s">
        <v>614</v>
      </c>
      <c r="H164" s="106"/>
      <c r="I164" s="511">
        <v>0.22312450436943312</v>
      </c>
      <c r="J164" s="511">
        <v>0.19612048046590633</v>
      </c>
      <c r="K164" s="516">
        <v>-2.7004023903526797E-2</v>
      </c>
      <c r="L164" s="511">
        <v>0.24849158112022532</v>
      </c>
      <c r="M164" s="516">
        <v>2.5367076750792195E-2</v>
      </c>
      <c r="N164" s="106"/>
      <c r="O164" s="511">
        <v>0.21684913261163874</v>
      </c>
      <c r="P164" s="511">
        <v>0.18891332250398099</v>
      </c>
      <c r="Q164" s="516">
        <v>-2.7935810107657749E-2</v>
      </c>
      <c r="R164" s="511">
        <v>0.20642692234292173</v>
      </c>
      <c r="S164" s="516">
        <v>-1.0422210268717008E-2</v>
      </c>
      <c r="T164" s="106"/>
      <c r="U164" s="511">
        <v>0.19785570278445574</v>
      </c>
      <c r="V164" s="511">
        <v>0.18261248541423569</v>
      </c>
      <c r="W164" s="516">
        <v>-1.5243217370220052E-2</v>
      </c>
      <c r="X164" s="511">
        <v>0.22093600882972492</v>
      </c>
      <c r="Y164" s="516">
        <v>2.3080306045269172E-2</v>
      </c>
      <c r="Z164" s="106"/>
      <c r="AA164" s="22">
        <v>0.22671143645066644</v>
      </c>
      <c r="AB164" s="106"/>
      <c r="AC164" s="67">
        <v>0.23333268389917344</v>
      </c>
      <c r="AD164" s="67">
        <v>7.4512389550642197E-2</v>
      </c>
      <c r="AE164" s="67">
        <v>0.14002524038499678</v>
      </c>
      <c r="AF164" s="67">
        <v>0.17144110935375104</v>
      </c>
      <c r="AG164" s="67">
        <v>0.13019452643942342</v>
      </c>
      <c r="AH164" s="67">
        <v>0.14914592099017507</v>
      </c>
      <c r="AI164" s="67">
        <v>0.17766367082679047</v>
      </c>
      <c r="AJ164" s="67">
        <v>0.18007693928536006</v>
      </c>
      <c r="AK164" s="67">
        <v>0.19572387628880292</v>
      </c>
      <c r="AL164" s="67">
        <v>0.15588335100541109</v>
      </c>
      <c r="AM164" s="67">
        <v>0.18226792787010915</v>
      </c>
      <c r="AN164" s="67">
        <v>0.17407486179292386</v>
      </c>
      <c r="AO164" s="67">
        <v>0.1660264410235314</v>
      </c>
      <c r="AP164" s="67">
        <v>0.15913637059929747</v>
      </c>
      <c r="AQ164" s="67">
        <v>0.15335762339578535</v>
      </c>
      <c r="AR164" s="67">
        <v>0.12580491439341815</v>
      </c>
      <c r="AS164" s="67">
        <v>0.12750908723229745</v>
      </c>
      <c r="AT164" s="67">
        <v>0.17390751739331048</v>
      </c>
      <c r="AU164" s="67">
        <v>0.15473540087264717</v>
      </c>
      <c r="AV164" s="67">
        <v>0.13911376574396928</v>
      </c>
      <c r="AW164" s="67">
        <v>0.13752403026194954</v>
      </c>
      <c r="AX164" s="67">
        <v>0.14480194193061841</v>
      </c>
      <c r="AY164" s="67">
        <v>0.14324515518265518</v>
      </c>
      <c r="AZ164" s="67">
        <v>0.1422728609502803</v>
      </c>
      <c r="BA164" s="106"/>
      <c r="BB164" s="67">
        <v>0.15047816778690568</v>
      </c>
      <c r="BC164" s="67">
        <v>0.15748562998811344</v>
      </c>
      <c r="BD164" s="67">
        <v>0.14250824504836482</v>
      </c>
      <c r="BE164" s="67">
        <v>0.13463844034753128</v>
      </c>
      <c r="BF164" s="67">
        <v>0.11741519512262102</v>
      </c>
      <c r="BG164" s="67">
        <v>0.14215559023315588</v>
      </c>
      <c r="BH164" s="67">
        <v>0.12999517471550925</v>
      </c>
      <c r="BI164" s="67">
        <v>0.13911376574396928</v>
      </c>
      <c r="BJ164" s="67">
        <v>0.13752403026194954</v>
      </c>
      <c r="BK164" s="67">
        <v>0.14480194193061841</v>
      </c>
      <c r="BL164" s="67">
        <v>0.14324515518265518</v>
      </c>
      <c r="BM164" s="67">
        <v>0.1422728609502803</v>
      </c>
    </row>
    <row r="165" spans="3:65" s="503" customFormat="1" ht="21" customHeight="1">
      <c r="C165" s="503" t="s">
        <v>947</v>
      </c>
      <c r="E165" s="1304"/>
      <c r="F165" s="507" t="s">
        <v>613</v>
      </c>
      <c r="G165" s="507" t="s">
        <v>614</v>
      </c>
      <c r="H165" s="504"/>
      <c r="I165" s="512">
        <v>0.25633323062105023</v>
      </c>
      <c r="J165" s="512">
        <v>0.36108438364474643</v>
      </c>
      <c r="K165" s="517">
        <v>-0.1047511530236962</v>
      </c>
      <c r="L165" s="512">
        <v>0.22273225308170244</v>
      </c>
      <c r="M165" s="517">
        <v>3.3600977539347793E-2</v>
      </c>
      <c r="N165" s="504"/>
      <c r="O165" s="512">
        <v>0.28154995048920062</v>
      </c>
      <c r="P165" s="512">
        <v>0.28228353463659001</v>
      </c>
      <c r="Q165" s="517">
        <v>-7.3358414738938782E-4</v>
      </c>
      <c r="R165" s="512">
        <v>0.24589254826893914</v>
      </c>
      <c r="S165" s="517">
        <v>3.565740222026148E-2</v>
      </c>
      <c r="T165" s="504"/>
      <c r="U165" s="512">
        <v>0.2655768790247845</v>
      </c>
      <c r="V165" s="512">
        <v>0.26634541773628956</v>
      </c>
      <c r="W165" s="517">
        <v>-7.6853871150506237E-4</v>
      </c>
      <c r="X165" s="512">
        <v>0.21678027418827983</v>
      </c>
      <c r="Y165" s="517">
        <v>4.8796604836504665E-2</v>
      </c>
      <c r="Z165" s="504"/>
      <c r="AA165" s="508">
        <v>0.2371617422059569</v>
      </c>
      <c r="AB165" s="504"/>
      <c r="AC165" s="506">
        <v>4.4390425547678691E-2</v>
      </c>
      <c r="AD165" s="506">
        <v>0.19621093023797256</v>
      </c>
      <c r="AE165" s="506">
        <v>0.14997827879867964</v>
      </c>
      <c r="AF165" s="506">
        <v>0.2311004335362232</v>
      </c>
      <c r="AG165" s="506">
        <v>0.26475124461882316</v>
      </c>
      <c r="AH165" s="506">
        <v>0.14027522722885422</v>
      </c>
      <c r="AI165" s="506">
        <v>0.15924656085177991</v>
      </c>
      <c r="AJ165" s="506">
        <v>0.16253840541261708</v>
      </c>
      <c r="AK165" s="506">
        <v>6.4517320612293205E-2</v>
      </c>
      <c r="AL165" s="506">
        <v>0.20540638905740036</v>
      </c>
      <c r="AM165" s="506">
        <v>7.0088314860067141E-2</v>
      </c>
      <c r="AN165" s="506">
        <v>0.167259229674704</v>
      </c>
      <c r="AO165" s="506">
        <v>0.20061319807297184</v>
      </c>
      <c r="AP165" s="506">
        <v>0.10739484668132787</v>
      </c>
      <c r="AQ165" s="506">
        <v>0.20415148121856677</v>
      </c>
      <c r="AR165" s="506">
        <v>0.25372132514910534</v>
      </c>
      <c r="AS165" s="506">
        <v>0.23243691118618376</v>
      </c>
      <c r="AT165" s="506">
        <v>0.14519623570696086</v>
      </c>
      <c r="AU165" s="506">
        <v>0.17776543777305823</v>
      </c>
      <c r="AV165" s="506">
        <v>0.20633108375435866</v>
      </c>
      <c r="AW165" s="506">
        <v>0.21228939082520668</v>
      </c>
      <c r="AX165" s="506">
        <v>0.18704231523378592</v>
      </c>
      <c r="AY165" s="506">
        <v>0.19204614048114063</v>
      </c>
      <c r="AZ165" s="506">
        <v>0.19647033360904337</v>
      </c>
      <c r="BA165" s="504"/>
      <c r="BB165" s="506">
        <v>0.15556051680358488</v>
      </c>
      <c r="BC165" s="506">
        <v>0.12427329088130411</v>
      </c>
      <c r="BD165" s="506">
        <v>0.18415428650391527</v>
      </c>
      <c r="BE165" s="506">
        <v>0.22335475397329949</v>
      </c>
      <c r="BF165" s="506">
        <v>0.26783552412599909</v>
      </c>
      <c r="BG165" s="506">
        <v>0.19515428309161018</v>
      </c>
      <c r="BH165" s="506">
        <v>0.23933873416703527</v>
      </c>
      <c r="BI165" s="506">
        <v>0.20633108375435866</v>
      </c>
      <c r="BJ165" s="506">
        <v>0.21228939082520668</v>
      </c>
      <c r="BK165" s="506">
        <v>0.18704231523378592</v>
      </c>
      <c r="BL165" s="506">
        <v>0.19204614048114063</v>
      </c>
      <c r="BM165" s="506">
        <v>0.19647033360904337</v>
      </c>
    </row>
    <row r="166" spans="3:65">
      <c r="I166" s="49"/>
      <c r="J166" s="49"/>
      <c r="K166" s="49"/>
      <c r="L166" s="163"/>
      <c r="M166" s="522"/>
      <c r="O166" s="49"/>
      <c r="P166" s="49"/>
      <c r="Q166" s="49"/>
      <c r="R166" s="163"/>
      <c r="S166" s="522"/>
      <c r="U166" s="49"/>
      <c r="V166" s="49"/>
      <c r="W166" s="49"/>
      <c r="X166" s="163"/>
      <c r="Y166" s="522"/>
      <c r="AA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B166" s="1180"/>
      <c r="BC166" s="1180"/>
      <c r="BD166" s="1180"/>
      <c r="BE166" s="1180"/>
      <c r="BF166" s="1180"/>
      <c r="BG166" s="1180"/>
      <c r="BH166" s="1180"/>
      <c r="BI166" s="1180"/>
      <c r="BJ166" s="1180"/>
      <c r="BK166" s="1180"/>
      <c r="BL166" s="1180"/>
      <c r="BM166" s="1180"/>
    </row>
    <row r="167" spans="3:65" s="54" customFormat="1" ht="21" customHeight="1">
      <c r="C167" s="54" t="s">
        <v>948</v>
      </c>
      <c r="D167" s="597" t="s">
        <v>20</v>
      </c>
      <c r="E167" s="1302" t="s">
        <v>20</v>
      </c>
      <c r="F167" s="62" t="s">
        <v>57</v>
      </c>
      <c r="G167" s="62" t="s">
        <v>143</v>
      </c>
      <c r="I167" s="63">
        <v>165437.54</v>
      </c>
      <c r="J167" s="63">
        <v>158700</v>
      </c>
      <c r="K167" s="513">
        <v>6737.5400000000081</v>
      </c>
      <c r="L167" s="167">
        <v>154843.44</v>
      </c>
      <c r="M167" s="523">
        <v>10594.100000000006</v>
      </c>
      <c r="O167" s="63">
        <v>1344454.35</v>
      </c>
      <c r="P167" s="63">
        <v>1220400</v>
      </c>
      <c r="Q167" s="513">
        <v>124054.35000000009</v>
      </c>
      <c r="R167" s="167">
        <v>1195701.73</v>
      </c>
      <c r="S167" s="523">
        <v>148752.62000000011</v>
      </c>
      <c r="U167" s="63">
        <v>2264854.35</v>
      </c>
      <c r="V167" s="63">
        <v>2140800</v>
      </c>
      <c r="W167" s="513">
        <v>124054.35000000009</v>
      </c>
      <c r="X167" s="167">
        <v>2080246.21</v>
      </c>
      <c r="Y167" s="523">
        <v>184608.14000000013</v>
      </c>
      <c r="AA167" s="63">
        <v>2228998.83</v>
      </c>
      <c r="AC167" s="25">
        <v>169084.09</v>
      </c>
      <c r="AD167" s="25">
        <v>178309.98</v>
      </c>
      <c r="AE167" s="25">
        <v>149557.08000000002</v>
      </c>
      <c r="AF167" s="25">
        <v>162689.98000000001</v>
      </c>
      <c r="AG167" s="25">
        <v>247280</v>
      </c>
      <c r="AH167" s="25">
        <v>133937.16</v>
      </c>
      <c r="AI167" s="25">
        <v>154843.44</v>
      </c>
      <c r="AJ167" s="25">
        <v>207661.53</v>
      </c>
      <c r="AK167" s="25">
        <v>159100.68</v>
      </c>
      <c r="AL167" s="25">
        <v>159895.99</v>
      </c>
      <c r="AM167" s="25">
        <v>199818.77000000002</v>
      </c>
      <c r="AN167" s="25">
        <v>158067.51</v>
      </c>
      <c r="AO167" s="25">
        <v>163957.31</v>
      </c>
      <c r="AP167" s="25">
        <v>221915.51</v>
      </c>
      <c r="AQ167" s="25">
        <v>186517.32</v>
      </c>
      <c r="AR167" s="25">
        <v>185307.78</v>
      </c>
      <c r="AS167" s="25">
        <v>288363.43</v>
      </c>
      <c r="AT167" s="25">
        <v>132955.46</v>
      </c>
      <c r="AU167" s="25">
        <v>165437.54</v>
      </c>
      <c r="AV167" s="25">
        <v>210600</v>
      </c>
      <c r="AW167" s="25">
        <v>173900</v>
      </c>
      <c r="AX167" s="25">
        <v>164200</v>
      </c>
      <c r="AY167" s="25">
        <v>208000</v>
      </c>
      <c r="AZ167" s="25">
        <v>163700</v>
      </c>
      <c r="BB167" s="1188">
        <v>172500</v>
      </c>
      <c r="BC167" s="1188">
        <v>181900</v>
      </c>
      <c r="BD167" s="1188">
        <v>152400</v>
      </c>
      <c r="BE167" s="1188">
        <v>166000</v>
      </c>
      <c r="BF167" s="1188">
        <v>252300</v>
      </c>
      <c r="BG167" s="1188">
        <v>136600</v>
      </c>
      <c r="BH167" s="1188">
        <v>158700</v>
      </c>
      <c r="BI167" s="1188">
        <v>210600</v>
      </c>
      <c r="BJ167" s="1188">
        <v>173900</v>
      </c>
      <c r="BK167" s="1188">
        <v>164200</v>
      </c>
      <c r="BL167" s="1188">
        <v>208000</v>
      </c>
      <c r="BM167" s="1188">
        <v>163700</v>
      </c>
    </row>
    <row r="168" spans="3:65" ht="20.25" customHeight="1">
      <c r="C168" s="54" t="s">
        <v>949</v>
      </c>
      <c r="D168" s="32" t="s">
        <v>20</v>
      </c>
      <c r="E168" s="1303"/>
      <c r="F168" s="32" t="s">
        <v>1</v>
      </c>
      <c r="G168" s="32" t="s">
        <v>143</v>
      </c>
      <c r="I168" s="24">
        <v>127324.77000000002</v>
      </c>
      <c r="J168" s="24">
        <v>122595.75000000001</v>
      </c>
      <c r="K168" s="123">
        <v>4729.0200000000041</v>
      </c>
      <c r="L168" s="78">
        <v>117467.67000000001</v>
      </c>
      <c r="M168" s="100">
        <v>9857.1000000000058</v>
      </c>
      <c r="O168" s="24">
        <v>1048935.56</v>
      </c>
      <c r="P168" s="24">
        <v>937691</v>
      </c>
      <c r="Q168" s="123">
        <v>111244.56000000006</v>
      </c>
      <c r="R168" s="78">
        <v>900691.41</v>
      </c>
      <c r="S168" s="100">
        <v>148244.15000000002</v>
      </c>
      <c r="U168" s="24">
        <v>1759944.56</v>
      </c>
      <c r="V168" s="24">
        <v>1648700</v>
      </c>
      <c r="W168" s="123">
        <v>111244.56000000006</v>
      </c>
      <c r="X168" s="78">
        <v>1573125.8899999997</v>
      </c>
      <c r="Y168" s="100">
        <v>186818.67000000039</v>
      </c>
      <c r="AA168" s="24">
        <v>1721370.0399999998</v>
      </c>
      <c r="AC168" s="25">
        <v>130900.47</v>
      </c>
      <c r="AD168" s="25">
        <v>133463.14000000001</v>
      </c>
      <c r="AE168" s="25">
        <v>109777.48000000001</v>
      </c>
      <c r="AF168" s="25">
        <v>119582.73000000001</v>
      </c>
      <c r="AG168" s="25">
        <v>186502.7</v>
      </c>
      <c r="AH168" s="25">
        <v>102997.22</v>
      </c>
      <c r="AI168" s="25">
        <v>117467.67000000001</v>
      </c>
      <c r="AJ168" s="25">
        <v>154901.03999999998</v>
      </c>
      <c r="AK168" s="25">
        <v>120624.12</v>
      </c>
      <c r="AL168" s="25">
        <v>120870.48</v>
      </c>
      <c r="AM168" s="25">
        <v>148862.68000000002</v>
      </c>
      <c r="AN168" s="25">
        <v>127176.16000000002</v>
      </c>
      <c r="AO168" s="25">
        <v>125234.11</v>
      </c>
      <c r="AP168" s="25">
        <v>177232.7</v>
      </c>
      <c r="AQ168" s="25">
        <v>144721.17000000001</v>
      </c>
      <c r="AR168" s="25">
        <v>141628.91</v>
      </c>
      <c r="AS168" s="25">
        <v>234329.97</v>
      </c>
      <c r="AT168" s="25">
        <v>98463.93</v>
      </c>
      <c r="AU168" s="25">
        <v>127324.77000000002</v>
      </c>
      <c r="AV168" s="25">
        <v>162688.50000000003</v>
      </c>
      <c r="AW168" s="25">
        <v>134337.75</v>
      </c>
      <c r="AX168" s="25">
        <v>126844.50000000001</v>
      </c>
      <c r="AY168" s="25">
        <v>160680.00000000003</v>
      </c>
      <c r="AZ168" s="25">
        <v>126458.25000000001</v>
      </c>
      <c r="BB168" s="26">
        <v>131531.25</v>
      </c>
      <c r="BC168" s="26">
        <v>138698.75</v>
      </c>
      <c r="BD168" s="26">
        <v>116205.00000000001</v>
      </c>
      <c r="BE168" s="26">
        <v>128235.00000000001</v>
      </c>
      <c r="BF168" s="26">
        <v>194901.75000000003</v>
      </c>
      <c r="BG168" s="26">
        <v>105523.50000000001</v>
      </c>
      <c r="BH168" s="26">
        <v>122595.75000000001</v>
      </c>
      <c r="BI168" s="26">
        <v>162688.50000000003</v>
      </c>
      <c r="BJ168" s="26">
        <v>134337.75</v>
      </c>
      <c r="BK168" s="26">
        <v>126844.50000000001</v>
      </c>
      <c r="BL168" s="26">
        <v>160680.00000000003</v>
      </c>
      <c r="BM168" s="26">
        <v>126458.25000000001</v>
      </c>
    </row>
    <row r="169" spans="3:65" ht="23.25" customHeight="1">
      <c r="C169" s="54" t="s">
        <v>950</v>
      </c>
      <c r="D169" s="32" t="s">
        <v>20</v>
      </c>
      <c r="E169" s="1303"/>
      <c r="F169" s="32" t="s">
        <v>36</v>
      </c>
      <c r="G169" s="32" t="s">
        <v>143</v>
      </c>
      <c r="I169" s="24">
        <v>49770.330000000009</v>
      </c>
      <c r="J169" s="24">
        <v>50513.599999999999</v>
      </c>
      <c r="K169" s="123">
        <v>-743.26999999998952</v>
      </c>
      <c r="L169" s="78">
        <v>45767.990000000005</v>
      </c>
      <c r="M169" s="100">
        <v>4002.3400000000038</v>
      </c>
      <c r="O169" s="24">
        <v>370263.52999999997</v>
      </c>
      <c r="P169" s="24">
        <v>387235.99999999994</v>
      </c>
      <c r="Q169" s="123">
        <v>-16972.469999999972</v>
      </c>
      <c r="R169" s="78">
        <v>378276.73</v>
      </c>
      <c r="S169" s="100">
        <v>-8013.2000000000116</v>
      </c>
      <c r="U169" s="24">
        <v>662969.93000000005</v>
      </c>
      <c r="V169" s="24">
        <v>679942.4</v>
      </c>
      <c r="W169" s="123">
        <v>-16972.469999999972</v>
      </c>
      <c r="X169" s="78">
        <v>642409.46</v>
      </c>
      <c r="Y169" s="100">
        <v>20560.470000000088</v>
      </c>
      <c r="AA169" s="24">
        <v>634396.26</v>
      </c>
      <c r="AC169" s="25">
        <v>54943.28</v>
      </c>
      <c r="AD169" s="25">
        <v>57486.02</v>
      </c>
      <c r="AE169" s="25">
        <v>50760.239999999991</v>
      </c>
      <c r="AF169" s="25">
        <v>54566.69000000001</v>
      </c>
      <c r="AG169" s="25">
        <v>71310.36</v>
      </c>
      <c r="AH169" s="25">
        <v>43442.15</v>
      </c>
      <c r="AI169" s="25">
        <v>45767.990000000005</v>
      </c>
      <c r="AJ169" s="25">
        <v>58184.109999999993</v>
      </c>
      <c r="AK169" s="25">
        <v>47194.020000000011</v>
      </c>
      <c r="AL169" s="25">
        <v>49144.490000000005</v>
      </c>
      <c r="AM169" s="25">
        <v>61207.23</v>
      </c>
      <c r="AN169" s="25">
        <v>48402.87999999999</v>
      </c>
      <c r="AO169" s="25">
        <v>46492.410000000011</v>
      </c>
      <c r="AP169" s="25">
        <v>58690.570000000007</v>
      </c>
      <c r="AQ169" s="25">
        <v>52172.72</v>
      </c>
      <c r="AR169" s="25">
        <v>53830.630000000005</v>
      </c>
      <c r="AS169" s="25">
        <v>66491.41</v>
      </c>
      <c r="AT169" s="25">
        <v>42815.459999999992</v>
      </c>
      <c r="AU169" s="25">
        <v>49770.330000000009</v>
      </c>
      <c r="AV169" s="25">
        <v>66652.800000000003</v>
      </c>
      <c r="AW169" s="25">
        <v>55020</v>
      </c>
      <c r="AX169" s="25">
        <v>52504.800000000003</v>
      </c>
      <c r="AY169" s="25">
        <v>66338.399999999994</v>
      </c>
      <c r="AZ169" s="25">
        <v>52190.400000000001</v>
      </c>
      <c r="BB169" s="26">
        <v>54705.599999999999</v>
      </c>
      <c r="BC169" s="26">
        <v>58897.599999999999</v>
      </c>
      <c r="BD169" s="26">
        <v>48417.599999999999</v>
      </c>
      <c r="BE169" s="26">
        <v>52819.199999999997</v>
      </c>
      <c r="BF169" s="26">
        <v>76713.600000000006</v>
      </c>
      <c r="BG169" s="26">
        <v>45168.800000000003</v>
      </c>
      <c r="BH169" s="26">
        <v>50513.599999999999</v>
      </c>
      <c r="BI169" s="26">
        <v>66652.800000000003</v>
      </c>
      <c r="BJ169" s="26">
        <v>55020</v>
      </c>
      <c r="BK169" s="26">
        <v>52504.800000000003</v>
      </c>
      <c r="BL169" s="26">
        <v>66338.399999999994</v>
      </c>
      <c r="BM169" s="26">
        <v>52190.400000000001</v>
      </c>
    </row>
    <row r="170" spans="3:65" ht="23.25" customHeight="1">
      <c r="C170" s="54" t="s">
        <v>951</v>
      </c>
      <c r="D170" s="32" t="s">
        <v>20</v>
      </c>
      <c r="E170" s="1303"/>
      <c r="F170" s="32" t="s">
        <v>40</v>
      </c>
      <c r="G170" s="32" t="s">
        <v>143</v>
      </c>
      <c r="I170" s="24">
        <v>14155.9</v>
      </c>
      <c r="J170" s="24">
        <v>13707.611538461537</v>
      </c>
      <c r="K170" s="123">
        <v>448.2884615384628</v>
      </c>
      <c r="L170" s="78">
        <v>13551.599999999999</v>
      </c>
      <c r="M170" s="100">
        <v>604.30000000000109</v>
      </c>
      <c r="O170" s="24">
        <v>104309.20000000001</v>
      </c>
      <c r="P170" s="24">
        <v>102807.08653846153</v>
      </c>
      <c r="Q170" s="123">
        <v>1502.1134615384799</v>
      </c>
      <c r="R170" s="78">
        <v>97722.290000000008</v>
      </c>
      <c r="S170" s="100">
        <v>6586.9100000000035</v>
      </c>
      <c r="U170" s="24">
        <v>179701.06346153846</v>
      </c>
      <c r="V170" s="24">
        <v>178198.94999999995</v>
      </c>
      <c r="W170" s="123">
        <v>1502.113461538509</v>
      </c>
      <c r="X170" s="78">
        <v>170522.82</v>
      </c>
      <c r="Y170" s="100">
        <v>9178.2434615384554</v>
      </c>
      <c r="AA170" s="24">
        <v>177109.73</v>
      </c>
      <c r="AC170" s="25">
        <v>12524.860000000002</v>
      </c>
      <c r="AD170" s="25">
        <v>15577.669999999998</v>
      </c>
      <c r="AE170" s="25">
        <v>12917.790000000005</v>
      </c>
      <c r="AF170" s="25">
        <v>14146.09</v>
      </c>
      <c r="AG170" s="25">
        <v>17137.97</v>
      </c>
      <c r="AH170" s="25">
        <v>11866.309999999998</v>
      </c>
      <c r="AI170" s="25">
        <v>13551.599999999999</v>
      </c>
      <c r="AJ170" s="25">
        <v>16331.190000000002</v>
      </c>
      <c r="AK170" s="25">
        <v>13155.87</v>
      </c>
      <c r="AL170" s="25">
        <v>13366.150000000005</v>
      </c>
      <c r="AM170" s="25">
        <v>16813.399999999994</v>
      </c>
      <c r="AN170" s="25">
        <v>13133.920000000007</v>
      </c>
      <c r="AO170" s="25">
        <v>15792.820000000005</v>
      </c>
      <c r="AP170" s="25">
        <v>16871</v>
      </c>
      <c r="AQ170" s="25">
        <v>13510.880000000001</v>
      </c>
      <c r="AR170" s="25">
        <v>13836.71</v>
      </c>
      <c r="AS170" s="25">
        <v>16896.93</v>
      </c>
      <c r="AT170" s="25">
        <v>13244.960000000001</v>
      </c>
      <c r="AU170" s="25">
        <v>14155.9</v>
      </c>
      <c r="AV170" s="25">
        <v>17134.514423076922</v>
      </c>
      <c r="AW170" s="25">
        <v>13707.611538461537</v>
      </c>
      <c r="AX170" s="25">
        <v>13707.611538461537</v>
      </c>
      <c r="AY170" s="25">
        <v>17134.514423076922</v>
      </c>
      <c r="AZ170" s="25">
        <v>13707.611538461537</v>
      </c>
      <c r="BB170" s="26">
        <v>13707.611538461537</v>
      </c>
      <c r="BC170" s="26">
        <v>17134.514423076922</v>
      </c>
      <c r="BD170" s="26">
        <v>13707.611538461537</v>
      </c>
      <c r="BE170" s="26">
        <v>13707.611538461537</v>
      </c>
      <c r="BF170" s="26">
        <v>17134.514423076922</v>
      </c>
      <c r="BG170" s="26">
        <v>13707.611538461537</v>
      </c>
      <c r="BH170" s="26">
        <v>13707.611538461537</v>
      </c>
      <c r="BI170" s="26">
        <v>17134.514423076922</v>
      </c>
      <c r="BJ170" s="26">
        <v>13707.611538461537</v>
      </c>
      <c r="BK170" s="26">
        <v>13707.611538461537</v>
      </c>
      <c r="BL170" s="26">
        <v>17134.514423076922</v>
      </c>
      <c r="BM170" s="26">
        <v>13707.611538461537</v>
      </c>
    </row>
    <row r="171" spans="3:65" ht="23.25" customHeight="1">
      <c r="C171" s="54" t="s">
        <v>952</v>
      </c>
      <c r="D171" s="32" t="s">
        <v>20</v>
      </c>
      <c r="E171" s="1303"/>
      <c r="F171" s="32" t="s">
        <v>79</v>
      </c>
      <c r="G171" s="32" t="s">
        <v>143</v>
      </c>
      <c r="I171" s="24">
        <v>28761.78</v>
      </c>
      <c r="J171" s="24">
        <v>25249.646153846155</v>
      </c>
      <c r="K171" s="123">
        <v>3512.1338461538435</v>
      </c>
      <c r="L171" s="78">
        <v>24501.019999999997</v>
      </c>
      <c r="M171" s="100">
        <v>4260.760000000002</v>
      </c>
      <c r="O171" s="24">
        <v>200741.26</v>
      </c>
      <c r="P171" s="24">
        <v>190698.94615384616</v>
      </c>
      <c r="Q171" s="123">
        <v>10042.313846153847</v>
      </c>
      <c r="R171" s="78">
        <v>236345.70999999996</v>
      </c>
      <c r="S171" s="100">
        <v>-35604.449999999953</v>
      </c>
      <c r="U171" s="24">
        <v>341706.51384615392</v>
      </c>
      <c r="V171" s="24">
        <v>331664.20000000007</v>
      </c>
      <c r="W171" s="123">
        <v>10042.313846153847</v>
      </c>
      <c r="X171" s="78">
        <v>372215.52999999991</v>
      </c>
      <c r="Y171" s="100">
        <v>-30509.016153845994</v>
      </c>
      <c r="AA171" s="24">
        <v>336611.07999999996</v>
      </c>
      <c r="AC171" s="25">
        <v>39213.4</v>
      </c>
      <c r="AD171" s="25">
        <v>49207.310000000005</v>
      </c>
      <c r="AE171" s="25">
        <v>33882.639999999999</v>
      </c>
      <c r="AF171" s="25">
        <v>25658.21</v>
      </c>
      <c r="AG171" s="25">
        <v>39769.229999999996</v>
      </c>
      <c r="AH171" s="25">
        <v>24113.9</v>
      </c>
      <c r="AI171" s="25">
        <v>24501.019999999997</v>
      </c>
      <c r="AJ171" s="25">
        <v>25862.5</v>
      </c>
      <c r="AK171" s="25">
        <v>22129.109999999997</v>
      </c>
      <c r="AL171" s="25">
        <v>25139.97</v>
      </c>
      <c r="AM171" s="25">
        <v>28480.680000000004</v>
      </c>
      <c r="AN171" s="25">
        <v>34257.560000000005</v>
      </c>
      <c r="AO171" s="25">
        <v>25312.120000000003</v>
      </c>
      <c r="AP171" s="25">
        <v>31379</v>
      </c>
      <c r="AQ171" s="25">
        <v>27479.15</v>
      </c>
      <c r="AR171" s="25">
        <v>26460.11</v>
      </c>
      <c r="AS171" s="25">
        <v>36459.120000000003</v>
      </c>
      <c r="AT171" s="25">
        <v>24889.980000000003</v>
      </c>
      <c r="AU171" s="25">
        <v>28761.78</v>
      </c>
      <c r="AV171" s="25">
        <v>32099.957692307697</v>
      </c>
      <c r="AW171" s="25">
        <v>25918.446153846155</v>
      </c>
      <c r="AX171" s="25">
        <v>25491.646153846155</v>
      </c>
      <c r="AY171" s="25">
        <v>31985.557692307695</v>
      </c>
      <c r="AZ171" s="25">
        <v>25469.646153846155</v>
      </c>
      <c r="BB171" s="26">
        <v>25856.846153846156</v>
      </c>
      <c r="BC171" s="26">
        <v>30837.157692307697</v>
      </c>
      <c r="BD171" s="26">
        <v>24972.446153846155</v>
      </c>
      <c r="BE171" s="26">
        <v>25570.846153846156</v>
      </c>
      <c r="BF171" s="26">
        <v>33934.757692307699</v>
      </c>
      <c r="BG171" s="26">
        <v>24277.246153846158</v>
      </c>
      <c r="BH171" s="26">
        <v>25249.646153846155</v>
      </c>
      <c r="BI171" s="26">
        <v>32099.957692307697</v>
      </c>
      <c r="BJ171" s="26">
        <v>25918.446153846155</v>
      </c>
      <c r="BK171" s="26">
        <v>25491.646153846155</v>
      </c>
      <c r="BL171" s="26">
        <v>31985.557692307695</v>
      </c>
      <c r="BM171" s="26">
        <v>25469.646153846155</v>
      </c>
    </row>
    <row r="172" spans="3:65" s="54" customFormat="1" ht="21" customHeight="1">
      <c r="C172" s="54" t="s">
        <v>953</v>
      </c>
      <c r="D172" s="32" t="s">
        <v>20</v>
      </c>
      <c r="E172" s="1303"/>
      <c r="F172" s="54" t="s">
        <v>87</v>
      </c>
      <c r="G172" s="54" t="s">
        <v>143</v>
      </c>
      <c r="I172" s="25">
        <v>34636.76</v>
      </c>
      <c r="J172" s="25">
        <v>33124.892307692324</v>
      </c>
      <c r="K172" s="514">
        <v>1511.8676923076782</v>
      </c>
      <c r="L172" s="82">
        <v>33647.060000000012</v>
      </c>
      <c r="M172" s="524">
        <v>989.69999999998981</v>
      </c>
      <c r="O172" s="25">
        <v>373621.57000000007</v>
      </c>
      <c r="P172" s="25">
        <v>256948.96730769236</v>
      </c>
      <c r="Q172" s="514">
        <v>116672.6026923077</v>
      </c>
      <c r="R172" s="82">
        <v>188346.68000000005</v>
      </c>
      <c r="S172" s="524">
        <v>185274.89</v>
      </c>
      <c r="U172" s="25">
        <v>575567.05269230786</v>
      </c>
      <c r="V172" s="25">
        <v>458894.45000000007</v>
      </c>
      <c r="W172" s="514">
        <v>116672.60269230779</v>
      </c>
      <c r="X172" s="82">
        <v>387978.08</v>
      </c>
      <c r="Y172" s="524">
        <v>187588.97269230784</v>
      </c>
      <c r="AA172" s="25">
        <v>573252.97</v>
      </c>
      <c r="AC172" s="25">
        <v>24218.93</v>
      </c>
      <c r="AD172" s="25">
        <v>11192.140000000021</v>
      </c>
      <c r="AE172" s="25">
        <v>12216.810000000012</v>
      </c>
      <c r="AF172" s="25">
        <v>25211.739999999998</v>
      </c>
      <c r="AG172" s="25">
        <v>58285.140000000014</v>
      </c>
      <c r="AH172" s="25">
        <v>23574.86</v>
      </c>
      <c r="AI172" s="25">
        <v>33647.060000000012</v>
      </c>
      <c r="AJ172" s="25">
        <v>54523.239999999991</v>
      </c>
      <c r="AK172" s="25">
        <v>38145.119999999981</v>
      </c>
      <c r="AL172" s="25">
        <v>33219.869999999981</v>
      </c>
      <c r="AM172" s="25">
        <v>42361.37000000001</v>
      </c>
      <c r="AN172" s="25">
        <v>31381.80000000001</v>
      </c>
      <c r="AO172" s="25">
        <v>37636.759999999973</v>
      </c>
      <c r="AP172" s="25">
        <v>70292.13</v>
      </c>
      <c r="AQ172" s="25">
        <v>51558.420000000006</v>
      </c>
      <c r="AR172" s="25">
        <v>47501.460000000006</v>
      </c>
      <c r="AS172" s="25">
        <v>114482.51000000001</v>
      </c>
      <c r="AT172" s="25">
        <v>17513.53</v>
      </c>
      <c r="AU172" s="25">
        <v>34636.76</v>
      </c>
      <c r="AV172" s="25">
        <v>46801.227884615408</v>
      </c>
      <c r="AW172" s="25">
        <v>39691.692307692305</v>
      </c>
      <c r="AX172" s="25">
        <v>35140.442307692312</v>
      </c>
      <c r="AY172" s="25">
        <v>45221.527884615418</v>
      </c>
      <c r="AZ172" s="25">
        <v>35090.592307692306</v>
      </c>
      <c r="BB172" s="1188">
        <v>37261.192307692298</v>
      </c>
      <c r="BC172" s="1188">
        <v>31829.477884615375</v>
      </c>
      <c r="BD172" s="1188">
        <v>29107.342307692328</v>
      </c>
      <c r="BE172" s="1188">
        <v>36137.342307692321</v>
      </c>
      <c r="BF172" s="1188">
        <v>67118.877884615402</v>
      </c>
      <c r="BG172" s="1188">
        <v>22369.842307692314</v>
      </c>
      <c r="BH172" s="1188">
        <v>33124.892307692324</v>
      </c>
      <c r="BI172" s="1188">
        <v>46801.227884615408</v>
      </c>
      <c r="BJ172" s="1188">
        <v>39691.692307692305</v>
      </c>
      <c r="BK172" s="1188">
        <v>35140.442307692312</v>
      </c>
      <c r="BL172" s="1188">
        <v>45221.527884615418</v>
      </c>
      <c r="BM172" s="1188">
        <v>35090.592307692306</v>
      </c>
    </row>
    <row r="173" spans="3:65" s="502" customFormat="1" ht="20.25" customHeight="1">
      <c r="E173" s="1303"/>
      <c r="F173" s="106" t="s">
        <v>609</v>
      </c>
      <c r="G173" s="106" t="s">
        <v>614</v>
      </c>
      <c r="H173" s="106"/>
      <c r="I173" s="510">
        <v>1.0456677371520404</v>
      </c>
      <c r="J173" s="510">
        <v>0.96684345425867524</v>
      </c>
      <c r="K173" s="515">
        <v>7.8824282893365183E-2</v>
      </c>
      <c r="L173" s="510">
        <v>0.92078078931142571</v>
      </c>
      <c r="M173" s="515">
        <v>0.12488694784061471</v>
      </c>
      <c r="N173" s="106"/>
      <c r="O173" s="510">
        <v>1.1364656315309822</v>
      </c>
      <c r="P173" s="510">
        <v>0.97544054925621559</v>
      </c>
      <c r="Q173" s="515">
        <v>0.16102508227476664</v>
      </c>
      <c r="R173" s="510">
        <v>0.98968368805523144</v>
      </c>
      <c r="S173" s="515">
        <v>0.1467819434757508</v>
      </c>
      <c r="T173" s="106"/>
      <c r="U173" s="510">
        <v>1.0502865030143429</v>
      </c>
      <c r="V173" s="510">
        <v>0.96190198366394397</v>
      </c>
      <c r="W173" s="515">
        <v>8.8384519350398927E-2</v>
      </c>
      <c r="X173" s="510">
        <v>0.97089664992844338</v>
      </c>
      <c r="Y173" s="515">
        <v>7.938985308589952E-2</v>
      </c>
      <c r="Z173" s="106"/>
      <c r="AA173" s="67">
        <v>1.0539977580451723</v>
      </c>
      <c r="AB173" s="106"/>
      <c r="AC173" s="67">
        <v>0.77417378536324744</v>
      </c>
      <c r="AD173" s="67">
        <v>0.74848945639498143</v>
      </c>
      <c r="AE173" s="67">
        <v>0.73401727286999718</v>
      </c>
      <c r="AF173" s="67">
        <v>0.7350343887189611</v>
      </c>
      <c r="AG173" s="67">
        <v>0.75421667745066323</v>
      </c>
      <c r="AH173" s="67">
        <v>0.76899659511968144</v>
      </c>
      <c r="AI173" s="67">
        <v>0.75862219284200871</v>
      </c>
      <c r="AJ173" s="67">
        <v>0.74593036081357955</v>
      </c>
      <c r="AK173" s="67">
        <v>0.75816219013017416</v>
      </c>
      <c r="AL173" s="67">
        <v>0.75593190298268265</v>
      </c>
      <c r="AM173" s="67">
        <v>0.7449884713032715</v>
      </c>
      <c r="AN173" s="67">
        <v>0.80456863020110847</v>
      </c>
      <c r="AO173" s="67">
        <v>0.76382144840019639</v>
      </c>
      <c r="AP173" s="67">
        <v>0.79864944996408771</v>
      </c>
      <c r="AQ173" s="67">
        <v>0.77591276777942131</v>
      </c>
      <c r="AR173" s="67">
        <v>0.76429014475269197</v>
      </c>
      <c r="AS173" s="67">
        <v>0.81262027574023521</v>
      </c>
      <c r="AT173" s="67">
        <v>0.74057831096218241</v>
      </c>
      <c r="AU173" s="67">
        <v>0.76962441535337145</v>
      </c>
      <c r="AV173" s="67">
        <v>0.77250000000000019</v>
      </c>
      <c r="AW173" s="67">
        <v>0.77249999999999996</v>
      </c>
      <c r="AX173" s="67">
        <v>0.77250000000000008</v>
      </c>
      <c r="AY173" s="67">
        <v>0.77250000000000019</v>
      </c>
      <c r="AZ173" s="67">
        <v>0.77250000000000008</v>
      </c>
      <c r="BA173" s="106"/>
      <c r="BB173" s="67">
        <v>0.76249999999999996</v>
      </c>
      <c r="BC173" s="67">
        <v>0.76249999999999996</v>
      </c>
      <c r="BD173" s="67">
        <v>0.76250000000000007</v>
      </c>
      <c r="BE173" s="67">
        <v>0.77250000000000008</v>
      </c>
      <c r="BF173" s="67">
        <v>0.77250000000000008</v>
      </c>
      <c r="BG173" s="67">
        <v>0.77250000000000008</v>
      </c>
      <c r="BH173" s="67">
        <v>0.77250000000000008</v>
      </c>
      <c r="BI173" s="67">
        <v>0.77250000000000019</v>
      </c>
      <c r="BJ173" s="67">
        <v>0.77249999999999996</v>
      </c>
      <c r="BK173" s="67">
        <v>0.77250000000000008</v>
      </c>
      <c r="BL173" s="67">
        <v>0.77250000000000019</v>
      </c>
      <c r="BM173" s="67">
        <v>0.77250000000000008</v>
      </c>
    </row>
    <row r="174" spans="3:65" s="502" customFormat="1" ht="23.25" customHeight="1">
      <c r="E174" s="1303"/>
      <c r="F174" s="106" t="s">
        <v>610</v>
      </c>
      <c r="G174" s="106" t="s">
        <v>614</v>
      </c>
      <c r="H174" s="106"/>
      <c r="I174" s="511">
        <v>0.40874394156306204</v>
      </c>
      <c r="J174" s="511">
        <v>0.39837223974763408</v>
      </c>
      <c r="K174" s="516">
        <v>-1.0371701815427958E-2</v>
      </c>
      <c r="L174" s="511">
        <v>0.35875646428840752</v>
      </c>
      <c r="M174" s="516">
        <v>-4.9987477274654524E-2</v>
      </c>
      <c r="N174" s="106"/>
      <c r="O174" s="511">
        <v>0.4011607504796012</v>
      </c>
      <c r="P174" s="511">
        <v>0.40282534068448972</v>
      </c>
      <c r="Q174" s="516">
        <v>1.6645902048885164E-3</v>
      </c>
      <c r="R174" s="511">
        <v>0.41565213689766728</v>
      </c>
      <c r="S174" s="516">
        <v>1.4491386418066077E-2</v>
      </c>
      <c r="T174" s="106"/>
      <c r="U174" s="511">
        <v>0.39564221806132555</v>
      </c>
      <c r="V174" s="511">
        <v>0.39669918319719955</v>
      </c>
      <c r="W174" s="516">
        <v>1.0569651358739995E-3</v>
      </c>
      <c r="X174" s="511">
        <v>0.39648015239030898</v>
      </c>
      <c r="Y174" s="516">
        <v>8.3793432898343623E-4</v>
      </c>
      <c r="Z174" s="106"/>
      <c r="AA174" s="22">
        <v>0.3884418923384087</v>
      </c>
      <c r="AB174" s="106"/>
      <c r="AC174" s="22">
        <v>0.32494648077178639</v>
      </c>
      <c r="AD174" s="22">
        <v>0.32239373253252562</v>
      </c>
      <c r="AE174" s="22">
        <v>0.33940379151558714</v>
      </c>
      <c r="AF174" s="22">
        <v>0.33540289328205714</v>
      </c>
      <c r="AG174" s="22">
        <v>0.28837900355871887</v>
      </c>
      <c r="AH174" s="22">
        <v>0.32434725359265493</v>
      </c>
      <c r="AI174" s="22">
        <v>0.29557590557275143</v>
      </c>
      <c r="AJ174" s="22">
        <v>0.28018723544991697</v>
      </c>
      <c r="AK174" s="22">
        <v>0.29662990755287794</v>
      </c>
      <c r="AL174" s="22">
        <v>0.30735286106924886</v>
      </c>
      <c r="AM174" s="22">
        <v>0.30631371617391095</v>
      </c>
      <c r="AN174" s="22">
        <v>0.30621650205029477</v>
      </c>
      <c r="AO174" s="22">
        <v>0.28356411800120418</v>
      </c>
      <c r="AP174" s="22">
        <v>0.26447259139300361</v>
      </c>
      <c r="AQ174" s="22">
        <v>0.27972051067429021</v>
      </c>
      <c r="AR174" s="22">
        <v>0.29049309208712126</v>
      </c>
      <c r="AS174" s="22">
        <v>0.2305819777493977</v>
      </c>
      <c r="AT174" s="22">
        <v>0.32202859514005666</v>
      </c>
      <c r="AU174" s="22">
        <v>0.30084060727692158</v>
      </c>
      <c r="AV174" s="22">
        <v>0.3164900284900285</v>
      </c>
      <c r="AW174" s="22">
        <v>0.31638872915468658</v>
      </c>
      <c r="AX174" s="22">
        <v>0.31976126674786848</v>
      </c>
      <c r="AY174" s="22">
        <v>0.31893461538461537</v>
      </c>
      <c r="AZ174" s="22">
        <v>0.31881734880879659</v>
      </c>
      <c r="BA174" s="106"/>
      <c r="BB174" s="22">
        <v>0.31713391304347827</v>
      </c>
      <c r="BC174" s="22">
        <v>0.32379109400769651</v>
      </c>
      <c r="BD174" s="22">
        <v>0.31770078740157481</v>
      </c>
      <c r="BE174" s="22">
        <v>0.31818795180722892</v>
      </c>
      <c r="BF174" s="22">
        <v>0.30405707491082046</v>
      </c>
      <c r="BG174" s="22">
        <v>0.33066471449487556</v>
      </c>
      <c r="BH174" s="22">
        <v>0.31829615626969121</v>
      </c>
      <c r="BI174" s="22">
        <v>0.3164900284900285</v>
      </c>
      <c r="BJ174" s="22">
        <v>0.31638872915468658</v>
      </c>
      <c r="BK174" s="22">
        <v>0.31976126674786848</v>
      </c>
      <c r="BL174" s="22">
        <v>0.31893461538461537</v>
      </c>
      <c r="BM174" s="22">
        <v>0.31881734880879659</v>
      </c>
    </row>
    <row r="175" spans="3:65" s="502" customFormat="1" ht="23.25" customHeight="1">
      <c r="E175" s="1303"/>
      <c r="F175" s="106" t="s">
        <v>611</v>
      </c>
      <c r="G175" s="106" t="s">
        <v>614</v>
      </c>
      <c r="H175" s="106"/>
      <c r="I175" s="511">
        <v>0.11625678114596687</v>
      </c>
      <c r="J175" s="511">
        <v>0.10810419194370297</v>
      </c>
      <c r="K175" s="516">
        <v>-8.1525892022639018E-3</v>
      </c>
      <c r="L175" s="511">
        <v>0.10622542308392355</v>
      </c>
      <c r="M175" s="516">
        <v>-1.0031358062043319E-2</v>
      </c>
      <c r="N175" s="106"/>
      <c r="O175" s="511">
        <v>0.11301344465096745</v>
      </c>
      <c r="P175" s="511">
        <v>0.10694589258136017</v>
      </c>
      <c r="Q175" s="516">
        <v>-6.0675520696072821E-3</v>
      </c>
      <c r="R175" s="511">
        <v>0.10737768263206027</v>
      </c>
      <c r="S175" s="516">
        <v>-5.6357620189071839E-3</v>
      </c>
      <c r="T175" s="106"/>
      <c r="U175" s="511">
        <v>0.10724065167767428</v>
      </c>
      <c r="V175" s="511">
        <v>0.10396671528588096</v>
      </c>
      <c r="W175" s="516">
        <v>-3.2739363917933251E-3</v>
      </c>
      <c r="X175" s="511">
        <v>0.10524271180506158</v>
      </c>
      <c r="Y175" s="516">
        <v>-1.9979398726127084E-3</v>
      </c>
      <c r="Z175" s="106"/>
      <c r="AA175" s="22">
        <v>0.10844458426149083</v>
      </c>
      <c r="AB175" s="106"/>
      <c r="AC175" s="67">
        <v>0.16353504970672386</v>
      </c>
      <c r="AD175" s="67">
        <v>9.7800380285667524E-2</v>
      </c>
      <c r="AE175" s="67">
        <v>9.5359431099919345E-2</v>
      </c>
      <c r="AF175" s="67">
        <v>0.1073525478955058</v>
      </c>
      <c r="AG175" s="67">
        <v>9.6608874863722521E-2</v>
      </c>
      <c r="AH175" s="67">
        <v>0.11632984895356846</v>
      </c>
      <c r="AI175" s="67">
        <v>0.10622542308392355</v>
      </c>
      <c r="AJ175" s="67">
        <v>0.10392879493511002</v>
      </c>
      <c r="AK175" s="67">
        <v>9.7050580405975834E-2</v>
      </c>
      <c r="AL175" s="67">
        <v>0.10731224461843085</v>
      </c>
      <c r="AM175" s="67">
        <v>0.1070577476624933</v>
      </c>
      <c r="AN175" s="67">
        <v>9.6642090013082202E-2</v>
      </c>
      <c r="AO175" s="67">
        <v>0.13977237014000499</v>
      </c>
      <c r="AP175" s="67">
        <v>0.11475620920469817</v>
      </c>
      <c r="AQ175" s="67">
        <v>0.10823844393537682</v>
      </c>
      <c r="AR175" s="67">
        <v>0.10631420659410841</v>
      </c>
      <c r="AS175" s="67">
        <v>9.4260458731298166E-2</v>
      </c>
      <c r="AT175" s="67">
        <v>0.12380949265062952</v>
      </c>
      <c r="AU175" s="67">
        <v>0.11625678114596687</v>
      </c>
      <c r="AV175" s="67">
        <v>0.10479825335215243</v>
      </c>
      <c r="AW175" s="67">
        <v>0.10306474840948524</v>
      </c>
      <c r="AX175" s="67">
        <v>0.10056941700998927</v>
      </c>
      <c r="AY175" s="67">
        <v>9.8248362517642907E-2</v>
      </c>
      <c r="AZ175" s="67">
        <v>9.4210388580491661E-2</v>
      </c>
      <c r="BA175" s="106"/>
      <c r="BB175" s="67">
        <v>0.10659106950592175</v>
      </c>
      <c r="BC175" s="67">
        <v>0.10762885944143795</v>
      </c>
      <c r="BD175" s="67">
        <v>0.10131272386150433</v>
      </c>
      <c r="BE175" s="67">
        <v>0.10392427246748701</v>
      </c>
      <c r="BF175" s="67">
        <v>9.6586890772699677E-2</v>
      </c>
      <c r="BG175" s="67">
        <v>0.13425672417690046</v>
      </c>
      <c r="BH175" s="67">
        <v>0.10810419194370297</v>
      </c>
      <c r="BI175" s="67">
        <v>0.10479825335215243</v>
      </c>
      <c r="BJ175" s="67">
        <v>0.10306474840948524</v>
      </c>
      <c r="BK175" s="67">
        <v>0.10056941700998927</v>
      </c>
      <c r="BL175" s="67">
        <v>9.8248362517642907E-2</v>
      </c>
      <c r="BM175" s="67">
        <v>9.4210388580491661E-2</v>
      </c>
    </row>
    <row r="176" spans="3:65" s="502" customFormat="1" ht="23.25" customHeight="1">
      <c r="E176" s="1303"/>
      <c r="F176" s="106" t="s">
        <v>612</v>
      </c>
      <c r="G176" s="106" t="s">
        <v>614</v>
      </c>
      <c r="H176" s="106"/>
      <c r="I176" s="511">
        <v>0.23620906920990165</v>
      </c>
      <c r="J176" s="511">
        <v>0.19912970152875517</v>
      </c>
      <c r="K176" s="516">
        <v>-3.7079367681146475E-2</v>
      </c>
      <c r="L176" s="511">
        <v>0.19205342656864668</v>
      </c>
      <c r="M176" s="516">
        <v>-4.4155642641254961E-2</v>
      </c>
      <c r="N176" s="106"/>
      <c r="O176" s="511">
        <v>0.21749242901082039</v>
      </c>
      <c r="P176" s="511">
        <v>0.19837610127311575</v>
      </c>
      <c r="Q176" s="516">
        <v>-1.9116327737704636E-2</v>
      </c>
      <c r="R176" s="511">
        <v>0.25969770704134076</v>
      </c>
      <c r="S176" s="516">
        <v>4.2205278030520377E-2</v>
      </c>
      <c r="T176" s="106"/>
      <c r="U176" s="511">
        <v>0.20392104822023432</v>
      </c>
      <c r="V176" s="511">
        <v>0.19350303383897322</v>
      </c>
      <c r="W176" s="516">
        <v>-1.0418014381261109E-2</v>
      </c>
      <c r="X176" s="511">
        <v>0.22972275354793126</v>
      </c>
      <c r="Y176" s="516">
        <v>2.5801705327696933E-2</v>
      </c>
      <c r="Z176" s="106"/>
      <c r="AA176" s="22">
        <v>0.20610752796253159</v>
      </c>
      <c r="AB176" s="106"/>
      <c r="AC176" s="67">
        <v>0.23191655702201197</v>
      </c>
      <c r="AD176" s="67">
        <v>0.27596497963826816</v>
      </c>
      <c r="AE176" s="67">
        <v>0.22655323305322619</v>
      </c>
      <c r="AF176" s="67">
        <v>0.15771229426667824</v>
      </c>
      <c r="AG176" s="67">
        <v>0.16082671465545129</v>
      </c>
      <c r="AH176" s="67">
        <v>0.18003890779825404</v>
      </c>
      <c r="AI176" s="67">
        <v>0.15823092021205418</v>
      </c>
      <c r="AJ176" s="67">
        <v>0.12454160383004016</v>
      </c>
      <c r="AK176" s="67">
        <v>0.13908872042533066</v>
      </c>
      <c r="AL176" s="67">
        <v>0.15722701988961701</v>
      </c>
      <c r="AM176" s="67">
        <v>0.14253255587550659</v>
      </c>
      <c r="AN176" s="67">
        <v>0.21672739704699595</v>
      </c>
      <c r="AO176" s="67">
        <v>0.15438238160896883</v>
      </c>
      <c r="AP176" s="67">
        <v>0.14140066190055844</v>
      </c>
      <c r="AQ176" s="67">
        <v>0.14732760475005752</v>
      </c>
      <c r="AR176" s="67">
        <v>0.14279006526331492</v>
      </c>
      <c r="AS176" s="67">
        <v>0.1264346175935</v>
      </c>
      <c r="AT176" s="67">
        <v>0.18720539946234629</v>
      </c>
      <c r="AU176" s="67">
        <v>0.17385280269520448</v>
      </c>
      <c r="AV176" s="67">
        <v>0.15242145153042591</v>
      </c>
      <c r="AW176" s="67">
        <v>0.14904224355288184</v>
      </c>
      <c r="AX176" s="67">
        <v>0.15524754052281459</v>
      </c>
      <c r="AY176" s="67">
        <v>0.15377671967455622</v>
      </c>
      <c r="AZ176" s="67">
        <v>0.15558733142239559</v>
      </c>
      <c r="BA176" s="106"/>
      <c r="BB176" s="67">
        <v>0.14989476031215163</v>
      </c>
      <c r="BC176" s="67">
        <v>0.16952807967184</v>
      </c>
      <c r="BD176" s="67">
        <v>0.16386119523521098</v>
      </c>
      <c r="BE176" s="67">
        <v>0.1540412418906395</v>
      </c>
      <c r="BF176" s="67">
        <v>0.13450161590292389</v>
      </c>
      <c r="BG176" s="67">
        <v>0.17772508165333936</v>
      </c>
      <c r="BH176" s="67">
        <v>0.15910300033929525</v>
      </c>
      <c r="BI176" s="67">
        <v>0.15242145153042591</v>
      </c>
      <c r="BJ176" s="67">
        <v>0.14904224355288184</v>
      </c>
      <c r="BK176" s="67">
        <v>0.15524754052281459</v>
      </c>
      <c r="BL176" s="67">
        <v>0.15377671967455622</v>
      </c>
      <c r="BM176" s="67">
        <v>0.15558733142239559</v>
      </c>
    </row>
    <row r="177" spans="3:65" s="503" customFormat="1" ht="21" customHeight="1">
      <c r="C177" s="503" t="s">
        <v>954</v>
      </c>
      <c r="E177" s="1304"/>
      <c r="F177" s="507" t="s">
        <v>613</v>
      </c>
      <c r="G177" s="507" t="s">
        <v>614</v>
      </c>
      <c r="H177" s="504"/>
      <c r="I177" s="512">
        <v>0.28445794523310985</v>
      </c>
      <c r="J177" s="512">
        <v>0.26123732103858299</v>
      </c>
      <c r="K177" s="517">
        <v>2.3220624194526862E-2</v>
      </c>
      <c r="L177" s="512">
        <v>0.26374547537044796</v>
      </c>
      <c r="M177" s="517">
        <v>2.0712469862661897E-2</v>
      </c>
      <c r="N177" s="504"/>
      <c r="O177" s="512">
        <v>0.40479900738959329</v>
      </c>
      <c r="P177" s="512">
        <v>0.26729321471724993</v>
      </c>
      <c r="Q177" s="517">
        <v>0.13750579267234336</v>
      </c>
      <c r="R177" s="512">
        <v>0.2069561614841631</v>
      </c>
      <c r="S177" s="517">
        <v>0.19784284590543019</v>
      </c>
      <c r="T177" s="504"/>
      <c r="U177" s="512">
        <v>0.34348258505510876</v>
      </c>
      <c r="V177" s="512">
        <v>0.26773305134189035</v>
      </c>
      <c r="W177" s="517">
        <v>7.5749533713218409E-2</v>
      </c>
      <c r="X177" s="512">
        <v>0.23945103218514172</v>
      </c>
      <c r="Y177" s="517">
        <v>0.10403155286996704</v>
      </c>
      <c r="Z177" s="504"/>
      <c r="AA177" s="508">
        <v>0.35100375348274127</v>
      </c>
      <c r="AB177" s="504"/>
      <c r="AC177" s="506">
        <v>0.14323600759834945</v>
      </c>
      <c r="AD177" s="506">
        <v>6.2767883211023973E-2</v>
      </c>
      <c r="AE177" s="506">
        <v>8.168660420489629E-2</v>
      </c>
      <c r="AF177" s="506">
        <v>0.15496799495580488</v>
      </c>
      <c r="AG177" s="506">
        <v>0.23570503073439023</v>
      </c>
      <c r="AH177" s="506">
        <v>0.17601433388612989</v>
      </c>
      <c r="AI177" s="506">
        <v>0.21729729073443479</v>
      </c>
      <c r="AJ177" s="506">
        <v>0.26255821191339573</v>
      </c>
      <c r="AK177" s="506">
        <v>0.23975460067172549</v>
      </c>
      <c r="AL177" s="506">
        <v>0.20775924399354845</v>
      </c>
      <c r="AM177" s="506">
        <v>0.21199895285112608</v>
      </c>
      <c r="AN177" s="506">
        <v>0.19853415796832638</v>
      </c>
      <c r="AO177" s="506">
        <v>0.22955219257988541</v>
      </c>
      <c r="AP177" s="506">
        <v>0.31675176737308719</v>
      </c>
      <c r="AQ177" s="506">
        <v>0.27642698275956357</v>
      </c>
      <c r="AR177" s="506">
        <v>0.25633818504544176</v>
      </c>
      <c r="AS177" s="506">
        <v>0.39700772736681628</v>
      </c>
      <c r="AT177" s="506">
        <v>0.13172478964007947</v>
      </c>
      <c r="AU177" s="506">
        <v>0.2093645734819316</v>
      </c>
      <c r="AV177" s="506">
        <v>0.22222805263350145</v>
      </c>
      <c r="AW177" s="506">
        <v>0.22824434909541291</v>
      </c>
      <c r="AX177" s="506">
        <v>0.21401000187388741</v>
      </c>
      <c r="AY177" s="506">
        <v>0.21741119175295873</v>
      </c>
      <c r="AZ177" s="506">
        <v>0.21435914665664207</v>
      </c>
      <c r="BA177" s="504"/>
      <c r="BB177" s="506">
        <v>0.21600691192865101</v>
      </c>
      <c r="BC177" s="506">
        <v>0.17498338584175577</v>
      </c>
      <c r="BD177" s="506">
        <v>0.19099305976176068</v>
      </c>
      <c r="BE177" s="506">
        <v>0.2176948331788694</v>
      </c>
      <c r="BF177" s="506">
        <v>0.26602805344675151</v>
      </c>
      <c r="BG177" s="506">
        <v>0.16376165671809892</v>
      </c>
      <c r="BH177" s="506">
        <v>0.20872647956957985</v>
      </c>
      <c r="BI177" s="506">
        <v>0.22222805263350145</v>
      </c>
      <c r="BJ177" s="506">
        <v>0.22824434909541291</v>
      </c>
      <c r="BK177" s="506">
        <v>0.21401000187388741</v>
      </c>
      <c r="BL177" s="506">
        <v>0.21741119175295873</v>
      </c>
      <c r="BM177" s="506">
        <v>0.21435914665664207</v>
      </c>
    </row>
    <row r="178" spans="3:65">
      <c r="I178" s="49"/>
      <c r="J178" s="49"/>
      <c r="K178" s="49"/>
      <c r="L178" s="163"/>
      <c r="M178" s="522"/>
      <c r="O178" s="49"/>
      <c r="P178" s="49"/>
      <c r="Q178" s="49"/>
      <c r="R178" s="163"/>
      <c r="S178" s="522"/>
      <c r="U178" s="49"/>
      <c r="V178" s="49"/>
      <c r="W178" s="49"/>
      <c r="X178" s="163"/>
      <c r="Y178" s="522"/>
      <c r="AA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B178" s="1180"/>
      <c r="BC178" s="1180"/>
      <c r="BD178" s="1180"/>
      <c r="BE178" s="1180"/>
      <c r="BF178" s="1180"/>
      <c r="BG178" s="1180"/>
      <c r="BH178" s="1180"/>
      <c r="BI178" s="1180"/>
      <c r="BJ178" s="1180"/>
      <c r="BK178" s="1180"/>
      <c r="BL178" s="1180"/>
      <c r="BM178" s="1180"/>
    </row>
    <row r="179" spans="3:65" s="54" customFormat="1" ht="21" customHeight="1">
      <c r="C179" s="54" t="s">
        <v>955</v>
      </c>
      <c r="D179" s="597" t="s">
        <v>22</v>
      </c>
      <c r="E179" s="1302" t="s">
        <v>22</v>
      </c>
      <c r="F179" s="62" t="s">
        <v>57</v>
      </c>
      <c r="G179" s="62" t="s">
        <v>143</v>
      </c>
      <c r="I179" s="63">
        <v>113698.3</v>
      </c>
      <c r="J179" s="63">
        <v>131200</v>
      </c>
      <c r="K179" s="513">
        <v>-17501.699999999997</v>
      </c>
      <c r="L179" s="167">
        <v>125122.96999999997</v>
      </c>
      <c r="M179" s="523">
        <v>-11424.669999999969</v>
      </c>
      <c r="O179" s="63">
        <v>808407.83000000007</v>
      </c>
      <c r="P179" s="63">
        <v>924100</v>
      </c>
      <c r="Q179" s="513">
        <v>-115692.16999999993</v>
      </c>
      <c r="R179" s="167">
        <v>902338.81</v>
      </c>
      <c r="S179" s="523">
        <v>-93930.979999999981</v>
      </c>
      <c r="U179" s="63">
        <v>1542407.83</v>
      </c>
      <c r="V179" s="63">
        <v>1658100</v>
      </c>
      <c r="W179" s="513">
        <v>-115692.16999999993</v>
      </c>
      <c r="X179" s="167">
        <v>1489280.89</v>
      </c>
      <c r="Y179" s="523">
        <v>53126.940000000177</v>
      </c>
      <c r="AA179" s="63">
        <v>1395349.91</v>
      </c>
      <c r="AC179" s="25">
        <v>130809.59</v>
      </c>
      <c r="AD179" s="25">
        <v>136590.65</v>
      </c>
      <c r="AE179" s="25">
        <v>112452.63</v>
      </c>
      <c r="AF179" s="25">
        <v>110681.19</v>
      </c>
      <c r="AG179" s="25">
        <v>184650.99</v>
      </c>
      <c r="AH179" s="25">
        <v>102030.79</v>
      </c>
      <c r="AI179" s="25">
        <v>125122.96999999997</v>
      </c>
      <c r="AJ179" s="25">
        <v>147798.04999999999</v>
      </c>
      <c r="AK179" s="25">
        <v>114002.54000000001</v>
      </c>
      <c r="AL179" s="25">
        <v>99486.869999999981</v>
      </c>
      <c r="AM179" s="25">
        <v>121477.45999999999</v>
      </c>
      <c r="AN179" s="25">
        <v>104177.16</v>
      </c>
      <c r="AO179" s="25">
        <v>104969.35999999999</v>
      </c>
      <c r="AP179" s="25">
        <v>124841.69999999998</v>
      </c>
      <c r="AQ179" s="25">
        <v>103470.83</v>
      </c>
      <c r="AR179" s="25">
        <v>99963.340000000011</v>
      </c>
      <c r="AS179" s="25">
        <v>164227.34000000003</v>
      </c>
      <c r="AT179" s="25">
        <v>97236.959999999992</v>
      </c>
      <c r="AU179" s="25">
        <v>113698.3</v>
      </c>
      <c r="AV179" s="25">
        <v>168200</v>
      </c>
      <c r="AW179" s="25">
        <v>135700</v>
      </c>
      <c r="AX179" s="25">
        <v>131500</v>
      </c>
      <c r="AY179" s="25">
        <v>174500</v>
      </c>
      <c r="AZ179" s="25">
        <v>124100</v>
      </c>
      <c r="BB179" s="1188">
        <v>133400</v>
      </c>
      <c r="BC179" s="1188">
        <v>139300</v>
      </c>
      <c r="BD179" s="1188">
        <v>114700</v>
      </c>
      <c r="BE179" s="1188">
        <v>112900</v>
      </c>
      <c r="BF179" s="1188">
        <v>188500</v>
      </c>
      <c r="BG179" s="1188">
        <v>104100</v>
      </c>
      <c r="BH179" s="1188">
        <v>131200</v>
      </c>
      <c r="BI179" s="1188">
        <v>168200</v>
      </c>
      <c r="BJ179" s="1188">
        <v>135700</v>
      </c>
      <c r="BK179" s="1188">
        <v>131500</v>
      </c>
      <c r="BL179" s="1188">
        <v>174500</v>
      </c>
      <c r="BM179" s="1188">
        <v>124100</v>
      </c>
    </row>
    <row r="180" spans="3:65" ht="20.25" customHeight="1">
      <c r="C180" s="54" t="s">
        <v>956</v>
      </c>
      <c r="D180" s="32" t="s">
        <v>22</v>
      </c>
      <c r="E180" s="1303"/>
      <c r="F180" s="32" t="s">
        <v>1</v>
      </c>
      <c r="G180" s="32" t="s">
        <v>143</v>
      </c>
      <c r="I180" s="24">
        <v>85766.35</v>
      </c>
      <c r="J180" s="24">
        <v>101352.00000000001</v>
      </c>
      <c r="K180" s="123">
        <v>-15585.650000000009</v>
      </c>
      <c r="L180" s="78">
        <v>91264.049999999974</v>
      </c>
      <c r="M180" s="100">
        <v>-5497.699999999968</v>
      </c>
      <c r="O180" s="24">
        <v>618857.73</v>
      </c>
      <c r="P180" s="24">
        <v>709993.25</v>
      </c>
      <c r="Q180" s="123">
        <v>-91135.520000000019</v>
      </c>
      <c r="R180" s="78">
        <v>672873.07</v>
      </c>
      <c r="S180" s="100">
        <v>-54015.339999999967</v>
      </c>
      <c r="U180" s="24">
        <v>1185872.73</v>
      </c>
      <c r="V180" s="24">
        <v>1277008.25</v>
      </c>
      <c r="W180" s="123">
        <v>-91135.520000000019</v>
      </c>
      <c r="X180" s="78">
        <v>1115626.45</v>
      </c>
      <c r="Y180" s="100">
        <v>70246.280000000028</v>
      </c>
      <c r="AA180" s="24">
        <v>1061611.1100000001</v>
      </c>
      <c r="AC180" s="25">
        <v>97584.08</v>
      </c>
      <c r="AD180" s="25">
        <v>102304.48999999999</v>
      </c>
      <c r="AE180" s="25">
        <v>84268.93</v>
      </c>
      <c r="AF180" s="25">
        <v>85358.94</v>
      </c>
      <c r="AG180" s="25">
        <v>132541.38999999998</v>
      </c>
      <c r="AH180" s="25">
        <v>79551.19</v>
      </c>
      <c r="AI180" s="25">
        <v>91264.049999999974</v>
      </c>
      <c r="AJ180" s="25">
        <v>111125.18999999999</v>
      </c>
      <c r="AK180" s="25">
        <v>86120.270000000019</v>
      </c>
      <c r="AL180" s="25">
        <v>73375.389999999985</v>
      </c>
      <c r="AM180" s="25">
        <v>89497.12</v>
      </c>
      <c r="AN180" s="25">
        <v>82635.41</v>
      </c>
      <c r="AO180" s="25">
        <v>80831.799999999988</v>
      </c>
      <c r="AP180" s="25">
        <v>98123.849999999977</v>
      </c>
      <c r="AQ180" s="25">
        <v>77881.279999999999</v>
      </c>
      <c r="AR180" s="25">
        <v>75538.750000000015</v>
      </c>
      <c r="AS180" s="25">
        <v>124418.63000000002</v>
      </c>
      <c r="AT180" s="25">
        <v>76297.069999999992</v>
      </c>
      <c r="AU180" s="25">
        <v>85766.35</v>
      </c>
      <c r="AV180" s="25">
        <v>129934.50000000001</v>
      </c>
      <c r="AW180" s="25">
        <v>104828.25000000001</v>
      </c>
      <c r="AX180" s="25">
        <v>101583.75000000001</v>
      </c>
      <c r="AY180" s="25">
        <v>134801.25</v>
      </c>
      <c r="AZ180" s="25">
        <v>95867.250000000015</v>
      </c>
      <c r="BB180" s="26">
        <v>101717.50000000001</v>
      </c>
      <c r="BC180" s="26">
        <v>106216.25000000001</v>
      </c>
      <c r="BD180" s="26">
        <v>87458.750000000015</v>
      </c>
      <c r="BE180" s="26">
        <v>87215.250000000015</v>
      </c>
      <c r="BF180" s="26">
        <v>145616.25</v>
      </c>
      <c r="BG180" s="26">
        <v>80417.250000000015</v>
      </c>
      <c r="BH180" s="26">
        <v>101352.00000000001</v>
      </c>
      <c r="BI180" s="26">
        <v>129934.50000000001</v>
      </c>
      <c r="BJ180" s="26">
        <v>104828.25000000001</v>
      </c>
      <c r="BK180" s="26">
        <v>101583.75000000001</v>
      </c>
      <c r="BL180" s="26">
        <v>134801.25</v>
      </c>
      <c r="BM180" s="26">
        <v>95867.250000000015</v>
      </c>
    </row>
    <row r="181" spans="3:65" ht="23.25" customHeight="1">
      <c r="C181" s="54" t="s">
        <v>957</v>
      </c>
      <c r="D181" s="32" t="s">
        <v>22</v>
      </c>
      <c r="E181" s="1303"/>
      <c r="F181" s="32" t="s">
        <v>36</v>
      </c>
      <c r="G181" s="32" t="s">
        <v>143</v>
      </c>
      <c r="I181" s="24">
        <v>41981.18</v>
      </c>
      <c r="J181" s="24">
        <v>45189.760000000002</v>
      </c>
      <c r="K181" s="123">
        <v>-3208.5800000000017</v>
      </c>
      <c r="L181" s="78">
        <v>41937.69999999999</v>
      </c>
      <c r="M181" s="100">
        <v>43.480000000010477</v>
      </c>
      <c r="O181" s="24">
        <v>295595.89</v>
      </c>
      <c r="P181" s="24">
        <v>326389.12</v>
      </c>
      <c r="Q181" s="123">
        <v>-30793.229999999981</v>
      </c>
      <c r="R181" s="78">
        <v>318307.61000000004</v>
      </c>
      <c r="S181" s="100">
        <v>-22711.72000000003</v>
      </c>
      <c r="U181" s="24">
        <v>543343.09</v>
      </c>
      <c r="V181" s="24">
        <v>574136.31999999995</v>
      </c>
      <c r="W181" s="123">
        <v>-30793.229999999981</v>
      </c>
      <c r="X181" s="78">
        <v>529566.04</v>
      </c>
      <c r="Y181" s="100">
        <v>13777.04999999993</v>
      </c>
      <c r="AA181" s="24">
        <v>506854.32</v>
      </c>
      <c r="AC181" s="25">
        <v>43078.500000000007</v>
      </c>
      <c r="AD181" s="25">
        <v>51343.110000000015</v>
      </c>
      <c r="AE181" s="25">
        <v>44359.01</v>
      </c>
      <c r="AF181" s="25">
        <v>42555.92</v>
      </c>
      <c r="AG181" s="25">
        <v>55752.299999999996</v>
      </c>
      <c r="AH181" s="25">
        <v>39281.07</v>
      </c>
      <c r="AI181" s="25">
        <v>41937.69999999999</v>
      </c>
      <c r="AJ181" s="25">
        <v>48364.38</v>
      </c>
      <c r="AK181" s="25">
        <v>40005.380000000005</v>
      </c>
      <c r="AL181" s="25">
        <v>36139.949999999997</v>
      </c>
      <c r="AM181" s="25">
        <v>47751.93</v>
      </c>
      <c r="AN181" s="25">
        <v>38996.79</v>
      </c>
      <c r="AO181" s="25">
        <v>39068.25</v>
      </c>
      <c r="AP181" s="25">
        <v>48837.46</v>
      </c>
      <c r="AQ181" s="25">
        <v>36538.68</v>
      </c>
      <c r="AR181" s="25">
        <v>43777.840000000004</v>
      </c>
      <c r="AS181" s="25">
        <v>47883.909999999996</v>
      </c>
      <c r="AT181" s="25">
        <v>37508.57</v>
      </c>
      <c r="AU181" s="25">
        <v>41981.18</v>
      </c>
      <c r="AV181" s="25">
        <v>56466.239999999998</v>
      </c>
      <c r="AW181" s="25">
        <v>45168.800000000003</v>
      </c>
      <c r="AX181" s="25">
        <v>44623.839999999997</v>
      </c>
      <c r="AY181" s="25">
        <v>57849.599999999999</v>
      </c>
      <c r="AZ181" s="25">
        <v>43638.720000000001</v>
      </c>
      <c r="BB181" s="26">
        <v>44770.559999999998</v>
      </c>
      <c r="BC181" s="26">
        <v>51917.919999999998</v>
      </c>
      <c r="BD181" s="26">
        <v>42003.839999999997</v>
      </c>
      <c r="BE181" s="26">
        <v>41710.400000000001</v>
      </c>
      <c r="BF181" s="26">
        <v>61182.239999999998</v>
      </c>
      <c r="BG181" s="26">
        <v>39614.400000000001</v>
      </c>
      <c r="BH181" s="26">
        <v>45189.760000000002</v>
      </c>
      <c r="BI181" s="26">
        <v>56466.239999999998</v>
      </c>
      <c r="BJ181" s="26">
        <v>45168.800000000003</v>
      </c>
      <c r="BK181" s="26">
        <v>44623.839999999997</v>
      </c>
      <c r="BL181" s="26">
        <v>57849.599999999999</v>
      </c>
      <c r="BM181" s="26">
        <v>43638.720000000001</v>
      </c>
    </row>
    <row r="182" spans="3:65" ht="23.25" customHeight="1">
      <c r="C182" s="54" t="s">
        <v>958</v>
      </c>
      <c r="D182" s="32" t="s">
        <v>22</v>
      </c>
      <c r="E182" s="1303"/>
      <c r="F182" s="32" t="s">
        <v>40</v>
      </c>
      <c r="G182" s="32" t="s">
        <v>143</v>
      </c>
      <c r="I182" s="24">
        <v>5619.31</v>
      </c>
      <c r="J182" s="24">
        <v>6936.5484615384612</v>
      </c>
      <c r="K182" s="123">
        <v>-1317.2384615384608</v>
      </c>
      <c r="L182" s="78">
        <v>5653.7199999999975</v>
      </c>
      <c r="M182" s="100">
        <v>-34.409999999997126</v>
      </c>
      <c r="O182" s="24">
        <v>42382.33</v>
      </c>
      <c r="P182" s="24">
        <v>52024.113461538465</v>
      </c>
      <c r="Q182" s="123">
        <v>-9641.7834615384636</v>
      </c>
      <c r="R182" s="78">
        <v>44181.249999999985</v>
      </c>
      <c r="S182" s="100">
        <v>-1798.9199999999837</v>
      </c>
      <c r="U182" s="24">
        <v>80533.346538461541</v>
      </c>
      <c r="V182" s="24">
        <v>90175.13</v>
      </c>
      <c r="W182" s="123">
        <v>-9641.7834615384636</v>
      </c>
      <c r="X182" s="78">
        <v>75038.459999999992</v>
      </c>
      <c r="Y182" s="100">
        <v>5494.8865384615492</v>
      </c>
      <c r="AA182" s="24">
        <v>73239.539999999994</v>
      </c>
      <c r="AC182" s="25">
        <v>5468.3600000000006</v>
      </c>
      <c r="AD182" s="25">
        <v>6696.5399999999972</v>
      </c>
      <c r="AE182" s="25">
        <v>5634.75</v>
      </c>
      <c r="AF182" s="25">
        <v>5947.569999999997</v>
      </c>
      <c r="AG182" s="25">
        <v>7164.239999999998</v>
      </c>
      <c r="AH182" s="25">
        <v>7616.0700000000024</v>
      </c>
      <c r="AI182" s="25">
        <v>5653.7199999999975</v>
      </c>
      <c r="AJ182" s="25">
        <v>6871.9999999999982</v>
      </c>
      <c r="AK182" s="25">
        <v>5680.64</v>
      </c>
      <c r="AL182" s="25">
        <v>5682.0499999999965</v>
      </c>
      <c r="AM182" s="25">
        <v>6978.9500000000007</v>
      </c>
      <c r="AN182" s="25">
        <v>5643.57</v>
      </c>
      <c r="AO182" s="25">
        <v>5616.1200000000017</v>
      </c>
      <c r="AP182" s="25">
        <v>6930.3599999999988</v>
      </c>
      <c r="AQ182" s="25">
        <v>5984.2400000000016</v>
      </c>
      <c r="AR182" s="25">
        <v>5716.2099999999991</v>
      </c>
      <c r="AS182" s="25">
        <v>6844.7500000000018</v>
      </c>
      <c r="AT182" s="25">
        <v>5671.3400000000011</v>
      </c>
      <c r="AU182" s="25">
        <v>5619.31</v>
      </c>
      <c r="AV182" s="25">
        <v>8670.685576923077</v>
      </c>
      <c r="AW182" s="25">
        <v>6936.5484615384612</v>
      </c>
      <c r="AX182" s="25">
        <v>6936.5484615384612</v>
      </c>
      <c r="AY182" s="25">
        <v>8670.685576923077</v>
      </c>
      <c r="AZ182" s="25">
        <v>6936.5484615384612</v>
      </c>
      <c r="BB182" s="26">
        <v>6936.5484615384612</v>
      </c>
      <c r="BC182" s="26">
        <v>8670.685576923077</v>
      </c>
      <c r="BD182" s="26">
        <v>6936.5484615384612</v>
      </c>
      <c r="BE182" s="26">
        <v>6936.5484615384612</v>
      </c>
      <c r="BF182" s="26">
        <v>8670.685576923077</v>
      </c>
      <c r="BG182" s="26">
        <v>6936.5484615384612</v>
      </c>
      <c r="BH182" s="26">
        <v>6936.5484615384612</v>
      </c>
      <c r="BI182" s="26">
        <v>8670.685576923077</v>
      </c>
      <c r="BJ182" s="26">
        <v>6936.5484615384612</v>
      </c>
      <c r="BK182" s="26">
        <v>6936.5484615384612</v>
      </c>
      <c r="BL182" s="26">
        <v>8670.685576923077</v>
      </c>
      <c r="BM182" s="26">
        <v>6936.5484615384612</v>
      </c>
    </row>
    <row r="183" spans="3:65" ht="23.25" customHeight="1">
      <c r="C183" s="54" t="s">
        <v>959</v>
      </c>
      <c r="D183" s="32" t="s">
        <v>22</v>
      </c>
      <c r="E183" s="1303"/>
      <c r="F183" s="32" t="s">
        <v>79</v>
      </c>
      <c r="G183" s="32" t="s">
        <v>143</v>
      </c>
      <c r="I183" s="24">
        <v>16743.079999999998</v>
      </c>
      <c r="J183" s="24">
        <v>21262.384615384617</v>
      </c>
      <c r="K183" s="123">
        <v>-4519.304615384619</v>
      </c>
      <c r="L183" s="78">
        <v>18511.550000000003</v>
      </c>
      <c r="M183" s="100">
        <v>-1768.4700000000048</v>
      </c>
      <c r="O183" s="24">
        <v>137504.19999999998</v>
      </c>
      <c r="P183" s="24">
        <v>156832.28461538462</v>
      </c>
      <c r="Q183" s="123">
        <v>-19328.084615384636</v>
      </c>
      <c r="R183" s="78">
        <v>141900.20000000001</v>
      </c>
      <c r="S183" s="100">
        <v>-4396.0000000000291</v>
      </c>
      <c r="U183" s="24">
        <v>254992.91538461539</v>
      </c>
      <c r="V183" s="24">
        <v>274321</v>
      </c>
      <c r="W183" s="123">
        <v>-19328.084615384607</v>
      </c>
      <c r="X183" s="78">
        <v>241362.52000000002</v>
      </c>
      <c r="Y183" s="100">
        <v>13630.395384615374</v>
      </c>
      <c r="AA183" s="24">
        <v>236966.52</v>
      </c>
      <c r="AC183" s="25">
        <v>24079.08</v>
      </c>
      <c r="AD183" s="25">
        <v>22752.68</v>
      </c>
      <c r="AE183" s="25">
        <v>18194.310000000001</v>
      </c>
      <c r="AF183" s="25">
        <v>19869.050000000003</v>
      </c>
      <c r="AG183" s="25">
        <v>20267.810000000001</v>
      </c>
      <c r="AH183" s="25">
        <v>18225.719999999998</v>
      </c>
      <c r="AI183" s="25">
        <v>18511.550000000003</v>
      </c>
      <c r="AJ183" s="25">
        <v>20669.440000000002</v>
      </c>
      <c r="AK183" s="25">
        <v>18435.859999999993</v>
      </c>
      <c r="AL183" s="25">
        <v>18695.98</v>
      </c>
      <c r="AM183" s="25">
        <v>27227.66</v>
      </c>
      <c r="AN183" s="25">
        <v>14433.38</v>
      </c>
      <c r="AO183" s="25">
        <v>18750.22</v>
      </c>
      <c r="AP183" s="25">
        <v>23495.86</v>
      </c>
      <c r="AQ183" s="25">
        <v>19109.87</v>
      </c>
      <c r="AR183" s="25">
        <v>18580.3</v>
      </c>
      <c r="AS183" s="25">
        <v>23400.65</v>
      </c>
      <c r="AT183" s="25">
        <v>17424.22</v>
      </c>
      <c r="AU183" s="25">
        <v>16743.079999999998</v>
      </c>
      <c r="AV183" s="25">
        <v>26762.780769230772</v>
      </c>
      <c r="AW183" s="25">
        <v>21460.384615384617</v>
      </c>
      <c r="AX183" s="25">
        <v>21275.584615384618</v>
      </c>
      <c r="AY183" s="25">
        <v>27039.98076923077</v>
      </c>
      <c r="AZ183" s="25">
        <v>20949.984615384619</v>
      </c>
      <c r="BB183" s="26">
        <v>21359.18461538462</v>
      </c>
      <c r="BC183" s="26">
        <v>25491.180769230774</v>
      </c>
      <c r="BD183" s="26">
        <v>20536.384615384617</v>
      </c>
      <c r="BE183" s="26">
        <v>20457.18461538462</v>
      </c>
      <c r="BF183" s="26">
        <v>27655.98076923077</v>
      </c>
      <c r="BG183" s="26">
        <v>20069.984615384619</v>
      </c>
      <c r="BH183" s="26">
        <v>21262.384615384617</v>
      </c>
      <c r="BI183" s="26">
        <v>26762.780769230772</v>
      </c>
      <c r="BJ183" s="26">
        <v>21460.384615384617</v>
      </c>
      <c r="BK183" s="26">
        <v>21275.584615384618</v>
      </c>
      <c r="BL183" s="26">
        <v>27039.98076923077</v>
      </c>
      <c r="BM183" s="26">
        <v>20949.984615384619</v>
      </c>
    </row>
    <row r="184" spans="3:65" s="54" customFormat="1" ht="21" customHeight="1">
      <c r="C184" s="54" t="s">
        <v>960</v>
      </c>
      <c r="D184" s="32" t="s">
        <v>22</v>
      </c>
      <c r="E184" s="1303"/>
      <c r="F184" s="54" t="s">
        <v>87</v>
      </c>
      <c r="G184" s="54" t="s">
        <v>143</v>
      </c>
      <c r="I184" s="25">
        <v>21422.78000000001</v>
      </c>
      <c r="J184" s="25">
        <v>27963.306923076932</v>
      </c>
      <c r="K184" s="514">
        <v>-6540.5269230769227</v>
      </c>
      <c r="L184" s="82">
        <v>25161.079999999987</v>
      </c>
      <c r="M184" s="524">
        <v>-3738.2999999999774</v>
      </c>
      <c r="O184" s="25">
        <v>143375.31</v>
      </c>
      <c r="P184" s="25">
        <v>174747.73192307702</v>
      </c>
      <c r="Q184" s="514">
        <v>-31372.421923077025</v>
      </c>
      <c r="R184" s="82">
        <v>168484.00999999998</v>
      </c>
      <c r="S184" s="524">
        <v>-25108.699999999983</v>
      </c>
      <c r="U184" s="25">
        <v>307003.37807692314</v>
      </c>
      <c r="V184" s="25">
        <v>338375.8000000001</v>
      </c>
      <c r="W184" s="514">
        <v>-31372.421923076967</v>
      </c>
      <c r="X184" s="82">
        <v>269659.43</v>
      </c>
      <c r="Y184" s="524">
        <v>37343.948076923145</v>
      </c>
      <c r="AA184" s="25">
        <v>244550.73</v>
      </c>
      <c r="AC184" s="25">
        <v>24958.139999999992</v>
      </c>
      <c r="AD184" s="25">
        <v>21512.159999999982</v>
      </c>
      <c r="AE184" s="25">
        <v>16080.85999999999</v>
      </c>
      <c r="AF184" s="25">
        <v>16986.400000000001</v>
      </c>
      <c r="AG184" s="25">
        <v>49357.040000000008</v>
      </c>
      <c r="AH184" s="25">
        <v>14428.330000000002</v>
      </c>
      <c r="AI184" s="25">
        <v>25161.079999999987</v>
      </c>
      <c r="AJ184" s="25">
        <v>35219.369999999988</v>
      </c>
      <c r="AK184" s="25">
        <v>21998.390000000021</v>
      </c>
      <c r="AL184" s="25">
        <v>12857.409999999993</v>
      </c>
      <c r="AM184" s="25">
        <v>7538.5799999999908</v>
      </c>
      <c r="AN184" s="25">
        <v>23561.670000000006</v>
      </c>
      <c r="AO184" s="25">
        <v>17397.209999999985</v>
      </c>
      <c r="AP184" s="25">
        <v>18860.169999999976</v>
      </c>
      <c r="AQ184" s="25">
        <v>16248.490000000002</v>
      </c>
      <c r="AR184" s="25">
        <v>7464.4000000000124</v>
      </c>
      <c r="AS184" s="25">
        <v>46289.320000000029</v>
      </c>
      <c r="AT184" s="25">
        <v>15692.939999999988</v>
      </c>
      <c r="AU184" s="25">
        <v>21422.78000000001</v>
      </c>
      <c r="AV184" s="25">
        <v>38034.793653846165</v>
      </c>
      <c r="AW184" s="25">
        <v>31262.516923076932</v>
      </c>
      <c r="AX184" s="25">
        <v>28747.776923076937</v>
      </c>
      <c r="AY184" s="25">
        <v>41240.983653846153</v>
      </c>
      <c r="AZ184" s="25">
        <v>24341.996923076931</v>
      </c>
      <c r="BB184" s="1188">
        <v>28651.206923076934</v>
      </c>
      <c r="BC184" s="1188">
        <v>20136.463653846167</v>
      </c>
      <c r="BD184" s="1188">
        <v>17981.976923076938</v>
      </c>
      <c r="BE184" s="1188">
        <v>18111.11692307693</v>
      </c>
      <c r="BF184" s="1188">
        <v>48107.343653846168</v>
      </c>
      <c r="BG184" s="1188">
        <v>13796.316923076931</v>
      </c>
      <c r="BH184" s="1188">
        <v>27963.306923076932</v>
      </c>
      <c r="BI184" s="1188">
        <v>38034.793653846165</v>
      </c>
      <c r="BJ184" s="1188">
        <v>31262.516923076932</v>
      </c>
      <c r="BK184" s="1188">
        <v>28747.776923076937</v>
      </c>
      <c r="BL184" s="1188">
        <v>41240.983653846153</v>
      </c>
      <c r="BM184" s="1188">
        <v>24341.996923076931</v>
      </c>
    </row>
    <row r="185" spans="3:65" s="502" customFormat="1" ht="20.25" customHeight="1">
      <c r="E185" s="1303"/>
      <c r="F185" s="106" t="s">
        <v>609</v>
      </c>
      <c r="G185" s="106" t="s">
        <v>614</v>
      </c>
      <c r="H185" s="106"/>
      <c r="I185" s="510">
        <v>0.70436494900630808</v>
      </c>
      <c r="J185" s="510">
        <v>0.79930599369085187</v>
      </c>
      <c r="K185" s="515">
        <v>-9.4941044684543785E-2</v>
      </c>
      <c r="L185" s="510">
        <v>0.71538138106218829</v>
      </c>
      <c r="M185" s="515">
        <v>-1.101643205588021E-2</v>
      </c>
      <c r="N185" s="106"/>
      <c r="O185" s="510">
        <v>0.67049928305632056</v>
      </c>
      <c r="P185" s="510">
        <v>0.7385761468844273</v>
      </c>
      <c r="Q185" s="515">
        <v>-6.8076863828106737E-2</v>
      </c>
      <c r="R185" s="510">
        <v>0.73935589272539615</v>
      </c>
      <c r="S185" s="515">
        <v>-6.8856609669075586E-2</v>
      </c>
      <c r="T185" s="106"/>
      <c r="U185" s="510">
        <v>0.70769622573325375</v>
      </c>
      <c r="V185" s="510">
        <v>0.74504565344224039</v>
      </c>
      <c r="W185" s="515">
        <v>-3.7349427708986638E-2</v>
      </c>
      <c r="X185" s="510">
        <v>0.68853865400216774</v>
      </c>
      <c r="Y185" s="515">
        <v>1.9157571731086009E-2</v>
      </c>
      <c r="Z185" s="106"/>
      <c r="AA185" s="67">
        <v>0.65002626039421896</v>
      </c>
      <c r="AB185" s="106"/>
      <c r="AC185" s="67">
        <v>0.74600096216187206</v>
      </c>
      <c r="AD185" s="67">
        <v>0.74898603967401867</v>
      </c>
      <c r="AE185" s="67">
        <v>0.74937269141682139</v>
      </c>
      <c r="AF185" s="67">
        <v>0.77121451260146368</v>
      </c>
      <c r="AG185" s="67">
        <v>0.71779409360328905</v>
      </c>
      <c r="AH185" s="67">
        <v>0.77967827162761361</v>
      </c>
      <c r="AI185" s="67">
        <v>0.7293948505218506</v>
      </c>
      <c r="AJ185" s="67">
        <v>0.75187182780828299</v>
      </c>
      <c r="AK185" s="67">
        <v>0.75542413353246352</v>
      </c>
      <c r="AL185" s="67">
        <v>0.73753843095073746</v>
      </c>
      <c r="AM185" s="67">
        <v>0.73673848630025685</v>
      </c>
      <c r="AN185" s="67">
        <v>0.79322003018703913</v>
      </c>
      <c r="AO185" s="67">
        <v>0.77005137499171183</v>
      </c>
      <c r="AP185" s="67">
        <v>0.78598617288934702</v>
      </c>
      <c r="AQ185" s="67">
        <v>0.75268826972780634</v>
      </c>
      <c r="AR185" s="67">
        <v>0.75566452661545724</v>
      </c>
      <c r="AS185" s="67">
        <v>0.75759998304788956</v>
      </c>
      <c r="AT185" s="67">
        <v>0.78465091874530013</v>
      </c>
      <c r="AU185" s="67">
        <v>0.75433273848421656</v>
      </c>
      <c r="AV185" s="67">
        <v>0.77250000000000008</v>
      </c>
      <c r="AW185" s="67">
        <v>0.77250000000000008</v>
      </c>
      <c r="AX185" s="67">
        <v>0.77250000000000008</v>
      </c>
      <c r="AY185" s="67">
        <v>0.77249999999999996</v>
      </c>
      <c r="AZ185" s="67">
        <v>0.77250000000000008</v>
      </c>
      <c r="BA185" s="106"/>
      <c r="BB185" s="67">
        <v>0.76250000000000007</v>
      </c>
      <c r="BC185" s="67">
        <v>0.76250000000000007</v>
      </c>
      <c r="BD185" s="67">
        <v>0.76250000000000018</v>
      </c>
      <c r="BE185" s="67">
        <v>0.77250000000000008</v>
      </c>
      <c r="BF185" s="67">
        <v>0.77249999999999996</v>
      </c>
      <c r="BG185" s="67">
        <v>0.77250000000000019</v>
      </c>
      <c r="BH185" s="67">
        <v>0.77250000000000008</v>
      </c>
      <c r="BI185" s="67">
        <v>0.77250000000000008</v>
      </c>
      <c r="BJ185" s="67">
        <v>0.77250000000000008</v>
      </c>
      <c r="BK185" s="67">
        <v>0.77250000000000008</v>
      </c>
      <c r="BL185" s="67">
        <v>0.77249999999999996</v>
      </c>
      <c r="BM185" s="67">
        <v>0.77250000000000008</v>
      </c>
    </row>
    <row r="186" spans="3:65" s="502" customFormat="1" ht="23.25" customHeight="1">
      <c r="E186" s="1303"/>
      <c r="F186" s="106" t="s">
        <v>610</v>
      </c>
      <c r="G186" s="106" t="s">
        <v>614</v>
      </c>
      <c r="H186" s="106"/>
      <c r="I186" s="511">
        <v>0.34477474802092706</v>
      </c>
      <c r="J186" s="511">
        <v>0.35638611987381708</v>
      </c>
      <c r="K186" s="516">
        <v>1.1611371852890018E-2</v>
      </c>
      <c r="L186" s="511">
        <v>0.32873239511693525</v>
      </c>
      <c r="M186" s="516">
        <v>-1.6042352903991808E-2</v>
      </c>
      <c r="N186" s="106"/>
      <c r="O186" s="511">
        <v>0.32026235225242317</v>
      </c>
      <c r="P186" s="511">
        <v>0.3395288879642151</v>
      </c>
      <c r="Q186" s="516">
        <v>1.9266535711791932E-2</v>
      </c>
      <c r="R186" s="511">
        <v>0.34975780373085419</v>
      </c>
      <c r="S186" s="516">
        <v>2.9495451478431023E-2</v>
      </c>
      <c r="T186" s="106"/>
      <c r="U186" s="511">
        <v>0.32425221049753256</v>
      </c>
      <c r="V186" s="511">
        <v>0.33496868144690778</v>
      </c>
      <c r="W186" s="516">
        <v>1.0716470949375223E-2</v>
      </c>
      <c r="X186" s="511">
        <v>0.32683582249852378</v>
      </c>
      <c r="Y186" s="516">
        <v>2.58361200099122E-3</v>
      </c>
      <c r="Z186" s="106"/>
      <c r="AA186" s="22">
        <v>0.31034774889861011</v>
      </c>
      <c r="AB186" s="106"/>
      <c r="AC186" s="22">
        <v>0.32932218501716892</v>
      </c>
      <c r="AD186" s="22">
        <v>0.3758903702413014</v>
      </c>
      <c r="AE186" s="22">
        <v>0.39446840860902943</v>
      </c>
      <c r="AF186" s="22">
        <v>0.38449098713159841</v>
      </c>
      <c r="AG186" s="22">
        <v>0.30193339337092101</v>
      </c>
      <c r="AH186" s="22">
        <v>0.38499231457484551</v>
      </c>
      <c r="AI186" s="22">
        <v>0.33517187131987036</v>
      </c>
      <c r="AJ186" s="22">
        <v>0.32723286944584179</v>
      </c>
      <c r="AK186" s="22">
        <v>0.35091656729753568</v>
      </c>
      <c r="AL186" s="22">
        <v>0.36326351406974611</v>
      </c>
      <c r="AM186" s="22">
        <v>0.39309292439930832</v>
      </c>
      <c r="AN186" s="22">
        <v>0.37433147534449968</v>
      </c>
      <c r="AO186" s="22">
        <v>0.37218717919209954</v>
      </c>
      <c r="AP186" s="22">
        <v>0.39119508946129383</v>
      </c>
      <c r="AQ186" s="22">
        <v>0.3531302493659324</v>
      </c>
      <c r="AR186" s="22">
        <v>0.43793894841849018</v>
      </c>
      <c r="AS186" s="22">
        <v>0.29157087973293599</v>
      </c>
      <c r="AT186" s="22">
        <v>0.38574395990989435</v>
      </c>
      <c r="AU186" s="22">
        <v>0.36923313717091638</v>
      </c>
      <c r="AV186" s="22">
        <v>0.33570891795481567</v>
      </c>
      <c r="AW186" s="22">
        <v>0.33285777450257925</v>
      </c>
      <c r="AX186" s="22">
        <v>0.33934479087452468</v>
      </c>
      <c r="AY186" s="22">
        <v>0.33151633237822348</v>
      </c>
      <c r="AZ186" s="22">
        <v>0.35164157937147461</v>
      </c>
      <c r="BA186" s="106"/>
      <c r="BB186" s="22">
        <v>0.33561139430284853</v>
      </c>
      <c r="BC186" s="22">
        <v>0.37270581478822684</v>
      </c>
      <c r="BD186" s="22">
        <v>0.36620610287707062</v>
      </c>
      <c r="BE186" s="22">
        <v>0.36944552701505756</v>
      </c>
      <c r="BF186" s="22">
        <v>0.32457421750663129</v>
      </c>
      <c r="BG186" s="22">
        <v>0.38054178674351585</v>
      </c>
      <c r="BH186" s="22">
        <v>0.34443414634146341</v>
      </c>
      <c r="BI186" s="22">
        <v>0.33570891795481567</v>
      </c>
      <c r="BJ186" s="22">
        <v>0.33285777450257925</v>
      </c>
      <c r="BK186" s="22">
        <v>0.33934479087452468</v>
      </c>
      <c r="BL186" s="22">
        <v>0.33151633237822348</v>
      </c>
      <c r="BM186" s="22">
        <v>0.35164157937147461</v>
      </c>
    </row>
    <row r="187" spans="3:65" s="502" customFormat="1" ht="23.25" customHeight="1">
      <c r="E187" s="1303"/>
      <c r="F187" s="106" t="s">
        <v>611</v>
      </c>
      <c r="G187" s="106" t="s">
        <v>614</v>
      </c>
      <c r="H187" s="106"/>
      <c r="I187" s="511">
        <v>4.6149159916454845E-2</v>
      </c>
      <c r="J187" s="511">
        <v>5.470464086386799E-2</v>
      </c>
      <c r="K187" s="516">
        <v>8.5554809474131452E-3</v>
      </c>
      <c r="L187" s="511">
        <v>4.4317187564423391E-2</v>
      </c>
      <c r="M187" s="516">
        <v>-1.8319723520314538E-3</v>
      </c>
      <c r="N187" s="106"/>
      <c r="O187" s="511">
        <v>4.5918989941769635E-2</v>
      </c>
      <c r="P187" s="511">
        <v>5.4118499387848192E-2</v>
      </c>
      <c r="Q187" s="516">
        <v>8.1995094460785567E-3</v>
      </c>
      <c r="R187" s="511">
        <v>4.854655207924119E-2</v>
      </c>
      <c r="S187" s="516">
        <v>2.6275621374715549E-3</v>
      </c>
      <c r="T187" s="106"/>
      <c r="U187" s="511">
        <v>4.8060086001756215E-2</v>
      </c>
      <c r="V187" s="511">
        <v>5.2610927654609105E-2</v>
      </c>
      <c r="W187" s="516">
        <v>4.5508416528528897E-3</v>
      </c>
      <c r="X187" s="511">
        <v>4.6311989328323568E-2</v>
      </c>
      <c r="Y187" s="516">
        <v>-1.7480966734326475E-3</v>
      </c>
      <c r="Z187" s="106"/>
      <c r="AA187" s="22">
        <v>4.4844692986674567E-2</v>
      </c>
      <c r="AB187" s="106"/>
      <c r="AC187" s="67">
        <v>7.1399482662022604E-2</v>
      </c>
      <c r="AD187" s="67">
        <v>4.2042497921588005E-2</v>
      </c>
      <c r="AE187" s="67">
        <v>4.1595857680785206E-2</v>
      </c>
      <c r="AF187" s="67">
        <v>4.5135213566920122E-2</v>
      </c>
      <c r="AG187" s="67">
        <v>4.0385714623941762E-2</v>
      </c>
      <c r="AH187" s="67">
        <v>7.466316594794882E-2</v>
      </c>
      <c r="AI187" s="67">
        <v>4.4317187564423391E-2</v>
      </c>
      <c r="AJ187" s="67">
        <v>4.3732188456204094E-2</v>
      </c>
      <c r="AK187" s="67">
        <v>4.1905963579558218E-2</v>
      </c>
      <c r="AL187" s="67">
        <v>4.5619235122616043E-2</v>
      </c>
      <c r="AM187" s="67">
        <v>4.443780960716797E-2</v>
      </c>
      <c r="AN187" s="67">
        <v>4.1526551093285936E-2</v>
      </c>
      <c r="AO187" s="67">
        <v>4.9704764784926622E-2</v>
      </c>
      <c r="AP187" s="67">
        <v>4.7140172012558351E-2</v>
      </c>
      <c r="AQ187" s="67">
        <v>4.7940979842603849E-2</v>
      </c>
      <c r="AR187" s="67">
        <v>4.3920435629228941E-2</v>
      </c>
      <c r="AS187" s="67">
        <v>3.8183816521761844E-2</v>
      </c>
      <c r="AT187" s="67">
        <v>5.3013805103920383E-2</v>
      </c>
      <c r="AU187" s="67">
        <v>4.6149159916454845E-2</v>
      </c>
      <c r="AV187" s="67">
        <v>5.3031716066807809E-2</v>
      </c>
      <c r="AW187" s="67">
        <v>5.2154499710815497E-2</v>
      </c>
      <c r="AX187" s="67">
        <v>5.0891771544669562E-2</v>
      </c>
      <c r="AY187" s="67">
        <v>4.9717233812632322E-2</v>
      </c>
      <c r="AZ187" s="67">
        <v>4.7673872587893205E-2</v>
      </c>
      <c r="BA187" s="106"/>
      <c r="BB187" s="67">
        <v>5.3938946046177771E-2</v>
      </c>
      <c r="BC187" s="67">
        <v>5.4464105382682641E-2</v>
      </c>
      <c r="BD187" s="67">
        <v>5.1267911763033712E-2</v>
      </c>
      <c r="BE187" s="67">
        <v>5.258945004957135E-2</v>
      </c>
      <c r="BF187" s="67">
        <v>4.8876468866533691E-2</v>
      </c>
      <c r="BG187" s="67">
        <v>6.7938770436223914E-2</v>
      </c>
      <c r="BH187" s="67">
        <v>5.470464086386799E-2</v>
      </c>
      <c r="BI187" s="67">
        <v>5.3031716066807809E-2</v>
      </c>
      <c r="BJ187" s="67">
        <v>5.2154499710815497E-2</v>
      </c>
      <c r="BK187" s="67">
        <v>5.0891771544669562E-2</v>
      </c>
      <c r="BL187" s="67">
        <v>4.9717233812632322E-2</v>
      </c>
      <c r="BM187" s="67">
        <v>4.7673872587893205E-2</v>
      </c>
    </row>
    <row r="188" spans="3:65" s="502" customFormat="1" ht="23.25" customHeight="1">
      <c r="E188" s="1303"/>
      <c r="F188" s="106" t="s">
        <v>612</v>
      </c>
      <c r="G188" s="106" t="s">
        <v>614</v>
      </c>
      <c r="H188" s="106"/>
      <c r="I188" s="511">
        <v>0.13750426234074942</v>
      </c>
      <c r="J188" s="511">
        <v>0.16768442125697647</v>
      </c>
      <c r="K188" s="516">
        <v>3.0180158916227051E-2</v>
      </c>
      <c r="L188" s="511">
        <v>0.14510443273777307</v>
      </c>
      <c r="M188" s="516">
        <v>7.6001703970236534E-3</v>
      </c>
      <c r="N188" s="106"/>
      <c r="O188" s="511">
        <v>0.14897845344394889</v>
      </c>
      <c r="P188" s="511">
        <v>0.16314603621698182</v>
      </c>
      <c r="Q188" s="516">
        <v>1.4167582773032927E-2</v>
      </c>
      <c r="R188" s="511">
        <v>0.15592056470459173</v>
      </c>
      <c r="S188" s="516">
        <v>6.9421112606428415E-3</v>
      </c>
      <c r="T188" s="106"/>
      <c r="U188" s="511">
        <v>0.15217275786956602</v>
      </c>
      <c r="V188" s="511">
        <v>0.16004725787631272</v>
      </c>
      <c r="W188" s="516">
        <v>7.874500006746693E-3</v>
      </c>
      <c r="X188" s="511">
        <v>0.14896332428060605</v>
      </c>
      <c r="Y188" s="516">
        <v>-3.2094335889599757E-3</v>
      </c>
      <c r="Z188" s="106"/>
      <c r="AA188" s="22">
        <v>0.14509499701282502</v>
      </c>
      <c r="AB188" s="106"/>
      <c r="AC188" s="67">
        <v>0.18407732949854824</v>
      </c>
      <c r="AD188" s="67">
        <v>0.16657567703206627</v>
      </c>
      <c r="AE188" s="67">
        <v>0.16179532661886165</v>
      </c>
      <c r="AF188" s="67">
        <v>0.17951604965577261</v>
      </c>
      <c r="AG188" s="67">
        <v>0.10976280170498952</v>
      </c>
      <c r="AH188" s="67">
        <v>0.17862960778800202</v>
      </c>
      <c r="AI188" s="67">
        <v>0.14794685580113712</v>
      </c>
      <c r="AJ188" s="67">
        <v>0.13984920640021978</v>
      </c>
      <c r="AK188" s="67">
        <v>0.16171446706362852</v>
      </c>
      <c r="AL188" s="67">
        <v>0.1879240949082025</v>
      </c>
      <c r="AM188" s="67">
        <v>0.22413754782162881</v>
      </c>
      <c r="AN188" s="67">
        <v>0.13854649138064426</v>
      </c>
      <c r="AO188" s="67">
        <v>0.1786256484749455</v>
      </c>
      <c r="AP188" s="67">
        <v>0.18820522309452695</v>
      </c>
      <c r="AQ188" s="67">
        <v>0.18468847693596349</v>
      </c>
      <c r="AR188" s="67">
        <v>0.18587114036005598</v>
      </c>
      <c r="AS188" s="67">
        <v>0.14248936870072912</v>
      </c>
      <c r="AT188" s="67">
        <v>0.17919338490220182</v>
      </c>
      <c r="AU188" s="67">
        <v>0.14725884204073411</v>
      </c>
      <c r="AV188" s="67">
        <v>0.15911284642824478</v>
      </c>
      <c r="AW188" s="67">
        <v>0.15814579672354176</v>
      </c>
      <c r="AX188" s="67">
        <v>0.16179151798771574</v>
      </c>
      <c r="AY188" s="67">
        <v>0.15495690985232533</v>
      </c>
      <c r="AZ188" s="67">
        <v>0.16881534742453361</v>
      </c>
      <c r="BA188" s="106"/>
      <c r="BB188" s="67">
        <v>0.16011382770153387</v>
      </c>
      <c r="BC188" s="67">
        <v>0.18299483682147002</v>
      </c>
      <c r="BD188" s="67">
        <v>0.17904432968949099</v>
      </c>
      <c r="BE188" s="67">
        <v>0.18119738366151125</v>
      </c>
      <c r="BF188" s="67">
        <v>0.14671607835135686</v>
      </c>
      <c r="BG188" s="67">
        <v>0.1927952412621001</v>
      </c>
      <c r="BH188" s="67">
        <v>0.16206085834896811</v>
      </c>
      <c r="BI188" s="67">
        <v>0.15911284642824478</v>
      </c>
      <c r="BJ188" s="67">
        <v>0.15814579672354176</v>
      </c>
      <c r="BK188" s="67">
        <v>0.16179151798771574</v>
      </c>
      <c r="BL188" s="67">
        <v>0.15495690985232533</v>
      </c>
      <c r="BM188" s="67">
        <v>0.16881534742453361</v>
      </c>
    </row>
    <row r="189" spans="3:65" s="503" customFormat="1" ht="21" customHeight="1">
      <c r="C189" s="503" t="s">
        <v>961</v>
      </c>
      <c r="E189" s="1304"/>
      <c r="F189" s="507" t="s">
        <v>613</v>
      </c>
      <c r="G189" s="507" t="s">
        <v>614</v>
      </c>
      <c r="H189" s="504"/>
      <c r="I189" s="512">
        <v>0.17593677872817676</v>
      </c>
      <c r="J189" s="512">
        <v>0.22053081169619032</v>
      </c>
      <c r="K189" s="517">
        <v>-4.4594032968013564E-2</v>
      </c>
      <c r="L189" s="512">
        <v>0.1972273656430566</v>
      </c>
      <c r="M189" s="517">
        <v>-2.1290586914879839E-2</v>
      </c>
      <c r="N189" s="504"/>
      <c r="O189" s="512">
        <v>0.15533948741817882</v>
      </c>
      <c r="P189" s="512">
        <v>0.18178272331538231</v>
      </c>
      <c r="Q189" s="517">
        <v>-2.6443235897203488E-2</v>
      </c>
      <c r="R189" s="512">
        <v>0.18513097221070918</v>
      </c>
      <c r="S189" s="517">
        <v>-2.9791484792530354E-2</v>
      </c>
      <c r="T189" s="504"/>
      <c r="U189" s="512">
        <v>0.18321117136439899</v>
      </c>
      <c r="V189" s="512">
        <v>0.1974187864644108</v>
      </c>
      <c r="W189" s="517">
        <v>-1.4207615100011811E-2</v>
      </c>
      <c r="X189" s="512">
        <v>0.16642751789471447</v>
      </c>
      <c r="Y189" s="517">
        <v>1.6783653469684523E-2</v>
      </c>
      <c r="Z189" s="504"/>
      <c r="AA189" s="508">
        <v>0.14973882149610918</v>
      </c>
      <c r="AB189" s="504"/>
      <c r="AC189" s="506">
        <v>0.19079747899217475</v>
      </c>
      <c r="AD189" s="506">
        <v>0.15749364982156525</v>
      </c>
      <c r="AE189" s="506">
        <v>0.14300119081252247</v>
      </c>
      <c r="AF189" s="506">
        <v>0.15347142545178635</v>
      </c>
      <c r="AG189" s="506">
        <v>0.26729908136425379</v>
      </c>
      <c r="AH189" s="506">
        <v>0.14141152881399824</v>
      </c>
      <c r="AI189" s="506">
        <v>0.201090814899934</v>
      </c>
      <c r="AJ189" s="506">
        <v>0.23829387464854909</v>
      </c>
      <c r="AK189" s="506">
        <v>0.19296403395924352</v>
      </c>
      <c r="AL189" s="506">
        <v>0.12923725512723433</v>
      </c>
      <c r="AM189" s="506">
        <v>6.2057438474594308E-2</v>
      </c>
      <c r="AN189" s="506">
        <v>0.22616924861457161</v>
      </c>
      <c r="AO189" s="506">
        <v>0.16573607765161175</v>
      </c>
      <c r="AP189" s="506">
        <v>0.15107267843997621</v>
      </c>
      <c r="AQ189" s="506">
        <v>0.15703449948164136</v>
      </c>
      <c r="AR189" s="506">
        <v>7.4671374525901307E-2</v>
      </c>
      <c r="AS189" s="506">
        <v>0.28186122968319416</v>
      </c>
      <c r="AT189" s="506">
        <v>0.16138863247061599</v>
      </c>
      <c r="AU189" s="506">
        <v>0.18841776877930461</v>
      </c>
      <c r="AV189" s="506">
        <v>0.22612838081953726</v>
      </c>
      <c r="AW189" s="506">
        <v>0.23037963834249767</v>
      </c>
      <c r="AX189" s="506">
        <v>0.2186142731792923</v>
      </c>
      <c r="AY189" s="506">
        <v>0.2363380152082874</v>
      </c>
      <c r="AZ189" s="506">
        <v>0.19614824273228793</v>
      </c>
      <c r="BA189" s="504"/>
      <c r="BB189" s="506">
        <v>0.21477666359128136</v>
      </c>
      <c r="BC189" s="506">
        <v>0.14455465652438024</v>
      </c>
      <c r="BD189" s="506">
        <v>0.15677399235463765</v>
      </c>
      <c r="BE189" s="506">
        <v>0.1604173332424883</v>
      </c>
      <c r="BF189" s="506">
        <v>0.25521137216894518</v>
      </c>
      <c r="BG189" s="506">
        <v>0.13252946131678128</v>
      </c>
      <c r="BH189" s="506">
        <v>0.21313496130394002</v>
      </c>
      <c r="BI189" s="506">
        <v>0.22612838081953726</v>
      </c>
      <c r="BJ189" s="506">
        <v>0.23037963834249767</v>
      </c>
      <c r="BK189" s="506">
        <v>0.2186142731792923</v>
      </c>
      <c r="BL189" s="506">
        <v>0.2363380152082874</v>
      </c>
      <c r="BM189" s="506">
        <v>0.19614824273228793</v>
      </c>
    </row>
    <row r="190" spans="3:65">
      <c r="I190" s="49"/>
      <c r="J190" s="49"/>
      <c r="K190" s="49"/>
      <c r="L190" s="163"/>
      <c r="M190" s="522"/>
      <c r="O190" s="49"/>
      <c r="P190" s="49"/>
      <c r="Q190" s="49"/>
      <c r="R190" s="163"/>
      <c r="S190" s="522"/>
      <c r="U190" s="49"/>
      <c r="V190" s="49"/>
      <c r="W190" s="49"/>
      <c r="X190" s="163"/>
      <c r="Y190" s="522"/>
      <c r="AA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B190" s="1180"/>
      <c r="BC190" s="1180"/>
      <c r="BD190" s="1180"/>
      <c r="BE190" s="1180"/>
      <c r="BF190" s="1180"/>
      <c r="BG190" s="1180"/>
      <c r="BH190" s="1180"/>
      <c r="BI190" s="1180"/>
      <c r="BJ190" s="1180"/>
      <c r="BK190" s="1180"/>
      <c r="BL190" s="1180"/>
      <c r="BM190" s="1180"/>
    </row>
    <row r="191" spans="3:65" s="54" customFormat="1" ht="21" customHeight="1">
      <c r="C191" s="54" t="s">
        <v>966</v>
      </c>
      <c r="D191" s="597" t="s">
        <v>25</v>
      </c>
      <c r="E191" s="1302" t="s">
        <v>25</v>
      </c>
      <c r="F191" s="62" t="s">
        <v>57</v>
      </c>
      <c r="G191" s="62" t="s">
        <v>143</v>
      </c>
      <c r="I191" s="63">
        <v>154489.59000000003</v>
      </c>
      <c r="J191" s="63">
        <v>193743</v>
      </c>
      <c r="K191" s="513">
        <v>-39253.409999999974</v>
      </c>
      <c r="L191" s="167">
        <v>171926.8</v>
      </c>
      <c r="M191" s="523">
        <v>-17437.209999999963</v>
      </c>
      <c r="O191" s="63">
        <v>1201490.28</v>
      </c>
      <c r="P191" s="63">
        <v>1385556</v>
      </c>
      <c r="Q191" s="513">
        <v>-184065.71999999997</v>
      </c>
      <c r="R191" s="167">
        <v>1342542.58</v>
      </c>
      <c r="S191" s="523">
        <v>-141052.30000000005</v>
      </c>
      <c r="U191" s="63">
        <v>2226134.2800000003</v>
      </c>
      <c r="V191" s="63">
        <v>2410200</v>
      </c>
      <c r="W191" s="513">
        <v>-184065.71999999974</v>
      </c>
      <c r="X191" s="167">
        <v>2290536.86</v>
      </c>
      <c r="Y191" s="523">
        <v>-64402.579999999609</v>
      </c>
      <c r="AA191" s="63">
        <v>2149484.56</v>
      </c>
      <c r="AB191" s="32"/>
      <c r="AC191" s="25">
        <v>204792.62000000002</v>
      </c>
      <c r="AD191" s="25">
        <v>227006.75</v>
      </c>
      <c r="AE191" s="25">
        <v>182264.33000000002</v>
      </c>
      <c r="AF191" s="25">
        <v>174659.29</v>
      </c>
      <c r="AG191" s="25">
        <v>238501.19999999998</v>
      </c>
      <c r="AH191" s="25">
        <v>143391.59</v>
      </c>
      <c r="AI191" s="25">
        <v>171926.8</v>
      </c>
      <c r="AJ191" s="25">
        <v>217812.21</v>
      </c>
      <c r="AK191" s="25">
        <v>190593.11000000002</v>
      </c>
      <c r="AL191" s="25">
        <v>168200.76</v>
      </c>
      <c r="AM191" s="25">
        <v>202850.09</v>
      </c>
      <c r="AN191" s="25">
        <v>168538.11</v>
      </c>
      <c r="AO191" s="25">
        <v>178859.89</v>
      </c>
      <c r="AP191" s="25">
        <v>192352.16000000003</v>
      </c>
      <c r="AQ191" s="25">
        <v>153977.47999999998</v>
      </c>
      <c r="AR191" s="25">
        <v>157003.71</v>
      </c>
      <c r="AS191" s="25">
        <v>226534.24</v>
      </c>
      <c r="AT191" s="25">
        <v>138273.21</v>
      </c>
      <c r="AU191" s="25">
        <v>154489.59000000003</v>
      </c>
      <c r="AV191" s="25">
        <v>235664</v>
      </c>
      <c r="AW191" s="25">
        <v>186224</v>
      </c>
      <c r="AX191" s="25">
        <v>184164</v>
      </c>
      <c r="AY191" s="25">
        <v>239166</v>
      </c>
      <c r="AZ191" s="25">
        <v>179426</v>
      </c>
      <c r="BB191" s="1188">
        <v>173349</v>
      </c>
      <c r="BC191" s="1188">
        <v>220317</v>
      </c>
      <c r="BD191" s="1188">
        <v>186739</v>
      </c>
      <c r="BE191" s="1188">
        <v>187048</v>
      </c>
      <c r="BF191" s="1188">
        <v>266255</v>
      </c>
      <c r="BG191" s="1188">
        <v>158105</v>
      </c>
      <c r="BH191" s="1188">
        <v>193743</v>
      </c>
      <c r="BI191" s="1188">
        <v>235664</v>
      </c>
      <c r="BJ191" s="1188">
        <v>186224</v>
      </c>
      <c r="BK191" s="1188">
        <v>184164</v>
      </c>
      <c r="BL191" s="1188">
        <v>239166</v>
      </c>
      <c r="BM191" s="1188">
        <v>179426</v>
      </c>
    </row>
    <row r="192" spans="3:65" ht="20.25" customHeight="1">
      <c r="C192" s="54" t="s">
        <v>967</v>
      </c>
      <c r="D192" s="32" t="s">
        <v>25</v>
      </c>
      <c r="E192" s="1303"/>
      <c r="F192" s="32" t="s">
        <v>1</v>
      </c>
      <c r="G192" s="32" t="s">
        <v>143</v>
      </c>
      <c r="I192" s="24">
        <v>120358.59000000003</v>
      </c>
      <c r="J192" s="24">
        <v>149666.46750000003</v>
      </c>
      <c r="K192" s="123">
        <v>-29307.877500000002</v>
      </c>
      <c r="L192" s="78">
        <v>131157.07</v>
      </c>
      <c r="M192" s="100">
        <v>-10798.479999999981</v>
      </c>
      <c r="O192" s="24">
        <v>934133.64000000013</v>
      </c>
      <c r="P192" s="24">
        <v>1064537.9600000002</v>
      </c>
      <c r="Q192" s="123">
        <v>-130404.32000000007</v>
      </c>
      <c r="R192" s="78">
        <v>1011861.77</v>
      </c>
      <c r="S192" s="100">
        <v>-77728.129999999888</v>
      </c>
      <c r="U192" s="24">
        <v>1725671.1300000001</v>
      </c>
      <c r="V192" s="24">
        <v>1856075.4500000002</v>
      </c>
      <c r="W192" s="123">
        <v>-130404.32000000007</v>
      </c>
      <c r="X192" s="78">
        <v>1734270.3599999999</v>
      </c>
      <c r="Y192" s="100">
        <v>-8599.2299999997485</v>
      </c>
      <c r="AA192" s="24">
        <v>1656542.23</v>
      </c>
      <c r="AC192" s="25">
        <v>152234.48000000004</v>
      </c>
      <c r="AD192" s="25">
        <v>170432.09</v>
      </c>
      <c r="AE192" s="25">
        <v>137166.46000000002</v>
      </c>
      <c r="AF192" s="25">
        <v>127518.81000000001</v>
      </c>
      <c r="AG192" s="25">
        <v>185077.81999999998</v>
      </c>
      <c r="AH192" s="25">
        <v>108275.04</v>
      </c>
      <c r="AI192" s="25">
        <v>131157.07</v>
      </c>
      <c r="AJ192" s="25">
        <v>163056.69999999998</v>
      </c>
      <c r="AK192" s="25">
        <v>147752.22000000003</v>
      </c>
      <c r="AL192" s="25">
        <v>127935.38</v>
      </c>
      <c r="AM192" s="25">
        <v>157062.82</v>
      </c>
      <c r="AN192" s="25">
        <v>126601.46999999999</v>
      </c>
      <c r="AO192" s="25">
        <v>136953.51</v>
      </c>
      <c r="AP192" s="25">
        <v>151407.61000000004</v>
      </c>
      <c r="AQ192" s="25">
        <v>116990.12999999998</v>
      </c>
      <c r="AR192" s="25">
        <v>124688.25999999998</v>
      </c>
      <c r="AS192" s="25">
        <v>174934.13</v>
      </c>
      <c r="AT192" s="25">
        <v>108801.40999999999</v>
      </c>
      <c r="AU192" s="25">
        <v>120358.59000000003</v>
      </c>
      <c r="AV192" s="25">
        <v>182050.44000000003</v>
      </c>
      <c r="AW192" s="25">
        <v>143858.04</v>
      </c>
      <c r="AX192" s="25">
        <v>142266.69</v>
      </c>
      <c r="AY192" s="25">
        <v>184755.73500000002</v>
      </c>
      <c r="AZ192" s="25">
        <v>138606.58500000002</v>
      </c>
      <c r="BB192" s="26">
        <v>132178.61250000002</v>
      </c>
      <c r="BC192" s="26">
        <v>167991.71250000002</v>
      </c>
      <c r="BD192" s="26">
        <v>142388.48750000002</v>
      </c>
      <c r="BE192" s="26">
        <v>144494.58000000002</v>
      </c>
      <c r="BF192" s="26">
        <v>205681.98750000002</v>
      </c>
      <c r="BG192" s="26">
        <v>122136.11250000002</v>
      </c>
      <c r="BH192" s="26">
        <v>149666.46750000003</v>
      </c>
      <c r="BI192" s="26">
        <v>182050.44000000003</v>
      </c>
      <c r="BJ192" s="26">
        <v>143858.04</v>
      </c>
      <c r="BK192" s="26">
        <v>142266.69</v>
      </c>
      <c r="BL192" s="26">
        <v>184755.73500000002</v>
      </c>
      <c r="BM192" s="26">
        <v>138606.58500000002</v>
      </c>
    </row>
    <row r="193" spans="3:65" ht="23.25" customHeight="1">
      <c r="C193" s="54" t="s">
        <v>968</v>
      </c>
      <c r="D193" s="32" t="s">
        <v>25</v>
      </c>
      <c r="E193" s="1303"/>
      <c r="F193" s="32" t="s">
        <v>36</v>
      </c>
      <c r="G193" s="32" t="s">
        <v>143</v>
      </c>
      <c r="I193" s="24">
        <v>53741.27</v>
      </c>
      <c r="J193" s="24">
        <v>63030</v>
      </c>
      <c r="K193" s="123">
        <v>-9288.7300000000032</v>
      </c>
      <c r="L193" s="78">
        <v>53187.509999999995</v>
      </c>
      <c r="M193" s="100">
        <v>553.76000000000204</v>
      </c>
      <c r="O193" s="24">
        <v>391230.39</v>
      </c>
      <c r="P193" s="24">
        <v>451770</v>
      </c>
      <c r="Q193" s="123">
        <v>-60539.609999999986</v>
      </c>
      <c r="R193" s="78">
        <v>420034.85</v>
      </c>
      <c r="S193" s="100">
        <v>-28804.459999999963</v>
      </c>
      <c r="U193" s="24">
        <v>731130.39</v>
      </c>
      <c r="V193" s="24">
        <v>791670</v>
      </c>
      <c r="W193" s="123">
        <v>-60539.609999999986</v>
      </c>
      <c r="X193" s="78">
        <v>709506.41</v>
      </c>
      <c r="Y193" s="100">
        <v>21623.979999999981</v>
      </c>
      <c r="AA193" s="24">
        <v>680701.95</v>
      </c>
      <c r="AC193" s="25">
        <v>63340.01</v>
      </c>
      <c r="AD193" s="25">
        <v>71144.91</v>
      </c>
      <c r="AE193" s="25">
        <v>54632.28</v>
      </c>
      <c r="AF193" s="25">
        <v>54922.589999999989</v>
      </c>
      <c r="AG193" s="25">
        <v>71495.64</v>
      </c>
      <c r="AH193" s="25">
        <v>51311.91</v>
      </c>
      <c r="AI193" s="25">
        <v>53187.509999999995</v>
      </c>
      <c r="AJ193" s="25">
        <v>63377.39</v>
      </c>
      <c r="AK193" s="25">
        <v>55423.680000000008</v>
      </c>
      <c r="AL193" s="25">
        <v>53890.570000000007</v>
      </c>
      <c r="AM193" s="25">
        <v>64223.03</v>
      </c>
      <c r="AN193" s="25">
        <v>52556.89</v>
      </c>
      <c r="AO193" s="25">
        <v>58191.43</v>
      </c>
      <c r="AP193" s="25">
        <v>65557.09</v>
      </c>
      <c r="AQ193" s="25">
        <v>51277.100000000006</v>
      </c>
      <c r="AR193" s="25">
        <v>53303.979999999996</v>
      </c>
      <c r="AS193" s="25">
        <v>64310.270000000004</v>
      </c>
      <c r="AT193" s="25">
        <v>44849.249999999993</v>
      </c>
      <c r="AU193" s="25">
        <v>53741.27</v>
      </c>
      <c r="AV193" s="25">
        <v>77880</v>
      </c>
      <c r="AW193" s="25">
        <v>62370</v>
      </c>
      <c r="AX193" s="25">
        <v>61380</v>
      </c>
      <c r="AY193" s="25">
        <v>78540</v>
      </c>
      <c r="AZ193" s="25">
        <v>59730</v>
      </c>
      <c r="BB193" s="26">
        <v>57750</v>
      </c>
      <c r="BC193" s="26">
        <v>73590</v>
      </c>
      <c r="BD193" s="26">
        <v>62370</v>
      </c>
      <c r="BE193" s="26">
        <v>62370</v>
      </c>
      <c r="BF193" s="26">
        <v>79530</v>
      </c>
      <c r="BG193" s="26">
        <v>53130</v>
      </c>
      <c r="BH193" s="26">
        <v>63030</v>
      </c>
      <c r="BI193" s="26">
        <v>77880</v>
      </c>
      <c r="BJ193" s="26">
        <v>62370</v>
      </c>
      <c r="BK193" s="26">
        <v>61380</v>
      </c>
      <c r="BL193" s="26">
        <v>78540</v>
      </c>
      <c r="BM193" s="26">
        <v>59730</v>
      </c>
    </row>
    <row r="194" spans="3:65" ht="23.25" customHeight="1">
      <c r="C194" s="54" t="s">
        <v>969</v>
      </c>
      <c r="D194" s="32" t="s">
        <v>25</v>
      </c>
      <c r="E194" s="1303"/>
      <c r="F194" s="32" t="s">
        <v>40</v>
      </c>
      <c r="G194" s="32" t="s">
        <v>143</v>
      </c>
      <c r="I194" s="24">
        <v>6489.11</v>
      </c>
      <c r="J194" s="24">
        <v>12923.541538461539</v>
      </c>
      <c r="K194" s="123">
        <v>-6434.4315384615393</v>
      </c>
      <c r="L194" s="78">
        <v>5282.71</v>
      </c>
      <c r="M194" s="100">
        <v>1206.3999999999996</v>
      </c>
      <c r="O194" s="24">
        <v>50011.65</v>
      </c>
      <c r="P194" s="24">
        <v>96926.561538461538</v>
      </c>
      <c r="Q194" s="123">
        <v>-46914.911538461536</v>
      </c>
      <c r="R194" s="78">
        <v>58574.2</v>
      </c>
      <c r="S194" s="100">
        <v>-8562.5499999999956</v>
      </c>
      <c r="U194" s="24">
        <v>121091.12846153845</v>
      </c>
      <c r="V194" s="24">
        <v>168006.04</v>
      </c>
      <c r="W194" s="123">
        <v>-46914.911538461558</v>
      </c>
      <c r="X194" s="78">
        <v>106418.12999999999</v>
      </c>
      <c r="Y194" s="100">
        <v>14672.99846153846</v>
      </c>
      <c r="AA194" s="24">
        <v>97855.58</v>
      </c>
      <c r="AC194" s="25">
        <v>6459.9999999999982</v>
      </c>
      <c r="AD194" s="25">
        <v>9822.7199999999993</v>
      </c>
      <c r="AE194" s="25">
        <v>7968.34</v>
      </c>
      <c r="AF194" s="25">
        <v>8274.82</v>
      </c>
      <c r="AG194" s="25">
        <v>10718.100000000002</v>
      </c>
      <c r="AH194" s="25">
        <v>10047.51</v>
      </c>
      <c r="AI194" s="25">
        <v>5282.71</v>
      </c>
      <c r="AJ194" s="25">
        <v>11471.11</v>
      </c>
      <c r="AK194" s="25">
        <v>8351.16</v>
      </c>
      <c r="AL194" s="25">
        <v>8351.1200000000026</v>
      </c>
      <c r="AM194" s="25">
        <v>10572.01</v>
      </c>
      <c r="AN194" s="25">
        <v>9098.5300000000007</v>
      </c>
      <c r="AO194" s="25">
        <v>4383.7899999999991</v>
      </c>
      <c r="AP194" s="25">
        <v>9905.86</v>
      </c>
      <c r="AQ194" s="25">
        <v>7630.6099999999988</v>
      </c>
      <c r="AR194" s="25">
        <v>3577.0300000000007</v>
      </c>
      <c r="AS194" s="25">
        <v>9482.220000000003</v>
      </c>
      <c r="AT194" s="25">
        <v>8543.0299999999988</v>
      </c>
      <c r="AU194" s="25">
        <v>6489.11</v>
      </c>
      <c r="AV194" s="25">
        <v>16154.426923076924</v>
      </c>
      <c r="AW194" s="25">
        <v>12923.541538461539</v>
      </c>
      <c r="AX194" s="25">
        <v>12923.541538461539</v>
      </c>
      <c r="AY194" s="25">
        <v>16154.426923076924</v>
      </c>
      <c r="AZ194" s="25">
        <v>12923.541538461539</v>
      </c>
      <c r="BB194" s="26">
        <v>12923.541538461539</v>
      </c>
      <c r="BC194" s="26">
        <v>16154.426923076924</v>
      </c>
      <c r="BD194" s="26">
        <v>12923.541538461539</v>
      </c>
      <c r="BE194" s="26">
        <v>12923.541538461539</v>
      </c>
      <c r="BF194" s="26">
        <v>16154.426923076924</v>
      </c>
      <c r="BG194" s="26">
        <v>12923.541538461539</v>
      </c>
      <c r="BH194" s="26">
        <v>12923.541538461539</v>
      </c>
      <c r="BI194" s="26">
        <v>16154.426923076924</v>
      </c>
      <c r="BJ194" s="26">
        <v>12923.541538461539</v>
      </c>
      <c r="BK194" s="26">
        <v>12923.541538461539</v>
      </c>
      <c r="BL194" s="26">
        <v>16154.426923076924</v>
      </c>
      <c r="BM194" s="26">
        <v>12923.541538461539</v>
      </c>
    </row>
    <row r="195" spans="3:65" ht="23.25" customHeight="1">
      <c r="C195" s="54" t="s">
        <v>970</v>
      </c>
      <c r="D195" s="32" t="s">
        <v>25</v>
      </c>
      <c r="E195" s="1303"/>
      <c r="F195" s="32" t="s">
        <v>79</v>
      </c>
      <c r="G195" s="32" t="s">
        <v>143</v>
      </c>
      <c r="I195" s="24">
        <v>25666.58</v>
      </c>
      <c r="J195" s="24">
        <v>24311.304307692306</v>
      </c>
      <c r="K195" s="123">
        <v>1355.2756923076959</v>
      </c>
      <c r="L195" s="78">
        <v>12562.749999999998</v>
      </c>
      <c r="M195" s="100">
        <v>13103.830000000004</v>
      </c>
      <c r="O195" s="24">
        <v>167060.41000000003</v>
      </c>
      <c r="P195" s="24">
        <v>179364.05630769228</v>
      </c>
      <c r="Q195" s="123">
        <v>-12303.646307692252</v>
      </c>
      <c r="R195" s="78">
        <v>167234.9</v>
      </c>
      <c r="S195" s="100">
        <v>-174.48999999996158</v>
      </c>
      <c r="U195" s="24">
        <v>298971.11369230773</v>
      </c>
      <c r="V195" s="24">
        <v>311274.75999999995</v>
      </c>
      <c r="W195" s="123">
        <v>-12303.646307692223</v>
      </c>
      <c r="X195" s="78">
        <v>288588.31</v>
      </c>
      <c r="Y195" s="100">
        <v>10382.803692307731</v>
      </c>
      <c r="AA195" s="24">
        <v>288413.82</v>
      </c>
      <c r="AC195" s="25">
        <v>30296.179999999997</v>
      </c>
      <c r="AD195" s="25">
        <v>35123</v>
      </c>
      <c r="AE195" s="25">
        <v>20688.98</v>
      </c>
      <c r="AF195" s="25">
        <v>19292.95</v>
      </c>
      <c r="AG195" s="25">
        <v>29204.28</v>
      </c>
      <c r="AH195" s="25">
        <v>20066.760000000002</v>
      </c>
      <c r="AI195" s="25">
        <v>12562.749999999998</v>
      </c>
      <c r="AJ195" s="25">
        <v>29257.9</v>
      </c>
      <c r="AK195" s="25">
        <v>26595.82</v>
      </c>
      <c r="AL195" s="25">
        <v>23187.219999999994</v>
      </c>
      <c r="AM195" s="25">
        <v>22205.239999999998</v>
      </c>
      <c r="AN195" s="25">
        <v>20107.23</v>
      </c>
      <c r="AO195" s="25">
        <v>23929.67</v>
      </c>
      <c r="AP195" s="25">
        <v>26571.83</v>
      </c>
      <c r="AQ195" s="25">
        <v>21933.1</v>
      </c>
      <c r="AR195" s="25">
        <v>22676.460000000003</v>
      </c>
      <c r="AS195" s="25">
        <v>22317.559999999998</v>
      </c>
      <c r="AT195" s="25">
        <v>23965.21</v>
      </c>
      <c r="AU195" s="25">
        <v>25666.58</v>
      </c>
      <c r="AV195" s="25">
        <v>30102.481384615385</v>
      </c>
      <c r="AW195" s="25">
        <v>23980.468307692307</v>
      </c>
      <c r="AX195" s="25">
        <v>23889.828307692311</v>
      </c>
      <c r="AY195" s="25">
        <v>30256.569384615388</v>
      </c>
      <c r="AZ195" s="25">
        <v>23681.356307692306</v>
      </c>
      <c r="BB195" s="26">
        <v>23413.968307692307</v>
      </c>
      <c r="BC195" s="26">
        <v>29427.213384615388</v>
      </c>
      <c r="BD195" s="26">
        <v>24003.12830769231</v>
      </c>
      <c r="BE195" s="26">
        <v>24016.724307692304</v>
      </c>
      <c r="BF195" s="26">
        <v>31448.485384615386</v>
      </c>
      <c r="BG195" s="26">
        <v>22743.232307692306</v>
      </c>
      <c r="BH195" s="26">
        <v>24311.304307692306</v>
      </c>
      <c r="BI195" s="26">
        <v>30102.481384615385</v>
      </c>
      <c r="BJ195" s="26">
        <v>23980.468307692307</v>
      </c>
      <c r="BK195" s="26">
        <v>23889.828307692311</v>
      </c>
      <c r="BL195" s="26">
        <v>30256.569384615388</v>
      </c>
      <c r="BM195" s="26">
        <v>23681.356307692306</v>
      </c>
    </row>
    <row r="196" spans="3:65" s="54" customFormat="1" ht="21" customHeight="1">
      <c r="C196" s="54" t="s">
        <v>971</v>
      </c>
      <c r="D196" s="32" t="s">
        <v>25</v>
      </c>
      <c r="E196" s="1303"/>
      <c r="F196" s="54" t="s">
        <v>87</v>
      </c>
      <c r="G196" s="54" t="s">
        <v>143</v>
      </c>
      <c r="I196" s="25">
        <v>34461.630000000034</v>
      </c>
      <c r="J196" s="25">
        <v>49401.621653846189</v>
      </c>
      <c r="K196" s="514">
        <v>-14939.991653846155</v>
      </c>
      <c r="L196" s="82">
        <v>60124.100000000006</v>
      </c>
      <c r="M196" s="524">
        <v>-25662.469999999972</v>
      </c>
      <c r="O196" s="25">
        <v>325831.19000000006</v>
      </c>
      <c r="P196" s="25">
        <v>336477.34215384629</v>
      </c>
      <c r="Q196" s="514">
        <v>-10646.152153846226</v>
      </c>
      <c r="R196" s="82">
        <v>366017.82000000007</v>
      </c>
      <c r="S196" s="524">
        <v>-40186.630000000005</v>
      </c>
      <c r="U196" s="25">
        <v>574478.49784615403</v>
      </c>
      <c r="V196" s="25">
        <v>585124.65000000026</v>
      </c>
      <c r="W196" s="514">
        <v>-10646.152153846226</v>
      </c>
      <c r="X196" s="82">
        <v>629757.51</v>
      </c>
      <c r="Y196" s="524">
        <v>-55279.012153845979</v>
      </c>
      <c r="AA196" s="25">
        <v>589570.88000000012</v>
      </c>
      <c r="AC196" s="25">
        <v>52138.290000000037</v>
      </c>
      <c r="AD196" s="25">
        <v>54341.459999999992</v>
      </c>
      <c r="AE196" s="25">
        <v>53876.86000000003</v>
      </c>
      <c r="AF196" s="25">
        <v>45028.450000000026</v>
      </c>
      <c r="AG196" s="25">
        <v>73659.799999999974</v>
      </c>
      <c r="AH196" s="25">
        <v>26848.859999999986</v>
      </c>
      <c r="AI196" s="25">
        <v>60124.100000000006</v>
      </c>
      <c r="AJ196" s="25">
        <v>58950.299999999981</v>
      </c>
      <c r="AK196" s="25">
        <v>57381.560000000019</v>
      </c>
      <c r="AL196" s="25">
        <v>42506.470000000008</v>
      </c>
      <c r="AM196" s="25">
        <v>60062.540000000015</v>
      </c>
      <c r="AN196" s="25">
        <v>44838.819999999992</v>
      </c>
      <c r="AO196" s="25">
        <v>50448.620000000024</v>
      </c>
      <c r="AP196" s="25">
        <v>49372.830000000045</v>
      </c>
      <c r="AQ196" s="25">
        <v>36149.319999999971</v>
      </c>
      <c r="AR196" s="25">
        <v>45130.789999999979</v>
      </c>
      <c r="AS196" s="25">
        <v>78824.08</v>
      </c>
      <c r="AT196" s="25">
        <v>31443.919999999998</v>
      </c>
      <c r="AU196" s="25">
        <v>34461.630000000034</v>
      </c>
      <c r="AV196" s="25">
        <v>57913.531692307719</v>
      </c>
      <c r="AW196" s="25">
        <v>44584.030153846164</v>
      </c>
      <c r="AX196" s="25">
        <v>44073.320153846158</v>
      </c>
      <c r="AY196" s="25">
        <v>59804.738692307699</v>
      </c>
      <c r="AZ196" s="25">
        <v>42271.687153846186</v>
      </c>
      <c r="BB196" s="1188">
        <v>38091.102653846174</v>
      </c>
      <c r="BC196" s="1188">
        <v>48820.072192307707</v>
      </c>
      <c r="BD196" s="1188">
        <v>43091.81765384617</v>
      </c>
      <c r="BE196" s="1188">
        <v>45184.314153846179</v>
      </c>
      <c r="BF196" s="1188">
        <v>78549.075192307704</v>
      </c>
      <c r="BG196" s="1188">
        <v>33339.338653846171</v>
      </c>
      <c r="BH196" s="1188">
        <v>49401.621653846189</v>
      </c>
      <c r="BI196" s="1188">
        <v>57913.531692307719</v>
      </c>
      <c r="BJ196" s="1188">
        <v>44584.030153846164</v>
      </c>
      <c r="BK196" s="1188">
        <v>44073.320153846158</v>
      </c>
      <c r="BL196" s="1188">
        <v>59804.738692307699</v>
      </c>
      <c r="BM196" s="1188">
        <v>42271.687153846186</v>
      </c>
    </row>
    <row r="197" spans="3:65" s="502" customFormat="1" ht="20.25" customHeight="1">
      <c r="E197" s="1303"/>
      <c r="F197" s="106" t="s">
        <v>609</v>
      </c>
      <c r="G197" s="106" t="s">
        <v>614</v>
      </c>
      <c r="H197" s="106"/>
      <c r="I197" s="510">
        <v>0.9884572691716641</v>
      </c>
      <c r="J197" s="510">
        <v>1.1803349171924293</v>
      </c>
      <c r="K197" s="515">
        <v>-0.19187764802076523</v>
      </c>
      <c r="L197" s="510">
        <v>1.0280863699635303</v>
      </c>
      <c r="M197" s="515">
        <v>-3.9629100791866212E-2</v>
      </c>
      <c r="N197" s="106"/>
      <c r="O197" s="510">
        <v>1.0120838854170751</v>
      </c>
      <c r="P197" s="510">
        <v>1.107394112139811</v>
      </c>
      <c r="Q197" s="515">
        <v>-9.5310226722735925E-2</v>
      </c>
      <c r="R197" s="510">
        <v>1.1118381692301189</v>
      </c>
      <c r="S197" s="515">
        <v>-9.9754283813043854E-2</v>
      </c>
      <c r="T197" s="106"/>
      <c r="U197" s="510">
        <v>1.0298330627417658</v>
      </c>
      <c r="V197" s="510">
        <v>1.0828911610268379</v>
      </c>
      <c r="W197" s="515">
        <v>-5.3058098285072131E-2</v>
      </c>
      <c r="X197" s="510">
        <v>1.0703512626025091</v>
      </c>
      <c r="Y197" s="515">
        <v>-4.0518199860743342E-2</v>
      </c>
      <c r="Z197" s="106"/>
      <c r="AA197" s="67">
        <v>1.0143035814235215</v>
      </c>
      <c r="AB197" s="106"/>
      <c r="AC197" s="67">
        <v>0.7433592089402441</v>
      </c>
      <c r="AD197" s="67">
        <v>0.75077983363930811</v>
      </c>
      <c r="AE197" s="67">
        <v>0.7525688652299658</v>
      </c>
      <c r="AF197" s="67">
        <v>0.73010035710095933</v>
      </c>
      <c r="AG197" s="67">
        <v>0.77600372660598771</v>
      </c>
      <c r="AH197" s="67">
        <v>0.75510035142228349</v>
      </c>
      <c r="AI197" s="67">
        <v>0.76286576612837564</v>
      </c>
      <c r="AJ197" s="67">
        <v>0.74861138409091021</v>
      </c>
      <c r="AK197" s="67">
        <v>0.77522330161882569</v>
      </c>
      <c r="AL197" s="67">
        <v>0.76061118867714983</v>
      </c>
      <c r="AM197" s="67">
        <v>0.77428025789882571</v>
      </c>
      <c r="AN197" s="67">
        <v>0.75117414097025292</v>
      </c>
      <c r="AO197" s="67">
        <v>0.76570275202562188</v>
      </c>
      <c r="AP197" s="67">
        <v>0.78713756060758566</v>
      </c>
      <c r="AQ197" s="67">
        <v>0.75978727538598489</v>
      </c>
      <c r="AR197" s="67">
        <v>0.79417397206728424</v>
      </c>
      <c r="AS197" s="67">
        <v>0.77221937840390054</v>
      </c>
      <c r="AT197" s="67">
        <v>0.78685820630041059</v>
      </c>
      <c r="AU197" s="67">
        <v>0.77907249284563451</v>
      </c>
      <c r="AV197" s="67">
        <v>0.77250000000000019</v>
      </c>
      <c r="AW197" s="67">
        <v>0.77250000000000008</v>
      </c>
      <c r="AX197" s="67">
        <v>0.77249999999999996</v>
      </c>
      <c r="AY197" s="67">
        <v>0.77250000000000008</v>
      </c>
      <c r="AZ197" s="67">
        <v>0.77250000000000008</v>
      </c>
      <c r="BA197" s="106"/>
      <c r="BB197" s="67">
        <v>0.76250000000000007</v>
      </c>
      <c r="BC197" s="67">
        <v>0.76250000000000007</v>
      </c>
      <c r="BD197" s="67">
        <v>0.76250000000000007</v>
      </c>
      <c r="BE197" s="67">
        <v>0.77250000000000008</v>
      </c>
      <c r="BF197" s="67">
        <v>0.77250000000000008</v>
      </c>
      <c r="BG197" s="67">
        <v>0.77250000000000008</v>
      </c>
      <c r="BH197" s="67">
        <v>0.77250000000000019</v>
      </c>
      <c r="BI197" s="67">
        <v>0.77250000000000019</v>
      </c>
      <c r="BJ197" s="67">
        <v>0.77250000000000008</v>
      </c>
      <c r="BK197" s="67">
        <v>0.77249999999999996</v>
      </c>
      <c r="BL197" s="67">
        <v>0.77250000000000008</v>
      </c>
      <c r="BM197" s="67">
        <v>0.77250000000000008</v>
      </c>
    </row>
    <row r="198" spans="3:65" s="502" customFormat="1" ht="23.25" customHeight="1">
      <c r="E198" s="1303"/>
      <c r="F198" s="106" t="s">
        <v>610</v>
      </c>
      <c r="G198" s="106" t="s">
        <v>614</v>
      </c>
      <c r="H198" s="106"/>
      <c r="I198" s="511">
        <v>0.44135569373168182</v>
      </c>
      <c r="J198" s="511">
        <v>0.4970820189274448</v>
      </c>
      <c r="K198" s="516">
        <v>5.5726325195762982E-2</v>
      </c>
      <c r="L198" s="511">
        <v>0.41691503236004712</v>
      </c>
      <c r="M198" s="516">
        <v>-2.4440661371634698E-2</v>
      </c>
      <c r="N198" s="106"/>
      <c r="O198" s="511">
        <v>0.42387722296826558</v>
      </c>
      <c r="P198" s="511">
        <v>0.46995734942265682</v>
      </c>
      <c r="Q198" s="516">
        <v>4.6080126454391246E-2</v>
      </c>
      <c r="R198" s="511">
        <v>0.46153614306116886</v>
      </c>
      <c r="S198" s="516">
        <v>3.7658920092903281E-2</v>
      </c>
      <c r="T198" s="106"/>
      <c r="U198" s="511">
        <v>0.43631850571509628</v>
      </c>
      <c r="V198" s="511">
        <v>0.46188448074679112</v>
      </c>
      <c r="W198" s="516">
        <v>2.5565975031694832E-2</v>
      </c>
      <c r="X198" s="511">
        <v>0.4378908267613324</v>
      </c>
      <c r="Y198" s="516">
        <v>1.5723210462361137E-3</v>
      </c>
      <c r="Z198" s="106"/>
      <c r="AA198" s="22">
        <v>0.41679494386748883</v>
      </c>
      <c r="AB198" s="106"/>
      <c r="AC198" s="22">
        <v>0.30928853783891236</v>
      </c>
      <c r="AD198" s="22">
        <v>0.31340438114725666</v>
      </c>
      <c r="AE198" s="22">
        <v>0.29974202851430115</v>
      </c>
      <c r="AF198" s="22">
        <v>0.31445558950800717</v>
      </c>
      <c r="AG198" s="22">
        <v>0.29977056719211476</v>
      </c>
      <c r="AH198" s="22">
        <v>0.35784462673159567</v>
      </c>
      <c r="AI198" s="22">
        <v>0.30936136774487744</v>
      </c>
      <c r="AJ198" s="22">
        <v>0.2909726227009955</v>
      </c>
      <c r="AK198" s="22">
        <v>0.2907958215278611</v>
      </c>
      <c r="AL198" s="22">
        <v>0.32039433115522192</v>
      </c>
      <c r="AM198" s="22">
        <v>0.31660340895091543</v>
      </c>
      <c r="AN198" s="22">
        <v>0.31183979694562852</v>
      </c>
      <c r="AO198" s="22">
        <v>0.32534644855255135</v>
      </c>
      <c r="AP198" s="22">
        <v>0.34081805995835962</v>
      </c>
      <c r="AQ198" s="22">
        <v>0.33301688013078284</v>
      </c>
      <c r="AR198" s="22">
        <v>0.33950777341503585</v>
      </c>
      <c r="AS198" s="22">
        <v>0.28388763658862343</v>
      </c>
      <c r="AT198" s="22">
        <v>0.32435241794126279</v>
      </c>
      <c r="AU198" s="22">
        <v>0.34786337383638594</v>
      </c>
      <c r="AV198" s="22">
        <v>0.33047050037341297</v>
      </c>
      <c r="AW198" s="22">
        <v>0.33491923704785637</v>
      </c>
      <c r="AX198" s="22">
        <v>0.33328989379031732</v>
      </c>
      <c r="AY198" s="22">
        <v>0.32839115927849277</v>
      </c>
      <c r="AZ198" s="22">
        <v>0.33289489817529233</v>
      </c>
      <c r="BA198" s="106"/>
      <c r="BB198" s="22">
        <v>0.33314296592423376</v>
      </c>
      <c r="BC198" s="22">
        <v>0.33401870940508449</v>
      </c>
      <c r="BD198" s="22">
        <v>0.3339955767140233</v>
      </c>
      <c r="BE198" s="22">
        <v>0.33344382190667637</v>
      </c>
      <c r="BF198" s="22">
        <v>0.29869861598843211</v>
      </c>
      <c r="BG198" s="22">
        <v>0.33604250339963948</v>
      </c>
      <c r="BH198" s="22">
        <v>0.32532788281383068</v>
      </c>
      <c r="BI198" s="22">
        <v>0.33047050037341297</v>
      </c>
      <c r="BJ198" s="22">
        <v>0.33491923704785637</v>
      </c>
      <c r="BK198" s="22">
        <v>0.33328989379031732</v>
      </c>
      <c r="BL198" s="22">
        <v>0.32839115927849277</v>
      </c>
      <c r="BM198" s="22">
        <v>0.33289489817529233</v>
      </c>
    </row>
    <row r="199" spans="3:65" s="502" customFormat="1" ht="23.25" customHeight="1">
      <c r="E199" s="1303"/>
      <c r="F199" s="106" t="s">
        <v>611</v>
      </c>
      <c r="G199" s="106" t="s">
        <v>614</v>
      </c>
      <c r="H199" s="106"/>
      <c r="I199" s="511">
        <v>5.3292481657973359E-2</v>
      </c>
      <c r="J199" s="511">
        <v>0.10192067459354526</v>
      </c>
      <c r="K199" s="516">
        <v>4.8628192935571898E-2</v>
      </c>
      <c r="L199" s="511">
        <v>4.1408992648814445E-2</v>
      </c>
      <c r="M199" s="516">
        <v>-1.1883489009158914E-2</v>
      </c>
      <c r="N199" s="106"/>
      <c r="O199" s="511">
        <v>5.4184950504639624E-2</v>
      </c>
      <c r="P199" s="511">
        <v>0.10082862950011602</v>
      </c>
      <c r="Q199" s="516">
        <v>4.6643678995476397E-2</v>
      </c>
      <c r="R199" s="511">
        <v>6.4361588927427132E-2</v>
      </c>
      <c r="S199" s="516">
        <v>1.0176638422787508E-2</v>
      </c>
      <c r="T199" s="106"/>
      <c r="U199" s="511">
        <v>7.2263854639790348E-2</v>
      </c>
      <c r="V199" s="511">
        <v>9.8019859976662779E-2</v>
      </c>
      <c r="W199" s="516">
        <v>2.5756005336872431E-2</v>
      </c>
      <c r="X199" s="511">
        <v>6.5678790594851627E-2</v>
      </c>
      <c r="Y199" s="516">
        <v>-6.585064044938721E-3</v>
      </c>
      <c r="Z199" s="106"/>
      <c r="AA199" s="22">
        <v>5.9917135499935867E-2</v>
      </c>
      <c r="AB199" s="32"/>
      <c r="AC199" s="67">
        <v>8.4347164048575049E-2</v>
      </c>
      <c r="AD199" s="67">
        <v>6.1669412141843558E-2</v>
      </c>
      <c r="AE199" s="67">
        <v>5.8822474216621505E-2</v>
      </c>
      <c r="AF199" s="67">
        <v>6.279636354474552E-2</v>
      </c>
      <c r="AG199" s="67">
        <v>6.0419266790457941E-2</v>
      </c>
      <c r="AH199" s="67">
        <v>9.8499476303877856E-2</v>
      </c>
      <c r="AI199" s="67">
        <v>4.1408992648814445E-2</v>
      </c>
      <c r="AJ199" s="67">
        <v>7.3000108312259532E-2</v>
      </c>
      <c r="AK199" s="67">
        <v>6.1606334287521013E-2</v>
      </c>
      <c r="AL199" s="67">
        <v>6.7048284829802907E-2</v>
      </c>
      <c r="AM199" s="67">
        <v>6.7316282183577159E-2</v>
      </c>
      <c r="AN199" s="67">
        <v>6.6948858775348744E-2</v>
      </c>
      <c r="AO199" s="67">
        <v>3.8798182876525672E-2</v>
      </c>
      <c r="AP199" s="67">
        <v>6.7379464318205892E-2</v>
      </c>
      <c r="AQ199" s="67">
        <v>6.1130389188396722E-2</v>
      </c>
      <c r="AR199" s="67">
        <v>2.7484070014716193E-2</v>
      </c>
      <c r="AS199" s="67">
        <v>5.2897088819749527E-2</v>
      </c>
      <c r="AT199" s="67">
        <v>7.9857410667839482E-2</v>
      </c>
      <c r="AU199" s="67">
        <v>5.3292481657973359E-2</v>
      </c>
      <c r="AV199" s="67">
        <v>9.8803834391907791E-2</v>
      </c>
      <c r="AW199" s="67">
        <v>9.7169485251590512E-2</v>
      </c>
      <c r="AX199" s="67">
        <v>9.4816885828771375E-2</v>
      </c>
      <c r="AY199" s="67">
        <v>9.2628594742413556E-2</v>
      </c>
      <c r="AZ199" s="67">
        <v>8.8821591329632577E-2</v>
      </c>
      <c r="BA199" s="106"/>
      <c r="BB199" s="67">
        <v>0.10049410216533078</v>
      </c>
      <c r="BC199" s="67">
        <v>0.10147253092385003</v>
      </c>
      <c r="BD199" s="67">
        <v>9.5517675820114847E-2</v>
      </c>
      <c r="BE199" s="67">
        <v>9.7979844870822883E-2</v>
      </c>
      <c r="BF199" s="67">
        <v>9.1062158529182216E-2</v>
      </c>
      <c r="BG199" s="67">
        <v>0.12657729224741956</v>
      </c>
      <c r="BH199" s="67">
        <v>0.10192067459354526</v>
      </c>
      <c r="BI199" s="67">
        <v>9.8803834391907791E-2</v>
      </c>
      <c r="BJ199" s="67">
        <v>9.7169485251590512E-2</v>
      </c>
      <c r="BK199" s="67">
        <v>9.4816885828771375E-2</v>
      </c>
      <c r="BL199" s="67">
        <v>9.2628594742413556E-2</v>
      </c>
      <c r="BM199" s="67">
        <v>8.8821591329632577E-2</v>
      </c>
    </row>
    <row r="200" spans="3:65" s="502" customFormat="1" ht="23.25" customHeight="1">
      <c r="E200" s="1303"/>
      <c r="F200" s="106" t="s">
        <v>612</v>
      </c>
      <c r="G200" s="106" t="s">
        <v>614</v>
      </c>
      <c r="H200" s="106"/>
      <c r="I200" s="511">
        <v>0.21078942164224462</v>
      </c>
      <c r="J200" s="511">
        <v>0.19172952924047559</v>
      </c>
      <c r="K200" s="516">
        <v>-1.905989240176903E-2</v>
      </c>
      <c r="L200" s="511">
        <v>9.8474234322704357E-2</v>
      </c>
      <c r="M200" s="516">
        <v>-0.11231518731954027</v>
      </c>
      <c r="N200" s="106"/>
      <c r="O200" s="511">
        <v>0.18100102770324122</v>
      </c>
      <c r="P200" s="511">
        <v>0.18658489161312003</v>
      </c>
      <c r="Q200" s="516">
        <v>5.5838639098788057E-3</v>
      </c>
      <c r="R200" s="511">
        <v>0.18375844464148694</v>
      </c>
      <c r="S200" s="516">
        <v>2.7574169382457159E-3</v>
      </c>
      <c r="T200" s="106"/>
      <c r="U200" s="511">
        <v>0.17841773692132518</v>
      </c>
      <c r="V200" s="511">
        <v>0.18160721120186696</v>
      </c>
      <c r="W200" s="516">
        <v>3.1894742805417819E-3</v>
      </c>
      <c r="X200" s="511">
        <v>0.17810998164140007</v>
      </c>
      <c r="Y200" s="516">
        <v>-3.0775527992510376E-4</v>
      </c>
      <c r="Z200" s="106"/>
      <c r="AA200" s="22">
        <v>0.1765962649548867</v>
      </c>
      <c r="AB200" s="32"/>
      <c r="AC200" s="67">
        <v>0.14793589729942414</v>
      </c>
      <c r="AD200" s="67">
        <v>0.15472227147430639</v>
      </c>
      <c r="AE200" s="67">
        <v>0.11351085536045367</v>
      </c>
      <c r="AF200" s="67">
        <v>0.11046048566898445</v>
      </c>
      <c r="AG200" s="67">
        <v>0.12244919522417498</v>
      </c>
      <c r="AH200" s="67">
        <v>0.13994377215567524</v>
      </c>
      <c r="AI200" s="67">
        <v>7.3070341563967911E-2</v>
      </c>
      <c r="AJ200" s="67">
        <v>0.13432626205849527</v>
      </c>
      <c r="AK200" s="67">
        <v>0.13954240003744101</v>
      </c>
      <c r="AL200" s="67">
        <v>0.13785443062207325</v>
      </c>
      <c r="AM200" s="67">
        <v>0.10946625658386445</v>
      </c>
      <c r="AN200" s="67">
        <v>0.11930375865731496</v>
      </c>
      <c r="AO200" s="67">
        <v>0.13379002972662007</v>
      </c>
      <c r="AP200" s="67">
        <v>0.13814157324773477</v>
      </c>
      <c r="AQ200" s="67">
        <v>0.14244355733059147</v>
      </c>
      <c r="AR200" s="67">
        <v>0.14443263792938399</v>
      </c>
      <c r="AS200" s="67">
        <v>9.8517380860394438E-2</v>
      </c>
      <c r="AT200" s="67">
        <v>0.17331781044209504</v>
      </c>
      <c r="AU200" s="67">
        <v>0.16613792553919005</v>
      </c>
      <c r="AV200" s="67">
        <v>0.12773474686254746</v>
      </c>
      <c r="AW200" s="67">
        <v>0.12877216850509229</v>
      </c>
      <c r="AX200" s="67">
        <v>0.12972040305212915</v>
      </c>
      <c r="AY200" s="67">
        <v>0.12650865668454289</v>
      </c>
      <c r="AZ200" s="67">
        <v>0.13198397282273641</v>
      </c>
      <c r="BA200" s="106"/>
      <c r="BB200" s="67">
        <v>0.13506837828711044</v>
      </c>
      <c r="BC200" s="67">
        <v>0.13356760206709145</v>
      </c>
      <c r="BD200" s="67">
        <v>0.12853837874087529</v>
      </c>
      <c r="BE200" s="67">
        <v>0.12839872282885839</v>
      </c>
      <c r="BF200" s="67">
        <v>0.1181141589251484</v>
      </c>
      <c r="BG200" s="67">
        <v>0.14384891248026505</v>
      </c>
      <c r="BH200" s="67">
        <v>0.12548223320425669</v>
      </c>
      <c r="BI200" s="67">
        <v>0.12773474686254746</v>
      </c>
      <c r="BJ200" s="67">
        <v>0.12877216850509229</v>
      </c>
      <c r="BK200" s="67">
        <v>0.12972040305212915</v>
      </c>
      <c r="BL200" s="67">
        <v>0.12650865668454289</v>
      </c>
      <c r="BM200" s="67">
        <v>0.13198397282273641</v>
      </c>
    </row>
    <row r="201" spans="3:65" s="503" customFormat="1" ht="21" customHeight="1">
      <c r="C201" s="503" t="s">
        <v>972</v>
      </c>
      <c r="E201" s="1304"/>
      <c r="F201" s="507" t="s">
        <v>613</v>
      </c>
      <c r="G201" s="507" t="s">
        <v>614</v>
      </c>
      <c r="H201" s="504"/>
      <c r="I201" s="512">
        <v>0.28301967213976437</v>
      </c>
      <c r="J201" s="512">
        <v>0.38960269443096363</v>
      </c>
      <c r="K201" s="517">
        <v>-0.10658302229119926</v>
      </c>
      <c r="L201" s="512">
        <v>0.47128811063196441</v>
      </c>
      <c r="M201" s="517">
        <v>-0.18826843849220004</v>
      </c>
      <c r="N201" s="504"/>
      <c r="O201" s="512">
        <v>0.35302068424092853</v>
      </c>
      <c r="P201" s="512">
        <v>0.3500232416039179</v>
      </c>
      <c r="Q201" s="517">
        <v>2.9974426370106277E-3</v>
      </c>
      <c r="R201" s="512">
        <v>0.4021819926000359</v>
      </c>
      <c r="S201" s="517">
        <v>-4.916130835910737E-2</v>
      </c>
      <c r="T201" s="504"/>
      <c r="U201" s="512">
        <v>0.34283296546555408</v>
      </c>
      <c r="V201" s="512">
        <v>0.34137960910151705</v>
      </c>
      <c r="W201" s="517">
        <v>1.4533563640370395E-3</v>
      </c>
      <c r="X201" s="512">
        <v>0.38867166360492506</v>
      </c>
      <c r="Y201" s="517">
        <v>-4.583869813937097E-2</v>
      </c>
      <c r="Z201" s="504"/>
      <c r="AA201" s="508">
        <v>0.36099523710121012</v>
      </c>
      <c r="AB201" s="32"/>
      <c r="AC201" s="506">
        <v>0.2545906683551391</v>
      </c>
      <c r="AD201" s="506">
        <v>0.23938257342568003</v>
      </c>
      <c r="AE201" s="506">
        <v>0.29559738869366281</v>
      </c>
      <c r="AF201" s="506">
        <v>0.25780735739851013</v>
      </c>
      <c r="AG201" s="506">
        <v>0.30884456765835971</v>
      </c>
      <c r="AH201" s="506">
        <v>0.18724152511315334</v>
      </c>
      <c r="AI201" s="506">
        <v>0.34970754995730746</v>
      </c>
      <c r="AJ201" s="506">
        <v>0.27064736178013155</v>
      </c>
      <c r="AK201" s="506">
        <v>0.3010683859453262</v>
      </c>
      <c r="AL201" s="506">
        <v>0.25271271069167589</v>
      </c>
      <c r="AM201" s="506">
        <v>0.29609323811490551</v>
      </c>
      <c r="AN201" s="506">
        <v>0.26604558458618049</v>
      </c>
      <c r="AO201" s="506">
        <v>0.28205664221307541</v>
      </c>
      <c r="AP201" s="506">
        <v>0.25667936351741533</v>
      </c>
      <c r="AQ201" s="506">
        <v>0.23477017548280421</v>
      </c>
      <c r="AR201" s="506">
        <v>0.2874504685271449</v>
      </c>
      <c r="AS201" s="506">
        <v>0.34795658263404244</v>
      </c>
      <c r="AT201" s="506">
        <v>0.22740428171154775</v>
      </c>
      <c r="AU201" s="506">
        <v>0.22306765135437298</v>
      </c>
      <c r="AV201" s="506">
        <v>0.24574619667114078</v>
      </c>
      <c r="AW201" s="506">
        <v>0.23941076420786883</v>
      </c>
      <c r="AX201" s="506">
        <v>0.23931561083515865</v>
      </c>
      <c r="AY201" s="506">
        <v>0.25005535357161007</v>
      </c>
      <c r="AZ201" s="506">
        <v>0.23559398946555229</v>
      </c>
      <c r="BA201" s="504"/>
      <c r="BB201" s="506">
        <v>0.21973650066539854</v>
      </c>
      <c r="BC201" s="506">
        <v>0.2215901278263035</v>
      </c>
      <c r="BD201" s="506">
        <v>0.23075960379913232</v>
      </c>
      <c r="BE201" s="506">
        <v>0.24156534233911178</v>
      </c>
      <c r="BF201" s="506">
        <v>0.29501446054461966</v>
      </c>
      <c r="BG201" s="506">
        <v>0.21086833847029615</v>
      </c>
      <c r="BH201" s="506">
        <v>0.25498532413478781</v>
      </c>
      <c r="BI201" s="506">
        <v>0.24574619667114078</v>
      </c>
      <c r="BJ201" s="506">
        <v>0.23941076420786883</v>
      </c>
      <c r="BK201" s="506">
        <v>0.23931561083515865</v>
      </c>
      <c r="BL201" s="506">
        <v>0.25005535357161007</v>
      </c>
      <c r="BM201" s="506">
        <v>0.23559398946555229</v>
      </c>
    </row>
    <row r="202" spans="3:65">
      <c r="I202" s="49"/>
      <c r="J202" s="49"/>
      <c r="K202" s="49"/>
      <c r="L202" s="163"/>
      <c r="M202" s="522"/>
      <c r="O202" s="49"/>
      <c r="P202" s="49"/>
      <c r="Q202" s="49"/>
      <c r="R202" s="163"/>
      <c r="S202" s="522"/>
      <c r="U202" s="49"/>
      <c r="V202" s="49"/>
      <c r="W202" s="49"/>
      <c r="X202" s="163"/>
      <c r="Y202" s="522"/>
      <c r="AA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B202" s="1180"/>
      <c r="BC202" s="1180"/>
      <c r="BD202" s="1180"/>
      <c r="BE202" s="1180"/>
      <c r="BF202" s="1180"/>
      <c r="BG202" s="1180"/>
      <c r="BH202" s="1180"/>
      <c r="BI202" s="1180"/>
      <c r="BJ202" s="1180"/>
      <c r="BK202" s="1180"/>
      <c r="BL202" s="1180"/>
      <c r="BM202" s="1180"/>
    </row>
    <row r="203" spans="3:65" s="54" customFormat="1" ht="21" customHeight="1">
      <c r="C203" s="54" t="s">
        <v>973</v>
      </c>
      <c r="D203" s="597" t="s">
        <v>23</v>
      </c>
      <c r="E203" s="1302" t="s">
        <v>23</v>
      </c>
      <c r="F203" s="62" t="s">
        <v>57</v>
      </c>
      <c r="G203" s="62" t="s">
        <v>143</v>
      </c>
      <c r="I203" s="63">
        <v>202959.48</v>
      </c>
      <c r="J203" s="63">
        <v>215373</v>
      </c>
      <c r="K203" s="513">
        <v>-12413.51999999999</v>
      </c>
      <c r="L203" s="167">
        <v>196594.99</v>
      </c>
      <c r="M203" s="523">
        <v>6364.4900000000198</v>
      </c>
      <c r="O203" s="63">
        <v>1607917.23</v>
      </c>
      <c r="P203" s="63">
        <v>1539541</v>
      </c>
      <c r="Q203" s="513">
        <v>68376.229999999981</v>
      </c>
      <c r="R203" s="167">
        <v>1491961.0699999998</v>
      </c>
      <c r="S203" s="523">
        <v>115956.16000000015</v>
      </c>
      <c r="U203" s="63">
        <v>2746170.23</v>
      </c>
      <c r="V203" s="63">
        <v>2677794</v>
      </c>
      <c r="W203" s="513">
        <v>68376.229999999981</v>
      </c>
      <c r="X203" s="167">
        <v>2621655.59</v>
      </c>
      <c r="Y203" s="523">
        <v>124514.64000000013</v>
      </c>
      <c r="AA203" s="63">
        <v>2737611.75</v>
      </c>
      <c r="AB203" s="32"/>
      <c r="AC203" s="25">
        <v>227248.97999999998</v>
      </c>
      <c r="AD203" s="25">
        <v>223428.13999999998</v>
      </c>
      <c r="AE203" s="25">
        <v>193298.01</v>
      </c>
      <c r="AF203" s="25">
        <v>199328.51</v>
      </c>
      <c r="AG203" s="25">
        <v>285940.46999999997</v>
      </c>
      <c r="AH203" s="25">
        <v>166121.97</v>
      </c>
      <c r="AI203" s="25">
        <v>196594.99</v>
      </c>
      <c r="AJ203" s="25">
        <v>240597.05</v>
      </c>
      <c r="AK203" s="25">
        <v>207182.01</v>
      </c>
      <c r="AL203" s="25">
        <v>206509.31</v>
      </c>
      <c r="AM203" s="25">
        <v>258629.33</v>
      </c>
      <c r="AN203" s="25">
        <v>216776.81999999998</v>
      </c>
      <c r="AO203" s="25">
        <v>244016.28999999998</v>
      </c>
      <c r="AP203" s="25">
        <v>243324.2</v>
      </c>
      <c r="AQ203" s="25">
        <v>208650.99</v>
      </c>
      <c r="AR203" s="25">
        <v>210770.93</v>
      </c>
      <c r="AS203" s="25">
        <v>324019.94000000006</v>
      </c>
      <c r="AT203" s="25">
        <v>174175.4</v>
      </c>
      <c r="AU203" s="25">
        <v>202959.48</v>
      </c>
      <c r="AV203" s="25">
        <v>261620</v>
      </c>
      <c r="AW203" s="25">
        <v>206824</v>
      </c>
      <c r="AX203" s="25">
        <v>204558</v>
      </c>
      <c r="AY203" s="25">
        <v>265843</v>
      </c>
      <c r="AZ203" s="25">
        <v>199408</v>
      </c>
      <c r="BB203" s="1188">
        <v>192610</v>
      </c>
      <c r="BC203" s="1188">
        <v>244728</v>
      </c>
      <c r="BD203" s="1188">
        <v>207442</v>
      </c>
      <c r="BE203" s="1188">
        <v>207751</v>
      </c>
      <c r="BF203" s="1188">
        <v>295919</v>
      </c>
      <c r="BG203" s="1188">
        <v>175718</v>
      </c>
      <c r="BH203" s="1188">
        <v>215373</v>
      </c>
      <c r="BI203" s="1188">
        <v>261620</v>
      </c>
      <c r="BJ203" s="1188">
        <v>206824</v>
      </c>
      <c r="BK203" s="1188">
        <v>204558</v>
      </c>
      <c r="BL203" s="1188">
        <v>265843</v>
      </c>
      <c r="BM203" s="1188">
        <v>199408</v>
      </c>
    </row>
    <row r="204" spans="3:65" ht="20.25" customHeight="1">
      <c r="C204" s="54" t="s">
        <v>974</v>
      </c>
      <c r="D204" s="32" t="s">
        <v>23</v>
      </c>
      <c r="E204" s="1303"/>
      <c r="F204" s="32" t="s">
        <v>1</v>
      </c>
      <c r="G204" s="32" t="s">
        <v>143</v>
      </c>
      <c r="I204" s="24">
        <v>157159.41000000003</v>
      </c>
      <c r="J204" s="24">
        <v>166375.64250000002</v>
      </c>
      <c r="K204" s="123">
        <v>-9216.2324999999837</v>
      </c>
      <c r="L204" s="78">
        <v>141372.66999999998</v>
      </c>
      <c r="M204" s="100">
        <v>15786.740000000049</v>
      </c>
      <c r="O204" s="24">
        <v>1251387.2400000002</v>
      </c>
      <c r="P204" s="24">
        <v>1182847.6225000001</v>
      </c>
      <c r="Q204" s="123">
        <v>68539.617500000168</v>
      </c>
      <c r="R204" s="78">
        <v>1120439.2599999998</v>
      </c>
      <c r="S204" s="100">
        <v>130947.98000000045</v>
      </c>
      <c r="U204" s="24">
        <v>2130687.6825000001</v>
      </c>
      <c r="V204" s="24">
        <v>2062148.0649999999</v>
      </c>
      <c r="W204" s="123">
        <v>68539.617500000168</v>
      </c>
      <c r="X204" s="78">
        <v>1988847.5399999998</v>
      </c>
      <c r="Y204" s="100">
        <v>141840.14250000031</v>
      </c>
      <c r="AA204" s="24">
        <v>2119795.52</v>
      </c>
      <c r="AC204" s="25">
        <v>173832.00999999998</v>
      </c>
      <c r="AD204" s="25">
        <v>167550.44999999998</v>
      </c>
      <c r="AE204" s="25">
        <v>146038.79</v>
      </c>
      <c r="AF204" s="25">
        <v>146050.84</v>
      </c>
      <c r="AG204" s="25">
        <v>218038.56999999998</v>
      </c>
      <c r="AH204" s="25">
        <v>127555.93</v>
      </c>
      <c r="AI204" s="25">
        <v>141372.66999999998</v>
      </c>
      <c r="AJ204" s="25">
        <v>178453</v>
      </c>
      <c r="AK204" s="25">
        <v>161419.23000000001</v>
      </c>
      <c r="AL204" s="25">
        <v>159494.21</v>
      </c>
      <c r="AM204" s="25">
        <v>196965.27999999997</v>
      </c>
      <c r="AN204" s="25">
        <v>172076.56</v>
      </c>
      <c r="AO204" s="25">
        <v>189751.95999999996</v>
      </c>
      <c r="AP204" s="25">
        <v>186538.52000000002</v>
      </c>
      <c r="AQ204" s="25">
        <v>165484.00999999998</v>
      </c>
      <c r="AR204" s="25">
        <v>162067.71999999997</v>
      </c>
      <c r="AS204" s="25">
        <v>255513.03000000009</v>
      </c>
      <c r="AT204" s="25">
        <v>134872.59</v>
      </c>
      <c r="AU204" s="25">
        <v>157159.41000000003</v>
      </c>
      <c r="AV204" s="25">
        <v>202101.45</v>
      </c>
      <c r="AW204" s="25">
        <v>159771.54</v>
      </c>
      <c r="AX204" s="25">
        <v>158021.05500000002</v>
      </c>
      <c r="AY204" s="25">
        <v>205363.71750000003</v>
      </c>
      <c r="AZ204" s="25">
        <v>154042.68000000002</v>
      </c>
      <c r="BB204" s="26">
        <v>146865.125</v>
      </c>
      <c r="BC204" s="26">
        <v>186605.1</v>
      </c>
      <c r="BD204" s="26">
        <v>158174.52500000002</v>
      </c>
      <c r="BE204" s="26">
        <v>160487.64750000002</v>
      </c>
      <c r="BF204" s="26">
        <v>228597.42750000002</v>
      </c>
      <c r="BG204" s="26">
        <v>135742.155</v>
      </c>
      <c r="BH204" s="26">
        <v>166375.64250000002</v>
      </c>
      <c r="BI204" s="26">
        <v>202101.45</v>
      </c>
      <c r="BJ204" s="26">
        <v>159771.54</v>
      </c>
      <c r="BK204" s="26">
        <v>158021.05500000002</v>
      </c>
      <c r="BL204" s="26">
        <v>205363.71750000003</v>
      </c>
      <c r="BM204" s="26">
        <v>154042.68000000002</v>
      </c>
    </row>
    <row r="205" spans="3:65" ht="23.25" customHeight="1">
      <c r="C205" s="54" t="s">
        <v>975</v>
      </c>
      <c r="D205" s="32" t="s">
        <v>23</v>
      </c>
      <c r="E205" s="1303"/>
      <c r="F205" s="32" t="s">
        <v>36</v>
      </c>
      <c r="G205" s="32" t="s">
        <v>143</v>
      </c>
      <c r="I205" s="24">
        <v>63561.08</v>
      </c>
      <c r="J205" s="24">
        <v>66000</v>
      </c>
      <c r="K205" s="123">
        <v>-2438.9199999999983</v>
      </c>
      <c r="L205" s="78">
        <v>60578.609999999993</v>
      </c>
      <c r="M205" s="100">
        <v>2982.4700000000084</v>
      </c>
      <c r="O205" s="24">
        <v>474769.00999999995</v>
      </c>
      <c r="P205" s="24">
        <v>481800</v>
      </c>
      <c r="Q205" s="123">
        <v>-7030.9900000000489</v>
      </c>
      <c r="R205" s="78">
        <v>439119.76999999996</v>
      </c>
      <c r="S205" s="100">
        <v>35649.239999999991</v>
      </c>
      <c r="U205" s="24">
        <v>835129.01</v>
      </c>
      <c r="V205" s="24">
        <v>842160</v>
      </c>
      <c r="W205" s="123">
        <v>-7030.9899999999907</v>
      </c>
      <c r="X205" s="78">
        <v>791231.76</v>
      </c>
      <c r="Y205" s="100">
        <v>43897.25</v>
      </c>
      <c r="AA205" s="24">
        <v>826880.99999999988</v>
      </c>
      <c r="AC205" s="25">
        <v>62569.750000000007</v>
      </c>
      <c r="AD205" s="25">
        <v>66342.140000000014</v>
      </c>
      <c r="AE205" s="25">
        <v>59568.13</v>
      </c>
      <c r="AF205" s="25">
        <v>57656.74</v>
      </c>
      <c r="AG205" s="25">
        <v>79056.359999999986</v>
      </c>
      <c r="AH205" s="25">
        <v>53348.04</v>
      </c>
      <c r="AI205" s="25">
        <v>60578.609999999993</v>
      </c>
      <c r="AJ205" s="25">
        <v>79472.39</v>
      </c>
      <c r="AK205" s="25">
        <v>62835.470000000008</v>
      </c>
      <c r="AL205" s="25">
        <v>60777.369999999995</v>
      </c>
      <c r="AM205" s="25">
        <v>82822.39</v>
      </c>
      <c r="AN205" s="25">
        <v>66204.37000000001</v>
      </c>
      <c r="AO205" s="25">
        <v>70678.660000000018</v>
      </c>
      <c r="AP205" s="25">
        <v>73559.12999999999</v>
      </c>
      <c r="AQ205" s="25">
        <v>67218.95</v>
      </c>
      <c r="AR205" s="25">
        <v>62777.839999999989</v>
      </c>
      <c r="AS205" s="25">
        <v>82675.079999999987</v>
      </c>
      <c r="AT205" s="25">
        <v>54298.27</v>
      </c>
      <c r="AU205" s="25">
        <v>63561.08</v>
      </c>
      <c r="AV205" s="25">
        <v>82500</v>
      </c>
      <c r="AW205" s="25">
        <v>66000</v>
      </c>
      <c r="AX205" s="25">
        <v>65340</v>
      </c>
      <c r="AY205" s="25">
        <v>82500</v>
      </c>
      <c r="AZ205" s="25">
        <v>64020</v>
      </c>
      <c r="BB205" s="26">
        <v>64020</v>
      </c>
      <c r="BC205" s="26">
        <v>80520</v>
      </c>
      <c r="BD205" s="26">
        <v>66000</v>
      </c>
      <c r="BE205" s="26">
        <v>65670</v>
      </c>
      <c r="BF205" s="26">
        <v>81180</v>
      </c>
      <c r="BG205" s="26">
        <v>58410</v>
      </c>
      <c r="BH205" s="26">
        <v>66000</v>
      </c>
      <c r="BI205" s="26">
        <v>82500</v>
      </c>
      <c r="BJ205" s="26">
        <v>66000</v>
      </c>
      <c r="BK205" s="26">
        <v>65340</v>
      </c>
      <c r="BL205" s="26">
        <v>82500</v>
      </c>
      <c r="BM205" s="26">
        <v>64020</v>
      </c>
    </row>
    <row r="206" spans="3:65" ht="23.25" customHeight="1">
      <c r="C206" s="54" t="s">
        <v>976</v>
      </c>
      <c r="D206" s="32" t="s">
        <v>23</v>
      </c>
      <c r="E206" s="1303"/>
      <c r="F206" s="32" t="s">
        <v>40</v>
      </c>
      <c r="G206" s="32" t="s">
        <v>143</v>
      </c>
      <c r="I206" s="24">
        <v>8743.4100000000017</v>
      </c>
      <c r="J206" s="24">
        <v>11700.52</v>
      </c>
      <c r="K206" s="123">
        <v>-2957.1099999999988</v>
      </c>
      <c r="L206" s="78">
        <v>8711.2800000000025</v>
      </c>
      <c r="M206" s="100">
        <v>32.1299999999992</v>
      </c>
      <c r="O206" s="24">
        <v>98833.95</v>
      </c>
      <c r="P206" s="24">
        <v>87753.900000000009</v>
      </c>
      <c r="Q206" s="123">
        <v>11080.049999999988</v>
      </c>
      <c r="R206" s="78">
        <v>90139.03</v>
      </c>
      <c r="S206" s="100">
        <v>8694.9199999999983</v>
      </c>
      <c r="U206" s="24">
        <v>163186.80999999997</v>
      </c>
      <c r="V206" s="24">
        <v>152106.76</v>
      </c>
      <c r="W206" s="123">
        <v>11080.049999999959</v>
      </c>
      <c r="X206" s="78">
        <v>166672.53</v>
      </c>
      <c r="Y206" s="100">
        <v>-3485.7200000000303</v>
      </c>
      <c r="AA206" s="24">
        <v>175367.45</v>
      </c>
      <c r="AC206" s="25">
        <v>11747.93</v>
      </c>
      <c r="AD206" s="25">
        <v>14143.560000000001</v>
      </c>
      <c r="AE206" s="25">
        <v>11888.759999999998</v>
      </c>
      <c r="AF206" s="25">
        <v>12507.569999999998</v>
      </c>
      <c r="AG206" s="25">
        <v>19935.879999999997</v>
      </c>
      <c r="AH206" s="25">
        <v>11204.049999999996</v>
      </c>
      <c r="AI206" s="25">
        <v>8711.2800000000025</v>
      </c>
      <c r="AJ206" s="25">
        <v>15087.959999999995</v>
      </c>
      <c r="AK206" s="25">
        <v>15119.099999999999</v>
      </c>
      <c r="AL206" s="25">
        <v>13799.36</v>
      </c>
      <c r="AM206" s="25">
        <v>17474.11</v>
      </c>
      <c r="AN206" s="25">
        <v>15052.97</v>
      </c>
      <c r="AO206" s="25">
        <v>13703.439999999997</v>
      </c>
      <c r="AP206" s="25">
        <v>17978.02</v>
      </c>
      <c r="AQ206" s="25">
        <v>14717.53</v>
      </c>
      <c r="AR206" s="25">
        <v>12874.2</v>
      </c>
      <c r="AS206" s="25">
        <v>17307.429999999997</v>
      </c>
      <c r="AT206" s="25">
        <v>13509.920000000004</v>
      </c>
      <c r="AU206" s="25">
        <v>8743.4100000000017</v>
      </c>
      <c r="AV206" s="25">
        <v>14625.649999999998</v>
      </c>
      <c r="AW206" s="25">
        <v>11700.52</v>
      </c>
      <c r="AX206" s="25">
        <v>11700.52</v>
      </c>
      <c r="AY206" s="25">
        <v>14625.649999999998</v>
      </c>
      <c r="AZ206" s="25">
        <v>11700.52</v>
      </c>
      <c r="BB206" s="26">
        <v>11700.52</v>
      </c>
      <c r="BC206" s="26">
        <v>14625.649999999998</v>
      </c>
      <c r="BD206" s="26">
        <v>11700.52</v>
      </c>
      <c r="BE206" s="26">
        <v>11700.52</v>
      </c>
      <c r="BF206" s="26">
        <v>14625.649999999998</v>
      </c>
      <c r="BG206" s="26">
        <v>11700.52</v>
      </c>
      <c r="BH206" s="26">
        <v>11700.52</v>
      </c>
      <c r="BI206" s="26">
        <v>14625.649999999998</v>
      </c>
      <c r="BJ206" s="26">
        <v>11700.52</v>
      </c>
      <c r="BK206" s="26">
        <v>11700.52</v>
      </c>
      <c r="BL206" s="26">
        <v>14625.649999999998</v>
      </c>
      <c r="BM206" s="26">
        <v>11700.52</v>
      </c>
    </row>
    <row r="207" spans="3:65" ht="23.25" customHeight="1">
      <c r="C207" s="54" t="s">
        <v>977</v>
      </c>
      <c r="D207" s="32" t="s">
        <v>23</v>
      </c>
      <c r="E207" s="1303"/>
      <c r="F207" s="32" t="s">
        <v>79</v>
      </c>
      <c r="G207" s="32" t="s">
        <v>143</v>
      </c>
      <c r="I207" s="24">
        <v>26354.07</v>
      </c>
      <c r="J207" s="24">
        <v>24943.076615384613</v>
      </c>
      <c r="K207" s="123">
        <v>1410.9933846153872</v>
      </c>
      <c r="L207" s="78">
        <v>39247.32</v>
      </c>
      <c r="M207" s="100">
        <v>-12893.25</v>
      </c>
      <c r="O207" s="24">
        <v>198464.77</v>
      </c>
      <c r="P207" s="24">
        <v>184102.34861538463</v>
      </c>
      <c r="Q207" s="123">
        <v>14362.421384615358</v>
      </c>
      <c r="R207" s="78">
        <v>211288.28</v>
      </c>
      <c r="S207" s="100">
        <v>-12823.510000000009</v>
      </c>
      <c r="U207" s="24">
        <v>333850.2213846154</v>
      </c>
      <c r="V207" s="24">
        <v>319487.80000000005</v>
      </c>
      <c r="W207" s="123">
        <v>14362.421384615358</v>
      </c>
      <c r="X207" s="78">
        <v>345403.31999999995</v>
      </c>
      <c r="Y207" s="100">
        <v>-11553.098615384544</v>
      </c>
      <c r="AA207" s="24">
        <v>332579.81</v>
      </c>
      <c r="AC207" s="25">
        <v>33685.26</v>
      </c>
      <c r="AD207" s="25">
        <v>44480.29</v>
      </c>
      <c r="AE207" s="25">
        <v>22480</v>
      </c>
      <c r="AF207" s="25">
        <v>21324.39</v>
      </c>
      <c r="AG207" s="25">
        <v>28120.94</v>
      </c>
      <c r="AH207" s="25">
        <v>21950.079999999998</v>
      </c>
      <c r="AI207" s="25">
        <v>39247.32</v>
      </c>
      <c r="AJ207" s="25">
        <v>32932.49</v>
      </c>
      <c r="AK207" s="25">
        <v>23145.269999999997</v>
      </c>
      <c r="AL207" s="25">
        <v>21433.300000000003</v>
      </c>
      <c r="AM207" s="25">
        <v>33636.750000000007</v>
      </c>
      <c r="AN207" s="25">
        <v>22967.23</v>
      </c>
      <c r="AO207" s="25">
        <v>38391.24</v>
      </c>
      <c r="AP207" s="25">
        <v>16470.02</v>
      </c>
      <c r="AQ207" s="25">
        <v>30950.82</v>
      </c>
      <c r="AR207" s="25">
        <v>27754.82</v>
      </c>
      <c r="AS207" s="25">
        <v>32665.809999999998</v>
      </c>
      <c r="AT207" s="25">
        <v>25877.99</v>
      </c>
      <c r="AU207" s="25">
        <v>26354.07</v>
      </c>
      <c r="AV207" s="25">
        <v>30892.196769230773</v>
      </c>
      <c r="AW207" s="25">
        <v>24612.240615384617</v>
      </c>
      <c r="AX207" s="25">
        <v>24521.600615384617</v>
      </c>
      <c r="AY207" s="25">
        <v>31046.28476923077</v>
      </c>
      <c r="AZ207" s="25">
        <v>24313.128615384616</v>
      </c>
      <c r="BB207" s="26">
        <v>24045.740615384617</v>
      </c>
      <c r="BC207" s="26">
        <v>30216.928769230773</v>
      </c>
      <c r="BD207" s="26">
        <v>24634.900615384617</v>
      </c>
      <c r="BE207" s="26">
        <v>24648.496615384614</v>
      </c>
      <c r="BF207" s="26">
        <v>32238.200769230774</v>
      </c>
      <c r="BG207" s="26">
        <v>23375.004615384612</v>
      </c>
      <c r="BH207" s="26">
        <v>24943.076615384613</v>
      </c>
      <c r="BI207" s="26">
        <v>30892.196769230773</v>
      </c>
      <c r="BJ207" s="26">
        <v>24612.240615384617</v>
      </c>
      <c r="BK207" s="26">
        <v>24521.600615384617</v>
      </c>
      <c r="BL207" s="26">
        <v>31046.28476923077</v>
      </c>
      <c r="BM207" s="26">
        <v>24313.128615384616</v>
      </c>
    </row>
    <row r="208" spans="3:65" s="54" customFormat="1" ht="21" customHeight="1">
      <c r="C208" s="54" t="s">
        <v>978</v>
      </c>
      <c r="D208" s="32" t="s">
        <v>23</v>
      </c>
      <c r="E208" s="1303"/>
      <c r="F208" s="54" t="s">
        <v>87</v>
      </c>
      <c r="G208" s="54" t="s">
        <v>143</v>
      </c>
      <c r="I208" s="25">
        <v>58500.850000000028</v>
      </c>
      <c r="J208" s="25">
        <v>63732.0458846154</v>
      </c>
      <c r="K208" s="514">
        <v>-5231.1958846153721</v>
      </c>
      <c r="L208" s="82">
        <v>32835.46</v>
      </c>
      <c r="M208" s="524">
        <v>25665.390000000029</v>
      </c>
      <c r="O208" s="25">
        <v>479319.51000000007</v>
      </c>
      <c r="P208" s="25">
        <v>429191.37388461543</v>
      </c>
      <c r="Q208" s="514">
        <v>50128.136115384637</v>
      </c>
      <c r="R208" s="82">
        <v>379892.18</v>
      </c>
      <c r="S208" s="524">
        <v>99427.330000000075</v>
      </c>
      <c r="U208" s="25">
        <v>798521.64111538464</v>
      </c>
      <c r="V208" s="25">
        <v>748393.50500000012</v>
      </c>
      <c r="W208" s="514">
        <v>50128.136115384521</v>
      </c>
      <c r="X208" s="82">
        <v>685539.92999999993</v>
      </c>
      <c r="Y208" s="524">
        <v>112981.71111538471</v>
      </c>
      <c r="AA208" s="25">
        <v>784967.26</v>
      </c>
      <c r="AC208" s="25">
        <v>65829.069999999978</v>
      </c>
      <c r="AD208" s="25">
        <v>42584.45999999997</v>
      </c>
      <c r="AE208" s="25">
        <v>52101.900000000009</v>
      </c>
      <c r="AF208" s="25">
        <v>54562.140000000014</v>
      </c>
      <c r="AG208" s="25">
        <v>90925.389999999985</v>
      </c>
      <c r="AH208" s="25">
        <v>41053.759999999995</v>
      </c>
      <c r="AI208" s="25">
        <v>32835.46</v>
      </c>
      <c r="AJ208" s="25">
        <v>50960.160000000011</v>
      </c>
      <c r="AK208" s="25">
        <v>60319.390000000007</v>
      </c>
      <c r="AL208" s="25">
        <v>63484.179999999993</v>
      </c>
      <c r="AM208" s="25">
        <v>63032.029999999962</v>
      </c>
      <c r="AN208" s="25">
        <v>67851.989999999991</v>
      </c>
      <c r="AO208" s="25">
        <v>66978.619999999937</v>
      </c>
      <c r="AP208" s="25">
        <v>78531.35000000002</v>
      </c>
      <c r="AQ208" s="25">
        <v>52596.709999999985</v>
      </c>
      <c r="AR208" s="25">
        <v>58660.859999999979</v>
      </c>
      <c r="AS208" s="25">
        <v>122864.71000000011</v>
      </c>
      <c r="AT208" s="25">
        <v>41186.410000000003</v>
      </c>
      <c r="AU208" s="25">
        <v>58500.850000000028</v>
      </c>
      <c r="AV208" s="25">
        <v>74083.603230769251</v>
      </c>
      <c r="AW208" s="25">
        <v>57458.779384615387</v>
      </c>
      <c r="AX208" s="25">
        <v>56458.934384615401</v>
      </c>
      <c r="AY208" s="25">
        <v>77191.782730769264</v>
      </c>
      <c r="AZ208" s="25">
        <v>54009.031384615402</v>
      </c>
      <c r="BB208" s="1188">
        <v>47098.864384615379</v>
      </c>
      <c r="BC208" s="1188">
        <v>61242.521230769242</v>
      </c>
      <c r="BD208" s="1188">
        <v>55839.104384615406</v>
      </c>
      <c r="BE208" s="1188">
        <v>58468.630884615399</v>
      </c>
      <c r="BF208" s="1188">
        <v>100553.57673076924</v>
      </c>
      <c r="BG208" s="1188">
        <v>42256.630384615382</v>
      </c>
      <c r="BH208" s="1188">
        <v>63732.0458846154</v>
      </c>
      <c r="BI208" s="1188">
        <v>74083.603230769251</v>
      </c>
      <c r="BJ208" s="1188">
        <v>57458.779384615387</v>
      </c>
      <c r="BK208" s="1188">
        <v>56458.934384615401</v>
      </c>
      <c r="BL208" s="1188">
        <v>77191.782730769264</v>
      </c>
      <c r="BM208" s="1188">
        <v>54009.031384615402</v>
      </c>
    </row>
    <row r="209" spans="3:65" s="502" customFormat="1" ht="20.25" customHeight="1">
      <c r="E209" s="1303"/>
      <c r="F209" s="106" t="s">
        <v>609</v>
      </c>
      <c r="G209" s="106" t="s">
        <v>614</v>
      </c>
      <c r="H209" s="106"/>
      <c r="I209" s="510">
        <v>1.2906877791874258</v>
      </c>
      <c r="J209" s="510">
        <v>1.3121107452681389</v>
      </c>
      <c r="K209" s="515">
        <v>-2.1422966080713035E-2</v>
      </c>
      <c r="L209" s="510">
        <v>1.1081622600470724</v>
      </c>
      <c r="M209" s="515">
        <v>0.18252551914035342</v>
      </c>
      <c r="N209" s="106"/>
      <c r="O209" s="510">
        <v>1.355811209219004</v>
      </c>
      <c r="P209" s="510">
        <v>1.230466683137418</v>
      </c>
      <c r="Q209" s="515">
        <v>0.12534452608158597</v>
      </c>
      <c r="R209" s="510">
        <v>1.2311435934297121</v>
      </c>
      <c r="S209" s="515">
        <v>0.12466761578929186</v>
      </c>
      <c r="T209" s="106"/>
      <c r="U209" s="510">
        <v>1.2715358005758202</v>
      </c>
      <c r="V209" s="510">
        <v>1.2031202246207702</v>
      </c>
      <c r="W209" s="515">
        <v>6.841557595504999E-2</v>
      </c>
      <c r="X209" s="510">
        <v>1.227470367170949</v>
      </c>
      <c r="Y209" s="515">
        <v>4.4065433404871124E-2</v>
      </c>
      <c r="Z209" s="106"/>
      <c r="AA209" s="67">
        <v>1.2979543466401917</v>
      </c>
      <c r="AB209" s="106"/>
      <c r="AC209" s="67">
        <v>0.764940771131294</v>
      </c>
      <c r="AD209" s="67">
        <v>0.74990755416931809</v>
      </c>
      <c r="AE209" s="67">
        <v>0.7555110888104849</v>
      </c>
      <c r="AF209" s="67">
        <v>0.73271425146357638</v>
      </c>
      <c r="AG209" s="67">
        <v>0.76253134087665175</v>
      </c>
      <c r="AH209" s="67">
        <v>0.76784503578906504</v>
      </c>
      <c r="AI209" s="67">
        <v>0.71910616847357089</v>
      </c>
      <c r="AJ209" s="67">
        <v>0.74170901097914543</v>
      </c>
      <c r="AK209" s="67">
        <v>0.77911798423038758</v>
      </c>
      <c r="AL209" s="67">
        <v>0.77233423519743494</v>
      </c>
      <c r="AM209" s="67">
        <v>0.76157363899910335</v>
      </c>
      <c r="AN209" s="67">
        <v>0.79379594183547864</v>
      </c>
      <c r="AO209" s="67">
        <v>0.77762005151377389</v>
      </c>
      <c r="AP209" s="67">
        <v>0.76662543224225133</v>
      </c>
      <c r="AQ209" s="67">
        <v>0.79311394592472328</v>
      </c>
      <c r="AR209" s="67">
        <v>0.76892823882306716</v>
      </c>
      <c r="AS209" s="67">
        <v>0.78857193171506679</v>
      </c>
      <c r="AT209" s="67">
        <v>0.77434924794201709</v>
      </c>
      <c r="AU209" s="67">
        <v>0.77433884832578415</v>
      </c>
      <c r="AV209" s="67">
        <v>0.77250000000000008</v>
      </c>
      <c r="AW209" s="67">
        <v>0.77250000000000008</v>
      </c>
      <c r="AX209" s="67">
        <v>0.77250000000000008</v>
      </c>
      <c r="AY209" s="67">
        <v>0.77250000000000008</v>
      </c>
      <c r="AZ209" s="67">
        <v>0.77250000000000008</v>
      </c>
      <c r="BA209" s="106"/>
      <c r="BB209" s="67">
        <v>0.76249999999999996</v>
      </c>
      <c r="BC209" s="67">
        <v>0.76250000000000007</v>
      </c>
      <c r="BD209" s="67">
        <v>0.76250000000000007</v>
      </c>
      <c r="BE209" s="67">
        <v>0.77250000000000008</v>
      </c>
      <c r="BF209" s="67">
        <v>0.77250000000000008</v>
      </c>
      <c r="BG209" s="67">
        <v>0.77249999999999996</v>
      </c>
      <c r="BH209" s="67">
        <v>0.77250000000000008</v>
      </c>
      <c r="BI209" s="67">
        <v>0.77250000000000008</v>
      </c>
      <c r="BJ209" s="67">
        <v>0.77250000000000008</v>
      </c>
      <c r="BK209" s="67">
        <v>0.77250000000000008</v>
      </c>
      <c r="BL209" s="67">
        <v>0.77250000000000008</v>
      </c>
      <c r="BM209" s="67">
        <v>0.77250000000000008</v>
      </c>
    </row>
    <row r="210" spans="3:65" s="502" customFormat="1" ht="23.25" customHeight="1">
      <c r="E210" s="1303"/>
      <c r="F210" s="106" t="s">
        <v>610</v>
      </c>
      <c r="G210" s="106" t="s">
        <v>614</v>
      </c>
      <c r="H210" s="106"/>
      <c r="I210" s="511">
        <v>0.52200189086962268</v>
      </c>
      <c r="J210" s="511">
        <v>0.52050473186119872</v>
      </c>
      <c r="K210" s="516">
        <v>-1.4971590084239539E-3</v>
      </c>
      <c r="L210" s="511">
        <v>0.47485082773148568</v>
      </c>
      <c r="M210" s="516">
        <v>-4.7151063138136995E-2</v>
      </c>
      <c r="N210" s="106"/>
      <c r="O210" s="511">
        <v>0.51438685402274775</v>
      </c>
      <c r="P210" s="511">
        <v>0.50119629668157706</v>
      </c>
      <c r="Q210" s="516">
        <v>-1.3190557341170694E-2</v>
      </c>
      <c r="R210" s="511">
        <v>0.48250673720932336</v>
      </c>
      <c r="S210" s="516">
        <v>-3.1880116813424397E-2</v>
      </c>
      <c r="T210" s="106"/>
      <c r="U210" s="511">
        <v>0.49838202146477278</v>
      </c>
      <c r="V210" s="511">
        <v>0.49134189031505249</v>
      </c>
      <c r="W210" s="516">
        <v>-7.0401311497202967E-3</v>
      </c>
      <c r="X210" s="511">
        <v>0.48832980881205018</v>
      </c>
      <c r="Y210" s="516">
        <v>-1.0052212652722603E-2</v>
      </c>
      <c r="Z210" s="106"/>
      <c r="AA210" s="22">
        <v>0.50630062096941697</v>
      </c>
      <c r="AB210" s="106"/>
      <c r="AC210" s="22">
        <v>0.27533566927341108</v>
      </c>
      <c r="AD210" s="22">
        <v>0.296928309925509</v>
      </c>
      <c r="AE210" s="22">
        <v>0.30816732153631582</v>
      </c>
      <c r="AF210" s="22">
        <v>0.28925485872542767</v>
      </c>
      <c r="AG210" s="22">
        <v>0.27647838726711188</v>
      </c>
      <c r="AH210" s="22">
        <v>0.32113777605695382</v>
      </c>
      <c r="AI210" s="22">
        <v>0.30813913416613514</v>
      </c>
      <c r="AJ210" s="22">
        <v>0.33031323534515489</v>
      </c>
      <c r="AK210" s="22">
        <v>0.3032863229775597</v>
      </c>
      <c r="AL210" s="22">
        <v>0.29430813555088631</v>
      </c>
      <c r="AM210" s="22">
        <v>0.32023587579954682</v>
      </c>
      <c r="AN210" s="22">
        <v>0.30540336369912618</v>
      </c>
      <c r="AO210" s="22">
        <v>0.2896473018256282</v>
      </c>
      <c r="AP210" s="22">
        <v>0.3023091414664057</v>
      </c>
      <c r="AQ210" s="22">
        <v>0.32215974628253619</v>
      </c>
      <c r="AR210" s="22">
        <v>0.29784866442445357</v>
      </c>
      <c r="AS210" s="22">
        <v>0.25515429698554964</v>
      </c>
      <c r="AT210" s="22">
        <v>0.31174476992732614</v>
      </c>
      <c r="AU210" s="22">
        <v>0.31317127931151578</v>
      </c>
      <c r="AV210" s="22">
        <v>0.31534286369543613</v>
      </c>
      <c r="AW210" s="22">
        <v>0.31911190190693539</v>
      </c>
      <c r="AX210" s="22">
        <v>0.31942040888158857</v>
      </c>
      <c r="AY210" s="22">
        <v>0.3103335427301076</v>
      </c>
      <c r="AZ210" s="22">
        <v>0.32105030891438657</v>
      </c>
      <c r="BA210" s="106"/>
      <c r="BB210" s="22">
        <v>0.33238149628783553</v>
      </c>
      <c r="BC210" s="22">
        <v>0.32901833872707659</v>
      </c>
      <c r="BD210" s="22">
        <v>0.31816122096778859</v>
      </c>
      <c r="BE210" s="22">
        <v>0.31609956149428886</v>
      </c>
      <c r="BF210" s="22">
        <v>0.27433182729057615</v>
      </c>
      <c r="BG210" s="22">
        <v>0.33240760764406607</v>
      </c>
      <c r="BH210" s="22">
        <v>0.30644509757490496</v>
      </c>
      <c r="BI210" s="22">
        <v>0.31534286369543613</v>
      </c>
      <c r="BJ210" s="22">
        <v>0.31911190190693539</v>
      </c>
      <c r="BK210" s="22">
        <v>0.31942040888158857</v>
      </c>
      <c r="BL210" s="22">
        <v>0.3103335427301076</v>
      </c>
      <c r="BM210" s="22">
        <v>0.32105030891438657</v>
      </c>
    </row>
    <row r="211" spans="3:65" s="502" customFormat="1" ht="23.25" customHeight="1">
      <c r="E211" s="1303"/>
      <c r="F211" s="106" t="s">
        <v>611</v>
      </c>
      <c r="G211" s="106" t="s">
        <v>614</v>
      </c>
      <c r="H211" s="106"/>
      <c r="I211" s="511">
        <v>7.1806151699253196E-2</v>
      </c>
      <c r="J211" s="511">
        <v>9.2275394321766568E-2</v>
      </c>
      <c r="K211" s="516">
        <v>2.0469242622513373E-2</v>
      </c>
      <c r="L211" s="511">
        <v>6.8284143835600358E-2</v>
      </c>
      <c r="M211" s="516">
        <v>-3.5220078636528374E-3</v>
      </c>
      <c r="N211" s="106"/>
      <c r="O211" s="511">
        <v>0.10708130383476705</v>
      </c>
      <c r="P211" s="511">
        <v>9.128669510038491E-2</v>
      </c>
      <c r="Q211" s="516">
        <v>-1.579460873438214E-2</v>
      </c>
      <c r="R211" s="511">
        <v>9.904516314652223E-2</v>
      </c>
      <c r="S211" s="516">
        <v>-8.0361406882448194E-3</v>
      </c>
      <c r="T211" s="106"/>
      <c r="U211" s="511">
        <v>9.7385399465632003E-2</v>
      </c>
      <c r="V211" s="511">
        <v>8.8743733955659279E-2</v>
      </c>
      <c r="W211" s="516">
        <v>-8.6416655099727235E-3</v>
      </c>
      <c r="X211" s="511">
        <v>0.10286640251791801</v>
      </c>
      <c r="Y211" s="516">
        <v>5.481003052286007E-3</v>
      </c>
      <c r="Z211" s="106"/>
      <c r="AA211" s="22">
        <v>0.10737778329992248</v>
      </c>
      <c r="AB211" s="106"/>
      <c r="AC211" s="67">
        <v>0.15339080169368058</v>
      </c>
      <c r="AD211" s="67">
        <v>8.879669081404061E-2</v>
      </c>
      <c r="AE211" s="67">
        <v>8.776310731816174E-2</v>
      </c>
      <c r="AF211" s="67">
        <v>9.4918066227585932E-2</v>
      </c>
      <c r="AG211" s="67">
        <v>0.11238104257494838</v>
      </c>
      <c r="AH211" s="67">
        <v>0.10983746793807245</v>
      </c>
      <c r="AI211" s="67">
        <v>6.8284143835600358E-2</v>
      </c>
      <c r="AJ211" s="67">
        <v>9.6017099845702725E-2</v>
      </c>
      <c r="AK211" s="67">
        <v>0.11153328743868623</v>
      </c>
      <c r="AL211" s="67">
        <v>0.11079033946931535</v>
      </c>
      <c r="AM211" s="67">
        <v>0.11126475662308941</v>
      </c>
      <c r="AN211" s="67">
        <v>0.11076285539307573</v>
      </c>
      <c r="AO211" s="67">
        <v>0.12128057483535866</v>
      </c>
      <c r="AP211" s="67">
        <v>0.12228613740775579</v>
      </c>
      <c r="AQ211" s="67">
        <v>0.11790516574584529</v>
      </c>
      <c r="AR211" s="67">
        <v>9.8918771769724925E-2</v>
      </c>
      <c r="AS211" s="67">
        <v>9.6550455689869794E-2</v>
      </c>
      <c r="AT211" s="67">
        <v>0.12628625084187442</v>
      </c>
      <c r="AU211" s="67">
        <v>7.1806151699253196E-2</v>
      </c>
      <c r="AV211" s="67">
        <v>8.9453516819571852E-2</v>
      </c>
      <c r="AW211" s="67">
        <v>8.7973834586466168E-2</v>
      </c>
      <c r="AX211" s="67">
        <v>8.5843873807776971E-2</v>
      </c>
      <c r="AY211" s="67">
        <v>8.3862672018348614E-2</v>
      </c>
      <c r="AZ211" s="67">
        <v>8.0415945017182133E-2</v>
      </c>
      <c r="BA211" s="106"/>
      <c r="BB211" s="67">
        <v>9.0983825816485231E-2</v>
      </c>
      <c r="BC211" s="67">
        <v>9.1869660804020092E-2</v>
      </c>
      <c r="BD211" s="67">
        <v>8.647834441980784E-2</v>
      </c>
      <c r="BE211" s="67">
        <v>8.8707505686125857E-2</v>
      </c>
      <c r="BF211" s="67">
        <v>8.2444475760992092E-2</v>
      </c>
      <c r="BG211" s="67">
        <v>0.11459862879529874</v>
      </c>
      <c r="BH211" s="67">
        <v>9.2275394321766568E-2</v>
      </c>
      <c r="BI211" s="67">
        <v>8.9453516819571852E-2</v>
      </c>
      <c r="BJ211" s="67">
        <v>8.7973834586466168E-2</v>
      </c>
      <c r="BK211" s="67">
        <v>8.5843873807776971E-2</v>
      </c>
      <c r="BL211" s="67">
        <v>8.3862672018348614E-2</v>
      </c>
      <c r="BM211" s="67">
        <v>8.0415945017182133E-2</v>
      </c>
    </row>
    <row r="212" spans="3:65" s="502" customFormat="1" ht="23.25" customHeight="1">
      <c r="E212" s="1303"/>
      <c r="F212" s="106" t="s">
        <v>612</v>
      </c>
      <c r="G212" s="106" t="s">
        <v>614</v>
      </c>
      <c r="H212" s="106"/>
      <c r="I212" s="511">
        <v>0.21643550380374904</v>
      </c>
      <c r="J212" s="511">
        <v>0.19671196068915309</v>
      </c>
      <c r="K212" s="516">
        <v>-1.9723543114595954E-2</v>
      </c>
      <c r="L212" s="511">
        <v>0.3076436119653867</v>
      </c>
      <c r="M212" s="516">
        <v>9.1208108161637658E-2</v>
      </c>
      <c r="N212" s="106"/>
      <c r="O212" s="511">
        <v>0.21502597373541338</v>
      </c>
      <c r="P212" s="511">
        <v>0.19151393801662814</v>
      </c>
      <c r="Q212" s="516">
        <v>-2.351203571878524E-2</v>
      </c>
      <c r="R212" s="511">
        <v>0.23216449260157415</v>
      </c>
      <c r="S212" s="516">
        <v>1.7138518866160773E-2</v>
      </c>
      <c r="T212" s="106"/>
      <c r="U212" s="511">
        <v>0.19923262898043326</v>
      </c>
      <c r="V212" s="511">
        <v>0.18639894982497085</v>
      </c>
      <c r="W212" s="516">
        <v>-1.2833679155462407E-2</v>
      </c>
      <c r="X212" s="511">
        <v>0.21317488218451616</v>
      </c>
      <c r="Y212" s="516">
        <v>1.3942253204082905E-2</v>
      </c>
      <c r="Z212" s="106"/>
      <c r="AA212" s="22">
        <v>0.20363917459089123</v>
      </c>
      <c r="AB212" s="106"/>
      <c r="AC212" s="67">
        <v>0.14823063232231012</v>
      </c>
      <c r="AD212" s="67">
        <v>0.19908096625608576</v>
      </c>
      <c r="AE212" s="67">
        <v>0.11629711035307605</v>
      </c>
      <c r="AF212" s="67">
        <v>0.10698113380770266</v>
      </c>
      <c r="AG212" s="67">
        <v>9.8345435327849895E-2</v>
      </c>
      <c r="AH212" s="67">
        <v>0.1321323121800205</v>
      </c>
      <c r="AI212" s="67">
        <v>0.19963540271295827</v>
      </c>
      <c r="AJ212" s="67">
        <v>0.13687819530621842</v>
      </c>
      <c r="AK212" s="67">
        <v>0.1117146705932624</v>
      </c>
      <c r="AL212" s="67">
        <v>0.10378854105899633</v>
      </c>
      <c r="AM212" s="67">
        <v>0.13005775485711543</v>
      </c>
      <c r="AN212" s="67">
        <v>0.10594873566278905</v>
      </c>
      <c r="AO212" s="67">
        <v>0.15733064378611772</v>
      </c>
      <c r="AP212" s="67">
        <v>6.7687554299983313E-2</v>
      </c>
      <c r="AQ212" s="67">
        <v>0.14833775770726035</v>
      </c>
      <c r="AR212" s="67">
        <v>0.13168239092554176</v>
      </c>
      <c r="AS212" s="67">
        <v>0.10081419680529535</v>
      </c>
      <c r="AT212" s="67">
        <v>0.14857431072355798</v>
      </c>
      <c r="AU212" s="67">
        <v>0.12984892353882657</v>
      </c>
      <c r="AV212" s="67">
        <v>0.11808040963699554</v>
      </c>
      <c r="AW212" s="67">
        <v>0.11900089262070464</v>
      </c>
      <c r="AX212" s="67">
        <v>0.11987602838991689</v>
      </c>
      <c r="AY212" s="67">
        <v>0.11678428534597778</v>
      </c>
      <c r="AZ212" s="67">
        <v>0.12192654565205316</v>
      </c>
      <c r="BA212" s="106"/>
      <c r="BB212" s="67">
        <v>0.12484160020447857</v>
      </c>
      <c r="BC212" s="67">
        <v>0.12347148168264675</v>
      </c>
      <c r="BD212" s="67">
        <v>0.11875560694258934</v>
      </c>
      <c r="BE212" s="67">
        <v>0.11864441863280857</v>
      </c>
      <c r="BF212" s="67">
        <v>0.10894265244621255</v>
      </c>
      <c r="BG212" s="67">
        <v>0.13302566962624554</v>
      </c>
      <c r="BH212" s="67">
        <v>0.11581338707908889</v>
      </c>
      <c r="BI212" s="67">
        <v>0.11808040963699554</v>
      </c>
      <c r="BJ212" s="67">
        <v>0.11900089262070464</v>
      </c>
      <c r="BK212" s="67">
        <v>0.11987602838991689</v>
      </c>
      <c r="BL212" s="67">
        <v>0.11678428534597778</v>
      </c>
      <c r="BM212" s="67">
        <v>0.12192654565205316</v>
      </c>
    </row>
    <row r="213" spans="3:65" s="503" customFormat="1" ht="21" customHeight="1">
      <c r="C213" s="503" t="s">
        <v>979</v>
      </c>
      <c r="E213" s="1304"/>
      <c r="F213" s="507" t="s">
        <v>613</v>
      </c>
      <c r="G213" s="507" t="s">
        <v>614</v>
      </c>
      <c r="H213" s="504"/>
      <c r="I213" s="512">
        <v>0.48044423281480081</v>
      </c>
      <c r="J213" s="512">
        <v>0.50261865839602049</v>
      </c>
      <c r="K213" s="517">
        <v>-2.2174425581219681E-2</v>
      </c>
      <c r="L213" s="512">
        <v>0.25738367651459965</v>
      </c>
      <c r="M213" s="517">
        <v>0.22306055630020116</v>
      </c>
      <c r="N213" s="504"/>
      <c r="O213" s="512">
        <v>0.5193170776260756</v>
      </c>
      <c r="P213" s="512">
        <v>0.4464697533388281</v>
      </c>
      <c r="Q213" s="517">
        <v>7.2847324287247495E-2</v>
      </c>
      <c r="R213" s="512">
        <v>0.41742720047229254</v>
      </c>
      <c r="S213" s="517">
        <v>0.10188987715378306</v>
      </c>
      <c r="T213" s="504"/>
      <c r="U213" s="512">
        <v>0.47653575066498194</v>
      </c>
      <c r="V213" s="512">
        <v>0.43663565052508757</v>
      </c>
      <c r="W213" s="517">
        <v>3.9900100139894368E-2</v>
      </c>
      <c r="X213" s="512">
        <v>0.42309927365646477</v>
      </c>
      <c r="Y213" s="517">
        <v>5.3436477008517169E-2</v>
      </c>
      <c r="Z213" s="504"/>
      <c r="AA213" s="508">
        <v>0.48063676777996089</v>
      </c>
      <c r="AB213" s="504"/>
      <c r="AC213" s="506">
        <v>0.28967817589324268</v>
      </c>
      <c r="AD213" s="506">
        <v>0.19059577723737026</v>
      </c>
      <c r="AE213" s="506">
        <v>0.26954183335876042</v>
      </c>
      <c r="AF213" s="506">
        <v>0.27372973389506605</v>
      </c>
      <c r="AG213" s="506">
        <v>0.31798713207682699</v>
      </c>
      <c r="AH213" s="506">
        <v>0.24713022606221197</v>
      </c>
      <c r="AI213" s="506">
        <v>0.16702083812003551</v>
      </c>
      <c r="AJ213" s="506">
        <v>0.21180708574772639</v>
      </c>
      <c r="AK213" s="506">
        <v>0.2911420253138774</v>
      </c>
      <c r="AL213" s="506">
        <v>0.30741558334585495</v>
      </c>
      <c r="AM213" s="506">
        <v>0.24371570695404102</v>
      </c>
      <c r="AN213" s="506">
        <v>0.3130038995866809</v>
      </c>
      <c r="AO213" s="506">
        <v>0.27448421578739657</v>
      </c>
      <c r="AP213" s="506">
        <v>0.32274368928368002</v>
      </c>
      <c r="AQ213" s="506">
        <v>0.25207984874646405</v>
      </c>
      <c r="AR213" s="506">
        <v>0.27831570511170578</v>
      </c>
      <c r="AS213" s="506">
        <v>0.37918873140955489</v>
      </c>
      <c r="AT213" s="506">
        <v>0.23646513801604593</v>
      </c>
      <c r="AU213" s="506">
        <v>0.2882390613141107</v>
      </c>
      <c r="AV213" s="506">
        <v>0.28317255267475444</v>
      </c>
      <c r="AW213" s="506">
        <v>0.27781485410114581</v>
      </c>
      <c r="AX213" s="506">
        <v>0.27600452871369197</v>
      </c>
      <c r="AY213" s="506">
        <v>0.29036605338778626</v>
      </c>
      <c r="AZ213" s="506">
        <v>0.27084686363944976</v>
      </c>
      <c r="BA213" s="504"/>
      <c r="BB213" s="506">
        <v>0.24452969412084199</v>
      </c>
      <c r="BC213" s="506">
        <v>0.2502472999851641</v>
      </c>
      <c r="BD213" s="506">
        <v>0.26917935801147025</v>
      </c>
      <c r="BE213" s="506">
        <v>0.28143609842848122</v>
      </c>
      <c r="BF213" s="506">
        <v>0.33980101558456621</v>
      </c>
      <c r="BG213" s="506">
        <v>0.24047980505477745</v>
      </c>
      <c r="BH213" s="506">
        <v>0.2959147427236255</v>
      </c>
      <c r="BI213" s="506">
        <v>0.28317255267475444</v>
      </c>
      <c r="BJ213" s="506">
        <v>0.27781485410114581</v>
      </c>
      <c r="BK213" s="506">
        <v>0.27600452871369197</v>
      </c>
      <c r="BL213" s="506">
        <v>0.29036605338778626</v>
      </c>
      <c r="BM213" s="506">
        <v>0.27084686363944976</v>
      </c>
    </row>
    <row r="214" spans="3:65">
      <c r="I214" s="49"/>
      <c r="J214" s="49"/>
      <c r="K214" s="49"/>
      <c r="L214" s="163"/>
      <c r="M214" s="522"/>
      <c r="O214" s="49"/>
      <c r="P214" s="49"/>
      <c r="Q214" s="49"/>
      <c r="R214" s="163"/>
      <c r="S214" s="522"/>
      <c r="U214" s="49"/>
      <c r="V214" s="49"/>
      <c r="W214" s="49"/>
      <c r="X214" s="163"/>
      <c r="Y214" s="522"/>
      <c r="AA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B214" s="1180"/>
      <c r="BC214" s="1180"/>
      <c r="BD214" s="1180"/>
      <c r="BE214" s="1180"/>
      <c r="BF214" s="1180"/>
      <c r="BG214" s="1180"/>
      <c r="BH214" s="1180"/>
      <c r="BI214" s="1180"/>
      <c r="BJ214" s="1180"/>
      <c r="BK214" s="1180"/>
      <c r="BL214" s="1180"/>
      <c r="BM214" s="1180"/>
    </row>
    <row r="215" spans="3:65" s="54" customFormat="1" ht="21" customHeight="1">
      <c r="C215" s="54" t="s">
        <v>698</v>
      </c>
      <c r="D215" s="597" t="s">
        <v>78</v>
      </c>
      <c r="E215" s="1305" t="s">
        <v>616</v>
      </c>
      <c r="F215" s="530" t="s">
        <v>57</v>
      </c>
      <c r="G215" s="530" t="s">
        <v>143</v>
      </c>
      <c r="I215" s="535">
        <v>2533229.2799999998</v>
      </c>
      <c r="J215" s="535">
        <v>2807716</v>
      </c>
      <c r="K215" s="536">
        <v>-274486.7200000002</v>
      </c>
      <c r="L215" s="537">
        <v>2671221.41</v>
      </c>
      <c r="M215" s="538">
        <v>-137992.13000000035</v>
      </c>
      <c r="O215" s="535">
        <v>19784679.960000001</v>
      </c>
      <c r="P215" s="535">
        <v>20649397</v>
      </c>
      <c r="Q215" s="536">
        <v>-864717.03999999911</v>
      </c>
      <c r="R215" s="537">
        <v>20004556.559999999</v>
      </c>
      <c r="S215" s="538">
        <v>-219876.59999999776</v>
      </c>
      <c r="U215" s="535">
        <v>35202776.960000001</v>
      </c>
      <c r="V215" s="535">
        <v>36067494</v>
      </c>
      <c r="W215" s="536">
        <v>-864717.03999999911</v>
      </c>
      <c r="X215" s="537">
        <v>34332310.089999996</v>
      </c>
      <c r="Y215" s="538">
        <v>870466.87000000477</v>
      </c>
      <c r="AA215" s="535">
        <v>34112433.489999995</v>
      </c>
      <c r="AC215" s="526">
        <v>2719619.72</v>
      </c>
      <c r="AD215" s="526">
        <v>3074924.5900000003</v>
      </c>
      <c r="AE215" s="526">
        <v>2607993.7999999998</v>
      </c>
      <c r="AF215" s="526">
        <v>2789650.8200000003</v>
      </c>
      <c r="AG215" s="526">
        <v>3962994.0199999996</v>
      </c>
      <c r="AH215" s="526">
        <v>2178152.2000000002</v>
      </c>
      <c r="AI215" s="526">
        <v>2671221.41</v>
      </c>
      <c r="AJ215" s="526">
        <v>3327125.129999999</v>
      </c>
      <c r="AK215" s="526">
        <v>2701198.88</v>
      </c>
      <c r="AL215" s="526">
        <v>2544748.1</v>
      </c>
      <c r="AM215" s="526">
        <v>3136292.4499999997</v>
      </c>
      <c r="AN215" s="526">
        <v>2618388.9699999993</v>
      </c>
      <c r="AO215" s="526">
        <v>2569094.71</v>
      </c>
      <c r="AP215" s="526">
        <v>3076950.4400000004</v>
      </c>
      <c r="AQ215" s="526">
        <v>2592816.1500000004</v>
      </c>
      <c r="AR215" s="526">
        <v>2744012.4</v>
      </c>
      <c r="AS215" s="526">
        <v>4088173.4999999995</v>
      </c>
      <c r="AT215" s="526">
        <v>2180403.4800000004</v>
      </c>
      <c r="AU215" s="526">
        <v>2533229.2799999998</v>
      </c>
      <c r="AV215" s="526">
        <v>3508484</v>
      </c>
      <c r="AW215" s="526">
        <v>2830048</v>
      </c>
      <c r="AX215" s="526">
        <v>2725622</v>
      </c>
      <c r="AY215" s="526">
        <v>3467309</v>
      </c>
      <c r="AZ215" s="526">
        <v>2886634</v>
      </c>
      <c r="BB215" s="526">
        <v>2758059</v>
      </c>
      <c r="BC215" s="526">
        <v>3148445</v>
      </c>
      <c r="BD215" s="526">
        <v>2674981</v>
      </c>
      <c r="BE215" s="526">
        <v>2864899</v>
      </c>
      <c r="BF215" s="526">
        <v>4079574</v>
      </c>
      <c r="BG215" s="526">
        <v>2315723</v>
      </c>
      <c r="BH215" s="526">
        <v>2807716</v>
      </c>
      <c r="BI215" s="526">
        <v>3508484</v>
      </c>
      <c r="BJ215" s="526">
        <v>2830048</v>
      </c>
      <c r="BK215" s="526">
        <v>2725622</v>
      </c>
      <c r="BL215" s="526">
        <v>3467309</v>
      </c>
      <c r="BM215" s="526">
        <v>2886634</v>
      </c>
    </row>
    <row r="216" spans="3:65" ht="20.25" customHeight="1">
      <c r="C216" s="54" t="s">
        <v>962</v>
      </c>
      <c r="D216" s="32" t="s">
        <v>78</v>
      </c>
      <c r="E216" s="1306"/>
      <c r="F216" s="531" t="s">
        <v>1</v>
      </c>
      <c r="G216" s="531" t="s">
        <v>143</v>
      </c>
      <c r="I216" s="539">
        <v>1948368.6399999997</v>
      </c>
      <c r="J216" s="539">
        <v>2168960.61</v>
      </c>
      <c r="K216" s="540">
        <v>-220591.9700000002</v>
      </c>
      <c r="L216" s="541">
        <v>2009068.8</v>
      </c>
      <c r="M216" s="542">
        <v>-60700.160000000382</v>
      </c>
      <c r="O216" s="539">
        <v>15327717.75</v>
      </c>
      <c r="P216" s="539">
        <v>15865844.332499998</v>
      </c>
      <c r="Q216" s="540">
        <v>-538126.58249999769</v>
      </c>
      <c r="R216" s="541">
        <v>15071872.520000001</v>
      </c>
      <c r="S216" s="542">
        <v>255845.22999999858</v>
      </c>
      <c r="U216" s="539">
        <v>27238197.682500001</v>
      </c>
      <c r="V216" s="539">
        <v>27776324.264999997</v>
      </c>
      <c r="W216" s="540">
        <v>-538126.58249999583</v>
      </c>
      <c r="X216" s="541">
        <v>26052355.850000001</v>
      </c>
      <c r="Y216" s="542">
        <v>1185841.8324999996</v>
      </c>
      <c r="AA216" s="539">
        <v>26308201.079999998</v>
      </c>
      <c r="AC216" s="526">
        <v>2039038.8399999996</v>
      </c>
      <c r="AD216" s="526">
        <v>2313689.2999999998</v>
      </c>
      <c r="AE216" s="526">
        <v>1955651.17</v>
      </c>
      <c r="AF216" s="526">
        <v>2113607.7600000002</v>
      </c>
      <c r="AG216" s="526">
        <v>2989709.3499999992</v>
      </c>
      <c r="AH216" s="526">
        <v>1651107.3</v>
      </c>
      <c r="AI216" s="526">
        <v>2009068.8</v>
      </c>
      <c r="AJ216" s="526">
        <v>2501984.6</v>
      </c>
      <c r="AK216" s="526">
        <v>2076668.5099999995</v>
      </c>
      <c r="AL216" s="526">
        <v>1937722.46</v>
      </c>
      <c r="AM216" s="526">
        <v>2377579.1599999997</v>
      </c>
      <c r="AN216" s="526">
        <v>2086528.5999999999</v>
      </c>
      <c r="AO216" s="526">
        <v>2000247.58</v>
      </c>
      <c r="AP216" s="526">
        <v>2385142.2399999998</v>
      </c>
      <c r="AQ216" s="526">
        <v>2016337.2999999998</v>
      </c>
      <c r="AR216" s="526">
        <v>2119543.71</v>
      </c>
      <c r="AS216" s="526">
        <v>3173535.68</v>
      </c>
      <c r="AT216" s="526">
        <v>1684542.5999999996</v>
      </c>
      <c r="AU216" s="526">
        <v>1948368.6399999997</v>
      </c>
      <c r="AV216" s="526">
        <v>2710303.8900000006</v>
      </c>
      <c r="AW216" s="526">
        <v>2186212.08</v>
      </c>
      <c r="AX216" s="526">
        <v>2105542.9950000001</v>
      </c>
      <c r="AY216" s="526">
        <v>2678496.2024999997</v>
      </c>
      <c r="AZ216" s="526">
        <v>2229924.7650000001</v>
      </c>
      <c r="BB216" s="526">
        <v>2103019.9874999998</v>
      </c>
      <c r="BC216" s="526">
        <v>2400689.3125</v>
      </c>
      <c r="BD216" s="526">
        <v>2039673.0125000002</v>
      </c>
      <c r="BE216" s="526">
        <v>2213134.4775</v>
      </c>
      <c r="BF216" s="526">
        <v>3151470.915</v>
      </c>
      <c r="BG216" s="526">
        <v>1788896.0175000003</v>
      </c>
      <c r="BH216" s="526">
        <v>2168960.61</v>
      </c>
      <c r="BI216" s="526">
        <v>2710303.8900000006</v>
      </c>
      <c r="BJ216" s="526">
        <v>2186212.08</v>
      </c>
      <c r="BK216" s="526">
        <v>2105542.9950000001</v>
      </c>
      <c r="BL216" s="526">
        <v>2678496.2024999997</v>
      </c>
      <c r="BM216" s="526">
        <v>2229924.7650000001</v>
      </c>
    </row>
    <row r="217" spans="3:65" ht="23.25" customHeight="1">
      <c r="C217" s="54" t="s">
        <v>963</v>
      </c>
      <c r="D217" s="32" t="s">
        <v>78</v>
      </c>
      <c r="E217" s="1306"/>
      <c r="F217" s="531" t="s">
        <v>36</v>
      </c>
      <c r="G217" s="531" t="s">
        <v>143</v>
      </c>
      <c r="I217" s="539">
        <v>887052.84000000008</v>
      </c>
      <c r="J217" s="539">
        <v>921028.75200000009</v>
      </c>
      <c r="K217" s="540">
        <v>-33975.912000000011</v>
      </c>
      <c r="L217" s="541">
        <v>877863.9800000001</v>
      </c>
      <c r="M217" s="542">
        <v>9188.859999999986</v>
      </c>
      <c r="O217" s="539">
        <v>6582674.96</v>
      </c>
      <c r="P217" s="539">
        <v>6825180.7680000002</v>
      </c>
      <c r="Q217" s="540">
        <v>-242505.80800000019</v>
      </c>
      <c r="R217" s="541">
        <v>6446763.9000000013</v>
      </c>
      <c r="S217" s="542">
        <v>135911.05999999866</v>
      </c>
      <c r="U217" s="539">
        <v>11634105.200000001</v>
      </c>
      <c r="V217" s="539">
        <v>11876611.008000001</v>
      </c>
      <c r="W217" s="540">
        <v>-242505.80800000019</v>
      </c>
      <c r="X217" s="541">
        <v>11182620.640000001</v>
      </c>
      <c r="Y217" s="542">
        <v>451484.56000000052</v>
      </c>
      <c r="AA217" s="539">
        <v>11318531.700000001</v>
      </c>
      <c r="AC217" s="526">
        <v>894787.52</v>
      </c>
      <c r="AD217" s="526">
        <v>1040367.7600000001</v>
      </c>
      <c r="AE217" s="526">
        <v>862171.4800000001</v>
      </c>
      <c r="AF217" s="526">
        <v>831672.89</v>
      </c>
      <c r="AG217" s="526">
        <v>1155032.8799999999</v>
      </c>
      <c r="AH217" s="526">
        <v>784867.39000000025</v>
      </c>
      <c r="AI217" s="526">
        <v>877863.9800000001</v>
      </c>
      <c r="AJ217" s="526">
        <v>1046640.38</v>
      </c>
      <c r="AK217" s="526">
        <v>883601.38000000012</v>
      </c>
      <c r="AL217" s="526">
        <v>854784.99999999988</v>
      </c>
      <c r="AM217" s="526">
        <v>1090302.82</v>
      </c>
      <c r="AN217" s="526">
        <v>860527.15999999992</v>
      </c>
      <c r="AO217" s="526">
        <v>880503.60000000021</v>
      </c>
      <c r="AP217" s="526">
        <v>1063719.27</v>
      </c>
      <c r="AQ217" s="526">
        <v>876373.97000000009</v>
      </c>
      <c r="AR217" s="526">
        <v>916992.3600000001</v>
      </c>
      <c r="AS217" s="526">
        <v>1180614</v>
      </c>
      <c r="AT217" s="526">
        <v>777418.92</v>
      </c>
      <c r="AU217" s="526">
        <v>887052.84000000008</v>
      </c>
      <c r="AV217" s="526">
        <v>1148279.2960000001</v>
      </c>
      <c r="AW217" s="526">
        <v>926654.65600000008</v>
      </c>
      <c r="AX217" s="526">
        <v>901439.32799999998</v>
      </c>
      <c r="AY217" s="526">
        <v>1143475.0239999997</v>
      </c>
      <c r="AZ217" s="526">
        <v>931581.93599999999</v>
      </c>
      <c r="BB217" s="526">
        <v>907531.0560000001</v>
      </c>
      <c r="BC217" s="526">
        <v>1080833.344</v>
      </c>
      <c r="BD217" s="526">
        <v>890748.08</v>
      </c>
      <c r="BE217" s="526">
        <v>936259.69599999988</v>
      </c>
      <c r="BF217" s="526">
        <v>1261093.2320000001</v>
      </c>
      <c r="BG217" s="526">
        <v>827686.60799999989</v>
      </c>
      <c r="BH217" s="526">
        <v>921028.75200000009</v>
      </c>
      <c r="BI217" s="526">
        <v>1148279.2960000001</v>
      </c>
      <c r="BJ217" s="526">
        <v>926654.65600000008</v>
      </c>
      <c r="BK217" s="526">
        <v>901439.32799999998</v>
      </c>
      <c r="BL217" s="526">
        <v>1143475.0239999997</v>
      </c>
      <c r="BM217" s="526">
        <v>931581.93599999999</v>
      </c>
    </row>
    <row r="218" spans="3:65" ht="23.25" customHeight="1">
      <c r="C218" s="54" t="s">
        <v>964</v>
      </c>
      <c r="D218" s="32" t="s">
        <v>78</v>
      </c>
      <c r="E218" s="1306"/>
      <c r="F218" s="531" t="s">
        <v>40</v>
      </c>
      <c r="G218" s="531" t="s">
        <v>143</v>
      </c>
      <c r="I218" s="539">
        <v>182453.61</v>
      </c>
      <c r="J218" s="539">
        <v>214338.77846153846</v>
      </c>
      <c r="K218" s="540">
        <v>-31885.168461538473</v>
      </c>
      <c r="L218" s="541">
        <v>199341.94000000003</v>
      </c>
      <c r="M218" s="542">
        <v>-16888.330000000045</v>
      </c>
      <c r="O218" s="539">
        <v>1450313.17</v>
      </c>
      <c r="P218" s="539">
        <v>1622816.8384615385</v>
      </c>
      <c r="Q218" s="540">
        <v>-172503.66846153862</v>
      </c>
      <c r="R218" s="541">
        <v>1481036.04</v>
      </c>
      <c r="S218" s="542">
        <v>-30722.870000000112</v>
      </c>
      <c r="U218" s="539">
        <v>2635116.4515384613</v>
      </c>
      <c r="V218" s="539">
        <v>2807620.1199999992</v>
      </c>
      <c r="W218" s="540">
        <v>-172503.66846153792</v>
      </c>
      <c r="X218" s="541">
        <v>2642315.0699999998</v>
      </c>
      <c r="Y218" s="542">
        <v>-7198.6184615385719</v>
      </c>
      <c r="AA218" s="539">
        <v>2611592.1999999997</v>
      </c>
      <c r="AC218" s="526">
        <v>177818.00000000003</v>
      </c>
      <c r="AD218" s="526">
        <v>227634.2699999999</v>
      </c>
      <c r="AE218" s="526">
        <v>193500.03000000003</v>
      </c>
      <c r="AF218" s="526">
        <v>207191.88000000012</v>
      </c>
      <c r="AG218" s="526">
        <v>276822.68</v>
      </c>
      <c r="AH218" s="526">
        <v>198727.23999999996</v>
      </c>
      <c r="AI218" s="526">
        <v>199341.94000000003</v>
      </c>
      <c r="AJ218" s="526">
        <v>264952.33000000013</v>
      </c>
      <c r="AK218" s="526">
        <v>216632.9</v>
      </c>
      <c r="AL218" s="526">
        <v>201381.84000000003</v>
      </c>
      <c r="AM218" s="526">
        <v>242174.48000000004</v>
      </c>
      <c r="AN218" s="526">
        <v>236137.47999999998</v>
      </c>
      <c r="AO218" s="526">
        <v>195061.98000000004</v>
      </c>
      <c r="AP218" s="526">
        <v>248998.34</v>
      </c>
      <c r="AQ218" s="526">
        <v>195643.78</v>
      </c>
      <c r="AR218" s="526">
        <v>193073.47000000003</v>
      </c>
      <c r="AS218" s="526">
        <v>253059.61000000004</v>
      </c>
      <c r="AT218" s="526">
        <v>182022.38</v>
      </c>
      <c r="AU218" s="526">
        <v>182453.61</v>
      </c>
      <c r="AV218" s="526">
        <v>268561.47307692305</v>
      </c>
      <c r="AW218" s="526">
        <v>214330.77846153846</v>
      </c>
      <c r="AX218" s="526">
        <v>213562.77846153846</v>
      </c>
      <c r="AY218" s="526">
        <v>270265.47307692305</v>
      </c>
      <c r="AZ218" s="526">
        <v>218082.77846153846</v>
      </c>
      <c r="BB218" s="526">
        <v>219178.77846153846</v>
      </c>
      <c r="BC218" s="526">
        <v>268409.47307692305</v>
      </c>
      <c r="BD218" s="526">
        <v>215602.77846153846</v>
      </c>
      <c r="BE218" s="526">
        <v>219402.77846153846</v>
      </c>
      <c r="BF218" s="526">
        <v>274177.47307692305</v>
      </c>
      <c r="BG218" s="526">
        <v>211706.77846153846</v>
      </c>
      <c r="BH218" s="526">
        <v>214338.77846153846</v>
      </c>
      <c r="BI218" s="526">
        <v>268561.47307692305</v>
      </c>
      <c r="BJ218" s="526">
        <v>214330.77846153846</v>
      </c>
      <c r="BK218" s="526">
        <v>213562.77846153846</v>
      </c>
      <c r="BL218" s="526">
        <v>270265.47307692305</v>
      </c>
      <c r="BM218" s="526">
        <v>218082.77846153846</v>
      </c>
    </row>
    <row r="219" spans="3:65" ht="23.25" customHeight="1">
      <c r="C219" s="54" t="s">
        <v>965</v>
      </c>
      <c r="D219" s="32" t="s">
        <v>78</v>
      </c>
      <c r="E219" s="1306"/>
      <c r="F219" s="531" t="s">
        <v>79</v>
      </c>
      <c r="G219" s="531" t="s">
        <v>143</v>
      </c>
      <c r="I219" s="539">
        <v>350233.27</v>
      </c>
      <c r="J219" s="539">
        <v>384127.64553846157</v>
      </c>
      <c r="K219" s="540">
        <v>-33894.375538461551</v>
      </c>
      <c r="L219" s="541">
        <v>352949.77</v>
      </c>
      <c r="M219" s="542">
        <v>-2716.5</v>
      </c>
      <c r="O219" s="539">
        <v>2693122.93</v>
      </c>
      <c r="P219" s="539">
        <v>2862442.1895384616</v>
      </c>
      <c r="Q219" s="540">
        <v>-169319.25953846145</v>
      </c>
      <c r="R219" s="541">
        <v>2925339.04</v>
      </c>
      <c r="S219" s="542">
        <v>-232216.10999999987</v>
      </c>
      <c r="U219" s="539">
        <v>4804692.8404615391</v>
      </c>
      <c r="V219" s="539">
        <v>4974012.0999999996</v>
      </c>
      <c r="W219" s="540">
        <v>-169319.25953846052</v>
      </c>
      <c r="X219" s="541">
        <v>4858622.38</v>
      </c>
      <c r="Y219" s="542">
        <v>-53929.539538460784</v>
      </c>
      <c r="AA219" s="539">
        <v>4626406.2699999996</v>
      </c>
      <c r="AC219" s="526">
        <v>502945.77999999997</v>
      </c>
      <c r="AD219" s="526">
        <v>578314.94999999995</v>
      </c>
      <c r="AE219" s="526">
        <v>337617.48999999993</v>
      </c>
      <c r="AF219" s="526">
        <v>354231.48000000004</v>
      </c>
      <c r="AG219" s="526">
        <v>477216.19</v>
      </c>
      <c r="AH219" s="526">
        <v>322063.38</v>
      </c>
      <c r="AI219" s="526">
        <v>352949.77</v>
      </c>
      <c r="AJ219" s="526">
        <v>442361.92000000004</v>
      </c>
      <c r="AK219" s="526">
        <v>356632.62</v>
      </c>
      <c r="AL219" s="526">
        <v>357199.57999999996</v>
      </c>
      <c r="AM219" s="526">
        <v>427863.60000000003</v>
      </c>
      <c r="AN219" s="526">
        <v>349225.61999999994</v>
      </c>
      <c r="AO219" s="526">
        <v>362462.57</v>
      </c>
      <c r="AP219" s="526">
        <v>445535.94</v>
      </c>
      <c r="AQ219" s="526">
        <v>378229.52</v>
      </c>
      <c r="AR219" s="526">
        <v>348358.08999999997</v>
      </c>
      <c r="AS219" s="526">
        <v>468428.74999999994</v>
      </c>
      <c r="AT219" s="526">
        <v>339874.79</v>
      </c>
      <c r="AU219" s="526">
        <v>350233.27</v>
      </c>
      <c r="AV219" s="526">
        <v>480136.55892307695</v>
      </c>
      <c r="AW219" s="526">
        <v>385142.47353846161</v>
      </c>
      <c r="AX219" s="526">
        <v>380478.09353846154</v>
      </c>
      <c r="AY219" s="526">
        <v>478199.13492307684</v>
      </c>
      <c r="AZ219" s="526">
        <v>387613.64953846158</v>
      </c>
      <c r="BB219" s="526">
        <v>381919.47353846155</v>
      </c>
      <c r="BC219" s="526">
        <v>464198.52292307705</v>
      </c>
      <c r="BD219" s="526">
        <v>378159.59353846149</v>
      </c>
      <c r="BE219" s="526">
        <v>386486.68553846155</v>
      </c>
      <c r="BF219" s="526">
        <v>505015.26692307694</v>
      </c>
      <c r="BG219" s="526">
        <v>362535.00153846154</v>
      </c>
      <c r="BH219" s="526">
        <v>384127.64553846157</v>
      </c>
      <c r="BI219" s="526">
        <v>480136.55892307695</v>
      </c>
      <c r="BJ219" s="526">
        <v>385142.47353846161</v>
      </c>
      <c r="BK219" s="526">
        <v>380478.09353846154</v>
      </c>
      <c r="BL219" s="526">
        <v>478199.13492307684</v>
      </c>
      <c r="BM219" s="526">
        <v>387613.64953846158</v>
      </c>
    </row>
    <row r="220" spans="3:65" s="54" customFormat="1" ht="21" customHeight="1">
      <c r="C220" s="54" t="s">
        <v>697</v>
      </c>
      <c r="D220" s="32" t="s">
        <v>78</v>
      </c>
      <c r="E220" s="1306"/>
      <c r="F220" s="532" t="s">
        <v>87</v>
      </c>
      <c r="G220" s="532" t="s">
        <v>143</v>
      </c>
      <c r="I220" s="543">
        <v>528628.91999999993</v>
      </c>
      <c r="J220" s="543">
        <v>649465.43400000024</v>
      </c>
      <c r="K220" s="544">
        <v>-120836.51400000032</v>
      </c>
      <c r="L220" s="545">
        <v>578913.10999999987</v>
      </c>
      <c r="M220" s="546">
        <v>-50284.189999999944</v>
      </c>
      <c r="O220" s="543">
        <v>4601606.6899999995</v>
      </c>
      <c r="P220" s="543">
        <v>4555404.5365000013</v>
      </c>
      <c r="Q220" s="544">
        <v>46202.153499998152</v>
      </c>
      <c r="R220" s="545">
        <v>4218733.54</v>
      </c>
      <c r="S220" s="546">
        <v>382873.14999999944</v>
      </c>
      <c r="U220" s="543">
        <v>8164283.1905000005</v>
      </c>
      <c r="V220" s="543">
        <v>8118081.0370000023</v>
      </c>
      <c r="W220" s="544">
        <v>46202.153499998152</v>
      </c>
      <c r="X220" s="545">
        <v>7368797.7599999998</v>
      </c>
      <c r="Y220" s="546">
        <v>795485.43050000072</v>
      </c>
      <c r="AA220" s="543">
        <v>7751670.9100000001</v>
      </c>
      <c r="AC220" s="526">
        <v>463487.53999999992</v>
      </c>
      <c r="AD220" s="526">
        <v>467372.31999999995</v>
      </c>
      <c r="AE220" s="526">
        <v>562362.17000000016</v>
      </c>
      <c r="AF220" s="526">
        <v>720511.50999999989</v>
      </c>
      <c r="AG220" s="526">
        <v>1080637.6000000001</v>
      </c>
      <c r="AH220" s="526">
        <v>345449.29000000004</v>
      </c>
      <c r="AI220" s="526">
        <v>578913.10999999987</v>
      </c>
      <c r="AJ220" s="526">
        <v>748029.96999999986</v>
      </c>
      <c r="AK220" s="526">
        <v>619801.61</v>
      </c>
      <c r="AL220" s="526">
        <v>524356.04</v>
      </c>
      <c r="AM220" s="526">
        <v>617238.26</v>
      </c>
      <c r="AN220" s="526">
        <v>640638.33999999985</v>
      </c>
      <c r="AO220" s="526">
        <v>562219.42999999993</v>
      </c>
      <c r="AP220" s="526">
        <v>626888.69000000018</v>
      </c>
      <c r="AQ220" s="526">
        <v>566090.03</v>
      </c>
      <c r="AR220" s="526">
        <v>661119.78999999992</v>
      </c>
      <c r="AS220" s="526">
        <v>1271433.3200000003</v>
      </c>
      <c r="AT220" s="526">
        <v>385226.50999999989</v>
      </c>
      <c r="AU220" s="526">
        <v>528628.91999999993</v>
      </c>
      <c r="AV220" s="526">
        <v>813326.56200000027</v>
      </c>
      <c r="AW220" s="526">
        <v>660084.17200000014</v>
      </c>
      <c r="AX220" s="526">
        <v>610062.79500000027</v>
      </c>
      <c r="AY220" s="526">
        <v>786556.57050000038</v>
      </c>
      <c r="AZ220" s="526">
        <v>692646.40100000007</v>
      </c>
      <c r="BB220" s="526">
        <v>594390.67950000009</v>
      </c>
      <c r="BC220" s="526">
        <v>587247.97250000015</v>
      </c>
      <c r="BD220" s="526">
        <v>555162.56050000014</v>
      </c>
      <c r="BE220" s="526">
        <v>670985.3175</v>
      </c>
      <c r="BF220" s="526">
        <v>1111184.9430000004</v>
      </c>
      <c r="BG220" s="526">
        <v>386967.6295000001</v>
      </c>
      <c r="BH220" s="526">
        <v>649465.43400000024</v>
      </c>
      <c r="BI220" s="526">
        <v>813326.56200000027</v>
      </c>
      <c r="BJ220" s="526">
        <v>660084.17200000014</v>
      </c>
      <c r="BK220" s="526">
        <v>610062.79500000027</v>
      </c>
      <c r="BL220" s="526">
        <v>786556.57050000038</v>
      </c>
      <c r="BM220" s="526">
        <v>692646.40100000007</v>
      </c>
    </row>
    <row r="221" spans="3:65" s="502" customFormat="1" ht="20.25" customHeight="1">
      <c r="E221" s="1306"/>
      <c r="F221" s="533" t="s">
        <v>609</v>
      </c>
      <c r="G221" s="533" t="s">
        <v>614</v>
      </c>
      <c r="H221" s="106"/>
      <c r="I221" s="547">
        <v>16.001177358708741</v>
      </c>
      <c r="J221" s="547">
        <v>17.105367586750788</v>
      </c>
      <c r="K221" s="548">
        <v>-1.1041902280420466</v>
      </c>
      <c r="L221" s="547">
        <v>15.748264653967842</v>
      </c>
      <c r="M221" s="548">
        <v>0.25291270474089877</v>
      </c>
      <c r="N221" s="106"/>
      <c r="O221" s="547">
        <v>16.606763176836523</v>
      </c>
      <c r="P221" s="547">
        <v>16.504571239467385</v>
      </c>
      <c r="Q221" s="548">
        <v>0.10219193736913823</v>
      </c>
      <c r="R221" s="547">
        <v>16.561039903213793</v>
      </c>
      <c r="S221" s="548">
        <v>4.5723273622730431E-2</v>
      </c>
      <c r="T221" s="106"/>
      <c r="U221" s="547">
        <v>16.255007142024009</v>
      </c>
      <c r="V221" s="547">
        <v>16.205556747374562</v>
      </c>
      <c r="W221" s="548">
        <v>4.945039464944756E-2</v>
      </c>
      <c r="X221" s="547">
        <v>16.078907084485586</v>
      </c>
      <c r="Y221" s="548">
        <v>0.17610005753842373</v>
      </c>
      <c r="Z221" s="106"/>
      <c r="AA221" s="553">
        <v>16.108555576186038</v>
      </c>
      <c r="AB221" s="106"/>
      <c r="AC221" s="527">
        <v>0.7497514542216952</v>
      </c>
      <c r="AD221" s="527">
        <v>0.75243773701780425</v>
      </c>
      <c r="AE221" s="527">
        <v>0.74986802882736914</v>
      </c>
      <c r="AF221" s="527">
        <v>0.75766032968957742</v>
      </c>
      <c r="AG221" s="527">
        <v>0.75440672756806215</v>
      </c>
      <c r="AH221" s="527">
        <v>0.75803118808685632</v>
      </c>
      <c r="AI221" s="527">
        <v>0.75211616396860193</v>
      </c>
      <c r="AJ221" s="527">
        <v>0.75199594311621243</v>
      </c>
      <c r="AK221" s="527">
        <v>0.76879511737395645</v>
      </c>
      <c r="AL221" s="527">
        <v>0.76145943875545086</v>
      </c>
      <c r="AM221" s="527">
        <v>0.75808592403428443</v>
      </c>
      <c r="AN221" s="527">
        <v>0.79687495781041284</v>
      </c>
      <c r="AO221" s="527">
        <v>0.77858070868862606</v>
      </c>
      <c r="AP221" s="527">
        <v>0.77516433446357347</v>
      </c>
      <c r="AQ221" s="527">
        <v>0.77766304409975218</v>
      </c>
      <c r="AR221" s="527">
        <v>0.77242497519326081</v>
      </c>
      <c r="AS221" s="527">
        <v>0.77627225948213807</v>
      </c>
      <c r="AT221" s="527">
        <v>0.77258297166173995</v>
      </c>
      <c r="AU221" s="527">
        <v>0.76912447498633041</v>
      </c>
      <c r="AV221" s="527">
        <v>0.77250000000000019</v>
      </c>
      <c r="AW221" s="527">
        <v>0.77250000000000008</v>
      </c>
      <c r="AX221" s="527">
        <v>0.77250000000000008</v>
      </c>
      <c r="AY221" s="527">
        <v>0.77249999999999985</v>
      </c>
      <c r="AZ221" s="527">
        <v>0.77250000000000008</v>
      </c>
      <c r="BA221" s="106"/>
      <c r="BB221" s="527">
        <v>0.76249999999999996</v>
      </c>
      <c r="BC221" s="527">
        <v>0.76249999999999996</v>
      </c>
      <c r="BD221" s="527">
        <v>0.76250000000000007</v>
      </c>
      <c r="BE221" s="527">
        <v>0.77249999999999996</v>
      </c>
      <c r="BF221" s="527">
        <v>0.77249999999999996</v>
      </c>
      <c r="BG221" s="527">
        <v>0.77250000000000019</v>
      </c>
      <c r="BH221" s="527">
        <v>0.77249999999999996</v>
      </c>
      <c r="BI221" s="527">
        <v>0.77250000000000019</v>
      </c>
      <c r="BJ221" s="527">
        <v>0.77250000000000008</v>
      </c>
      <c r="BK221" s="527">
        <v>0.77250000000000008</v>
      </c>
      <c r="BL221" s="527">
        <v>0.77249999999999985</v>
      </c>
      <c r="BM221" s="527">
        <v>0.77250000000000008</v>
      </c>
    </row>
    <row r="222" spans="3:65" s="502" customFormat="1" ht="23.25" customHeight="1">
      <c r="E222" s="1306"/>
      <c r="F222" s="533" t="s">
        <v>610</v>
      </c>
      <c r="G222" s="533" t="s">
        <v>614</v>
      </c>
      <c r="H222" s="106"/>
      <c r="I222" s="549">
        <v>7.2850124601606661</v>
      </c>
      <c r="J222" s="549">
        <v>7.2636336908517354</v>
      </c>
      <c r="K222" s="550">
        <v>-2.1378769308930679E-2</v>
      </c>
      <c r="L222" s="549">
        <v>6.8812149624868661</v>
      </c>
      <c r="M222" s="550">
        <v>-0.40379749767379991</v>
      </c>
      <c r="N222" s="106"/>
      <c r="O222" s="549">
        <v>7.1319765873697554</v>
      </c>
      <c r="P222" s="549">
        <v>7.099948786018933</v>
      </c>
      <c r="Q222" s="550">
        <v>-3.2027801350822394E-2</v>
      </c>
      <c r="R222" s="549">
        <v>7.0837325656001626</v>
      </c>
      <c r="S222" s="550">
        <v>-4.8244021769592749E-2</v>
      </c>
      <c r="T222" s="106"/>
      <c r="U222" s="549">
        <v>6.9429139666814175</v>
      </c>
      <c r="V222" s="549">
        <v>6.929177950991833</v>
      </c>
      <c r="W222" s="550">
        <v>-1.3736015689584491E-2</v>
      </c>
      <c r="X222" s="549">
        <v>6.9016529356062337</v>
      </c>
      <c r="Y222" s="550">
        <v>-4.1261031075183752E-2</v>
      </c>
      <c r="Z222" s="106"/>
      <c r="AA222" s="554">
        <v>6.9303559135740596</v>
      </c>
      <c r="AB222" s="106"/>
      <c r="AC222" s="528">
        <v>0.32901199878047654</v>
      </c>
      <c r="AD222" s="528">
        <v>0.33833927615115922</v>
      </c>
      <c r="AE222" s="528">
        <v>0.33058800983345904</v>
      </c>
      <c r="AF222" s="528">
        <v>0.29812795351928667</v>
      </c>
      <c r="AG222" s="528">
        <v>0.29145461087523922</v>
      </c>
      <c r="AH222" s="528">
        <v>0.36033633921449576</v>
      </c>
      <c r="AI222" s="528">
        <v>0.32863766991145826</v>
      </c>
      <c r="AJ222" s="528">
        <v>0.31457800326253443</v>
      </c>
      <c r="AK222" s="528">
        <v>0.32711452183039558</v>
      </c>
      <c r="AL222" s="528">
        <v>0.33590161635251831</v>
      </c>
      <c r="AM222" s="528">
        <v>0.347640673624043</v>
      </c>
      <c r="AN222" s="528">
        <v>0.32864756530042982</v>
      </c>
      <c r="AO222" s="528">
        <v>0.34272913200619226</v>
      </c>
      <c r="AP222" s="528">
        <v>0.34570568838931309</v>
      </c>
      <c r="AQ222" s="528">
        <v>0.33800081428835593</v>
      </c>
      <c r="AR222" s="528">
        <v>0.33417937907277684</v>
      </c>
      <c r="AS222" s="528">
        <v>0.28878764563196746</v>
      </c>
      <c r="AT222" s="528">
        <v>0.35654819263084275</v>
      </c>
      <c r="AU222" s="528">
        <v>0.35016681948346978</v>
      </c>
      <c r="AV222" s="528">
        <v>0.3272864564866193</v>
      </c>
      <c r="AW222" s="528">
        <v>0.32743425411865806</v>
      </c>
      <c r="AX222" s="528">
        <v>0.33072793219309204</v>
      </c>
      <c r="AY222" s="528">
        <v>0.32978745880450799</v>
      </c>
      <c r="AZ222" s="528">
        <v>0.32272256753020995</v>
      </c>
      <c r="BA222" s="106"/>
      <c r="BB222" s="528">
        <v>0.32904700588348551</v>
      </c>
      <c r="BC222" s="528">
        <v>0.34329116246273955</v>
      </c>
      <c r="BD222" s="528">
        <v>0.33299230162756294</v>
      </c>
      <c r="BE222" s="528">
        <v>0.32680373583850597</v>
      </c>
      <c r="BF222" s="528">
        <v>0.3091237545881016</v>
      </c>
      <c r="BG222" s="528">
        <v>0.3574203857715279</v>
      </c>
      <c r="BH222" s="528">
        <v>0.32803486962356593</v>
      </c>
      <c r="BI222" s="528">
        <v>0.3272864564866193</v>
      </c>
      <c r="BJ222" s="528">
        <v>0.32743425411865806</v>
      </c>
      <c r="BK222" s="528">
        <v>0.33072793219309204</v>
      </c>
      <c r="BL222" s="528">
        <v>0.32978745880450799</v>
      </c>
      <c r="BM222" s="528">
        <v>0.32272256753020995</v>
      </c>
    </row>
    <row r="223" spans="3:65" s="502" customFormat="1" ht="23.25" customHeight="1">
      <c r="E223" s="1306"/>
      <c r="F223" s="533" t="s">
        <v>611</v>
      </c>
      <c r="G223" s="533" t="s">
        <v>614</v>
      </c>
      <c r="H223" s="106"/>
      <c r="I223" s="549">
        <v>1.4984189918734656</v>
      </c>
      <c r="J223" s="549">
        <v>1.6903689153118175</v>
      </c>
      <c r="K223" s="550">
        <v>0.19194992343835193</v>
      </c>
      <c r="L223" s="549">
        <v>1.5625595438819111</v>
      </c>
      <c r="M223" s="550">
        <v>6.4140552008445484E-2</v>
      </c>
      <c r="N223" s="106"/>
      <c r="O223" s="549">
        <v>1.5713368251732744</v>
      </c>
      <c r="P223" s="549">
        <v>1.6881481727468413</v>
      </c>
      <c r="Q223" s="550">
        <v>0.11681134757356681</v>
      </c>
      <c r="R223" s="549">
        <v>1.6273689234028725</v>
      </c>
      <c r="S223" s="550">
        <v>5.6032098229598093E-2</v>
      </c>
      <c r="T223" s="106"/>
      <c r="U223" s="549">
        <v>1.5725650147308585</v>
      </c>
      <c r="V223" s="549">
        <v>1.6380514119019831</v>
      </c>
      <c r="W223" s="550">
        <v>6.5486397171124588E-2</v>
      </c>
      <c r="X223" s="549">
        <v>1.6307753027435337</v>
      </c>
      <c r="Y223" s="550">
        <v>5.8210288012675138E-2</v>
      </c>
      <c r="Z223" s="106"/>
      <c r="AA223" s="554">
        <v>1.5990822773517421</v>
      </c>
      <c r="AB223" s="106"/>
      <c r="AC223" s="527">
        <v>2.3217405598745393</v>
      </c>
      <c r="AD223" s="527">
        <v>1.4291430086816777</v>
      </c>
      <c r="AE223" s="527">
        <v>1.428421794952335</v>
      </c>
      <c r="AF223" s="527">
        <v>1.5723479930680422</v>
      </c>
      <c r="AG223" s="527">
        <v>1.5604839809825959</v>
      </c>
      <c r="AH223" s="527">
        <v>1.9481970226767671</v>
      </c>
      <c r="AI223" s="527">
        <v>1.5625595438819111</v>
      </c>
      <c r="AJ223" s="527">
        <v>1.6861096081883566</v>
      </c>
      <c r="AK223" s="527">
        <v>1.5980964147585619</v>
      </c>
      <c r="AL223" s="527">
        <v>1.6168258829797433</v>
      </c>
      <c r="AM223" s="527">
        <v>1.5420232891702774</v>
      </c>
      <c r="AN223" s="527">
        <v>1.7375482413188434</v>
      </c>
      <c r="AO223" s="527">
        <v>1.7263715580119476</v>
      </c>
      <c r="AP223" s="527">
        <v>1.6936817969689151</v>
      </c>
      <c r="AQ223" s="527">
        <v>1.5673426388832701</v>
      </c>
      <c r="AR223" s="527">
        <v>1.4834778482328095</v>
      </c>
      <c r="AS223" s="527">
        <v>1.4117070334648609</v>
      </c>
      <c r="AT223" s="527">
        <v>1.7014848303702006</v>
      </c>
      <c r="AU223" s="527">
        <v>1.4984189918734656</v>
      </c>
      <c r="AV223" s="527">
        <v>1.6425778169842389</v>
      </c>
      <c r="AW223" s="527">
        <v>1.6115096124927704</v>
      </c>
      <c r="AX223" s="527">
        <v>1.5668582425644788</v>
      </c>
      <c r="AY223" s="527">
        <v>1.5496873456245588</v>
      </c>
      <c r="AZ223" s="527">
        <v>1.4988507110758658</v>
      </c>
      <c r="BA223" s="106"/>
      <c r="BB223" s="527">
        <v>1.7043450891254934</v>
      </c>
      <c r="BC223" s="527">
        <v>1.6859891524932353</v>
      </c>
      <c r="BD223" s="527">
        <v>1.5935164705213485</v>
      </c>
      <c r="BE223" s="527">
        <v>1.663402414416516</v>
      </c>
      <c r="BF223" s="527">
        <v>1.545532542710953</v>
      </c>
      <c r="BG223" s="527">
        <v>2.0735237851277026</v>
      </c>
      <c r="BH223" s="527">
        <v>1.6903689153118175</v>
      </c>
      <c r="BI223" s="527">
        <v>1.6425778169842389</v>
      </c>
      <c r="BJ223" s="527">
        <v>1.6115096124927704</v>
      </c>
      <c r="BK223" s="527">
        <v>1.5668582425644788</v>
      </c>
      <c r="BL223" s="527">
        <v>1.5496873456245588</v>
      </c>
      <c r="BM223" s="527">
        <v>1.4988507110758658</v>
      </c>
    </row>
    <row r="224" spans="3:65" s="502" customFormat="1" ht="23.25" customHeight="1">
      <c r="E224" s="1306"/>
      <c r="F224" s="533" t="s">
        <v>612</v>
      </c>
      <c r="G224" s="533" t="s">
        <v>614</v>
      </c>
      <c r="H224" s="106"/>
      <c r="I224" s="549">
        <v>2.8763266638240115</v>
      </c>
      <c r="J224" s="549">
        <v>3.0293978354768263</v>
      </c>
      <c r="K224" s="550">
        <v>0.15307117165281481</v>
      </c>
      <c r="L224" s="549">
        <v>2.7666281948717133</v>
      </c>
      <c r="M224" s="550">
        <v>-0.10969846895229818</v>
      </c>
      <c r="N224" s="106"/>
      <c r="O224" s="549">
        <v>2.9178547931324013</v>
      </c>
      <c r="P224" s="549">
        <v>2.9776783413486547</v>
      </c>
      <c r="Q224" s="550">
        <v>5.9823548216253464E-2</v>
      </c>
      <c r="R224" s="549">
        <v>3.2143754206772663</v>
      </c>
      <c r="S224" s="550">
        <v>0.29652062754486508</v>
      </c>
      <c r="T224" s="106"/>
      <c r="U224" s="549">
        <v>2.8673085255971924</v>
      </c>
      <c r="V224" s="549">
        <v>2.9019907234539088</v>
      </c>
      <c r="W224" s="550">
        <v>3.4682197856716446E-2</v>
      </c>
      <c r="X224" s="549">
        <v>2.9986285407898037</v>
      </c>
      <c r="Y224" s="550">
        <v>0.13132001519261127</v>
      </c>
      <c r="Z224" s="106"/>
      <c r="AA224" s="554">
        <v>2.8327563063582355</v>
      </c>
      <c r="AB224" s="106"/>
      <c r="AC224" s="527">
        <v>0.18493239194485614</v>
      </c>
      <c r="AD224" s="527">
        <v>0.18807451469891165</v>
      </c>
      <c r="AE224" s="527">
        <v>0.12945486680221402</v>
      </c>
      <c r="AF224" s="527">
        <v>0.12698058031506609</v>
      </c>
      <c r="AG224" s="527">
        <v>0.12041809490290376</v>
      </c>
      <c r="AH224" s="527">
        <v>0.1478608244180549</v>
      </c>
      <c r="AI224" s="527">
        <v>0.13213048108954772</v>
      </c>
      <c r="AJ224" s="527">
        <v>0.13295620174044978</v>
      </c>
      <c r="AK224" s="527">
        <v>0.13202753141967838</v>
      </c>
      <c r="AL224" s="527">
        <v>0.1403673628835797</v>
      </c>
      <c r="AM224" s="527">
        <v>0.13642337467604465</v>
      </c>
      <c r="AN224" s="527">
        <v>0.13337423278253424</v>
      </c>
      <c r="AO224" s="527">
        <v>0.14108571731090444</v>
      </c>
      <c r="AP224" s="527">
        <v>0.14479789281233921</v>
      </c>
      <c r="AQ224" s="527">
        <v>0.14587595036385437</v>
      </c>
      <c r="AR224" s="527">
        <v>0.12695208301536828</v>
      </c>
      <c r="AS224" s="527">
        <v>0.11458142615522555</v>
      </c>
      <c r="AT224" s="527">
        <v>0.15587701685377969</v>
      </c>
      <c r="AU224" s="527">
        <v>0.13825565366905915</v>
      </c>
      <c r="AV224" s="527">
        <v>0.13685014921632163</v>
      </c>
      <c r="AW224" s="527">
        <v>0.13609043858565706</v>
      </c>
      <c r="AX224" s="527">
        <v>0.13959312536311402</v>
      </c>
      <c r="AY224" s="527">
        <v>0.13791650381407508</v>
      </c>
      <c r="AZ224" s="527">
        <v>0.13427876535039135</v>
      </c>
      <c r="BA224" s="106"/>
      <c r="BB224" s="527">
        <v>0.13847400419587164</v>
      </c>
      <c r="BC224" s="527">
        <v>0.14743739303785744</v>
      </c>
      <c r="BD224" s="527">
        <v>0.14136907646763153</v>
      </c>
      <c r="BE224" s="527">
        <v>0.13490412246241892</v>
      </c>
      <c r="BF224" s="527">
        <v>0.12379117695207317</v>
      </c>
      <c r="BG224" s="527">
        <v>0.15655369901255958</v>
      </c>
      <c r="BH224" s="527">
        <v>0.13681143161860443</v>
      </c>
      <c r="BI224" s="527">
        <v>0.13685014921632163</v>
      </c>
      <c r="BJ224" s="527">
        <v>0.13609043858565706</v>
      </c>
      <c r="BK224" s="527">
        <v>0.13959312536311402</v>
      </c>
      <c r="BL224" s="527">
        <v>0.13791650381407508</v>
      </c>
      <c r="BM224" s="527">
        <v>0.13427876535039135</v>
      </c>
    </row>
    <row r="225" spans="3:65" s="503" customFormat="1" ht="21" customHeight="1">
      <c r="C225" s="503" t="s">
        <v>696</v>
      </c>
      <c r="E225" s="1307"/>
      <c r="F225" s="534" t="s">
        <v>613</v>
      </c>
      <c r="G225" s="534" t="s">
        <v>614</v>
      </c>
      <c r="H225" s="504"/>
      <c r="I225" s="551">
        <v>4.3414192428506011</v>
      </c>
      <c r="J225" s="551">
        <v>5.1219671451104123</v>
      </c>
      <c r="K225" s="552">
        <v>-0.78054790225981119</v>
      </c>
      <c r="L225" s="551">
        <v>4.5378619527273507</v>
      </c>
      <c r="M225" s="552">
        <v>-0.19644270987674961</v>
      </c>
      <c r="N225" s="504"/>
      <c r="O225" s="551">
        <v>4.9855949711610901</v>
      </c>
      <c r="P225" s="551">
        <v>4.7387959393529613</v>
      </c>
      <c r="Q225" s="552">
        <v>0.24679903180812879</v>
      </c>
      <c r="R225" s="551">
        <v>4.6355629935334921</v>
      </c>
      <c r="S225" s="552">
        <v>0.35003197762759797</v>
      </c>
      <c r="T225" s="504"/>
      <c r="U225" s="551">
        <v>4.8722196350145408</v>
      </c>
      <c r="V225" s="551">
        <v>4.7363366610268391</v>
      </c>
      <c r="W225" s="552">
        <v>0.13588297398770166</v>
      </c>
      <c r="X225" s="551">
        <v>4.5478503053460138</v>
      </c>
      <c r="Y225" s="552">
        <v>0.32436932966852705</v>
      </c>
      <c r="Z225" s="504"/>
      <c r="AA225" s="555">
        <v>4.7463610789020017</v>
      </c>
      <c r="AB225" s="504"/>
      <c r="AC225" s="506">
        <v>0.1704236576134254</v>
      </c>
      <c r="AD225" s="506">
        <v>0.151994725828382</v>
      </c>
      <c r="AE225" s="506">
        <v>0.21563017902879991</v>
      </c>
      <c r="AF225" s="506">
        <v>0.25828017787545177</v>
      </c>
      <c r="AG225" s="506">
        <v>0.27268211724427488</v>
      </c>
      <c r="AH225" s="506">
        <v>0.15859740655405072</v>
      </c>
      <c r="AI225" s="506">
        <v>0.21672224841893575</v>
      </c>
      <c r="AJ225" s="506">
        <v>0.22482772386742186</v>
      </c>
      <c r="AK225" s="506">
        <v>0.22945426735849972</v>
      </c>
      <c r="AL225" s="506">
        <v>0.20605420237861657</v>
      </c>
      <c r="AM225" s="506">
        <v>0.19680507154235571</v>
      </c>
      <c r="AN225" s="506">
        <v>0.24466889653908069</v>
      </c>
      <c r="AO225" s="506">
        <v>0.21883951098089333</v>
      </c>
      <c r="AP225" s="506">
        <v>0.2037370124167486</v>
      </c>
      <c r="AQ225" s="506">
        <v>0.21833018511551616</v>
      </c>
      <c r="AR225" s="506">
        <v>0.24093177931703222</v>
      </c>
      <c r="AS225" s="506">
        <v>0.31100277911394913</v>
      </c>
      <c r="AT225" s="506">
        <v>0.17667670847782715</v>
      </c>
      <c r="AU225" s="506">
        <v>0.20867788169573026</v>
      </c>
      <c r="AV225" s="506">
        <v>0.23181709308065829</v>
      </c>
      <c r="AW225" s="506">
        <v>0.23324133442259642</v>
      </c>
      <c r="AX225" s="506">
        <v>0.22382516541178502</v>
      </c>
      <c r="AY225" s="506">
        <v>0.22684928585828387</v>
      </c>
      <c r="AZ225" s="506">
        <v>0.23994950554867714</v>
      </c>
      <c r="BA225" s="504"/>
      <c r="BB225" s="506">
        <v>0.21551050195082849</v>
      </c>
      <c r="BC225" s="506">
        <v>0.18652000352554995</v>
      </c>
      <c r="BD225" s="506">
        <v>0.20753887990232459</v>
      </c>
      <c r="BE225" s="506">
        <v>0.23420906548538012</v>
      </c>
      <c r="BF225" s="506">
        <v>0.27237769017059144</v>
      </c>
      <c r="BG225" s="506">
        <v>0.16710445485060177</v>
      </c>
      <c r="BH225" s="506">
        <v>0.23131450403103457</v>
      </c>
      <c r="BI225" s="506">
        <v>0.23181709308065829</v>
      </c>
      <c r="BJ225" s="506">
        <v>0.23324133442259642</v>
      </c>
      <c r="BK225" s="506">
        <v>0.22382516541178502</v>
      </c>
      <c r="BL225" s="506">
        <v>0.22684928585828387</v>
      </c>
      <c r="BM225" s="506">
        <v>0.23994950554867714</v>
      </c>
    </row>
    <row r="226" spans="3:65">
      <c r="I226" s="49"/>
      <c r="J226" s="49"/>
      <c r="K226" s="49"/>
      <c r="L226" s="163"/>
      <c r="M226" s="522"/>
      <c r="O226" s="49"/>
      <c r="P226" s="49"/>
      <c r="Q226" s="49"/>
      <c r="R226" s="163"/>
      <c r="S226" s="522"/>
      <c r="U226" s="49"/>
      <c r="V226" s="49"/>
      <c r="W226" s="49"/>
      <c r="X226" s="163"/>
      <c r="Y226" s="522"/>
      <c r="AA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B226" s="1180"/>
      <c r="BC226" s="1180"/>
      <c r="BD226" s="1180"/>
      <c r="BE226" s="1180"/>
      <c r="BF226" s="1180"/>
      <c r="BG226" s="1180"/>
      <c r="BH226" s="1180"/>
      <c r="BI226" s="1180"/>
      <c r="BJ226" s="1180"/>
      <c r="BK226" s="1180"/>
      <c r="BL226" s="1180"/>
      <c r="BM226" s="1180"/>
    </row>
    <row r="227" spans="3:65" s="54" customFormat="1" ht="21" customHeight="1">
      <c r="C227" s="54" t="s">
        <v>980</v>
      </c>
      <c r="D227" s="597" t="s">
        <v>191</v>
      </c>
      <c r="E227" s="1302" t="s">
        <v>191</v>
      </c>
      <c r="F227" s="62" t="s">
        <v>57</v>
      </c>
      <c r="G227" s="62" t="s">
        <v>143</v>
      </c>
      <c r="I227" s="63">
        <v>99838.23</v>
      </c>
      <c r="J227" s="63">
        <v>120510</v>
      </c>
      <c r="K227" s="513">
        <v>-20671.770000000004</v>
      </c>
      <c r="L227" s="167">
        <v>129101.59</v>
      </c>
      <c r="M227" s="523">
        <v>-29263.360000000001</v>
      </c>
      <c r="O227" s="63">
        <v>766221.82</v>
      </c>
      <c r="P227" s="63">
        <v>862110</v>
      </c>
      <c r="Q227" s="513">
        <v>-95888.180000000051</v>
      </c>
      <c r="R227" s="167">
        <v>909644.22999999986</v>
      </c>
      <c r="S227" s="523">
        <v>-143422.40999999992</v>
      </c>
      <c r="U227" s="63">
        <v>1403688.8199999998</v>
      </c>
      <c r="V227" s="63">
        <v>1499577</v>
      </c>
      <c r="W227" s="513">
        <v>-95888.180000000168</v>
      </c>
      <c r="X227" s="167">
        <v>1554492.9199999997</v>
      </c>
      <c r="Y227" s="523">
        <v>-150804.09999999986</v>
      </c>
      <c r="AA227" s="63">
        <v>1411070.5099999998</v>
      </c>
      <c r="AB227" s="32"/>
      <c r="AC227" s="25">
        <v>0</v>
      </c>
      <c r="AD227" s="25">
        <v>185107.34</v>
      </c>
      <c r="AE227" s="25">
        <v>146596.10999999999</v>
      </c>
      <c r="AF227" s="25">
        <v>144218.59</v>
      </c>
      <c r="AG227" s="25">
        <v>185055.64</v>
      </c>
      <c r="AH227" s="25">
        <v>119564.96</v>
      </c>
      <c r="AI227" s="25">
        <v>129101.59</v>
      </c>
      <c r="AJ227" s="25">
        <v>161149.33000000002</v>
      </c>
      <c r="AK227" s="25">
        <v>131884.13999999998</v>
      </c>
      <c r="AL227" s="25">
        <v>111093.3</v>
      </c>
      <c r="AM227" s="25">
        <v>135118.97</v>
      </c>
      <c r="AN227" s="25">
        <v>105602.95</v>
      </c>
      <c r="AO227" s="25">
        <v>111126.17000000001</v>
      </c>
      <c r="AP227" s="25">
        <v>125706.23000000001</v>
      </c>
      <c r="AQ227" s="25">
        <v>96307.7</v>
      </c>
      <c r="AR227" s="25">
        <v>94029.28</v>
      </c>
      <c r="AS227" s="25">
        <v>146044.71999999997</v>
      </c>
      <c r="AT227" s="25">
        <v>93169.489999999991</v>
      </c>
      <c r="AU227" s="25">
        <v>99838.23</v>
      </c>
      <c r="AV227" s="25">
        <v>146466</v>
      </c>
      <c r="AW227" s="25">
        <v>115875</v>
      </c>
      <c r="AX227" s="25">
        <v>114639</v>
      </c>
      <c r="AY227" s="25">
        <v>148938</v>
      </c>
      <c r="AZ227" s="25">
        <v>111549</v>
      </c>
      <c r="BB227" s="1188">
        <v>107944</v>
      </c>
      <c r="BC227" s="1188">
        <v>137093</v>
      </c>
      <c r="BD227" s="1188">
        <v>116184</v>
      </c>
      <c r="BE227" s="1188">
        <v>116390</v>
      </c>
      <c r="BF227" s="1188">
        <v>165624</v>
      </c>
      <c r="BG227" s="1188">
        <v>98365</v>
      </c>
      <c r="BH227" s="1188">
        <v>120510</v>
      </c>
      <c r="BI227" s="1188">
        <v>146466</v>
      </c>
      <c r="BJ227" s="1188">
        <v>115875</v>
      </c>
      <c r="BK227" s="1188">
        <v>114639</v>
      </c>
      <c r="BL227" s="1188">
        <v>148938</v>
      </c>
      <c r="BM227" s="1188">
        <v>111549</v>
      </c>
    </row>
    <row r="228" spans="3:65" ht="20.25" customHeight="1">
      <c r="C228" s="54" t="s">
        <v>981</v>
      </c>
      <c r="D228" s="32" t="s">
        <v>191</v>
      </c>
      <c r="E228" s="1303"/>
      <c r="F228" s="32" t="s">
        <v>1</v>
      </c>
      <c r="G228" s="32" t="s">
        <v>143</v>
      </c>
      <c r="I228" s="24">
        <v>76508.75</v>
      </c>
      <c r="J228" s="24">
        <v>93093.975000000006</v>
      </c>
      <c r="K228" s="123">
        <v>-16585.225000000006</v>
      </c>
      <c r="L228" s="78">
        <v>91999.989999999991</v>
      </c>
      <c r="M228" s="100">
        <v>-15491.239999999991</v>
      </c>
      <c r="O228" s="24">
        <v>583111.71</v>
      </c>
      <c r="P228" s="24">
        <v>662367.76500000001</v>
      </c>
      <c r="Q228" s="123">
        <v>-79256.055000000051</v>
      </c>
      <c r="R228" s="78">
        <v>662824.06000000006</v>
      </c>
      <c r="S228" s="100">
        <v>-79712.350000000093</v>
      </c>
      <c r="U228" s="24">
        <v>1075554.9675</v>
      </c>
      <c r="V228" s="24">
        <v>1154811.0225</v>
      </c>
      <c r="W228" s="123">
        <v>-79256.054999999935</v>
      </c>
      <c r="X228" s="78">
        <v>1144975.77</v>
      </c>
      <c r="Y228" s="100">
        <v>-69420.802499999991</v>
      </c>
      <c r="AA228" s="24">
        <v>1065263.42</v>
      </c>
      <c r="AC228" s="25">
        <v>-1.9895196601282805E-13</v>
      </c>
      <c r="AD228" s="25">
        <v>138424.35999999999</v>
      </c>
      <c r="AE228" s="25">
        <v>110039.26999999999</v>
      </c>
      <c r="AF228" s="25">
        <v>94849.38</v>
      </c>
      <c r="AG228" s="25">
        <v>139699.59000000003</v>
      </c>
      <c r="AH228" s="25">
        <v>87811.47</v>
      </c>
      <c r="AI228" s="25">
        <v>91999.989999999991</v>
      </c>
      <c r="AJ228" s="25">
        <v>119449.49000000002</v>
      </c>
      <c r="AK228" s="25">
        <v>99273.569999999978</v>
      </c>
      <c r="AL228" s="25">
        <v>83896.06</v>
      </c>
      <c r="AM228" s="25">
        <v>97857.61</v>
      </c>
      <c r="AN228" s="25">
        <v>81674.98</v>
      </c>
      <c r="AO228" s="25">
        <v>89582.800000000017</v>
      </c>
      <c r="AP228" s="25">
        <v>87431.900000000009</v>
      </c>
      <c r="AQ228" s="25">
        <v>77615.98</v>
      </c>
      <c r="AR228" s="25">
        <v>76735.22</v>
      </c>
      <c r="AS228" s="25">
        <v>108751.52999999997</v>
      </c>
      <c r="AT228" s="25">
        <v>66485.529999999984</v>
      </c>
      <c r="AU228" s="25">
        <v>76508.75</v>
      </c>
      <c r="AV228" s="25">
        <v>113144.98500000002</v>
      </c>
      <c r="AW228" s="25">
        <v>89513.437500000015</v>
      </c>
      <c r="AX228" s="25">
        <v>88558.627500000002</v>
      </c>
      <c r="AY228" s="25">
        <v>115054.60500000001</v>
      </c>
      <c r="AZ228" s="25">
        <v>86171.602500000008</v>
      </c>
      <c r="BB228" s="26">
        <v>82307.3</v>
      </c>
      <c r="BC228" s="26">
        <v>104533.41250000001</v>
      </c>
      <c r="BD228" s="26">
        <v>88590.3</v>
      </c>
      <c r="BE228" s="26">
        <v>89911.275000000009</v>
      </c>
      <c r="BF228" s="26">
        <v>127944.54000000001</v>
      </c>
      <c r="BG228" s="26">
        <v>75986.962500000009</v>
      </c>
      <c r="BH228" s="26">
        <v>93093.975000000006</v>
      </c>
      <c r="BI228" s="26">
        <v>113144.98500000002</v>
      </c>
      <c r="BJ228" s="26">
        <v>89513.437500000015</v>
      </c>
      <c r="BK228" s="26">
        <v>88558.627500000002</v>
      </c>
      <c r="BL228" s="26">
        <v>115054.60500000001</v>
      </c>
      <c r="BM228" s="26">
        <v>86171.602500000008</v>
      </c>
    </row>
    <row r="229" spans="3:65" ht="23.25" customHeight="1">
      <c r="C229" s="54" t="s">
        <v>982</v>
      </c>
      <c r="D229" s="32" t="s">
        <v>191</v>
      </c>
      <c r="E229" s="1303"/>
      <c r="F229" s="32" t="s">
        <v>36</v>
      </c>
      <c r="G229" s="32" t="s">
        <v>143</v>
      </c>
      <c r="I229" s="24">
        <v>37748.339999999997</v>
      </c>
      <c r="J229" s="24">
        <v>42900</v>
      </c>
      <c r="K229" s="123">
        <v>-5151.6600000000035</v>
      </c>
      <c r="L229" s="78">
        <v>41983.839999999997</v>
      </c>
      <c r="M229" s="100">
        <v>-4235.5</v>
      </c>
      <c r="O229" s="24">
        <v>282043.48</v>
      </c>
      <c r="P229" s="24">
        <v>318164</v>
      </c>
      <c r="Q229" s="123">
        <v>-36120.520000000019</v>
      </c>
      <c r="R229" s="78">
        <v>295795.87</v>
      </c>
      <c r="S229" s="100">
        <v>-13752.390000000014</v>
      </c>
      <c r="U229" s="24">
        <v>515683.48</v>
      </c>
      <c r="V229" s="24">
        <v>551804</v>
      </c>
      <c r="W229" s="123">
        <v>-36120.520000000019</v>
      </c>
      <c r="X229" s="78">
        <v>518833.34999999992</v>
      </c>
      <c r="Y229" s="100">
        <v>-3149.8699999999371</v>
      </c>
      <c r="AA229" s="24">
        <v>505080.95999999996</v>
      </c>
      <c r="AC229" s="25">
        <v>1.1368683772161603E-13</v>
      </c>
      <c r="AD229" s="25">
        <v>68386.690000000017</v>
      </c>
      <c r="AE229" s="25">
        <v>51579.839999999997</v>
      </c>
      <c r="AF229" s="25">
        <v>44270.140000000007</v>
      </c>
      <c r="AG229" s="25">
        <v>49786.700000000004</v>
      </c>
      <c r="AH229" s="25">
        <v>39788.660000000003</v>
      </c>
      <c r="AI229" s="25">
        <v>41983.839999999997</v>
      </c>
      <c r="AJ229" s="25">
        <v>45745.219999999994</v>
      </c>
      <c r="AK229" s="25">
        <v>50687.42</v>
      </c>
      <c r="AL229" s="25">
        <v>38810.61</v>
      </c>
      <c r="AM229" s="25">
        <v>51051.94</v>
      </c>
      <c r="AN229" s="25">
        <v>36742.29</v>
      </c>
      <c r="AO229" s="25">
        <v>38778.299999999996</v>
      </c>
      <c r="AP229" s="25">
        <v>46185.82</v>
      </c>
      <c r="AQ229" s="25">
        <v>37302.33</v>
      </c>
      <c r="AR229" s="25">
        <v>40091.369999999995</v>
      </c>
      <c r="AS229" s="25">
        <v>45486.75</v>
      </c>
      <c r="AT229" s="25">
        <v>36450.569999999992</v>
      </c>
      <c r="AU229" s="25">
        <v>37748.339999999997</v>
      </c>
      <c r="AV229" s="25">
        <v>53350</v>
      </c>
      <c r="AW229" s="25">
        <v>42570</v>
      </c>
      <c r="AX229" s="25">
        <v>42240</v>
      </c>
      <c r="AY229" s="25">
        <v>53460</v>
      </c>
      <c r="AZ229" s="25">
        <v>42020</v>
      </c>
      <c r="BB229" s="26">
        <v>41580</v>
      </c>
      <c r="BC229" s="26">
        <v>52250</v>
      </c>
      <c r="BD229" s="26">
        <v>42460</v>
      </c>
      <c r="BE229" s="26">
        <v>42460</v>
      </c>
      <c r="BF229" s="26">
        <v>55484</v>
      </c>
      <c r="BG229" s="26">
        <v>41030</v>
      </c>
      <c r="BH229" s="26">
        <v>42900</v>
      </c>
      <c r="BI229" s="26">
        <v>53350</v>
      </c>
      <c r="BJ229" s="26">
        <v>42570</v>
      </c>
      <c r="BK229" s="26">
        <v>42240</v>
      </c>
      <c r="BL229" s="26">
        <v>53460</v>
      </c>
      <c r="BM229" s="26">
        <v>42020</v>
      </c>
    </row>
    <row r="230" spans="3:65" ht="23.25" customHeight="1">
      <c r="C230" s="54" t="s">
        <v>983</v>
      </c>
      <c r="D230" s="32" t="s">
        <v>191</v>
      </c>
      <c r="E230" s="1303"/>
      <c r="F230" s="32" t="s">
        <v>40</v>
      </c>
      <c r="G230" s="32" t="s">
        <v>143</v>
      </c>
      <c r="I230" s="24">
        <v>4634.0200000000023</v>
      </c>
      <c r="J230" s="24">
        <v>5700</v>
      </c>
      <c r="K230" s="123">
        <v>-1065.9799999999977</v>
      </c>
      <c r="L230" s="78">
        <v>5035.5600000000004</v>
      </c>
      <c r="M230" s="100">
        <v>-401.53999999999814</v>
      </c>
      <c r="O230" s="24">
        <v>33518.97</v>
      </c>
      <c r="P230" s="24">
        <v>42750</v>
      </c>
      <c r="Q230" s="123">
        <v>-9231.0299999999988</v>
      </c>
      <c r="R230" s="78">
        <v>25405.45</v>
      </c>
      <c r="S230" s="100">
        <v>8113.52</v>
      </c>
      <c r="U230" s="24">
        <v>64868.97</v>
      </c>
      <c r="V230" s="24">
        <v>74100</v>
      </c>
      <c r="W230" s="123">
        <v>-9231.0299999999988</v>
      </c>
      <c r="X230" s="78">
        <v>50319.289999999994</v>
      </c>
      <c r="Y230" s="100">
        <v>14549.680000000008</v>
      </c>
      <c r="AA230" s="24">
        <v>58432.81</v>
      </c>
      <c r="AC230" s="25">
        <v>-1.2505552149377763E-12</v>
      </c>
      <c r="AD230" s="25">
        <v>4108.33</v>
      </c>
      <c r="AE230" s="25">
        <v>3075.9899999999993</v>
      </c>
      <c r="AF230" s="25">
        <v>4529.99</v>
      </c>
      <c r="AG230" s="25">
        <v>4680.84</v>
      </c>
      <c r="AH230" s="25">
        <v>3974.74</v>
      </c>
      <c r="AI230" s="25">
        <v>5035.5600000000004</v>
      </c>
      <c r="AJ230" s="25">
        <v>5547.5199999999977</v>
      </c>
      <c r="AK230" s="25">
        <v>7517.04</v>
      </c>
      <c r="AL230" s="25">
        <v>4633.1000000000004</v>
      </c>
      <c r="AM230" s="25">
        <v>2613.6499999999996</v>
      </c>
      <c r="AN230" s="25">
        <v>4602.5300000000007</v>
      </c>
      <c r="AO230" s="25">
        <v>4505.3</v>
      </c>
      <c r="AP230" s="25">
        <v>5785.7699999999995</v>
      </c>
      <c r="AQ230" s="25">
        <v>4509.8899999999994</v>
      </c>
      <c r="AR230" s="25">
        <v>4619.6100000000006</v>
      </c>
      <c r="AS230" s="25">
        <v>5016.0000000000009</v>
      </c>
      <c r="AT230" s="25">
        <v>4448.38</v>
      </c>
      <c r="AU230" s="25">
        <v>4634.0200000000023</v>
      </c>
      <c r="AV230" s="25">
        <v>7125</v>
      </c>
      <c r="AW230" s="25">
        <v>5700</v>
      </c>
      <c r="AX230" s="25">
        <v>5700</v>
      </c>
      <c r="AY230" s="25">
        <v>7125</v>
      </c>
      <c r="AZ230" s="25">
        <v>5700</v>
      </c>
      <c r="BB230" s="26">
        <v>5700</v>
      </c>
      <c r="BC230" s="26">
        <v>7125</v>
      </c>
      <c r="BD230" s="26">
        <v>5700</v>
      </c>
      <c r="BE230" s="26">
        <v>5700</v>
      </c>
      <c r="BF230" s="26">
        <v>7125</v>
      </c>
      <c r="BG230" s="26">
        <v>5700</v>
      </c>
      <c r="BH230" s="26">
        <v>5700</v>
      </c>
      <c r="BI230" s="26">
        <v>7125</v>
      </c>
      <c r="BJ230" s="26">
        <v>5700</v>
      </c>
      <c r="BK230" s="26">
        <v>5700</v>
      </c>
      <c r="BL230" s="26">
        <v>7125</v>
      </c>
      <c r="BM230" s="26">
        <v>5700</v>
      </c>
    </row>
    <row r="231" spans="3:65" ht="23.25" customHeight="1">
      <c r="C231" s="54" t="s">
        <v>984</v>
      </c>
      <c r="D231" s="32" t="s">
        <v>191</v>
      </c>
      <c r="E231" s="1303"/>
      <c r="F231" s="32" t="s">
        <v>79</v>
      </c>
      <c r="G231" s="32" t="s">
        <v>143</v>
      </c>
      <c r="I231" s="24">
        <v>9928.39</v>
      </c>
      <c r="J231" s="24">
        <v>20877.220769230771</v>
      </c>
      <c r="K231" s="123">
        <v>-10948.830769230772</v>
      </c>
      <c r="L231" s="78">
        <v>26042.489999999998</v>
      </c>
      <c r="M231" s="100">
        <v>-16114.099999999999</v>
      </c>
      <c r="O231" s="24">
        <v>125376.34000000001</v>
      </c>
      <c r="P231" s="24">
        <v>154535.12076923077</v>
      </c>
      <c r="Q231" s="123">
        <v>-29158.780769230754</v>
      </c>
      <c r="R231" s="78">
        <v>152276.24</v>
      </c>
      <c r="S231" s="100">
        <v>-26899.89999999998</v>
      </c>
      <c r="U231" s="24">
        <v>238959.49223076925</v>
      </c>
      <c r="V231" s="24">
        <v>268118.27300000004</v>
      </c>
      <c r="W231" s="123">
        <v>-29158.780769230798</v>
      </c>
      <c r="X231" s="78">
        <v>254591.68999999994</v>
      </c>
      <c r="Y231" s="100">
        <v>-15632.197769230697</v>
      </c>
      <c r="AA231" s="24">
        <v>227691.78999999998</v>
      </c>
      <c r="AC231" s="25">
        <v>1.6200374375330284E-12</v>
      </c>
      <c r="AD231" s="25">
        <v>44168.25</v>
      </c>
      <c r="AE231" s="25">
        <v>18173.61</v>
      </c>
      <c r="AF231" s="25">
        <v>18300.29</v>
      </c>
      <c r="AG231" s="25">
        <v>22827.54</v>
      </c>
      <c r="AH231" s="25">
        <v>22764.060000000005</v>
      </c>
      <c r="AI231" s="25">
        <v>26042.489999999998</v>
      </c>
      <c r="AJ231" s="25">
        <v>23935.949999999993</v>
      </c>
      <c r="AK231" s="25">
        <v>17098.560000000001</v>
      </c>
      <c r="AL231" s="25">
        <v>20299.78</v>
      </c>
      <c r="AM231" s="25">
        <v>23118.550000000003</v>
      </c>
      <c r="AN231" s="25">
        <v>17862.61</v>
      </c>
      <c r="AO231" s="25">
        <v>17354.129999999997</v>
      </c>
      <c r="AP231" s="25">
        <v>20819.010000000002</v>
      </c>
      <c r="AQ231" s="25">
        <v>17620.249999999996</v>
      </c>
      <c r="AR231" s="25">
        <v>15592.720000000001</v>
      </c>
      <c r="AS231" s="25">
        <v>23675.100000000006</v>
      </c>
      <c r="AT231" s="25">
        <v>20386.739999999998</v>
      </c>
      <c r="AU231" s="25">
        <v>9928.39</v>
      </c>
      <c r="AV231" s="25">
        <v>25892.122461538464</v>
      </c>
      <c r="AW231" s="25">
        <v>20650.10576923077</v>
      </c>
      <c r="AX231" s="25">
        <v>20589.541769230771</v>
      </c>
      <c r="AY231" s="25">
        <v>26013.250461538464</v>
      </c>
      <c r="AZ231" s="25">
        <v>20438.131769230771</v>
      </c>
      <c r="BB231" s="26">
        <v>20261.486769230767</v>
      </c>
      <c r="BC231" s="26">
        <v>25432.845461538462</v>
      </c>
      <c r="BD231" s="26">
        <v>20665.246769230769</v>
      </c>
      <c r="BE231" s="26">
        <v>20675.340769230774</v>
      </c>
      <c r="BF231" s="26">
        <v>26830.864461538466</v>
      </c>
      <c r="BG231" s="26">
        <v>19792.115769230768</v>
      </c>
      <c r="BH231" s="26">
        <v>20877.220769230771</v>
      </c>
      <c r="BI231" s="26">
        <v>25892.122461538464</v>
      </c>
      <c r="BJ231" s="26">
        <v>20650.10576923077</v>
      </c>
      <c r="BK231" s="26">
        <v>20589.541769230771</v>
      </c>
      <c r="BL231" s="26">
        <v>26013.250461538464</v>
      </c>
      <c r="BM231" s="26">
        <v>20438.131769230771</v>
      </c>
    </row>
    <row r="232" spans="3:65" s="54" customFormat="1" ht="21" customHeight="1">
      <c r="C232" s="54" t="s">
        <v>985</v>
      </c>
      <c r="D232" s="32" t="s">
        <v>191</v>
      </c>
      <c r="E232" s="1303"/>
      <c r="F232" s="54" t="s">
        <v>87</v>
      </c>
      <c r="G232" s="54" t="s">
        <v>143</v>
      </c>
      <c r="I232" s="25">
        <v>24198</v>
      </c>
      <c r="J232" s="25">
        <v>23616.754230769235</v>
      </c>
      <c r="K232" s="514">
        <v>581.24576923076529</v>
      </c>
      <c r="L232" s="82">
        <v>18938.099999999999</v>
      </c>
      <c r="M232" s="524">
        <v>5259.9000000000015</v>
      </c>
      <c r="O232" s="25">
        <v>142172.91999999998</v>
      </c>
      <c r="P232" s="25">
        <v>146918.64423076925</v>
      </c>
      <c r="Q232" s="514">
        <v>-4745.724230769265</v>
      </c>
      <c r="R232" s="82">
        <v>189346.49999999997</v>
      </c>
      <c r="S232" s="524">
        <v>-47173.579999999987</v>
      </c>
      <c r="U232" s="25">
        <v>256043.0252692308</v>
      </c>
      <c r="V232" s="25">
        <v>260788.74950000006</v>
      </c>
      <c r="W232" s="514">
        <v>-4745.724230769265</v>
      </c>
      <c r="X232" s="82">
        <v>321231.43999999994</v>
      </c>
      <c r="Y232" s="524">
        <v>-65188.414730769146</v>
      </c>
      <c r="AA232" s="25">
        <v>274057.86</v>
      </c>
      <c r="AB232" s="32"/>
      <c r="AC232" s="25">
        <v>-6.8212102632969618E-13</v>
      </c>
      <c r="AD232" s="25">
        <v>21761.089999999967</v>
      </c>
      <c r="AE232" s="25">
        <v>37209.829999999994</v>
      </c>
      <c r="AF232" s="25">
        <v>27748.959999999999</v>
      </c>
      <c r="AG232" s="25">
        <v>62404.510000000017</v>
      </c>
      <c r="AH232" s="25">
        <v>21284.009999999995</v>
      </c>
      <c r="AI232" s="25">
        <v>18938.099999999999</v>
      </c>
      <c r="AJ232" s="25">
        <v>44220.800000000017</v>
      </c>
      <c r="AK232" s="25">
        <v>23970.549999999977</v>
      </c>
      <c r="AL232" s="25">
        <v>20152.57</v>
      </c>
      <c r="AM232" s="25">
        <v>21073.469999999994</v>
      </c>
      <c r="AN232" s="25">
        <v>22467.549999999996</v>
      </c>
      <c r="AO232" s="25">
        <v>28945.070000000022</v>
      </c>
      <c r="AP232" s="25">
        <v>14641.30000000001</v>
      </c>
      <c r="AQ232" s="25">
        <v>18183.509999999998</v>
      </c>
      <c r="AR232" s="25">
        <v>16431.520000000004</v>
      </c>
      <c r="AS232" s="25">
        <v>34573.679999999964</v>
      </c>
      <c r="AT232" s="25">
        <v>5199.8399999999929</v>
      </c>
      <c r="AU232" s="25">
        <v>24198</v>
      </c>
      <c r="AV232" s="25">
        <v>26777.862538461552</v>
      </c>
      <c r="AW232" s="25">
        <v>20593.331730769245</v>
      </c>
      <c r="AX232" s="25">
        <v>20029.085730769231</v>
      </c>
      <c r="AY232" s="25">
        <v>28456.354538461546</v>
      </c>
      <c r="AZ232" s="25">
        <v>18013.470730769237</v>
      </c>
      <c r="BB232" s="1188">
        <v>14765.813230769236</v>
      </c>
      <c r="BC232" s="1188">
        <v>19725.567038461544</v>
      </c>
      <c r="BD232" s="1188">
        <v>19765.053230769234</v>
      </c>
      <c r="BE232" s="1188">
        <v>21075.934230769235</v>
      </c>
      <c r="BF232" s="1188">
        <v>38504.675538461539</v>
      </c>
      <c r="BG232" s="1188">
        <v>9464.8467307692408</v>
      </c>
      <c r="BH232" s="1188">
        <v>23616.754230769235</v>
      </c>
      <c r="BI232" s="1188">
        <v>26777.862538461552</v>
      </c>
      <c r="BJ232" s="1188">
        <v>20593.331730769245</v>
      </c>
      <c r="BK232" s="1188">
        <v>20029.085730769231</v>
      </c>
      <c r="BL232" s="1188">
        <v>28456.354538461546</v>
      </c>
      <c r="BM232" s="1188">
        <v>18013.470730769237</v>
      </c>
    </row>
    <row r="233" spans="3:65" s="502" customFormat="1" ht="20.25" customHeight="1">
      <c r="E233" s="1303"/>
      <c r="F233" s="106" t="s">
        <v>609</v>
      </c>
      <c r="G233" s="106" t="s">
        <v>614</v>
      </c>
      <c r="H233" s="106"/>
      <c r="I233" s="510">
        <v>0.62833595917613805</v>
      </c>
      <c r="J233" s="510">
        <v>0.73417961356466876</v>
      </c>
      <c r="K233" s="515">
        <v>-0.10584365438853072</v>
      </c>
      <c r="L233" s="510">
        <v>0.72115011227211068</v>
      </c>
      <c r="M233" s="515">
        <v>-9.2814153095972629E-2</v>
      </c>
      <c r="N233" s="106"/>
      <c r="O233" s="510">
        <v>0.63177038040188183</v>
      </c>
      <c r="P233" s="510">
        <v>0.68903335587225634</v>
      </c>
      <c r="Q233" s="515">
        <v>-5.7262975470374511E-2</v>
      </c>
      <c r="R233" s="510">
        <v>0.72831399628041538</v>
      </c>
      <c r="S233" s="515">
        <v>-9.6543615878533551E-2</v>
      </c>
      <c r="T233" s="106"/>
      <c r="U233" s="510">
        <v>0.64186161955878895</v>
      </c>
      <c r="V233" s="510">
        <v>0.67375205513418901</v>
      </c>
      <c r="W233" s="515">
        <v>-3.1890435575400056E-2</v>
      </c>
      <c r="X233" s="510">
        <v>0.70665237055010277</v>
      </c>
      <c r="Y233" s="515">
        <v>-6.4790750991313817E-2</v>
      </c>
      <c r="Z233" s="106"/>
      <c r="AA233" s="67">
        <v>0.65226257592326453</v>
      </c>
      <c r="AB233" s="32"/>
      <c r="AC233" s="67" t="e">
        <v>#DIV/0!</v>
      </c>
      <c r="AD233" s="67">
        <v>0.74780589467711001</v>
      </c>
      <c r="AE233" s="67">
        <v>0.75062885365784948</v>
      </c>
      <c r="AF233" s="67">
        <v>0.657677904076028</v>
      </c>
      <c r="AG233" s="67">
        <v>0.75490587587603386</v>
      </c>
      <c r="AH233" s="67">
        <v>0.73442478465262728</v>
      </c>
      <c r="AI233" s="67">
        <v>0.71261701734269878</v>
      </c>
      <c r="AJ233" s="67">
        <v>0.74123479135780468</v>
      </c>
      <c r="AK233" s="67">
        <v>0.75273319445385922</v>
      </c>
      <c r="AL233" s="67">
        <v>0.75518559625107906</v>
      </c>
      <c r="AM233" s="67">
        <v>0.72423294819372885</v>
      </c>
      <c r="AN233" s="67">
        <v>0.77341570476961108</v>
      </c>
      <c r="AO233" s="67">
        <v>0.80613594439545611</v>
      </c>
      <c r="AP233" s="67">
        <v>0.69552559169104033</v>
      </c>
      <c r="AQ233" s="67">
        <v>0.80591666086927627</v>
      </c>
      <c r="AR233" s="67">
        <v>0.8160779280666618</v>
      </c>
      <c r="AS233" s="67">
        <v>0.74464540724238437</v>
      </c>
      <c r="AT233" s="67">
        <v>0.71359765949132048</v>
      </c>
      <c r="AU233" s="67">
        <v>0.76632718749120454</v>
      </c>
      <c r="AV233" s="67">
        <v>0.77250000000000008</v>
      </c>
      <c r="AW233" s="67">
        <v>0.77250000000000008</v>
      </c>
      <c r="AX233" s="67">
        <v>0.77250000000000008</v>
      </c>
      <c r="AY233" s="67">
        <v>0.77250000000000008</v>
      </c>
      <c r="AZ233" s="67">
        <v>0.77250000000000008</v>
      </c>
      <c r="BA233" s="106"/>
      <c r="BB233" s="67">
        <v>0.76250000000000007</v>
      </c>
      <c r="BC233" s="67">
        <v>0.76250000000000007</v>
      </c>
      <c r="BD233" s="67">
        <v>0.76250000000000007</v>
      </c>
      <c r="BE233" s="67">
        <v>0.77250000000000008</v>
      </c>
      <c r="BF233" s="67">
        <v>0.77250000000000008</v>
      </c>
      <c r="BG233" s="67">
        <v>0.77250000000000008</v>
      </c>
      <c r="BH233" s="67">
        <v>0.77250000000000008</v>
      </c>
      <c r="BI233" s="67">
        <v>0.77250000000000008</v>
      </c>
      <c r="BJ233" s="67">
        <v>0.77250000000000008</v>
      </c>
      <c r="BK233" s="67">
        <v>0.77250000000000008</v>
      </c>
      <c r="BL233" s="67">
        <v>0.77250000000000008</v>
      </c>
      <c r="BM233" s="67">
        <v>0.77250000000000008</v>
      </c>
    </row>
    <row r="234" spans="3:65" s="502" customFormat="1" ht="23.25" customHeight="1">
      <c r="E234" s="1303"/>
      <c r="F234" s="106" t="s">
        <v>610</v>
      </c>
      <c r="G234" s="106" t="s">
        <v>614</v>
      </c>
      <c r="H234" s="106"/>
      <c r="I234" s="511">
        <v>0.31001211523135558</v>
      </c>
      <c r="J234" s="511">
        <v>0.33832807570977919</v>
      </c>
      <c r="K234" s="516">
        <v>2.8315960478423607E-2</v>
      </c>
      <c r="L234" s="511">
        <v>0.32909406761472837</v>
      </c>
      <c r="M234" s="516">
        <v>1.9081952383372791E-2</v>
      </c>
      <c r="N234" s="106"/>
      <c r="O234" s="511">
        <v>0.30557904016276838</v>
      </c>
      <c r="P234" s="511">
        <v>0.33097264121502135</v>
      </c>
      <c r="Q234" s="516">
        <v>2.5393601052252968E-2</v>
      </c>
      <c r="R234" s="511">
        <v>0.32502180467459524</v>
      </c>
      <c r="S234" s="516">
        <v>1.944276451182686E-2</v>
      </c>
      <c r="T234" s="106"/>
      <c r="U234" s="511">
        <v>0.30774571607611706</v>
      </c>
      <c r="V234" s="511">
        <v>0.32193932322053675</v>
      </c>
      <c r="W234" s="516">
        <v>1.4193607144419695E-2</v>
      </c>
      <c r="X234" s="511">
        <v>0.32021185627181531</v>
      </c>
      <c r="Y234" s="516">
        <v>1.246614019569825E-2</v>
      </c>
      <c r="Z234" s="106"/>
      <c r="AA234" s="22">
        <v>0.30926191760099614</v>
      </c>
      <c r="AB234" s="32"/>
      <c r="AC234" s="22" t="e">
        <v>#DIV/0!</v>
      </c>
      <c r="AD234" s="22">
        <v>0.36944342671662839</v>
      </c>
      <c r="AE234" s="22">
        <v>0.35184999110822246</v>
      </c>
      <c r="AF234" s="22">
        <v>0.30696555832365308</v>
      </c>
      <c r="AG234" s="22">
        <v>0.26903638278736058</v>
      </c>
      <c r="AH234" s="22">
        <v>0.33277860001793169</v>
      </c>
      <c r="AI234" s="22">
        <v>0.32520002271079695</v>
      </c>
      <c r="AJ234" s="22">
        <v>0.28386850879243486</v>
      </c>
      <c r="AK234" s="22">
        <v>0.38433294556873937</v>
      </c>
      <c r="AL234" s="22">
        <v>0.34935149104401436</v>
      </c>
      <c r="AM234" s="22">
        <v>0.37782955272675628</v>
      </c>
      <c r="AN234" s="22">
        <v>0.34792863267550767</v>
      </c>
      <c r="AO234" s="22">
        <v>0.34895740580279144</v>
      </c>
      <c r="AP234" s="22">
        <v>0.36741074805918528</v>
      </c>
      <c r="AQ234" s="22">
        <v>0.38732448184309254</v>
      </c>
      <c r="AR234" s="22">
        <v>0.42637112610029554</v>
      </c>
      <c r="AS234" s="22">
        <v>0.31145768227704507</v>
      </c>
      <c r="AT234" s="22">
        <v>0.39122860927971159</v>
      </c>
      <c r="AU234" s="22">
        <v>0.37809504435325025</v>
      </c>
      <c r="AV234" s="22">
        <v>0.36424835798069177</v>
      </c>
      <c r="AW234" s="22">
        <v>0.36737864077669902</v>
      </c>
      <c r="AX234" s="22">
        <v>0.3684609949493628</v>
      </c>
      <c r="AY234" s="22">
        <v>0.35894130443540267</v>
      </c>
      <c r="AZ234" s="22">
        <v>0.37669544325811977</v>
      </c>
      <c r="BA234" s="106"/>
      <c r="BB234" s="22">
        <v>0.38519973319499001</v>
      </c>
      <c r="BC234" s="22">
        <v>0.38112813929230521</v>
      </c>
      <c r="BD234" s="22">
        <v>0.36545479584107965</v>
      </c>
      <c r="BE234" s="22">
        <v>0.36480797319357333</v>
      </c>
      <c r="BF234" s="22">
        <v>0.33499975848910785</v>
      </c>
      <c r="BG234" s="22">
        <v>0.41711991053728459</v>
      </c>
      <c r="BH234" s="22">
        <v>0.35598705501618122</v>
      </c>
      <c r="BI234" s="22">
        <v>0.36424835798069177</v>
      </c>
      <c r="BJ234" s="22">
        <v>0.36737864077669902</v>
      </c>
      <c r="BK234" s="22">
        <v>0.3684609949493628</v>
      </c>
      <c r="BL234" s="22">
        <v>0.35894130443540267</v>
      </c>
      <c r="BM234" s="22">
        <v>0.37669544325811977</v>
      </c>
    </row>
    <row r="235" spans="3:65" s="502" customFormat="1" ht="23.25" customHeight="1">
      <c r="E235" s="1303"/>
      <c r="F235" s="106" t="s">
        <v>611</v>
      </c>
      <c r="G235" s="106" t="s">
        <v>614</v>
      </c>
      <c r="H235" s="106"/>
      <c r="I235" s="511">
        <v>3.805736470065723E-2</v>
      </c>
      <c r="J235" s="511">
        <v>4.4952681388012616E-2</v>
      </c>
      <c r="K235" s="516">
        <v>6.8953166873553864E-3</v>
      </c>
      <c r="L235" s="511">
        <v>3.9471685370323958E-2</v>
      </c>
      <c r="M235" s="516">
        <v>1.4143206696667285E-3</v>
      </c>
      <c r="N235" s="106"/>
      <c r="O235" s="511">
        <v>3.63160129773063E-2</v>
      </c>
      <c r="P235" s="511">
        <v>4.4471028815146155E-2</v>
      </c>
      <c r="Q235" s="516">
        <v>8.1550158378398546E-3</v>
      </c>
      <c r="R235" s="511">
        <v>2.7915620348486259E-2</v>
      </c>
      <c r="S235" s="516">
        <v>-8.4003926288200408E-3</v>
      </c>
      <c r="T235" s="106"/>
      <c r="U235" s="511">
        <v>3.8712016960035553E-2</v>
      </c>
      <c r="V235" s="511">
        <v>4.3232205367561262E-2</v>
      </c>
      <c r="W235" s="516">
        <v>4.520188407525709E-3</v>
      </c>
      <c r="X235" s="511">
        <v>3.1055893491002063E-2</v>
      </c>
      <c r="Y235" s="516">
        <v>-7.6561234690334899E-3</v>
      </c>
      <c r="Z235" s="106"/>
      <c r="AA235" s="22">
        <v>3.5778507412781234E-2</v>
      </c>
      <c r="AB235" s="32"/>
      <c r="AC235" s="67">
        <v>-1.6328295025721004E-17</v>
      </c>
      <c r="AD235" s="67">
        <v>2.5793089488929763E-2</v>
      </c>
      <c r="AE235" s="67">
        <v>2.2707030882917336E-2</v>
      </c>
      <c r="AF235" s="67">
        <v>3.4377412305531936E-2</v>
      </c>
      <c r="AG235" s="67">
        <v>2.6386479018057966E-2</v>
      </c>
      <c r="AH235" s="67">
        <v>3.8965854071712838E-2</v>
      </c>
      <c r="AI235" s="67">
        <v>3.9471685370323958E-2</v>
      </c>
      <c r="AJ235" s="67">
        <v>3.5303432785879121E-2</v>
      </c>
      <c r="AK235" s="67">
        <v>5.5453048330132218E-2</v>
      </c>
      <c r="AL235" s="67">
        <v>3.7197574510360258E-2</v>
      </c>
      <c r="AM235" s="67">
        <v>1.6642171254955908E-2</v>
      </c>
      <c r="AN235" s="67">
        <v>3.3866364234585798E-2</v>
      </c>
      <c r="AO235" s="67">
        <v>3.9873591872240953E-2</v>
      </c>
      <c r="AP235" s="67">
        <v>3.9354693410602007E-2</v>
      </c>
      <c r="AQ235" s="67">
        <v>3.6129658165842377E-2</v>
      </c>
      <c r="AR235" s="67">
        <v>3.5494721788937492E-2</v>
      </c>
      <c r="AS235" s="67">
        <v>2.7982033481596461E-2</v>
      </c>
      <c r="AT235" s="67">
        <v>4.1581980686782545E-2</v>
      </c>
      <c r="AU235" s="67">
        <v>3.805736470065723E-2</v>
      </c>
      <c r="AV235" s="67">
        <v>4.3577981651376149E-2</v>
      </c>
      <c r="AW235" s="67">
        <v>4.2857142857142858E-2</v>
      </c>
      <c r="AX235" s="67">
        <v>4.1819515774027878E-2</v>
      </c>
      <c r="AY235" s="67">
        <v>4.0854357798165139E-2</v>
      </c>
      <c r="AZ235" s="67">
        <v>3.9175257731958762E-2</v>
      </c>
      <c r="BA235" s="106"/>
      <c r="BB235" s="67">
        <v>4.432348367029549E-2</v>
      </c>
      <c r="BC235" s="67">
        <v>4.4755025125628144E-2</v>
      </c>
      <c r="BD235" s="67">
        <v>4.2128603104212861E-2</v>
      </c>
      <c r="BE235" s="67">
        <v>4.3214556482183475E-2</v>
      </c>
      <c r="BF235" s="67">
        <v>4.0163472378804958E-2</v>
      </c>
      <c r="BG235" s="67">
        <v>5.5827619980411358E-2</v>
      </c>
      <c r="BH235" s="67">
        <v>4.4952681388012616E-2</v>
      </c>
      <c r="BI235" s="67">
        <v>4.3577981651376149E-2</v>
      </c>
      <c r="BJ235" s="67">
        <v>4.2857142857142858E-2</v>
      </c>
      <c r="BK235" s="67">
        <v>4.1819515774027878E-2</v>
      </c>
      <c r="BL235" s="67">
        <v>4.0854357798165139E-2</v>
      </c>
      <c r="BM235" s="67">
        <v>3.9175257731958762E-2</v>
      </c>
    </row>
    <row r="236" spans="3:65" s="502" customFormat="1" ht="23.25" customHeight="1">
      <c r="E236" s="1303"/>
      <c r="F236" s="106" t="s">
        <v>612</v>
      </c>
      <c r="G236" s="106" t="s">
        <v>614</v>
      </c>
      <c r="H236" s="106"/>
      <c r="I236" s="511">
        <v>8.1537921528253662E-2</v>
      </c>
      <c r="J236" s="511">
        <v>0.16464685149235625</v>
      </c>
      <c r="K236" s="516">
        <v>8.3108929964102587E-2</v>
      </c>
      <c r="L236" s="511">
        <v>0.20413637639901178</v>
      </c>
      <c r="M236" s="516">
        <v>0.12259845487075811</v>
      </c>
      <c r="N236" s="106"/>
      <c r="O236" s="511">
        <v>0.1358385651613748</v>
      </c>
      <c r="P236" s="511">
        <v>0.16075639318550999</v>
      </c>
      <c r="Q236" s="516">
        <v>2.4917828024135197E-2</v>
      </c>
      <c r="R236" s="511">
        <v>0.16732180315384992</v>
      </c>
      <c r="S236" s="516">
        <v>3.1483237992475127E-2</v>
      </c>
      <c r="T236" s="106"/>
      <c r="U236" s="511">
        <v>0.14260445195906493</v>
      </c>
      <c r="V236" s="511">
        <v>0.15642839731621941</v>
      </c>
      <c r="W236" s="516">
        <v>1.3823945357154477E-2</v>
      </c>
      <c r="X236" s="511">
        <v>0.15712805980239813</v>
      </c>
      <c r="Y236" s="516">
        <v>1.4523607843333203E-2</v>
      </c>
      <c r="Z236" s="106"/>
      <c r="AA236" s="22">
        <v>0.13941606430264825</v>
      </c>
      <c r="AB236" s="32"/>
      <c r="AC236" s="67" t="e">
        <v>#DIV/0!</v>
      </c>
      <c r="AD236" s="67">
        <v>0.23860885257170245</v>
      </c>
      <c r="AE236" s="67">
        <v>0.12397061559136871</v>
      </c>
      <c r="AF236" s="67">
        <v>0.1268927258268161</v>
      </c>
      <c r="AG236" s="67">
        <v>0.12335500825589536</v>
      </c>
      <c r="AH236" s="67">
        <v>0.19039072985931668</v>
      </c>
      <c r="AI236" s="67">
        <v>0.20172090831724071</v>
      </c>
      <c r="AJ236" s="67">
        <v>0.14853273048048038</v>
      </c>
      <c r="AK236" s="67">
        <v>0.1296483413396031</v>
      </c>
      <c r="AL236" s="67">
        <v>0.18272731118798341</v>
      </c>
      <c r="AM236" s="67">
        <v>0.17109773705350184</v>
      </c>
      <c r="AN236" s="67">
        <v>0.1691487785142366</v>
      </c>
      <c r="AO236" s="67">
        <v>0.15616600482136653</v>
      </c>
      <c r="AP236" s="67">
        <v>0.1656163739856012</v>
      </c>
      <c r="AQ236" s="67">
        <v>0.18295785279889351</v>
      </c>
      <c r="AR236" s="67">
        <v>0.16582834623427939</v>
      </c>
      <c r="AS236" s="67">
        <v>0.16210856510252483</v>
      </c>
      <c r="AT236" s="67">
        <v>0.21881347638588555</v>
      </c>
      <c r="AU236" s="67">
        <v>9.9444771807352755E-2</v>
      </c>
      <c r="AV236" s="67">
        <v>0.1767790645032872</v>
      </c>
      <c r="AW236" s="67">
        <v>0.178210190025724</v>
      </c>
      <c r="AX236" s="67">
        <v>0.17960329180497711</v>
      </c>
      <c r="AY236" s="67">
        <v>0.17465825015468492</v>
      </c>
      <c r="AZ236" s="67">
        <v>0.18322111152256651</v>
      </c>
      <c r="BA236" s="106"/>
      <c r="BB236" s="67">
        <v>0.18770368681196517</v>
      </c>
      <c r="BC236" s="67">
        <v>0.18551527402229481</v>
      </c>
      <c r="BD236" s="67">
        <v>0.17786654590331516</v>
      </c>
      <c r="BE236" s="67">
        <v>0.17763846352118545</v>
      </c>
      <c r="BF236" s="67">
        <v>0.16199865032566818</v>
      </c>
      <c r="BG236" s="67">
        <v>0.20121095683658585</v>
      </c>
      <c r="BH236" s="67">
        <v>0.17324056733242693</v>
      </c>
      <c r="BI236" s="67">
        <v>0.1767790645032872</v>
      </c>
      <c r="BJ236" s="67">
        <v>0.178210190025724</v>
      </c>
      <c r="BK236" s="67">
        <v>0.17960329180497711</v>
      </c>
      <c r="BL236" s="67">
        <v>0.17465825015468492</v>
      </c>
      <c r="BM236" s="67">
        <v>0.18322111152256651</v>
      </c>
    </row>
    <row r="237" spans="3:65" s="503" customFormat="1" ht="21" customHeight="1">
      <c r="C237" s="503" t="s">
        <v>986</v>
      </c>
      <c r="E237" s="1304"/>
      <c r="F237" s="507" t="s">
        <v>613</v>
      </c>
      <c r="G237" s="507" t="s">
        <v>614</v>
      </c>
      <c r="H237" s="504"/>
      <c r="I237" s="512">
        <v>0.19872855771587156</v>
      </c>
      <c r="J237" s="512">
        <v>0.18625200497452077</v>
      </c>
      <c r="K237" s="517">
        <v>1.2476552741350788E-2</v>
      </c>
      <c r="L237" s="512">
        <v>0.14844798288804661</v>
      </c>
      <c r="M237" s="517">
        <v>5.0280574827824942E-2</v>
      </c>
      <c r="N237" s="504"/>
      <c r="O237" s="512">
        <v>0.15403676210043235</v>
      </c>
      <c r="P237" s="512">
        <v>0.15283329265657886</v>
      </c>
      <c r="Q237" s="517">
        <v>1.2034694438534943E-3</v>
      </c>
      <c r="R237" s="512">
        <v>0.20805476810348381</v>
      </c>
      <c r="S237" s="517">
        <v>-5.4018006003051455E-2</v>
      </c>
      <c r="T237" s="504"/>
      <c r="U237" s="512">
        <v>0.15279943456357137</v>
      </c>
      <c r="V237" s="512">
        <v>0.15215212922987167</v>
      </c>
      <c r="W237" s="517">
        <v>6.4730533369969367E-4</v>
      </c>
      <c r="X237" s="512">
        <v>0.19825656098488709</v>
      </c>
      <c r="Y237" s="517">
        <v>-4.5457126421315719E-2</v>
      </c>
      <c r="Z237" s="504"/>
      <c r="AA237" s="508">
        <v>0.16780608660683891</v>
      </c>
      <c r="AB237" s="32"/>
      <c r="AC237" s="506" t="e">
        <v>#DIV/0!</v>
      </c>
      <c r="AD237" s="506">
        <v>0.11755930369914001</v>
      </c>
      <c r="AE237" s="506">
        <v>0.25382549373240532</v>
      </c>
      <c r="AF237" s="506">
        <v>0.19240903686549701</v>
      </c>
      <c r="AG237" s="506">
        <v>0.33722025440564801</v>
      </c>
      <c r="AH237" s="506">
        <v>0.1780121032115094</v>
      </c>
      <c r="AI237" s="506">
        <v>0.14669145438100337</v>
      </c>
      <c r="AJ237" s="506">
        <v>0.27440883558125878</v>
      </c>
      <c r="AK237" s="506">
        <v>0.18175460673284885</v>
      </c>
      <c r="AL237" s="506">
        <v>0.18140220877406649</v>
      </c>
      <c r="AM237" s="506">
        <v>0.15596233452638067</v>
      </c>
      <c r="AN237" s="506">
        <v>0.2127549467131363</v>
      </c>
      <c r="AO237" s="506">
        <v>0.26047032845638446</v>
      </c>
      <c r="AP237" s="506">
        <v>0.11647234985887342</v>
      </c>
      <c r="AQ237" s="506">
        <v>0.18880639865763588</v>
      </c>
      <c r="AR237" s="506">
        <v>0.17474897180963211</v>
      </c>
      <c r="AS237" s="506">
        <v>0.23673351559714018</v>
      </c>
      <c r="AT237" s="506">
        <v>5.5810544846816197E-2</v>
      </c>
      <c r="AU237" s="506">
        <v>0.2423720853224261</v>
      </c>
      <c r="AV237" s="506">
        <v>0.18282647534896529</v>
      </c>
      <c r="AW237" s="506">
        <v>0.17772023068625023</v>
      </c>
      <c r="AX237" s="506">
        <v>0.1747144142113001</v>
      </c>
      <c r="AY237" s="506">
        <v>0.19106174742820198</v>
      </c>
      <c r="AZ237" s="506">
        <v>0.16148482488206292</v>
      </c>
      <c r="BA237" s="504"/>
      <c r="BB237" s="506">
        <v>0.13679142176285145</v>
      </c>
      <c r="BC237" s="506">
        <v>0.14388456769099475</v>
      </c>
      <c r="BD237" s="506">
        <v>0.17011854670840421</v>
      </c>
      <c r="BE237" s="506">
        <v>0.18108028379387606</v>
      </c>
      <c r="BF237" s="506">
        <v>0.23248246352256641</v>
      </c>
      <c r="BG237" s="506">
        <v>9.6221691971425216E-2</v>
      </c>
      <c r="BH237" s="506">
        <v>0.19597339831357757</v>
      </c>
      <c r="BI237" s="506">
        <v>0.18282647534896529</v>
      </c>
      <c r="BJ237" s="506">
        <v>0.17772023068625023</v>
      </c>
      <c r="BK237" s="506">
        <v>0.1747144142113001</v>
      </c>
      <c r="BL237" s="506">
        <v>0.19106174742820198</v>
      </c>
      <c r="BM237" s="506">
        <v>0.16148482488206292</v>
      </c>
    </row>
    <row r="238" spans="3:65">
      <c r="I238" s="49"/>
      <c r="J238" s="49"/>
      <c r="K238" s="49"/>
      <c r="L238" s="163"/>
      <c r="M238" s="522"/>
      <c r="O238" s="49"/>
      <c r="P238" s="49"/>
      <c r="Q238" s="49"/>
      <c r="R238" s="163"/>
      <c r="S238" s="522"/>
      <c r="U238" s="49"/>
      <c r="V238" s="49"/>
      <c r="W238" s="49"/>
      <c r="X238" s="163"/>
      <c r="Y238" s="522"/>
      <c r="AA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B238" s="1180"/>
      <c r="BC238" s="1180"/>
      <c r="BD238" s="1180"/>
      <c r="BE238" s="1180"/>
      <c r="BF238" s="1180"/>
      <c r="BG238" s="1180"/>
      <c r="BH238" s="1180"/>
      <c r="BI238" s="1180"/>
      <c r="BJ238" s="1180"/>
      <c r="BK238" s="1180"/>
      <c r="BL238" s="1180"/>
      <c r="BM238" s="1180"/>
    </row>
    <row r="239" spans="3:65" s="54" customFormat="1" ht="21" customHeight="1">
      <c r="C239" s="54" t="s">
        <v>987</v>
      </c>
      <c r="D239" s="597" t="s">
        <v>198</v>
      </c>
      <c r="E239" s="1302" t="s">
        <v>198</v>
      </c>
      <c r="F239" s="62" t="s">
        <v>57</v>
      </c>
      <c r="G239" s="62" t="s">
        <v>143</v>
      </c>
      <c r="I239" s="63">
        <v>110191.45</v>
      </c>
      <c r="J239" s="63">
        <v>150792</v>
      </c>
      <c r="K239" s="513">
        <v>-40600.550000000003</v>
      </c>
      <c r="L239" s="167">
        <v>161713.29</v>
      </c>
      <c r="M239" s="523">
        <v>-51521.840000000011</v>
      </c>
      <c r="O239" s="63">
        <v>841840.03</v>
      </c>
      <c r="P239" s="63">
        <v>1077998</v>
      </c>
      <c r="Q239" s="513">
        <v>-236157.96999999997</v>
      </c>
      <c r="R239" s="167">
        <v>674656.25</v>
      </c>
      <c r="S239" s="523">
        <v>167183.78000000003</v>
      </c>
      <c r="U239" s="63">
        <v>1638545.03</v>
      </c>
      <c r="V239" s="63">
        <v>1874703</v>
      </c>
      <c r="W239" s="513">
        <v>-236157.96999999997</v>
      </c>
      <c r="X239" s="167">
        <v>1400421.4200000002</v>
      </c>
      <c r="Y239" s="523">
        <v>238123.60999999987</v>
      </c>
      <c r="AA239" s="63">
        <v>1567605.1999999997</v>
      </c>
      <c r="AB239" s="32"/>
      <c r="AC239" s="25">
        <v>0</v>
      </c>
      <c r="AD239" s="25">
        <v>0</v>
      </c>
      <c r="AE239" s="25">
        <v>0</v>
      </c>
      <c r="AF239" s="25">
        <v>120915.18</v>
      </c>
      <c r="AG239" s="25">
        <v>239445.81</v>
      </c>
      <c r="AH239" s="25">
        <v>152581.97</v>
      </c>
      <c r="AI239" s="25">
        <v>161713.29</v>
      </c>
      <c r="AJ239" s="25">
        <v>195021.84</v>
      </c>
      <c r="AK239" s="25">
        <v>153546.03</v>
      </c>
      <c r="AL239" s="25">
        <v>125994.5</v>
      </c>
      <c r="AM239" s="25">
        <v>143477.07</v>
      </c>
      <c r="AN239" s="25">
        <v>107725.73000000001</v>
      </c>
      <c r="AO239" s="25">
        <v>114637.74</v>
      </c>
      <c r="AP239" s="25">
        <v>129385.70999999999</v>
      </c>
      <c r="AQ239" s="25">
        <v>109169.95999999999</v>
      </c>
      <c r="AR239" s="25">
        <v>112888.13999999998</v>
      </c>
      <c r="AS239" s="25">
        <v>161198.08000000002</v>
      </c>
      <c r="AT239" s="25">
        <v>104368.95</v>
      </c>
      <c r="AU239" s="25">
        <v>110191.45</v>
      </c>
      <c r="AV239" s="25">
        <v>183134</v>
      </c>
      <c r="AW239" s="25">
        <v>144818</v>
      </c>
      <c r="AX239" s="25">
        <v>143170</v>
      </c>
      <c r="AY239" s="25">
        <v>186018</v>
      </c>
      <c r="AZ239" s="25">
        <v>139565</v>
      </c>
      <c r="BB239" s="1188">
        <v>134930</v>
      </c>
      <c r="BC239" s="1188">
        <v>171392</v>
      </c>
      <c r="BD239" s="1188">
        <v>145230</v>
      </c>
      <c r="BE239" s="1188">
        <v>145436</v>
      </c>
      <c r="BF239" s="1188">
        <v>207133</v>
      </c>
      <c r="BG239" s="1188">
        <v>123085</v>
      </c>
      <c r="BH239" s="1188">
        <v>150792</v>
      </c>
      <c r="BI239" s="1188">
        <v>183134</v>
      </c>
      <c r="BJ239" s="1188">
        <v>144818</v>
      </c>
      <c r="BK239" s="1188">
        <v>143170</v>
      </c>
      <c r="BL239" s="1188">
        <v>186018</v>
      </c>
      <c r="BM239" s="1188">
        <v>139565</v>
      </c>
    </row>
    <row r="240" spans="3:65" ht="20.25" customHeight="1">
      <c r="C240" s="54" t="s">
        <v>988</v>
      </c>
      <c r="D240" s="32" t="s">
        <v>198</v>
      </c>
      <c r="E240" s="1303"/>
      <c r="F240" s="32" t="s">
        <v>1</v>
      </c>
      <c r="G240" s="32" t="s">
        <v>143</v>
      </c>
      <c r="I240" s="24">
        <v>87036.57</v>
      </c>
      <c r="J240" s="24">
        <v>116486.82</v>
      </c>
      <c r="K240" s="123">
        <v>-29450.25</v>
      </c>
      <c r="L240" s="78">
        <v>118680.76000000001</v>
      </c>
      <c r="M240" s="100">
        <v>-31644.190000000002</v>
      </c>
      <c r="O240" s="24">
        <v>666839.94999999995</v>
      </c>
      <c r="P240" s="24">
        <v>828237.93500000006</v>
      </c>
      <c r="Q240" s="123">
        <v>-161397.9850000001</v>
      </c>
      <c r="R240" s="78">
        <v>516977.11000000004</v>
      </c>
      <c r="S240" s="100">
        <v>149862.83999999991</v>
      </c>
      <c r="U240" s="24">
        <v>1282294.5625</v>
      </c>
      <c r="V240" s="24">
        <v>1443692.5474999999</v>
      </c>
      <c r="W240" s="123">
        <v>-161397.98499999987</v>
      </c>
      <c r="X240" s="78">
        <v>1085414.3500000001</v>
      </c>
      <c r="Y240" s="100">
        <v>196880.21249999991</v>
      </c>
      <c r="AA240" s="24">
        <v>1235277.1900000002</v>
      </c>
      <c r="AC240" s="25">
        <v>0</v>
      </c>
      <c r="AD240" s="25">
        <v>0</v>
      </c>
      <c r="AE240" s="25">
        <v>0</v>
      </c>
      <c r="AF240" s="25">
        <v>97063.389999999985</v>
      </c>
      <c r="AG240" s="25">
        <v>186265.38</v>
      </c>
      <c r="AH240" s="25">
        <v>114967.58</v>
      </c>
      <c r="AI240" s="25">
        <v>118680.76000000001</v>
      </c>
      <c r="AJ240" s="25">
        <v>150410.07999999999</v>
      </c>
      <c r="AK240" s="25">
        <v>120901.32</v>
      </c>
      <c r="AL240" s="25">
        <v>97587.16</v>
      </c>
      <c r="AM240" s="25">
        <v>108266.33000000002</v>
      </c>
      <c r="AN240" s="25">
        <v>91272.35</v>
      </c>
      <c r="AO240" s="25">
        <v>96005.42</v>
      </c>
      <c r="AP240" s="25">
        <v>100567.59999999999</v>
      </c>
      <c r="AQ240" s="25">
        <v>87143.449999999983</v>
      </c>
      <c r="AR240" s="25">
        <v>85434.589999999982</v>
      </c>
      <c r="AS240" s="25">
        <v>126659.95000000001</v>
      </c>
      <c r="AT240" s="25">
        <v>83992.37</v>
      </c>
      <c r="AU240" s="25">
        <v>87036.57</v>
      </c>
      <c r="AV240" s="25">
        <v>141471.01500000001</v>
      </c>
      <c r="AW240" s="25">
        <v>111871.90500000001</v>
      </c>
      <c r="AX240" s="25">
        <v>110598.82500000001</v>
      </c>
      <c r="AY240" s="25">
        <v>143698.90500000003</v>
      </c>
      <c r="AZ240" s="25">
        <v>107813.96250000001</v>
      </c>
      <c r="BB240" s="26">
        <v>102884.12500000001</v>
      </c>
      <c r="BC240" s="26">
        <v>130686.40000000001</v>
      </c>
      <c r="BD240" s="26">
        <v>110737.87500000001</v>
      </c>
      <c r="BE240" s="26">
        <v>112349.31000000001</v>
      </c>
      <c r="BF240" s="26">
        <v>160010.24250000002</v>
      </c>
      <c r="BG240" s="26">
        <v>95083.162500000006</v>
      </c>
      <c r="BH240" s="26">
        <v>116486.82</v>
      </c>
      <c r="BI240" s="26">
        <v>141471.01500000001</v>
      </c>
      <c r="BJ240" s="26">
        <v>111871.90500000001</v>
      </c>
      <c r="BK240" s="26">
        <v>110598.82500000001</v>
      </c>
      <c r="BL240" s="26">
        <v>143698.90500000003</v>
      </c>
      <c r="BM240" s="26">
        <v>107813.96250000001</v>
      </c>
    </row>
    <row r="241" spans="3:65" ht="23.25" customHeight="1">
      <c r="C241" s="54" t="s">
        <v>989</v>
      </c>
      <c r="D241" s="32" t="s">
        <v>198</v>
      </c>
      <c r="E241" s="1303"/>
      <c r="F241" s="32" t="s">
        <v>36</v>
      </c>
      <c r="G241" s="32" t="s">
        <v>143</v>
      </c>
      <c r="I241" s="24">
        <v>37525.040000000001</v>
      </c>
      <c r="J241" s="24">
        <v>51150</v>
      </c>
      <c r="K241" s="123">
        <v>-13624.96</v>
      </c>
      <c r="L241" s="78">
        <v>48720.589999999989</v>
      </c>
      <c r="M241" s="100">
        <v>-11195.549999999988</v>
      </c>
      <c r="O241" s="24">
        <v>284840.32999999996</v>
      </c>
      <c r="P241" s="24">
        <v>372570</v>
      </c>
      <c r="Q241" s="123">
        <v>-87729.670000000042</v>
      </c>
      <c r="R241" s="78">
        <v>232972.36000000002</v>
      </c>
      <c r="S241" s="100">
        <v>51867.969999999943</v>
      </c>
      <c r="U241" s="24">
        <v>555440.32999999996</v>
      </c>
      <c r="V241" s="24">
        <v>643170</v>
      </c>
      <c r="W241" s="123">
        <v>-87729.670000000042</v>
      </c>
      <c r="X241" s="78">
        <v>475705.37000000005</v>
      </c>
      <c r="Y241" s="100">
        <v>79734.959999999905</v>
      </c>
      <c r="AA241" s="24">
        <v>527573.34000000008</v>
      </c>
      <c r="AC241" s="25">
        <v>0</v>
      </c>
      <c r="AD241" s="25">
        <v>0</v>
      </c>
      <c r="AE241" s="25">
        <v>0</v>
      </c>
      <c r="AF241" s="25">
        <v>60231.1</v>
      </c>
      <c r="AG241" s="25">
        <v>73102.38</v>
      </c>
      <c r="AH241" s="25">
        <v>50918.289999999994</v>
      </c>
      <c r="AI241" s="25">
        <v>48720.589999999989</v>
      </c>
      <c r="AJ241" s="25">
        <v>60212.659999999996</v>
      </c>
      <c r="AK241" s="25">
        <v>58173.950000000004</v>
      </c>
      <c r="AL241" s="25">
        <v>39971.9</v>
      </c>
      <c r="AM241" s="25">
        <v>48390.98</v>
      </c>
      <c r="AN241" s="25">
        <v>35983.520000000004</v>
      </c>
      <c r="AO241" s="25">
        <v>41953.209999999992</v>
      </c>
      <c r="AP241" s="25">
        <v>47978.96</v>
      </c>
      <c r="AQ241" s="25">
        <v>32762.389999999996</v>
      </c>
      <c r="AR241" s="25">
        <v>42845.09</v>
      </c>
      <c r="AS241" s="25">
        <v>44693.49</v>
      </c>
      <c r="AT241" s="25">
        <v>37082.149999999994</v>
      </c>
      <c r="AU241" s="25">
        <v>37525.040000000001</v>
      </c>
      <c r="AV241" s="25">
        <v>61820</v>
      </c>
      <c r="AW241" s="25">
        <v>48950</v>
      </c>
      <c r="AX241" s="25">
        <v>48796</v>
      </c>
      <c r="AY241" s="25">
        <v>62920</v>
      </c>
      <c r="AZ241" s="25">
        <v>48114</v>
      </c>
      <c r="BB241" s="26">
        <v>47344</v>
      </c>
      <c r="BC241" s="26">
        <v>59664</v>
      </c>
      <c r="BD241" s="26">
        <v>49280</v>
      </c>
      <c r="BE241" s="26">
        <v>49280</v>
      </c>
      <c r="BF241" s="26">
        <v>70268</v>
      </c>
      <c r="BG241" s="26">
        <v>45584</v>
      </c>
      <c r="BH241" s="26">
        <v>51150</v>
      </c>
      <c r="BI241" s="26">
        <v>61820</v>
      </c>
      <c r="BJ241" s="26">
        <v>48950</v>
      </c>
      <c r="BK241" s="26">
        <v>48796</v>
      </c>
      <c r="BL241" s="26">
        <v>62920</v>
      </c>
      <c r="BM241" s="26">
        <v>48114</v>
      </c>
    </row>
    <row r="242" spans="3:65" ht="23.25" customHeight="1">
      <c r="C242" s="54" t="s">
        <v>990</v>
      </c>
      <c r="D242" s="32" t="s">
        <v>198</v>
      </c>
      <c r="E242" s="1303"/>
      <c r="F242" s="32" t="s">
        <v>40</v>
      </c>
      <c r="G242" s="32" t="s">
        <v>143</v>
      </c>
      <c r="I242" s="24">
        <v>12160.84</v>
      </c>
      <c r="J242" s="24">
        <v>10797.115384615385</v>
      </c>
      <c r="K242" s="123">
        <v>1363.7246153846154</v>
      </c>
      <c r="L242" s="78">
        <v>10744.45</v>
      </c>
      <c r="M242" s="100">
        <v>1416.3899999999994</v>
      </c>
      <c r="O242" s="24">
        <v>91141.42</v>
      </c>
      <c r="P242" s="24">
        <v>80978.36538461539</v>
      </c>
      <c r="Q242" s="123">
        <v>10163.054615384608</v>
      </c>
      <c r="R242" s="78">
        <v>40852.009999999995</v>
      </c>
      <c r="S242" s="100">
        <v>50289.41</v>
      </c>
      <c r="U242" s="24">
        <v>150525.55461538461</v>
      </c>
      <c r="V242" s="24">
        <v>140362.50000000003</v>
      </c>
      <c r="W242" s="123">
        <v>10163.054615384579</v>
      </c>
      <c r="X242" s="78">
        <v>96011.09</v>
      </c>
      <c r="Y242" s="100">
        <v>54514.464615384612</v>
      </c>
      <c r="AA242" s="24">
        <v>146300.49999999997</v>
      </c>
      <c r="AC242" s="25">
        <v>0</v>
      </c>
      <c r="AD242" s="25">
        <v>0</v>
      </c>
      <c r="AE242" s="25">
        <v>0</v>
      </c>
      <c r="AF242" s="25">
        <v>7197.32</v>
      </c>
      <c r="AG242" s="25">
        <v>12285.339999999997</v>
      </c>
      <c r="AH242" s="25">
        <v>10624.900000000003</v>
      </c>
      <c r="AI242" s="25">
        <v>10744.45</v>
      </c>
      <c r="AJ242" s="25">
        <v>13074.880000000001</v>
      </c>
      <c r="AK242" s="25">
        <v>10008.450000000001</v>
      </c>
      <c r="AL242" s="25">
        <v>10008.450000000001</v>
      </c>
      <c r="AM242" s="25">
        <v>20582.819999999992</v>
      </c>
      <c r="AN242" s="25">
        <v>1484.4800000000034</v>
      </c>
      <c r="AO242" s="25">
        <v>11792.679999999997</v>
      </c>
      <c r="AP242" s="25">
        <v>14546.480000000001</v>
      </c>
      <c r="AQ242" s="25">
        <v>12514.310000000001</v>
      </c>
      <c r="AR242" s="25">
        <v>12541.289999999999</v>
      </c>
      <c r="AS242" s="25">
        <v>15372.98</v>
      </c>
      <c r="AT242" s="25">
        <v>12212.84</v>
      </c>
      <c r="AU242" s="25">
        <v>12160.84</v>
      </c>
      <c r="AV242" s="25">
        <v>13496.39423076923</v>
      </c>
      <c r="AW242" s="25">
        <v>10797.115384615385</v>
      </c>
      <c r="AX242" s="25">
        <v>10797.115384615385</v>
      </c>
      <c r="AY242" s="25">
        <v>13496.39423076923</v>
      </c>
      <c r="AZ242" s="25">
        <v>10797.115384615385</v>
      </c>
      <c r="BB242" s="26">
        <v>10797.115384615385</v>
      </c>
      <c r="BC242" s="26">
        <v>13496.39423076923</v>
      </c>
      <c r="BD242" s="26">
        <v>10797.115384615385</v>
      </c>
      <c r="BE242" s="26">
        <v>10797.115384615385</v>
      </c>
      <c r="BF242" s="26">
        <v>13496.39423076923</v>
      </c>
      <c r="BG242" s="26">
        <v>10797.115384615385</v>
      </c>
      <c r="BH242" s="26">
        <v>10797.115384615385</v>
      </c>
      <c r="BI242" s="26">
        <v>13496.39423076923</v>
      </c>
      <c r="BJ242" s="26">
        <v>10797.115384615385</v>
      </c>
      <c r="BK242" s="26">
        <v>10797.115384615385</v>
      </c>
      <c r="BL242" s="26">
        <v>13496.39423076923</v>
      </c>
      <c r="BM242" s="26">
        <v>10797.115384615385</v>
      </c>
    </row>
    <row r="243" spans="3:65" ht="23.25" customHeight="1">
      <c r="C243" s="54" t="s">
        <v>991</v>
      </c>
      <c r="D243" s="32" t="s">
        <v>198</v>
      </c>
      <c r="E243" s="1303"/>
      <c r="F243" s="32" t="s">
        <v>79</v>
      </c>
      <c r="G243" s="32" t="s">
        <v>143</v>
      </c>
      <c r="I243" s="24">
        <v>3610.0299999999997</v>
      </c>
      <c r="J243" s="24">
        <v>23722.577230769231</v>
      </c>
      <c r="K243" s="123">
        <v>-20112.547230769233</v>
      </c>
      <c r="L243" s="78">
        <v>12350.510000000002</v>
      </c>
      <c r="M243" s="100">
        <v>-8740.4800000000032</v>
      </c>
      <c r="O243" s="24">
        <v>124056.77999999998</v>
      </c>
      <c r="P243" s="24">
        <v>175325.17123076925</v>
      </c>
      <c r="Q243" s="123">
        <v>-51268.391230769266</v>
      </c>
      <c r="R243" s="78">
        <v>74344.799999999988</v>
      </c>
      <c r="S243" s="100">
        <v>49711.979999999996</v>
      </c>
      <c r="U243" s="24">
        <v>252931.05576923076</v>
      </c>
      <c r="V243" s="24">
        <v>304199.44700000004</v>
      </c>
      <c r="W243" s="123">
        <v>-51268.391230769281</v>
      </c>
      <c r="X243" s="78">
        <v>198633.99</v>
      </c>
      <c r="Y243" s="100">
        <v>54297.065769230772</v>
      </c>
      <c r="AA243" s="24">
        <v>248345.97</v>
      </c>
      <c r="AC243" s="25">
        <v>0</v>
      </c>
      <c r="AD243" s="25">
        <v>0</v>
      </c>
      <c r="AE243" s="25">
        <v>0</v>
      </c>
      <c r="AF243" s="25">
        <v>14396.14</v>
      </c>
      <c r="AG243" s="25">
        <v>35378.179999999993</v>
      </c>
      <c r="AH243" s="25">
        <v>12219.969999999998</v>
      </c>
      <c r="AI243" s="25">
        <v>12350.510000000002</v>
      </c>
      <c r="AJ243" s="25">
        <v>40418.189999999995</v>
      </c>
      <c r="AK243" s="25">
        <v>20076.599999999999</v>
      </c>
      <c r="AL243" s="25">
        <v>29191.53</v>
      </c>
      <c r="AM243" s="25">
        <v>22130.12</v>
      </c>
      <c r="AN243" s="25">
        <v>12472.750000000002</v>
      </c>
      <c r="AO243" s="25">
        <v>19062.800000000003</v>
      </c>
      <c r="AP243" s="25">
        <v>21588.12</v>
      </c>
      <c r="AQ243" s="25">
        <v>22849.140000000003</v>
      </c>
      <c r="AR243" s="25">
        <v>17591.650000000001</v>
      </c>
      <c r="AS243" s="25">
        <v>22912.030000000002</v>
      </c>
      <c r="AT243" s="25">
        <v>16443.009999999998</v>
      </c>
      <c r="AU243" s="25">
        <v>3610.0299999999997</v>
      </c>
      <c r="AV243" s="25">
        <v>29390.777538461538</v>
      </c>
      <c r="AW243" s="25">
        <v>23429.851230769229</v>
      </c>
      <c r="AX243" s="25">
        <v>23349.099230769229</v>
      </c>
      <c r="AY243" s="25">
        <v>29532.09353846154</v>
      </c>
      <c r="AZ243" s="25">
        <v>23172.454230769232</v>
      </c>
      <c r="BB243" s="26">
        <v>22945.339230769234</v>
      </c>
      <c r="BC243" s="26">
        <v>28815.419538461534</v>
      </c>
      <c r="BD243" s="26">
        <v>23450.039230769227</v>
      </c>
      <c r="BE243" s="26">
        <v>23460.133230769232</v>
      </c>
      <c r="BF243" s="26">
        <v>30566.728538461539</v>
      </c>
      <c r="BG243" s="26">
        <v>22364.934230769231</v>
      </c>
      <c r="BH243" s="26">
        <v>23722.577230769231</v>
      </c>
      <c r="BI243" s="26">
        <v>29390.777538461538</v>
      </c>
      <c r="BJ243" s="26">
        <v>23429.851230769229</v>
      </c>
      <c r="BK243" s="26">
        <v>23349.099230769229</v>
      </c>
      <c r="BL243" s="26">
        <v>29532.09353846154</v>
      </c>
      <c r="BM243" s="26">
        <v>23172.454230769232</v>
      </c>
    </row>
    <row r="244" spans="3:65" s="54" customFormat="1" ht="21" customHeight="1">
      <c r="C244" s="54" t="s">
        <v>992</v>
      </c>
      <c r="D244" s="32" t="s">
        <v>198</v>
      </c>
      <c r="E244" s="1303"/>
      <c r="F244" s="54" t="s">
        <v>87</v>
      </c>
      <c r="G244" s="54" t="s">
        <v>143</v>
      </c>
      <c r="I244" s="25">
        <v>33740.660000000003</v>
      </c>
      <c r="J244" s="25">
        <v>30817.127384615393</v>
      </c>
      <c r="K244" s="514">
        <v>2923.5326153846108</v>
      </c>
      <c r="L244" s="82">
        <v>46865.210000000014</v>
      </c>
      <c r="M244" s="524">
        <v>-13124.55000000001</v>
      </c>
      <c r="O244" s="25">
        <v>166801.42000000001</v>
      </c>
      <c r="P244" s="25">
        <v>199364.39838461549</v>
      </c>
      <c r="Q244" s="514">
        <v>-32562.978384615475</v>
      </c>
      <c r="R244" s="82">
        <v>168807.94000000003</v>
      </c>
      <c r="S244" s="524">
        <v>-2006.5200000000186</v>
      </c>
      <c r="U244" s="25">
        <v>323397.62211538473</v>
      </c>
      <c r="V244" s="25">
        <v>355960.60050000018</v>
      </c>
      <c r="W244" s="514">
        <v>-32562.978384615446</v>
      </c>
      <c r="X244" s="82">
        <v>315063.90000000002</v>
      </c>
      <c r="Y244" s="524">
        <v>8333.7221153847058</v>
      </c>
      <c r="AA244" s="25">
        <v>313057.38</v>
      </c>
      <c r="AB244" s="32"/>
      <c r="AC244" s="25">
        <v>0</v>
      </c>
      <c r="AD244" s="25">
        <v>0</v>
      </c>
      <c r="AE244" s="25">
        <v>0</v>
      </c>
      <c r="AF244" s="25">
        <v>15238.829999999987</v>
      </c>
      <c r="AG244" s="25">
        <v>65499.48000000001</v>
      </c>
      <c r="AH244" s="25">
        <v>41204.420000000013</v>
      </c>
      <c r="AI244" s="25">
        <v>46865.210000000014</v>
      </c>
      <c r="AJ244" s="25">
        <v>36704.349999999984</v>
      </c>
      <c r="AK244" s="25">
        <v>32642.32</v>
      </c>
      <c r="AL244" s="25">
        <v>18415.28</v>
      </c>
      <c r="AM244" s="25">
        <v>17162.410000000022</v>
      </c>
      <c r="AN244" s="25">
        <v>41331.599999999999</v>
      </c>
      <c r="AO244" s="25">
        <v>23196.73000000001</v>
      </c>
      <c r="AP244" s="25">
        <v>16454.03999999999</v>
      </c>
      <c r="AQ244" s="25">
        <v>19017.609999999982</v>
      </c>
      <c r="AR244" s="25">
        <v>12456.559999999983</v>
      </c>
      <c r="AS244" s="25">
        <v>43681.450000000026</v>
      </c>
      <c r="AT244" s="25">
        <v>18254.370000000006</v>
      </c>
      <c r="AU244" s="25">
        <v>33740.660000000003</v>
      </c>
      <c r="AV244" s="25">
        <v>36763.843230769242</v>
      </c>
      <c r="AW244" s="25">
        <v>28694.938384615401</v>
      </c>
      <c r="AX244" s="25">
        <v>27656.6103846154</v>
      </c>
      <c r="AY244" s="25">
        <v>37750.41723076925</v>
      </c>
      <c r="AZ244" s="25">
        <v>25730.392884615394</v>
      </c>
      <c r="BB244" s="1188">
        <v>21797.670384615398</v>
      </c>
      <c r="BC244" s="1188">
        <v>28710.586230769241</v>
      </c>
      <c r="BD244" s="1188">
        <v>27210.720384615404</v>
      </c>
      <c r="BE244" s="1188">
        <v>28812.061384615397</v>
      </c>
      <c r="BF244" s="1188">
        <v>45679.119730769249</v>
      </c>
      <c r="BG244" s="1188">
        <v>16337.112884615392</v>
      </c>
      <c r="BH244" s="1188">
        <v>30817.127384615393</v>
      </c>
      <c r="BI244" s="1188">
        <v>36763.843230769242</v>
      </c>
      <c r="BJ244" s="1188">
        <v>28694.938384615401</v>
      </c>
      <c r="BK244" s="1188">
        <v>27656.6103846154</v>
      </c>
      <c r="BL244" s="1188">
        <v>37750.41723076925</v>
      </c>
      <c r="BM244" s="1188">
        <v>25730.392884615394</v>
      </c>
    </row>
    <row r="245" spans="3:65" s="502" customFormat="1" ht="20.25" customHeight="1">
      <c r="E245" s="1303"/>
      <c r="F245" s="106" t="s">
        <v>609</v>
      </c>
      <c r="G245" s="106" t="s">
        <v>614</v>
      </c>
      <c r="H245" s="106"/>
      <c r="I245" s="510">
        <v>0.71479676108093637</v>
      </c>
      <c r="J245" s="510">
        <v>0.91866577287066253</v>
      </c>
      <c r="K245" s="515">
        <v>-0.20386901178972616</v>
      </c>
      <c r="L245" s="510">
        <v>0.93028970327648342</v>
      </c>
      <c r="M245" s="515">
        <v>-0.21549294219554704</v>
      </c>
      <c r="N245" s="106"/>
      <c r="O245" s="510">
        <v>0.72248545459440672</v>
      </c>
      <c r="P245" s="510">
        <v>0.86158112451888069</v>
      </c>
      <c r="Q245" s="515">
        <v>-0.13909566992447397</v>
      </c>
      <c r="R245" s="510">
        <v>0.56805672529388851</v>
      </c>
      <c r="S245" s="515">
        <v>0.15442872930051821</v>
      </c>
      <c r="T245" s="106"/>
      <c r="U245" s="510">
        <v>0.76523812311589612</v>
      </c>
      <c r="V245" s="510">
        <v>0.84229436843640604</v>
      </c>
      <c r="W245" s="515">
        <v>-7.705624532050992E-2</v>
      </c>
      <c r="X245" s="510">
        <v>0.66989244973856432</v>
      </c>
      <c r="Y245" s="515">
        <v>9.5345673377331797E-2</v>
      </c>
      <c r="Z245" s="106"/>
      <c r="AA245" s="67">
        <v>0.75636229199407978</v>
      </c>
      <c r="AB245" s="32"/>
      <c r="AC245" s="67" t="e">
        <v>#DIV/0!</v>
      </c>
      <c r="AD245" s="67" t="e">
        <v>#DIV/0!</v>
      </c>
      <c r="AE245" s="67" t="e">
        <v>#DIV/0!</v>
      </c>
      <c r="AF245" s="67">
        <v>0.8027394906082097</v>
      </c>
      <c r="AG245" s="67">
        <v>0.77790202300888045</v>
      </c>
      <c r="AH245" s="67">
        <v>0.75348076840271494</v>
      </c>
      <c r="AI245" s="67">
        <v>0.73389614421919191</v>
      </c>
      <c r="AJ245" s="67">
        <v>0.77124736388498838</v>
      </c>
      <c r="AK245" s="67">
        <v>0.78739463338778615</v>
      </c>
      <c r="AL245" s="67">
        <v>0.77453507891217477</v>
      </c>
      <c r="AM245" s="67">
        <v>0.75458977521634651</v>
      </c>
      <c r="AN245" s="67">
        <v>0.84726601527787282</v>
      </c>
      <c r="AO245" s="67">
        <v>0.83746783563597815</v>
      </c>
      <c r="AP245" s="67">
        <v>0.77726976186164609</v>
      </c>
      <c r="AQ245" s="67">
        <v>0.79823652953614699</v>
      </c>
      <c r="AR245" s="67">
        <v>0.75680749102607225</v>
      </c>
      <c r="AS245" s="67">
        <v>0.78574105845429421</v>
      </c>
      <c r="AT245" s="67">
        <v>0.80476396476155021</v>
      </c>
      <c r="AU245" s="67">
        <v>0.78986681816057425</v>
      </c>
      <c r="AV245" s="67">
        <v>0.77250000000000008</v>
      </c>
      <c r="AW245" s="67">
        <v>0.77250000000000008</v>
      </c>
      <c r="AX245" s="67">
        <v>0.77250000000000008</v>
      </c>
      <c r="AY245" s="67">
        <v>0.77250000000000019</v>
      </c>
      <c r="AZ245" s="67">
        <v>0.77250000000000008</v>
      </c>
      <c r="BA245" s="106"/>
      <c r="BB245" s="67">
        <v>0.76250000000000007</v>
      </c>
      <c r="BC245" s="67">
        <v>0.76250000000000007</v>
      </c>
      <c r="BD245" s="67">
        <v>0.76250000000000007</v>
      </c>
      <c r="BE245" s="67">
        <v>0.77250000000000008</v>
      </c>
      <c r="BF245" s="67">
        <v>0.77250000000000008</v>
      </c>
      <c r="BG245" s="67">
        <v>0.77250000000000008</v>
      </c>
      <c r="BH245" s="67">
        <v>0.77250000000000008</v>
      </c>
      <c r="BI245" s="67">
        <v>0.77250000000000008</v>
      </c>
      <c r="BJ245" s="67">
        <v>0.77250000000000008</v>
      </c>
      <c r="BK245" s="67">
        <v>0.77250000000000008</v>
      </c>
      <c r="BL245" s="67">
        <v>0.77250000000000019</v>
      </c>
      <c r="BM245" s="67">
        <v>0.77250000000000008</v>
      </c>
    </row>
    <row r="246" spans="3:65" s="502" customFormat="1" ht="23.25" customHeight="1">
      <c r="E246" s="1303"/>
      <c r="F246" s="106" t="s">
        <v>610</v>
      </c>
      <c r="G246" s="106" t="s">
        <v>614</v>
      </c>
      <c r="H246" s="106"/>
      <c r="I246" s="511">
        <v>0.30817824107076575</v>
      </c>
      <c r="J246" s="511">
        <v>0.40339116719242901</v>
      </c>
      <c r="K246" s="516">
        <v>9.5212926121663266E-2</v>
      </c>
      <c r="L246" s="511">
        <v>0.38190068225511187</v>
      </c>
      <c r="M246" s="516">
        <v>7.3722441184346121E-2</v>
      </c>
      <c r="N246" s="106"/>
      <c r="O246" s="511">
        <v>0.30860927769380164</v>
      </c>
      <c r="P246" s="511">
        <v>0.3875689170914387</v>
      </c>
      <c r="Q246" s="516">
        <v>7.895963939763706E-2</v>
      </c>
      <c r="R246" s="511">
        <v>0.25599105520472443</v>
      </c>
      <c r="S246" s="516">
        <v>-5.2618222489077215E-2</v>
      </c>
      <c r="T246" s="106"/>
      <c r="U246" s="511">
        <v>0.33147151057351065</v>
      </c>
      <c r="V246" s="511">
        <v>0.37524504084014004</v>
      </c>
      <c r="W246" s="516">
        <v>4.377353026662939E-2</v>
      </c>
      <c r="X246" s="511">
        <v>0.29359427177564967</v>
      </c>
      <c r="Y246" s="516">
        <v>-3.7877238797860979E-2</v>
      </c>
      <c r="Z246" s="106"/>
      <c r="AA246" s="22">
        <v>0.32303403954004195</v>
      </c>
      <c r="AB246" s="32"/>
      <c r="AC246" s="22" t="e">
        <v>#DIV/0!</v>
      </c>
      <c r="AD246" s="22" t="e">
        <v>#DIV/0!</v>
      </c>
      <c r="AE246" s="22" t="e">
        <v>#DIV/0!</v>
      </c>
      <c r="AF246" s="22">
        <v>0.49812686876866907</v>
      </c>
      <c r="AG246" s="22">
        <v>0.30529822175631305</v>
      </c>
      <c r="AH246" s="22">
        <v>0.33371105380275268</v>
      </c>
      <c r="AI246" s="22">
        <v>0.30127758825511486</v>
      </c>
      <c r="AJ246" s="22">
        <v>0.30874829198616932</v>
      </c>
      <c r="AK246" s="22">
        <v>0.37886977605347405</v>
      </c>
      <c r="AL246" s="22">
        <v>0.31725114985177927</v>
      </c>
      <c r="AM246" s="22">
        <v>0.33727326603477475</v>
      </c>
      <c r="AN246" s="22">
        <v>0.33402901980798833</v>
      </c>
      <c r="AO246" s="22">
        <v>0.36596333807697179</v>
      </c>
      <c r="AP246" s="22">
        <v>0.37082116719071989</v>
      </c>
      <c r="AQ246" s="22">
        <v>0.30010444265070718</v>
      </c>
      <c r="AR246" s="22">
        <v>0.37953579534572901</v>
      </c>
      <c r="AS246" s="22">
        <v>0.27725820307537158</v>
      </c>
      <c r="AT246" s="22">
        <v>0.35529867839045998</v>
      </c>
      <c r="AU246" s="22">
        <v>0.34054402587496579</v>
      </c>
      <c r="AV246" s="22">
        <v>0.33756702742254308</v>
      </c>
      <c r="AW246" s="22">
        <v>0.3380104683119502</v>
      </c>
      <c r="AX246" s="22">
        <v>0.34082559195362155</v>
      </c>
      <c r="AY246" s="22">
        <v>0.33824683632766722</v>
      </c>
      <c r="AZ246" s="22">
        <v>0.34474259305699856</v>
      </c>
      <c r="BA246" s="106"/>
      <c r="BB246" s="22">
        <v>0.35087823315793376</v>
      </c>
      <c r="BC246" s="22">
        <v>0.34811426437640031</v>
      </c>
      <c r="BD246" s="22">
        <v>0.33932383116435999</v>
      </c>
      <c r="BE246" s="22">
        <v>0.33884320250831979</v>
      </c>
      <c r="BF246" s="22">
        <v>0.33924097077723009</v>
      </c>
      <c r="BG246" s="22">
        <v>0.37034569606369583</v>
      </c>
      <c r="BH246" s="22">
        <v>0.33920897660353333</v>
      </c>
      <c r="BI246" s="22">
        <v>0.33756702742254308</v>
      </c>
      <c r="BJ246" s="22">
        <v>0.3380104683119502</v>
      </c>
      <c r="BK246" s="22">
        <v>0.34082559195362155</v>
      </c>
      <c r="BL246" s="22">
        <v>0.33824683632766722</v>
      </c>
      <c r="BM246" s="22">
        <v>0.34474259305699856</v>
      </c>
    </row>
    <row r="247" spans="3:65" s="502" customFormat="1" ht="23.25" customHeight="1">
      <c r="E247" s="1303"/>
      <c r="F247" s="106" t="s">
        <v>611</v>
      </c>
      <c r="G247" s="106" t="s">
        <v>614</v>
      </c>
      <c r="H247" s="106"/>
      <c r="I247" s="511">
        <v>9.9872146202722528E-2</v>
      </c>
      <c r="J247" s="511">
        <v>8.5150752244600822E-2</v>
      </c>
      <c r="K247" s="516">
        <v>-1.4721393958121706E-2</v>
      </c>
      <c r="L247" s="511">
        <v>8.4221327891471298E-2</v>
      </c>
      <c r="M247" s="516">
        <v>-1.565081831125123E-2</v>
      </c>
      <c r="N247" s="106"/>
      <c r="O247" s="511">
        <v>9.8746858614394292E-2</v>
      </c>
      <c r="P247" s="511">
        <v>8.4238391120998013E-2</v>
      </c>
      <c r="Q247" s="516">
        <v>-1.4508467493396279E-2</v>
      </c>
      <c r="R247" s="511">
        <v>4.4888368504890246E-2</v>
      </c>
      <c r="S247" s="516">
        <v>-5.3858490109504047E-2</v>
      </c>
      <c r="T247" s="106"/>
      <c r="U247" s="511">
        <v>8.9829510522358033E-2</v>
      </c>
      <c r="V247" s="511">
        <v>8.1891773628938166E-2</v>
      </c>
      <c r="W247" s="516">
        <v>-7.9377368934198667E-3</v>
      </c>
      <c r="X247" s="511">
        <v>5.9255807961420236E-2</v>
      </c>
      <c r="Y247" s="516">
        <v>-3.0573702560937797E-2</v>
      </c>
      <c r="Z247" s="106"/>
      <c r="AA247" s="22">
        <v>8.9580041140304573E-2</v>
      </c>
      <c r="AB247" s="32"/>
      <c r="AC247" s="67">
        <v>0</v>
      </c>
      <c r="AD247" s="67">
        <v>0</v>
      </c>
      <c r="AE247" s="67">
        <v>0</v>
      </c>
      <c r="AF247" s="67">
        <v>5.4619378218241345E-2</v>
      </c>
      <c r="AG247" s="67">
        <v>6.9253994184742096E-2</v>
      </c>
      <c r="AH247" s="67">
        <v>0.1041598451537816</v>
      </c>
      <c r="AI247" s="67">
        <v>8.4221327891471298E-2</v>
      </c>
      <c r="AJ247" s="67">
        <v>8.320621597820925E-2</v>
      </c>
      <c r="AK247" s="67">
        <v>7.3832128279177955E-2</v>
      </c>
      <c r="AL247" s="67">
        <v>8.0354420281931141E-2</v>
      </c>
      <c r="AM247" s="67">
        <v>0.13105917599905553</v>
      </c>
      <c r="AN247" s="67">
        <v>1.0923109763316704E-2</v>
      </c>
      <c r="AO247" s="67">
        <v>0.10436963340952617</v>
      </c>
      <c r="AP247" s="67">
        <v>9.8944870017898048E-2</v>
      </c>
      <c r="AQ247" s="67">
        <v>0.10025471629715647</v>
      </c>
      <c r="AR247" s="67">
        <v>9.6360861506573872E-2</v>
      </c>
      <c r="AS247" s="67">
        <v>8.5759019352454682E-2</v>
      </c>
      <c r="AT247" s="67">
        <v>0.11416157725076664</v>
      </c>
      <c r="AU247" s="67">
        <v>9.9872146202722528E-2</v>
      </c>
      <c r="AV247" s="67">
        <v>8.2546753705010578E-2</v>
      </c>
      <c r="AW247" s="67">
        <v>8.1181318681318684E-2</v>
      </c>
      <c r="AX247" s="67">
        <v>7.9215813533495119E-2</v>
      </c>
      <c r="AY247" s="67">
        <v>7.7387581598447427E-2</v>
      </c>
      <c r="AZ247" s="67">
        <v>7.4206978588421887E-2</v>
      </c>
      <c r="BA247" s="106"/>
      <c r="BB247" s="67">
        <v>8.395890656777126E-2</v>
      </c>
      <c r="BC247" s="67">
        <v>8.4776345670661002E-2</v>
      </c>
      <c r="BD247" s="67">
        <v>7.98012962647109E-2</v>
      </c>
      <c r="BE247" s="67">
        <v>8.185834256721293E-2</v>
      </c>
      <c r="BF247" s="67">
        <v>7.607888517908247E-2</v>
      </c>
      <c r="BG247" s="67">
        <v>0.10575039553981767</v>
      </c>
      <c r="BH247" s="67">
        <v>8.5150752244600822E-2</v>
      </c>
      <c r="BI247" s="67">
        <v>8.2546753705010578E-2</v>
      </c>
      <c r="BJ247" s="67">
        <v>8.1181318681318684E-2</v>
      </c>
      <c r="BK247" s="67">
        <v>7.9215813533495119E-2</v>
      </c>
      <c r="BL247" s="67">
        <v>7.7387581598447427E-2</v>
      </c>
      <c r="BM247" s="67">
        <v>7.4206978588421887E-2</v>
      </c>
    </row>
    <row r="248" spans="3:65" s="502" customFormat="1" ht="23.25" customHeight="1">
      <c r="E248" s="1303"/>
      <c r="F248" s="106" t="s">
        <v>612</v>
      </c>
      <c r="G248" s="106" t="s">
        <v>614</v>
      </c>
      <c r="H248" s="106"/>
      <c r="I248" s="511">
        <v>2.9647741764237862E-2</v>
      </c>
      <c r="J248" s="511">
        <v>0.18708657122057754</v>
      </c>
      <c r="K248" s="516">
        <v>0.15743882945633966</v>
      </c>
      <c r="L248" s="511">
        <v>9.6810572187212507E-2</v>
      </c>
      <c r="M248" s="516">
        <v>6.7162830422974648E-2</v>
      </c>
      <c r="N248" s="106"/>
      <c r="O248" s="511">
        <v>0.13440889240936793</v>
      </c>
      <c r="P248" s="511">
        <v>0.18238340916547305</v>
      </c>
      <c r="Q248" s="516">
        <v>4.7974516756105118E-2</v>
      </c>
      <c r="R248" s="511">
        <v>8.1690393662940064E-2</v>
      </c>
      <c r="S248" s="516">
        <v>-5.2718498746427866E-2</v>
      </c>
      <c r="T248" s="106"/>
      <c r="U248" s="511">
        <v>0.15094229676620671</v>
      </c>
      <c r="V248" s="511">
        <v>0.17747925729288216</v>
      </c>
      <c r="W248" s="516">
        <v>2.6536960526675452E-2</v>
      </c>
      <c r="X248" s="511">
        <v>0.12259227101838617</v>
      </c>
      <c r="Y248" s="516">
        <v>-2.8350025747820543E-2</v>
      </c>
      <c r="Z248" s="106"/>
      <c r="AA248" s="22">
        <v>0.15206265330350099</v>
      </c>
      <c r="AB248" s="32"/>
      <c r="AC248" s="67" t="e">
        <v>#DIV/0!</v>
      </c>
      <c r="AD248" s="67" t="e">
        <v>#DIV/0!</v>
      </c>
      <c r="AE248" s="67" t="e">
        <v>#DIV/0!</v>
      </c>
      <c r="AF248" s="67">
        <v>0.11905982358873386</v>
      </c>
      <c r="AG248" s="67">
        <v>0.14775025714586526</v>
      </c>
      <c r="AH248" s="67">
        <v>8.0087902915396872E-2</v>
      </c>
      <c r="AI248" s="67">
        <v>7.6372881907232251E-2</v>
      </c>
      <c r="AJ248" s="67">
        <v>0.2072495572803538</v>
      </c>
      <c r="AK248" s="67">
        <v>0.13075297355457513</v>
      </c>
      <c r="AL248" s="67">
        <v>0.23168892292917548</v>
      </c>
      <c r="AM248" s="67">
        <v>0.15424151050756751</v>
      </c>
      <c r="AN248" s="67">
        <v>0.11578245977075301</v>
      </c>
      <c r="AO248" s="67">
        <v>0.1662872977084161</v>
      </c>
      <c r="AP248" s="67">
        <v>0.16685088330079109</v>
      </c>
      <c r="AQ248" s="67">
        <v>0.20929878512367325</v>
      </c>
      <c r="AR248" s="67">
        <v>0.15583257904683348</v>
      </c>
      <c r="AS248" s="67">
        <v>0.14213587407492695</v>
      </c>
      <c r="AT248" s="67">
        <v>0.15754695242215236</v>
      </c>
      <c r="AU248" s="67">
        <v>3.2761434757415386E-2</v>
      </c>
      <c r="AV248" s="67">
        <v>0.16048782606431103</v>
      </c>
      <c r="AW248" s="67">
        <v>0.16178825305396588</v>
      </c>
      <c r="AX248" s="67">
        <v>0.16308653510350793</v>
      </c>
      <c r="AY248" s="67">
        <v>0.15875933263695741</v>
      </c>
      <c r="AZ248" s="67">
        <v>0.16603341977407826</v>
      </c>
      <c r="BA248" s="106"/>
      <c r="BB248" s="67">
        <v>0.17005365175105042</v>
      </c>
      <c r="BC248" s="67">
        <v>0.16812581414804387</v>
      </c>
      <c r="BD248" s="67">
        <v>0.16146828637863544</v>
      </c>
      <c r="BE248" s="67">
        <v>0.16130898285685272</v>
      </c>
      <c r="BF248" s="67">
        <v>0.14757053940444806</v>
      </c>
      <c r="BG248" s="67">
        <v>0.18170316635470798</v>
      </c>
      <c r="BH248" s="67">
        <v>0.15731986597942352</v>
      </c>
      <c r="BI248" s="67">
        <v>0.16048782606431103</v>
      </c>
      <c r="BJ248" s="67">
        <v>0.16178825305396588</v>
      </c>
      <c r="BK248" s="67">
        <v>0.16308653510350793</v>
      </c>
      <c r="BL248" s="67">
        <v>0.15875933263695741</v>
      </c>
      <c r="BM248" s="67">
        <v>0.16603341977407826</v>
      </c>
    </row>
    <row r="249" spans="3:65" s="503" customFormat="1" ht="21" customHeight="1">
      <c r="C249" s="503" t="s">
        <v>1054</v>
      </c>
      <c r="E249" s="1304"/>
      <c r="F249" s="507" t="s">
        <v>613</v>
      </c>
      <c r="G249" s="507" t="s">
        <v>614</v>
      </c>
      <c r="H249" s="504"/>
      <c r="I249" s="512">
        <v>0.27709863204321017</v>
      </c>
      <c r="J249" s="512">
        <v>0.24303728221305515</v>
      </c>
      <c r="K249" s="517">
        <v>3.4061349830155019E-2</v>
      </c>
      <c r="L249" s="512">
        <v>0.36735712094268769</v>
      </c>
      <c r="M249" s="517">
        <v>-9.0258488899477518E-2</v>
      </c>
      <c r="N249" s="504"/>
      <c r="O249" s="512">
        <v>0.18072042587684284</v>
      </c>
      <c r="P249" s="512">
        <v>0.20739040714097107</v>
      </c>
      <c r="Q249" s="517">
        <v>-2.6669981264128229E-2</v>
      </c>
      <c r="R249" s="512">
        <v>0.18548690792133374</v>
      </c>
      <c r="S249" s="517">
        <v>-4.7664820444908995E-3</v>
      </c>
      <c r="T249" s="504"/>
      <c r="U249" s="512">
        <v>0.19299480525382079</v>
      </c>
      <c r="V249" s="512">
        <v>0.20767829667444584</v>
      </c>
      <c r="W249" s="517">
        <v>-1.4683491420625056E-2</v>
      </c>
      <c r="X249" s="512">
        <v>0.19445009898310819</v>
      </c>
      <c r="Y249" s="517">
        <v>-1.4552937292874046E-3</v>
      </c>
      <c r="Z249" s="504"/>
      <c r="AA249" s="508">
        <v>0.19168555801023213</v>
      </c>
      <c r="AB249" s="32"/>
      <c r="AC249" s="506" t="e">
        <v>#DIV/0!</v>
      </c>
      <c r="AD249" s="506" t="e">
        <v>#DIV/0!</v>
      </c>
      <c r="AE249" s="506" t="e">
        <v>#DIV/0!</v>
      </c>
      <c r="AF249" s="506">
        <v>0.12602908915158534</v>
      </c>
      <c r="AG249" s="506">
        <v>0.27354615225883472</v>
      </c>
      <c r="AH249" s="506">
        <v>0.27004776514551498</v>
      </c>
      <c r="AI249" s="506">
        <v>0.28980431973154469</v>
      </c>
      <c r="AJ249" s="506">
        <v>0.18820635678547584</v>
      </c>
      <c r="AK249" s="506">
        <v>0.2125898012472221</v>
      </c>
      <c r="AL249" s="506">
        <v>0.14615939584664409</v>
      </c>
      <c r="AM249" s="506">
        <v>0.11961778979735244</v>
      </c>
      <c r="AN249" s="506">
        <v>0.38367435523528126</v>
      </c>
      <c r="AO249" s="506">
        <v>0.20234810979351137</v>
      </c>
      <c r="AP249" s="506">
        <v>0.12717045800498364</v>
      </c>
      <c r="AQ249" s="506">
        <v>0.17420185919276679</v>
      </c>
      <c r="AR249" s="506">
        <v>0.11034427531536957</v>
      </c>
      <c r="AS249" s="506">
        <v>0.27097996452563222</v>
      </c>
      <c r="AT249" s="506">
        <v>0.17490230571448698</v>
      </c>
      <c r="AU249" s="506">
        <v>0.30620034494509335</v>
      </c>
      <c r="AV249" s="506">
        <v>0.20074832216174626</v>
      </c>
      <c r="AW249" s="506">
        <v>0.19814483271841485</v>
      </c>
      <c r="AX249" s="506">
        <v>0.19317322333320808</v>
      </c>
      <c r="AY249" s="506">
        <v>0.20293959310802853</v>
      </c>
      <c r="AZ249" s="506">
        <v>0.18436135768004439</v>
      </c>
      <c r="BA249" s="504"/>
      <c r="BB249" s="506">
        <v>0.16154799069603051</v>
      </c>
      <c r="BC249" s="506">
        <v>0.16751415603277423</v>
      </c>
      <c r="BD249" s="506">
        <v>0.18736294418932317</v>
      </c>
      <c r="BE249" s="506">
        <v>0.19810818081228443</v>
      </c>
      <c r="BF249" s="506">
        <v>0.22053038255984922</v>
      </c>
      <c r="BG249" s="506">
        <v>0.13273033175947835</v>
      </c>
      <c r="BH249" s="506">
        <v>0.20436845047890731</v>
      </c>
      <c r="BI249" s="506">
        <v>0.20074832216174626</v>
      </c>
      <c r="BJ249" s="506">
        <v>0.19814483271841485</v>
      </c>
      <c r="BK249" s="506">
        <v>0.19317322333320808</v>
      </c>
      <c r="BL249" s="506">
        <v>0.20293959310802853</v>
      </c>
      <c r="BM249" s="506">
        <v>0.18436135768004439</v>
      </c>
    </row>
    <row r="250" spans="3:65" ht="13" customHeight="1">
      <c r="I250" s="49"/>
      <c r="J250" s="49"/>
      <c r="K250" s="49"/>
      <c r="L250" s="163"/>
      <c r="M250" s="522"/>
      <c r="O250" s="49"/>
      <c r="P250" s="49"/>
      <c r="Q250" s="49"/>
      <c r="R250" s="163"/>
      <c r="S250" s="522"/>
      <c r="U250" s="49"/>
      <c r="V250" s="49"/>
      <c r="W250" s="49"/>
      <c r="X250" s="163"/>
      <c r="Y250" s="522"/>
      <c r="AA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B250" s="1180"/>
      <c r="BC250" s="1180"/>
      <c r="BD250" s="1180"/>
      <c r="BE250" s="1180"/>
      <c r="BF250" s="1180"/>
      <c r="BG250" s="1180"/>
      <c r="BH250" s="1180"/>
      <c r="BI250" s="1180"/>
      <c r="BJ250" s="1180"/>
      <c r="BK250" s="1180"/>
      <c r="BL250" s="1180"/>
      <c r="BM250" s="1180"/>
    </row>
    <row r="251" spans="3:65" s="54" customFormat="1" ht="21" customHeight="1">
      <c r="C251" s="54" t="s">
        <v>993</v>
      </c>
      <c r="D251" s="597" t="s">
        <v>24</v>
      </c>
      <c r="E251" s="1302" t="s">
        <v>24</v>
      </c>
      <c r="F251" s="62" t="s">
        <v>57</v>
      </c>
      <c r="G251" s="62" t="s">
        <v>143</v>
      </c>
      <c r="I251" s="63">
        <v>158069.12</v>
      </c>
      <c r="J251" s="63">
        <v>193743</v>
      </c>
      <c r="K251" s="513">
        <v>-35673.880000000005</v>
      </c>
      <c r="L251" s="167">
        <v>207570.94999999998</v>
      </c>
      <c r="M251" s="523">
        <v>-49501.829999999987</v>
      </c>
      <c r="O251" s="63">
        <v>1151865.78</v>
      </c>
      <c r="P251" s="63">
        <v>1385556</v>
      </c>
      <c r="Q251" s="513">
        <v>-233690.21999999997</v>
      </c>
      <c r="R251" s="167">
        <v>595627.98</v>
      </c>
      <c r="S251" s="523">
        <v>556237.80000000005</v>
      </c>
      <c r="U251" s="63">
        <v>2176509.7800000003</v>
      </c>
      <c r="V251" s="63">
        <v>2410200</v>
      </c>
      <c r="W251" s="513">
        <v>-233690.21999999974</v>
      </c>
      <c r="X251" s="167">
        <v>1549703.1599999997</v>
      </c>
      <c r="Y251" s="523">
        <v>626806.62000000058</v>
      </c>
      <c r="AA251" s="63">
        <v>2105940.96</v>
      </c>
      <c r="AB251" s="32"/>
      <c r="AC251" s="25">
        <v>0</v>
      </c>
      <c r="AD251" s="25">
        <v>0</v>
      </c>
      <c r="AE251" s="25">
        <v>0</v>
      </c>
      <c r="AF251" s="25">
        <v>0</v>
      </c>
      <c r="AG251" s="25">
        <v>209394.34</v>
      </c>
      <c r="AH251" s="25">
        <v>178662.69</v>
      </c>
      <c r="AI251" s="25">
        <v>207570.94999999998</v>
      </c>
      <c r="AJ251" s="25">
        <v>238091.09</v>
      </c>
      <c r="AK251" s="25">
        <v>183868.97999999998</v>
      </c>
      <c r="AL251" s="25">
        <v>178074.03</v>
      </c>
      <c r="AM251" s="25">
        <v>202558.91000000003</v>
      </c>
      <c r="AN251" s="25">
        <v>151482.16999999998</v>
      </c>
      <c r="AO251" s="25">
        <v>145581.38</v>
      </c>
      <c r="AP251" s="25">
        <v>195052.60000000003</v>
      </c>
      <c r="AQ251" s="25">
        <v>152605.26</v>
      </c>
      <c r="AR251" s="25">
        <v>150273.74</v>
      </c>
      <c r="AS251" s="25">
        <v>221134.16</v>
      </c>
      <c r="AT251" s="25">
        <v>129149.51999999999</v>
      </c>
      <c r="AU251" s="25">
        <v>158069.12</v>
      </c>
      <c r="AV251" s="25">
        <v>235664</v>
      </c>
      <c r="AW251" s="25">
        <v>186224</v>
      </c>
      <c r="AX251" s="25">
        <v>184164</v>
      </c>
      <c r="AY251" s="25">
        <v>239166</v>
      </c>
      <c r="AZ251" s="25">
        <v>179426</v>
      </c>
      <c r="BB251" s="1188">
        <v>173349</v>
      </c>
      <c r="BC251" s="1188">
        <v>220317</v>
      </c>
      <c r="BD251" s="1188">
        <v>186739</v>
      </c>
      <c r="BE251" s="1188">
        <v>187048</v>
      </c>
      <c r="BF251" s="1188">
        <v>266255</v>
      </c>
      <c r="BG251" s="1188">
        <v>158105</v>
      </c>
      <c r="BH251" s="1188">
        <v>193743</v>
      </c>
      <c r="BI251" s="1188">
        <v>235664</v>
      </c>
      <c r="BJ251" s="1188">
        <v>186224</v>
      </c>
      <c r="BK251" s="1188">
        <v>184164</v>
      </c>
      <c r="BL251" s="1188">
        <v>239166</v>
      </c>
      <c r="BM251" s="1188">
        <v>179426</v>
      </c>
    </row>
    <row r="252" spans="3:65" ht="20.25" customHeight="1">
      <c r="C252" s="54" t="s">
        <v>994</v>
      </c>
      <c r="D252" s="32" t="s">
        <v>24</v>
      </c>
      <c r="E252" s="1303"/>
      <c r="F252" s="32" t="s">
        <v>1</v>
      </c>
      <c r="G252" s="32" t="s">
        <v>143</v>
      </c>
      <c r="I252" s="24">
        <v>120523.85</v>
      </c>
      <c r="J252" s="24">
        <v>149666.46750000003</v>
      </c>
      <c r="K252" s="123">
        <v>-29142.617500000022</v>
      </c>
      <c r="L252" s="78">
        <v>150536.71999999997</v>
      </c>
      <c r="M252" s="100">
        <v>-30012.869999999966</v>
      </c>
      <c r="O252" s="24">
        <v>877283</v>
      </c>
      <c r="P252" s="24">
        <v>1064537.9600000002</v>
      </c>
      <c r="Q252" s="123">
        <v>-187254.9600000002</v>
      </c>
      <c r="R252" s="78">
        <v>441135.58999999997</v>
      </c>
      <c r="S252" s="100">
        <v>436147.41000000003</v>
      </c>
      <c r="U252" s="24">
        <v>1668820.49</v>
      </c>
      <c r="V252" s="24">
        <v>1856075.4500000002</v>
      </c>
      <c r="W252" s="123">
        <v>-187254.9600000002</v>
      </c>
      <c r="X252" s="78">
        <v>1160172.2699999998</v>
      </c>
      <c r="Y252" s="100">
        <v>508648.2200000002</v>
      </c>
      <c r="AA252" s="24">
        <v>1596319.6800000002</v>
      </c>
      <c r="AC252" s="25">
        <v>0</v>
      </c>
      <c r="AD252" s="25">
        <v>0</v>
      </c>
      <c r="AE252" s="25">
        <v>0</v>
      </c>
      <c r="AF252" s="25">
        <v>0</v>
      </c>
      <c r="AG252" s="25">
        <v>157031.13</v>
      </c>
      <c r="AH252" s="25">
        <v>133567.74</v>
      </c>
      <c r="AI252" s="25">
        <v>150536.71999999997</v>
      </c>
      <c r="AJ252" s="25">
        <v>179249.24</v>
      </c>
      <c r="AK252" s="25">
        <v>138866.28999999998</v>
      </c>
      <c r="AL252" s="25">
        <v>132448.22999999998</v>
      </c>
      <c r="AM252" s="25">
        <v>152434.62000000002</v>
      </c>
      <c r="AN252" s="25">
        <v>116038.29999999999</v>
      </c>
      <c r="AO252" s="25">
        <v>106279.81</v>
      </c>
      <c r="AP252" s="25">
        <v>156440.87000000005</v>
      </c>
      <c r="AQ252" s="25">
        <v>113472.85</v>
      </c>
      <c r="AR252" s="25">
        <v>114520.9</v>
      </c>
      <c r="AS252" s="25">
        <v>165190.53</v>
      </c>
      <c r="AT252" s="25">
        <v>100854.18999999999</v>
      </c>
      <c r="AU252" s="25">
        <v>120523.85</v>
      </c>
      <c r="AV252" s="25">
        <v>182050.44000000003</v>
      </c>
      <c r="AW252" s="25">
        <v>143858.04</v>
      </c>
      <c r="AX252" s="25">
        <v>142266.69</v>
      </c>
      <c r="AY252" s="25">
        <v>184755.73500000002</v>
      </c>
      <c r="AZ252" s="25">
        <v>138606.58500000002</v>
      </c>
      <c r="BB252" s="26">
        <v>132178.61250000002</v>
      </c>
      <c r="BC252" s="26">
        <v>167991.71250000002</v>
      </c>
      <c r="BD252" s="26">
        <v>142388.48750000002</v>
      </c>
      <c r="BE252" s="26">
        <v>144494.58000000002</v>
      </c>
      <c r="BF252" s="26">
        <v>205681.98750000002</v>
      </c>
      <c r="BG252" s="26">
        <v>122136.11250000002</v>
      </c>
      <c r="BH252" s="26">
        <v>149666.46750000003</v>
      </c>
      <c r="BI252" s="26">
        <v>182050.44000000003</v>
      </c>
      <c r="BJ252" s="26">
        <v>143858.04</v>
      </c>
      <c r="BK252" s="26">
        <v>142266.69</v>
      </c>
      <c r="BL252" s="26">
        <v>184755.73500000002</v>
      </c>
      <c r="BM252" s="26">
        <v>138606.58500000002</v>
      </c>
    </row>
    <row r="253" spans="3:65" ht="23.25" customHeight="1">
      <c r="C253" s="54" t="s">
        <v>995</v>
      </c>
      <c r="D253" s="32" t="s">
        <v>24</v>
      </c>
      <c r="E253" s="1303"/>
      <c r="F253" s="32" t="s">
        <v>36</v>
      </c>
      <c r="G253" s="32" t="s">
        <v>143</v>
      </c>
      <c r="I253" s="24">
        <v>42953.670000000006</v>
      </c>
      <c r="J253" s="24">
        <v>60050.400000000001</v>
      </c>
      <c r="K253" s="123">
        <v>-17096.729999999996</v>
      </c>
      <c r="L253" s="78">
        <v>67797.3</v>
      </c>
      <c r="M253" s="100">
        <v>-24843.629999999997</v>
      </c>
      <c r="O253" s="24">
        <v>362349.14999999997</v>
      </c>
      <c r="P253" s="24">
        <v>430413.60000000003</v>
      </c>
      <c r="Q253" s="123">
        <v>-68064.45000000007</v>
      </c>
      <c r="R253" s="78">
        <v>226372.28999999998</v>
      </c>
      <c r="S253" s="100">
        <v>135976.85999999999</v>
      </c>
      <c r="U253" s="24">
        <v>686181.14999999991</v>
      </c>
      <c r="V253" s="24">
        <v>754245.6</v>
      </c>
      <c r="W253" s="123">
        <v>-68064.45000000007</v>
      </c>
      <c r="X253" s="78">
        <v>558157.36</v>
      </c>
      <c r="Y253" s="100">
        <v>128023.78999999992</v>
      </c>
      <c r="AA253" s="24">
        <v>694134.22000000009</v>
      </c>
      <c r="AC253" s="25">
        <v>0</v>
      </c>
      <c r="AD253" s="25">
        <v>6.3664629124104977E-12</v>
      </c>
      <c r="AE253" s="25">
        <v>0</v>
      </c>
      <c r="AF253" s="25">
        <v>-1.4551915228366852E-11</v>
      </c>
      <c r="AG253" s="25">
        <v>89886.73</v>
      </c>
      <c r="AH253" s="25">
        <v>68688.260000000009</v>
      </c>
      <c r="AI253" s="25">
        <v>67797.3</v>
      </c>
      <c r="AJ253" s="25">
        <v>66677.61</v>
      </c>
      <c r="AK253" s="25">
        <v>84045.95</v>
      </c>
      <c r="AL253" s="25">
        <v>53737.75</v>
      </c>
      <c r="AM253" s="25">
        <v>74240.639999999999</v>
      </c>
      <c r="AN253" s="25">
        <v>53083.12000000001</v>
      </c>
      <c r="AO253" s="25">
        <v>51793.600000000006</v>
      </c>
      <c r="AP253" s="25">
        <v>62006.62</v>
      </c>
      <c r="AQ253" s="25">
        <v>52207.819999999992</v>
      </c>
      <c r="AR253" s="25">
        <v>47043.67</v>
      </c>
      <c r="AS253" s="25">
        <v>62167.76999999999</v>
      </c>
      <c r="AT253" s="25">
        <v>44175.999999999993</v>
      </c>
      <c r="AU253" s="25">
        <v>42953.670000000006</v>
      </c>
      <c r="AV253" s="25">
        <v>74198.399999999994</v>
      </c>
      <c r="AW253" s="25">
        <v>59421.599999999999</v>
      </c>
      <c r="AX253" s="25">
        <v>58478.400000000001</v>
      </c>
      <c r="AY253" s="25">
        <v>74827.199999999997</v>
      </c>
      <c r="AZ253" s="25">
        <v>56906.400000000001</v>
      </c>
      <c r="BB253" s="26">
        <v>55020</v>
      </c>
      <c r="BC253" s="26">
        <v>70111.199999999997</v>
      </c>
      <c r="BD253" s="26">
        <v>59421.599999999999</v>
      </c>
      <c r="BE253" s="26">
        <v>59421.599999999999</v>
      </c>
      <c r="BF253" s="26">
        <v>75770.399999999994</v>
      </c>
      <c r="BG253" s="26">
        <v>50618.400000000001</v>
      </c>
      <c r="BH253" s="26">
        <v>60050.400000000001</v>
      </c>
      <c r="BI253" s="26">
        <v>74198.399999999994</v>
      </c>
      <c r="BJ253" s="26">
        <v>59421.599999999999</v>
      </c>
      <c r="BK253" s="26">
        <v>58478.400000000001</v>
      </c>
      <c r="BL253" s="26">
        <v>74827.199999999997</v>
      </c>
      <c r="BM253" s="26">
        <v>56906.400000000001</v>
      </c>
    </row>
    <row r="254" spans="3:65" ht="23.25" customHeight="1">
      <c r="C254" s="54" t="s">
        <v>996</v>
      </c>
      <c r="D254" s="32" t="s">
        <v>24</v>
      </c>
      <c r="E254" s="1303"/>
      <c r="F254" s="32" t="s">
        <v>40</v>
      </c>
      <c r="G254" s="32" t="s">
        <v>143</v>
      </c>
      <c r="I254" s="24">
        <v>10164.290000000003</v>
      </c>
      <c r="J254" s="24">
        <v>11232.307692307693</v>
      </c>
      <c r="K254" s="123">
        <v>-1068.0176923076906</v>
      </c>
      <c r="L254" s="78">
        <v>9894.3799999999992</v>
      </c>
      <c r="M254" s="100">
        <v>269.91000000000349</v>
      </c>
      <c r="O254" s="24">
        <v>77890.06</v>
      </c>
      <c r="P254" s="24">
        <v>84242.307692307688</v>
      </c>
      <c r="Q254" s="123">
        <v>-6352.2476923076902</v>
      </c>
      <c r="R254" s="78">
        <v>29719.509999999966</v>
      </c>
      <c r="S254" s="100">
        <v>48170.550000000032</v>
      </c>
      <c r="U254" s="24">
        <v>139667.75230769228</v>
      </c>
      <c r="V254" s="24">
        <v>146019.99999999997</v>
      </c>
      <c r="W254" s="123">
        <v>-6352.2476923076902</v>
      </c>
      <c r="X254" s="78">
        <v>53513.499999999964</v>
      </c>
      <c r="Y254" s="100">
        <v>86154.25230769231</v>
      </c>
      <c r="AA254" s="24">
        <v>101684.04999999999</v>
      </c>
      <c r="AC254" s="25">
        <v>-9.0949470177292824E-13</v>
      </c>
      <c r="AD254" s="25">
        <v>-1.4551915228366852E-11</v>
      </c>
      <c r="AE254" s="25">
        <v>-252.95000000001545</v>
      </c>
      <c r="AF254" s="25">
        <v>252.94999999999982</v>
      </c>
      <c r="AG254" s="25">
        <v>10440.66</v>
      </c>
      <c r="AH254" s="25">
        <v>9384.4700000000012</v>
      </c>
      <c r="AI254" s="25">
        <v>9894.3799999999992</v>
      </c>
      <c r="AJ254" s="25">
        <v>12004.399999999998</v>
      </c>
      <c r="AK254" s="25">
        <v>-20821.419999999998</v>
      </c>
      <c r="AL254" s="25">
        <v>10229.129999999997</v>
      </c>
      <c r="AM254" s="25">
        <v>12507.599999999997</v>
      </c>
      <c r="AN254" s="25">
        <v>9874.2800000000079</v>
      </c>
      <c r="AO254" s="25">
        <v>9874.2699999999968</v>
      </c>
      <c r="AP254" s="25">
        <v>12499.71</v>
      </c>
      <c r="AQ254" s="25">
        <v>11731.650000000001</v>
      </c>
      <c r="AR254" s="25">
        <v>10521.109999999999</v>
      </c>
      <c r="AS254" s="25">
        <v>12882.709999999997</v>
      </c>
      <c r="AT254" s="25">
        <v>10216.319999999998</v>
      </c>
      <c r="AU254" s="25">
        <v>10164.290000000003</v>
      </c>
      <c r="AV254" s="25">
        <v>14040.384615384615</v>
      </c>
      <c r="AW254" s="25">
        <v>11232.307692307693</v>
      </c>
      <c r="AX254" s="25">
        <v>11232.307692307693</v>
      </c>
      <c r="AY254" s="25">
        <v>14040.384615384615</v>
      </c>
      <c r="AZ254" s="25">
        <v>11232.307692307693</v>
      </c>
      <c r="BB254" s="26">
        <v>11232.307692307693</v>
      </c>
      <c r="BC254" s="26">
        <v>14040.384615384615</v>
      </c>
      <c r="BD254" s="26">
        <v>11232.307692307693</v>
      </c>
      <c r="BE254" s="26">
        <v>11232.307692307693</v>
      </c>
      <c r="BF254" s="26">
        <v>14040.384615384615</v>
      </c>
      <c r="BG254" s="26">
        <v>11232.307692307693</v>
      </c>
      <c r="BH254" s="26">
        <v>11232.307692307693</v>
      </c>
      <c r="BI254" s="26">
        <v>14040.384615384615</v>
      </c>
      <c r="BJ254" s="26">
        <v>11232.307692307693</v>
      </c>
      <c r="BK254" s="26">
        <v>11232.307692307693</v>
      </c>
      <c r="BL254" s="26">
        <v>14040.384615384615</v>
      </c>
      <c r="BM254" s="26">
        <v>11232.307692307693</v>
      </c>
    </row>
    <row r="255" spans="3:65" ht="23.25" customHeight="1">
      <c r="C255" s="54" t="s">
        <v>997</v>
      </c>
      <c r="D255" s="32" t="s">
        <v>24</v>
      </c>
      <c r="E255" s="1303"/>
      <c r="F255" s="32" t="s">
        <v>79</v>
      </c>
      <c r="G255" s="32" t="s">
        <v>143</v>
      </c>
      <c r="I255" s="24">
        <v>16673.829999999998</v>
      </c>
      <c r="J255" s="24">
        <v>24435.384307692308</v>
      </c>
      <c r="K255" s="123">
        <v>-7761.5543076923095</v>
      </c>
      <c r="L255" s="78">
        <v>44156.270000000004</v>
      </c>
      <c r="M255" s="100">
        <v>-27482.440000000006</v>
      </c>
      <c r="O255" s="24">
        <v>174609.75</v>
      </c>
      <c r="P255" s="24">
        <v>180294.65630769229</v>
      </c>
      <c r="Q255" s="123">
        <v>-5684.9063076922903</v>
      </c>
      <c r="R255" s="78">
        <v>98080.430000000022</v>
      </c>
      <c r="S255" s="100">
        <v>76529.319999999978</v>
      </c>
      <c r="U255" s="24">
        <v>307202.8936923077</v>
      </c>
      <c r="V255" s="24">
        <v>312887.8</v>
      </c>
      <c r="W255" s="123">
        <v>-5684.9063076922903</v>
      </c>
      <c r="X255" s="78">
        <v>241665.85</v>
      </c>
      <c r="Y255" s="100">
        <v>65537.043692307692</v>
      </c>
      <c r="AA255" s="24">
        <v>318195.17000000004</v>
      </c>
      <c r="AC255" s="25">
        <v>1.1013412404281553E-13</v>
      </c>
      <c r="AD255" s="25">
        <v>2.3447910280083306E-13</v>
      </c>
      <c r="AE255" s="25">
        <v>-1.6076029396572267E-13</v>
      </c>
      <c r="AF255" s="25">
        <v>-1.4921397450962104E-13</v>
      </c>
      <c r="AG255" s="25">
        <v>30417.730000000018</v>
      </c>
      <c r="AH255" s="25">
        <v>23506.43</v>
      </c>
      <c r="AI255" s="25">
        <v>44156.270000000004</v>
      </c>
      <c r="AJ255" s="25">
        <v>45300.38</v>
      </c>
      <c r="AK255" s="25">
        <v>7880.2400000000025</v>
      </c>
      <c r="AL255" s="25">
        <v>26876.560000000005</v>
      </c>
      <c r="AM255" s="25">
        <v>41611.290000000015</v>
      </c>
      <c r="AN255" s="25">
        <v>21916.949999999993</v>
      </c>
      <c r="AO255" s="25">
        <v>21136.69</v>
      </c>
      <c r="AP255" s="25">
        <v>29190.94</v>
      </c>
      <c r="AQ255" s="25">
        <v>29728.370000000003</v>
      </c>
      <c r="AR255" s="25">
        <v>22965.670000000002</v>
      </c>
      <c r="AS255" s="25">
        <v>33738.310000000005</v>
      </c>
      <c r="AT255" s="25">
        <v>21175.94</v>
      </c>
      <c r="AU255" s="25">
        <v>16673.829999999998</v>
      </c>
      <c r="AV255" s="25">
        <v>30257.581384615391</v>
      </c>
      <c r="AW255" s="25">
        <v>24104.548307692308</v>
      </c>
      <c r="AX255" s="25">
        <v>24013.908307692309</v>
      </c>
      <c r="AY255" s="25">
        <v>30411.669384615387</v>
      </c>
      <c r="AZ255" s="25">
        <v>23805.436307692307</v>
      </c>
      <c r="BB255" s="26">
        <v>23538.048307692308</v>
      </c>
      <c r="BC255" s="26">
        <v>29582.313384615391</v>
      </c>
      <c r="BD255" s="26">
        <v>24127.208307692312</v>
      </c>
      <c r="BE255" s="26">
        <v>24140.804307692306</v>
      </c>
      <c r="BF255" s="26">
        <v>31603.585384615384</v>
      </c>
      <c r="BG255" s="26">
        <v>22867.312307692304</v>
      </c>
      <c r="BH255" s="26">
        <v>24435.384307692308</v>
      </c>
      <c r="BI255" s="26">
        <v>30257.581384615391</v>
      </c>
      <c r="BJ255" s="26">
        <v>24104.548307692308</v>
      </c>
      <c r="BK255" s="26">
        <v>24013.908307692309</v>
      </c>
      <c r="BL255" s="26">
        <v>30411.669384615387</v>
      </c>
      <c r="BM255" s="26">
        <v>23805.436307692307</v>
      </c>
    </row>
    <row r="256" spans="3:65" s="54" customFormat="1" ht="21" customHeight="1">
      <c r="C256" s="54" t="s">
        <v>998</v>
      </c>
      <c r="D256" s="32" t="s">
        <v>24</v>
      </c>
      <c r="E256" s="1303"/>
      <c r="F256" s="54" t="s">
        <v>87</v>
      </c>
      <c r="G256" s="54" t="s">
        <v>143</v>
      </c>
      <c r="I256" s="25">
        <v>50732.059999999983</v>
      </c>
      <c r="J256" s="25">
        <v>53948.375500000038</v>
      </c>
      <c r="K256" s="514">
        <v>-3216.3155000000552</v>
      </c>
      <c r="L256" s="82">
        <v>28688.76999999996</v>
      </c>
      <c r="M256" s="524">
        <v>22043.290000000023</v>
      </c>
      <c r="O256" s="25">
        <v>262434.04000000004</v>
      </c>
      <c r="P256" s="25">
        <v>369587.39600000012</v>
      </c>
      <c r="Q256" s="514">
        <v>-107153.35600000009</v>
      </c>
      <c r="R256" s="82">
        <v>86963.359999999971</v>
      </c>
      <c r="S256" s="524">
        <v>175470.68000000005</v>
      </c>
      <c r="U256" s="25">
        <v>535768.69400000013</v>
      </c>
      <c r="V256" s="25">
        <v>642922.05000000016</v>
      </c>
      <c r="W256" s="514">
        <v>-107153.35600000003</v>
      </c>
      <c r="X256" s="82">
        <v>306835.55999999988</v>
      </c>
      <c r="Y256" s="524">
        <v>228933.13400000025</v>
      </c>
      <c r="AA256" s="25">
        <v>482306.24000000005</v>
      </c>
      <c r="AB256" s="32"/>
      <c r="AC256" s="25">
        <v>7.9936057773011271E-13</v>
      </c>
      <c r="AD256" s="25">
        <v>7.9509732131555211E-12</v>
      </c>
      <c r="AE256" s="25">
        <v>252.95000000001562</v>
      </c>
      <c r="AF256" s="25">
        <v>-252.94999999998512</v>
      </c>
      <c r="AG256" s="25">
        <v>26286.009999999987</v>
      </c>
      <c r="AH256" s="25">
        <v>31988.57999999998</v>
      </c>
      <c r="AI256" s="25">
        <v>28688.76999999996</v>
      </c>
      <c r="AJ256" s="25">
        <v>55266.85</v>
      </c>
      <c r="AK256" s="25">
        <v>67761.519999999975</v>
      </c>
      <c r="AL256" s="25">
        <v>41604.789999999972</v>
      </c>
      <c r="AM256" s="25">
        <v>24075.090000000018</v>
      </c>
      <c r="AN256" s="25">
        <v>31163.949999999979</v>
      </c>
      <c r="AO256" s="25">
        <v>23475.249999999996</v>
      </c>
      <c r="AP256" s="25">
        <v>52743.600000000064</v>
      </c>
      <c r="AQ256" s="25">
        <v>19805.010000000009</v>
      </c>
      <c r="AR256" s="25">
        <v>33990.449999999997</v>
      </c>
      <c r="AS256" s="25">
        <v>56401.740000000013</v>
      </c>
      <c r="AT256" s="25">
        <v>25285.929999999997</v>
      </c>
      <c r="AU256" s="25">
        <v>50732.059999999983</v>
      </c>
      <c r="AV256" s="25">
        <v>63554.074000000037</v>
      </c>
      <c r="AW256" s="25">
        <v>49099.584000000003</v>
      </c>
      <c r="AX256" s="25">
        <v>48542.074000000008</v>
      </c>
      <c r="AY256" s="25">
        <v>65476.481000000022</v>
      </c>
      <c r="AZ256" s="25">
        <v>46662.441000000035</v>
      </c>
      <c r="BB256" s="1188">
        <v>42388.256500000018</v>
      </c>
      <c r="BC256" s="1188">
        <v>54257.814500000022</v>
      </c>
      <c r="BD256" s="1188">
        <v>47607.371500000008</v>
      </c>
      <c r="BE256" s="1188">
        <v>49699.868000000017</v>
      </c>
      <c r="BF256" s="1188">
        <v>84267.617500000022</v>
      </c>
      <c r="BG256" s="1188">
        <v>37418.092500000028</v>
      </c>
      <c r="BH256" s="1188">
        <v>53948.375500000038</v>
      </c>
      <c r="BI256" s="1188">
        <v>63554.074000000037</v>
      </c>
      <c r="BJ256" s="1188">
        <v>49099.584000000003</v>
      </c>
      <c r="BK256" s="1188">
        <v>48542.074000000008</v>
      </c>
      <c r="BL256" s="1188">
        <v>65476.481000000022</v>
      </c>
      <c r="BM256" s="1188">
        <v>46662.441000000035</v>
      </c>
    </row>
    <row r="257" spans="3:65" s="502" customFormat="1" ht="20.25" customHeight="1">
      <c r="E257" s="1303"/>
      <c r="F257" s="106" t="s">
        <v>609</v>
      </c>
      <c r="G257" s="106" t="s">
        <v>614</v>
      </c>
      <c r="H257" s="106"/>
      <c r="I257" s="510">
        <v>0.98981448387734727</v>
      </c>
      <c r="J257" s="510">
        <v>1.1803349171924293</v>
      </c>
      <c r="K257" s="515">
        <v>-0.19052043331508206</v>
      </c>
      <c r="L257" s="510">
        <v>1.1799954818372838</v>
      </c>
      <c r="M257" s="515">
        <v>-0.19018099795993648</v>
      </c>
      <c r="N257" s="106"/>
      <c r="O257" s="510">
        <v>0.95048925467489609</v>
      </c>
      <c r="P257" s="510">
        <v>1.107394112139811</v>
      </c>
      <c r="Q257" s="515">
        <v>-0.15690485746491489</v>
      </c>
      <c r="R257" s="510">
        <v>0.48472172910322353</v>
      </c>
      <c r="S257" s="515">
        <v>0.46576752557167256</v>
      </c>
      <c r="T257" s="106"/>
      <c r="U257" s="510">
        <v>0.99590616456735548</v>
      </c>
      <c r="V257" s="510">
        <v>1.0828911610268379</v>
      </c>
      <c r="W257" s="515">
        <v>-8.6984996459482433E-2</v>
      </c>
      <c r="X257" s="510">
        <v>0.71603129631467544</v>
      </c>
      <c r="Y257" s="515">
        <v>0.27987486825268004</v>
      </c>
      <c r="Z257" s="106"/>
      <c r="AA257" s="67">
        <v>0.97742921321169696</v>
      </c>
      <c r="AB257" s="32"/>
      <c r="AC257" s="67" t="e">
        <v>#DIV/0!</v>
      </c>
      <c r="AD257" s="67" t="e">
        <v>#DIV/0!</v>
      </c>
      <c r="AE257" s="67" t="e">
        <v>#DIV/0!</v>
      </c>
      <c r="AF257" s="67" t="e">
        <v>#DIV/0!</v>
      </c>
      <c r="AG257" s="67">
        <v>0.74993015570525934</v>
      </c>
      <c r="AH257" s="67">
        <v>0.74759727394678754</v>
      </c>
      <c r="AI257" s="67">
        <v>0.72523019237518538</v>
      </c>
      <c r="AJ257" s="67">
        <v>0.75285992432560156</v>
      </c>
      <c r="AK257" s="67">
        <v>0.75524588214934352</v>
      </c>
      <c r="AL257" s="67">
        <v>0.74378184174300976</v>
      </c>
      <c r="AM257" s="67">
        <v>0.75254463010291672</v>
      </c>
      <c r="AN257" s="67">
        <v>0.76601952559829323</v>
      </c>
      <c r="AO257" s="67">
        <v>0.73003711051509468</v>
      </c>
      <c r="AP257" s="67">
        <v>0.80204452542544946</v>
      </c>
      <c r="AQ257" s="67">
        <v>0.74357102763037131</v>
      </c>
      <c r="AR257" s="67">
        <v>0.76208191797182934</v>
      </c>
      <c r="AS257" s="67">
        <v>0.7470149795038451</v>
      </c>
      <c r="AT257" s="67">
        <v>0.78091029684043733</v>
      </c>
      <c r="AU257" s="67">
        <v>0.76247561826117594</v>
      </c>
      <c r="AV257" s="67">
        <v>0.77250000000000019</v>
      </c>
      <c r="AW257" s="67">
        <v>0.77250000000000008</v>
      </c>
      <c r="AX257" s="67">
        <v>0.77249999999999996</v>
      </c>
      <c r="AY257" s="67">
        <v>0.77250000000000008</v>
      </c>
      <c r="AZ257" s="67">
        <v>0.77250000000000008</v>
      </c>
      <c r="BA257" s="106"/>
      <c r="BB257" s="67">
        <v>0.76250000000000007</v>
      </c>
      <c r="BC257" s="67">
        <v>0.76250000000000007</v>
      </c>
      <c r="BD257" s="67">
        <v>0.76250000000000007</v>
      </c>
      <c r="BE257" s="67">
        <v>0.77250000000000008</v>
      </c>
      <c r="BF257" s="67">
        <v>0.77250000000000008</v>
      </c>
      <c r="BG257" s="67">
        <v>0.77250000000000008</v>
      </c>
      <c r="BH257" s="67">
        <v>0.77250000000000019</v>
      </c>
      <c r="BI257" s="67">
        <v>0.77250000000000019</v>
      </c>
      <c r="BJ257" s="67">
        <v>0.77250000000000008</v>
      </c>
      <c r="BK257" s="67">
        <v>0.77249999999999996</v>
      </c>
      <c r="BL257" s="67">
        <v>0.77250000000000008</v>
      </c>
      <c r="BM257" s="67">
        <v>0.77250000000000008</v>
      </c>
    </row>
    <row r="258" spans="3:65" s="502" customFormat="1" ht="23.25" customHeight="1">
      <c r="E258" s="1303"/>
      <c r="F258" s="106" t="s">
        <v>610</v>
      </c>
      <c r="G258" s="106" t="s">
        <v>614</v>
      </c>
      <c r="H258" s="106"/>
      <c r="I258" s="511">
        <v>0.35276142192344417</v>
      </c>
      <c r="J258" s="511">
        <v>0.47358359621451107</v>
      </c>
      <c r="K258" s="516">
        <v>0.1208221742910669</v>
      </c>
      <c r="L258" s="511">
        <v>0.53143517196845325</v>
      </c>
      <c r="M258" s="516">
        <v>0.17867375004500907</v>
      </c>
      <c r="N258" s="106"/>
      <c r="O258" s="511">
        <v>0.39258594263833002</v>
      </c>
      <c r="P258" s="511">
        <v>0.4477411838135858</v>
      </c>
      <c r="Q258" s="516">
        <v>5.5155241175255776E-2</v>
      </c>
      <c r="R258" s="511">
        <v>0.24873886922126676</v>
      </c>
      <c r="S258" s="516">
        <v>-0.14384707341706326</v>
      </c>
      <c r="T258" s="106"/>
      <c r="U258" s="511">
        <v>0.40949403569159026</v>
      </c>
      <c r="V258" s="511">
        <v>0.44004994165694283</v>
      </c>
      <c r="W258" s="516">
        <v>3.055590596535257E-2</v>
      </c>
      <c r="X258" s="511">
        <v>0.34448171910571268</v>
      </c>
      <c r="Y258" s="516">
        <v>-6.5012316585877583E-2</v>
      </c>
      <c r="Z258" s="106"/>
      <c r="AA258" s="22">
        <v>0.42501954528175395</v>
      </c>
      <c r="AB258" s="32"/>
      <c r="AC258" s="22" t="e">
        <v>#DIV/0!</v>
      </c>
      <c r="AD258" s="22" t="e">
        <v>#DIV/0!</v>
      </c>
      <c r="AE258" s="22" t="e">
        <v>#DIV/0!</v>
      </c>
      <c r="AF258" s="22" t="e">
        <v>#DIV/0!</v>
      </c>
      <c r="AG258" s="22">
        <v>0.42927010348035194</v>
      </c>
      <c r="AH258" s="22">
        <v>0.38445777347245813</v>
      </c>
      <c r="AI258" s="22">
        <v>0.32662229469008069</v>
      </c>
      <c r="AJ258" s="22">
        <v>0.28005084104575273</v>
      </c>
      <c r="AK258" s="22">
        <v>0.4570969502305392</v>
      </c>
      <c r="AL258" s="22">
        <v>0.30177196528881839</v>
      </c>
      <c r="AM258" s="22">
        <v>0.36651382059668464</v>
      </c>
      <c r="AN258" s="22">
        <v>0.35042487178524057</v>
      </c>
      <c r="AO258" s="22">
        <v>0.35577077233365972</v>
      </c>
      <c r="AP258" s="22">
        <v>0.31789691601137332</v>
      </c>
      <c r="AQ258" s="22">
        <v>0.34211022608263952</v>
      </c>
      <c r="AR258" s="22">
        <v>0.31305316550982226</v>
      </c>
      <c r="AS258" s="22">
        <v>0.28113146336142725</v>
      </c>
      <c r="AT258" s="22">
        <v>0.34205314893930688</v>
      </c>
      <c r="AU258" s="22">
        <v>0.27173979332585646</v>
      </c>
      <c r="AV258" s="22">
        <v>0.31484825853757892</v>
      </c>
      <c r="AW258" s="22">
        <v>0.31908669129650313</v>
      </c>
      <c r="AX258" s="22">
        <v>0.31753437153841141</v>
      </c>
      <c r="AY258" s="22">
        <v>0.31286721356714581</v>
      </c>
      <c r="AZ258" s="22">
        <v>0.31715804844336942</v>
      </c>
      <c r="BA258" s="106"/>
      <c r="BB258" s="22">
        <v>0.31739438935326997</v>
      </c>
      <c r="BC258" s="22">
        <v>0.31822873405138957</v>
      </c>
      <c r="BD258" s="22">
        <v>0.31820669490572401</v>
      </c>
      <c r="BE258" s="22">
        <v>0.31768102305290619</v>
      </c>
      <c r="BF258" s="22">
        <v>0.28457831777806986</v>
      </c>
      <c r="BG258" s="22">
        <v>0.3201568577843838</v>
      </c>
      <c r="BH258" s="22">
        <v>0.3099487465353587</v>
      </c>
      <c r="BI258" s="22">
        <v>0.31484825853757892</v>
      </c>
      <c r="BJ258" s="22">
        <v>0.31908669129650313</v>
      </c>
      <c r="BK258" s="22">
        <v>0.31753437153841141</v>
      </c>
      <c r="BL258" s="22">
        <v>0.31286721356714581</v>
      </c>
      <c r="BM258" s="22">
        <v>0.31715804844336942</v>
      </c>
    </row>
    <row r="259" spans="3:65" s="502" customFormat="1" ht="23.25" customHeight="1">
      <c r="E259" s="1303"/>
      <c r="F259" s="106" t="s">
        <v>611</v>
      </c>
      <c r="G259" s="106" t="s">
        <v>614</v>
      </c>
      <c r="H259" s="106"/>
      <c r="I259" s="511">
        <v>8.3475274481604134E-2</v>
      </c>
      <c r="J259" s="511">
        <v>8.8582868235865087E-2</v>
      </c>
      <c r="K259" s="516">
        <v>5.1075937542609529E-3</v>
      </c>
      <c r="L259" s="511">
        <v>7.755797851568165E-2</v>
      </c>
      <c r="M259" s="516">
        <v>-5.9172959659224839E-3</v>
      </c>
      <c r="N259" s="106"/>
      <c r="O259" s="511">
        <v>8.4389718113747708E-2</v>
      </c>
      <c r="P259" s="511">
        <v>8.7633733165825123E-2</v>
      </c>
      <c r="Q259" s="516">
        <v>3.2440150520774147E-3</v>
      </c>
      <c r="R259" s="511">
        <v>3.2655928476096267E-2</v>
      </c>
      <c r="S259" s="516">
        <v>-5.1733789637651441E-2</v>
      </c>
      <c r="T259" s="106"/>
      <c r="U259" s="511">
        <v>8.3349872768219202E-2</v>
      </c>
      <c r="V259" s="511">
        <v>8.5192532088681425E-2</v>
      </c>
      <c r="W259" s="516">
        <v>1.8426593204622227E-3</v>
      </c>
      <c r="X259" s="511">
        <v>3.3027285486952176E-2</v>
      </c>
      <c r="Y259" s="516">
        <v>-5.0322587281267026E-2</v>
      </c>
      <c r="Z259" s="106"/>
      <c r="AA259" s="22">
        <v>6.2261314091973628E-2</v>
      </c>
      <c r="AB259" s="32"/>
      <c r="AC259" s="67">
        <v>-1.187512365506982E-17</v>
      </c>
      <c r="AD259" s="67">
        <v>-9.1360443713281546E-17</v>
      </c>
      <c r="AE259" s="67">
        <v>-1.8672828786290892E-3</v>
      </c>
      <c r="AF259" s="67">
        <v>1.9195994787371048E-3</v>
      </c>
      <c r="AG259" s="67">
        <v>5.8855302899624228E-2</v>
      </c>
      <c r="AH259" s="67">
        <v>9.199944865836937E-2</v>
      </c>
      <c r="AI259" s="67">
        <v>7.755797851568165E-2</v>
      </c>
      <c r="AJ259" s="67">
        <v>7.6393871231614743E-2</v>
      </c>
      <c r="AK259" s="67">
        <v>-0.15359918392904406</v>
      </c>
      <c r="AL259" s="67">
        <v>8.2126184487958678E-2</v>
      </c>
      <c r="AM259" s="67">
        <v>7.9640969980099285E-2</v>
      </c>
      <c r="AN259" s="67">
        <v>7.2656987142785831E-2</v>
      </c>
      <c r="AO259" s="67">
        <v>8.7390986619384395E-2</v>
      </c>
      <c r="AP259" s="67">
        <v>8.5022780852235066E-2</v>
      </c>
      <c r="AQ259" s="67">
        <v>9.3984665750451751E-2</v>
      </c>
      <c r="AR259" s="67">
        <v>8.0838831061671446E-2</v>
      </c>
      <c r="AS259" s="67">
        <v>7.1866910397467593E-2</v>
      </c>
      <c r="AT259" s="67">
        <v>9.5498770547927589E-2</v>
      </c>
      <c r="AU259" s="67">
        <v>8.3475274481604134E-2</v>
      </c>
      <c r="AV259" s="67">
        <v>8.5873912020701007E-2</v>
      </c>
      <c r="AW259" s="67">
        <v>8.4453441295546564E-2</v>
      </c>
      <c r="AX259" s="67">
        <v>8.2408713810034437E-2</v>
      </c>
      <c r="AY259" s="67">
        <v>8.0506792519407191E-2</v>
      </c>
      <c r="AZ259" s="67">
        <v>7.7197991012424014E-2</v>
      </c>
      <c r="BA259" s="106"/>
      <c r="BB259" s="67">
        <v>8.7342983610479735E-2</v>
      </c>
      <c r="BC259" s="67">
        <v>8.8193370699652107E-2</v>
      </c>
      <c r="BD259" s="67">
        <v>8.3017795212917175E-2</v>
      </c>
      <c r="BE259" s="67">
        <v>8.5157753542893802E-2</v>
      </c>
      <c r="BF259" s="67">
        <v>7.9145347324603238E-2</v>
      </c>
      <c r="BG259" s="67">
        <v>0.11001280795600091</v>
      </c>
      <c r="BH259" s="67">
        <v>8.8582868235865087E-2</v>
      </c>
      <c r="BI259" s="67">
        <v>8.5873912020701007E-2</v>
      </c>
      <c r="BJ259" s="67">
        <v>8.4453441295546564E-2</v>
      </c>
      <c r="BK259" s="67">
        <v>8.2408713810034437E-2</v>
      </c>
      <c r="BL259" s="67">
        <v>8.0506792519407191E-2</v>
      </c>
      <c r="BM259" s="67">
        <v>7.7197991012424014E-2</v>
      </c>
    </row>
    <row r="260" spans="3:65" s="502" customFormat="1" ht="23.25" customHeight="1">
      <c r="E260" s="1303"/>
      <c r="F260" s="106" t="s">
        <v>612</v>
      </c>
      <c r="G260" s="106" t="s">
        <v>614</v>
      </c>
      <c r="H260" s="106"/>
      <c r="I260" s="511">
        <v>0.13693553961069635</v>
      </c>
      <c r="J260" s="511">
        <v>0.19270807813637467</v>
      </c>
      <c r="K260" s="516">
        <v>5.5772538525678317E-2</v>
      </c>
      <c r="L260" s="511">
        <v>0.34612285357876277</v>
      </c>
      <c r="M260" s="516">
        <v>0.20918731396806642</v>
      </c>
      <c r="N260" s="106"/>
      <c r="O260" s="511">
        <v>0.18918033420967911</v>
      </c>
      <c r="P260" s="511">
        <v>0.18755295569301184</v>
      </c>
      <c r="Q260" s="516">
        <v>-1.6273785166672772E-3</v>
      </c>
      <c r="R260" s="511">
        <v>0.10777120844134949</v>
      </c>
      <c r="S260" s="516">
        <v>-8.1409125768329621E-2</v>
      </c>
      <c r="T260" s="106"/>
      <c r="U260" s="511">
        <v>0.18333023679562996</v>
      </c>
      <c r="V260" s="511">
        <v>0.1825483080513419</v>
      </c>
      <c r="W260" s="516">
        <v>-7.8192874428806292E-4</v>
      </c>
      <c r="X260" s="511">
        <v>0.14915053248987578</v>
      </c>
      <c r="Y260" s="516">
        <v>-3.4179704305754177E-2</v>
      </c>
      <c r="Z260" s="106"/>
      <c r="AA260" s="22">
        <v>0.19483143543081682</v>
      </c>
      <c r="AB260" s="32"/>
      <c r="AC260" s="67" t="e">
        <v>#DIV/0!</v>
      </c>
      <c r="AD260" s="67" t="e">
        <v>#DIV/0!</v>
      </c>
      <c r="AE260" s="67" t="e">
        <v>#DIV/0!</v>
      </c>
      <c r="AF260" s="67" t="e">
        <v>#DIV/0!</v>
      </c>
      <c r="AG260" s="67">
        <v>0.14526529227103283</v>
      </c>
      <c r="AH260" s="67">
        <v>0.13156876793918193</v>
      </c>
      <c r="AI260" s="67">
        <v>0.21272856341410012</v>
      </c>
      <c r="AJ260" s="67">
        <v>0.19026491079527585</v>
      </c>
      <c r="AK260" s="67">
        <v>4.2857908930587441E-2</v>
      </c>
      <c r="AL260" s="67">
        <v>0.15092913885309389</v>
      </c>
      <c r="AM260" s="67">
        <v>0.20542809003069779</v>
      </c>
      <c r="AN260" s="67">
        <v>0.14468336438539264</v>
      </c>
      <c r="AO260" s="67">
        <v>0.145188141505459</v>
      </c>
      <c r="AP260" s="67">
        <v>0.14965675925365771</v>
      </c>
      <c r="AQ260" s="67">
        <v>0.19480567052538034</v>
      </c>
      <c r="AR260" s="67">
        <v>0.15282557018944229</v>
      </c>
      <c r="AS260" s="67">
        <v>0.15256941758794754</v>
      </c>
      <c r="AT260" s="67">
        <v>0.16396452731686498</v>
      </c>
      <c r="AU260" s="67">
        <v>0.10548442352307648</v>
      </c>
      <c r="AV260" s="67">
        <v>0.12839288726583353</v>
      </c>
      <c r="AW260" s="67">
        <v>0.12943846286027746</v>
      </c>
      <c r="AX260" s="67">
        <v>0.1303941503643074</v>
      </c>
      <c r="AY260" s="67">
        <v>0.12715716023437856</v>
      </c>
      <c r="AZ260" s="67">
        <v>0.13267551139574146</v>
      </c>
      <c r="BA260" s="106"/>
      <c r="BB260" s="67">
        <v>0.13578415974532479</v>
      </c>
      <c r="BC260" s="67">
        <v>0.1342715876878107</v>
      </c>
      <c r="BD260" s="67">
        <v>0.12920283554957621</v>
      </c>
      <c r="BE260" s="67">
        <v>0.12906208196661983</v>
      </c>
      <c r="BF260" s="67">
        <v>0.11869668319699304</v>
      </c>
      <c r="BG260" s="67">
        <v>0.14463370739503686</v>
      </c>
      <c r="BH260" s="67">
        <v>0.12612266924581692</v>
      </c>
      <c r="BI260" s="67">
        <v>0.12839288726583353</v>
      </c>
      <c r="BJ260" s="67">
        <v>0.12943846286027746</v>
      </c>
      <c r="BK260" s="67">
        <v>0.1303941503643074</v>
      </c>
      <c r="BL260" s="67">
        <v>0.12715716023437856</v>
      </c>
      <c r="BM260" s="67">
        <v>0.13267551139574146</v>
      </c>
    </row>
    <row r="261" spans="3:65" s="503" customFormat="1" ht="21" customHeight="1">
      <c r="C261" s="503" t="s">
        <v>1055</v>
      </c>
      <c r="E261" s="1304"/>
      <c r="F261" s="507" t="s">
        <v>613</v>
      </c>
      <c r="G261" s="507" t="s">
        <v>614</v>
      </c>
      <c r="H261" s="504"/>
      <c r="I261" s="512">
        <v>0.41664224786160242</v>
      </c>
      <c r="J261" s="512">
        <v>0.42546037460567854</v>
      </c>
      <c r="K261" s="517">
        <v>-8.8181267440761157E-3</v>
      </c>
      <c r="L261" s="512">
        <v>0.22487947777438599</v>
      </c>
      <c r="M261" s="517">
        <v>0.19176277008721643</v>
      </c>
      <c r="N261" s="504"/>
      <c r="O261" s="512">
        <v>0.28433325971313922</v>
      </c>
      <c r="P261" s="512">
        <v>0.38446623946738806</v>
      </c>
      <c r="Q261" s="517">
        <v>-0.10013297975424884</v>
      </c>
      <c r="R261" s="512">
        <v>9.5555722964510967E-2</v>
      </c>
      <c r="S261" s="517">
        <v>0.18877753674862824</v>
      </c>
      <c r="T261" s="504"/>
      <c r="U261" s="512">
        <v>0.31973201931191608</v>
      </c>
      <c r="V261" s="512">
        <v>0.37510037922987172</v>
      </c>
      <c r="W261" s="517">
        <v>-5.5368359917955634E-2</v>
      </c>
      <c r="X261" s="512">
        <v>0.18937175923213484</v>
      </c>
      <c r="Y261" s="517">
        <v>0.13036026007978124</v>
      </c>
      <c r="Z261" s="504"/>
      <c r="AA261" s="508">
        <v>0.29531691840715257</v>
      </c>
      <c r="AB261" s="32"/>
      <c r="AC261" s="506" t="e">
        <v>#DIV/0!</v>
      </c>
      <c r="AD261" s="506" t="e">
        <v>#DIV/0!</v>
      </c>
      <c r="AE261" s="506" t="e">
        <v>#DIV/0!</v>
      </c>
      <c r="AF261" s="506" t="e">
        <v>#DIV/0!</v>
      </c>
      <c r="AG261" s="506">
        <v>0.12553352683744931</v>
      </c>
      <c r="AH261" s="506">
        <v>0.17904454477876708</v>
      </c>
      <c r="AI261" s="506">
        <v>0.13821187406041147</v>
      </c>
      <c r="AJ261" s="506">
        <v>0.23212481407851088</v>
      </c>
      <c r="AK261" s="506">
        <v>0.36853154893228851</v>
      </c>
      <c r="AL261" s="506">
        <v>0.23363760566321756</v>
      </c>
      <c r="AM261" s="506">
        <v>0.11885475687048283</v>
      </c>
      <c r="AN261" s="506">
        <v>0.20572685220973519</v>
      </c>
      <c r="AO261" s="506">
        <v>0.16125173425337772</v>
      </c>
      <c r="AP261" s="506">
        <v>0.27040705942909787</v>
      </c>
      <c r="AQ261" s="506">
        <v>0.12977934050241785</v>
      </c>
      <c r="AR261" s="506">
        <v>0.22619021793162264</v>
      </c>
      <c r="AS261" s="506">
        <v>0.25505665881743467</v>
      </c>
      <c r="AT261" s="506">
        <v>0.19578802925477384</v>
      </c>
      <c r="AU261" s="506">
        <v>0.32094858249353186</v>
      </c>
      <c r="AV261" s="506">
        <v>0.26968087616267244</v>
      </c>
      <c r="AW261" s="506">
        <v>0.26365873356817598</v>
      </c>
      <c r="AX261" s="506">
        <v>0.26358068895115228</v>
      </c>
      <c r="AY261" s="506">
        <v>0.27377002165859704</v>
      </c>
      <c r="AZ261" s="506">
        <v>0.26006510204764099</v>
      </c>
      <c r="BA261" s="504"/>
      <c r="BB261" s="506">
        <v>0.24452553230765692</v>
      </c>
      <c r="BC261" s="506">
        <v>0.24627157459478852</v>
      </c>
      <c r="BD261" s="506">
        <v>0.25494070065706687</v>
      </c>
      <c r="BE261" s="506">
        <v>0.26570649245113565</v>
      </c>
      <c r="BF261" s="506">
        <v>0.3164921503821525</v>
      </c>
      <c r="BG261" s="506">
        <v>0.23666609215394852</v>
      </c>
      <c r="BH261" s="506">
        <v>0.27845328863494445</v>
      </c>
      <c r="BI261" s="506">
        <v>0.26968087616267244</v>
      </c>
      <c r="BJ261" s="506">
        <v>0.26365873356817598</v>
      </c>
      <c r="BK261" s="506">
        <v>0.26358068895115228</v>
      </c>
      <c r="BL261" s="506">
        <v>0.27377002165859704</v>
      </c>
      <c r="BM261" s="506">
        <v>0.26006510204764099</v>
      </c>
    </row>
    <row r="262" spans="3:65" ht="13" customHeight="1">
      <c r="I262" s="49"/>
      <c r="J262" s="49"/>
      <c r="K262" s="49"/>
      <c r="L262" s="163"/>
      <c r="M262" s="522"/>
      <c r="O262" s="49"/>
      <c r="P262" s="49"/>
      <c r="Q262" s="49"/>
      <c r="R262" s="163"/>
      <c r="S262" s="522"/>
      <c r="U262" s="49"/>
      <c r="V262" s="49"/>
      <c r="W262" s="49"/>
      <c r="X262" s="163"/>
      <c r="Y262" s="522"/>
      <c r="AA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B262" s="1180"/>
      <c r="BC262" s="1180"/>
      <c r="BD262" s="1180"/>
      <c r="BE262" s="1180"/>
      <c r="BF262" s="1180"/>
      <c r="BG262" s="1180"/>
      <c r="BH262" s="1180"/>
      <c r="BI262" s="1180"/>
      <c r="BJ262" s="1180"/>
      <c r="BK262" s="1180"/>
      <c r="BL262" s="1180"/>
      <c r="BM262" s="1180"/>
    </row>
    <row r="263" spans="3:65" s="54" customFormat="1" ht="21" customHeight="1">
      <c r="C263" s="54" t="s">
        <v>999</v>
      </c>
      <c r="D263" s="597" t="s">
        <v>218</v>
      </c>
      <c r="E263" s="1302" t="s">
        <v>218</v>
      </c>
      <c r="F263" s="62" t="s">
        <v>57</v>
      </c>
      <c r="G263" s="62" t="s">
        <v>143</v>
      </c>
      <c r="I263" s="63">
        <v>113404.15</v>
      </c>
      <c r="J263" s="63">
        <v>150792</v>
      </c>
      <c r="K263" s="513">
        <v>-37387.850000000006</v>
      </c>
      <c r="L263" s="167">
        <v>147727.35</v>
      </c>
      <c r="M263" s="523">
        <v>-34323.200000000012</v>
      </c>
      <c r="O263" s="63">
        <v>825753.63000000012</v>
      </c>
      <c r="P263" s="63">
        <v>1077998</v>
      </c>
      <c r="Q263" s="513">
        <v>-252244.36999999988</v>
      </c>
      <c r="R263" s="167">
        <v>544836.88</v>
      </c>
      <c r="S263" s="523">
        <v>280916.75000000012</v>
      </c>
      <c r="U263" s="63">
        <v>1622458.6300000001</v>
      </c>
      <c r="V263" s="63">
        <v>1874703</v>
      </c>
      <c r="W263" s="513">
        <v>-252244.36999999988</v>
      </c>
      <c r="X263" s="167">
        <v>1235430.8999999999</v>
      </c>
      <c r="Y263" s="523">
        <v>387027.73000000021</v>
      </c>
      <c r="AA263" s="63">
        <v>1516347.6499999997</v>
      </c>
      <c r="AB263" s="32"/>
      <c r="AC263" s="25">
        <v>0</v>
      </c>
      <c r="AD263" s="25">
        <v>0</v>
      </c>
      <c r="AE263" s="25">
        <v>0</v>
      </c>
      <c r="AF263" s="25">
        <v>64858.689999999995</v>
      </c>
      <c r="AG263" s="25">
        <v>196005.03</v>
      </c>
      <c r="AH263" s="25">
        <v>136245.81</v>
      </c>
      <c r="AI263" s="25">
        <v>147727.35</v>
      </c>
      <c r="AJ263" s="25">
        <v>179545.41</v>
      </c>
      <c r="AK263" s="25">
        <v>137819.45000000001</v>
      </c>
      <c r="AL263" s="25">
        <v>119243.23000000001</v>
      </c>
      <c r="AM263" s="25">
        <v>142542.75</v>
      </c>
      <c r="AN263" s="25">
        <v>111443.18</v>
      </c>
      <c r="AO263" s="25">
        <v>113403.03</v>
      </c>
      <c r="AP263" s="25">
        <v>131475.96000000002</v>
      </c>
      <c r="AQ263" s="25">
        <v>105912.85</v>
      </c>
      <c r="AR263" s="25">
        <v>111009.56</v>
      </c>
      <c r="AS263" s="25">
        <v>149619.91</v>
      </c>
      <c r="AT263" s="25">
        <v>100928.17</v>
      </c>
      <c r="AU263" s="25">
        <v>113404.15</v>
      </c>
      <c r="AV263" s="25">
        <v>183134</v>
      </c>
      <c r="AW263" s="25">
        <v>144818</v>
      </c>
      <c r="AX263" s="25">
        <v>143170</v>
      </c>
      <c r="AY263" s="25">
        <v>186018</v>
      </c>
      <c r="AZ263" s="25">
        <v>139565</v>
      </c>
      <c r="BB263" s="1188">
        <v>134930</v>
      </c>
      <c r="BC263" s="1188">
        <v>171392</v>
      </c>
      <c r="BD263" s="1188">
        <v>145230</v>
      </c>
      <c r="BE263" s="1188">
        <v>145436</v>
      </c>
      <c r="BF263" s="1188">
        <v>207133</v>
      </c>
      <c r="BG263" s="1188">
        <v>123085</v>
      </c>
      <c r="BH263" s="1188">
        <v>150792</v>
      </c>
      <c r="BI263" s="1188">
        <v>183134</v>
      </c>
      <c r="BJ263" s="1188">
        <v>144818</v>
      </c>
      <c r="BK263" s="1188">
        <v>143170</v>
      </c>
      <c r="BL263" s="1188">
        <v>186018</v>
      </c>
      <c r="BM263" s="1188">
        <v>139565</v>
      </c>
    </row>
    <row r="264" spans="3:65" ht="20.25" customHeight="1">
      <c r="C264" s="54" t="s">
        <v>1000</v>
      </c>
      <c r="D264" s="32" t="s">
        <v>218</v>
      </c>
      <c r="E264" s="1303"/>
      <c r="F264" s="32" t="s">
        <v>1</v>
      </c>
      <c r="G264" s="32" t="s">
        <v>143</v>
      </c>
      <c r="I264" s="24">
        <v>89146.209999999992</v>
      </c>
      <c r="J264" s="24">
        <v>116486.82</v>
      </c>
      <c r="K264" s="123">
        <v>-27340.610000000015</v>
      </c>
      <c r="L264" s="78">
        <v>106998.5</v>
      </c>
      <c r="M264" s="100">
        <v>-17852.290000000008</v>
      </c>
      <c r="O264" s="24">
        <v>642985.53</v>
      </c>
      <c r="P264" s="24">
        <v>828237.93500000006</v>
      </c>
      <c r="Q264" s="123">
        <v>-185252.40500000003</v>
      </c>
      <c r="R264" s="78">
        <v>412200.62</v>
      </c>
      <c r="S264" s="100">
        <v>230784.91000000003</v>
      </c>
      <c r="U264" s="24">
        <v>1258440.1425000001</v>
      </c>
      <c r="V264" s="24">
        <v>1443692.5474999999</v>
      </c>
      <c r="W264" s="123">
        <v>-185252.4049999998</v>
      </c>
      <c r="X264" s="78">
        <v>937372.66999999993</v>
      </c>
      <c r="Y264" s="100">
        <v>321067.47250000015</v>
      </c>
      <c r="AA264" s="24">
        <v>1168157.5799999998</v>
      </c>
      <c r="AC264" s="25">
        <v>0</v>
      </c>
      <c r="AD264" s="25">
        <v>0</v>
      </c>
      <c r="AE264" s="25">
        <v>0</v>
      </c>
      <c r="AF264" s="25">
        <v>48723.739999999991</v>
      </c>
      <c r="AG264" s="25">
        <v>154587.23000000001</v>
      </c>
      <c r="AH264" s="25">
        <v>101891.15</v>
      </c>
      <c r="AI264" s="25">
        <v>106998.5</v>
      </c>
      <c r="AJ264" s="25">
        <v>138211.72</v>
      </c>
      <c r="AK264" s="25">
        <v>106779.39000000001</v>
      </c>
      <c r="AL264" s="25">
        <v>87709.5</v>
      </c>
      <c r="AM264" s="25">
        <v>105659.86</v>
      </c>
      <c r="AN264" s="25">
        <v>86811.58</v>
      </c>
      <c r="AO264" s="25">
        <v>85757.06</v>
      </c>
      <c r="AP264" s="25">
        <v>100605.39000000001</v>
      </c>
      <c r="AQ264" s="25">
        <v>83995.140000000014</v>
      </c>
      <c r="AR264" s="25">
        <v>88248.58</v>
      </c>
      <c r="AS264" s="25">
        <v>114763.12</v>
      </c>
      <c r="AT264" s="25">
        <v>80470.03</v>
      </c>
      <c r="AU264" s="25">
        <v>89146.209999999992</v>
      </c>
      <c r="AV264" s="25">
        <v>141471.01500000001</v>
      </c>
      <c r="AW264" s="25">
        <v>111871.90500000001</v>
      </c>
      <c r="AX264" s="25">
        <v>110598.82500000001</v>
      </c>
      <c r="AY264" s="25">
        <v>143698.90500000003</v>
      </c>
      <c r="AZ264" s="25">
        <v>107813.96250000001</v>
      </c>
      <c r="BB264" s="26">
        <v>102884.12500000001</v>
      </c>
      <c r="BC264" s="26">
        <v>130686.40000000001</v>
      </c>
      <c r="BD264" s="26">
        <v>110737.87500000001</v>
      </c>
      <c r="BE264" s="26">
        <v>112349.31000000001</v>
      </c>
      <c r="BF264" s="26">
        <v>160010.24250000002</v>
      </c>
      <c r="BG264" s="26">
        <v>95083.162500000006</v>
      </c>
      <c r="BH264" s="26">
        <v>116486.82</v>
      </c>
      <c r="BI264" s="26">
        <v>141471.01500000001</v>
      </c>
      <c r="BJ264" s="26">
        <v>111871.90500000001</v>
      </c>
      <c r="BK264" s="26">
        <v>110598.82500000001</v>
      </c>
      <c r="BL264" s="26">
        <v>143698.90500000003</v>
      </c>
      <c r="BM264" s="26">
        <v>107813.96250000001</v>
      </c>
    </row>
    <row r="265" spans="3:65" ht="23.25" customHeight="1">
      <c r="C265" s="54" t="s">
        <v>1001</v>
      </c>
      <c r="D265" s="32" t="s">
        <v>218</v>
      </c>
      <c r="E265" s="1303"/>
      <c r="F265" s="32" t="s">
        <v>36</v>
      </c>
      <c r="G265" s="32" t="s">
        <v>143</v>
      </c>
      <c r="I265" s="24">
        <v>41149.949999999997</v>
      </c>
      <c r="J265" s="24">
        <v>51150</v>
      </c>
      <c r="K265" s="123">
        <v>-10000.050000000003</v>
      </c>
      <c r="L265" s="78">
        <v>51873.920000000006</v>
      </c>
      <c r="M265" s="100">
        <v>-10723.970000000008</v>
      </c>
      <c r="O265" s="24">
        <v>300192.23</v>
      </c>
      <c r="P265" s="24">
        <v>372570</v>
      </c>
      <c r="Q265" s="123">
        <v>-72377.770000000019</v>
      </c>
      <c r="R265" s="78">
        <v>235950.9</v>
      </c>
      <c r="S265" s="100">
        <v>64241.329999999987</v>
      </c>
      <c r="U265" s="24">
        <v>570792.23</v>
      </c>
      <c r="V265" s="24">
        <v>643170</v>
      </c>
      <c r="W265" s="123">
        <v>-72377.770000000019</v>
      </c>
      <c r="X265" s="78">
        <v>478694.42</v>
      </c>
      <c r="Y265" s="100">
        <v>92097.81</v>
      </c>
      <c r="AA265" s="24">
        <v>542935.75</v>
      </c>
      <c r="AC265" s="25">
        <v>0</v>
      </c>
      <c r="AD265" s="25">
        <v>0</v>
      </c>
      <c r="AE265" s="25">
        <v>0</v>
      </c>
      <c r="AF265" s="25">
        <v>46262.14</v>
      </c>
      <c r="AG265" s="25">
        <v>83101.64</v>
      </c>
      <c r="AH265" s="25">
        <v>54713.2</v>
      </c>
      <c r="AI265" s="25">
        <v>51873.920000000006</v>
      </c>
      <c r="AJ265" s="25">
        <v>57181.520000000004</v>
      </c>
      <c r="AK265" s="25">
        <v>51724.800000000003</v>
      </c>
      <c r="AL265" s="25">
        <v>43108.19999999999</v>
      </c>
      <c r="AM265" s="25">
        <v>52238.119999999995</v>
      </c>
      <c r="AN265" s="25">
        <v>38490.879999999997</v>
      </c>
      <c r="AO265" s="25">
        <v>43019.399999999994</v>
      </c>
      <c r="AP265" s="25">
        <v>51470.53</v>
      </c>
      <c r="AQ265" s="25">
        <v>35758.410000000003</v>
      </c>
      <c r="AR265" s="25">
        <v>40080.069999999992</v>
      </c>
      <c r="AS265" s="25">
        <v>50560.19999999999</v>
      </c>
      <c r="AT265" s="25">
        <v>38153.670000000006</v>
      </c>
      <c r="AU265" s="25">
        <v>41149.949999999997</v>
      </c>
      <c r="AV265" s="25">
        <v>61820</v>
      </c>
      <c r="AW265" s="25">
        <v>48950</v>
      </c>
      <c r="AX265" s="25">
        <v>48796</v>
      </c>
      <c r="AY265" s="25">
        <v>62920</v>
      </c>
      <c r="AZ265" s="25">
        <v>48114</v>
      </c>
      <c r="BB265" s="26">
        <v>47344</v>
      </c>
      <c r="BC265" s="26">
        <v>59664</v>
      </c>
      <c r="BD265" s="26">
        <v>49280</v>
      </c>
      <c r="BE265" s="26">
        <v>49280</v>
      </c>
      <c r="BF265" s="26">
        <v>70268</v>
      </c>
      <c r="BG265" s="26">
        <v>45584</v>
      </c>
      <c r="BH265" s="26">
        <v>51150</v>
      </c>
      <c r="BI265" s="26">
        <v>61820</v>
      </c>
      <c r="BJ265" s="26">
        <v>48950</v>
      </c>
      <c r="BK265" s="26">
        <v>48796</v>
      </c>
      <c r="BL265" s="26">
        <v>62920</v>
      </c>
      <c r="BM265" s="26">
        <v>48114</v>
      </c>
    </row>
    <row r="266" spans="3:65" ht="23.25" customHeight="1">
      <c r="C266" s="54" t="s">
        <v>1002</v>
      </c>
      <c r="D266" s="32" t="s">
        <v>218</v>
      </c>
      <c r="E266" s="1303"/>
      <c r="F266" s="32" t="s">
        <v>40</v>
      </c>
      <c r="G266" s="32" t="s">
        <v>143</v>
      </c>
      <c r="I266" s="24">
        <v>-1056.8800000000033</v>
      </c>
      <c r="J266" s="24">
        <v>14034.615384615387</v>
      </c>
      <c r="K266" s="123">
        <v>-15091.495384615389</v>
      </c>
      <c r="L266" s="78">
        <v>17654.989999999998</v>
      </c>
      <c r="M266" s="100">
        <v>-18711.870000000003</v>
      </c>
      <c r="O266" s="24">
        <v>128723.12999999999</v>
      </c>
      <c r="P266" s="24">
        <v>105259.6153846154</v>
      </c>
      <c r="Q266" s="123">
        <v>23463.514615384585</v>
      </c>
      <c r="R266" s="78">
        <v>63533.470000000008</v>
      </c>
      <c r="S266" s="100">
        <v>65189.659999999982</v>
      </c>
      <c r="U266" s="24">
        <v>205913.51461538457</v>
      </c>
      <c r="V266" s="24">
        <v>182450</v>
      </c>
      <c r="W266" s="123">
        <v>23463.514615384571</v>
      </c>
      <c r="X266" s="78">
        <v>178513.84</v>
      </c>
      <c r="Y266" s="100">
        <v>27399.674615384574</v>
      </c>
      <c r="AA266" s="24">
        <v>243703.49999999997</v>
      </c>
      <c r="AC266" s="25">
        <v>0</v>
      </c>
      <c r="AD266" s="25">
        <v>0</v>
      </c>
      <c r="AE266" s="25">
        <v>0</v>
      </c>
      <c r="AF266" s="25">
        <v>9909.8300000000054</v>
      </c>
      <c r="AG266" s="25">
        <v>19421.250000000004</v>
      </c>
      <c r="AH266" s="25">
        <v>16547.399999999998</v>
      </c>
      <c r="AI266" s="25">
        <v>17654.989999999998</v>
      </c>
      <c r="AJ266" s="25">
        <v>24994.639999999985</v>
      </c>
      <c r="AK266" s="25">
        <v>27013.52</v>
      </c>
      <c r="AL266" s="25">
        <v>22625.530000000002</v>
      </c>
      <c r="AM266" s="25">
        <v>23658.980000000003</v>
      </c>
      <c r="AN266" s="25">
        <v>16687.699999999993</v>
      </c>
      <c r="AO266" s="25">
        <v>19288.810000000005</v>
      </c>
      <c r="AP266" s="25">
        <v>22905.359999999997</v>
      </c>
      <c r="AQ266" s="25">
        <v>15673.82</v>
      </c>
      <c r="AR266" s="25">
        <v>16526.760000000002</v>
      </c>
      <c r="AS266" s="25">
        <v>31301.86</v>
      </c>
      <c r="AT266" s="25">
        <v>24083.399999999998</v>
      </c>
      <c r="AU266" s="25">
        <v>-1056.8800000000033</v>
      </c>
      <c r="AV266" s="25">
        <v>17543.26923076923</v>
      </c>
      <c r="AW266" s="25">
        <v>14034.615384615387</v>
      </c>
      <c r="AX266" s="25">
        <v>14034.615384615387</v>
      </c>
      <c r="AY266" s="25">
        <v>17543.26923076923</v>
      </c>
      <c r="AZ266" s="25">
        <v>14034.615384615387</v>
      </c>
      <c r="BB266" s="26">
        <v>14034.615384615387</v>
      </c>
      <c r="BC266" s="26">
        <v>17543.26923076923</v>
      </c>
      <c r="BD266" s="26">
        <v>14034.615384615387</v>
      </c>
      <c r="BE266" s="26">
        <v>14034.615384615387</v>
      </c>
      <c r="BF266" s="26">
        <v>17543.26923076923</v>
      </c>
      <c r="BG266" s="26">
        <v>14034.615384615387</v>
      </c>
      <c r="BH266" s="26">
        <v>14034.615384615387</v>
      </c>
      <c r="BI266" s="26">
        <v>17543.26923076923</v>
      </c>
      <c r="BJ266" s="26">
        <v>14034.615384615387</v>
      </c>
      <c r="BK266" s="26">
        <v>14034.615384615387</v>
      </c>
      <c r="BL266" s="26">
        <v>17543.26923076923</v>
      </c>
      <c r="BM266" s="26">
        <v>14034.615384615387</v>
      </c>
    </row>
    <row r="267" spans="3:65" ht="23.25" customHeight="1">
      <c r="C267" s="54" t="s">
        <v>1003</v>
      </c>
      <c r="D267" s="32" t="s">
        <v>218</v>
      </c>
      <c r="E267" s="1303"/>
      <c r="F267" s="32" t="s">
        <v>79</v>
      </c>
      <c r="G267" s="32" t="s">
        <v>143</v>
      </c>
      <c r="I267" s="24">
        <v>1609.4299999999985</v>
      </c>
      <c r="J267" s="24">
        <v>22968.617230769229</v>
      </c>
      <c r="K267" s="123">
        <v>-21359.187230769232</v>
      </c>
      <c r="L267" s="78">
        <v>19344.720000000005</v>
      </c>
      <c r="M267" s="100">
        <v>-17735.290000000008</v>
      </c>
      <c r="O267" s="24">
        <v>115310.95999999998</v>
      </c>
      <c r="P267" s="24">
        <v>169935.18123076923</v>
      </c>
      <c r="Q267" s="123">
        <v>-54624.221230769253</v>
      </c>
      <c r="R267" s="78">
        <v>109391.81999999999</v>
      </c>
      <c r="S267" s="100">
        <v>5919.1399999999849</v>
      </c>
      <c r="U267" s="24">
        <v>240201.71076923076</v>
      </c>
      <c r="V267" s="24">
        <v>294825.93199999997</v>
      </c>
      <c r="W267" s="123">
        <v>-54624.22123076921</v>
      </c>
      <c r="X267" s="78">
        <v>221008.25</v>
      </c>
      <c r="Y267" s="100">
        <v>19193.460769230762</v>
      </c>
      <c r="AA267" s="24">
        <v>226927.38999999998</v>
      </c>
      <c r="AC267" s="25">
        <v>0</v>
      </c>
      <c r="AD267" s="25">
        <v>0</v>
      </c>
      <c r="AE267" s="25">
        <v>0</v>
      </c>
      <c r="AF267" s="25">
        <v>17223.800000000003</v>
      </c>
      <c r="AG267" s="25">
        <v>64574.549999999988</v>
      </c>
      <c r="AH267" s="25">
        <v>8248.7499999999982</v>
      </c>
      <c r="AI267" s="25">
        <v>19344.720000000005</v>
      </c>
      <c r="AJ267" s="25">
        <v>33211.57</v>
      </c>
      <c r="AK267" s="25">
        <v>17555.84</v>
      </c>
      <c r="AL267" s="25">
        <v>20474.78</v>
      </c>
      <c r="AM267" s="25">
        <v>27074.760000000002</v>
      </c>
      <c r="AN267" s="25">
        <v>13299.48</v>
      </c>
      <c r="AO267" s="25">
        <v>17762.32</v>
      </c>
      <c r="AP267" s="25">
        <v>24178.639999999996</v>
      </c>
      <c r="AQ267" s="25">
        <v>16637.41</v>
      </c>
      <c r="AR267" s="25">
        <v>20131.989999999998</v>
      </c>
      <c r="AS267" s="25">
        <v>23062.95</v>
      </c>
      <c r="AT267" s="25">
        <v>11928.219999999998</v>
      </c>
      <c r="AU267" s="25">
        <v>1609.4299999999985</v>
      </c>
      <c r="AV267" s="25">
        <v>28475.10753846154</v>
      </c>
      <c r="AW267" s="25">
        <v>22705.761230769232</v>
      </c>
      <c r="AX267" s="25">
        <v>22633.24923076923</v>
      </c>
      <c r="AY267" s="25">
        <v>28602.00353846154</v>
      </c>
      <c r="AZ267" s="25">
        <v>22474.629230769231</v>
      </c>
      <c r="BB267" s="26">
        <v>22270.689230769232</v>
      </c>
      <c r="BC267" s="26">
        <v>27958.459538461535</v>
      </c>
      <c r="BD267" s="26">
        <v>22723.889230769226</v>
      </c>
      <c r="BE267" s="26">
        <v>22732.953230769232</v>
      </c>
      <c r="BF267" s="26">
        <v>29531.063538461538</v>
      </c>
      <c r="BG267" s="26">
        <v>21749.509230769232</v>
      </c>
      <c r="BH267" s="26">
        <v>22968.617230769229</v>
      </c>
      <c r="BI267" s="26">
        <v>28475.10753846154</v>
      </c>
      <c r="BJ267" s="26">
        <v>22705.761230769232</v>
      </c>
      <c r="BK267" s="26">
        <v>22633.24923076923</v>
      </c>
      <c r="BL267" s="26">
        <v>28602.00353846154</v>
      </c>
      <c r="BM267" s="26">
        <v>22474.629230769231</v>
      </c>
    </row>
    <row r="268" spans="3:65" s="54" customFormat="1" ht="21" customHeight="1">
      <c r="C268" s="54" t="s">
        <v>1004</v>
      </c>
      <c r="D268" s="32" t="s">
        <v>218</v>
      </c>
      <c r="E268" s="1303"/>
      <c r="F268" s="54" t="s">
        <v>87</v>
      </c>
      <c r="G268" s="54" t="s">
        <v>143</v>
      </c>
      <c r="I268" s="25">
        <v>47443.71</v>
      </c>
      <c r="J268" s="25">
        <v>28333.587384615388</v>
      </c>
      <c r="K268" s="514">
        <v>19110.122615384611</v>
      </c>
      <c r="L268" s="82">
        <v>18124.869999999992</v>
      </c>
      <c r="M268" s="524">
        <v>29318.840000000007</v>
      </c>
      <c r="O268" s="25">
        <v>98759.210000000036</v>
      </c>
      <c r="P268" s="25">
        <v>180473.13838461545</v>
      </c>
      <c r="Q268" s="514">
        <v>-81713.928384615414</v>
      </c>
      <c r="R268" s="82">
        <v>3324.4300000000039</v>
      </c>
      <c r="S268" s="524">
        <v>95434.780000000028</v>
      </c>
      <c r="U268" s="25">
        <v>241532.6871153847</v>
      </c>
      <c r="V268" s="25">
        <v>323246.61550000013</v>
      </c>
      <c r="W268" s="514">
        <v>-81713.928384615429</v>
      </c>
      <c r="X268" s="82">
        <v>59156.16000000004</v>
      </c>
      <c r="Y268" s="524">
        <v>182376.52711538467</v>
      </c>
      <c r="AA268" s="25">
        <v>154590.94000000009</v>
      </c>
      <c r="AB268" s="32"/>
      <c r="AC268" s="25">
        <v>0</v>
      </c>
      <c r="AD268" s="25">
        <v>0</v>
      </c>
      <c r="AE268" s="25">
        <v>0</v>
      </c>
      <c r="AF268" s="25">
        <v>-24672.030000000017</v>
      </c>
      <c r="AG268" s="25">
        <v>-12510.209999999977</v>
      </c>
      <c r="AH268" s="25">
        <v>22381.800000000003</v>
      </c>
      <c r="AI268" s="25">
        <v>18124.869999999992</v>
      </c>
      <c r="AJ268" s="25">
        <v>22823.990000000013</v>
      </c>
      <c r="AK268" s="25">
        <v>10485.23000000001</v>
      </c>
      <c r="AL268" s="25">
        <v>1500.9900000000089</v>
      </c>
      <c r="AM268" s="25">
        <v>2688</v>
      </c>
      <c r="AN268" s="25">
        <v>18333.520000000011</v>
      </c>
      <c r="AO268" s="25">
        <v>5686.5299999999988</v>
      </c>
      <c r="AP268" s="25">
        <v>2050.8600000000224</v>
      </c>
      <c r="AQ268" s="25">
        <v>15925.500000000011</v>
      </c>
      <c r="AR268" s="25">
        <v>11509.760000000009</v>
      </c>
      <c r="AS268" s="25">
        <v>9838.1100000000042</v>
      </c>
      <c r="AT268" s="25">
        <v>6304.739999999998</v>
      </c>
      <c r="AU268" s="25">
        <v>47443.71</v>
      </c>
      <c r="AV268" s="25">
        <v>33632.63823076924</v>
      </c>
      <c r="AW268" s="25">
        <v>26181.528384615391</v>
      </c>
      <c r="AX268" s="25">
        <v>25134.960384615391</v>
      </c>
      <c r="AY268" s="25">
        <v>34633.632230769254</v>
      </c>
      <c r="AZ268" s="25">
        <v>23190.717884615387</v>
      </c>
      <c r="BB268" s="1188">
        <v>19234.820384615392</v>
      </c>
      <c r="BC268" s="1188">
        <v>25520.67123076924</v>
      </c>
      <c r="BD268" s="1188">
        <v>24699.370384615399</v>
      </c>
      <c r="BE268" s="1188">
        <v>26301.74138461539</v>
      </c>
      <c r="BF268" s="1188">
        <v>42667.90973076925</v>
      </c>
      <c r="BG268" s="1188">
        <v>13715.037884615384</v>
      </c>
      <c r="BH268" s="1188">
        <v>28333.587384615388</v>
      </c>
      <c r="BI268" s="1188">
        <v>33632.63823076924</v>
      </c>
      <c r="BJ268" s="1188">
        <v>26181.528384615391</v>
      </c>
      <c r="BK268" s="1188">
        <v>25134.960384615391</v>
      </c>
      <c r="BL268" s="1188">
        <v>34633.632230769254</v>
      </c>
      <c r="BM268" s="1188">
        <v>23190.717884615387</v>
      </c>
    </row>
    <row r="269" spans="3:65" s="502" customFormat="1" ht="20.25" customHeight="1">
      <c r="E269" s="1303"/>
      <c r="F269" s="106" t="s">
        <v>609</v>
      </c>
      <c r="G269" s="106" t="s">
        <v>614</v>
      </c>
      <c r="H269" s="106"/>
      <c r="I269" s="510">
        <v>0.73212239603009366</v>
      </c>
      <c r="J269" s="510">
        <v>0.91866577287066253</v>
      </c>
      <c r="K269" s="515">
        <v>-0.18654337684056888</v>
      </c>
      <c r="L269" s="510">
        <v>0.83871726820782744</v>
      </c>
      <c r="M269" s="515">
        <v>-0.10659487217773378</v>
      </c>
      <c r="N269" s="106"/>
      <c r="O269" s="510">
        <v>0.69664046513661271</v>
      </c>
      <c r="P269" s="510">
        <v>0.86158112451888069</v>
      </c>
      <c r="Q269" s="515">
        <v>-0.16494065938226798</v>
      </c>
      <c r="R269" s="510">
        <v>0.45292785663433049</v>
      </c>
      <c r="S269" s="515">
        <v>0.24371260850228221</v>
      </c>
      <c r="T269" s="106"/>
      <c r="U269" s="510">
        <v>0.7510024614179871</v>
      </c>
      <c r="V269" s="510">
        <v>0.84229436843640604</v>
      </c>
      <c r="W269" s="515">
        <v>-9.1291907018418939E-2</v>
      </c>
      <c r="X269" s="510">
        <v>0.57852457379458699</v>
      </c>
      <c r="Y269" s="515">
        <v>0.17247788762340011</v>
      </c>
      <c r="Z269" s="106"/>
      <c r="AA269" s="67">
        <v>0.71526484239465093</v>
      </c>
      <c r="AB269" s="32"/>
      <c r="AC269" s="67" t="e">
        <v>#DIV/0!</v>
      </c>
      <c r="AD269" s="67" t="e">
        <v>#DIV/0!</v>
      </c>
      <c r="AE269" s="67" t="e">
        <v>#DIV/0!</v>
      </c>
      <c r="AF269" s="67">
        <v>0.75122917222040708</v>
      </c>
      <c r="AG269" s="67">
        <v>0.78869011677914602</v>
      </c>
      <c r="AH269" s="67">
        <v>0.74784795216821709</v>
      </c>
      <c r="AI269" s="67">
        <v>0.72429715959840879</v>
      </c>
      <c r="AJ269" s="67">
        <v>0.76978698592183448</v>
      </c>
      <c r="AK269" s="67">
        <v>0.77477736270170872</v>
      </c>
      <c r="AL269" s="67">
        <v>0.73555119229829646</v>
      </c>
      <c r="AM269" s="67">
        <v>0.74125032665638901</v>
      </c>
      <c r="AN269" s="67">
        <v>0.77897615627981909</v>
      </c>
      <c r="AO269" s="67">
        <v>0.75621489125996011</v>
      </c>
      <c r="AP269" s="67">
        <v>0.76519988901393077</v>
      </c>
      <c r="AQ269" s="67">
        <v>0.79305901030894754</v>
      </c>
      <c r="AR269" s="67">
        <v>0.79496378510103094</v>
      </c>
      <c r="AS269" s="67">
        <v>0.76703107226838985</v>
      </c>
      <c r="AT269" s="67">
        <v>0.79730000058457418</v>
      </c>
      <c r="AU269" s="67">
        <v>0.7860930133509223</v>
      </c>
      <c r="AV269" s="67">
        <v>0.77250000000000008</v>
      </c>
      <c r="AW269" s="67">
        <v>0.77250000000000008</v>
      </c>
      <c r="AX269" s="67">
        <v>0.77250000000000008</v>
      </c>
      <c r="AY269" s="67">
        <v>0.77250000000000019</v>
      </c>
      <c r="AZ269" s="67">
        <v>0.77250000000000008</v>
      </c>
      <c r="BA269" s="106"/>
      <c r="BB269" s="67">
        <v>0.76250000000000007</v>
      </c>
      <c r="BC269" s="67">
        <v>0.76250000000000007</v>
      </c>
      <c r="BD269" s="67">
        <v>0.76250000000000007</v>
      </c>
      <c r="BE269" s="67">
        <v>0.77250000000000008</v>
      </c>
      <c r="BF269" s="67">
        <v>0.77250000000000008</v>
      </c>
      <c r="BG269" s="67">
        <v>0.77250000000000008</v>
      </c>
      <c r="BH269" s="67">
        <v>0.77250000000000008</v>
      </c>
      <c r="BI269" s="67">
        <v>0.77250000000000008</v>
      </c>
      <c r="BJ269" s="67">
        <v>0.77250000000000008</v>
      </c>
      <c r="BK269" s="67">
        <v>0.77250000000000008</v>
      </c>
      <c r="BL269" s="67">
        <v>0.77250000000000019</v>
      </c>
      <c r="BM269" s="67">
        <v>0.77250000000000008</v>
      </c>
    </row>
    <row r="270" spans="3:65" s="502" customFormat="1" ht="23.25" customHeight="1">
      <c r="E270" s="1303"/>
      <c r="F270" s="106" t="s">
        <v>610</v>
      </c>
      <c r="G270" s="106" t="s">
        <v>614</v>
      </c>
      <c r="H270" s="106"/>
      <c r="I270" s="511">
        <v>0.33794818636169222</v>
      </c>
      <c r="J270" s="511">
        <v>0.40339116719242901</v>
      </c>
      <c r="K270" s="516">
        <v>6.5442980830736797E-2</v>
      </c>
      <c r="L270" s="511">
        <v>0.40661834019758586</v>
      </c>
      <c r="M270" s="516">
        <v>6.8670153835893644E-2</v>
      </c>
      <c r="N270" s="106"/>
      <c r="O270" s="511">
        <v>0.32524224104638405</v>
      </c>
      <c r="P270" s="511">
        <v>0.3875689170914387</v>
      </c>
      <c r="Q270" s="516">
        <v>6.2326676045054652E-2</v>
      </c>
      <c r="R270" s="511">
        <v>0.25926388807455275</v>
      </c>
      <c r="S270" s="516">
        <v>-6.59783529718313E-2</v>
      </c>
      <c r="T270" s="106"/>
      <c r="U270" s="511">
        <v>0.34063310221229837</v>
      </c>
      <c r="V270" s="511">
        <v>0.37524504084014004</v>
      </c>
      <c r="W270" s="516">
        <v>3.4611938627841676E-2</v>
      </c>
      <c r="X270" s="511">
        <v>0.29543904379924696</v>
      </c>
      <c r="Y270" s="516">
        <v>-4.5194058413051408E-2</v>
      </c>
      <c r="Z270" s="106"/>
      <c r="AA270" s="22">
        <v>0.3324404689084598</v>
      </c>
      <c r="AB270" s="32"/>
      <c r="AC270" s="22" t="e">
        <v>#DIV/0!</v>
      </c>
      <c r="AD270" s="22" t="e">
        <v>#DIV/0!</v>
      </c>
      <c r="AE270" s="22" t="e">
        <v>#DIV/0!</v>
      </c>
      <c r="AF270" s="22">
        <v>0.71327589255965551</v>
      </c>
      <c r="AG270" s="22">
        <v>0.423977078547423</v>
      </c>
      <c r="AH270" s="22">
        <v>0.40157712005969209</v>
      </c>
      <c r="AI270" s="22">
        <v>0.35114635170806219</v>
      </c>
      <c r="AJ270" s="22">
        <v>0.31847943091388414</v>
      </c>
      <c r="AK270" s="22">
        <v>0.37530841982027935</v>
      </c>
      <c r="AL270" s="22">
        <v>0.3615148633595382</v>
      </c>
      <c r="AM270" s="22">
        <v>0.36647335623874239</v>
      </c>
      <c r="AN270" s="22">
        <v>0.34538569340896408</v>
      </c>
      <c r="AO270" s="22">
        <v>0.37934965229765022</v>
      </c>
      <c r="AP270" s="22">
        <v>0.39148244287396716</v>
      </c>
      <c r="AQ270" s="22">
        <v>0.33762107241944678</v>
      </c>
      <c r="AR270" s="22">
        <v>0.36105061582083553</v>
      </c>
      <c r="AS270" s="22">
        <v>0.3379242775911307</v>
      </c>
      <c r="AT270" s="22">
        <v>0.3780279579031306</v>
      </c>
      <c r="AU270" s="22">
        <v>0.36286105931749413</v>
      </c>
      <c r="AV270" s="22">
        <v>0.33756702742254308</v>
      </c>
      <c r="AW270" s="22">
        <v>0.3380104683119502</v>
      </c>
      <c r="AX270" s="22">
        <v>0.34082559195362155</v>
      </c>
      <c r="AY270" s="22">
        <v>0.33824683632766722</v>
      </c>
      <c r="AZ270" s="22">
        <v>0.34474259305699856</v>
      </c>
      <c r="BA270" s="106"/>
      <c r="BB270" s="22">
        <v>0.35087823315793376</v>
      </c>
      <c r="BC270" s="22">
        <v>0.34811426437640031</v>
      </c>
      <c r="BD270" s="22">
        <v>0.33932383116435999</v>
      </c>
      <c r="BE270" s="22">
        <v>0.33884320250831979</v>
      </c>
      <c r="BF270" s="22">
        <v>0.33924097077723009</v>
      </c>
      <c r="BG270" s="22">
        <v>0.37034569606369583</v>
      </c>
      <c r="BH270" s="22">
        <v>0.33920897660353333</v>
      </c>
      <c r="BI270" s="22">
        <v>0.33756702742254308</v>
      </c>
      <c r="BJ270" s="22">
        <v>0.3380104683119502</v>
      </c>
      <c r="BK270" s="22">
        <v>0.34082559195362155</v>
      </c>
      <c r="BL270" s="22">
        <v>0.33824683632766722</v>
      </c>
      <c r="BM270" s="22">
        <v>0.34474259305699856</v>
      </c>
    </row>
    <row r="271" spans="3:65" s="502" customFormat="1" ht="23.25" customHeight="1">
      <c r="E271" s="1303"/>
      <c r="F271" s="106" t="s">
        <v>611</v>
      </c>
      <c r="G271" s="106" t="s">
        <v>614</v>
      </c>
      <c r="H271" s="106"/>
      <c r="I271" s="511">
        <v>-8.6797354359348291E-3</v>
      </c>
      <c r="J271" s="511">
        <v>0.11068308662945889</v>
      </c>
      <c r="K271" s="516">
        <v>0.11936282206539371</v>
      </c>
      <c r="L271" s="511">
        <v>0.13839021091918588</v>
      </c>
      <c r="M271" s="516">
        <v>0.14706994635512072</v>
      </c>
      <c r="N271" s="106"/>
      <c r="O271" s="511">
        <v>0.13946463329748751</v>
      </c>
      <c r="P271" s="511">
        <v>0.10949715529451307</v>
      </c>
      <c r="Q271" s="516">
        <v>-2.9967478002974446E-2</v>
      </c>
      <c r="R271" s="511">
        <v>6.9810856644615282E-2</v>
      </c>
      <c r="S271" s="516">
        <v>-6.9653776652872229E-2</v>
      </c>
      <c r="T271" s="106"/>
      <c r="U271" s="511">
        <v>0.12288352150637349</v>
      </c>
      <c r="V271" s="511">
        <v>0.10644690781796966</v>
      </c>
      <c r="W271" s="516">
        <v>-1.6436613688403837E-2</v>
      </c>
      <c r="X271" s="511">
        <v>0.11017458318091897</v>
      </c>
      <c r="Y271" s="516">
        <v>-1.2708938325454527E-2</v>
      </c>
      <c r="Z271" s="106"/>
      <c r="AA271" s="22">
        <v>0.14922006114836392</v>
      </c>
      <c r="AB271" s="32"/>
      <c r="AC271" s="67">
        <v>0</v>
      </c>
      <c r="AD271" s="67">
        <v>0</v>
      </c>
      <c r="AE271" s="67">
        <v>0</v>
      </c>
      <c r="AF271" s="67">
        <v>7.5204208350952151E-2</v>
      </c>
      <c r="AG271" s="67">
        <v>0.10948000906449662</v>
      </c>
      <c r="AH271" s="67">
        <v>0.16222031470392051</v>
      </c>
      <c r="AI271" s="67">
        <v>0.13839021091918588</v>
      </c>
      <c r="AJ271" s="67">
        <v>0.15906145327051466</v>
      </c>
      <c r="AK271" s="67">
        <v>0.19927817733136891</v>
      </c>
      <c r="AL271" s="67">
        <v>0.18165263819287117</v>
      </c>
      <c r="AM271" s="67">
        <v>0.15064633630270957</v>
      </c>
      <c r="AN271" s="67">
        <v>0.12279153562008223</v>
      </c>
      <c r="AO271" s="67">
        <v>0.17071319060688525</v>
      </c>
      <c r="AP271" s="67">
        <v>0.15580180689164394</v>
      </c>
      <c r="AQ271" s="67">
        <v>0.1255662020033623</v>
      </c>
      <c r="AR271" s="67">
        <v>0.12698317569503498</v>
      </c>
      <c r="AS271" s="67">
        <v>0.17461915760690688</v>
      </c>
      <c r="AT271" s="67">
        <v>0.22512363459777684</v>
      </c>
      <c r="AU271" s="67">
        <v>-8.6797354359348291E-3</v>
      </c>
      <c r="AV271" s="67">
        <v>0.10729828275699835</v>
      </c>
      <c r="AW271" s="67">
        <v>0.10552342394447659</v>
      </c>
      <c r="AX271" s="67">
        <v>0.10296856481742764</v>
      </c>
      <c r="AY271" s="67">
        <v>0.10059214008468595</v>
      </c>
      <c r="AZ271" s="67">
        <v>9.6457837694951115E-2</v>
      </c>
      <c r="BA271" s="106"/>
      <c r="BB271" s="67">
        <v>0.10913386768752245</v>
      </c>
      <c r="BC271" s="67">
        <v>0.11019641476613838</v>
      </c>
      <c r="BD271" s="67">
        <v>0.10372960372960374</v>
      </c>
      <c r="BE271" s="67">
        <v>0.10640345249897942</v>
      </c>
      <c r="BF271" s="67">
        <v>9.8891032867921252E-2</v>
      </c>
      <c r="BG271" s="67">
        <v>0.13745950425676187</v>
      </c>
      <c r="BH271" s="67">
        <v>0.11068308662945889</v>
      </c>
      <c r="BI271" s="67">
        <v>0.10729828275699835</v>
      </c>
      <c r="BJ271" s="67">
        <v>0.10552342394447659</v>
      </c>
      <c r="BK271" s="67">
        <v>0.10296856481742764</v>
      </c>
      <c r="BL271" s="67">
        <v>0.10059214008468595</v>
      </c>
      <c r="BM271" s="67">
        <v>9.6457837694951115E-2</v>
      </c>
    </row>
    <row r="272" spans="3:65" s="502" customFormat="1" ht="23.25" customHeight="1">
      <c r="E272" s="1303"/>
      <c r="F272" s="106" t="s">
        <v>612</v>
      </c>
      <c r="G272" s="106" t="s">
        <v>614</v>
      </c>
      <c r="H272" s="106"/>
      <c r="I272" s="511">
        <v>1.3217609002589259E-2</v>
      </c>
      <c r="J272" s="511">
        <v>0.18114051443824314</v>
      </c>
      <c r="K272" s="516">
        <v>0.16792290543565389</v>
      </c>
      <c r="L272" s="511">
        <v>0.15163530995897445</v>
      </c>
      <c r="M272" s="516">
        <v>0.1384177009563852</v>
      </c>
      <c r="N272" s="106"/>
      <c r="O272" s="511">
        <v>0.1249332637543948</v>
      </c>
      <c r="P272" s="511">
        <v>0.17677642903440052</v>
      </c>
      <c r="Q272" s="516">
        <v>5.1843165280005724E-2</v>
      </c>
      <c r="R272" s="511">
        <v>0.12020021358999529</v>
      </c>
      <c r="S272" s="516">
        <v>-4.7330501643995104E-3</v>
      </c>
      <c r="T272" s="106"/>
      <c r="U272" s="511">
        <v>0.14334577381339669</v>
      </c>
      <c r="V272" s="511">
        <v>0.17201046207701282</v>
      </c>
      <c r="W272" s="516">
        <v>2.8664688263616123E-2</v>
      </c>
      <c r="X272" s="511">
        <v>0.13640114303347201</v>
      </c>
      <c r="Y272" s="516">
        <v>-6.9446307799246876E-3</v>
      </c>
      <c r="Z272" s="106"/>
      <c r="AA272" s="22">
        <v>0.13894802090260761</v>
      </c>
      <c r="AB272" s="32"/>
      <c r="AC272" s="67" t="e">
        <v>#DIV/0!</v>
      </c>
      <c r="AD272" s="67" t="e">
        <v>#DIV/0!</v>
      </c>
      <c r="AE272" s="67" t="e">
        <v>#DIV/0!</v>
      </c>
      <c r="AF272" s="67">
        <v>0.26555886343063673</v>
      </c>
      <c r="AG272" s="67">
        <v>0.32945353494244506</v>
      </c>
      <c r="AH272" s="67">
        <v>6.0543146244277153E-2</v>
      </c>
      <c r="AI272" s="67">
        <v>0.1309488053498557</v>
      </c>
      <c r="AJ272" s="67">
        <v>0.18497587880414207</v>
      </c>
      <c r="AK272" s="67">
        <v>0.12738289116666768</v>
      </c>
      <c r="AL272" s="67">
        <v>0.17170601634994287</v>
      </c>
      <c r="AM272" s="67">
        <v>0.18994133338945687</v>
      </c>
      <c r="AN272" s="67">
        <v>0.11933866208771143</v>
      </c>
      <c r="AO272" s="67">
        <v>0.15663003007944321</v>
      </c>
      <c r="AP272" s="67">
        <v>0.18390160452146531</v>
      </c>
      <c r="AQ272" s="67">
        <v>0.15708584935633399</v>
      </c>
      <c r="AR272" s="67">
        <v>0.18135365999108544</v>
      </c>
      <c r="AS272" s="67">
        <v>0.1541435895797558</v>
      </c>
      <c r="AT272" s="67">
        <v>0.11818524005735959</v>
      </c>
      <c r="AU272" s="67">
        <v>1.4191985037584591E-2</v>
      </c>
      <c r="AV272" s="67">
        <v>0.15548782606431105</v>
      </c>
      <c r="AW272" s="67">
        <v>0.1567882530539659</v>
      </c>
      <c r="AX272" s="67">
        <v>0.15808653510350792</v>
      </c>
      <c r="AY272" s="67">
        <v>0.1537593326369574</v>
      </c>
      <c r="AZ272" s="67">
        <v>0.16103341977407826</v>
      </c>
      <c r="BA272" s="106"/>
      <c r="BB272" s="67">
        <v>0.16505365175105041</v>
      </c>
      <c r="BC272" s="67">
        <v>0.16312581414804386</v>
      </c>
      <c r="BD272" s="67">
        <v>0.15646828637863544</v>
      </c>
      <c r="BE272" s="67">
        <v>0.15630898285685271</v>
      </c>
      <c r="BF272" s="67">
        <v>0.14257053940444805</v>
      </c>
      <c r="BG272" s="67">
        <v>0.17670316635470798</v>
      </c>
      <c r="BH272" s="67">
        <v>0.15231986597942351</v>
      </c>
      <c r="BI272" s="67">
        <v>0.15548782606431105</v>
      </c>
      <c r="BJ272" s="67">
        <v>0.1567882530539659</v>
      </c>
      <c r="BK272" s="67">
        <v>0.15808653510350792</v>
      </c>
      <c r="BL272" s="67">
        <v>0.1537593326369574</v>
      </c>
      <c r="BM272" s="67">
        <v>0.16103341977407826</v>
      </c>
    </row>
    <row r="273" spans="3:65" s="503" customFormat="1" ht="21" customHeight="1">
      <c r="C273" s="503" t="s">
        <v>1056</v>
      </c>
      <c r="E273" s="1304"/>
      <c r="F273" s="507" t="s">
        <v>613</v>
      </c>
      <c r="G273" s="507" t="s">
        <v>614</v>
      </c>
      <c r="H273" s="504"/>
      <c r="I273" s="512">
        <v>0.38963633610174697</v>
      </c>
      <c r="J273" s="512">
        <v>0.22345100461053144</v>
      </c>
      <c r="K273" s="517">
        <v>0.16618533149121553</v>
      </c>
      <c r="L273" s="512">
        <v>0.14207340713208128</v>
      </c>
      <c r="M273" s="517">
        <v>0.2475629289696657</v>
      </c>
      <c r="N273" s="504"/>
      <c r="O273" s="512">
        <v>0.10700032703834632</v>
      </c>
      <c r="P273" s="512">
        <v>0.18773862309852851</v>
      </c>
      <c r="Q273" s="517">
        <v>-8.0738296060182194E-2</v>
      </c>
      <c r="R273" s="512">
        <v>3.65289832516717E-3</v>
      </c>
      <c r="S273" s="517">
        <v>0.10334742871317915</v>
      </c>
      <c r="T273" s="504"/>
      <c r="U273" s="512">
        <v>0.14414006388591855</v>
      </c>
      <c r="V273" s="512">
        <v>0.18859195770128362</v>
      </c>
      <c r="W273" s="517">
        <v>-4.4451893815365073E-2</v>
      </c>
      <c r="X273" s="512">
        <v>3.6509803780949174E-2</v>
      </c>
      <c r="Y273" s="517">
        <v>0.10763026010496937</v>
      </c>
      <c r="Z273" s="504"/>
      <c r="AA273" s="508">
        <v>9.4656291435219739E-2</v>
      </c>
      <c r="AB273" s="32"/>
      <c r="AC273" s="506" t="e">
        <v>#DIV/0!</v>
      </c>
      <c r="AD273" s="506" t="e">
        <v>#DIV/0!</v>
      </c>
      <c r="AE273" s="506" t="e">
        <v>#DIV/0!</v>
      </c>
      <c r="AF273" s="506">
        <v>-0.38039667467844351</v>
      </c>
      <c r="AG273" s="506">
        <v>-6.3825964058167164E-2</v>
      </c>
      <c r="AH273" s="506">
        <v>0.16427514358056225</v>
      </c>
      <c r="AI273" s="506">
        <v>0.12269136351528671</v>
      </c>
      <c r="AJ273" s="506">
        <v>0.12712098850090353</v>
      </c>
      <c r="AK273" s="506">
        <v>7.6079464836059124E-2</v>
      </c>
      <c r="AL273" s="506">
        <v>1.2587632857647421E-2</v>
      </c>
      <c r="AM273" s="506">
        <v>1.885750064454348E-2</v>
      </c>
      <c r="AN273" s="506">
        <v>0.16451002205787749</v>
      </c>
      <c r="AO273" s="506">
        <v>5.0144427357893338E-2</v>
      </c>
      <c r="AP273" s="506">
        <v>1.5598745200263395E-2</v>
      </c>
      <c r="AQ273" s="506">
        <v>0.15036419093622738</v>
      </c>
      <c r="AR273" s="506">
        <v>0.10368260175069616</v>
      </c>
      <c r="AS273" s="506">
        <v>6.5754016293687143E-2</v>
      </c>
      <c r="AT273" s="506">
        <v>6.2467594527870644E-2</v>
      </c>
      <c r="AU273" s="506">
        <v>0.41835955738833192</v>
      </c>
      <c r="AV273" s="506">
        <v>0.18365043209217971</v>
      </c>
      <c r="AW273" s="506">
        <v>0.18078918632086752</v>
      </c>
      <c r="AX273" s="506">
        <v>0.17556024575410625</v>
      </c>
      <c r="AY273" s="506">
        <v>0.18618430598527699</v>
      </c>
      <c r="AZ273" s="506">
        <v>0.16616428104908385</v>
      </c>
      <c r="BA273" s="504"/>
      <c r="BB273" s="506">
        <v>0.14255406792125838</v>
      </c>
      <c r="BC273" s="506">
        <v>0.14890234801373017</v>
      </c>
      <c r="BD273" s="506">
        <v>0.1700707180652441</v>
      </c>
      <c r="BE273" s="506">
        <v>0.18084753007931592</v>
      </c>
      <c r="BF273" s="506">
        <v>0.20599281491007831</v>
      </c>
      <c r="BG273" s="506">
        <v>0.11142737039131806</v>
      </c>
      <c r="BH273" s="506">
        <v>0.18789847859710984</v>
      </c>
      <c r="BI273" s="506">
        <v>0.18365043209217971</v>
      </c>
      <c r="BJ273" s="506">
        <v>0.18078918632086752</v>
      </c>
      <c r="BK273" s="506">
        <v>0.17556024575410625</v>
      </c>
      <c r="BL273" s="506">
        <v>0.18618430598527699</v>
      </c>
      <c r="BM273" s="506">
        <v>0.16616428104908385</v>
      </c>
    </row>
    <row r="274" spans="3:65" ht="13" customHeight="1">
      <c r="I274" s="49"/>
      <c r="J274" s="49"/>
      <c r="K274" s="49"/>
      <c r="L274" s="163"/>
      <c r="M274" s="522"/>
      <c r="O274" s="49"/>
      <c r="P274" s="49"/>
      <c r="Q274" s="49"/>
      <c r="R274" s="163"/>
      <c r="S274" s="522"/>
      <c r="U274" s="49"/>
      <c r="V274" s="49"/>
      <c r="W274" s="49"/>
      <c r="X274" s="163"/>
      <c r="Y274" s="522"/>
      <c r="AA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B274" s="1180"/>
      <c r="BC274" s="1180"/>
      <c r="BD274" s="1180"/>
      <c r="BE274" s="1180"/>
      <c r="BF274" s="1180"/>
      <c r="BG274" s="1180"/>
      <c r="BH274" s="1180"/>
      <c r="BI274" s="1180"/>
      <c r="BJ274" s="1180"/>
      <c r="BK274" s="1180"/>
      <c r="BL274" s="1180"/>
      <c r="BM274" s="1180"/>
    </row>
    <row r="275" spans="3:65" s="54" customFormat="1" ht="21" customHeight="1">
      <c r="C275" s="54" t="s">
        <v>1005</v>
      </c>
      <c r="D275" s="597" t="s">
        <v>200</v>
      </c>
      <c r="E275" s="1302" t="s">
        <v>200</v>
      </c>
      <c r="F275" s="62" t="s">
        <v>57</v>
      </c>
      <c r="G275" s="62" t="s">
        <v>143</v>
      </c>
      <c r="I275" s="63">
        <v>116315.73</v>
      </c>
      <c r="J275" s="63">
        <v>120510</v>
      </c>
      <c r="K275" s="513">
        <v>-4194.2700000000041</v>
      </c>
      <c r="L275" s="167">
        <v>0</v>
      </c>
      <c r="M275" s="523">
        <v>116315.73</v>
      </c>
      <c r="O275" s="63">
        <v>949620.65</v>
      </c>
      <c r="P275" s="63">
        <v>862110</v>
      </c>
      <c r="Q275" s="513">
        <v>87510.650000000023</v>
      </c>
      <c r="R275" s="167">
        <v>0</v>
      </c>
      <c r="S275" s="523">
        <v>949620.65</v>
      </c>
      <c r="U275" s="63">
        <v>1587087.65</v>
      </c>
      <c r="V275" s="63">
        <v>1499577</v>
      </c>
      <c r="W275" s="513">
        <v>87510.649999999907</v>
      </c>
      <c r="X275" s="167">
        <v>206834.55</v>
      </c>
      <c r="Y275" s="523">
        <v>1380253.0999999999</v>
      </c>
      <c r="AA275" s="63">
        <v>1156455.2000000002</v>
      </c>
      <c r="AB275" s="32"/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0</v>
      </c>
      <c r="AM275" s="25">
        <v>58955.89</v>
      </c>
      <c r="AN275" s="25">
        <v>147878.66</v>
      </c>
      <c r="AO275" s="25">
        <v>145831.07</v>
      </c>
      <c r="AP275" s="25">
        <v>171231.51</v>
      </c>
      <c r="AQ275" s="25">
        <v>126226.53</v>
      </c>
      <c r="AR275" s="25">
        <v>121761.8</v>
      </c>
      <c r="AS275" s="25">
        <v>164859.84</v>
      </c>
      <c r="AT275" s="25">
        <v>103394.17000000001</v>
      </c>
      <c r="AU275" s="25">
        <v>116315.73</v>
      </c>
      <c r="AV275" s="25">
        <v>146466</v>
      </c>
      <c r="AW275" s="25">
        <v>115875</v>
      </c>
      <c r="AX275" s="25">
        <v>114639</v>
      </c>
      <c r="AY275" s="25">
        <v>148938</v>
      </c>
      <c r="AZ275" s="25">
        <v>111549</v>
      </c>
      <c r="BB275" s="1188">
        <v>107944</v>
      </c>
      <c r="BC275" s="1188">
        <v>137093</v>
      </c>
      <c r="BD275" s="1188">
        <v>116184</v>
      </c>
      <c r="BE275" s="1188">
        <v>116390</v>
      </c>
      <c r="BF275" s="1188">
        <v>165624</v>
      </c>
      <c r="BG275" s="1188">
        <v>98365</v>
      </c>
      <c r="BH275" s="1188">
        <v>120510</v>
      </c>
      <c r="BI275" s="1188">
        <v>146466</v>
      </c>
      <c r="BJ275" s="1188">
        <v>115875</v>
      </c>
      <c r="BK275" s="1188">
        <v>114639</v>
      </c>
      <c r="BL275" s="1188">
        <v>148938</v>
      </c>
      <c r="BM275" s="1188">
        <v>111549</v>
      </c>
    </row>
    <row r="276" spans="3:65" ht="20.25" customHeight="1">
      <c r="C276" s="54" t="s">
        <v>1006</v>
      </c>
      <c r="D276" s="32" t="s">
        <v>200</v>
      </c>
      <c r="E276" s="1303"/>
      <c r="F276" s="32" t="s">
        <v>1</v>
      </c>
      <c r="G276" s="32" t="s">
        <v>143</v>
      </c>
      <c r="I276" s="24">
        <v>90319.14</v>
      </c>
      <c r="J276" s="24">
        <v>93093.975000000006</v>
      </c>
      <c r="K276" s="123">
        <v>-2774.8350000000064</v>
      </c>
      <c r="L276" s="78">
        <v>0</v>
      </c>
      <c r="M276" s="100">
        <v>90319.14</v>
      </c>
      <c r="O276" s="24">
        <v>733597.21000000008</v>
      </c>
      <c r="P276" s="24">
        <v>662367.76500000001</v>
      </c>
      <c r="Q276" s="123">
        <v>71229.445000000065</v>
      </c>
      <c r="R276" s="78">
        <v>0</v>
      </c>
      <c r="S276" s="100">
        <v>733597.21000000008</v>
      </c>
      <c r="U276" s="24">
        <v>1226040.4675</v>
      </c>
      <c r="V276" s="24">
        <v>1154811.0225</v>
      </c>
      <c r="W276" s="123">
        <v>71229.445000000065</v>
      </c>
      <c r="X276" s="78">
        <v>156430.17000000001</v>
      </c>
      <c r="Y276" s="100">
        <v>1069610.2975000001</v>
      </c>
      <c r="AA276" s="24">
        <v>890027.38000000012</v>
      </c>
      <c r="AC276" s="25">
        <v>0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0</v>
      </c>
      <c r="AJ276" s="25">
        <v>0</v>
      </c>
      <c r="AK276" s="25">
        <v>0</v>
      </c>
      <c r="AL276" s="25">
        <v>0</v>
      </c>
      <c r="AM276" s="25">
        <v>38083.24</v>
      </c>
      <c r="AN276" s="25">
        <v>118346.93000000001</v>
      </c>
      <c r="AO276" s="25">
        <v>114487.31000000001</v>
      </c>
      <c r="AP276" s="25">
        <v>133308.63</v>
      </c>
      <c r="AQ276" s="25">
        <v>96795.33</v>
      </c>
      <c r="AR276" s="25">
        <v>92019.62000000001</v>
      </c>
      <c r="AS276" s="25">
        <v>123246.14</v>
      </c>
      <c r="AT276" s="25">
        <v>83421.040000000008</v>
      </c>
      <c r="AU276" s="25">
        <v>90319.14</v>
      </c>
      <c r="AV276" s="25">
        <v>113144.98500000002</v>
      </c>
      <c r="AW276" s="25">
        <v>89513.437500000015</v>
      </c>
      <c r="AX276" s="25">
        <v>88558.627500000002</v>
      </c>
      <c r="AY276" s="25">
        <v>115054.60500000001</v>
      </c>
      <c r="AZ276" s="25">
        <v>86171.602500000008</v>
      </c>
      <c r="BB276" s="26">
        <v>82307.3</v>
      </c>
      <c r="BC276" s="26">
        <v>104533.41250000001</v>
      </c>
      <c r="BD276" s="26">
        <v>88590.3</v>
      </c>
      <c r="BE276" s="26">
        <v>89911.275000000009</v>
      </c>
      <c r="BF276" s="26">
        <v>127944.54000000001</v>
      </c>
      <c r="BG276" s="26">
        <v>75986.962500000009</v>
      </c>
      <c r="BH276" s="26">
        <v>93093.975000000006</v>
      </c>
      <c r="BI276" s="26">
        <v>113144.98500000002</v>
      </c>
      <c r="BJ276" s="26">
        <v>89513.437500000015</v>
      </c>
      <c r="BK276" s="26">
        <v>88558.627500000002</v>
      </c>
      <c r="BL276" s="26">
        <v>115054.60500000001</v>
      </c>
      <c r="BM276" s="26">
        <v>86171.602500000008</v>
      </c>
    </row>
    <row r="277" spans="3:65" ht="23.25" customHeight="1">
      <c r="C277" s="54" t="s">
        <v>1007</v>
      </c>
      <c r="D277" s="32" t="s">
        <v>200</v>
      </c>
      <c r="E277" s="1303"/>
      <c r="F277" s="32" t="s">
        <v>36</v>
      </c>
      <c r="G277" s="32" t="s">
        <v>143</v>
      </c>
      <c r="I277" s="24">
        <v>43819.24</v>
      </c>
      <c r="J277" s="24">
        <v>44990</v>
      </c>
      <c r="K277" s="123">
        <v>-1170.760000000002</v>
      </c>
      <c r="L277" s="78">
        <v>0</v>
      </c>
      <c r="M277" s="100">
        <v>43819.24</v>
      </c>
      <c r="O277" s="24">
        <v>321182.83999999997</v>
      </c>
      <c r="P277" s="24">
        <v>330066</v>
      </c>
      <c r="Q277" s="123">
        <v>-8883.1600000000326</v>
      </c>
      <c r="R277" s="78">
        <v>0</v>
      </c>
      <c r="S277" s="100">
        <v>321182.83999999997</v>
      </c>
      <c r="U277" s="24">
        <v>565228.84</v>
      </c>
      <c r="V277" s="24">
        <v>574112</v>
      </c>
      <c r="W277" s="123">
        <v>-8883.1600000000326</v>
      </c>
      <c r="X277" s="78">
        <v>80937.909999999989</v>
      </c>
      <c r="Y277" s="100">
        <v>484290.93</v>
      </c>
      <c r="AA277" s="24">
        <v>402120.75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0</v>
      </c>
      <c r="AK277" s="25">
        <v>0</v>
      </c>
      <c r="AL277" s="25">
        <v>0</v>
      </c>
      <c r="AM277" s="25">
        <v>27947.359999999997</v>
      </c>
      <c r="AN277" s="25">
        <v>52990.549999999996</v>
      </c>
      <c r="AO277" s="25">
        <v>43908.95</v>
      </c>
      <c r="AP277" s="25">
        <v>59353.26</v>
      </c>
      <c r="AQ277" s="25">
        <v>40499.630000000005</v>
      </c>
      <c r="AR277" s="25">
        <v>41368.1</v>
      </c>
      <c r="AS277" s="25">
        <v>55632.079999999994</v>
      </c>
      <c r="AT277" s="25">
        <v>36601.58</v>
      </c>
      <c r="AU277" s="25">
        <v>43819.24</v>
      </c>
      <c r="AV277" s="25">
        <v>55968</v>
      </c>
      <c r="AW277" s="25">
        <v>44594</v>
      </c>
      <c r="AX277" s="25">
        <v>44000</v>
      </c>
      <c r="AY277" s="25">
        <v>55990</v>
      </c>
      <c r="AZ277" s="25">
        <v>43494</v>
      </c>
      <c r="BB277" s="26">
        <v>42680</v>
      </c>
      <c r="BC277" s="26">
        <v>53900</v>
      </c>
      <c r="BD277" s="26">
        <v>44374</v>
      </c>
      <c r="BE277" s="26">
        <v>44374</v>
      </c>
      <c r="BF277" s="26">
        <v>58608</v>
      </c>
      <c r="BG277" s="26">
        <v>41140</v>
      </c>
      <c r="BH277" s="26">
        <v>44990</v>
      </c>
      <c r="BI277" s="26">
        <v>55968</v>
      </c>
      <c r="BJ277" s="26">
        <v>44594</v>
      </c>
      <c r="BK277" s="26">
        <v>44000</v>
      </c>
      <c r="BL277" s="26">
        <v>55990</v>
      </c>
      <c r="BM277" s="26">
        <v>43494</v>
      </c>
    </row>
    <row r="278" spans="3:65" ht="23.25" customHeight="1">
      <c r="C278" s="54" t="s">
        <v>1008</v>
      </c>
      <c r="D278" s="32" t="s">
        <v>200</v>
      </c>
      <c r="E278" s="1303"/>
      <c r="F278" s="32" t="s">
        <v>40</v>
      </c>
      <c r="G278" s="32" t="s">
        <v>143</v>
      </c>
      <c r="I278" s="24">
        <v>9310.659999999998</v>
      </c>
      <c r="J278" s="24">
        <v>9664.423076923078</v>
      </c>
      <c r="K278" s="123">
        <v>-353.76307692308001</v>
      </c>
      <c r="L278" s="78">
        <v>0</v>
      </c>
      <c r="M278" s="100">
        <v>9310.659999999998</v>
      </c>
      <c r="O278" s="24">
        <v>49534.15</v>
      </c>
      <c r="P278" s="24">
        <v>72483.173076923078</v>
      </c>
      <c r="Q278" s="123">
        <v>-22949.023076923077</v>
      </c>
      <c r="R278" s="78">
        <v>0</v>
      </c>
      <c r="S278" s="100">
        <v>49534.15</v>
      </c>
      <c r="U278" s="24">
        <v>102688.47692307693</v>
      </c>
      <c r="V278" s="24">
        <v>125637.5</v>
      </c>
      <c r="W278" s="123">
        <v>-22949.023076923069</v>
      </c>
      <c r="X278" s="78">
        <v>18299.670000000002</v>
      </c>
      <c r="Y278" s="100">
        <v>84388.806923076932</v>
      </c>
      <c r="AA278" s="24">
        <v>67833.820000000007</v>
      </c>
      <c r="AC278" s="25">
        <v>0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0</v>
      </c>
      <c r="AJ278" s="25">
        <v>0</v>
      </c>
      <c r="AK278" s="25">
        <v>0</v>
      </c>
      <c r="AL278" s="25">
        <v>0</v>
      </c>
      <c r="AM278" s="25">
        <v>12886.030000000002</v>
      </c>
      <c r="AN278" s="25">
        <v>5413.64</v>
      </c>
      <c r="AO278" s="25">
        <v>5421.01</v>
      </c>
      <c r="AP278" s="25">
        <v>6958.3700000000008</v>
      </c>
      <c r="AQ278" s="25">
        <v>5519.0599999999986</v>
      </c>
      <c r="AR278" s="25">
        <v>5450.85</v>
      </c>
      <c r="AS278" s="25">
        <v>8227.34</v>
      </c>
      <c r="AT278" s="25">
        <v>8646.86</v>
      </c>
      <c r="AU278" s="25">
        <v>9310.659999999998</v>
      </c>
      <c r="AV278" s="25">
        <v>12080.528846153846</v>
      </c>
      <c r="AW278" s="25">
        <v>9664.423076923078</v>
      </c>
      <c r="AX278" s="25">
        <v>9664.423076923078</v>
      </c>
      <c r="AY278" s="25">
        <v>12080.528846153846</v>
      </c>
      <c r="AZ278" s="25">
        <v>9664.423076923078</v>
      </c>
      <c r="BB278" s="26">
        <v>9664.423076923078</v>
      </c>
      <c r="BC278" s="26">
        <v>12080.528846153846</v>
      </c>
      <c r="BD278" s="26">
        <v>9664.423076923078</v>
      </c>
      <c r="BE278" s="26">
        <v>9664.423076923078</v>
      </c>
      <c r="BF278" s="26">
        <v>12080.528846153846</v>
      </c>
      <c r="BG278" s="26">
        <v>9664.423076923078</v>
      </c>
      <c r="BH278" s="26">
        <v>9664.423076923078</v>
      </c>
      <c r="BI278" s="26">
        <v>12080.528846153846</v>
      </c>
      <c r="BJ278" s="26">
        <v>9664.423076923078</v>
      </c>
      <c r="BK278" s="26">
        <v>9664.423076923078</v>
      </c>
      <c r="BL278" s="26">
        <v>12080.528846153846</v>
      </c>
      <c r="BM278" s="26">
        <v>9664.423076923078</v>
      </c>
    </row>
    <row r="279" spans="3:65" ht="23.25" customHeight="1">
      <c r="C279" s="54" t="s">
        <v>1009</v>
      </c>
      <c r="D279" s="32" t="s">
        <v>200</v>
      </c>
      <c r="E279" s="1303"/>
      <c r="F279" s="32" t="s">
        <v>79</v>
      </c>
      <c r="G279" s="32" t="s">
        <v>143</v>
      </c>
      <c r="I279" s="24">
        <v>17159.919999999998</v>
      </c>
      <c r="J279" s="24">
        <v>21131.06692307692</v>
      </c>
      <c r="K279" s="123">
        <v>-3971.1469230769217</v>
      </c>
      <c r="L279" s="78">
        <v>0</v>
      </c>
      <c r="M279" s="100">
        <v>17159.919999999998</v>
      </c>
      <c r="O279" s="24">
        <v>129541.2</v>
      </c>
      <c r="P279" s="24">
        <v>156438.96692307692</v>
      </c>
      <c r="Q279" s="123">
        <v>-26897.766923076924</v>
      </c>
      <c r="R279" s="78">
        <v>0</v>
      </c>
      <c r="S279" s="100">
        <v>129541.2</v>
      </c>
      <c r="U279" s="24">
        <v>244520.50607692311</v>
      </c>
      <c r="V279" s="24">
        <v>271418.27299999999</v>
      </c>
      <c r="W279" s="123">
        <v>-26897.766923076881</v>
      </c>
      <c r="X279" s="78">
        <v>9015.2000000000025</v>
      </c>
      <c r="Y279" s="100">
        <v>235505.30607692309</v>
      </c>
      <c r="AA279" s="24">
        <v>138556.40000000002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0</v>
      </c>
      <c r="AK279" s="25">
        <v>0</v>
      </c>
      <c r="AL279" s="25">
        <v>0</v>
      </c>
      <c r="AM279" s="25">
        <v>10090.290000000001</v>
      </c>
      <c r="AN279" s="25">
        <v>-1075.089999999999</v>
      </c>
      <c r="AO279" s="25">
        <v>19983.82</v>
      </c>
      <c r="AP279" s="25">
        <v>31389.909999999996</v>
      </c>
      <c r="AQ279" s="25">
        <v>8149.7200000000012</v>
      </c>
      <c r="AR279" s="25">
        <v>14052.099999999999</v>
      </c>
      <c r="AS279" s="25">
        <v>26928.469999999998</v>
      </c>
      <c r="AT279" s="25">
        <v>11877.260000000002</v>
      </c>
      <c r="AU279" s="25">
        <v>17159.919999999998</v>
      </c>
      <c r="AV279" s="25">
        <v>26209.430153846159</v>
      </c>
      <c r="AW279" s="25">
        <v>20903.951923076922</v>
      </c>
      <c r="AX279" s="25">
        <v>20843.38792307692</v>
      </c>
      <c r="AY279" s="25">
        <v>26330.558153846152</v>
      </c>
      <c r="AZ279" s="25">
        <v>20691.977923076924</v>
      </c>
      <c r="BB279" s="26">
        <v>20515.332923076923</v>
      </c>
      <c r="BC279" s="26">
        <v>25750.153153846157</v>
      </c>
      <c r="BD279" s="26">
        <v>20919.092923076925</v>
      </c>
      <c r="BE279" s="26">
        <v>20929.186923076926</v>
      </c>
      <c r="BF279" s="26">
        <v>27148.172153846153</v>
      </c>
      <c r="BG279" s="26">
        <v>20045.961923076924</v>
      </c>
      <c r="BH279" s="26">
        <v>21131.06692307692</v>
      </c>
      <c r="BI279" s="26">
        <v>26209.430153846159</v>
      </c>
      <c r="BJ279" s="26">
        <v>20903.951923076922</v>
      </c>
      <c r="BK279" s="26">
        <v>20843.38792307692</v>
      </c>
      <c r="BL279" s="26">
        <v>26330.558153846152</v>
      </c>
      <c r="BM279" s="26">
        <v>20691.977923076924</v>
      </c>
    </row>
    <row r="280" spans="3:65" s="54" customFormat="1" ht="21" customHeight="1">
      <c r="C280" s="54" t="s">
        <v>1010</v>
      </c>
      <c r="D280" s="32" t="s">
        <v>200</v>
      </c>
      <c r="E280" s="1303"/>
      <c r="F280" s="54" t="s">
        <v>87</v>
      </c>
      <c r="G280" s="54" t="s">
        <v>143</v>
      </c>
      <c r="I280" s="25">
        <v>20029.320000000007</v>
      </c>
      <c r="J280" s="25">
        <v>17308.485000000008</v>
      </c>
      <c r="K280" s="514">
        <v>2720.8349999999991</v>
      </c>
      <c r="L280" s="82">
        <v>0</v>
      </c>
      <c r="M280" s="524">
        <v>20029.320000000007</v>
      </c>
      <c r="O280" s="25">
        <v>233339.02000000005</v>
      </c>
      <c r="P280" s="25">
        <v>103379.62500000003</v>
      </c>
      <c r="Q280" s="514">
        <v>129959.39500000002</v>
      </c>
      <c r="R280" s="82">
        <v>0</v>
      </c>
      <c r="S280" s="524">
        <v>233339.02000000005</v>
      </c>
      <c r="U280" s="25">
        <v>313602.64450000017</v>
      </c>
      <c r="V280" s="25">
        <v>183643.24950000009</v>
      </c>
      <c r="W280" s="514">
        <v>129959.39500000008</v>
      </c>
      <c r="X280" s="82">
        <v>48177.390000000007</v>
      </c>
      <c r="Y280" s="524">
        <v>265425.25450000016</v>
      </c>
      <c r="AA280" s="25">
        <v>281516.41000000003</v>
      </c>
      <c r="AB280" s="32"/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  <c r="AL280" s="25">
        <v>0</v>
      </c>
      <c r="AM280" s="25">
        <v>-12840.440000000002</v>
      </c>
      <c r="AN280" s="25">
        <v>61017.830000000009</v>
      </c>
      <c r="AO280" s="25">
        <v>45173.530000000013</v>
      </c>
      <c r="AP280" s="25">
        <v>35607.090000000004</v>
      </c>
      <c r="AQ280" s="25">
        <v>42626.92</v>
      </c>
      <c r="AR280" s="25">
        <v>31148.570000000014</v>
      </c>
      <c r="AS280" s="25">
        <v>32458.250000000004</v>
      </c>
      <c r="AT280" s="25">
        <v>26295.340000000004</v>
      </c>
      <c r="AU280" s="25">
        <v>20029.320000000007</v>
      </c>
      <c r="AV280" s="25">
        <v>18887.026000000013</v>
      </c>
      <c r="AW280" s="25">
        <v>14351.062500000015</v>
      </c>
      <c r="AX280" s="25">
        <v>14050.816500000004</v>
      </c>
      <c r="AY280" s="25">
        <v>20653.518000000015</v>
      </c>
      <c r="AZ280" s="25">
        <v>12321.201500000006</v>
      </c>
      <c r="BB280" s="1188">
        <v>9447.5440000000017</v>
      </c>
      <c r="BC280" s="1188">
        <v>12802.730500000005</v>
      </c>
      <c r="BD280" s="1188">
        <v>13632.784</v>
      </c>
      <c r="BE280" s="1188">
        <v>14943.665000000005</v>
      </c>
      <c r="BF280" s="1188">
        <v>30107.839000000011</v>
      </c>
      <c r="BG280" s="1188">
        <v>5136.5775000000067</v>
      </c>
      <c r="BH280" s="1188">
        <v>17308.485000000008</v>
      </c>
      <c r="BI280" s="1188">
        <v>18887.026000000013</v>
      </c>
      <c r="BJ280" s="1188">
        <v>14351.062500000015</v>
      </c>
      <c r="BK280" s="1188">
        <v>14050.816500000004</v>
      </c>
      <c r="BL280" s="1188">
        <v>20653.518000000015</v>
      </c>
      <c r="BM280" s="1188">
        <v>12321.201500000006</v>
      </c>
    </row>
    <row r="281" spans="3:65" s="502" customFormat="1" ht="20.25" customHeight="1">
      <c r="E281" s="1303"/>
      <c r="F281" s="106" t="s">
        <v>609</v>
      </c>
      <c r="G281" s="106" t="s">
        <v>614</v>
      </c>
      <c r="H281" s="106"/>
      <c r="I281" s="510">
        <v>0.74175520399776362</v>
      </c>
      <c r="J281" s="510">
        <v>0.73417961356466876</v>
      </c>
      <c r="K281" s="515">
        <v>7.5755904330948587E-3</v>
      </c>
      <c r="L281" s="510">
        <v>0</v>
      </c>
      <c r="M281" s="515">
        <v>0.74175520399776362</v>
      </c>
      <c r="N281" s="106"/>
      <c r="O281" s="510">
        <v>0.79481337876658187</v>
      </c>
      <c r="P281" s="510">
        <v>0.68903335587225634</v>
      </c>
      <c r="Q281" s="515">
        <v>0.10578002289432553</v>
      </c>
      <c r="R281" s="510">
        <v>0</v>
      </c>
      <c r="S281" s="515">
        <v>0.79481337876658187</v>
      </c>
      <c r="T281" s="106"/>
      <c r="U281" s="510">
        <v>0.73166722658845862</v>
      </c>
      <c r="V281" s="510">
        <v>0.67375205513418901</v>
      </c>
      <c r="W281" s="515">
        <v>5.7915171454269609E-2</v>
      </c>
      <c r="X281" s="510">
        <v>9.6545056543908853E-2</v>
      </c>
      <c r="Y281" s="515">
        <v>0.63512217004454974</v>
      </c>
      <c r="Z281" s="106"/>
      <c r="AA281" s="67">
        <v>0.54496525518639727</v>
      </c>
      <c r="AB281" s="32"/>
      <c r="AC281" s="67" t="e">
        <v>#DIV/0!</v>
      </c>
      <c r="AD281" s="67" t="e">
        <v>#DIV/0!</v>
      </c>
      <c r="AE281" s="67" t="e">
        <v>#DIV/0!</v>
      </c>
      <c r="AF281" s="67" t="e">
        <v>#DIV/0!</v>
      </c>
      <c r="AG281" s="67" t="e">
        <v>#DIV/0!</v>
      </c>
      <c r="AH281" s="67" t="e">
        <v>#DIV/0!</v>
      </c>
      <c r="AI281" s="67" t="e">
        <v>#DIV/0!</v>
      </c>
      <c r="AJ281" s="67" t="e">
        <v>#DIV/0!</v>
      </c>
      <c r="AK281" s="67" t="e">
        <v>#DIV/0!</v>
      </c>
      <c r="AL281" s="67" t="e">
        <v>#DIV/0!</v>
      </c>
      <c r="AM281" s="67">
        <v>0.64596158246444924</v>
      </c>
      <c r="AN281" s="67">
        <v>0.80029755476550846</v>
      </c>
      <c r="AO281" s="67">
        <v>0.78506802425573652</v>
      </c>
      <c r="AP281" s="67">
        <v>0.77852861310397836</v>
      </c>
      <c r="AQ281" s="67">
        <v>0.76683823915622173</v>
      </c>
      <c r="AR281" s="67">
        <v>0.75573472139866538</v>
      </c>
      <c r="AS281" s="67">
        <v>0.74758133939715099</v>
      </c>
      <c r="AT281" s="67">
        <v>0.8068253751638027</v>
      </c>
      <c r="AU281" s="67">
        <v>0.776499790698988</v>
      </c>
      <c r="AV281" s="67">
        <v>0.77250000000000008</v>
      </c>
      <c r="AW281" s="67">
        <v>0.77250000000000008</v>
      </c>
      <c r="AX281" s="67">
        <v>0.77250000000000008</v>
      </c>
      <c r="AY281" s="67">
        <v>0.77250000000000008</v>
      </c>
      <c r="AZ281" s="67">
        <v>0.77250000000000008</v>
      </c>
      <c r="BA281" s="106"/>
      <c r="BB281" s="67">
        <v>0.76250000000000007</v>
      </c>
      <c r="BC281" s="67">
        <v>0.76250000000000007</v>
      </c>
      <c r="BD281" s="67">
        <v>0.76250000000000007</v>
      </c>
      <c r="BE281" s="67">
        <v>0.77250000000000008</v>
      </c>
      <c r="BF281" s="67">
        <v>0.77250000000000008</v>
      </c>
      <c r="BG281" s="67">
        <v>0.77250000000000008</v>
      </c>
      <c r="BH281" s="67">
        <v>0.77250000000000008</v>
      </c>
      <c r="BI281" s="67">
        <v>0.77250000000000008</v>
      </c>
      <c r="BJ281" s="67">
        <v>0.77250000000000008</v>
      </c>
      <c r="BK281" s="67">
        <v>0.77250000000000008</v>
      </c>
      <c r="BL281" s="67">
        <v>0.77250000000000008</v>
      </c>
      <c r="BM281" s="67">
        <v>0.77250000000000008</v>
      </c>
    </row>
    <row r="282" spans="3:65" s="502" customFormat="1" ht="23.25" customHeight="1">
      <c r="E282" s="1303"/>
      <c r="F282" s="106" t="s">
        <v>610</v>
      </c>
      <c r="G282" s="106" t="s">
        <v>614</v>
      </c>
      <c r="H282" s="106"/>
      <c r="I282" s="511">
        <v>0.35987000435596445</v>
      </c>
      <c r="J282" s="511">
        <v>0.35481072555205045</v>
      </c>
      <c r="K282" s="516">
        <v>-5.0592788039139913E-3</v>
      </c>
      <c r="L282" s="511">
        <v>0</v>
      </c>
      <c r="M282" s="516">
        <v>-0.35987000435596445</v>
      </c>
      <c r="N282" s="106"/>
      <c r="O282" s="511">
        <v>0.34798444539101564</v>
      </c>
      <c r="P282" s="511">
        <v>0.34335379174035163</v>
      </c>
      <c r="Q282" s="516">
        <v>-4.6306536506640072E-3</v>
      </c>
      <c r="R282" s="511">
        <v>0</v>
      </c>
      <c r="S282" s="516">
        <v>-0.34798444539101564</v>
      </c>
      <c r="T282" s="106"/>
      <c r="U282" s="511">
        <v>0.33731302409119834</v>
      </c>
      <c r="V282" s="511">
        <v>0.33495449241540259</v>
      </c>
      <c r="W282" s="516">
        <v>-2.3585316757957497E-3</v>
      </c>
      <c r="X282" s="511">
        <v>4.9952992427840508E-2</v>
      </c>
      <c r="Y282" s="516">
        <v>-0.28736003166335783</v>
      </c>
      <c r="Z282" s="106"/>
      <c r="AA282" s="22">
        <v>0.24621920860400434</v>
      </c>
      <c r="AB282" s="32"/>
      <c r="AC282" s="22" t="e">
        <v>#DIV/0!</v>
      </c>
      <c r="AD282" s="22" t="e">
        <v>#DIV/0!</v>
      </c>
      <c r="AE282" s="22" t="e">
        <v>#DIV/0!</v>
      </c>
      <c r="AF282" s="22" t="e">
        <v>#DIV/0!</v>
      </c>
      <c r="AG282" s="22" t="e">
        <v>#DIV/0!</v>
      </c>
      <c r="AH282" s="22" t="e">
        <v>#DIV/0!</v>
      </c>
      <c r="AI282" s="22" t="e">
        <v>#DIV/0!</v>
      </c>
      <c r="AJ282" s="22" t="e">
        <v>#DIV/0!</v>
      </c>
      <c r="AK282" s="22" t="e">
        <v>#DIV/0!</v>
      </c>
      <c r="AL282" s="22" t="e">
        <v>#DIV/0!</v>
      </c>
      <c r="AM282" s="22">
        <v>0.4740384718134184</v>
      </c>
      <c r="AN282" s="22">
        <v>0.35833804553003112</v>
      </c>
      <c r="AO282" s="22">
        <v>0.30109461584558073</v>
      </c>
      <c r="AP282" s="22">
        <v>0.34662580502852541</v>
      </c>
      <c r="AQ282" s="22">
        <v>0.32084879462344412</v>
      </c>
      <c r="AR282" s="22">
        <v>0.33974612727472819</v>
      </c>
      <c r="AS282" s="22">
        <v>0.33745077030282206</v>
      </c>
      <c r="AT282" s="22">
        <v>0.35400042381499847</v>
      </c>
      <c r="AU282" s="22">
        <v>0.37672669036251588</v>
      </c>
      <c r="AV282" s="22">
        <v>0.38212281348572363</v>
      </c>
      <c r="AW282" s="22">
        <v>0.38484573894282631</v>
      </c>
      <c r="AX282" s="22">
        <v>0.38381353640558624</v>
      </c>
      <c r="AY282" s="22">
        <v>0.37592823859592583</v>
      </c>
      <c r="AZ282" s="22">
        <v>0.38990936718392816</v>
      </c>
      <c r="BA282" s="106"/>
      <c r="BB282" s="22">
        <v>0.39539020232713257</v>
      </c>
      <c r="BC282" s="22">
        <v>0.39316376474364118</v>
      </c>
      <c r="BD282" s="22">
        <v>0.38192866487640292</v>
      </c>
      <c r="BE282" s="22">
        <v>0.38125268493856862</v>
      </c>
      <c r="BF282" s="22">
        <v>0.35386175916533835</v>
      </c>
      <c r="BG282" s="22">
        <v>0.41823819447974381</v>
      </c>
      <c r="BH282" s="22">
        <v>0.37333001410671313</v>
      </c>
      <c r="BI282" s="22">
        <v>0.38212281348572363</v>
      </c>
      <c r="BJ282" s="22">
        <v>0.38484573894282631</v>
      </c>
      <c r="BK282" s="22">
        <v>0.38381353640558624</v>
      </c>
      <c r="BL282" s="22">
        <v>0.37592823859592583</v>
      </c>
      <c r="BM282" s="22">
        <v>0.38990936718392816</v>
      </c>
    </row>
    <row r="283" spans="3:65" s="502" customFormat="1" ht="23.25" customHeight="1">
      <c r="E283" s="1303"/>
      <c r="F283" s="106" t="s">
        <v>611</v>
      </c>
      <c r="G283" s="106" t="s">
        <v>614</v>
      </c>
      <c r="H283" s="106"/>
      <c r="I283" s="511">
        <v>7.6464750524128294E-2</v>
      </c>
      <c r="J283" s="511">
        <v>7.6217847609803449E-2</v>
      </c>
      <c r="K283" s="516">
        <v>-2.4690291432484524E-4</v>
      </c>
      <c r="L283" s="511">
        <v>0</v>
      </c>
      <c r="M283" s="516">
        <v>-7.6464750524128294E-2</v>
      </c>
      <c r="N283" s="106"/>
      <c r="O283" s="511">
        <v>5.3667604768876755E-2</v>
      </c>
      <c r="P283" s="511">
        <v>7.5401199497475369E-2</v>
      </c>
      <c r="Q283" s="516">
        <v>2.1733594728598614E-2</v>
      </c>
      <c r="R283" s="511">
        <v>0</v>
      </c>
      <c r="S283" s="516">
        <v>-5.3667604768876755E-2</v>
      </c>
      <c r="T283" s="106"/>
      <c r="U283" s="511">
        <v>6.1281658399175661E-2</v>
      </c>
      <c r="V283" s="511">
        <v>7.3300758459743293E-2</v>
      </c>
      <c r="W283" s="516">
        <v>1.2019100060567632E-2</v>
      </c>
      <c r="X283" s="511">
        <v>1.1294129993497243E-2</v>
      </c>
      <c r="Y283" s="516">
        <v>-4.9987528405678418E-2</v>
      </c>
      <c r="Z283" s="106"/>
      <c r="AA283" s="22">
        <v>4.1534761578422605E-2</v>
      </c>
      <c r="AB283" s="32"/>
      <c r="AC283" s="67">
        <v>0</v>
      </c>
      <c r="AD283" s="67">
        <v>0</v>
      </c>
      <c r="AE283" s="67">
        <v>0</v>
      </c>
      <c r="AF283" s="67">
        <v>0</v>
      </c>
      <c r="AG283" s="67">
        <v>0</v>
      </c>
      <c r="AH283" s="67">
        <v>0</v>
      </c>
      <c r="AI283" s="67">
        <v>0</v>
      </c>
      <c r="AJ283" s="67">
        <v>0</v>
      </c>
      <c r="AK283" s="67">
        <v>0</v>
      </c>
      <c r="AL283" s="67">
        <v>0</v>
      </c>
      <c r="AM283" s="67">
        <v>8.2050587514204104E-2</v>
      </c>
      <c r="AN283" s="67">
        <v>3.9834678769051592E-2</v>
      </c>
      <c r="AO283" s="67">
        <v>4.7977968231935036E-2</v>
      </c>
      <c r="AP283" s="67">
        <v>4.7330695480036496E-2</v>
      </c>
      <c r="AQ283" s="67">
        <v>4.4214327000608442E-2</v>
      </c>
      <c r="AR283" s="67">
        <v>4.1881545035886127E-2</v>
      </c>
      <c r="AS283" s="67">
        <v>4.5896671320669415E-2</v>
      </c>
      <c r="AT283" s="67">
        <v>8.0827979066831632E-2</v>
      </c>
      <c r="AU283" s="67">
        <v>7.6464750524128294E-2</v>
      </c>
      <c r="AV283" s="67">
        <v>7.3887026581980708E-2</v>
      </c>
      <c r="AW283" s="67">
        <v>7.266483516483517E-2</v>
      </c>
      <c r="AX283" s="67">
        <v>7.090552514250241E-2</v>
      </c>
      <c r="AY283" s="67">
        <v>6.9269087420606917E-2</v>
      </c>
      <c r="AZ283" s="67">
        <v>6.6422151731430096E-2</v>
      </c>
      <c r="BA283" s="106"/>
      <c r="BB283" s="67">
        <v>7.5151034812776657E-2</v>
      </c>
      <c r="BC283" s="67">
        <v>7.5882718882875913E-2</v>
      </c>
      <c r="BD283" s="67">
        <v>7.1429586673489115E-2</v>
      </c>
      <c r="BE283" s="67">
        <v>7.3270834548317496E-2</v>
      </c>
      <c r="BF283" s="67">
        <v>6.8097682334576359E-2</v>
      </c>
      <c r="BG283" s="67">
        <v>9.4656445415505178E-2</v>
      </c>
      <c r="BH283" s="67">
        <v>7.6217847609803449E-2</v>
      </c>
      <c r="BI283" s="67">
        <v>7.3887026581980708E-2</v>
      </c>
      <c r="BJ283" s="67">
        <v>7.266483516483517E-2</v>
      </c>
      <c r="BK283" s="67">
        <v>7.090552514250241E-2</v>
      </c>
      <c r="BL283" s="67">
        <v>6.9269087420606917E-2</v>
      </c>
      <c r="BM283" s="67">
        <v>6.6422151731430096E-2</v>
      </c>
    </row>
    <row r="284" spans="3:65" s="502" customFormat="1" ht="23.25" customHeight="1">
      <c r="E284" s="1303"/>
      <c r="F284" s="106" t="s">
        <v>612</v>
      </c>
      <c r="G284" s="106" t="s">
        <v>614</v>
      </c>
      <c r="H284" s="106"/>
      <c r="I284" s="511">
        <v>0.14092760360855189</v>
      </c>
      <c r="J284" s="511">
        <v>0.16664879276874542</v>
      </c>
      <c r="K284" s="516">
        <v>2.5721189160193531E-2</v>
      </c>
      <c r="L284" s="511">
        <v>0</v>
      </c>
      <c r="M284" s="516">
        <v>-0.14092760360855189</v>
      </c>
      <c r="N284" s="106"/>
      <c r="O284" s="511">
        <v>0.14035096843058811</v>
      </c>
      <c r="P284" s="511">
        <v>0.16273688434731814</v>
      </c>
      <c r="Q284" s="516">
        <v>2.2385915916730031E-2</v>
      </c>
      <c r="R284" s="511">
        <v>0</v>
      </c>
      <c r="S284" s="516">
        <v>-0.14035096843058811</v>
      </c>
      <c r="T284" s="106"/>
      <c r="U284" s="511">
        <v>0.14592311205690986</v>
      </c>
      <c r="V284" s="511">
        <v>0.15835371820303384</v>
      </c>
      <c r="W284" s="516">
        <v>1.2430606146123985E-2</v>
      </c>
      <c r="X284" s="511">
        <v>5.5639714113629567E-3</v>
      </c>
      <c r="Y284" s="516">
        <v>-0.14035914064554691</v>
      </c>
      <c r="Z284" s="106"/>
      <c r="AA284" s="22">
        <v>8.4838315742273615E-2</v>
      </c>
      <c r="AB284" s="32"/>
      <c r="AC284" s="67" t="e">
        <v>#DIV/0!</v>
      </c>
      <c r="AD284" s="67" t="e">
        <v>#DIV/0!</v>
      </c>
      <c r="AE284" s="67" t="e">
        <v>#DIV/0!</v>
      </c>
      <c r="AF284" s="67" t="e">
        <v>#DIV/0!</v>
      </c>
      <c r="AG284" s="67" t="e">
        <v>#DIV/0!</v>
      </c>
      <c r="AH284" s="67" t="e">
        <v>#DIV/0!</v>
      </c>
      <c r="AI284" s="67" t="e">
        <v>#DIV/0!</v>
      </c>
      <c r="AJ284" s="67" t="e">
        <v>#DIV/0!</v>
      </c>
      <c r="AK284" s="67" t="e">
        <v>#DIV/0!</v>
      </c>
      <c r="AL284" s="67" t="e">
        <v>#DIV/0!</v>
      </c>
      <c r="AM284" s="67">
        <v>0.17114982065405171</v>
      </c>
      <c r="AN284" s="67">
        <v>-7.2700821065054214E-3</v>
      </c>
      <c r="AO284" s="67">
        <v>0.13703403533965702</v>
      </c>
      <c r="AP284" s="67">
        <v>0.18331853757523947</v>
      </c>
      <c r="AQ284" s="67">
        <v>6.4564240179936824E-2</v>
      </c>
      <c r="AR284" s="67">
        <v>0.11540647395160057</v>
      </c>
      <c r="AS284" s="67">
        <v>0.16334159974921728</v>
      </c>
      <c r="AT284" s="67">
        <v>0.11487359490385193</v>
      </c>
      <c r="AU284" s="67">
        <v>0.14752879941517796</v>
      </c>
      <c r="AV284" s="67">
        <v>0.17894549010586866</v>
      </c>
      <c r="AW284" s="67">
        <v>0.18040087959505435</v>
      </c>
      <c r="AX284" s="67">
        <v>0.18181760066885544</v>
      </c>
      <c r="AY284" s="67">
        <v>0.1767887184858542</v>
      </c>
      <c r="AZ284" s="67">
        <v>0.18549675858212017</v>
      </c>
      <c r="BA284" s="106"/>
      <c r="BB284" s="67">
        <v>0.19005533353476731</v>
      </c>
      <c r="BC284" s="67">
        <v>0.18782981737832097</v>
      </c>
      <c r="BD284" s="67">
        <v>0.18005140917059945</v>
      </c>
      <c r="BE284" s="67">
        <v>0.17981945977383731</v>
      </c>
      <c r="BF284" s="67">
        <v>0.16391448192198083</v>
      </c>
      <c r="BG284" s="67">
        <v>0.20379161208841481</v>
      </c>
      <c r="BH284" s="67">
        <v>0.17534699961062916</v>
      </c>
      <c r="BI284" s="67">
        <v>0.17894549010586866</v>
      </c>
      <c r="BJ284" s="67">
        <v>0.18040087959505435</v>
      </c>
      <c r="BK284" s="67">
        <v>0.18181760066885544</v>
      </c>
      <c r="BL284" s="67">
        <v>0.1767887184858542</v>
      </c>
      <c r="BM284" s="67">
        <v>0.18549675858212017</v>
      </c>
    </row>
    <row r="285" spans="3:65" s="503" customFormat="1" ht="21" customHeight="1">
      <c r="C285" s="503" t="s">
        <v>1057</v>
      </c>
      <c r="E285" s="1304"/>
      <c r="F285" s="507" t="s">
        <v>613</v>
      </c>
      <c r="G285" s="507" t="s">
        <v>614</v>
      </c>
      <c r="H285" s="504"/>
      <c r="I285" s="512">
        <v>0.16449284550911902</v>
      </c>
      <c r="J285" s="512">
        <v>0.13650224763406946</v>
      </c>
      <c r="K285" s="517">
        <v>2.7990597875049567E-2</v>
      </c>
      <c r="L285" s="512">
        <v>0</v>
      </c>
      <c r="M285" s="517">
        <v>0.16449284550911902</v>
      </c>
      <c r="N285" s="504"/>
      <c r="O285" s="512">
        <v>0.25281036017610131</v>
      </c>
      <c r="P285" s="512">
        <v>0.10754148028711123</v>
      </c>
      <c r="Q285" s="517">
        <v>0.14526887988899007</v>
      </c>
      <c r="R285" s="512">
        <v>0</v>
      </c>
      <c r="S285" s="517">
        <v>0.25281036017610131</v>
      </c>
      <c r="T285" s="504"/>
      <c r="U285" s="512">
        <v>0.18714943204117482</v>
      </c>
      <c r="V285" s="512">
        <v>0.10714308605600939</v>
      </c>
      <c r="W285" s="517">
        <v>8.0006345985165428E-2</v>
      </c>
      <c r="X285" s="512">
        <v>2.9733962711208133E-2</v>
      </c>
      <c r="Y285" s="517">
        <v>0.1574154693299667</v>
      </c>
      <c r="Z285" s="504"/>
      <c r="AA285" s="508">
        <v>0.17237296926169668</v>
      </c>
      <c r="AB285" s="32"/>
      <c r="AC285" s="506" t="e">
        <v>#DIV/0!</v>
      </c>
      <c r="AD285" s="506" t="e">
        <v>#DIV/0!</v>
      </c>
      <c r="AE285" s="506" t="e">
        <v>#DIV/0!</v>
      </c>
      <c r="AF285" s="506" t="e">
        <v>#DIV/0!</v>
      </c>
      <c r="AG285" s="506" t="e">
        <v>#DIV/0!</v>
      </c>
      <c r="AH285" s="506" t="e">
        <v>#DIV/0!</v>
      </c>
      <c r="AI285" s="506" t="e">
        <v>#DIV/0!</v>
      </c>
      <c r="AJ285" s="506" t="e">
        <v>#DIV/0!</v>
      </c>
      <c r="AK285" s="506" t="e">
        <v>#DIV/0!</v>
      </c>
      <c r="AL285" s="506" t="e">
        <v>#DIV/0!</v>
      </c>
      <c r="AM285" s="506">
        <v>-0.21779740751941837</v>
      </c>
      <c r="AN285" s="506">
        <v>0.41262092853695054</v>
      </c>
      <c r="AO285" s="506">
        <v>0.30976615614217196</v>
      </c>
      <c r="AP285" s="506">
        <v>0.20794706535029681</v>
      </c>
      <c r="AQ285" s="506">
        <v>0.3377017493865988</v>
      </c>
      <c r="AR285" s="506">
        <v>0.25581561704902533</v>
      </c>
      <c r="AS285" s="506">
        <v>0.19688391059945226</v>
      </c>
      <c r="AT285" s="506">
        <v>0.25432130264211222</v>
      </c>
      <c r="AU285" s="506">
        <v>0.17219786180252669</v>
      </c>
      <c r="AV285" s="506">
        <v>0.12895160651618814</v>
      </c>
      <c r="AW285" s="506">
        <v>0.12384951456310692</v>
      </c>
      <c r="AX285" s="506">
        <v>0.12256576296024917</v>
      </c>
      <c r="AY285" s="506">
        <v>0.13867191717358912</v>
      </c>
      <c r="AZ285" s="506">
        <v>0.11045550834162571</v>
      </c>
      <c r="BA285" s="504"/>
      <c r="BB285" s="506">
        <v>8.7522641369599072E-2</v>
      </c>
      <c r="BC285" s="506">
        <v>9.3387193365087967E-2</v>
      </c>
      <c r="BD285" s="506">
        <v>0.11733787784892928</v>
      </c>
      <c r="BE285" s="506">
        <v>0.1283930320474268</v>
      </c>
      <c r="BF285" s="506">
        <v>0.1817842764333672</v>
      </c>
      <c r="BG285" s="506">
        <v>5.2219564885884272E-2</v>
      </c>
      <c r="BH285" s="506">
        <v>0.14362696041822262</v>
      </c>
      <c r="BI285" s="506">
        <v>0.12895160651618814</v>
      </c>
      <c r="BJ285" s="506">
        <v>0.12384951456310692</v>
      </c>
      <c r="BK285" s="506">
        <v>0.12256576296024917</v>
      </c>
      <c r="BL285" s="506">
        <v>0.13867191717358912</v>
      </c>
      <c r="BM285" s="506">
        <v>0.11045550834162571</v>
      </c>
    </row>
    <row r="286" spans="3:65" ht="13" customHeight="1">
      <c r="I286" s="49"/>
      <c r="J286" s="49"/>
      <c r="K286" s="49"/>
      <c r="L286" s="163"/>
      <c r="M286" s="522"/>
      <c r="O286" s="49"/>
      <c r="P286" s="49"/>
      <c r="Q286" s="49"/>
      <c r="R286" s="163"/>
      <c r="S286" s="522"/>
      <c r="U286" s="49"/>
      <c r="V286" s="49"/>
      <c r="W286" s="49"/>
      <c r="X286" s="163"/>
      <c r="Y286" s="522"/>
      <c r="AA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B286" s="1180"/>
      <c r="BC286" s="1180"/>
      <c r="BD286" s="1180"/>
      <c r="BE286" s="1180"/>
      <c r="BF286" s="1180"/>
      <c r="BG286" s="1180"/>
      <c r="BH286" s="1180"/>
      <c r="BI286" s="1180"/>
      <c r="BJ286" s="1180"/>
      <c r="BK286" s="1180"/>
      <c r="BL286" s="1180"/>
      <c r="BM286" s="1180"/>
    </row>
    <row r="287" spans="3:65" s="54" customFormat="1" ht="21" customHeight="1">
      <c r="C287" s="54" t="s">
        <v>1058</v>
      </c>
      <c r="D287" s="597" t="s">
        <v>743</v>
      </c>
      <c r="E287" s="1302" t="s">
        <v>743</v>
      </c>
      <c r="F287" s="62" t="s">
        <v>57</v>
      </c>
      <c r="G287" s="62" t="s">
        <v>143</v>
      </c>
      <c r="I287" s="63">
        <v>135140.85</v>
      </c>
      <c r="J287" s="63">
        <v>172216</v>
      </c>
      <c r="K287" s="513">
        <v>-37075.149999999994</v>
      </c>
      <c r="L287" s="167">
        <v>0</v>
      </c>
      <c r="M287" s="523">
        <v>135140.85</v>
      </c>
      <c r="O287" s="63">
        <v>1300695.5900000001</v>
      </c>
      <c r="P287" s="63">
        <v>1231571</v>
      </c>
      <c r="Q287" s="513">
        <v>69124.590000000084</v>
      </c>
      <c r="R287" s="167">
        <v>0</v>
      </c>
      <c r="S287" s="523">
        <v>1300695.5900000001</v>
      </c>
      <c r="U287" s="63">
        <v>2211318.59</v>
      </c>
      <c r="V287" s="63">
        <v>2142194</v>
      </c>
      <c r="W287" s="513">
        <v>69124.589999999851</v>
      </c>
      <c r="X287" s="167">
        <v>417.14</v>
      </c>
      <c r="Y287" s="523">
        <v>2210901.4499999997</v>
      </c>
      <c r="AA287" s="63">
        <v>1301112.73</v>
      </c>
      <c r="AB287" s="32"/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  <c r="AL287" s="25">
        <v>0</v>
      </c>
      <c r="AM287" s="25">
        <v>0</v>
      </c>
      <c r="AN287" s="25">
        <v>417.14</v>
      </c>
      <c r="AO287" s="25">
        <v>178905.52000000002</v>
      </c>
      <c r="AP287" s="25">
        <v>236442.52000000002</v>
      </c>
      <c r="AQ287" s="25">
        <v>172534.6</v>
      </c>
      <c r="AR287" s="25">
        <v>184549.66999999998</v>
      </c>
      <c r="AS287" s="25">
        <v>234904.61</v>
      </c>
      <c r="AT287" s="25">
        <v>158217.82</v>
      </c>
      <c r="AU287" s="25">
        <v>135140.85</v>
      </c>
      <c r="AV287" s="25">
        <v>209399</v>
      </c>
      <c r="AW287" s="25">
        <v>165521</v>
      </c>
      <c r="AX287" s="25">
        <v>163564</v>
      </c>
      <c r="AY287" s="25">
        <v>212695</v>
      </c>
      <c r="AZ287" s="25">
        <v>159444</v>
      </c>
      <c r="BB287" s="1188">
        <v>154088</v>
      </c>
      <c r="BC287" s="1188">
        <v>195700</v>
      </c>
      <c r="BD287" s="1188">
        <v>166036</v>
      </c>
      <c r="BE287" s="1188">
        <v>166242</v>
      </c>
      <c r="BF287" s="1188">
        <v>236797</v>
      </c>
      <c r="BG287" s="1188">
        <v>140492</v>
      </c>
      <c r="BH287" s="1188">
        <v>172216</v>
      </c>
      <c r="BI287" s="1188">
        <v>209399</v>
      </c>
      <c r="BJ287" s="1188">
        <v>165521</v>
      </c>
      <c r="BK287" s="1188">
        <v>163564</v>
      </c>
      <c r="BL287" s="1188">
        <v>212695</v>
      </c>
      <c r="BM287" s="1188">
        <v>159444</v>
      </c>
    </row>
    <row r="288" spans="3:65" ht="20.25" customHeight="1">
      <c r="C288" s="54" t="s">
        <v>1059</v>
      </c>
      <c r="D288" s="32" t="s">
        <v>743</v>
      </c>
      <c r="E288" s="1303"/>
      <c r="F288" s="32" t="s">
        <v>1</v>
      </c>
      <c r="G288" s="32" t="s">
        <v>143</v>
      </c>
      <c r="I288" s="24">
        <v>102700.96</v>
      </c>
      <c r="J288" s="24">
        <v>133036.86000000002</v>
      </c>
      <c r="K288" s="123">
        <v>-30335.900000000009</v>
      </c>
      <c r="L288" s="78">
        <v>0</v>
      </c>
      <c r="M288" s="100">
        <v>102700.96</v>
      </c>
      <c r="O288" s="24">
        <v>1008204.5499999999</v>
      </c>
      <c r="P288" s="24">
        <v>946230.35750000004</v>
      </c>
      <c r="Q288" s="123">
        <v>61974.192499999888</v>
      </c>
      <c r="R288" s="78">
        <v>0</v>
      </c>
      <c r="S288" s="100">
        <v>1008204.5499999999</v>
      </c>
      <c r="U288" s="24">
        <v>1711660.8174999997</v>
      </c>
      <c r="V288" s="24">
        <v>1649686.6249999998</v>
      </c>
      <c r="W288" s="123">
        <v>61974.192499999888</v>
      </c>
      <c r="X288" s="78">
        <v>-3496.7400000000002</v>
      </c>
      <c r="Y288" s="100">
        <v>1715157.5574999996</v>
      </c>
      <c r="AA288" s="24">
        <v>1004707.8099999999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0</v>
      </c>
      <c r="AM288" s="25">
        <v>0</v>
      </c>
      <c r="AN288" s="25">
        <v>-3496.7400000000002</v>
      </c>
      <c r="AO288" s="25">
        <v>139701.54000000004</v>
      </c>
      <c r="AP288" s="25">
        <v>182910.24000000002</v>
      </c>
      <c r="AQ288" s="25">
        <v>138784.6</v>
      </c>
      <c r="AR288" s="25">
        <v>136871.62</v>
      </c>
      <c r="AS288" s="25">
        <v>183734.21999999997</v>
      </c>
      <c r="AT288" s="25">
        <v>123501.37000000001</v>
      </c>
      <c r="AU288" s="25">
        <v>102700.96</v>
      </c>
      <c r="AV288" s="25">
        <v>161760.72750000001</v>
      </c>
      <c r="AW288" s="25">
        <v>127864.97250000002</v>
      </c>
      <c r="AX288" s="25">
        <v>126353.19000000002</v>
      </c>
      <c r="AY288" s="25">
        <v>164306.88750000001</v>
      </c>
      <c r="AZ288" s="25">
        <v>123170.49</v>
      </c>
      <c r="BB288" s="26">
        <v>117492.1</v>
      </c>
      <c r="BC288" s="26">
        <v>149221.25</v>
      </c>
      <c r="BD288" s="26">
        <v>126602.45000000001</v>
      </c>
      <c r="BE288" s="26">
        <v>128421.94500000001</v>
      </c>
      <c r="BF288" s="26">
        <v>182925.68250000002</v>
      </c>
      <c r="BG288" s="26">
        <v>108530.07</v>
      </c>
      <c r="BH288" s="26">
        <v>133036.86000000002</v>
      </c>
      <c r="BI288" s="26">
        <v>161760.72750000001</v>
      </c>
      <c r="BJ288" s="26">
        <v>127864.97250000002</v>
      </c>
      <c r="BK288" s="26">
        <v>126353.19000000002</v>
      </c>
      <c r="BL288" s="26">
        <v>164306.88750000001</v>
      </c>
      <c r="BM288" s="26">
        <v>123170.49</v>
      </c>
    </row>
    <row r="289" spans="3:65" ht="23.25" customHeight="1">
      <c r="C289" s="54" t="s">
        <v>1034</v>
      </c>
      <c r="D289" s="32" t="s">
        <v>743</v>
      </c>
      <c r="E289" s="1303"/>
      <c r="F289" s="32" t="s">
        <v>36</v>
      </c>
      <c r="G289" s="32" t="s">
        <v>143</v>
      </c>
      <c r="I289" s="24">
        <v>49782.590000000004</v>
      </c>
      <c r="J289" s="24">
        <v>57750</v>
      </c>
      <c r="K289" s="123">
        <v>-7967.4099999999962</v>
      </c>
      <c r="L289" s="78">
        <v>0</v>
      </c>
      <c r="M289" s="100">
        <v>49782.590000000004</v>
      </c>
      <c r="O289" s="24">
        <v>462595.84000000003</v>
      </c>
      <c r="P289" s="24">
        <v>410652</v>
      </c>
      <c r="Q289" s="123">
        <v>51943.840000000026</v>
      </c>
      <c r="R289" s="78">
        <v>0</v>
      </c>
      <c r="S289" s="100">
        <v>462595.84000000003</v>
      </c>
      <c r="U289" s="24">
        <v>766525.84000000008</v>
      </c>
      <c r="V289" s="24">
        <v>714582</v>
      </c>
      <c r="W289" s="123">
        <v>51943.840000000084</v>
      </c>
      <c r="X289" s="78">
        <v>2885.5199999999977</v>
      </c>
      <c r="Y289" s="100">
        <v>763640.32000000007</v>
      </c>
      <c r="AA289" s="24">
        <v>465481.36000000004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  <c r="AL289" s="25">
        <v>0</v>
      </c>
      <c r="AM289" s="25">
        <v>5.6843418860808015E-14</v>
      </c>
      <c r="AN289" s="25">
        <v>2885.5199999999977</v>
      </c>
      <c r="AO289" s="25">
        <v>74944.460000000006</v>
      </c>
      <c r="AP289" s="25">
        <v>87776.61</v>
      </c>
      <c r="AQ289" s="25">
        <v>65452.61</v>
      </c>
      <c r="AR289" s="25">
        <v>60622.92</v>
      </c>
      <c r="AS289" s="25">
        <v>72816.450000000012</v>
      </c>
      <c r="AT289" s="25">
        <v>51200.200000000004</v>
      </c>
      <c r="AU289" s="25">
        <v>49782.590000000004</v>
      </c>
      <c r="AV289" s="25">
        <v>69960</v>
      </c>
      <c r="AW289" s="25">
        <v>55110</v>
      </c>
      <c r="AX289" s="25">
        <v>54780</v>
      </c>
      <c r="AY289" s="25">
        <v>70950</v>
      </c>
      <c r="AZ289" s="25">
        <v>53130</v>
      </c>
      <c r="BB289" s="26">
        <v>51480</v>
      </c>
      <c r="BC289" s="26">
        <v>65340</v>
      </c>
      <c r="BD289" s="26">
        <v>55440</v>
      </c>
      <c r="BE289" s="26">
        <v>55770</v>
      </c>
      <c r="BF289" s="26">
        <v>76560</v>
      </c>
      <c r="BG289" s="26">
        <v>48312</v>
      </c>
      <c r="BH289" s="26">
        <v>57750</v>
      </c>
      <c r="BI289" s="26">
        <v>69960</v>
      </c>
      <c r="BJ289" s="26">
        <v>55110</v>
      </c>
      <c r="BK289" s="26">
        <v>54780</v>
      </c>
      <c r="BL289" s="26">
        <v>70950</v>
      </c>
      <c r="BM289" s="26">
        <v>53130</v>
      </c>
    </row>
    <row r="290" spans="3:65" ht="23.25" customHeight="1">
      <c r="C290" s="54" t="s">
        <v>1038</v>
      </c>
      <c r="D290" s="32" t="s">
        <v>743</v>
      </c>
      <c r="E290" s="1303"/>
      <c r="F290" s="32" t="s">
        <v>40</v>
      </c>
      <c r="G290" s="32" t="s">
        <v>143</v>
      </c>
      <c r="I290" s="24">
        <v>19786.64</v>
      </c>
      <c r="J290" s="24">
        <v>25851.203076923081</v>
      </c>
      <c r="K290" s="123">
        <v>-6064.5630769230811</v>
      </c>
      <c r="L290" s="78">
        <v>0</v>
      </c>
      <c r="M290" s="100">
        <v>19786.64</v>
      </c>
      <c r="O290" s="24">
        <v>189752.62</v>
      </c>
      <c r="P290" s="24">
        <v>189080.10307692311</v>
      </c>
      <c r="Q290" s="123">
        <v>672.51692307688063</v>
      </c>
      <c r="R290" s="78">
        <v>0</v>
      </c>
      <c r="S290" s="100">
        <v>189752.62</v>
      </c>
      <c r="U290" s="24">
        <v>329009.03692307696</v>
      </c>
      <c r="V290" s="24">
        <v>328336.52000000008</v>
      </c>
      <c r="W290" s="123">
        <v>672.51692307688063</v>
      </c>
      <c r="X290" s="78">
        <v>1053.5299999999982</v>
      </c>
      <c r="Y290" s="100">
        <v>327955.50692307699</v>
      </c>
      <c r="AA290" s="24">
        <v>190806.14999999997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0</v>
      </c>
      <c r="AM290" s="25">
        <v>-6.8212102632969618E-13</v>
      </c>
      <c r="AN290" s="25">
        <v>1053.5299999999988</v>
      </c>
      <c r="AO290" s="25">
        <v>10117.799999999999</v>
      </c>
      <c r="AP290" s="25">
        <v>37342.730000000003</v>
      </c>
      <c r="AQ290" s="25">
        <v>24760.569999999996</v>
      </c>
      <c r="AR290" s="25">
        <v>27243.660000000003</v>
      </c>
      <c r="AS290" s="25">
        <v>39978.619999999995</v>
      </c>
      <c r="AT290" s="25">
        <v>30522.6</v>
      </c>
      <c r="AU290" s="25">
        <v>19786.64</v>
      </c>
      <c r="AV290" s="25">
        <v>31844.323846153842</v>
      </c>
      <c r="AW290" s="25">
        <v>25315.603076923078</v>
      </c>
      <c r="AX290" s="25">
        <v>25159.043076923077</v>
      </c>
      <c r="AY290" s="25">
        <v>32108.003846153842</v>
      </c>
      <c r="AZ290" s="25">
        <v>24829.443076923078</v>
      </c>
      <c r="BB290" s="26">
        <v>24400.963076923079</v>
      </c>
      <c r="BC290" s="26">
        <v>30748.403846153848</v>
      </c>
      <c r="BD290" s="26">
        <v>25356.803076923079</v>
      </c>
      <c r="BE290" s="26">
        <v>25373.283076923079</v>
      </c>
      <c r="BF290" s="26">
        <v>34036.163846153846</v>
      </c>
      <c r="BG290" s="26">
        <v>23313.283076923079</v>
      </c>
      <c r="BH290" s="26">
        <v>25851.203076923081</v>
      </c>
      <c r="BI290" s="26">
        <v>31844.323846153842</v>
      </c>
      <c r="BJ290" s="26">
        <v>25315.603076923078</v>
      </c>
      <c r="BK290" s="26">
        <v>25159.043076923077</v>
      </c>
      <c r="BL290" s="26">
        <v>32108.003846153842</v>
      </c>
      <c r="BM290" s="26">
        <v>24829.443076923078</v>
      </c>
    </row>
    <row r="291" spans="3:65" ht="23.25" customHeight="1">
      <c r="C291" s="54" t="s">
        <v>1060</v>
      </c>
      <c r="D291" s="32" t="s">
        <v>743</v>
      </c>
      <c r="E291" s="1303"/>
      <c r="F291" s="32" t="s">
        <v>79</v>
      </c>
      <c r="G291" s="32" t="s">
        <v>143</v>
      </c>
      <c r="I291" s="24">
        <v>20709.100000000002</v>
      </c>
      <c r="J291" s="24">
        <v>23664.660923076925</v>
      </c>
      <c r="K291" s="123">
        <v>-2955.5609230769223</v>
      </c>
      <c r="L291" s="78">
        <v>0</v>
      </c>
      <c r="M291" s="100">
        <v>20709.100000000002</v>
      </c>
      <c r="O291" s="24">
        <v>158455.97000000003</v>
      </c>
      <c r="P291" s="24">
        <v>174542.55592307693</v>
      </c>
      <c r="Q291" s="123">
        <v>-16086.585923076898</v>
      </c>
      <c r="R291" s="78">
        <v>0</v>
      </c>
      <c r="S291" s="100">
        <v>158455.97000000003</v>
      </c>
      <c r="U291" s="24">
        <v>286819.92007692315</v>
      </c>
      <c r="V291" s="24">
        <v>302906.50600000005</v>
      </c>
      <c r="W291" s="123">
        <v>-16086.585923076898</v>
      </c>
      <c r="X291" s="78">
        <v>-1869.1900000000041</v>
      </c>
      <c r="Y291" s="100">
        <v>288689.11007692316</v>
      </c>
      <c r="AA291" s="24">
        <v>156586.78000000003</v>
      </c>
      <c r="AC291" s="25">
        <v>0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0</v>
      </c>
      <c r="AL291" s="25">
        <v>0</v>
      </c>
      <c r="AM291" s="25">
        <v>-1.2221335055073723E-12</v>
      </c>
      <c r="AN291" s="25">
        <v>-1869.190000000003</v>
      </c>
      <c r="AO291" s="25">
        <v>26517.199999999997</v>
      </c>
      <c r="AP291" s="25">
        <v>22450.15</v>
      </c>
      <c r="AQ291" s="25">
        <v>22169.309999999998</v>
      </c>
      <c r="AR291" s="25">
        <v>20309.05</v>
      </c>
      <c r="AS291" s="25">
        <v>25249.410000000003</v>
      </c>
      <c r="AT291" s="25">
        <v>21051.750000000004</v>
      </c>
      <c r="AU291" s="25">
        <v>20709.100000000002</v>
      </c>
      <c r="AV291" s="25">
        <v>29293.147153846156</v>
      </c>
      <c r="AW291" s="25">
        <v>23336.605923076924</v>
      </c>
      <c r="AX291" s="25">
        <v>23240.712923076924</v>
      </c>
      <c r="AY291" s="25">
        <v>29454.651153846156</v>
      </c>
      <c r="AZ291" s="25">
        <v>23038.832923076923</v>
      </c>
      <c r="BB291" s="26">
        <v>22776.388923076924</v>
      </c>
      <c r="BC291" s="26">
        <v>28621.896153846155</v>
      </c>
      <c r="BD291" s="26">
        <v>23361.840923076925</v>
      </c>
      <c r="BE291" s="26">
        <v>23371.934923076922</v>
      </c>
      <c r="BF291" s="26">
        <v>30635.649153846156</v>
      </c>
      <c r="BG291" s="26">
        <v>22110.184923076922</v>
      </c>
      <c r="BH291" s="26">
        <v>23664.660923076925</v>
      </c>
      <c r="BI291" s="26">
        <v>29293.147153846156</v>
      </c>
      <c r="BJ291" s="26">
        <v>23336.605923076924</v>
      </c>
      <c r="BK291" s="26">
        <v>23240.712923076924</v>
      </c>
      <c r="BL291" s="26">
        <v>29454.651153846156</v>
      </c>
      <c r="BM291" s="26">
        <v>23038.832923076923</v>
      </c>
    </row>
    <row r="292" spans="3:65" s="54" customFormat="1" ht="21" customHeight="1">
      <c r="C292" s="54" t="s">
        <v>1042</v>
      </c>
      <c r="D292" s="32" t="s">
        <v>743</v>
      </c>
      <c r="E292" s="1303"/>
      <c r="F292" s="54" t="s">
        <v>87</v>
      </c>
      <c r="G292" s="54" t="s">
        <v>143</v>
      </c>
      <c r="I292" s="25">
        <v>12422.630000000001</v>
      </c>
      <c r="J292" s="25">
        <v>25770.996000000014</v>
      </c>
      <c r="K292" s="514">
        <v>-13348.366000000013</v>
      </c>
      <c r="L292" s="82">
        <v>0</v>
      </c>
      <c r="M292" s="524">
        <v>12422.630000000001</v>
      </c>
      <c r="O292" s="25">
        <v>197400.12000000002</v>
      </c>
      <c r="P292" s="25">
        <v>171955.69850000009</v>
      </c>
      <c r="Q292" s="514">
        <v>25444.421499999939</v>
      </c>
      <c r="R292" s="82">
        <v>0</v>
      </c>
      <c r="S292" s="524">
        <v>197400.12000000002</v>
      </c>
      <c r="U292" s="25">
        <v>329306.02050000004</v>
      </c>
      <c r="V292" s="25">
        <v>303861.5990000001</v>
      </c>
      <c r="W292" s="514">
        <v>25444.421499999939</v>
      </c>
      <c r="X292" s="82">
        <v>-5566.5999999999922</v>
      </c>
      <c r="Y292" s="524">
        <v>334872.62050000002</v>
      </c>
      <c r="AA292" s="25">
        <v>191833.52000000002</v>
      </c>
      <c r="AB292" s="32"/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0</v>
      </c>
      <c r="AK292" s="25">
        <v>0</v>
      </c>
      <c r="AL292" s="25">
        <v>0</v>
      </c>
      <c r="AM292" s="25">
        <v>1.8474111129762605E-12</v>
      </c>
      <c r="AN292" s="25">
        <v>-5566.599999999994</v>
      </c>
      <c r="AO292" s="25">
        <v>28122.080000000031</v>
      </c>
      <c r="AP292" s="25">
        <v>35340.750000000015</v>
      </c>
      <c r="AQ292" s="25">
        <v>26402.110000000015</v>
      </c>
      <c r="AR292" s="25">
        <v>28695.989999999994</v>
      </c>
      <c r="AS292" s="25">
        <v>45689.739999999962</v>
      </c>
      <c r="AT292" s="25">
        <v>20726.820000000011</v>
      </c>
      <c r="AU292" s="25">
        <v>12422.630000000001</v>
      </c>
      <c r="AV292" s="25">
        <v>30663.25650000001</v>
      </c>
      <c r="AW292" s="25">
        <v>24102.763500000015</v>
      </c>
      <c r="AX292" s="25">
        <v>23173.434000000019</v>
      </c>
      <c r="AY292" s="25">
        <v>31794.232500000013</v>
      </c>
      <c r="AZ292" s="25">
        <v>22172.214</v>
      </c>
      <c r="BB292" s="1188">
        <v>18834.748000000003</v>
      </c>
      <c r="BC292" s="1188">
        <v>24510.95</v>
      </c>
      <c r="BD292" s="1188">
        <v>22443.806000000004</v>
      </c>
      <c r="BE292" s="1188">
        <v>23906.727000000006</v>
      </c>
      <c r="BF292" s="1188">
        <v>41693.869500000015</v>
      </c>
      <c r="BG292" s="1188">
        <v>14794.602000000006</v>
      </c>
      <c r="BH292" s="1188">
        <v>25770.996000000014</v>
      </c>
      <c r="BI292" s="1188">
        <v>30663.25650000001</v>
      </c>
      <c r="BJ292" s="1188">
        <v>24102.763500000015</v>
      </c>
      <c r="BK292" s="1188">
        <v>23173.434000000019</v>
      </c>
      <c r="BL292" s="1188">
        <v>31794.232500000013</v>
      </c>
      <c r="BM292" s="1188">
        <v>22172.214</v>
      </c>
    </row>
    <row r="293" spans="3:65" s="502" customFormat="1" ht="20.25" customHeight="1">
      <c r="E293" s="1303"/>
      <c r="F293" s="106" t="s">
        <v>609</v>
      </c>
      <c r="G293" s="106" t="s">
        <v>614</v>
      </c>
      <c r="H293" s="106"/>
      <c r="I293" s="510">
        <v>0.84344217112304398</v>
      </c>
      <c r="J293" s="510">
        <v>1.0491865930599371</v>
      </c>
      <c r="K293" s="515">
        <v>-0.20574442193689313</v>
      </c>
      <c r="L293" s="510">
        <v>0</v>
      </c>
      <c r="M293" s="515">
        <v>0.84344217112304398</v>
      </c>
      <c r="N293" s="106"/>
      <c r="O293" s="510">
        <v>1.0923357585743014</v>
      </c>
      <c r="P293" s="510">
        <v>0.98432368407365034</v>
      </c>
      <c r="Q293" s="515">
        <v>0.10801207450065109</v>
      </c>
      <c r="R293" s="510">
        <v>0</v>
      </c>
      <c r="S293" s="515">
        <v>1.0923357585743014</v>
      </c>
      <c r="T293" s="106"/>
      <c r="U293" s="510">
        <v>1.0214720936202364</v>
      </c>
      <c r="V293" s="510">
        <v>0.9624776108518085</v>
      </c>
      <c r="W293" s="515">
        <v>5.8994482768427892E-2</v>
      </c>
      <c r="X293" s="510">
        <v>-2.1581064638576293E-3</v>
      </c>
      <c r="Y293" s="515">
        <v>1.023630200084094</v>
      </c>
      <c r="Z293" s="106"/>
      <c r="AA293" s="67">
        <v>0.6151842745157079</v>
      </c>
      <c r="AB293" s="32"/>
      <c r="AC293" s="67" t="e">
        <v>#DIV/0!</v>
      </c>
      <c r="AD293" s="67" t="e">
        <v>#DIV/0!</v>
      </c>
      <c r="AE293" s="67" t="e">
        <v>#DIV/0!</v>
      </c>
      <c r="AF293" s="67" t="e">
        <v>#DIV/0!</v>
      </c>
      <c r="AG293" s="67" t="e">
        <v>#DIV/0!</v>
      </c>
      <c r="AH293" s="67" t="e">
        <v>#DIV/0!</v>
      </c>
      <c r="AI293" s="67" t="e">
        <v>#DIV/0!</v>
      </c>
      <c r="AJ293" s="67" t="e">
        <v>#DIV/0!</v>
      </c>
      <c r="AK293" s="67" t="e">
        <v>#DIV/0!</v>
      </c>
      <c r="AL293" s="67" t="e">
        <v>#DIV/0!</v>
      </c>
      <c r="AM293" s="67" t="e">
        <v>#DIV/0!</v>
      </c>
      <c r="AN293" s="67">
        <v>-8.3826533058445616</v>
      </c>
      <c r="AO293" s="67">
        <v>0.78086768926973316</v>
      </c>
      <c r="AP293" s="67">
        <v>0.77359283770110387</v>
      </c>
      <c r="AQ293" s="67">
        <v>0.80438706207334643</v>
      </c>
      <c r="AR293" s="67">
        <v>0.74165193576341815</v>
      </c>
      <c r="AS293" s="67">
        <v>0.78216523719989994</v>
      </c>
      <c r="AT293" s="67">
        <v>0.78057812956846462</v>
      </c>
      <c r="AU293" s="67">
        <v>0.75995496550450881</v>
      </c>
      <c r="AV293" s="67">
        <v>0.77250000000000008</v>
      </c>
      <c r="AW293" s="67">
        <v>0.77250000000000008</v>
      </c>
      <c r="AX293" s="67">
        <v>0.77250000000000008</v>
      </c>
      <c r="AY293" s="67">
        <v>0.77250000000000008</v>
      </c>
      <c r="AZ293" s="67">
        <v>0.77250000000000008</v>
      </c>
      <c r="BA293" s="106"/>
      <c r="BB293" s="67">
        <v>0.76250000000000007</v>
      </c>
      <c r="BC293" s="67">
        <v>0.76249999999999996</v>
      </c>
      <c r="BD293" s="67">
        <v>0.76250000000000007</v>
      </c>
      <c r="BE293" s="67">
        <v>0.77250000000000008</v>
      </c>
      <c r="BF293" s="67">
        <v>0.77250000000000008</v>
      </c>
      <c r="BG293" s="67">
        <v>0.77250000000000008</v>
      </c>
      <c r="BH293" s="67">
        <v>0.77250000000000008</v>
      </c>
      <c r="BI293" s="67">
        <v>0.77250000000000008</v>
      </c>
      <c r="BJ293" s="67">
        <v>0.77250000000000008</v>
      </c>
      <c r="BK293" s="67">
        <v>0.77250000000000008</v>
      </c>
      <c r="BL293" s="67">
        <v>0.77250000000000008</v>
      </c>
      <c r="BM293" s="67">
        <v>0.77250000000000008</v>
      </c>
    </row>
    <row r="294" spans="3:65" s="502" customFormat="1" ht="23.25" customHeight="1">
      <c r="E294" s="1303"/>
      <c r="F294" s="106" t="s">
        <v>610</v>
      </c>
      <c r="G294" s="106" t="s">
        <v>614</v>
      </c>
      <c r="H294" s="106"/>
      <c r="I294" s="511">
        <v>0.40884462807093858</v>
      </c>
      <c r="J294" s="511">
        <v>0.4554416403785489</v>
      </c>
      <c r="K294" s="516">
        <v>4.6597012307610319E-2</v>
      </c>
      <c r="L294" s="511">
        <v>0</v>
      </c>
      <c r="M294" s="516">
        <v>-0.40884462807093858</v>
      </c>
      <c r="N294" s="106"/>
      <c r="O294" s="511">
        <v>0.50119787477622102</v>
      </c>
      <c r="P294" s="511">
        <v>0.42718402163736607</v>
      </c>
      <c r="Q294" s="516">
        <v>-7.4013853138854946E-2</v>
      </c>
      <c r="R294" s="511">
        <v>0</v>
      </c>
      <c r="S294" s="516">
        <v>-0.50119787477622102</v>
      </c>
      <c r="T294" s="106"/>
      <c r="U294" s="511">
        <v>0.45744153666052512</v>
      </c>
      <c r="V294" s="511">
        <v>0.41690898483080513</v>
      </c>
      <c r="W294" s="516">
        <v>-4.0532551829719987E-2</v>
      </c>
      <c r="X294" s="511">
        <v>1.7808757195532014E-3</v>
      </c>
      <c r="Y294" s="516">
        <v>-0.45566066094097191</v>
      </c>
      <c r="Z294" s="106"/>
      <c r="AA294" s="22">
        <v>0.28501501620872749</v>
      </c>
      <c r="AB294" s="32"/>
      <c r="AC294" s="22" t="e">
        <v>#DIV/0!</v>
      </c>
      <c r="AD294" s="22" t="e">
        <v>#DIV/0!</v>
      </c>
      <c r="AE294" s="22" t="e">
        <v>#DIV/0!</v>
      </c>
      <c r="AF294" s="22" t="e">
        <v>#DIV/0!</v>
      </c>
      <c r="AG294" s="22" t="e">
        <v>#DIV/0!</v>
      </c>
      <c r="AH294" s="22" t="e">
        <v>#DIV/0!</v>
      </c>
      <c r="AI294" s="22" t="e">
        <v>#DIV/0!</v>
      </c>
      <c r="AJ294" s="22" t="e">
        <v>#DIV/0!</v>
      </c>
      <c r="AK294" s="22" t="e">
        <v>#DIV/0!</v>
      </c>
      <c r="AL294" s="22" t="e">
        <v>#DIV/0!</v>
      </c>
      <c r="AM294" s="22" t="e">
        <v>#DIV/0!</v>
      </c>
      <c r="AN294" s="22">
        <v>6.9173898451359204</v>
      </c>
      <c r="AO294" s="22">
        <v>0.41890524115745559</v>
      </c>
      <c r="AP294" s="22">
        <v>0.37123868414192168</v>
      </c>
      <c r="AQ294" s="22">
        <v>0.37935932850570264</v>
      </c>
      <c r="AR294" s="22">
        <v>0.32849107776784431</v>
      </c>
      <c r="AS294" s="22">
        <v>0.30998306078369436</v>
      </c>
      <c r="AT294" s="22">
        <v>0.32360577335726154</v>
      </c>
      <c r="AU294" s="22">
        <v>0.36837558739640902</v>
      </c>
      <c r="AV294" s="22">
        <v>0.33409901670972642</v>
      </c>
      <c r="AW294" s="22">
        <v>0.33294868929018068</v>
      </c>
      <c r="AX294" s="22">
        <v>0.33491477342202441</v>
      </c>
      <c r="AY294" s="22">
        <v>0.33357624767860083</v>
      </c>
      <c r="AZ294" s="22">
        <v>0.33322044103258824</v>
      </c>
      <c r="BA294" s="106"/>
      <c r="BB294" s="22">
        <v>0.3340948029697316</v>
      </c>
      <c r="BC294" s="22">
        <v>0.33387838528359737</v>
      </c>
      <c r="BD294" s="22">
        <v>0.3339034908092221</v>
      </c>
      <c r="BE294" s="22">
        <v>0.33547478976431949</v>
      </c>
      <c r="BF294" s="22">
        <v>0.32331490686115111</v>
      </c>
      <c r="BG294" s="22">
        <v>0.34387723144378329</v>
      </c>
      <c r="BH294" s="22">
        <v>0.33533469596320897</v>
      </c>
      <c r="BI294" s="22">
        <v>0.33409901670972642</v>
      </c>
      <c r="BJ294" s="22">
        <v>0.33294868929018068</v>
      </c>
      <c r="BK294" s="22">
        <v>0.33491477342202441</v>
      </c>
      <c r="BL294" s="22">
        <v>0.33357624767860083</v>
      </c>
      <c r="BM294" s="22">
        <v>0.33322044103258824</v>
      </c>
    </row>
    <row r="295" spans="3:65" s="502" customFormat="1" ht="23.25" customHeight="1">
      <c r="E295" s="1303"/>
      <c r="F295" s="106" t="s">
        <v>611</v>
      </c>
      <c r="G295" s="106" t="s">
        <v>614</v>
      </c>
      <c r="H295" s="106"/>
      <c r="I295" s="511">
        <v>0.16249981111014022</v>
      </c>
      <c r="J295" s="511">
        <v>0.2038738413006552</v>
      </c>
      <c r="K295" s="516">
        <v>4.1374030190514971E-2</v>
      </c>
      <c r="L295" s="511">
        <v>0</v>
      </c>
      <c r="M295" s="516">
        <v>-0.16249981111014022</v>
      </c>
      <c r="N295" s="106"/>
      <c r="O295" s="511">
        <v>0.20558682472635259</v>
      </c>
      <c r="P295" s="511">
        <v>0.19669208683753575</v>
      </c>
      <c r="Q295" s="516">
        <v>-8.8947378888168394E-3</v>
      </c>
      <c r="R295" s="511">
        <v>0</v>
      </c>
      <c r="S295" s="516">
        <v>-0.20558682472635259</v>
      </c>
      <c r="T295" s="106"/>
      <c r="U295" s="511">
        <v>0.19634354325914408</v>
      </c>
      <c r="V295" s="511">
        <v>0.19156156359393237</v>
      </c>
      <c r="W295" s="516">
        <v>-4.7819796652117108E-3</v>
      </c>
      <c r="X295" s="511">
        <v>6.5021417173365028E-4</v>
      </c>
      <c r="Y295" s="516">
        <v>-0.19569332908741044</v>
      </c>
      <c r="Z295" s="106"/>
      <c r="AA295" s="22">
        <v>0.11683092516309325</v>
      </c>
      <c r="AB295" s="32"/>
      <c r="AC295" s="67">
        <v>0</v>
      </c>
      <c r="AD295" s="67">
        <v>0</v>
      </c>
      <c r="AE295" s="67">
        <v>0</v>
      </c>
      <c r="AF295" s="67">
        <v>0</v>
      </c>
      <c r="AG295" s="67">
        <v>0</v>
      </c>
      <c r="AH295" s="67">
        <v>0</v>
      </c>
      <c r="AI295" s="67">
        <v>0</v>
      </c>
      <c r="AJ295" s="67">
        <v>0</v>
      </c>
      <c r="AK295" s="67">
        <v>0</v>
      </c>
      <c r="AL295" s="67">
        <v>0</v>
      </c>
      <c r="AM295" s="67">
        <v>-4.3433416627264914E-18</v>
      </c>
      <c r="AN295" s="67">
        <v>7.7520908526534597E-3</v>
      </c>
      <c r="AO295" s="67">
        <v>8.9546318301768901E-2</v>
      </c>
      <c r="AP295" s="67">
        <v>0.25400451284183267</v>
      </c>
      <c r="AQ295" s="67">
        <v>0.19836202880589365</v>
      </c>
      <c r="AR295" s="67">
        <v>0.20932635703282412</v>
      </c>
      <c r="AS295" s="67">
        <v>0.22302294325917496</v>
      </c>
      <c r="AT295" s="67">
        <v>0.28531514027812122</v>
      </c>
      <c r="AU295" s="67">
        <v>0.16249981111014022</v>
      </c>
      <c r="AV295" s="67">
        <v>0.19476650670430484</v>
      </c>
      <c r="AW295" s="67">
        <v>0.19034288027761714</v>
      </c>
      <c r="AX295" s="67">
        <v>0.18458578926575991</v>
      </c>
      <c r="AY295" s="67">
        <v>0.18410552664079038</v>
      </c>
      <c r="AZ295" s="67">
        <v>0.17064909331218611</v>
      </c>
      <c r="BA295" s="106"/>
      <c r="BB295" s="67">
        <v>0.1897431032420146</v>
      </c>
      <c r="BC295" s="67">
        <v>0.19314324023965984</v>
      </c>
      <c r="BD295" s="67">
        <v>0.18741170049462735</v>
      </c>
      <c r="BE295" s="67">
        <v>0.19236757450282849</v>
      </c>
      <c r="BF295" s="67">
        <v>0.19186112652848841</v>
      </c>
      <c r="BG295" s="67">
        <v>0.2283377382656521</v>
      </c>
      <c r="BH295" s="67">
        <v>0.2038738413006552</v>
      </c>
      <c r="BI295" s="67">
        <v>0.19476650670430484</v>
      </c>
      <c r="BJ295" s="67">
        <v>0.19034288027761714</v>
      </c>
      <c r="BK295" s="67">
        <v>0.18458578926575991</v>
      </c>
      <c r="BL295" s="67">
        <v>0.18410552664079038</v>
      </c>
      <c r="BM295" s="67">
        <v>0.17064909331218611</v>
      </c>
    </row>
    <row r="296" spans="3:65" s="502" customFormat="1" ht="23.25" customHeight="1">
      <c r="E296" s="1303"/>
      <c r="F296" s="106" t="s">
        <v>612</v>
      </c>
      <c r="G296" s="106" t="s">
        <v>614</v>
      </c>
      <c r="H296" s="106"/>
      <c r="I296" s="511">
        <v>0.17007560850457709</v>
      </c>
      <c r="J296" s="511">
        <v>0.18662981800533851</v>
      </c>
      <c r="K296" s="516">
        <v>1.6554209500761419E-2</v>
      </c>
      <c r="L296" s="511">
        <v>0</v>
      </c>
      <c r="M296" s="516">
        <v>-0.17007560850457709</v>
      </c>
      <c r="N296" s="106"/>
      <c r="O296" s="511">
        <v>0.17167857672391659</v>
      </c>
      <c r="P296" s="511">
        <v>0.18156928734326114</v>
      </c>
      <c r="Q296" s="516">
        <v>9.8907106193445449E-3</v>
      </c>
      <c r="R296" s="511">
        <v>0</v>
      </c>
      <c r="S296" s="516">
        <v>-0.17167857672391659</v>
      </c>
      <c r="T296" s="106"/>
      <c r="U296" s="511">
        <v>0.17116623881177537</v>
      </c>
      <c r="V296" s="511">
        <v>0.17672491598599771</v>
      </c>
      <c r="W296" s="516">
        <v>5.5586771742223429E-3</v>
      </c>
      <c r="X296" s="511">
        <v>-1.153620521164871E-3</v>
      </c>
      <c r="Y296" s="516">
        <v>-0.17231985933294025</v>
      </c>
      <c r="Z296" s="106"/>
      <c r="AA296" s="22">
        <v>9.5878347609391804E-2</v>
      </c>
      <c r="AB296" s="32"/>
      <c r="AC296" s="67" t="e">
        <v>#DIV/0!</v>
      </c>
      <c r="AD296" s="67" t="e">
        <v>#DIV/0!</v>
      </c>
      <c r="AE296" s="67" t="e">
        <v>#DIV/0!</v>
      </c>
      <c r="AF296" s="67" t="e">
        <v>#DIV/0!</v>
      </c>
      <c r="AG296" s="67" t="e">
        <v>#DIV/0!</v>
      </c>
      <c r="AH296" s="67" t="e">
        <v>#DIV/0!</v>
      </c>
      <c r="AI296" s="67" t="e">
        <v>#DIV/0!</v>
      </c>
      <c r="AJ296" s="67" t="e">
        <v>#DIV/0!</v>
      </c>
      <c r="AK296" s="67" t="e">
        <v>#DIV/0!</v>
      </c>
      <c r="AL296" s="67" t="e">
        <v>#DIV/0!</v>
      </c>
      <c r="AM296" s="67" t="e">
        <v>#DIV/0!</v>
      </c>
      <c r="AN296" s="67">
        <v>-4.4809656230522199</v>
      </c>
      <c r="AO296" s="67">
        <v>0.14821901526571116</v>
      </c>
      <c r="AP296" s="67">
        <v>9.4949715474187971E-2</v>
      </c>
      <c r="AQ296" s="67">
        <v>0.12849196624908857</v>
      </c>
      <c r="AR296" s="67">
        <v>0.1100465256860118</v>
      </c>
      <c r="AS296" s="67">
        <v>0.10748792882353396</v>
      </c>
      <c r="AT296" s="67">
        <v>0.13305549273779654</v>
      </c>
      <c r="AU296" s="67">
        <v>0.15324085944405413</v>
      </c>
      <c r="AV296" s="67">
        <v>0.1398915331680006</v>
      </c>
      <c r="AW296" s="67">
        <v>0.14098879249809343</v>
      </c>
      <c r="AX296" s="67">
        <v>0.14208941407080364</v>
      </c>
      <c r="AY296" s="67">
        <v>0.13848304451842383</v>
      </c>
      <c r="AZ296" s="67">
        <v>0.14449482528710345</v>
      </c>
      <c r="BA296" s="106"/>
      <c r="BB296" s="67">
        <v>0.14781416413398138</v>
      </c>
      <c r="BC296" s="67">
        <v>0.14625394048976062</v>
      </c>
      <c r="BD296" s="67">
        <v>0.14070346745932766</v>
      </c>
      <c r="BE296" s="67">
        <v>0.14058983243149697</v>
      </c>
      <c r="BF296" s="67">
        <v>0.12937515742955424</v>
      </c>
      <c r="BG296" s="67">
        <v>0.15737682517920537</v>
      </c>
      <c r="BH296" s="67">
        <v>0.13741267317250966</v>
      </c>
      <c r="BI296" s="67">
        <v>0.1398915331680006</v>
      </c>
      <c r="BJ296" s="67">
        <v>0.14098879249809343</v>
      </c>
      <c r="BK296" s="67">
        <v>0.14208941407080364</v>
      </c>
      <c r="BL296" s="67">
        <v>0.13848304451842383</v>
      </c>
      <c r="BM296" s="67">
        <v>0.14449482528710345</v>
      </c>
    </row>
    <row r="297" spans="3:65" s="503" customFormat="1" ht="21" customHeight="1">
      <c r="C297" s="503" t="s">
        <v>1061</v>
      </c>
      <c r="E297" s="1304"/>
      <c r="F297" s="507" t="s">
        <v>613</v>
      </c>
      <c r="G297" s="507" t="s">
        <v>614</v>
      </c>
      <c r="H297" s="504"/>
      <c r="I297" s="512">
        <v>0.10202212343738812</v>
      </c>
      <c r="J297" s="512">
        <v>0.20324129337539443</v>
      </c>
      <c r="K297" s="517">
        <v>-0.10121916993800631</v>
      </c>
      <c r="L297" s="512">
        <v>0</v>
      </c>
      <c r="M297" s="517">
        <v>0.10202212343738812</v>
      </c>
      <c r="N297" s="504"/>
      <c r="O297" s="512">
        <v>0.21387248234781145</v>
      </c>
      <c r="P297" s="512">
        <v>0.17887828825548746</v>
      </c>
      <c r="Q297" s="517">
        <v>3.4994194092323988E-2</v>
      </c>
      <c r="R297" s="512">
        <v>0</v>
      </c>
      <c r="S297" s="517">
        <v>0.21387248234781145</v>
      </c>
      <c r="T297" s="504"/>
      <c r="U297" s="512">
        <v>0.19652077488879224</v>
      </c>
      <c r="V297" s="512">
        <v>0.17728214644107357</v>
      </c>
      <c r="W297" s="517">
        <v>1.9238628447718675E-2</v>
      </c>
      <c r="X297" s="512">
        <v>-3.4355758339796104E-3</v>
      </c>
      <c r="Y297" s="517">
        <v>0.19995635072277185</v>
      </c>
      <c r="Z297" s="504"/>
      <c r="AA297" s="508">
        <v>0.1174599855344954</v>
      </c>
      <c r="AB297" s="32"/>
      <c r="AC297" s="506" t="e">
        <v>#DIV/0!</v>
      </c>
      <c r="AD297" s="506" t="e">
        <v>#DIV/0!</v>
      </c>
      <c r="AE297" s="506" t="e">
        <v>#DIV/0!</v>
      </c>
      <c r="AF297" s="506" t="e">
        <v>#DIV/0!</v>
      </c>
      <c r="AG297" s="506" t="e">
        <v>#DIV/0!</v>
      </c>
      <c r="AH297" s="506" t="e">
        <v>#DIV/0!</v>
      </c>
      <c r="AI297" s="506" t="e">
        <v>#DIV/0!</v>
      </c>
      <c r="AJ297" s="506" t="e">
        <v>#DIV/0!</v>
      </c>
      <c r="AK297" s="506" t="e">
        <v>#DIV/0!</v>
      </c>
      <c r="AL297" s="506" t="e">
        <v>#DIV/0!</v>
      </c>
      <c r="AM297" s="506" t="e">
        <v>#DIV/0!</v>
      </c>
      <c r="AN297" s="506">
        <v>-13.344680443016719</v>
      </c>
      <c r="AO297" s="506">
        <v>0.15718956016561159</v>
      </c>
      <c r="AP297" s="506">
        <v>0.14946867424691637</v>
      </c>
      <c r="AQ297" s="506">
        <v>0.15302501643148686</v>
      </c>
      <c r="AR297" s="506">
        <v>0.15549196051122713</v>
      </c>
      <c r="AS297" s="506">
        <v>0.19450337734963977</v>
      </c>
      <c r="AT297" s="506">
        <v>0.13100180497999536</v>
      </c>
      <c r="AU297" s="506">
        <v>9.1923574552032192E-2</v>
      </c>
      <c r="AV297" s="506">
        <v>0.14643458899039638</v>
      </c>
      <c r="AW297" s="506">
        <v>0.14561755608049742</v>
      </c>
      <c r="AX297" s="506">
        <v>0.14167808319679159</v>
      </c>
      <c r="AY297" s="506">
        <v>0.14948274524553945</v>
      </c>
      <c r="AZ297" s="506">
        <v>0.13905956950402648</v>
      </c>
      <c r="BA297" s="504"/>
      <c r="BB297" s="506">
        <v>0.12223371060692594</v>
      </c>
      <c r="BC297" s="506">
        <v>0.12524757281553398</v>
      </c>
      <c r="BD297" s="506">
        <v>0.13517433568623674</v>
      </c>
      <c r="BE297" s="506">
        <v>0.14380678167971997</v>
      </c>
      <c r="BF297" s="506">
        <v>0.17607431470837898</v>
      </c>
      <c r="BG297" s="506">
        <v>0.10530565441448628</v>
      </c>
      <c r="BH297" s="506">
        <v>0.1496434477632741</v>
      </c>
      <c r="BI297" s="506">
        <v>0.14643458899039638</v>
      </c>
      <c r="BJ297" s="506">
        <v>0.14561755608049742</v>
      </c>
      <c r="BK297" s="506">
        <v>0.14167808319679159</v>
      </c>
      <c r="BL297" s="506">
        <v>0.14948274524553945</v>
      </c>
      <c r="BM297" s="506">
        <v>0.13905956950402648</v>
      </c>
    </row>
    <row r="298" spans="3:65" ht="13" customHeight="1">
      <c r="I298" s="49"/>
      <c r="J298" s="49"/>
      <c r="K298" s="49"/>
      <c r="L298" s="163"/>
      <c r="M298" s="522"/>
      <c r="O298" s="49"/>
      <c r="P298" s="49"/>
      <c r="Q298" s="49"/>
      <c r="R298" s="163"/>
      <c r="S298" s="522"/>
      <c r="U298" s="49"/>
      <c r="V298" s="49"/>
      <c r="W298" s="49"/>
      <c r="X298" s="163"/>
      <c r="Y298" s="522"/>
      <c r="AA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B298" s="1180"/>
      <c r="BC298" s="1180"/>
      <c r="BD298" s="1180"/>
      <c r="BE298" s="1180"/>
      <c r="BF298" s="1180"/>
      <c r="BG298" s="1180"/>
      <c r="BH298" s="1180"/>
      <c r="BI298" s="1180"/>
      <c r="BJ298" s="1180"/>
      <c r="BK298" s="1180"/>
      <c r="BL298" s="1180"/>
      <c r="BM298" s="1180"/>
    </row>
    <row r="299" spans="3:65" s="54" customFormat="1" ht="21" customHeight="1">
      <c r="C299" s="54" t="s">
        <v>1011</v>
      </c>
      <c r="D299" s="597" t="s">
        <v>199</v>
      </c>
      <c r="E299" s="1302" t="s">
        <v>199</v>
      </c>
      <c r="F299" s="62" t="s">
        <v>57</v>
      </c>
      <c r="G299" s="62" t="s">
        <v>143</v>
      </c>
      <c r="I299" s="63">
        <v>106983</v>
      </c>
      <c r="J299" s="63">
        <v>120510</v>
      </c>
      <c r="K299" s="513">
        <v>-13527</v>
      </c>
      <c r="L299" s="167">
        <v>0</v>
      </c>
      <c r="M299" s="523">
        <v>106983</v>
      </c>
      <c r="O299" s="63">
        <v>916039.44</v>
      </c>
      <c r="P299" s="63">
        <v>862110</v>
      </c>
      <c r="Q299" s="513">
        <v>53929.439999999944</v>
      </c>
      <c r="R299" s="167">
        <v>0</v>
      </c>
      <c r="S299" s="523">
        <v>916039.44</v>
      </c>
      <c r="U299" s="63">
        <v>1553506.44</v>
      </c>
      <c r="V299" s="63">
        <v>1499577</v>
      </c>
      <c r="W299" s="513">
        <v>53929.439999999944</v>
      </c>
      <c r="X299" s="167">
        <v>51315.61</v>
      </c>
      <c r="Y299" s="523">
        <v>1502190.8299999998</v>
      </c>
      <c r="AA299" s="63">
        <v>967355.04999999993</v>
      </c>
      <c r="AB299" s="32"/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0</v>
      </c>
      <c r="AM299" s="25">
        <v>0</v>
      </c>
      <c r="AN299" s="25">
        <v>51315.61</v>
      </c>
      <c r="AO299" s="25">
        <v>151211.79</v>
      </c>
      <c r="AP299" s="25">
        <v>159845.09999999998</v>
      </c>
      <c r="AQ299" s="25">
        <v>121816.45</v>
      </c>
      <c r="AR299" s="25">
        <v>117145.05</v>
      </c>
      <c r="AS299" s="25">
        <v>161034.72</v>
      </c>
      <c r="AT299" s="25">
        <v>98003.33</v>
      </c>
      <c r="AU299" s="25">
        <v>106983</v>
      </c>
      <c r="AV299" s="25">
        <v>146466</v>
      </c>
      <c r="AW299" s="25">
        <v>115875</v>
      </c>
      <c r="AX299" s="25">
        <v>114639</v>
      </c>
      <c r="AY299" s="25">
        <v>148938</v>
      </c>
      <c r="AZ299" s="25">
        <v>111549</v>
      </c>
      <c r="BB299" s="1188">
        <v>107944</v>
      </c>
      <c r="BC299" s="1188">
        <v>137093</v>
      </c>
      <c r="BD299" s="1188">
        <v>116184</v>
      </c>
      <c r="BE299" s="1188">
        <v>116390</v>
      </c>
      <c r="BF299" s="1188">
        <v>165624</v>
      </c>
      <c r="BG299" s="1188">
        <v>98365</v>
      </c>
      <c r="BH299" s="1188">
        <v>120510</v>
      </c>
      <c r="BI299" s="1188">
        <v>146466</v>
      </c>
      <c r="BJ299" s="1188">
        <v>115875</v>
      </c>
      <c r="BK299" s="1188">
        <v>114639</v>
      </c>
      <c r="BL299" s="1188">
        <v>148938</v>
      </c>
      <c r="BM299" s="1188">
        <v>111549</v>
      </c>
    </row>
    <row r="300" spans="3:65" ht="20.25" customHeight="1">
      <c r="C300" s="54" t="s">
        <v>1012</v>
      </c>
      <c r="D300" s="32" t="s">
        <v>199</v>
      </c>
      <c r="E300" s="1303"/>
      <c r="F300" s="32" t="s">
        <v>1</v>
      </c>
      <c r="G300" s="32" t="s">
        <v>143</v>
      </c>
      <c r="I300" s="24">
        <v>79430.110000000015</v>
      </c>
      <c r="J300" s="24">
        <v>93093.975000000006</v>
      </c>
      <c r="K300" s="123">
        <v>-13663.864999999991</v>
      </c>
      <c r="L300" s="78">
        <v>0</v>
      </c>
      <c r="M300" s="100">
        <v>79430.110000000015</v>
      </c>
      <c r="O300" s="24">
        <v>693359.05</v>
      </c>
      <c r="P300" s="24">
        <v>662367.76500000001</v>
      </c>
      <c r="Q300" s="123">
        <v>30991.285000000033</v>
      </c>
      <c r="R300" s="78">
        <v>0</v>
      </c>
      <c r="S300" s="100">
        <v>693359.05</v>
      </c>
      <c r="U300" s="24">
        <v>1185802.3075000001</v>
      </c>
      <c r="V300" s="24">
        <v>1154811.0225</v>
      </c>
      <c r="W300" s="123">
        <v>30991.285000000149</v>
      </c>
      <c r="X300" s="78">
        <v>30810.109999999997</v>
      </c>
      <c r="Y300" s="100">
        <v>1154992.1975</v>
      </c>
      <c r="AA300" s="24">
        <v>724169.16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  <c r="AL300" s="25">
        <v>0</v>
      </c>
      <c r="AM300" s="25">
        <v>0</v>
      </c>
      <c r="AN300" s="25">
        <v>30810.109999999997</v>
      </c>
      <c r="AO300" s="25">
        <v>117828.05000000002</v>
      </c>
      <c r="AP300" s="25">
        <v>123720.00999999998</v>
      </c>
      <c r="AQ300" s="25">
        <v>94076.800000000003</v>
      </c>
      <c r="AR300" s="25">
        <v>84751.71</v>
      </c>
      <c r="AS300" s="25">
        <v>119122.69</v>
      </c>
      <c r="AT300" s="25">
        <v>74429.680000000008</v>
      </c>
      <c r="AU300" s="25">
        <v>79430.110000000015</v>
      </c>
      <c r="AV300" s="25">
        <v>113144.98500000002</v>
      </c>
      <c r="AW300" s="25">
        <v>89513.437500000015</v>
      </c>
      <c r="AX300" s="25">
        <v>88558.627500000002</v>
      </c>
      <c r="AY300" s="25">
        <v>115054.60500000001</v>
      </c>
      <c r="AZ300" s="25">
        <v>86171.602500000008</v>
      </c>
      <c r="BB300" s="26">
        <v>82307.3</v>
      </c>
      <c r="BC300" s="26">
        <v>104533.41250000001</v>
      </c>
      <c r="BD300" s="26">
        <v>88590.3</v>
      </c>
      <c r="BE300" s="26">
        <v>89911.275000000009</v>
      </c>
      <c r="BF300" s="26">
        <v>127944.54000000001</v>
      </c>
      <c r="BG300" s="26">
        <v>75986.962500000009</v>
      </c>
      <c r="BH300" s="26">
        <v>93093.975000000006</v>
      </c>
      <c r="BI300" s="26">
        <v>113144.98500000002</v>
      </c>
      <c r="BJ300" s="26">
        <v>89513.437500000015</v>
      </c>
      <c r="BK300" s="26">
        <v>88558.627500000002</v>
      </c>
      <c r="BL300" s="26">
        <v>115054.60500000001</v>
      </c>
      <c r="BM300" s="26">
        <v>86171.602500000008</v>
      </c>
    </row>
    <row r="301" spans="3:65" ht="23.25" customHeight="1">
      <c r="C301" s="54" t="s">
        <v>1013</v>
      </c>
      <c r="D301" s="32" t="s">
        <v>199</v>
      </c>
      <c r="E301" s="1303"/>
      <c r="F301" s="32" t="s">
        <v>36</v>
      </c>
      <c r="G301" s="32" t="s">
        <v>143</v>
      </c>
      <c r="I301" s="24">
        <v>38874.94</v>
      </c>
      <c r="J301" s="24">
        <v>44990</v>
      </c>
      <c r="K301" s="123">
        <v>-6115.0599999999977</v>
      </c>
      <c r="L301" s="78">
        <v>0</v>
      </c>
      <c r="M301" s="100">
        <v>38874.94</v>
      </c>
      <c r="O301" s="24">
        <v>344787.56</v>
      </c>
      <c r="P301" s="24">
        <v>330066</v>
      </c>
      <c r="Q301" s="123">
        <v>14721.559999999998</v>
      </c>
      <c r="R301" s="78">
        <v>0</v>
      </c>
      <c r="S301" s="100">
        <v>344787.56</v>
      </c>
      <c r="U301" s="24">
        <v>588833.56000000006</v>
      </c>
      <c r="V301" s="24">
        <v>574112</v>
      </c>
      <c r="W301" s="123">
        <v>14721.560000000056</v>
      </c>
      <c r="X301" s="78">
        <v>11206.489999999996</v>
      </c>
      <c r="Y301" s="100">
        <v>577627.07000000007</v>
      </c>
      <c r="AA301" s="24">
        <v>355994.05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  <c r="AL301" s="25">
        <v>0</v>
      </c>
      <c r="AM301" s="25">
        <v>-3.851141627819743E-12</v>
      </c>
      <c r="AN301" s="25">
        <v>11206.49</v>
      </c>
      <c r="AO301" s="25">
        <v>60817.080000000009</v>
      </c>
      <c r="AP301" s="25">
        <v>62921.74</v>
      </c>
      <c r="AQ301" s="25">
        <v>45151.01</v>
      </c>
      <c r="AR301" s="25">
        <v>47172.9</v>
      </c>
      <c r="AS301" s="25">
        <v>54016.759999999995</v>
      </c>
      <c r="AT301" s="25">
        <v>35833.130000000005</v>
      </c>
      <c r="AU301" s="25">
        <v>38874.94</v>
      </c>
      <c r="AV301" s="25">
        <v>55968</v>
      </c>
      <c r="AW301" s="25">
        <v>44594</v>
      </c>
      <c r="AX301" s="25">
        <v>44000</v>
      </c>
      <c r="AY301" s="25">
        <v>55990</v>
      </c>
      <c r="AZ301" s="25">
        <v>43494</v>
      </c>
      <c r="BB301" s="26">
        <v>42680</v>
      </c>
      <c r="BC301" s="26">
        <v>53900</v>
      </c>
      <c r="BD301" s="26">
        <v>44374</v>
      </c>
      <c r="BE301" s="26">
        <v>44374</v>
      </c>
      <c r="BF301" s="26">
        <v>58608</v>
      </c>
      <c r="BG301" s="26">
        <v>41140</v>
      </c>
      <c r="BH301" s="26">
        <v>44990</v>
      </c>
      <c r="BI301" s="26">
        <v>55968</v>
      </c>
      <c r="BJ301" s="26">
        <v>44594</v>
      </c>
      <c r="BK301" s="26">
        <v>44000</v>
      </c>
      <c r="BL301" s="26">
        <v>55990</v>
      </c>
      <c r="BM301" s="26">
        <v>43494</v>
      </c>
    </row>
    <row r="302" spans="3:65" ht="23.25" customHeight="1">
      <c r="C302" s="54" t="s">
        <v>1014</v>
      </c>
      <c r="D302" s="32" t="s">
        <v>199</v>
      </c>
      <c r="E302" s="1303"/>
      <c r="F302" s="32" t="s">
        <v>40</v>
      </c>
      <c r="G302" s="32" t="s">
        <v>143</v>
      </c>
      <c r="I302" s="24">
        <v>6032.1399999999985</v>
      </c>
      <c r="J302" s="24">
        <v>6650</v>
      </c>
      <c r="K302" s="123">
        <v>-617.86000000000149</v>
      </c>
      <c r="L302" s="78">
        <v>0</v>
      </c>
      <c r="M302" s="100">
        <v>6032.1399999999985</v>
      </c>
      <c r="O302" s="24">
        <v>36199.14</v>
      </c>
      <c r="P302" s="24">
        <v>49875</v>
      </c>
      <c r="Q302" s="123">
        <v>-13675.86</v>
      </c>
      <c r="R302" s="78">
        <v>0</v>
      </c>
      <c r="S302" s="100">
        <v>36199.14</v>
      </c>
      <c r="U302" s="24">
        <v>72774.14</v>
      </c>
      <c r="V302" s="24">
        <v>86450</v>
      </c>
      <c r="W302" s="123">
        <v>-13675.86</v>
      </c>
      <c r="X302" s="78">
        <v>22155.01</v>
      </c>
      <c r="Y302" s="100">
        <v>50619.130000000005</v>
      </c>
      <c r="AA302" s="24">
        <v>58354.149999999994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  <c r="AL302" s="25">
        <v>0</v>
      </c>
      <c r="AM302" s="25">
        <v>-4.5474735088646412E-13</v>
      </c>
      <c r="AN302" s="25">
        <v>22155.01</v>
      </c>
      <c r="AO302" s="25">
        <v>4569.9799999999977</v>
      </c>
      <c r="AP302" s="25">
        <v>4812.8000000000011</v>
      </c>
      <c r="AQ302" s="25">
        <v>4634.6499999999996</v>
      </c>
      <c r="AR302" s="25">
        <v>4657.1199999999981</v>
      </c>
      <c r="AS302" s="25">
        <v>5417.6400000000021</v>
      </c>
      <c r="AT302" s="25">
        <v>6074.8099999999995</v>
      </c>
      <c r="AU302" s="25">
        <v>6032.1399999999985</v>
      </c>
      <c r="AV302" s="25">
        <v>8312.5</v>
      </c>
      <c r="AW302" s="25">
        <v>6650</v>
      </c>
      <c r="AX302" s="25">
        <v>6650</v>
      </c>
      <c r="AY302" s="25">
        <v>8312.5</v>
      </c>
      <c r="AZ302" s="25">
        <v>6650</v>
      </c>
      <c r="BB302" s="26">
        <v>6650</v>
      </c>
      <c r="BC302" s="26">
        <v>8312.5</v>
      </c>
      <c r="BD302" s="26">
        <v>6650</v>
      </c>
      <c r="BE302" s="26">
        <v>6650</v>
      </c>
      <c r="BF302" s="26">
        <v>8312.5</v>
      </c>
      <c r="BG302" s="26">
        <v>6650</v>
      </c>
      <c r="BH302" s="26">
        <v>6650</v>
      </c>
      <c r="BI302" s="26">
        <v>8312.5</v>
      </c>
      <c r="BJ302" s="26">
        <v>6650</v>
      </c>
      <c r="BK302" s="26">
        <v>6650</v>
      </c>
      <c r="BL302" s="26">
        <v>8312.5</v>
      </c>
      <c r="BM302" s="26">
        <v>6650</v>
      </c>
    </row>
    <row r="303" spans="3:65" ht="23.25" customHeight="1">
      <c r="C303" s="54" t="s">
        <v>1015</v>
      </c>
      <c r="D303" s="32" t="s">
        <v>199</v>
      </c>
      <c r="E303" s="1303"/>
      <c r="F303" s="32" t="s">
        <v>79</v>
      </c>
      <c r="G303" s="32" t="s">
        <v>143</v>
      </c>
      <c r="I303" s="24">
        <v>9792.0500000000011</v>
      </c>
      <c r="J303" s="24">
        <v>21636.209230769229</v>
      </c>
      <c r="K303" s="123">
        <v>-11844.159230769228</v>
      </c>
      <c r="L303" s="78">
        <v>0</v>
      </c>
      <c r="M303" s="100">
        <v>9792.0500000000011</v>
      </c>
      <c r="O303" s="24">
        <v>109551.96</v>
      </c>
      <c r="P303" s="24">
        <v>160436.10923076925</v>
      </c>
      <c r="Q303" s="123">
        <v>-50884.149230769239</v>
      </c>
      <c r="R303" s="78">
        <v>0</v>
      </c>
      <c r="S303" s="100">
        <v>109551.96</v>
      </c>
      <c r="U303" s="24">
        <v>227436.23876923075</v>
      </c>
      <c r="V303" s="24">
        <v>278320.38799999998</v>
      </c>
      <c r="W303" s="123">
        <v>-50884.149230769224</v>
      </c>
      <c r="X303" s="78">
        <v>4052.7099999999969</v>
      </c>
      <c r="Y303" s="100">
        <v>223383.52876923076</v>
      </c>
      <c r="AA303" s="24">
        <v>113604.67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-2.2415489603355709E-12</v>
      </c>
      <c r="AN303" s="25">
        <v>4052.7099999999991</v>
      </c>
      <c r="AO303" s="25">
        <v>20629.189999999995</v>
      </c>
      <c r="AP303" s="25">
        <v>18258.850000000002</v>
      </c>
      <c r="AQ303" s="25">
        <v>15427.080000000002</v>
      </c>
      <c r="AR303" s="25">
        <v>13807.809999999998</v>
      </c>
      <c r="AS303" s="25">
        <v>17989.82</v>
      </c>
      <c r="AT303" s="25">
        <v>13647.16</v>
      </c>
      <c r="AU303" s="25">
        <v>9792.0500000000011</v>
      </c>
      <c r="AV303" s="25">
        <v>26861.715538461543</v>
      </c>
      <c r="AW303" s="25">
        <v>21432.26923076923</v>
      </c>
      <c r="AX303" s="25">
        <v>21377.885230769229</v>
      </c>
      <c r="AY303" s="25">
        <v>26970.483538461544</v>
      </c>
      <c r="AZ303" s="25">
        <v>21241.92523076923</v>
      </c>
      <c r="BB303" s="26">
        <v>21083.305230769234</v>
      </c>
      <c r="BC303" s="26">
        <v>26449.30353846154</v>
      </c>
      <c r="BD303" s="26">
        <v>21445.865230769228</v>
      </c>
      <c r="BE303" s="26">
        <v>21454.92923076923</v>
      </c>
      <c r="BF303" s="26">
        <v>27704.667538461545</v>
      </c>
      <c r="BG303" s="26">
        <v>20661.829230769232</v>
      </c>
      <c r="BH303" s="26">
        <v>21636.209230769229</v>
      </c>
      <c r="BI303" s="26">
        <v>26861.715538461543</v>
      </c>
      <c r="BJ303" s="26">
        <v>21432.26923076923</v>
      </c>
      <c r="BK303" s="26">
        <v>21377.885230769229</v>
      </c>
      <c r="BL303" s="26">
        <v>26970.483538461544</v>
      </c>
      <c r="BM303" s="26">
        <v>21241.92523076923</v>
      </c>
    </row>
    <row r="304" spans="3:65" s="54" customFormat="1" ht="21" customHeight="1">
      <c r="C304" s="54" t="s">
        <v>1016</v>
      </c>
      <c r="D304" s="32" t="s">
        <v>199</v>
      </c>
      <c r="E304" s="1303"/>
      <c r="F304" s="54" t="s">
        <v>87</v>
      </c>
      <c r="G304" s="54" t="s">
        <v>143</v>
      </c>
      <c r="I304" s="25">
        <v>24730.98000000001</v>
      </c>
      <c r="J304" s="25">
        <v>19817.765769230777</v>
      </c>
      <c r="K304" s="514">
        <v>4913.2142307692338</v>
      </c>
      <c r="L304" s="82">
        <v>0</v>
      </c>
      <c r="M304" s="524">
        <v>24730.98000000001</v>
      </c>
      <c r="O304" s="25">
        <v>202820.39000000004</v>
      </c>
      <c r="P304" s="25">
        <v>121990.6557692308</v>
      </c>
      <c r="Q304" s="514">
        <v>80829.734230769245</v>
      </c>
      <c r="R304" s="82">
        <v>0</v>
      </c>
      <c r="S304" s="524">
        <v>202820.39000000004</v>
      </c>
      <c r="U304" s="25">
        <v>296758.36873076932</v>
      </c>
      <c r="V304" s="25">
        <v>215928.63450000004</v>
      </c>
      <c r="W304" s="514">
        <v>80829.734230769274</v>
      </c>
      <c r="X304" s="82">
        <v>-6604.0999999999958</v>
      </c>
      <c r="Y304" s="524">
        <v>303362.46873076929</v>
      </c>
      <c r="AA304" s="25">
        <v>196216.29000000004</v>
      </c>
      <c r="AB304" s="32"/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0</v>
      </c>
      <c r="AJ304" s="25">
        <v>0</v>
      </c>
      <c r="AK304" s="25">
        <v>0</v>
      </c>
      <c r="AL304" s="25">
        <v>0</v>
      </c>
      <c r="AM304" s="25">
        <v>6.5474379390417781E-12</v>
      </c>
      <c r="AN304" s="25">
        <v>-6604.1000000000022</v>
      </c>
      <c r="AO304" s="25">
        <v>31811.800000000017</v>
      </c>
      <c r="AP304" s="25">
        <v>37726.619999999981</v>
      </c>
      <c r="AQ304" s="25">
        <v>28864.059999999998</v>
      </c>
      <c r="AR304" s="25">
        <v>19113.880000000012</v>
      </c>
      <c r="AS304" s="25">
        <v>41698.470000000008</v>
      </c>
      <c r="AT304" s="25">
        <v>18874.580000000005</v>
      </c>
      <c r="AU304" s="25">
        <v>24730.98000000001</v>
      </c>
      <c r="AV304" s="25">
        <v>22002.769461538472</v>
      </c>
      <c r="AW304" s="25">
        <v>16837.168269230784</v>
      </c>
      <c r="AX304" s="25">
        <v>16530.742269230774</v>
      </c>
      <c r="AY304" s="25">
        <v>23781.621461538467</v>
      </c>
      <c r="AZ304" s="25">
        <v>14785.677269230779</v>
      </c>
      <c r="BB304" s="1188">
        <v>11893.994769230769</v>
      </c>
      <c r="BC304" s="1188">
        <v>15871.608961538466</v>
      </c>
      <c r="BD304" s="1188">
        <v>16120.434769230775</v>
      </c>
      <c r="BE304" s="1188">
        <v>17432.345769230778</v>
      </c>
      <c r="BF304" s="1188">
        <v>33319.372461538464</v>
      </c>
      <c r="BG304" s="1188">
        <v>7535.1332692307769</v>
      </c>
      <c r="BH304" s="1188">
        <v>19817.765769230777</v>
      </c>
      <c r="BI304" s="1188">
        <v>22002.769461538472</v>
      </c>
      <c r="BJ304" s="1188">
        <v>16837.168269230784</v>
      </c>
      <c r="BK304" s="1188">
        <v>16530.742269230774</v>
      </c>
      <c r="BL304" s="1188">
        <v>23781.621461538467</v>
      </c>
      <c r="BM304" s="1188">
        <v>14785.677269230779</v>
      </c>
    </row>
    <row r="305" spans="3:65" s="502" customFormat="1" ht="20.25" customHeight="1">
      <c r="E305" s="1303"/>
      <c r="F305" s="106" t="s">
        <v>609</v>
      </c>
      <c r="G305" s="106" t="s">
        <v>614</v>
      </c>
      <c r="H305" s="106"/>
      <c r="I305" s="510">
        <v>0.65232792790780358</v>
      </c>
      <c r="J305" s="510">
        <v>0.73417961356466876</v>
      </c>
      <c r="K305" s="515">
        <v>-8.1851685656865181E-2</v>
      </c>
      <c r="L305" s="510">
        <v>0</v>
      </c>
      <c r="M305" s="515">
        <v>0.65232792790780358</v>
      </c>
      <c r="N305" s="106"/>
      <c r="O305" s="510">
        <v>0.75121748245046815</v>
      </c>
      <c r="P305" s="510">
        <v>0.68903335587225634</v>
      </c>
      <c r="Q305" s="515">
        <v>6.2184126578211818E-2</v>
      </c>
      <c r="R305" s="510">
        <v>0</v>
      </c>
      <c r="S305" s="515">
        <v>0.75121748245046815</v>
      </c>
      <c r="T305" s="106"/>
      <c r="U305" s="510">
        <v>0.70765419952234943</v>
      </c>
      <c r="V305" s="510">
        <v>0.67375205513418901</v>
      </c>
      <c r="W305" s="515">
        <v>3.3902144388160416E-2</v>
      </c>
      <c r="X305" s="510">
        <v>1.9015282103663576E-2</v>
      </c>
      <c r="Y305" s="515">
        <v>0.68863891741868588</v>
      </c>
      <c r="Z305" s="106"/>
      <c r="AA305" s="67">
        <v>0.44340998933933801</v>
      </c>
      <c r="AB305" s="32"/>
      <c r="AC305" s="67" t="e">
        <v>#DIV/0!</v>
      </c>
      <c r="AD305" s="67" t="e">
        <v>#DIV/0!</v>
      </c>
      <c r="AE305" s="67" t="e">
        <v>#DIV/0!</v>
      </c>
      <c r="AF305" s="67" t="e">
        <v>#DIV/0!</v>
      </c>
      <c r="AG305" s="67" t="e">
        <v>#DIV/0!</v>
      </c>
      <c r="AH305" s="67" t="e">
        <v>#DIV/0!</v>
      </c>
      <c r="AI305" s="67" t="e">
        <v>#DIV/0!</v>
      </c>
      <c r="AJ305" s="67" t="e">
        <v>#DIV/0!</v>
      </c>
      <c r="AK305" s="67" t="e">
        <v>#DIV/0!</v>
      </c>
      <c r="AL305" s="67" t="e">
        <v>#DIV/0!</v>
      </c>
      <c r="AM305" s="67" t="e">
        <v>#DIV/0!</v>
      </c>
      <c r="AN305" s="67">
        <v>0.60040424346509758</v>
      </c>
      <c r="AO305" s="67">
        <v>0.77922528395437951</v>
      </c>
      <c r="AP305" s="67">
        <v>0.77399939066008283</v>
      </c>
      <c r="AQ305" s="67">
        <v>0.77228321790694121</v>
      </c>
      <c r="AR305" s="67">
        <v>0.72347666418683509</v>
      </c>
      <c r="AS305" s="67">
        <v>0.73973295945122897</v>
      </c>
      <c r="AT305" s="67">
        <v>0.75946072444681223</v>
      </c>
      <c r="AU305" s="67">
        <v>0.7424554368451064</v>
      </c>
      <c r="AV305" s="67">
        <v>0.77250000000000008</v>
      </c>
      <c r="AW305" s="67">
        <v>0.77250000000000008</v>
      </c>
      <c r="AX305" s="67">
        <v>0.77250000000000008</v>
      </c>
      <c r="AY305" s="67">
        <v>0.77250000000000008</v>
      </c>
      <c r="AZ305" s="67">
        <v>0.77250000000000008</v>
      </c>
      <c r="BA305" s="106"/>
      <c r="BB305" s="67">
        <v>0.76250000000000007</v>
      </c>
      <c r="BC305" s="67">
        <v>0.76250000000000007</v>
      </c>
      <c r="BD305" s="67">
        <v>0.76250000000000007</v>
      </c>
      <c r="BE305" s="67">
        <v>0.77250000000000008</v>
      </c>
      <c r="BF305" s="67">
        <v>0.77250000000000008</v>
      </c>
      <c r="BG305" s="67">
        <v>0.77250000000000008</v>
      </c>
      <c r="BH305" s="67">
        <v>0.77250000000000008</v>
      </c>
      <c r="BI305" s="67">
        <v>0.77250000000000008</v>
      </c>
      <c r="BJ305" s="67">
        <v>0.77250000000000008</v>
      </c>
      <c r="BK305" s="67">
        <v>0.77250000000000008</v>
      </c>
      <c r="BL305" s="67">
        <v>0.77250000000000008</v>
      </c>
      <c r="BM305" s="67">
        <v>0.77250000000000008</v>
      </c>
    </row>
    <row r="306" spans="3:65" s="502" customFormat="1" ht="23.25" customHeight="1">
      <c r="E306" s="1303"/>
      <c r="F306" s="106" t="s">
        <v>610</v>
      </c>
      <c r="G306" s="106" t="s">
        <v>614</v>
      </c>
      <c r="H306" s="106"/>
      <c r="I306" s="511">
        <v>0.31926443332056553</v>
      </c>
      <c r="J306" s="511">
        <v>0.35481072555205045</v>
      </c>
      <c r="K306" s="516">
        <v>3.5546292231484922E-2</v>
      </c>
      <c r="L306" s="511">
        <v>0</v>
      </c>
      <c r="M306" s="516">
        <v>-0.31926443332056553</v>
      </c>
      <c r="N306" s="106"/>
      <c r="O306" s="511">
        <v>0.37355889824101912</v>
      </c>
      <c r="P306" s="511">
        <v>0.34335379174035163</v>
      </c>
      <c r="Q306" s="516">
        <v>-3.0205106500667489E-2</v>
      </c>
      <c r="R306" s="511">
        <v>0</v>
      </c>
      <c r="S306" s="516">
        <v>-0.37355889824101912</v>
      </c>
      <c r="T306" s="106"/>
      <c r="U306" s="511">
        <v>0.35139967169754838</v>
      </c>
      <c r="V306" s="511">
        <v>0.33495449241540259</v>
      </c>
      <c r="W306" s="516">
        <v>-1.6445179282145783E-2</v>
      </c>
      <c r="X306" s="511">
        <v>6.9163845485097188E-3</v>
      </c>
      <c r="Y306" s="516">
        <v>-0.34448328714903864</v>
      </c>
      <c r="Z306" s="106"/>
      <c r="AA306" s="22">
        <v>0.2179757529516553</v>
      </c>
      <c r="AB306" s="32"/>
      <c r="AC306" s="22" t="e">
        <v>#DIV/0!</v>
      </c>
      <c r="AD306" s="22" t="e">
        <v>#DIV/0!</v>
      </c>
      <c r="AE306" s="22" t="e">
        <v>#DIV/0!</v>
      </c>
      <c r="AF306" s="22" t="e">
        <v>#DIV/0!</v>
      </c>
      <c r="AG306" s="22" t="e">
        <v>#DIV/0!</v>
      </c>
      <c r="AH306" s="22" t="e">
        <v>#DIV/0!</v>
      </c>
      <c r="AI306" s="22" t="e">
        <v>#DIV/0!</v>
      </c>
      <c r="AJ306" s="22" t="e">
        <v>#DIV/0!</v>
      </c>
      <c r="AK306" s="22" t="e">
        <v>#DIV/0!</v>
      </c>
      <c r="AL306" s="22" t="e">
        <v>#DIV/0!</v>
      </c>
      <c r="AM306" s="22" t="e">
        <v>#DIV/0!</v>
      </c>
      <c r="AN306" s="22">
        <v>0.2183836458340844</v>
      </c>
      <c r="AO306" s="22">
        <v>0.40219800321125759</v>
      </c>
      <c r="AP306" s="22">
        <v>0.39364196963184989</v>
      </c>
      <c r="AQ306" s="22">
        <v>0.37064788868826831</v>
      </c>
      <c r="AR306" s="22">
        <v>0.40268794968289312</v>
      </c>
      <c r="AS306" s="22">
        <v>0.33543548869461193</v>
      </c>
      <c r="AT306" s="22">
        <v>0.36563175965551381</v>
      </c>
      <c r="AU306" s="22">
        <v>0.36337492872699401</v>
      </c>
      <c r="AV306" s="22">
        <v>0.38212281348572363</v>
      </c>
      <c r="AW306" s="22">
        <v>0.38484573894282631</v>
      </c>
      <c r="AX306" s="22">
        <v>0.38381353640558624</v>
      </c>
      <c r="AY306" s="22">
        <v>0.37592823859592583</v>
      </c>
      <c r="AZ306" s="22">
        <v>0.38990936718392816</v>
      </c>
      <c r="BA306" s="106"/>
      <c r="BB306" s="22">
        <v>0.39539020232713257</v>
      </c>
      <c r="BC306" s="22">
        <v>0.39316376474364118</v>
      </c>
      <c r="BD306" s="22">
        <v>0.38192866487640292</v>
      </c>
      <c r="BE306" s="22">
        <v>0.38125268493856862</v>
      </c>
      <c r="BF306" s="22">
        <v>0.35386175916533835</v>
      </c>
      <c r="BG306" s="22">
        <v>0.41823819447974381</v>
      </c>
      <c r="BH306" s="22">
        <v>0.37333001410671313</v>
      </c>
      <c r="BI306" s="22">
        <v>0.38212281348572363</v>
      </c>
      <c r="BJ306" s="22">
        <v>0.38484573894282631</v>
      </c>
      <c r="BK306" s="22">
        <v>0.38381353640558624</v>
      </c>
      <c r="BL306" s="22">
        <v>0.37592823859592583</v>
      </c>
      <c r="BM306" s="22">
        <v>0.38990936718392816</v>
      </c>
    </row>
    <row r="307" spans="3:65" s="502" customFormat="1" ht="23.25" customHeight="1">
      <c r="E307" s="1303"/>
      <c r="F307" s="106" t="s">
        <v>611</v>
      </c>
      <c r="G307" s="106" t="s">
        <v>614</v>
      </c>
      <c r="H307" s="106"/>
      <c r="I307" s="511">
        <v>4.9539568647831107E-2</v>
      </c>
      <c r="J307" s="511">
        <v>5.2444794952681388E-2</v>
      </c>
      <c r="K307" s="516">
        <v>2.9052263048502808E-3</v>
      </c>
      <c r="L307" s="511">
        <v>0</v>
      </c>
      <c r="M307" s="516">
        <v>-4.9539568647831107E-2</v>
      </c>
      <c r="N307" s="106"/>
      <c r="O307" s="511">
        <v>3.9219833962897056E-2</v>
      </c>
      <c r="P307" s="511">
        <v>5.1882866951003852E-2</v>
      </c>
      <c r="Q307" s="516">
        <v>1.2663032988106795E-2</v>
      </c>
      <c r="R307" s="511">
        <v>0</v>
      </c>
      <c r="S307" s="516">
        <v>-3.9219833962897056E-2</v>
      </c>
      <c r="T307" s="106"/>
      <c r="U307" s="511">
        <v>4.3429604970327135E-2</v>
      </c>
      <c r="V307" s="511">
        <v>5.0437572928821471E-2</v>
      </c>
      <c r="W307" s="516">
        <v>7.0079679584943363E-3</v>
      </c>
      <c r="X307" s="511">
        <v>1.3673556022990103E-2</v>
      </c>
      <c r="Y307" s="516">
        <v>-2.9756048947337032E-2</v>
      </c>
      <c r="Z307" s="106"/>
      <c r="AA307" s="22">
        <v>3.573034376305962E-2</v>
      </c>
      <c r="AB307" s="32"/>
      <c r="AC307" s="67">
        <v>0</v>
      </c>
      <c r="AD307" s="67">
        <v>0</v>
      </c>
      <c r="AE307" s="67">
        <v>0</v>
      </c>
      <c r="AF307" s="67">
        <v>0</v>
      </c>
      <c r="AG307" s="67">
        <v>0</v>
      </c>
      <c r="AH307" s="67">
        <v>0</v>
      </c>
      <c r="AI307" s="67">
        <v>0</v>
      </c>
      <c r="AJ307" s="67">
        <v>0</v>
      </c>
      <c r="AK307" s="67">
        <v>0</v>
      </c>
      <c r="AL307" s="67">
        <v>0</v>
      </c>
      <c r="AM307" s="67">
        <v>-2.8955611084843273E-18</v>
      </c>
      <c r="AN307" s="67">
        <v>0.16302112930950813</v>
      </c>
      <c r="AO307" s="67">
        <v>4.044603408969516E-2</v>
      </c>
      <c r="AP307" s="67">
        <v>3.2736570663290353E-2</v>
      </c>
      <c r="AQ307" s="67">
        <v>3.7129136235766587E-2</v>
      </c>
      <c r="AR307" s="67">
        <v>3.5782929454585229E-2</v>
      </c>
      <c r="AS307" s="67">
        <v>3.0222604440039134E-2</v>
      </c>
      <c r="AT307" s="67">
        <v>5.6785308830602024E-2</v>
      </c>
      <c r="AU307" s="67">
        <v>4.9539568647831107E-2</v>
      </c>
      <c r="AV307" s="67">
        <v>5.0840978593272169E-2</v>
      </c>
      <c r="AW307" s="67">
        <v>0.05</v>
      </c>
      <c r="AX307" s="67">
        <v>4.878943506969919E-2</v>
      </c>
      <c r="AY307" s="67">
        <v>4.7663417431192658E-2</v>
      </c>
      <c r="AZ307" s="67">
        <v>4.5704467353951887E-2</v>
      </c>
      <c r="BA307" s="106"/>
      <c r="BB307" s="67">
        <v>5.171073094867807E-2</v>
      </c>
      <c r="BC307" s="67">
        <v>5.22141959798995E-2</v>
      </c>
      <c r="BD307" s="67">
        <v>4.9150036954915002E-2</v>
      </c>
      <c r="BE307" s="67">
        <v>5.0416982562547383E-2</v>
      </c>
      <c r="BF307" s="67">
        <v>4.6857384441939119E-2</v>
      </c>
      <c r="BG307" s="67">
        <v>6.5132223310479923E-2</v>
      </c>
      <c r="BH307" s="67">
        <v>5.2444794952681388E-2</v>
      </c>
      <c r="BI307" s="67">
        <v>5.0840978593272169E-2</v>
      </c>
      <c r="BJ307" s="67">
        <v>0.05</v>
      </c>
      <c r="BK307" s="67">
        <v>4.878943506969919E-2</v>
      </c>
      <c r="BL307" s="67">
        <v>4.7663417431192658E-2</v>
      </c>
      <c r="BM307" s="67">
        <v>4.5704467353951887E-2</v>
      </c>
    </row>
    <row r="308" spans="3:65" s="502" customFormat="1" ht="23.25" customHeight="1">
      <c r="E308" s="1303"/>
      <c r="F308" s="106" t="s">
        <v>612</v>
      </c>
      <c r="G308" s="106" t="s">
        <v>614</v>
      </c>
      <c r="H308" s="106"/>
      <c r="I308" s="511">
        <v>8.0418215289763631E-2</v>
      </c>
      <c r="J308" s="511">
        <v>0.17063256491142925</v>
      </c>
      <c r="K308" s="516">
        <v>9.0214349621665621E-2</v>
      </c>
      <c r="L308" s="511">
        <v>0</v>
      </c>
      <c r="M308" s="516">
        <v>-8.0418215289763631E-2</v>
      </c>
      <c r="N308" s="106"/>
      <c r="O308" s="511">
        <v>0.11869369497479608</v>
      </c>
      <c r="P308" s="511">
        <v>0.16689494354599943</v>
      </c>
      <c r="Q308" s="516">
        <v>4.8201248571203351E-2</v>
      </c>
      <c r="R308" s="511">
        <v>0</v>
      </c>
      <c r="S308" s="516">
        <v>-0.11869369497479608</v>
      </c>
      <c r="T308" s="106"/>
      <c r="U308" s="511">
        <v>0.13572769126072384</v>
      </c>
      <c r="V308" s="511">
        <v>0.16238062310385062</v>
      </c>
      <c r="W308" s="516">
        <v>2.6652931843126781E-2</v>
      </c>
      <c r="X308" s="511">
        <v>2.5012381953306352E-3</v>
      </c>
      <c r="Y308" s="516">
        <v>-0.13322645306539321</v>
      </c>
      <c r="Z308" s="106"/>
      <c r="AA308" s="22">
        <v>6.9560329679876187E-2</v>
      </c>
      <c r="AB308" s="32"/>
      <c r="AC308" s="67" t="e">
        <v>#DIV/0!</v>
      </c>
      <c r="AD308" s="67" t="e">
        <v>#DIV/0!</v>
      </c>
      <c r="AE308" s="67" t="e">
        <v>#DIV/0!</v>
      </c>
      <c r="AF308" s="67" t="e">
        <v>#DIV/0!</v>
      </c>
      <c r="AG308" s="67" t="e">
        <v>#DIV/0!</v>
      </c>
      <c r="AH308" s="67" t="e">
        <v>#DIV/0!</v>
      </c>
      <c r="AI308" s="67" t="e">
        <v>#DIV/0!</v>
      </c>
      <c r="AJ308" s="67" t="e">
        <v>#DIV/0!</v>
      </c>
      <c r="AK308" s="67" t="e">
        <v>#DIV/0!</v>
      </c>
      <c r="AL308" s="67" t="e">
        <v>#DIV/0!</v>
      </c>
      <c r="AM308" s="67" t="e">
        <v>#DIV/0!</v>
      </c>
      <c r="AN308" s="67">
        <v>7.8976163393556051E-2</v>
      </c>
      <c r="AO308" s="67">
        <v>0.13642580383447608</v>
      </c>
      <c r="AP308" s="67">
        <v>0.11422839986962381</v>
      </c>
      <c r="AQ308" s="67">
        <v>0.12664200935095385</v>
      </c>
      <c r="AR308" s="67">
        <v>0.11786934232389672</v>
      </c>
      <c r="AS308" s="67">
        <v>0.11171392107242463</v>
      </c>
      <c r="AT308" s="67">
        <v>0.13925200296765425</v>
      </c>
      <c r="AU308" s="67">
        <v>9.1529027976407482E-2</v>
      </c>
      <c r="AV308" s="67">
        <v>0.18339898364440582</v>
      </c>
      <c r="AW308" s="67">
        <v>0.18496025226122315</v>
      </c>
      <c r="AX308" s="67">
        <v>0.18648003934759749</v>
      </c>
      <c r="AY308" s="67">
        <v>0.18108530756732025</v>
      </c>
      <c r="AZ308" s="67">
        <v>0.19042685484199079</v>
      </c>
      <c r="BA308" s="106"/>
      <c r="BB308" s="67">
        <v>0.19531706468881305</v>
      </c>
      <c r="BC308" s="67">
        <v>0.19292964293188958</v>
      </c>
      <c r="BD308" s="67">
        <v>0.18458535797329434</v>
      </c>
      <c r="BE308" s="67">
        <v>0.18433653433086375</v>
      </c>
      <c r="BF308" s="67">
        <v>0.1672744743422544</v>
      </c>
      <c r="BG308" s="67">
        <v>0.21005265318730476</v>
      </c>
      <c r="BH308" s="67">
        <v>0.17953870409732992</v>
      </c>
      <c r="BI308" s="67">
        <v>0.18339898364440582</v>
      </c>
      <c r="BJ308" s="67">
        <v>0.18496025226122315</v>
      </c>
      <c r="BK308" s="67">
        <v>0.18648003934759749</v>
      </c>
      <c r="BL308" s="67">
        <v>0.18108530756732025</v>
      </c>
      <c r="BM308" s="67">
        <v>0.19042685484199079</v>
      </c>
    </row>
    <row r="309" spans="3:65" s="503" customFormat="1" ht="21" customHeight="1">
      <c r="C309" s="503" t="s">
        <v>1062</v>
      </c>
      <c r="E309" s="1304"/>
      <c r="F309" s="507" t="s">
        <v>613</v>
      </c>
      <c r="G309" s="507" t="s">
        <v>614</v>
      </c>
      <c r="H309" s="504"/>
      <c r="I309" s="512">
        <v>0.20310571064964325</v>
      </c>
      <c r="J309" s="512">
        <v>0.15629152814850769</v>
      </c>
      <c r="K309" s="517">
        <v>4.6814182501135559E-2</v>
      </c>
      <c r="L309" s="512">
        <v>0</v>
      </c>
      <c r="M309" s="517">
        <v>0.20310571064964325</v>
      </c>
      <c r="N309" s="504"/>
      <c r="O309" s="512">
        <v>0.21974505527175583</v>
      </c>
      <c r="P309" s="512">
        <v>0.1269017536349015</v>
      </c>
      <c r="Q309" s="517">
        <v>9.2843301636854336E-2</v>
      </c>
      <c r="R309" s="512">
        <v>0</v>
      </c>
      <c r="S309" s="517">
        <v>0.21974505527175583</v>
      </c>
      <c r="T309" s="504"/>
      <c r="U309" s="512">
        <v>0.1770972315937501</v>
      </c>
      <c r="V309" s="512">
        <v>0.12597936668611437</v>
      </c>
      <c r="W309" s="517">
        <v>5.1117864907635729E-2</v>
      </c>
      <c r="X309" s="512">
        <v>-4.0758966631668815E-3</v>
      </c>
      <c r="Y309" s="517">
        <v>0.18117312825691698</v>
      </c>
      <c r="Z309" s="504"/>
      <c r="AA309" s="508">
        <v>0.12014356294474686</v>
      </c>
      <c r="AB309" s="32"/>
      <c r="AC309" s="506" t="e">
        <v>#DIV/0!</v>
      </c>
      <c r="AD309" s="506" t="e">
        <v>#DIV/0!</v>
      </c>
      <c r="AE309" s="506" t="e">
        <v>#DIV/0!</v>
      </c>
      <c r="AF309" s="506" t="e">
        <v>#DIV/0!</v>
      </c>
      <c r="AG309" s="506" t="e">
        <v>#DIV/0!</v>
      </c>
      <c r="AH309" s="506" t="e">
        <v>#DIV/0!</v>
      </c>
      <c r="AI309" s="506" t="e">
        <v>#DIV/0!</v>
      </c>
      <c r="AJ309" s="506" t="e">
        <v>#DIV/0!</v>
      </c>
      <c r="AK309" s="506" t="e">
        <v>#DIV/0!</v>
      </c>
      <c r="AL309" s="506" t="e">
        <v>#DIV/0!</v>
      </c>
      <c r="AM309" s="506" t="e">
        <v>#DIV/0!</v>
      </c>
      <c r="AN309" s="506">
        <v>-0.12869573215635557</v>
      </c>
      <c r="AO309" s="506">
        <v>0.21037909808487829</v>
      </c>
      <c r="AP309" s="506">
        <v>0.23601987173832659</v>
      </c>
      <c r="AQ309" s="506">
        <v>0.23694714465903413</v>
      </c>
      <c r="AR309" s="506">
        <v>0.16316421393819039</v>
      </c>
      <c r="AS309" s="506">
        <v>0.25894086691366935</v>
      </c>
      <c r="AT309" s="506">
        <v>0.19259121093130208</v>
      </c>
      <c r="AU309" s="506">
        <v>0.23116738173354656</v>
      </c>
      <c r="AV309" s="506">
        <v>0.15022441700830549</v>
      </c>
      <c r="AW309" s="506">
        <v>0.14530458053273601</v>
      </c>
      <c r="AX309" s="506">
        <v>0.14419824204006293</v>
      </c>
      <c r="AY309" s="506">
        <v>0.15967463952475841</v>
      </c>
      <c r="AZ309" s="506">
        <v>0.13254872091395511</v>
      </c>
      <c r="BA309" s="504"/>
      <c r="BB309" s="506">
        <v>0.11018671504882874</v>
      </c>
      <c r="BC309" s="506">
        <v>0.1157725701643298</v>
      </c>
      <c r="BD309" s="506">
        <v>0.13874918034523492</v>
      </c>
      <c r="BE309" s="506">
        <v>0.14977528799064163</v>
      </c>
      <c r="BF309" s="506">
        <v>0.20117478421930676</v>
      </c>
      <c r="BG309" s="506">
        <v>7.6603804902463046E-2</v>
      </c>
      <c r="BH309" s="506">
        <v>0.16444913923517365</v>
      </c>
      <c r="BI309" s="506">
        <v>0.15022441700830549</v>
      </c>
      <c r="BJ309" s="506">
        <v>0.14530458053273601</v>
      </c>
      <c r="BK309" s="506">
        <v>0.14419824204006293</v>
      </c>
      <c r="BL309" s="506">
        <v>0.15967463952475841</v>
      </c>
      <c r="BM309" s="506">
        <v>0.13254872091395511</v>
      </c>
    </row>
    <row r="310" spans="3:65" ht="13" customHeight="1">
      <c r="I310" s="49"/>
      <c r="J310" s="49"/>
      <c r="K310" s="49"/>
      <c r="L310" s="163"/>
      <c r="M310" s="522"/>
      <c r="O310" s="49"/>
      <c r="P310" s="49"/>
      <c r="Q310" s="49"/>
      <c r="R310" s="163"/>
      <c r="S310" s="522"/>
      <c r="U310" s="49"/>
      <c r="V310" s="49"/>
      <c r="W310" s="49"/>
      <c r="X310" s="163"/>
      <c r="Y310" s="522"/>
      <c r="AA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B310" s="1180"/>
      <c r="BC310" s="1180"/>
      <c r="BD310" s="1180"/>
      <c r="BE310" s="1180"/>
      <c r="BF310" s="1180"/>
      <c r="BG310" s="1180"/>
      <c r="BH310" s="1180"/>
      <c r="BI310" s="1180"/>
      <c r="BJ310" s="1180"/>
      <c r="BK310" s="1180"/>
      <c r="BL310" s="1180"/>
      <c r="BM310" s="1180"/>
    </row>
    <row r="311" spans="3:65" s="54" customFormat="1" ht="21" customHeight="1">
      <c r="C311" s="54" t="s">
        <v>1017</v>
      </c>
      <c r="D311" s="597" t="s">
        <v>219</v>
      </c>
      <c r="E311" s="1302" t="s">
        <v>219</v>
      </c>
      <c r="F311" s="62" t="s">
        <v>57</v>
      </c>
      <c r="G311" s="62" t="s">
        <v>143</v>
      </c>
      <c r="I311" s="63">
        <v>0</v>
      </c>
      <c r="J311" s="63">
        <v>172216</v>
      </c>
      <c r="K311" s="513">
        <v>-172216</v>
      </c>
      <c r="L311" s="167">
        <v>0</v>
      </c>
      <c r="M311" s="523">
        <v>0</v>
      </c>
      <c r="O311" s="63">
        <v>0</v>
      </c>
      <c r="P311" s="63">
        <v>881783</v>
      </c>
      <c r="Q311" s="513">
        <v>-881783</v>
      </c>
      <c r="R311" s="167">
        <v>0</v>
      </c>
      <c r="S311" s="523">
        <v>0</v>
      </c>
      <c r="U311" s="63">
        <v>910623</v>
      </c>
      <c r="V311" s="63">
        <v>1792406</v>
      </c>
      <c r="W311" s="513">
        <v>-881783</v>
      </c>
      <c r="X311" s="167">
        <v>0</v>
      </c>
      <c r="Y311" s="523">
        <v>910623</v>
      </c>
      <c r="AA311" s="63">
        <v>0</v>
      </c>
      <c r="AB311" s="32"/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0</v>
      </c>
      <c r="AK311" s="25">
        <v>0</v>
      </c>
      <c r="AL311" s="25">
        <v>0</v>
      </c>
      <c r="AM311" s="25">
        <v>0</v>
      </c>
      <c r="AN311" s="25">
        <v>0</v>
      </c>
      <c r="AO311" s="25">
        <v>0</v>
      </c>
      <c r="AP311" s="25">
        <v>0</v>
      </c>
      <c r="AQ311" s="25">
        <v>0</v>
      </c>
      <c r="AR311" s="25">
        <v>0</v>
      </c>
      <c r="AS311" s="25">
        <v>0</v>
      </c>
      <c r="AT311" s="25">
        <v>0</v>
      </c>
      <c r="AU311" s="25">
        <v>0</v>
      </c>
      <c r="AV311" s="25">
        <v>209399</v>
      </c>
      <c r="AW311" s="25">
        <v>165521</v>
      </c>
      <c r="AX311" s="25">
        <v>163564</v>
      </c>
      <c r="AY311" s="25">
        <v>212695</v>
      </c>
      <c r="AZ311" s="25">
        <v>159444</v>
      </c>
      <c r="BB311" s="1188">
        <v>0</v>
      </c>
      <c r="BC311" s="1188">
        <v>0</v>
      </c>
      <c r="BD311" s="1188">
        <v>166036</v>
      </c>
      <c r="BE311" s="1188">
        <v>166242</v>
      </c>
      <c r="BF311" s="1188">
        <v>236797</v>
      </c>
      <c r="BG311" s="1188">
        <v>140492</v>
      </c>
      <c r="BH311" s="1188">
        <v>172216</v>
      </c>
      <c r="BI311" s="1188">
        <v>209399</v>
      </c>
      <c r="BJ311" s="1188">
        <v>165521</v>
      </c>
      <c r="BK311" s="1188">
        <v>163564</v>
      </c>
      <c r="BL311" s="1188">
        <v>212695</v>
      </c>
      <c r="BM311" s="1188">
        <v>159444</v>
      </c>
    </row>
    <row r="312" spans="3:65" ht="20.25" customHeight="1">
      <c r="C312" s="54" t="s">
        <v>1018</v>
      </c>
      <c r="D312" s="32" t="s">
        <v>219</v>
      </c>
      <c r="E312" s="1303"/>
      <c r="F312" s="32" t="s">
        <v>1</v>
      </c>
      <c r="G312" s="32" t="s">
        <v>143</v>
      </c>
      <c r="I312" s="24">
        <v>0</v>
      </c>
      <c r="J312" s="24">
        <v>131745.24</v>
      </c>
      <c r="K312" s="123">
        <v>-131745.24</v>
      </c>
      <c r="L312" s="78">
        <v>0</v>
      </c>
      <c r="M312" s="100">
        <v>0</v>
      </c>
      <c r="O312" s="24">
        <v>-3477.06</v>
      </c>
      <c r="P312" s="24">
        <v>672903.63500000001</v>
      </c>
      <c r="Q312" s="123">
        <v>-676380.69500000007</v>
      </c>
      <c r="R312" s="78">
        <v>0</v>
      </c>
      <c r="S312" s="100">
        <v>-3477.06</v>
      </c>
      <c r="U312" s="24">
        <v>693149.53500000003</v>
      </c>
      <c r="V312" s="24">
        <v>1369530.23</v>
      </c>
      <c r="W312" s="123">
        <v>-676380.69499999995</v>
      </c>
      <c r="X312" s="78">
        <v>0</v>
      </c>
      <c r="Y312" s="100">
        <v>693149.53500000003</v>
      </c>
      <c r="AA312" s="24">
        <v>-3477.06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0</v>
      </c>
      <c r="AJ312" s="25">
        <v>0</v>
      </c>
      <c r="AK312" s="25">
        <v>0</v>
      </c>
      <c r="AL312" s="25">
        <v>0</v>
      </c>
      <c r="AM312" s="25">
        <v>0</v>
      </c>
      <c r="AN312" s="25">
        <v>0</v>
      </c>
      <c r="AO312" s="25">
        <v>0</v>
      </c>
      <c r="AP312" s="25">
        <v>22.94</v>
      </c>
      <c r="AQ312" s="25">
        <v>-22.94</v>
      </c>
      <c r="AR312" s="25">
        <v>22.94</v>
      </c>
      <c r="AS312" s="25">
        <v>-3500</v>
      </c>
      <c r="AT312" s="25">
        <v>0</v>
      </c>
      <c r="AU312" s="25">
        <v>0</v>
      </c>
      <c r="AV312" s="25">
        <v>160190.23500000002</v>
      </c>
      <c r="AW312" s="25">
        <v>126623.565</v>
      </c>
      <c r="AX312" s="25">
        <v>125126.46</v>
      </c>
      <c r="AY312" s="25">
        <v>162711.67499999999</v>
      </c>
      <c r="AZ312" s="25">
        <v>121974.66</v>
      </c>
      <c r="BB312" s="26">
        <v>0</v>
      </c>
      <c r="BC312" s="26">
        <v>0</v>
      </c>
      <c r="BD312" s="26">
        <v>125357.18000000001</v>
      </c>
      <c r="BE312" s="26">
        <v>127175.13</v>
      </c>
      <c r="BF312" s="26">
        <v>181149.70500000002</v>
      </c>
      <c r="BG312" s="26">
        <v>107476.38</v>
      </c>
      <c r="BH312" s="26">
        <v>131745.24</v>
      </c>
      <c r="BI312" s="26">
        <v>160190.23500000002</v>
      </c>
      <c r="BJ312" s="26">
        <v>126623.565</v>
      </c>
      <c r="BK312" s="26">
        <v>125126.46</v>
      </c>
      <c r="BL312" s="26">
        <v>162711.67499999999</v>
      </c>
      <c r="BM312" s="26">
        <v>121974.66</v>
      </c>
    </row>
    <row r="313" spans="3:65" ht="23.25" customHeight="1">
      <c r="C313" s="54" t="s">
        <v>1019</v>
      </c>
      <c r="D313" s="32" t="s">
        <v>219</v>
      </c>
      <c r="E313" s="1303"/>
      <c r="F313" s="32" t="s">
        <v>36</v>
      </c>
      <c r="G313" s="32" t="s">
        <v>143</v>
      </c>
      <c r="I313" s="24">
        <v>0</v>
      </c>
      <c r="J313" s="24">
        <v>57750</v>
      </c>
      <c r="K313" s="123">
        <v>-57750</v>
      </c>
      <c r="L313" s="78">
        <v>0</v>
      </c>
      <c r="M313" s="100">
        <v>0</v>
      </c>
      <c r="O313" s="24">
        <v>7.0699002208129968E-13</v>
      </c>
      <c r="P313" s="24">
        <v>380085.64</v>
      </c>
      <c r="Q313" s="123">
        <v>-380085.64</v>
      </c>
      <c r="R313" s="78">
        <v>0</v>
      </c>
      <c r="S313" s="100">
        <v>7.0699002208129968E-13</v>
      </c>
      <c r="U313" s="24">
        <v>386287.935</v>
      </c>
      <c r="V313" s="24">
        <v>684015.64</v>
      </c>
      <c r="W313" s="123">
        <v>-297727.70500000002</v>
      </c>
      <c r="X313" s="78">
        <v>3.979039320256561E-13</v>
      </c>
      <c r="Y313" s="100">
        <v>386287.935</v>
      </c>
      <c r="AA313" s="24">
        <v>1.1048939541069558E-12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0</v>
      </c>
      <c r="AJ313" s="25">
        <v>0</v>
      </c>
      <c r="AK313" s="25">
        <v>0</v>
      </c>
      <c r="AL313" s="25">
        <v>0</v>
      </c>
      <c r="AM313" s="25">
        <v>2.8421709430404007E-13</v>
      </c>
      <c r="AN313" s="25">
        <v>1.1368683772161603E-13</v>
      </c>
      <c r="AO313" s="25">
        <v>-5.6843418860808015E-14</v>
      </c>
      <c r="AP313" s="25">
        <v>0</v>
      </c>
      <c r="AQ313" s="25">
        <v>6.8212102632969618E-13</v>
      </c>
      <c r="AR313" s="25">
        <v>2.2737367544323206E-13</v>
      </c>
      <c r="AS313" s="25">
        <v>0</v>
      </c>
      <c r="AT313" s="25">
        <v>-1.4566126083082054E-13</v>
      </c>
      <c r="AU313" s="25">
        <v>0</v>
      </c>
      <c r="AV313" s="25">
        <v>128584.17000000001</v>
      </c>
      <c r="AW313" s="25">
        <v>72851.899999999994</v>
      </c>
      <c r="AX313" s="25">
        <v>60771.864999999991</v>
      </c>
      <c r="AY313" s="25">
        <v>70950</v>
      </c>
      <c r="AZ313" s="25">
        <v>53130</v>
      </c>
      <c r="BB313" s="26">
        <v>0</v>
      </c>
      <c r="BC313" s="26">
        <v>0</v>
      </c>
      <c r="BD313" s="26">
        <v>107034.51000000001</v>
      </c>
      <c r="BE313" s="26">
        <v>77650.154999999999</v>
      </c>
      <c r="BF313" s="26">
        <v>89338.975000000006</v>
      </c>
      <c r="BG313" s="26">
        <v>48312</v>
      </c>
      <c r="BH313" s="26">
        <v>57750</v>
      </c>
      <c r="BI313" s="26">
        <v>69960</v>
      </c>
      <c r="BJ313" s="26">
        <v>55110</v>
      </c>
      <c r="BK313" s="26">
        <v>54780</v>
      </c>
      <c r="BL313" s="26">
        <v>70950</v>
      </c>
      <c r="BM313" s="26">
        <v>53130</v>
      </c>
    </row>
    <row r="314" spans="3:65" ht="23.25" customHeight="1">
      <c r="C314" s="54" t="s">
        <v>1020</v>
      </c>
      <c r="D314" s="32" t="s">
        <v>219</v>
      </c>
      <c r="E314" s="1303"/>
      <c r="F314" s="32" t="s">
        <v>40</v>
      </c>
      <c r="G314" s="32" t="s">
        <v>143</v>
      </c>
      <c r="I314" s="24">
        <v>0</v>
      </c>
      <c r="J314" s="24">
        <v>11707.692307692309</v>
      </c>
      <c r="K314" s="123">
        <v>-11707.692307692309</v>
      </c>
      <c r="L314" s="78">
        <v>0</v>
      </c>
      <c r="M314" s="100">
        <v>0</v>
      </c>
      <c r="O314" s="24">
        <v>2.7284841053187847E-12</v>
      </c>
      <c r="P314" s="24">
        <v>61465.384615384624</v>
      </c>
      <c r="Q314" s="123">
        <v>-61465.384615384624</v>
      </c>
      <c r="R314" s="78">
        <v>0</v>
      </c>
      <c r="S314" s="100">
        <v>2.7284841053187847E-12</v>
      </c>
      <c r="U314" s="24">
        <v>64392.307692307688</v>
      </c>
      <c r="V314" s="24">
        <v>125857.69230769231</v>
      </c>
      <c r="W314" s="123">
        <v>-61465.384615384624</v>
      </c>
      <c r="X314" s="78">
        <v>0</v>
      </c>
      <c r="Y314" s="100">
        <v>64392.307692307688</v>
      </c>
      <c r="AA314" s="24">
        <v>2.7284841053187847E-12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0</v>
      </c>
      <c r="AK314" s="25">
        <v>0</v>
      </c>
      <c r="AL314" s="25">
        <v>0</v>
      </c>
      <c r="AM314" s="25">
        <v>-9.0949470177292824E-13</v>
      </c>
      <c r="AN314" s="25">
        <v>9.0949470177292824E-13</v>
      </c>
      <c r="AO314" s="25">
        <v>2.2737367544323206E-13</v>
      </c>
      <c r="AP314" s="25">
        <v>9.0949470177292824E-13</v>
      </c>
      <c r="AQ314" s="25">
        <v>2.2737367544323206E-13</v>
      </c>
      <c r="AR314" s="25">
        <v>0</v>
      </c>
      <c r="AS314" s="25">
        <v>9.0949470177292824E-13</v>
      </c>
      <c r="AT314" s="25">
        <v>4.5474735088646412E-13</v>
      </c>
      <c r="AU314" s="25">
        <v>0</v>
      </c>
      <c r="AV314" s="25">
        <v>14634.615384615383</v>
      </c>
      <c r="AW314" s="25">
        <v>11707.692307692309</v>
      </c>
      <c r="AX314" s="25">
        <v>11707.692307692309</v>
      </c>
      <c r="AY314" s="25">
        <v>14634.615384615383</v>
      </c>
      <c r="AZ314" s="25">
        <v>11707.692307692309</v>
      </c>
      <c r="BB314" s="26">
        <v>0</v>
      </c>
      <c r="BC314" s="26">
        <v>0</v>
      </c>
      <c r="BD314" s="26">
        <v>11707.692307692309</v>
      </c>
      <c r="BE314" s="26">
        <v>11707.692307692309</v>
      </c>
      <c r="BF314" s="26">
        <v>14634.615384615383</v>
      </c>
      <c r="BG314" s="26">
        <v>11707.692307692309</v>
      </c>
      <c r="BH314" s="26">
        <v>11707.692307692309</v>
      </c>
      <c r="BI314" s="26">
        <v>14634.615384615383</v>
      </c>
      <c r="BJ314" s="26">
        <v>11707.692307692309</v>
      </c>
      <c r="BK314" s="26">
        <v>11707.692307692309</v>
      </c>
      <c r="BL314" s="26">
        <v>14634.615384615383</v>
      </c>
      <c r="BM314" s="26">
        <v>11707.692307692309</v>
      </c>
    </row>
    <row r="315" spans="3:65" ht="23.25" customHeight="1">
      <c r="C315" s="54" t="s">
        <v>1021</v>
      </c>
      <c r="D315" s="32" t="s">
        <v>219</v>
      </c>
      <c r="E315" s="1303"/>
      <c r="F315" s="32" t="s">
        <v>79</v>
      </c>
      <c r="G315" s="32" t="s">
        <v>143</v>
      </c>
      <c r="I315" s="24">
        <v>-1.7621459846850485E-12</v>
      </c>
      <c r="J315" s="24">
        <v>23911.273230769228</v>
      </c>
      <c r="K315" s="123">
        <v>-23911.273230769228</v>
      </c>
      <c r="L315" s="78">
        <v>0</v>
      </c>
      <c r="M315" s="100">
        <v>-1.7621459846850485E-12</v>
      </c>
      <c r="O315" s="24">
        <v>-1.8189894035458565E-12</v>
      </c>
      <c r="P315" s="24">
        <v>124550.74046153846</v>
      </c>
      <c r="Q315" s="123">
        <v>-124550.74046153846</v>
      </c>
      <c r="R315" s="78">
        <v>0</v>
      </c>
      <c r="S315" s="100">
        <v>-1.8189894035458565E-12</v>
      </c>
      <c r="U315" s="24">
        <v>129903.14276923079</v>
      </c>
      <c r="V315" s="24">
        <v>254453.88323076925</v>
      </c>
      <c r="W315" s="123">
        <v>-124550.74046153846</v>
      </c>
      <c r="X315" s="78">
        <v>0</v>
      </c>
      <c r="Y315" s="100">
        <v>129903.14276923079</v>
      </c>
      <c r="AA315" s="24">
        <v>-2.7284841053187847E-12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0</v>
      </c>
      <c r="AJ315" s="25">
        <v>0</v>
      </c>
      <c r="AK315" s="25">
        <v>0</v>
      </c>
      <c r="AL315" s="25">
        <v>0</v>
      </c>
      <c r="AM315" s="25">
        <v>2600</v>
      </c>
      <c r="AN315" s="25">
        <v>-2600.0000000000009</v>
      </c>
      <c r="AO315" s="25">
        <v>0</v>
      </c>
      <c r="AP315" s="25">
        <v>5.6843418860808015E-14</v>
      </c>
      <c r="AQ315" s="25">
        <v>9.0949470177292824E-13</v>
      </c>
      <c r="AR315" s="25">
        <v>0</v>
      </c>
      <c r="AS315" s="25">
        <v>-1.9326762412674725E-12</v>
      </c>
      <c r="AT315" s="25">
        <v>9.0949470177292824E-13</v>
      </c>
      <c r="AU315" s="25">
        <v>-1.7621459846850485E-12</v>
      </c>
      <c r="AV315" s="25">
        <v>29630.767538461536</v>
      </c>
      <c r="AW315" s="25">
        <v>23616.693230769233</v>
      </c>
      <c r="AX315" s="25">
        <v>23530.585230769233</v>
      </c>
      <c r="AY315" s="25">
        <v>29775.791538461541</v>
      </c>
      <c r="AZ315" s="25">
        <v>23349.305230769234</v>
      </c>
      <c r="BB315" s="26">
        <v>0</v>
      </c>
      <c r="BC315" s="26">
        <v>0</v>
      </c>
      <c r="BD315" s="26">
        <v>23639.353230769233</v>
      </c>
      <c r="BE315" s="26">
        <v>23648.417230769228</v>
      </c>
      <c r="BF315" s="26">
        <v>30836.279538461542</v>
      </c>
      <c r="BG315" s="26">
        <v>22515.417230769228</v>
      </c>
      <c r="BH315" s="26">
        <v>23911.273230769228</v>
      </c>
      <c r="BI315" s="26">
        <v>29630.767538461536</v>
      </c>
      <c r="BJ315" s="26">
        <v>23616.693230769233</v>
      </c>
      <c r="BK315" s="26">
        <v>23530.585230769233</v>
      </c>
      <c r="BL315" s="26">
        <v>29775.791538461541</v>
      </c>
      <c r="BM315" s="26">
        <v>23349.305230769234</v>
      </c>
    </row>
    <row r="316" spans="3:65" s="54" customFormat="1" ht="21" customHeight="1">
      <c r="C316" s="54" t="s">
        <v>1022</v>
      </c>
      <c r="D316" s="32" t="s">
        <v>219</v>
      </c>
      <c r="E316" s="1303"/>
      <c r="F316" s="54" t="s">
        <v>87</v>
      </c>
      <c r="G316" s="54" t="s">
        <v>143</v>
      </c>
      <c r="I316" s="25">
        <v>1.7621459846850485E-12</v>
      </c>
      <c r="J316" s="25">
        <v>38376.274461538451</v>
      </c>
      <c r="K316" s="514">
        <v>-38376.274461538451</v>
      </c>
      <c r="L316" s="82">
        <v>0</v>
      </c>
      <c r="M316" s="524">
        <v>1.7621459846850485E-12</v>
      </c>
      <c r="O316" s="25">
        <v>-3477.0600000000018</v>
      </c>
      <c r="P316" s="25">
        <v>106801.86992307691</v>
      </c>
      <c r="Q316" s="514">
        <v>-110278.92992307691</v>
      </c>
      <c r="R316" s="82">
        <v>0</v>
      </c>
      <c r="S316" s="524">
        <v>-3477.0600000000018</v>
      </c>
      <c r="U316" s="25">
        <v>112566.14953846156</v>
      </c>
      <c r="V316" s="25">
        <v>305203.01446153846</v>
      </c>
      <c r="W316" s="514">
        <v>-192636.86492307691</v>
      </c>
      <c r="X316" s="82">
        <v>0</v>
      </c>
      <c r="Y316" s="524">
        <v>112566.14953846156</v>
      </c>
      <c r="AA316" s="25">
        <v>-3477.0600000000013</v>
      </c>
      <c r="AB316" s="32"/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0</v>
      </c>
      <c r="AJ316" s="25">
        <v>0</v>
      </c>
      <c r="AK316" s="25">
        <v>0</v>
      </c>
      <c r="AL316" s="25">
        <v>0</v>
      </c>
      <c r="AM316" s="25">
        <v>-2599.9999999999995</v>
      </c>
      <c r="AN316" s="25">
        <v>2600</v>
      </c>
      <c r="AO316" s="25">
        <v>-1.7053025658242404E-13</v>
      </c>
      <c r="AP316" s="25">
        <v>22.939999999999035</v>
      </c>
      <c r="AQ316" s="25">
        <v>-22.94000000000182</v>
      </c>
      <c r="AR316" s="25">
        <v>22.939999999999774</v>
      </c>
      <c r="AS316" s="25">
        <v>-3499.9999999999991</v>
      </c>
      <c r="AT316" s="25">
        <v>-1.2185807918285718E-12</v>
      </c>
      <c r="AU316" s="25">
        <v>1.7621459846850485E-12</v>
      </c>
      <c r="AV316" s="25">
        <v>-12659.317923076916</v>
      </c>
      <c r="AW316" s="25">
        <v>18447.279461538463</v>
      </c>
      <c r="AX316" s="25">
        <v>29116.317461538471</v>
      </c>
      <c r="AY316" s="25">
        <v>47351.268076923072</v>
      </c>
      <c r="AZ316" s="25">
        <v>33787.662461538457</v>
      </c>
      <c r="BB316" s="1188">
        <v>0</v>
      </c>
      <c r="BC316" s="1188">
        <v>0</v>
      </c>
      <c r="BD316" s="1188">
        <v>-17024.375538461543</v>
      </c>
      <c r="BE316" s="1188">
        <v>14168.865461538466</v>
      </c>
      <c r="BF316" s="1188">
        <v>46339.835076923089</v>
      </c>
      <c r="BG316" s="1188">
        <v>24941.270461538465</v>
      </c>
      <c r="BH316" s="1188">
        <v>38376.274461538451</v>
      </c>
      <c r="BI316" s="1188">
        <v>45964.852076923104</v>
      </c>
      <c r="BJ316" s="1188">
        <v>36189.179461538457</v>
      </c>
      <c r="BK316" s="1188">
        <v>35108.182461538461</v>
      </c>
      <c r="BL316" s="1188">
        <v>47351.268076923072</v>
      </c>
      <c r="BM316" s="1188">
        <v>33787.662461538457</v>
      </c>
    </row>
    <row r="317" spans="3:65" s="502" customFormat="1" ht="20.25" customHeight="1">
      <c r="E317" s="1303"/>
      <c r="F317" s="106" t="s">
        <v>609</v>
      </c>
      <c r="G317" s="106" t="s">
        <v>614</v>
      </c>
      <c r="H317" s="106"/>
      <c r="I317" s="510">
        <v>0</v>
      </c>
      <c r="J317" s="510">
        <v>1.0390003154574132</v>
      </c>
      <c r="K317" s="515">
        <v>-1.0390003154574132</v>
      </c>
      <c r="L317" s="510">
        <v>0</v>
      </c>
      <c r="M317" s="515">
        <v>0</v>
      </c>
      <c r="N317" s="106"/>
      <c r="O317" s="510">
        <v>-3.7672087204013915E-3</v>
      </c>
      <c r="P317" s="510">
        <v>0.69999337875793199</v>
      </c>
      <c r="Q317" s="515">
        <v>-0.70376058747833337</v>
      </c>
      <c r="R317" s="510">
        <v>0</v>
      </c>
      <c r="S317" s="515">
        <v>-3.7672087204013915E-3</v>
      </c>
      <c r="T317" s="106"/>
      <c r="U317" s="510">
        <v>0.41365257618181328</v>
      </c>
      <c r="V317" s="510">
        <v>0.79902580513418897</v>
      </c>
      <c r="W317" s="515">
        <v>-0.38537322895237569</v>
      </c>
      <c r="X317" s="510">
        <v>0</v>
      </c>
      <c r="Y317" s="515">
        <v>0.41365257618181328</v>
      </c>
      <c r="Z317" s="106"/>
      <c r="AA317" s="67">
        <v>-2.1290096605774242E-3</v>
      </c>
      <c r="AB317" s="32"/>
      <c r="AC317" s="67" t="e">
        <v>#DIV/0!</v>
      </c>
      <c r="AD317" s="67" t="e">
        <v>#DIV/0!</v>
      </c>
      <c r="AE317" s="67" t="e">
        <v>#DIV/0!</v>
      </c>
      <c r="AF317" s="67" t="e">
        <v>#DIV/0!</v>
      </c>
      <c r="AG317" s="67" t="e">
        <v>#DIV/0!</v>
      </c>
      <c r="AH317" s="67" t="e">
        <v>#DIV/0!</v>
      </c>
      <c r="AI317" s="67" t="e">
        <v>#DIV/0!</v>
      </c>
      <c r="AJ317" s="67" t="e">
        <v>#DIV/0!</v>
      </c>
      <c r="AK317" s="67" t="e">
        <v>#DIV/0!</v>
      </c>
      <c r="AL317" s="67" t="e">
        <v>#DIV/0!</v>
      </c>
      <c r="AM317" s="67" t="e">
        <v>#DIV/0!</v>
      </c>
      <c r="AN317" s="67" t="e">
        <v>#DIV/0!</v>
      </c>
      <c r="AO317" s="67" t="e">
        <v>#DIV/0!</v>
      </c>
      <c r="AP317" s="67" t="e">
        <v>#DIV/0!</v>
      </c>
      <c r="AQ317" s="67" t="e">
        <v>#DIV/0!</v>
      </c>
      <c r="AR317" s="67" t="e">
        <v>#DIV/0!</v>
      </c>
      <c r="AS317" s="67" t="e">
        <v>#DIV/0!</v>
      </c>
      <c r="AT317" s="67" t="e">
        <v>#DIV/0!</v>
      </c>
      <c r="AU317" s="67" t="e">
        <v>#DIV/0!</v>
      </c>
      <c r="AV317" s="67">
        <v>0.76500000000000012</v>
      </c>
      <c r="AW317" s="67">
        <v>0.76500000000000001</v>
      </c>
      <c r="AX317" s="67">
        <v>0.76500000000000001</v>
      </c>
      <c r="AY317" s="67">
        <v>0.7649999999999999</v>
      </c>
      <c r="AZ317" s="67">
        <v>0.76500000000000001</v>
      </c>
      <c r="BA317" s="106"/>
      <c r="BB317" s="67" t="e">
        <v>#DIV/0!</v>
      </c>
      <c r="BC317" s="67" t="e">
        <v>#DIV/0!</v>
      </c>
      <c r="BD317" s="67">
        <v>0.755</v>
      </c>
      <c r="BE317" s="67">
        <v>0.76500000000000001</v>
      </c>
      <c r="BF317" s="67">
        <v>0.76500000000000012</v>
      </c>
      <c r="BG317" s="67">
        <v>0.76500000000000001</v>
      </c>
      <c r="BH317" s="67">
        <v>0.7649999999999999</v>
      </c>
      <c r="BI317" s="67">
        <v>0.76500000000000012</v>
      </c>
      <c r="BJ317" s="67">
        <v>0.76500000000000001</v>
      </c>
      <c r="BK317" s="67">
        <v>0.76500000000000001</v>
      </c>
      <c r="BL317" s="67">
        <v>0.7649999999999999</v>
      </c>
      <c r="BM317" s="67">
        <v>0.76500000000000001</v>
      </c>
    </row>
    <row r="318" spans="3:65" s="502" customFormat="1" ht="23.25" customHeight="1">
      <c r="E318" s="1303"/>
      <c r="F318" s="106" t="s">
        <v>610</v>
      </c>
      <c r="G318" s="106" t="s">
        <v>614</v>
      </c>
      <c r="H318" s="106"/>
      <c r="I318" s="511">
        <v>0</v>
      </c>
      <c r="J318" s="511">
        <v>0.4554416403785489</v>
      </c>
      <c r="K318" s="516">
        <v>0.4554416403785489</v>
      </c>
      <c r="L318" s="511">
        <v>0</v>
      </c>
      <c r="M318" s="516">
        <v>0</v>
      </c>
      <c r="N318" s="106"/>
      <c r="O318" s="511">
        <v>7.6598591235740668E-19</v>
      </c>
      <c r="P318" s="511">
        <v>0.39538712160615835</v>
      </c>
      <c r="Q318" s="516">
        <v>0.39538712160615835</v>
      </c>
      <c r="R318" s="511">
        <v>0</v>
      </c>
      <c r="S318" s="516">
        <v>-7.6598591235740668E-19</v>
      </c>
      <c r="T318" s="106"/>
      <c r="U318" s="511">
        <v>0.23052601407386478</v>
      </c>
      <c r="V318" s="511">
        <v>0.39907563593932321</v>
      </c>
      <c r="W318" s="516">
        <v>0.16854962186545844</v>
      </c>
      <c r="X318" s="511">
        <v>2.4557703681112557E-19</v>
      </c>
      <c r="Y318" s="516">
        <v>-0.23052601407386478</v>
      </c>
      <c r="Z318" s="106"/>
      <c r="AA318" s="22">
        <v>6.7652841832102359E-19</v>
      </c>
      <c r="AB318" s="32"/>
      <c r="AC318" s="22" t="e">
        <v>#DIV/0!</v>
      </c>
      <c r="AD318" s="22" t="e">
        <v>#DIV/0!</v>
      </c>
      <c r="AE318" s="22" t="e">
        <v>#DIV/0!</v>
      </c>
      <c r="AF318" s="22" t="e">
        <v>#DIV/0!</v>
      </c>
      <c r="AG318" s="22" t="e">
        <v>#DIV/0!</v>
      </c>
      <c r="AH318" s="22" t="e">
        <v>#DIV/0!</v>
      </c>
      <c r="AI318" s="22" t="e">
        <v>#DIV/0!</v>
      </c>
      <c r="AJ318" s="22" t="e">
        <v>#DIV/0!</v>
      </c>
      <c r="AK318" s="22" t="e">
        <v>#DIV/0!</v>
      </c>
      <c r="AL318" s="22" t="e">
        <v>#DIV/0!</v>
      </c>
      <c r="AM318" s="22" t="e">
        <v>#DIV/0!</v>
      </c>
      <c r="AN318" s="22" t="e">
        <v>#DIV/0!</v>
      </c>
      <c r="AO318" s="22" t="e">
        <v>#DIV/0!</v>
      </c>
      <c r="AP318" s="22" t="e">
        <v>#DIV/0!</v>
      </c>
      <c r="AQ318" s="22" t="e">
        <v>#DIV/0!</v>
      </c>
      <c r="AR318" s="22" t="e">
        <v>#DIV/0!</v>
      </c>
      <c r="AS318" s="22" t="e">
        <v>#DIV/0!</v>
      </c>
      <c r="AT318" s="22" t="e">
        <v>#DIV/0!</v>
      </c>
      <c r="AU318" s="22" t="e">
        <v>#DIV/0!</v>
      </c>
      <c r="AV318" s="22">
        <v>0.61406296114117076</v>
      </c>
      <c r="AW318" s="22">
        <v>0.44013690105787179</v>
      </c>
      <c r="AX318" s="22">
        <v>0.37154792619402799</v>
      </c>
      <c r="AY318" s="22">
        <v>0.33357624767860083</v>
      </c>
      <c r="AZ318" s="22">
        <v>0.33322044103258824</v>
      </c>
      <c r="BA318" s="106"/>
      <c r="BB318" s="22" t="e">
        <v>#DIV/0!</v>
      </c>
      <c r="BC318" s="22" t="e">
        <v>#DIV/0!</v>
      </c>
      <c r="BD318" s="22">
        <v>0.64464640198511169</v>
      </c>
      <c r="BE318" s="22">
        <v>0.46709107806691447</v>
      </c>
      <c r="BF318" s="22">
        <v>0.37728085659869004</v>
      </c>
      <c r="BG318" s="22">
        <v>0.34387723144378329</v>
      </c>
      <c r="BH318" s="22">
        <v>0.33533469596320897</v>
      </c>
      <c r="BI318" s="22">
        <v>0.33409901670972642</v>
      </c>
      <c r="BJ318" s="22">
        <v>0.33294868929018068</v>
      </c>
      <c r="BK318" s="22">
        <v>0.33491477342202441</v>
      </c>
      <c r="BL318" s="22">
        <v>0.33357624767860083</v>
      </c>
      <c r="BM318" s="22">
        <v>0.33322044103258824</v>
      </c>
    </row>
    <row r="319" spans="3:65" s="502" customFormat="1" ht="23.25" customHeight="1">
      <c r="E319" s="1303"/>
      <c r="F319" s="106" t="s">
        <v>611</v>
      </c>
      <c r="G319" s="106" t="s">
        <v>614</v>
      </c>
      <c r="H319" s="106"/>
      <c r="I319" s="511">
        <v>0</v>
      </c>
      <c r="J319" s="511">
        <v>9.2331958262557634E-2</v>
      </c>
      <c r="K319" s="516">
        <v>9.2331958262557634E-2</v>
      </c>
      <c r="L319" s="511">
        <v>0</v>
      </c>
      <c r="M319" s="516">
        <v>0</v>
      </c>
      <c r="N319" s="106"/>
      <c r="O319" s="511">
        <v>2.9561667371381323E-18</v>
      </c>
      <c r="P319" s="511">
        <v>6.3939857084556975E-2</v>
      </c>
      <c r="Q319" s="516">
        <v>6.3939857084556975E-2</v>
      </c>
      <c r="R319" s="511">
        <v>0</v>
      </c>
      <c r="S319" s="516">
        <v>-2.9561667371381323E-18</v>
      </c>
      <c r="T319" s="106"/>
      <c r="U319" s="511">
        <v>3.8427558006246178E-2</v>
      </c>
      <c r="V319" s="511">
        <v>7.3429225383717808E-2</v>
      </c>
      <c r="W319" s="516">
        <v>3.5001667377471631E-2</v>
      </c>
      <c r="X319" s="511">
        <v>0</v>
      </c>
      <c r="Y319" s="516">
        <v>-3.8427558006246178E-2</v>
      </c>
      <c r="Z319" s="106"/>
      <c r="AA319" s="22">
        <v>1.6706553867220133E-18</v>
      </c>
      <c r="AB319" s="32"/>
      <c r="AC319" s="67">
        <v>0</v>
      </c>
      <c r="AD319" s="67">
        <v>0</v>
      </c>
      <c r="AE319" s="67">
        <v>0</v>
      </c>
      <c r="AF319" s="67">
        <v>0</v>
      </c>
      <c r="AG319" s="67">
        <v>0</v>
      </c>
      <c r="AH319" s="67">
        <v>0</v>
      </c>
      <c r="AI319" s="67">
        <v>0</v>
      </c>
      <c r="AJ319" s="67">
        <v>0</v>
      </c>
      <c r="AK319" s="67">
        <v>0</v>
      </c>
      <c r="AL319" s="67">
        <v>0</v>
      </c>
      <c r="AM319" s="67">
        <v>-5.7911222169686547E-18</v>
      </c>
      <c r="AN319" s="67">
        <v>6.6922494453415768E-18</v>
      </c>
      <c r="AO319" s="67">
        <v>2.0123421608138881E-18</v>
      </c>
      <c r="AP319" s="67">
        <v>6.1863650208771698E-18</v>
      </c>
      <c r="AQ319" s="67">
        <v>1.8215373700190394E-18</v>
      </c>
      <c r="AR319" s="67">
        <v>0</v>
      </c>
      <c r="AS319" s="67">
        <v>5.0736665064482981E-18</v>
      </c>
      <c r="AT319" s="67">
        <v>4.2508273937762678E-18</v>
      </c>
      <c r="AU319" s="67">
        <v>0</v>
      </c>
      <c r="AV319" s="67">
        <v>8.950835097624088E-2</v>
      </c>
      <c r="AW319" s="67">
        <v>8.8027761711972241E-2</v>
      </c>
      <c r="AX319" s="67">
        <v>8.589649528754445E-2</v>
      </c>
      <c r="AY319" s="67">
        <v>8.3914079040225825E-2</v>
      </c>
      <c r="AZ319" s="67">
        <v>8.0465239228125832E-2</v>
      </c>
      <c r="BA319" s="106"/>
      <c r="BB319" s="67">
        <v>0</v>
      </c>
      <c r="BC319" s="67">
        <v>0</v>
      </c>
      <c r="BD319" s="67">
        <v>8.6531354824037759E-2</v>
      </c>
      <c r="BE319" s="67">
        <v>8.8761882545051615E-2</v>
      </c>
      <c r="BF319" s="67">
        <v>8.2495013442025839E-2</v>
      </c>
      <c r="BG319" s="67">
        <v>0.11466887666691782</v>
      </c>
      <c r="BH319" s="67">
        <v>9.2331958262557634E-2</v>
      </c>
      <c r="BI319" s="67">
        <v>8.950835097624088E-2</v>
      </c>
      <c r="BJ319" s="67">
        <v>8.8027761711972241E-2</v>
      </c>
      <c r="BK319" s="67">
        <v>8.589649528754445E-2</v>
      </c>
      <c r="BL319" s="67">
        <v>8.3914079040225825E-2</v>
      </c>
      <c r="BM319" s="67">
        <v>8.0465239228125832E-2</v>
      </c>
    </row>
    <row r="320" spans="3:65" s="502" customFormat="1" ht="23.25" customHeight="1">
      <c r="E320" s="1303"/>
      <c r="F320" s="106" t="s">
        <v>612</v>
      </c>
      <c r="G320" s="106" t="s">
        <v>614</v>
      </c>
      <c r="H320" s="106"/>
      <c r="I320" s="511">
        <v>-1.4471804695482024E-17</v>
      </c>
      <c r="J320" s="511">
        <v>0.18857471002183934</v>
      </c>
      <c r="K320" s="516">
        <v>0.18857471002183937</v>
      </c>
      <c r="L320" s="511">
        <v>0</v>
      </c>
      <c r="M320" s="516">
        <v>1.4471804695482024E-17</v>
      </c>
      <c r="N320" s="106"/>
      <c r="O320" s="511">
        <v>-1.9707778247587549E-18</v>
      </c>
      <c r="P320" s="511">
        <v>0.12956490217573957</v>
      </c>
      <c r="Q320" s="516">
        <v>0.12956490217573957</v>
      </c>
      <c r="R320" s="511">
        <v>0</v>
      </c>
      <c r="S320" s="516">
        <v>1.9707778247587549E-18</v>
      </c>
      <c r="T320" s="106"/>
      <c r="U320" s="511">
        <v>7.7522622388553147E-2</v>
      </c>
      <c r="V320" s="511">
        <v>0.1484561745803788</v>
      </c>
      <c r="W320" s="516">
        <v>7.093355219182565E-2</v>
      </c>
      <c r="X320" s="511">
        <v>0</v>
      </c>
      <c r="Y320" s="516">
        <v>-7.7522622388553147E-2</v>
      </c>
      <c r="Z320" s="106"/>
      <c r="AA320" s="22">
        <v>-1.6706553867220133E-18</v>
      </c>
      <c r="AB320" s="32"/>
      <c r="AC320" s="67" t="e">
        <v>#DIV/0!</v>
      </c>
      <c r="AD320" s="67" t="e">
        <v>#DIV/0!</v>
      </c>
      <c r="AE320" s="67" t="e">
        <v>#DIV/0!</v>
      </c>
      <c r="AF320" s="67" t="e">
        <v>#DIV/0!</v>
      </c>
      <c r="AG320" s="67" t="e">
        <v>#DIV/0!</v>
      </c>
      <c r="AH320" s="67" t="e">
        <v>#DIV/0!</v>
      </c>
      <c r="AI320" s="67" t="e">
        <v>#DIV/0!</v>
      </c>
      <c r="AJ320" s="67" t="e">
        <v>#DIV/0!</v>
      </c>
      <c r="AK320" s="67" t="e">
        <v>#DIV/0!</v>
      </c>
      <c r="AL320" s="67" t="e">
        <v>#DIV/0!</v>
      </c>
      <c r="AM320" s="67" t="e">
        <v>#DIV/0!</v>
      </c>
      <c r="AN320" s="67" t="e">
        <v>#DIV/0!</v>
      </c>
      <c r="AO320" s="67" t="e">
        <v>#DIV/0!</v>
      </c>
      <c r="AP320" s="67" t="e">
        <v>#DIV/0!</v>
      </c>
      <c r="AQ320" s="67" t="e">
        <v>#DIV/0!</v>
      </c>
      <c r="AR320" s="67" t="e">
        <v>#DIV/0!</v>
      </c>
      <c r="AS320" s="67" t="e">
        <v>#DIV/0!</v>
      </c>
      <c r="AT320" s="67" t="e">
        <v>#DIV/0!</v>
      </c>
      <c r="AU320" s="67" t="e">
        <v>#DIV/0!</v>
      </c>
      <c r="AV320" s="67">
        <v>0.14150386362141909</v>
      </c>
      <c r="AW320" s="67">
        <v>0.14268094822269822</v>
      </c>
      <c r="AX320" s="67">
        <v>0.1438616396686877</v>
      </c>
      <c r="AY320" s="67">
        <v>0.13999290786554239</v>
      </c>
      <c r="AZ320" s="67">
        <v>0.14644204379449358</v>
      </c>
      <c r="BA320" s="106"/>
      <c r="BB320" s="67" t="e">
        <v>#DIV/0!</v>
      </c>
      <c r="BC320" s="67" t="e">
        <v>#DIV/0!</v>
      </c>
      <c r="BD320" s="67">
        <v>0.14237486587709433</v>
      </c>
      <c r="BE320" s="67">
        <v>0.14225296393672615</v>
      </c>
      <c r="BF320" s="67">
        <v>0.1302224248553045</v>
      </c>
      <c r="BG320" s="67">
        <v>0.16026120512747508</v>
      </c>
      <c r="BH320" s="67">
        <v>0.13884466734083492</v>
      </c>
      <c r="BI320" s="67">
        <v>0.14150386362141909</v>
      </c>
      <c r="BJ320" s="67">
        <v>0.14268094822269822</v>
      </c>
      <c r="BK320" s="67">
        <v>0.1438616396686877</v>
      </c>
      <c r="BL320" s="67">
        <v>0.13999290786554239</v>
      </c>
      <c r="BM320" s="67">
        <v>0.14644204379449358</v>
      </c>
    </row>
    <row r="321" spans="3:65" s="503" customFormat="1" ht="21" customHeight="1">
      <c r="C321" s="503" t="s">
        <v>1063</v>
      </c>
      <c r="E321" s="1304"/>
      <c r="F321" s="507" t="s">
        <v>613</v>
      </c>
      <c r="G321" s="507" t="s">
        <v>614</v>
      </c>
      <c r="H321" s="504"/>
      <c r="I321" s="512">
        <v>1.4471804695482024E-17</v>
      </c>
      <c r="J321" s="512">
        <v>0.3026520067944673</v>
      </c>
      <c r="K321" s="517">
        <v>-0.3026520067944673</v>
      </c>
      <c r="L321" s="512">
        <v>0</v>
      </c>
      <c r="M321" s="517">
        <v>1.4471804695482024E-17</v>
      </c>
      <c r="N321" s="504"/>
      <c r="O321" s="512">
        <v>-3.7672087204013937E-3</v>
      </c>
      <c r="P321" s="512">
        <v>0.11110149789147708</v>
      </c>
      <c r="Q321" s="517">
        <v>-0.11486870661187848</v>
      </c>
      <c r="R321" s="512">
        <v>0</v>
      </c>
      <c r="S321" s="517">
        <v>-3.7672087204013937E-3</v>
      </c>
      <c r="T321" s="504"/>
      <c r="U321" s="512">
        <v>6.7176381713149172E-2</v>
      </c>
      <c r="V321" s="512">
        <v>0.17806476923076922</v>
      </c>
      <c r="W321" s="517">
        <v>-0.11088838751762005</v>
      </c>
      <c r="X321" s="512">
        <v>0</v>
      </c>
      <c r="Y321" s="517">
        <v>6.7176381713149172E-2</v>
      </c>
      <c r="Z321" s="504"/>
      <c r="AA321" s="508">
        <v>-2.1290096605774251E-3</v>
      </c>
      <c r="AB321" s="32"/>
      <c r="AC321" s="506" t="e">
        <v>#DIV/0!</v>
      </c>
      <c r="AD321" s="506" t="e">
        <v>#DIV/0!</v>
      </c>
      <c r="AE321" s="506" t="e">
        <v>#DIV/0!</v>
      </c>
      <c r="AF321" s="506" t="e">
        <v>#DIV/0!</v>
      </c>
      <c r="AG321" s="506" t="e">
        <v>#DIV/0!</v>
      </c>
      <c r="AH321" s="506" t="e">
        <v>#DIV/0!</v>
      </c>
      <c r="AI321" s="506" t="e">
        <v>#DIV/0!</v>
      </c>
      <c r="AJ321" s="506" t="e">
        <v>#DIV/0!</v>
      </c>
      <c r="AK321" s="506" t="e">
        <v>#DIV/0!</v>
      </c>
      <c r="AL321" s="506" t="e">
        <v>#DIV/0!</v>
      </c>
      <c r="AM321" s="506" t="e">
        <v>#DIV/0!</v>
      </c>
      <c r="AN321" s="506" t="e">
        <v>#DIV/0!</v>
      </c>
      <c r="AO321" s="506" t="e">
        <v>#DIV/0!</v>
      </c>
      <c r="AP321" s="506" t="e">
        <v>#DIV/0!</v>
      </c>
      <c r="AQ321" s="506" t="e">
        <v>#DIV/0!</v>
      </c>
      <c r="AR321" s="506" t="e">
        <v>#DIV/0!</v>
      </c>
      <c r="AS321" s="506" t="e">
        <v>#DIV/0!</v>
      </c>
      <c r="AT321" s="506" t="e">
        <v>#DIV/0!</v>
      </c>
      <c r="AU321" s="506" t="e">
        <v>#DIV/0!</v>
      </c>
      <c r="AV321" s="506">
        <v>-6.0455484138304941E-2</v>
      </c>
      <c r="AW321" s="506">
        <v>0.11144978257464891</v>
      </c>
      <c r="AX321" s="506">
        <v>0.17801177191520426</v>
      </c>
      <c r="AY321" s="506">
        <v>0.22262520546756187</v>
      </c>
      <c r="AZ321" s="506">
        <v>0.21190927511564223</v>
      </c>
      <c r="BA321" s="504"/>
      <c r="BB321" s="506" t="e">
        <v>#DIV/0!</v>
      </c>
      <c r="BC321" s="506" t="e">
        <v>#DIV/0!</v>
      </c>
      <c r="BD321" s="506">
        <v>-0.10253424280554545</v>
      </c>
      <c r="BE321" s="506">
        <v>8.5230359725812166E-2</v>
      </c>
      <c r="BF321" s="506">
        <v>0.19569435033772847</v>
      </c>
      <c r="BG321" s="506">
        <v>0.17752804758661322</v>
      </c>
      <c r="BH321" s="506">
        <v>0.22283803166685123</v>
      </c>
      <c r="BI321" s="506">
        <v>0.21950846029313942</v>
      </c>
      <c r="BJ321" s="506">
        <v>0.21863799434233999</v>
      </c>
      <c r="BK321" s="506">
        <v>0.21464492468720783</v>
      </c>
      <c r="BL321" s="506">
        <v>0.22262520546756187</v>
      </c>
      <c r="BM321" s="506">
        <v>0.21190927511564223</v>
      </c>
    </row>
    <row r="322" spans="3:65" ht="13" customHeight="1">
      <c r="I322" s="49"/>
      <c r="J322" s="49"/>
      <c r="K322" s="49"/>
      <c r="L322" s="163"/>
      <c r="M322" s="522"/>
      <c r="O322" s="49"/>
      <c r="P322" s="49"/>
      <c r="Q322" s="49"/>
      <c r="R322" s="163"/>
      <c r="S322" s="522"/>
      <c r="U322" s="49"/>
      <c r="V322" s="49"/>
      <c r="W322" s="49"/>
      <c r="X322" s="163"/>
      <c r="Y322" s="522"/>
      <c r="AA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B322" s="1180"/>
      <c r="BC322" s="1180"/>
      <c r="BD322" s="1180"/>
      <c r="BE322" s="1180"/>
      <c r="BF322" s="1180"/>
      <c r="BG322" s="1180"/>
      <c r="BH322" s="1180"/>
      <c r="BI322" s="1180"/>
      <c r="BJ322" s="1180"/>
      <c r="BK322" s="1180"/>
      <c r="BL322" s="1180"/>
      <c r="BM322" s="1180"/>
    </row>
    <row r="323" spans="3:65" s="503" customFormat="1" ht="21" customHeight="1">
      <c r="C323" s="54" t="s">
        <v>1064</v>
      </c>
      <c r="D323" s="597" t="s">
        <v>744</v>
      </c>
      <c r="E323" s="1302" t="s">
        <v>744</v>
      </c>
      <c r="F323" s="62" t="s">
        <v>57</v>
      </c>
      <c r="G323" s="62" t="s">
        <v>143</v>
      </c>
      <c r="H323" s="54"/>
      <c r="I323" s="63">
        <v>131628.24</v>
      </c>
      <c r="J323" s="63">
        <v>193743</v>
      </c>
      <c r="K323" s="513">
        <v>-62114.760000000009</v>
      </c>
      <c r="L323" s="167">
        <v>0</v>
      </c>
      <c r="M323" s="523">
        <v>131628.24</v>
      </c>
      <c r="N323" s="54"/>
      <c r="O323" s="63">
        <v>492727.17</v>
      </c>
      <c r="P323" s="63">
        <v>805151</v>
      </c>
      <c r="Q323" s="513">
        <v>-312423.83</v>
      </c>
      <c r="R323" s="167">
        <v>0</v>
      </c>
      <c r="S323" s="523">
        <v>492727.17</v>
      </c>
      <c r="T323" s="54"/>
      <c r="U323" s="63">
        <v>1517371.17</v>
      </c>
      <c r="V323" s="63">
        <v>1829795</v>
      </c>
      <c r="W323" s="513">
        <v>-312423.83000000007</v>
      </c>
      <c r="X323" s="167">
        <v>0</v>
      </c>
      <c r="Y323" s="523">
        <v>1517371.17</v>
      </c>
      <c r="Z323" s="54"/>
      <c r="AA323" s="63">
        <v>492727.17</v>
      </c>
      <c r="AB323" s="32"/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0</v>
      </c>
      <c r="AJ323" s="25">
        <v>0</v>
      </c>
      <c r="AK323" s="25">
        <v>0</v>
      </c>
      <c r="AL323" s="25">
        <v>0</v>
      </c>
      <c r="AM323" s="25">
        <v>0</v>
      </c>
      <c r="AN323" s="25">
        <v>0</v>
      </c>
      <c r="AO323" s="25">
        <v>0</v>
      </c>
      <c r="AP323" s="25">
        <v>0</v>
      </c>
      <c r="AQ323" s="25">
        <v>0</v>
      </c>
      <c r="AR323" s="25">
        <v>52702.020000000004</v>
      </c>
      <c r="AS323" s="25">
        <v>187310.78999999998</v>
      </c>
      <c r="AT323" s="25">
        <v>121086.12</v>
      </c>
      <c r="AU323" s="25">
        <v>131628.24</v>
      </c>
      <c r="AV323" s="25">
        <v>235664</v>
      </c>
      <c r="AW323" s="25">
        <v>186224</v>
      </c>
      <c r="AX323" s="25">
        <v>184164</v>
      </c>
      <c r="AY323" s="25">
        <v>239166</v>
      </c>
      <c r="AZ323" s="25">
        <v>179426</v>
      </c>
      <c r="BA323" s="54"/>
      <c r="BB323" s="1188">
        <v>0</v>
      </c>
      <c r="BC323" s="1188">
        <v>0</v>
      </c>
      <c r="BD323" s="1188">
        <v>0</v>
      </c>
      <c r="BE323" s="1188">
        <v>187048</v>
      </c>
      <c r="BF323" s="1188">
        <v>266255</v>
      </c>
      <c r="BG323" s="1188">
        <v>158105</v>
      </c>
      <c r="BH323" s="1188">
        <v>193743</v>
      </c>
      <c r="BI323" s="1188">
        <v>235664</v>
      </c>
      <c r="BJ323" s="1188">
        <v>186224</v>
      </c>
      <c r="BK323" s="1188">
        <v>184164</v>
      </c>
      <c r="BL323" s="1188">
        <v>239166</v>
      </c>
      <c r="BM323" s="1188">
        <v>179426</v>
      </c>
    </row>
    <row r="324" spans="3:65" s="503" customFormat="1" ht="21" customHeight="1">
      <c r="C324" s="54" t="s">
        <v>1065</v>
      </c>
      <c r="D324" s="32" t="s">
        <v>744</v>
      </c>
      <c r="E324" s="1303"/>
      <c r="F324" s="32" t="s">
        <v>1</v>
      </c>
      <c r="G324" s="32" t="s">
        <v>143</v>
      </c>
      <c r="H324" s="32"/>
      <c r="I324" s="24">
        <v>100842.94999999998</v>
      </c>
      <c r="J324" s="24">
        <v>148213.39499999999</v>
      </c>
      <c r="K324" s="123">
        <v>-47370.445000000007</v>
      </c>
      <c r="L324" s="78">
        <v>0</v>
      </c>
      <c r="M324" s="100">
        <v>100842.94999999998</v>
      </c>
      <c r="N324" s="32"/>
      <c r="O324" s="24">
        <v>364640.87</v>
      </c>
      <c r="P324" s="24">
        <v>615940.51500000001</v>
      </c>
      <c r="Q324" s="123">
        <v>-251299.64500000002</v>
      </c>
      <c r="R324" s="78">
        <v>0</v>
      </c>
      <c r="S324" s="100">
        <v>364640.87</v>
      </c>
      <c r="T324" s="32"/>
      <c r="U324" s="24">
        <v>1148493.5299999998</v>
      </c>
      <c r="V324" s="24">
        <v>1399793.1749999998</v>
      </c>
      <c r="W324" s="123">
        <v>-251299.64500000002</v>
      </c>
      <c r="X324" s="78">
        <v>0</v>
      </c>
      <c r="Y324" s="100">
        <v>1148493.5299999998</v>
      </c>
      <c r="Z324" s="32"/>
      <c r="AA324" s="24">
        <v>364640.87</v>
      </c>
      <c r="AB324" s="32"/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0</v>
      </c>
      <c r="AL324" s="25">
        <v>0</v>
      </c>
      <c r="AM324" s="25">
        <v>0</v>
      </c>
      <c r="AN324" s="25">
        <v>0</v>
      </c>
      <c r="AO324" s="25">
        <v>0</v>
      </c>
      <c r="AP324" s="25">
        <v>0</v>
      </c>
      <c r="AQ324" s="25">
        <v>0</v>
      </c>
      <c r="AR324" s="25">
        <v>36967.15</v>
      </c>
      <c r="AS324" s="25">
        <v>137517.50999999998</v>
      </c>
      <c r="AT324" s="25">
        <v>89313.26</v>
      </c>
      <c r="AU324" s="25">
        <v>100842.94999999998</v>
      </c>
      <c r="AV324" s="25">
        <v>180282.96</v>
      </c>
      <c r="AW324" s="25">
        <v>142461.36000000002</v>
      </c>
      <c r="AX324" s="25">
        <v>140885.46</v>
      </c>
      <c r="AY324" s="25">
        <v>182961.99</v>
      </c>
      <c r="AZ324" s="25">
        <v>137260.89000000001</v>
      </c>
      <c r="BA324" s="32"/>
      <c r="BB324" s="26">
        <v>0</v>
      </c>
      <c r="BC324" s="26">
        <v>0</v>
      </c>
      <c r="BD324" s="26">
        <v>0</v>
      </c>
      <c r="BE324" s="26">
        <v>143091.72</v>
      </c>
      <c r="BF324" s="26">
        <v>203685.07500000001</v>
      </c>
      <c r="BG324" s="26">
        <v>120950.325</v>
      </c>
      <c r="BH324" s="26">
        <v>148213.39499999999</v>
      </c>
      <c r="BI324" s="26">
        <v>180282.96</v>
      </c>
      <c r="BJ324" s="26">
        <v>142461.36000000002</v>
      </c>
      <c r="BK324" s="26">
        <v>140885.46</v>
      </c>
      <c r="BL324" s="26">
        <v>182961.99</v>
      </c>
      <c r="BM324" s="26">
        <v>137260.89000000001</v>
      </c>
    </row>
    <row r="325" spans="3:65" s="503" customFormat="1" ht="21" customHeight="1">
      <c r="C325" s="54" t="s">
        <v>1035</v>
      </c>
      <c r="D325" s="32" t="s">
        <v>744</v>
      </c>
      <c r="E325" s="1303"/>
      <c r="F325" s="32" t="s">
        <v>36</v>
      </c>
      <c r="G325" s="32" t="s">
        <v>143</v>
      </c>
      <c r="H325" s="32"/>
      <c r="I325" s="24">
        <v>51606.310000000012</v>
      </c>
      <c r="J325" s="24">
        <v>63030</v>
      </c>
      <c r="K325" s="123">
        <v>-11423.689999999988</v>
      </c>
      <c r="L325" s="78">
        <v>0</v>
      </c>
      <c r="M325" s="100">
        <v>51606.310000000012</v>
      </c>
      <c r="N325" s="32"/>
      <c r="O325" s="24">
        <v>204118.49</v>
      </c>
      <c r="P325" s="24">
        <v>363614.07500000001</v>
      </c>
      <c r="Q325" s="123">
        <v>-159495.58500000002</v>
      </c>
      <c r="R325" s="78">
        <v>0</v>
      </c>
      <c r="S325" s="100">
        <v>204118.49</v>
      </c>
      <c r="T325" s="32"/>
      <c r="U325" s="24">
        <v>544018.49</v>
      </c>
      <c r="V325" s="24">
        <v>703514.07499999995</v>
      </c>
      <c r="W325" s="123">
        <v>-159495.58499999996</v>
      </c>
      <c r="X325" s="78">
        <v>0</v>
      </c>
      <c r="Y325" s="100">
        <v>544018.49</v>
      </c>
      <c r="Z325" s="32"/>
      <c r="AA325" s="24">
        <v>204118.49</v>
      </c>
      <c r="AB325" s="32"/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0</v>
      </c>
      <c r="AJ325" s="25">
        <v>0</v>
      </c>
      <c r="AK325" s="25">
        <v>0</v>
      </c>
      <c r="AL325" s="25">
        <v>0</v>
      </c>
      <c r="AM325" s="25">
        <v>0</v>
      </c>
      <c r="AN325" s="25">
        <v>0</v>
      </c>
      <c r="AO325" s="25">
        <v>0</v>
      </c>
      <c r="AP325" s="25">
        <v>0</v>
      </c>
      <c r="AQ325" s="25">
        <v>0</v>
      </c>
      <c r="AR325" s="25">
        <v>17895.000000000004</v>
      </c>
      <c r="AS325" s="25">
        <v>87356.599999999991</v>
      </c>
      <c r="AT325" s="25">
        <v>47260.579999999994</v>
      </c>
      <c r="AU325" s="25">
        <v>51606.310000000012</v>
      </c>
      <c r="AV325" s="25">
        <v>77880</v>
      </c>
      <c r="AW325" s="25">
        <v>62370</v>
      </c>
      <c r="AX325" s="25">
        <v>61380</v>
      </c>
      <c r="AY325" s="25">
        <v>78540</v>
      </c>
      <c r="AZ325" s="25">
        <v>59730</v>
      </c>
      <c r="BA325" s="32"/>
      <c r="BB325" s="26">
        <v>0</v>
      </c>
      <c r="BC325" s="26">
        <v>0</v>
      </c>
      <c r="BD325" s="26">
        <v>0</v>
      </c>
      <c r="BE325" s="26">
        <v>120959.08</v>
      </c>
      <c r="BF325" s="26">
        <v>120743.81000000001</v>
      </c>
      <c r="BG325" s="26">
        <v>58881.184999999998</v>
      </c>
      <c r="BH325" s="26">
        <v>63030</v>
      </c>
      <c r="BI325" s="26">
        <v>77880</v>
      </c>
      <c r="BJ325" s="26">
        <v>62370</v>
      </c>
      <c r="BK325" s="26">
        <v>61380</v>
      </c>
      <c r="BL325" s="26">
        <v>78540</v>
      </c>
      <c r="BM325" s="26">
        <v>59730</v>
      </c>
    </row>
    <row r="326" spans="3:65" s="503" customFormat="1" ht="21" customHeight="1">
      <c r="C326" s="54" t="s">
        <v>1039</v>
      </c>
      <c r="D326" s="32" t="s">
        <v>744</v>
      </c>
      <c r="E326" s="1303"/>
      <c r="F326" s="32" t="s">
        <v>40</v>
      </c>
      <c r="G326" s="32" t="s">
        <v>143</v>
      </c>
      <c r="H326" s="32"/>
      <c r="I326" s="24">
        <v>18215.73</v>
      </c>
      <c r="J326" s="24">
        <v>25210.723076923077</v>
      </c>
      <c r="K326" s="123">
        <v>-6994.9930769230778</v>
      </c>
      <c r="L326" s="78">
        <v>0</v>
      </c>
      <c r="M326" s="100">
        <v>18215.73</v>
      </c>
      <c r="N326" s="32"/>
      <c r="O326" s="24">
        <v>64683.600000000006</v>
      </c>
      <c r="P326" s="24">
        <v>107145.57307692309</v>
      </c>
      <c r="Q326" s="123">
        <v>-42461.973076923081</v>
      </c>
      <c r="R326" s="78">
        <v>0</v>
      </c>
      <c r="S326" s="100">
        <v>64683.600000000006</v>
      </c>
      <c r="T326" s="32"/>
      <c r="U326" s="24">
        <v>203342.57692307694</v>
      </c>
      <c r="V326" s="24">
        <v>245804.55000000002</v>
      </c>
      <c r="W326" s="123">
        <v>-42461.973076923081</v>
      </c>
      <c r="X326" s="78">
        <v>0</v>
      </c>
      <c r="Y326" s="100">
        <v>203342.57692307694</v>
      </c>
      <c r="Z326" s="32"/>
      <c r="AA326" s="24">
        <v>64683.600000000006</v>
      </c>
      <c r="AB326" s="32"/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0</v>
      </c>
      <c r="AN326" s="25">
        <v>0</v>
      </c>
      <c r="AO326" s="25">
        <v>0</v>
      </c>
      <c r="AP326" s="25">
        <v>0</v>
      </c>
      <c r="AQ326" s="25">
        <v>3.637978807091713E-12</v>
      </c>
      <c r="AR326" s="25">
        <v>5885.4200000000019</v>
      </c>
      <c r="AS326" s="25">
        <v>18433.560000000001</v>
      </c>
      <c r="AT326" s="25">
        <v>22148.89</v>
      </c>
      <c r="AU326" s="25">
        <v>18215.73</v>
      </c>
      <c r="AV326" s="25">
        <v>31513.403846153844</v>
      </c>
      <c r="AW326" s="25">
        <v>25210.723076923077</v>
      </c>
      <c r="AX326" s="25">
        <v>25210.723076923077</v>
      </c>
      <c r="AY326" s="25">
        <v>31513.403846153844</v>
      </c>
      <c r="AZ326" s="25">
        <v>25210.723076923077</v>
      </c>
      <c r="BA326" s="32"/>
      <c r="BB326" s="26">
        <v>0</v>
      </c>
      <c r="BC326" s="26">
        <v>0</v>
      </c>
      <c r="BD326" s="26">
        <v>0</v>
      </c>
      <c r="BE326" s="26">
        <v>25210.723076923077</v>
      </c>
      <c r="BF326" s="26">
        <v>31513.403846153844</v>
      </c>
      <c r="BG326" s="26">
        <v>25210.723076923077</v>
      </c>
      <c r="BH326" s="26">
        <v>25210.723076923077</v>
      </c>
      <c r="BI326" s="26">
        <v>31513.403846153844</v>
      </c>
      <c r="BJ326" s="26">
        <v>25210.723076923077</v>
      </c>
      <c r="BK326" s="26">
        <v>25210.723076923077</v>
      </c>
      <c r="BL326" s="26">
        <v>31513.403846153844</v>
      </c>
      <c r="BM326" s="26">
        <v>25210.723076923077</v>
      </c>
    </row>
    <row r="327" spans="3:65" s="503" customFormat="1" ht="21" customHeight="1">
      <c r="C327" s="54" t="s">
        <v>1066</v>
      </c>
      <c r="D327" s="32" t="s">
        <v>744</v>
      </c>
      <c r="E327" s="1303"/>
      <c r="F327" s="32" t="s">
        <v>79</v>
      </c>
      <c r="G327" s="32" t="s">
        <v>143</v>
      </c>
      <c r="H327" s="32"/>
      <c r="I327" s="24">
        <v>30212.45</v>
      </c>
      <c r="J327" s="24">
        <v>24858.46123076923</v>
      </c>
      <c r="K327" s="123">
        <v>5353.9887692307711</v>
      </c>
      <c r="L327" s="78">
        <v>0</v>
      </c>
      <c r="M327" s="100">
        <v>30212.45</v>
      </c>
      <c r="N327" s="32"/>
      <c r="O327" s="24">
        <v>113330.3</v>
      </c>
      <c r="P327" s="24">
        <v>104845.16323076923</v>
      </c>
      <c r="Q327" s="123">
        <v>8485.1367692307686</v>
      </c>
      <c r="R327" s="78">
        <v>0</v>
      </c>
      <c r="S327" s="100">
        <v>113330.3</v>
      </c>
      <c r="T327" s="32"/>
      <c r="U327" s="24">
        <v>248250.36676923075</v>
      </c>
      <c r="V327" s="24">
        <v>239765.22999999998</v>
      </c>
      <c r="W327" s="123">
        <v>8485.1367692307686</v>
      </c>
      <c r="X327" s="78">
        <v>0</v>
      </c>
      <c r="Y327" s="100">
        <v>248250.36676923075</v>
      </c>
      <c r="Z327" s="32"/>
      <c r="AA327" s="24">
        <v>113330.3</v>
      </c>
      <c r="AB327" s="32"/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0</v>
      </c>
      <c r="AL327" s="25">
        <v>0</v>
      </c>
      <c r="AM327" s="25">
        <v>0</v>
      </c>
      <c r="AN327" s="25">
        <v>0</v>
      </c>
      <c r="AO327" s="25">
        <v>0</v>
      </c>
      <c r="AP327" s="25">
        <v>49.55</v>
      </c>
      <c r="AQ327" s="25">
        <v>-49.550000000000892</v>
      </c>
      <c r="AR327" s="25">
        <v>14573.639999999998</v>
      </c>
      <c r="AS327" s="25">
        <v>39875.67</v>
      </c>
      <c r="AT327" s="25">
        <v>28668.54</v>
      </c>
      <c r="AU327" s="25">
        <v>30212.45</v>
      </c>
      <c r="AV327" s="25">
        <v>30786.427538461539</v>
      </c>
      <c r="AW327" s="25">
        <v>24527.62523076923</v>
      </c>
      <c r="AX327" s="25">
        <v>24436.985230769231</v>
      </c>
      <c r="AY327" s="25">
        <v>30940.515538461543</v>
      </c>
      <c r="AZ327" s="25">
        <v>24228.513230769233</v>
      </c>
      <c r="BA327" s="32"/>
      <c r="BB327" s="26">
        <v>0</v>
      </c>
      <c r="BC327" s="26">
        <v>0</v>
      </c>
      <c r="BD327" s="26">
        <v>0</v>
      </c>
      <c r="BE327" s="26">
        <v>24563.881230769231</v>
      </c>
      <c r="BF327" s="26">
        <v>32132.43153846154</v>
      </c>
      <c r="BG327" s="26">
        <v>23290.389230769226</v>
      </c>
      <c r="BH327" s="26">
        <v>24858.46123076923</v>
      </c>
      <c r="BI327" s="26">
        <v>30786.427538461539</v>
      </c>
      <c r="BJ327" s="26">
        <v>24527.62523076923</v>
      </c>
      <c r="BK327" s="26">
        <v>24436.985230769231</v>
      </c>
      <c r="BL327" s="26">
        <v>30940.515538461543</v>
      </c>
      <c r="BM327" s="26">
        <v>24228.513230769233</v>
      </c>
    </row>
    <row r="328" spans="3:65" s="503" customFormat="1" ht="21" customHeight="1">
      <c r="C328" s="54" t="s">
        <v>1043</v>
      </c>
      <c r="D328" s="32" t="s">
        <v>744</v>
      </c>
      <c r="E328" s="1303"/>
      <c r="F328" s="54" t="s">
        <v>87</v>
      </c>
      <c r="G328" s="54" t="s">
        <v>143</v>
      </c>
      <c r="H328" s="54"/>
      <c r="I328" s="25">
        <v>808.45999999997002</v>
      </c>
      <c r="J328" s="25">
        <v>35114.210692307679</v>
      </c>
      <c r="K328" s="514">
        <v>-34305.750692307709</v>
      </c>
      <c r="L328" s="82">
        <v>0</v>
      </c>
      <c r="M328" s="524">
        <v>808.45999999997002</v>
      </c>
      <c r="N328" s="54"/>
      <c r="O328" s="25">
        <v>-17491.520000000044</v>
      </c>
      <c r="P328" s="25">
        <v>40335.703692307681</v>
      </c>
      <c r="Q328" s="514">
        <v>-57827.223692307729</v>
      </c>
      <c r="R328" s="82">
        <v>0</v>
      </c>
      <c r="S328" s="524">
        <v>-17491.520000000044</v>
      </c>
      <c r="T328" s="54"/>
      <c r="U328" s="25">
        <v>152882.09630769226</v>
      </c>
      <c r="V328" s="25">
        <v>210709.32</v>
      </c>
      <c r="W328" s="514">
        <v>-57827.223692307743</v>
      </c>
      <c r="X328" s="82">
        <v>0</v>
      </c>
      <c r="Y328" s="524">
        <v>152882.09630769226</v>
      </c>
      <c r="Z328" s="54"/>
      <c r="AA328" s="25">
        <v>-17491.520000000044</v>
      </c>
      <c r="AB328" s="32"/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0</v>
      </c>
      <c r="AL328" s="25">
        <v>0</v>
      </c>
      <c r="AM328" s="25">
        <v>0</v>
      </c>
      <c r="AN328" s="25">
        <v>0</v>
      </c>
      <c r="AO328" s="25">
        <v>0</v>
      </c>
      <c r="AP328" s="25">
        <v>-49.55</v>
      </c>
      <c r="AQ328" s="25">
        <v>49.549999999997254</v>
      </c>
      <c r="AR328" s="25">
        <v>-1386.9100000000017</v>
      </c>
      <c r="AS328" s="25">
        <v>-8148.3200000000106</v>
      </c>
      <c r="AT328" s="25">
        <v>-8764.75</v>
      </c>
      <c r="AU328" s="25">
        <v>808.45999999997002</v>
      </c>
      <c r="AV328" s="25">
        <v>40103.128615384609</v>
      </c>
      <c r="AW328" s="25">
        <v>30353.011692307704</v>
      </c>
      <c r="AX328" s="25">
        <v>29857.75169230768</v>
      </c>
      <c r="AY328" s="25">
        <v>41968.070615384604</v>
      </c>
      <c r="AZ328" s="25">
        <v>28091.6536923077</v>
      </c>
      <c r="BA328" s="54"/>
      <c r="BB328" s="1188">
        <v>0</v>
      </c>
      <c r="BC328" s="1188">
        <v>0</v>
      </c>
      <c r="BD328" s="1188">
        <v>0</v>
      </c>
      <c r="BE328" s="1188">
        <v>-27641.964307692309</v>
      </c>
      <c r="BF328" s="1188">
        <v>19295.429615384615</v>
      </c>
      <c r="BG328" s="1188">
        <v>13568.027692307693</v>
      </c>
      <c r="BH328" s="1188">
        <v>35114.210692307679</v>
      </c>
      <c r="BI328" s="1188">
        <v>40103.128615384609</v>
      </c>
      <c r="BJ328" s="1188">
        <v>30353.011692307704</v>
      </c>
      <c r="BK328" s="1188">
        <v>29857.75169230768</v>
      </c>
      <c r="BL328" s="1188">
        <v>41968.070615384604</v>
      </c>
      <c r="BM328" s="1188">
        <v>28091.6536923077</v>
      </c>
    </row>
    <row r="329" spans="3:65" s="503" customFormat="1" ht="21" customHeight="1">
      <c r="C329" s="502"/>
      <c r="D329" s="502"/>
      <c r="E329" s="1303"/>
      <c r="F329" s="106" t="s">
        <v>609</v>
      </c>
      <c r="G329" s="106" t="s">
        <v>614</v>
      </c>
      <c r="H329" s="106"/>
      <c r="I329" s="510">
        <v>0.8281830733661355</v>
      </c>
      <c r="J329" s="510">
        <v>1.1688753548895898</v>
      </c>
      <c r="K329" s="515">
        <v>-0.34069228152345432</v>
      </c>
      <c r="L329" s="510">
        <v>0</v>
      </c>
      <c r="M329" s="515">
        <v>0.8281830733661355</v>
      </c>
      <c r="N329" s="106"/>
      <c r="O329" s="510">
        <v>0.39506889880495311</v>
      </c>
      <c r="P329" s="510">
        <v>0.64073703838551965</v>
      </c>
      <c r="Q329" s="515">
        <v>-0.24566813958056655</v>
      </c>
      <c r="R329" s="510">
        <v>0</v>
      </c>
      <c r="S329" s="515">
        <v>0.39506889880495311</v>
      </c>
      <c r="T329" s="106"/>
      <c r="U329" s="510">
        <v>0.68538934735438373</v>
      </c>
      <c r="V329" s="510">
        <v>0.81668213243873966</v>
      </c>
      <c r="W329" s="515">
        <v>-0.13129278508435593</v>
      </c>
      <c r="X329" s="510">
        <v>0</v>
      </c>
      <c r="Y329" s="515">
        <v>0.68538934735438373</v>
      </c>
      <c r="Z329" s="106"/>
      <c r="AA329" s="67">
        <v>0.22327021531735336</v>
      </c>
      <c r="AB329" s="32"/>
      <c r="AC329" s="67" t="e">
        <v>#DIV/0!</v>
      </c>
      <c r="AD329" s="67" t="e">
        <v>#DIV/0!</v>
      </c>
      <c r="AE329" s="67" t="e">
        <v>#DIV/0!</v>
      </c>
      <c r="AF329" s="67" t="e">
        <v>#DIV/0!</v>
      </c>
      <c r="AG329" s="67" t="e">
        <v>#DIV/0!</v>
      </c>
      <c r="AH329" s="67" t="e">
        <v>#DIV/0!</v>
      </c>
      <c r="AI329" s="67" t="e">
        <v>#DIV/0!</v>
      </c>
      <c r="AJ329" s="67" t="e">
        <v>#DIV/0!</v>
      </c>
      <c r="AK329" s="67" t="e">
        <v>#DIV/0!</v>
      </c>
      <c r="AL329" s="67" t="e">
        <v>#DIV/0!</v>
      </c>
      <c r="AM329" s="67" t="e">
        <v>#DIV/0!</v>
      </c>
      <c r="AN329" s="67" t="e">
        <v>#DIV/0!</v>
      </c>
      <c r="AO329" s="67" t="e">
        <v>#DIV/0!</v>
      </c>
      <c r="AP329" s="67" t="e">
        <v>#DIV/0!</v>
      </c>
      <c r="AQ329" s="67" t="e">
        <v>#DIV/0!</v>
      </c>
      <c r="AR329" s="67">
        <v>0.70143706066674483</v>
      </c>
      <c r="AS329" s="67">
        <v>0.73416758319155029</v>
      </c>
      <c r="AT329" s="67">
        <v>0.73760113875975208</v>
      </c>
      <c r="AU329" s="67">
        <v>0.76611941328091893</v>
      </c>
      <c r="AV329" s="67">
        <v>0.76500000000000001</v>
      </c>
      <c r="AW329" s="67">
        <v>0.76500000000000012</v>
      </c>
      <c r="AX329" s="67">
        <v>0.7649999999999999</v>
      </c>
      <c r="AY329" s="67">
        <v>0.76500000000000001</v>
      </c>
      <c r="AZ329" s="67">
        <v>0.76500000000000012</v>
      </c>
      <c r="BA329" s="106"/>
      <c r="BB329" s="67" t="e">
        <v>#DIV/0!</v>
      </c>
      <c r="BC329" s="67" t="e">
        <v>#DIV/0!</v>
      </c>
      <c r="BD329" s="67" t="e">
        <v>#DIV/0!</v>
      </c>
      <c r="BE329" s="67">
        <v>0.76500000000000001</v>
      </c>
      <c r="BF329" s="67">
        <v>0.76500000000000001</v>
      </c>
      <c r="BG329" s="67">
        <v>0.76500000000000001</v>
      </c>
      <c r="BH329" s="67">
        <v>0.7649999999999999</v>
      </c>
      <c r="BI329" s="67">
        <v>0.76500000000000001</v>
      </c>
      <c r="BJ329" s="67">
        <v>0.76500000000000012</v>
      </c>
      <c r="BK329" s="67">
        <v>0.7649999999999999</v>
      </c>
      <c r="BL329" s="67">
        <v>0.76500000000000001</v>
      </c>
      <c r="BM329" s="67">
        <v>0.76500000000000012</v>
      </c>
    </row>
    <row r="330" spans="3:65" s="503" customFormat="1" ht="21" customHeight="1">
      <c r="C330" s="502"/>
      <c r="D330" s="502"/>
      <c r="E330" s="1303"/>
      <c r="F330" s="106" t="s">
        <v>610</v>
      </c>
      <c r="G330" s="106" t="s">
        <v>614</v>
      </c>
      <c r="H330" s="106"/>
      <c r="I330" s="511">
        <v>0.42382211568469141</v>
      </c>
      <c r="J330" s="511">
        <v>0.4970820189274448</v>
      </c>
      <c r="K330" s="516">
        <v>7.3259903242753388E-2</v>
      </c>
      <c r="L330" s="511">
        <v>0</v>
      </c>
      <c r="M330" s="516">
        <v>-0.42382211568469141</v>
      </c>
      <c r="N330" s="106"/>
      <c r="O330" s="511">
        <v>0.22115147726043388</v>
      </c>
      <c r="P330" s="511">
        <v>0.37825244460626234</v>
      </c>
      <c r="Q330" s="516">
        <v>0.15710096734582846</v>
      </c>
      <c r="R330" s="511">
        <v>0</v>
      </c>
      <c r="S330" s="516">
        <v>-0.22115147726043388</v>
      </c>
      <c r="T330" s="106"/>
      <c r="U330" s="511">
        <v>0.32465527063945876</v>
      </c>
      <c r="V330" s="511">
        <v>0.41045161901983662</v>
      </c>
      <c r="W330" s="516">
        <v>8.5796348380377863E-2</v>
      </c>
      <c r="X330" s="511">
        <v>0</v>
      </c>
      <c r="Y330" s="516">
        <v>-0.32465527063945876</v>
      </c>
      <c r="Z330" s="106"/>
      <c r="AA330" s="22">
        <v>0.12498209323752721</v>
      </c>
      <c r="AB330" s="32"/>
      <c r="AC330" s="22" t="e">
        <v>#DIV/0!</v>
      </c>
      <c r="AD330" s="22" t="e">
        <v>#DIV/0!</v>
      </c>
      <c r="AE330" s="22" t="e">
        <v>#DIV/0!</v>
      </c>
      <c r="AF330" s="22" t="e">
        <v>#DIV/0!</v>
      </c>
      <c r="AG330" s="22" t="e">
        <v>#DIV/0!</v>
      </c>
      <c r="AH330" s="22" t="e">
        <v>#DIV/0!</v>
      </c>
      <c r="AI330" s="22" t="e">
        <v>#DIV/0!</v>
      </c>
      <c r="AJ330" s="22" t="e">
        <v>#DIV/0!</v>
      </c>
      <c r="AK330" s="22" t="e">
        <v>#DIV/0!</v>
      </c>
      <c r="AL330" s="22" t="e">
        <v>#DIV/0!</v>
      </c>
      <c r="AM330" s="22" t="e">
        <v>#DIV/0!</v>
      </c>
      <c r="AN330" s="22" t="e">
        <v>#DIV/0!</v>
      </c>
      <c r="AO330" s="22" t="e">
        <v>#DIV/0!</v>
      </c>
      <c r="AP330" s="22" t="e">
        <v>#DIV/0!</v>
      </c>
      <c r="AQ330" s="22" t="e">
        <v>#DIV/0!</v>
      </c>
      <c r="AR330" s="22">
        <v>0.33955055233177023</v>
      </c>
      <c r="AS330" s="22">
        <v>0.46637249247627433</v>
      </c>
      <c r="AT330" s="22">
        <v>0.39030551148224085</v>
      </c>
      <c r="AU330" s="22">
        <v>0.39206108050977523</v>
      </c>
      <c r="AV330" s="22">
        <v>0.33047050037341297</v>
      </c>
      <c r="AW330" s="22">
        <v>0.33491923704785637</v>
      </c>
      <c r="AX330" s="22">
        <v>0.33328989379031732</v>
      </c>
      <c r="AY330" s="22">
        <v>0.32839115927849277</v>
      </c>
      <c r="AZ330" s="22">
        <v>0.33289489817529233</v>
      </c>
      <c r="BA330" s="106"/>
      <c r="BB330" s="22" t="e">
        <v>#DIV/0!</v>
      </c>
      <c r="BC330" s="22" t="e">
        <v>#DIV/0!</v>
      </c>
      <c r="BD330" s="22" t="e">
        <v>#DIV/0!</v>
      </c>
      <c r="BE330" s="22">
        <v>0.64667400881057269</v>
      </c>
      <c r="BF330" s="22">
        <v>0.45348936170212772</v>
      </c>
      <c r="BG330" s="22">
        <v>0.37241823471743463</v>
      </c>
      <c r="BH330" s="22">
        <v>0.32532788281383068</v>
      </c>
      <c r="BI330" s="22">
        <v>0.33047050037341297</v>
      </c>
      <c r="BJ330" s="22">
        <v>0.33491923704785637</v>
      </c>
      <c r="BK330" s="22">
        <v>0.33328989379031732</v>
      </c>
      <c r="BL330" s="22">
        <v>0.32839115927849277</v>
      </c>
      <c r="BM330" s="22">
        <v>0.33289489817529233</v>
      </c>
    </row>
    <row r="331" spans="3:65" s="503" customFormat="1" ht="21" customHeight="1">
      <c r="C331" s="502"/>
      <c r="D331" s="502"/>
      <c r="E331" s="1303"/>
      <c r="F331" s="106" t="s">
        <v>611</v>
      </c>
      <c r="G331" s="106" t="s">
        <v>614</v>
      </c>
      <c r="H331" s="106"/>
      <c r="I331" s="511">
        <v>0.14959855155970464</v>
      </c>
      <c r="J331" s="511">
        <v>0.1988227371997088</v>
      </c>
      <c r="K331" s="516">
        <v>4.9224185640004164E-2</v>
      </c>
      <c r="L331" s="511">
        <v>0</v>
      </c>
      <c r="M331" s="516">
        <v>-0.14959855155970464</v>
      </c>
      <c r="N331" s="106"/>
      <c r="O331" s="511">
        <v>7.0081224363961359E-2</v>
      </c>
      <c r="P331" s="511">
        <v>0.11145903784138467</v>
      </c>
      <c r="Q331" s="516">
        <v>4.1377813477423309E-2</v>
      </c>
      <c r="R331" s="511">
        <v>0</v>
      </c>
      <c r="S331" s="516">
        <v>-7.0081224363961359E-2</v>
      </c>
      <c r="T331" s="106"/>
      <c r="U331" s="511">
        <v>0.12134925660980109</v>
      </c>
      <c r="V331" s="511">
        <v>0.14340988914819139</v>
      </c>
      <c r="W331" s="516">
        <v>2.2060632538390301E-2</v>
      </c>
      <c r="X331" s="511">
        <v>0</v>
      </c>
      <c r="Y331" s="516">
        <v>-0.12134925660980109</v>
      </c>
      <c r="Z331" s="106"/>
      <c r="AA331" s="22">
        <v>3.9605876597161367E-2</v>
      </c>
      <c r="AB331" s="32"/>
      <c r="AC331" s="67">
        <v>0</v>
      </c>
      <c r="AD331" s="67">
        <v>0</v>
      </c>
      <c r="AE331" s="67">
        <v>0</v>
      </c>
      <c r="AF331" s="67">
        <v>0</v>
      </c>
      <c r="AG331" s="67">
        <v>0</v>
      </c>
      <c r="AH331" s="67">
        <v>0</v>
      </c>
      <c r="AI331" s="67">
        <v>0</v>
      </c>
      <c r="AJ331" s="67">
        <v>0</v>
      </c>
      <c r="AK331" s="67">
        <v>0</v>
      </c>
      <c r="AL331" s="67">
        <v>0</v>
      </c>
      <c r="AM331" s="67">
        <v>0</v>
      </c>
      <c r="AN331" s="67">
        <v>0</v>
      </c>
      <c r="AO331" s="67">
        <v>0</v>
      </c>
      <c r="AP331" s="67">
        <v>0</v>
      </c>
      <c r="AQ331" s="67">
        <v>2.914459792030463E-17</v>
      </c>
      <c r="AR331" s="67">
        <v>4.5220558772504284E-2</v>
      </c>
      <c r="AS331" s="67">
        <v>0.10283263419159036</v>
      </c>
      <c r="AT331" s="67">
        <v>0.20704047680586438</v>
      </c>
      <c r="AU331" s="67">
        <v>0.14959855155970464</v>
      </c>
      <c r="AV331" s="67">
        <v>0.19274253116913667</v>
      </c>
      <c r="AW331" s="67">
        <v>0.1895543088490457</v>
      </c>
      <c r="AX331" s="67">
        <v>0.18496495287544443</v>
      </c>
      <c r="AY331" s="67">
        <v>0.18069612297106563</v>
      </c>
      <c r="AZ331" s="67">
        <v>0.17326957441184246</v>
      </c>
      <c r="BA331" s="106"/>
      <c r="BB331" s="67">
        <v>0</v>
      </c>
      <c r="BC331" s="67">
        <v>0</v>
      </c>
      <c r="BD331" s="67">
        <v>0</v>
      </c>
      <c r="BE331" s="67">
        <v>0.19113512567796115</v>
      </c>
      <c r="BF331" s="67">
        <v>0.17764038244731592</v>
      </c>
      <c r="BG331" s="67">
        <v>0.24692187146839448</v>
      </c>
      <c r="BH331" s="67">
        <v>0.1988227371997088</v>
      </c>
      <c r="BI331" s="67">
        <v>0.19274253116913667</v>
      </c>
      <c r="BJ331" s="67">
        <v>0.1895543088490457</v>
      </c>
      <c r="BK331" s="67">
        <v>0.18496495287544443</v>
      </c>
      <c r="BL331" s="67">
        <v>0.18069612297106563</v>
      </c>
      <c r="BM331" s="67">
        <v>0.17326957441184246</v>
      </c>
    </row>
    <row r="332" spans="3:65" s="503" customFormat="1" ht="21" customHeight="1">
      <c r="C332" s="502"/>
      <c r="D332" s="502"/>
      <c r="E332" s="1303"/>
      <c r="F332" s="106" t="s">
        <v>612</v>
      </c>
      <c r="G332" s="106" t="s">
        <v>614</v>
      </c>
      <c r="H332" s="106"/>
      <c r="I332" s="511">
        <v>0.24812284542370791</v>
      </c>
      <c r="J332" s="511">
        <v>0.1960446469303567</v>
      </c>
      <c r="K332" s="516">
        <v>-5.2078198493351213E-2</v>
      </c>
      <c r="L332" s="511">
        <v>0</v>
      </c>
      <c r="M332" s="516">
        <v>-0.24812284542370791</v>
      </c>
      <c r="N332" s="106"/>
      <c r="O332" s="511">
        <v>0.12278732447691608</v>
      </c>
      <c r="P332" s="511">
        <v>0.10906601813249686</v>
      </c>
      <c r="Q332" s="516">
        <v>-1.3721306344419218E-2</v>
      </c>
      <c r="R332" s="511">
        <v>0</v>
      </c>
      <c r="S332" s="516">
        <v>-0.12278732447691608</v>
      </c>
      <c r="T332" s="106"/>
      <c r="U332" s="511">
        <v>0.1481489903216516</v>
      </c>
      <c r="V332" s="511">
        <v>0.13988636522753792</v>
      </c>
      <c r="W332" s="516">
        <v>-8.2626250941136847E-3</v>
      </c>
      <c r="X332" s="511">
        <v>0</v>
      </c>
      <c r="Y332" s="516">
        <v>-0.1481489903216516</v>
      </c>
      <c r="Z332" s="106"/>
      <c r="AA332" s="22">
        <v>6.9392332469424653E-2</v>
      </c>
      <c r="AB332" s="32"/>
      <c r="AC332" s="67" t="e">
        <v>#DIV/0!</v>
      </c>
      <c r="AD332" s="67" t="e">
        <v>#DIV/0!</v>
      </c>
      <c r="AE332" s="67" t="e">
        <v>#DIV/0!</v>
      </c>
      <c r="AF332" s="67" t="e">
        <v>#DIV/0!</v>
      </c>
      <c r="AG332" s="67" t="e">
        <v>#DIV/0!</v>
      </c>
      <c r="AH332" s="67" t="e">
        <v>#DIV/0!</v>
      </c>
      <c r="AI332" s="67" t="e">
        <v>#DIV/0!</v>
      </c>
      <c r="AJ332" s="67" t="e">
        <v>#DIV/0!</v>
      </c>
      <c r="AK332" s="67" t="e">
        <v>#DIV/0!</v>
      </c>
      <c r="AL332" s="67" t="e">
        <v>#DIV/0!</v>
      </c>
      <c r="AM332" s="67" t="e">
        <v>#DIV/0!</v>
      </c>
      <c r="AN332" s="67" t="e">
        <v>#DIV/0!</v>
      </c>
      <c r="AO332" s="67" t="e">
        <v>#DIV/0!</v>
      </c>
      <c r="AP332" s="67" t="e">
        <v>#DIV/0!</v>
      </c>
      <c r="AQ332" s="67" t="e">
        <v>#DIV/0!</v>
      </c>
      <c r="AR332" s="67">
        <v>0.27652905903796471</v>
      </c>
      <c r="AS332" s="67">
        <v>0.2128850665783856</v>
      </c>
      <c r="AT332" s="67">
        <v>0.23676157102069173</v>
      </c>
      <c r="AU332" s="67">
        <v>0.22952863306536656</v>
      </c>
      <c r="AV332" s="67">
        <v>0.13063695574403192</v>
      </c>
      <c r="AW332" s="67">
        <v>0.13171033395678983</v>
      </c>
      <c r="AX332" s="67">
        <v>0.13269143388919241</v>
      </c>
      <c r="AY332" s="67">
        <v>0.12936836982874464</v>
      </c>
      <c r="AZ332" s="67">
        <v>0.13503345797581862</v>
      </c>
      <c r="BA332" s="106"/>
      <c r="BB332" s="67" t="e">
        <v>#DIV/0!</v>
      </c>
      <c r="BC332" s="67" t="e">
        <v>#DIV/0!</v>
      </c>
      <c r="BD332" s="67" t="e">
        <v>#DIV/0!</v>
      </c>
      <c r="BE332" s="67">
        <v>0.13132394482041632</v>
      </c>
      <c r="BF332" s="67">
        <v>0.12068292253088783</v>
      </c>
      <c r="BG332" s="67">
        <v>0.14730963113607556</v>
      </c>
      <c r="BH332" s="67">
        <v>0.12830637096963105</v>
      </c>
      <c r="BI332" s="67">
        <v>0.13063695574403192</v>
      </c>
      <c r="BJ332" s="67">
        <v>0.13171033395678983</v>
      </c>
      <c r="BK332" s="67">
        <v>0.13269143388919241</v>
      </c>
      <c r="BL332" s="67">
        <v>0.12936836982874464</v>
      </c>
      <c r="BM332" s="67">
        <v>0.13503345797581862</v>
      </c>
    </row>
    <row r="333" spans="3:65" s="503" customFormat="1" ht="21" customHeight="1">
      <c r="C333" s="503" t="s">
        <v>1067</v>
      </c>
      <c r="E333" s="1304"/>
      <c r="F333" s="507" t="s">
        <v>613</v>
      </c>
      <c r="G333" s="507" t="s">
        <v>614</v>
      </c>
      <c r="H333" s="504"/>
      <c r="I333" s="512">
        <v>6.6395606980315554E-3</v>
      </c>
      <c r="J333" s="512">
        <v>0.27692595183207946</v>
      </c>
      <c r="K333" s="517">
        <v>-0.2702863911340479</v>
      </c>
      <c r="L333" s="512">
        <v>0</v>
      </c>
      <c r="M333" s="517">
        <v>6.6395606980315554E-3</v>
      </c>
      <c r="N333" s="504"/>
      <c r="O333" s="512">
        <v>-1.895112729635828E-2</v>
      </c>
      <c r="P333" s="512">
        <v>4.1959537805375723E-2</v>
      </c>
      <c r="Q333" s="517">
        <v>-6.0910665101733999E-2</v>
      </c>
      <c r="R333" s="512">
        <v>0</v>
      </c>
      <c r="S333" s="517">
        <v>-1.895112729635828E-2</v>
      </c>
      <c r="T333" s="504"/>
      <c r="U333" s="512">
        <v>9.1235829783472319E-2</v>
      </c>
      <c r="V333" s="512">
        <v>0.12293425904317387</v>
      </c>
      <c r="W333" s="517">
        <v>-3.1698429259701552E-2</v>
      </c>
      <c r="X333" s="512">
        <v>0</v>
      </c>
      <c r="Y333" s="517">
        <v>9.1235829783472319E-2</v>
      </c>
      <c r="Z333" s="504"/>
      <c r="AA333" s="508">
        <v>-1.0710086986759884E-2</v>
      </c>
      <c r="AB333" s="32"/>
      <c r="AC333" s="506" t="e">
        <v>#DIV/0!</v>
      </c>
      <c r="AD333" s="506" t="e">
        <v>#DIV/0!</v>
      </c>
      <c r="AE333" s="506" t="e">
        <v>#DIV/0!</v>
      </c>
      <c r="AF333" s="506" t="e">
        <v>#DIV/0!</v>
      </c>
      <c r="AG333" s="506" t="e">
        <v>#DIV/0!</v>
      </c>
      <c r="AH333" s="506" t="e">
        <v>#DIV/0!</v>
      </c>
      <c r="AI333" s="506" t="e">
        <v>#DIV/0!</v>
      </c>
      <c r="AJ333" s="506" t="e">
        <v>#DIV/0!</v>
      </c>
      <c r="AK333" s="506" t="e">
        <v>#DIV/0!</v>
      </c>
      <c r="AL333" s="506" t="e">
        <v>#DIV/0!</v>
      </c>
      <c r="AM333" s="506" t="e">
        <v>#DIV/0!</v>
      </c>
      <c r="AN333" s="506" t="e">
        <v>#DIV/0!</v>
      </c>
      <c r="AO333" s="506" t="e">
        <v>#DIV/0!</v>
      </c>
      <c r="AP333" s="506" t="e">
        <v>#DIV/0!</v>
      </c>
      <c r="AQ333" s="506" t="e">
        <v>#DIV/0!</v>
      </c>
      <c r="AR333" s="506">
        <v>-2.6316069099438722E-2</v>
      </c>
      <c r="AS333" s="506">
        <v>-4.3501605006310694E-2</v>
      </c>
      <c r="AT333" s="506">
        <v>-7.238443184074278E-2</v>
      </c>
      <c r="AU333" s="506">
        <v>6.1419950612419498E-3</v>
      </c>
      <c r="AV333" s="506">
        <v>0.1701707881364341</v>
      </c>
      <c r="AW333" s="506">
        <v>0.16299194353202437</v>
      </c>
      <c r="AX333" s="506">
        <v>0.16212588612490866</v>
      </c>
      <c r="AY333" s="506">
        <v>0.17547674257789403</v>
      </c>
      <c r="AZ333" s="506">
        <v>0.15656400796042769</v>
      </c>
      <c r="BA333" s="504"/>
      <c r="BB333" s="506" t="e">
        <v>#DIV/0!</v>
      </c>
      <c r="BC333" s="506" t="e">
        <v>#DIV/0!</v>
      </c>
      <c r="BD333" s="506" t="e">
        <v>#DIV/0!</v>
      </c>
      <c r="BE333" s="506">
        <v>-0.14778005810108802</v>
      </c>
      <c r="BF333" s="506">
        <v>7.2469736212971078E-2</v>
      </c>
      <c r="BG333" s="506">
        <v>8.5816562994893847E-2</v>
      </c>
      <c r="BH333" s="506">
        <v>0.18124118389984506</v>
      </c>
      <c r="BI333" s="506">
        <v>0.1701707881364341</v>
      </c>
      <c r="BJ333" s="506">
        <v>0.16299194353202437</v>
      </c>
      <c r="BK333" s="506">
        <v>0.16212588612490866</v>
      </c>
      <c r="BL333" s="506">
        <v>0.17547674257789403</v>
      </c>
      <c r="BM333" s="506">
        <v>0.15656400796042769</v>
      </c>
    </row>
    <row r="334" spans="3:65" ht="13" customHeight="1">
      <c r="I334" s="49"/>
      <c r="J334" s="49"/>
      <c r="K334" s="49"/>
      <c r="L334" s="163"/>
      <c r="M334" s="522"/>
      <c r="O334" s="49"/>
      <c r="P334" s="49"/>
      <c r="Q334" s="49"/>
      <c r="R334" s="163"/>
      <c r="S334" s="522"/>
      <c r="U334" s="49"/>
      <c r="V334" s="49"/>
      <c r="W334" s="49"/>
      <c r="X334" s="163"/>
      <c r="Y334" s="522"/>
      <c r="AA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B334" s="1180"/>
      <c r="BC334" s="1180"/>
      <c r="BD334" s="1180"/>
      <c r="BE334" s="1180"/>
      <c r="BF334" s="1180"/>
      <c r="BG334" s="1180"/>
      <c r="BH334" s="1180"/>
      <c r="BI334" s="1180"/>
      <c r="BJ334" s="1180"/>
      <c r="BK334" s="1180"/>
      <c r="BL334" s="1180"/>
      <c r="BM334" s="1180"/>
    </row>
    <row r="335" spans="3:65" s="503" customFormat="1" ht="21" customHeight="1">
      <c r="C335" s="54" t="s">
        <v>1068</v>
      </c>
      <c r="D335" s="597" t="s">
        <v>812</v>
      </c>
      <c r="E335" s="1302" t="s">
        <v>812</v>
      </c>
      <c r="F335" s="62" t="s">
        <v>57</v>
      </c>
      <c r="G335" s="62" t="s">
        <v>143</v>
      </c>
      <c r="H335" s="54"/>
      <c r="I335" s="63">
        <v>0</v>
      </c>
      <c r="J335" s="63">
        <v>0</v>
      </c>
      <c r="K335" s="513">
        <v>0</v>
      </c>
      <c r="L335" s="167">
        <v>0</v>
      </c>
      <c r="M335" s="523">
        <v>0</v>
      </c>
      <c r="N335" s="54"/>
      <c r="O335" s="63">
        <v>0</v>
      </c>
      <c r="P335" s="63">
        <v>0</v>
      </c>
      <c r="Q335" s="513">
        <v>0</v>
      </c>
      <c r="R335" s="167">
        <v>0</v>
      </c>
      <c r="S335" s="523">
        <v>0</v>
      </c>
      <c r="T335" s="54"/>
      <c r="U335" s="63">
        <v>535703</v>
      </c>
      <c r="V335" s="63">
        <v>535703</v>
      </c>
      <c r="W335" s="513">
        <v>0</v>
      </c>
      <c r="X335" s="167">
        <v>0</v>
      </c>
      <c r="Y335" s="523">
        <v>535703</v>
      </c>
      <c r="Z335" s="54"/>
      <c r="AA335" s="63">
        <v>0</v>
      </c>
      <c r="AB335" s="32"/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  <c r="AL335" s="25">
        <v>0</v>
      </c>
      <c r="AM335" s="25">
        <v>0</v>
      </c>
      <c r="AN335" s="25">
        <v>0</v>
      </c>
      <c r="AO335" s="25">
        <v>0</v>
      </c>
      <c r="AP335" s="25">
        <v>0</v>
      </c>
      <c r="AQ335" s="25">
        <v>0</v>
      </c>
      <c r="AR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163564</v>
      </c>
      <c r="AY335" s="25">
        <v>212695</v>
      </c>
      <c r="AZ335" s="25">
        <v>159444</v>
      </c>
      <c r="BA335" s="54"/>
      <c r="BB335" s="1188">
        <v>0</v>
      </c>
      <c r="BC335" s="1188">
        <v>0</v>
      </c>
      <c r="BD335" s="1188">
        <v>0</v>
      </c>
      <c r="BE335" s="1188">
        <v>0</v>
      </c>
      <c r="BF335" s="1188">
        <v>0</v>
      </c>
      <c r="BG335" s="1188">
        <v>0</v>
      </c>
      <c r="BH335" s="1188">
        <v>0</v>
      </c>
      <c r="BI335" s="1188">
        <v>0</v>
      </c>
      <c r="BJ335" s="1188">
        <v>0</v>
      </c>
      <c r="BK335" s="1188">
        <v>163564</v>
      </c>
      <c r="BL335" s="1188">
        <v>212695</v>
      </c>
      <c r="BM335" s="1188">
        <v>159444</v>
      </c>
    </row>
    <row r="336" spans="3:65" s="503" customFormat="1" ht="21" customHeight="1">
      <c r="C336" s="54" t="s">
        <v>1069</v>
      </c>
      <c r="D336" s="32" t="s">
        <v>812</v>
      </c>
      <c r="E336" s="1303"/>
      <c r="F336" s="32" t="s">
        <v>1</v>
      </c>
      <c r="G336" s="32" t="s">
        <v>143</v>
      </c>
      <c r="H336" s="32"/>
      <c r="I336" s="24">
        <v>0</v>
      </c>
      <c r="J336" s="24">
        <v>0</v>
      </c>
      <c r="K336" s="123">
        <v>0</v>
      </c>
      <c r="L336" s="78">
        <v>0</v>
      </c>
      <c r="M336" s="100">
        <v>0</v>
      </c>
      <c r="N336" s="32"/>
      <c r="O336" s="24">
        <v>0</v>
      </c>
      <c r="P336" s="24">
        <v>0</v>
      </c>
      <c r="Q336" s="123">
        <v>0</v>
      </c>
      <c r="R336" s="78">
        <v>0</v>
      </c>
      <c r="S336" s="100">
        <v>0</v>
      </c>
      <c r="T336" s="32"/>
      <c r="U336" s="24">
        <v>409812.79500000004</v>
      </c>
      <c r="V336" s="24">
        <v>409812.79500000004</v>
      </c>
      <c r="W336" s="123">
        <v>0</v>
      </c>
      <c r="X336" s="78">
        <v>0</v>
      </c>
      <c r="Y336" s="100">
        <v>409812.79500000004</v>
      </c>
      <c r="Z336" s="32"/>
      <c r="AA336" s="24">
        <v>0</v>
      </c>
      <c r="AB336" s="32"/>
      <c r="AC336" s="25">
        <v>0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0</v>
      </c>
      <c r="AJ336" s="25">
        <v>0</v>
      </c>
      <c r="AK336" s="25">
        <v>0</v>
      </c>
      <c r="AL336" s="25">
        <v>0</v>
      </c>
      <c r="AM336" s="25">
        <v>0</v>
      </c>
      <c r="AN336" s="25">
        <v>0</v>
      </c>
      <c r="AO336" s="25">
        <v>0</v>
      </c>
      <c r="AP336" s="25">
        <v>0</v>
      </c>
      <c r="AQ336" s="25">
        <v>0</v>
      </c>
      <c r="AR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125126.46</v>
      </c>
      <c r="AY336" s="25">
        <v>162711.67499999999</v>
      </c>
      <c r="AZ336" s="25">
        <v>121974.66</v>
      </c>
      <c r="BA336" s="32"/>
      <c r="BB336" s="26">
        <v>0</v>
      </c>
      <c r="BC336" s="26">
        <v>0</v>
      </c>
      <c r="BD336" s="26">
        <v>0</v>
      </c>
      <c r="BE336" s="26">
        <v>0</v>
      </c>
      <c r="BF336" s="26">
        <v>0</v>
      </c>
      <c r="BG336" s="26">
        <v>0</v>
      </c>
      <c r="BH336" s="26">
        <v>0</v>
      </c>
      <c r="BI336" s="26">
        <v>0</v>
      </c>
      <c r="BJ336" s="26">
        <v>0</v>
      </c>
      <c r="BK336" s="26">
        <v>125126.46</v>
      </c>
      <c r="BL336" s="26">
        <v>162711.67499999999</v>
      </c>
      <c r="BM336" s="26">
        <v>121974.66</v>
      </c>
    </row>
    <row r="337" spans="3:65" s="503" customFormat="1" ht="21" customHeight="1">
      <c r="C337" s="54" t="s">
        <v>1070</v>
      </c>
      <c r="D337" s="32" t="s">
        <v>812</v>
      </c>
      <c r="E337" s="1303"/>
      <c r="F337" s="32" t="s">
        <v>36</v>
      </c>
      <c r="G337" s="32" t="s">
        <v>143</v>
      </c>
      <c r="H337" s="32"/>
      <c r="I337" s="24">
        <v>0</v>
      </c>
      <c r="J337" s="24">
        <v>0</v>
      </c>
      <c r="K337" s="123">
        <v>0</v>
      </c>
      <c r="L337" s="78">
        <v>0</v>
      </c>
      <c r="M337" s="100">
        <v>0</v>
      </c>
      <c r="N337" s="32"/>
      <c r="O337" s="24">
        <v>0</v>
      </c>
      <c r="P337" s="24">
        <v>0</v>
      </c>
      <c r="Q337" s="123">
        <v>0</v>
      </c>
      <c r="R337" s="78">
        <v>0</v>
      </c>
      <c r="S337" s="100">
        <v>0</v>
      </c>
      <c r="T337" s="32"/>
      <c r="U337" s="24">
        <v>261608.875</v>
      </c>
      <c r="V337" s="24">
        <v>261608.875</v>
      </c>
      <c r="W337" s="123">
        <v>0</v>
      </c>
      <c r="X337" s="78">
        <v>0</v>
      </c>
      <c r="Y337" s="100">
        <v>261608.875</v>
      </c>
      <c r="Z337" s="32"/>
      <c r="AA337" s="24">
        <v>0</v>
      </c>
      <c r="AB337" s="32"/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  <c r="AL337" s="25">
        <v>0</v>
      </c>
      <c r="AM337" s="25">
        <v>0</v>
      </c>
      <c r="AN337" s="25">
        <v>0</v>
      </c>
      <c r="AO337" s="25">
        <v>0</v>
      </c>
      <c r="AP337" s="25">
        <v>0</v>
      </c>
      <c r="AQ337" s="25">
        <v>0</v>
      </c>
      <c r="AR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106162.1</v>
      </c>
      <c r="AY337" s="25">
        <v>96169.040000000008</v>
      </c>
      <c r="AZ337" s="25">
        <v>59277.735000000001</v>
      </c>
      <c r="BA337" s="32"/>
      <c r="BB337" s="26">
        <v>0</v>
      </c>
      <c r="BC337" s="26">
        <v>0</v>
      </c>
      <c r="BD337" s="26">
        <v>0</v>
      </c>
      <c r="BE337" s="26">
        <v>0</v>
      </c>
      <c r="BF337" s="26">
        <v>0</v>
      </c>
      <c r="BG337" s="26">
        <v>0</v>
      </c>
      <c r="BH337" s="26">
        <v>0</v>
      </c>
      <c r="BI337" s="26">
        <v>0</v>
      </c>
      <c r="BJ337" s="26">
        <v>0</v>
      </c>
      <c r="BK337" s="26">
        <v>106162.1</v>
      </c>
      <c r="BL337" s="26">
        <v>96169.040000000008</v>
      </c>
      <c r="BM337" s="26">
        <v>59277.735000000001</v>
      </c>
    </row>
    <row r="338" spans="3:65" s="503" customFormat="1" ht="21" customHeight="1">
      <c r="C338" s="54" t="s">
        <v>1071</v>
      </c>
      <c r="D338" s="32" t="s">
        <v>812</v>
      </c>
      <c r="E338" s="1303"/>
      <c r="F338" s="32" t="s">
        <v>40</v>
      </c>
      <c r="G338" s="32" t="s">
        <v>143</v>
      </c>
      <c r="H338" s="32"/>
      <c r="I338" s="24">
        <v>0</v>
      </c>
      <c r="J338" s="24">
        <v>0</v>
      </c>
      <c r="K338" s="123">
        <v>0</v>
      </c>
      <c r="L338" s="78">
        <v>0</v>
      </c>
      <c r="M338" s="100">
        <v>0</v>
      </c>
      <c r="N338" s="32"/>
      <c r="O338" s="24">
        <v>0</v>
      </c>
      <c r="P338" s="24">
        <v>0</v>
      </c>
      <c r="Q338" s="123">
        <v>0</v>
      </c>
      <c r="R338" s="78">
        <v>0</v>
      </c>
      <c r="S338" s="100">
        <v>0</v>
      </c>
      <c r="T338" s="32"/>
      <c r="U338" s="24">
        <v>64540.625</v>
      </c>
      <c r="V338" s="24">
        <v>64540.625</v>
      </c>
      <c r="W338" s="123">
        <v>0</v>
      </c>
      <c r="X338" s="78">
        <v>0</v>
      </c>
      <c r="Y338" s="100">
        <v>64540.625</v>
      </c>
      <c r="Z338" s="32"/>
      <c r="AA338" s="24">
        <v>0</v>
      </c>
      <c r="AB338" s="32"/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0</v>
      </c>
      <c r="AN338" s="25">
        <v>0</v>
      </c>
      <c r="AO338" s="25">
        <v>0</v>
      </c>
      <c r="AP338" s="25">
        <v>0</v>
      </c>
      <c r="AQ338" s="25">
        <v>0</v>
      </c>
      <c r="AR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19858.653846153848</v>
      </c>
      <c r="AY338" s="25">
        <v>24823.317307692305</v>
      </c>
      <c r="AZ338" s="25">
        <v>19858.653846153848</v>
      </c>
      <c r="BA338" s="32"/>
      <c r="BB338" s="26">
        <v>0</v>
      </c>
      <c r="BC338" s="26">
        <v>0</v>
      </c>
      <c r="BD338" s="26">
        <v>0</v>
      </c>
      <c r="BE338" s="26">
        <v>0</v>
      </c>
      <c r="BF338" s="26">
        <v>0</v>
      </c>
      <c r="BG338" s="26">
        <v>0</v>
      </c>
      <c r="BH338" s="26">
        <v>0</v>
      </c>
      <c r="BI338" s="26">
        <v>0</v>
      </c>
      <c r="BJ338" s="26">
        <v>0</v>
      </c>
      <c r="BK338" s="26">
        <v>19858.653846153848</v>
      </c>
      <c r="BL338" s="26">
        <v>24823.317307692305</v>
      </c>
      <c r="BM338" s="26">
        <v>19858.653846153848</v>
      </c>
    </row>
    <row r="339" spans="3:65" s="503" customFormat="1" ht="21" customHeight="1">
      <c r="C339" s="54" t="s">
        <v>1072</v>
      </c>
      <c r="D339" s="32" t="s">
        <v>812</v>
      </c>
      <c r="E339" s="1303"/>
      <c r="F339" s="32" t="s">
        <v>79</v>
      </c>
      <c r="G339" s="32" t="s">
        <v>143</v>
      </c>
      <c r="H339" s="32"/>
      <c r="I339" s="24">
        <v>0</v>
      </c>
      <c r="J339" s="24">
        <v>0</v>
      </c>
      <c r="K339" s="123">
        <v>0</v>
      </c>
      <c r="L339" s="78">
        <v>0</v>
      </c>
      <c r="M339" s="100">
        <v>0</v>
      </c>
      <c r="N339" s="32"/>
      <c r="O339" s="24">
        <v>0</v>
      </c>
      <c r="P339" s="24">
        <v>0</v>
      </c>
      <c r="Q339" s="123">
        <v>0</v>
      </c>
      <c r="R339" s="78">
        <v>0</v>
      </c>
      <c r="S339" s="100">
        <v>0</v>
      </c>
      <c r="T339" s="32"/>
      <c r="U339" s="24">
        <v>76655.682000000001</v>
      </c>
      <c r="V339" s="24">
        <v>76655.682000000001</v>
      </c>
      <c r="W339" s="123">
        <v>0</v>
      </c>
      <c r="X339" s="78">
        <v>0</v>
      </c>
      <c r="Y339" s="100">
        <v>76655.682000000001</v>
      </c>
      <c r="Z339" s="32"/>
      <c r="AA339" s="24">
        <v>0</v>
      </c>
      <c r="AB339" s="32"/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  <c r="AL339" s="25">
        <v>0</v>
      </c>
      <c r="AM339" s="25">
        <v>0</v>
      </c>
      <c r="AN339" s="25">
        <v>0</v>
      </c>
      <c r="AO339" s="25">
        <v>0</v>
      </c>
      <c r="AP339" s="25">
        <v>0</v>
      </c>
      <c r="AQ339" s="25">
        <v>0</v>
      </c>
      <c r="AR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23530.585230769233</v>
      </c>
      <c r="AY339" s="25">
        <v>29775.791538461541</v>
      </c>
      <c r="AZ339" s="25">
        <v>23349.305230769234</v>
      </c>
      <c r="BA339" s="32"/>
      <c r="BB339" s="26">
        <v>0</v>
      </c>
      <c r="BC339" s="26">
        <v>0</v>
      </c>
      <c r="BD339" s="26">
        <v>0</v>
      </c>
      <c r="BE339" s="26">
        <v>0</v>
      </c>
      <c r="BF339" s="26">
        <v>0</v>
      </c>
      <c r="BG339" s="26">
        <v>0</v>
      </c>
      <c r="BH339" s="26">
        <v>0</v>
      </c>
      <c r="BI339" s="26">
        <v>0</v>
      </c>
      <c r="BJ339" s="26">
        <v>0</v>
      </c>
      <c r="BK339" s="26">
        <v>23530.585230769233</v>
      </c>
      <c r="BL339" s="26">
        <v>29775.791538461541</v>
      </c>
      <c r="BM339" s="26">
        <v>23349.305230769234</v>
      </c>
    </row>
    <row r="340" spans="3:65" s="503" customFormat="1" ht="21" customHeight="1">
      <c r="C340" s="54" t="s">
        <v>1073</v>
      </c>
      <c r="D340" s="32" t="s">
        <v>812</v>
      </c>
      <c r="E340" s="1303"/>
      <c r="F340" s="54" t="s">
        <v>87</v>
      </c>
      <c r="G340" s="54" t="s">
        <v>143</v>
      </c>
      <c r="H340" s="54"/>
      <c r="I340" s="25">
        <v>0</v>
      </c>
      <c r="J340" s="25">
        <v>0</v>
      </c>
      <c r="K340" s="514">
        <v>0</v>
      </c>
      <c r="L340" s="82">
        <v>0</v>
      </c>
      <c r="M340" s="524">
        <v>0</v>
      </c>
      <c r="N340" s="54"/>
      <c r="O340" s="25">
        <v>0</v>
      </c>
      <c r="P340" s="25">
        <v>0</v>
      </c>
      <c r="Q340" s="514">
        <v>0</v>
      </c>
      <c r="R340" s="82">
        <v>0</v>
      </c>
      <c r="S340" s="524">
        <v>0</v>
      </c>
      <c r="T340" s="54"/>
      <c r="U340" s="25">
        <v>7007.6129999999794</v>
      </c>
      <c r="V340" s="25">
        <v>7007.6129999999794</v>
      </c>
      <c r="W340" s="514">
        <v>0</v>
      </c>
      <c r="X340" s="82">
        <v>0</v>
      </c>
      <c r="Y340" s="524">
        <v>7007.6129999999794</v>
      </c>
      <c r="Z340" s="54"/>
      <c r="AA340" s="25">
        <v>0</v>
      </c>
      <c r="AB340" s="32"/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  <c r="AL340" s="25">
        <v>0</v>
      </c>
      <c r="AM340" s="25">
        <v>0</v>
      </c>
      <c r="AN340" s="25">
        <v>0</v>
      </c>
      <c r="AO340" s="25">
        <v>0</v>
      </c>
      <c r="AP340" s="25">
        <v>0</v>
      </c>
      <c r="AQ340" s="25">
        <v>0</v>
      </c>
      <c r="AR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-24424.87907692308</v>
      </c>
      <c r="AY340" s="25">
        <v>11943.526153846135</v>
      </c>
      <c r="AZ340" s="25">
        <v>19488.965923076925</v>
      </c>
      <c r="BA340" s="54"/>
      <c r="BB340" s="1188">
        <v>0</v>
      </c>
      <c r="BC340" s="1188">
        <v>0</v>
      </c>
      <c r="BD340" s="1188">
        <v>0</v>
      </c>
      <c r="BE340" s="1188">
        <v>0</v>
      </c>
      <c r="BF340" s="1188">
        <v>0</v>
      </c>
      <c r="BG340" s="1188">
        <v>0</v>
      </c>
      <c r="BH340" s="1188">
        <v>0</v>
      </c>
      <c r="BI340" s="1188">
        <v>0</v>
      </c>
      <c r="BJ340" s="1188">
        <v>0</v>
      </c>
      <c r="BK340" s="1188">
        <v>-24424.87907692308</v>
      </c>
      <c r="BL340" s="1188">
        <v>11943.526153846135</v>
      </c>
      <c r="BM340" s="1188">
        <v>19488.965923076925</v>
      </c>
    </row>
    <row r="341" spans="3:65" s="503" customFormat="1" ht="21" customHeight="1">
      <c r="C341" s="502"/>
      <c r="D341" s="502"/>
      <c r="E341" s="1303"/>
      <c r="F341" s="106" t="s">
        <v>609</v>
      </c>
      <c r="G341" s="106" t="s">
        <v>614</v>
      </c>
      <c r="H341" s="106"/>
      <c r="I341" s="510">
        <v>0</v>
      </c>
      <c r="J341" s="510">
        <v>0</v>
      </c>
      <c r="K341" s="515">
        <v>0</v>
      </c>
      <c r="L341" s="510">
        <v>0</v>
      </c>
      <c r="M341" s="515">
        <v>0</v>
      </c>
      <c r="N341" s="106"/>
      <c r="O341" s="510">
        <v>0</v>
      </c>
      <c r="P341" s="510">
        <v>0</v>
      </c>
      <c r="Q341" s="515">
        <v>0</v>
      </c>
      <c r="R341" s="510">
        <v>0</v>
      </c>
      <c r="S341" s="515">
        <v>0</v>
      </c>
      <c r="T341" s="106"/>
      <c r="U341" s="510">
        <v>0.24456500342890561</v>
      </c>
      <c r="V341" s="510">
        <v>0.23909731330221706</v>
      </c>
      <c r="W341" s="515">
        <v>5.4676901266885458E-3</v>
      </c>
      <c r="X341" s="510">
        <v>0</v>
      </c>
      <c r="Y341" s="515">
        <v>0.24456500342890561</v>
      </c>
      <c r="Z341" s="106"/>
      <c r="AA341" s="67">
        <v>0</v>
      </c>
      <c r="AB341" s="32"/>
      <c r="AC341" s="67" t="e">
        <v>#DIV/0!</v>
      </c>
      <c r="AD341" s="67" t="e">
        <v>#DIV/0!</v>
      </c>
      <c r="AE341" s="67" t="e">
        <v>#DIV/0!</v>
      </c>
      <c r="AF341" s="67" t="e">
        <v>#DIV/0!</v>
      </c>
      <c r="AG341" s="67" t="e">
        <v>#DIV/0!</v>
      </c>
      <c r="AH341" s="67" t="e">
        <v>#DIV/0!</v>
      </c>
      <c r="AI341" s="67" t="e">
        <v>#DIV/0!</v>
      </c>
      <c r="AJ341" s="67" t="e">
        <v>#DIV/0!</v>
      </c>
      <c r="AK341" s="67" t="e">
        <v>#DIV/0!</v>
      </c>
      <c r="AL341" s="67" t="e">
        <v>#DIV/0!</v>
      </c>
      <c r="AM341" s="67" t="e">
        <v>#DIV/0!</v>
      </c>
      <c r="AN341" s="67" t="e">
        <v>#DIV/0!</v>
      </c>
      <c r="AO341" s="67" t="e">
        <v>#DIV/0!</v>
      </c>
      <c r="AP341" s="67" t="e">
        <v>#DIV/0!</v>
      </c>
      <c r="AQ341" s="67" t="e">
        <v>#DIV/0!</v>
      </c>
      <c r="AR341" s="67" t="e">
        <v>#DIV/0!</v>
      </c>
      <c r="AS341" s="67" t="e">
        <v>#DIV/0!</v>
      </c>
      <c r="AT341" s="67" t="e">
        <v>#DIV/0!</v>
      </c>
      <c r="AU341" s="67" t="e">
        <v>#DIV/0!</v>
      </c>
      <c r="AV341" s="67" t="e">
        <v>#DIV/0!</v>
      </c>
      <c r="AW341" s="67" t="e">
        <v>#DIV/0!</v>
      </c>
      <c r="AX341" s="67">
        <v>0.76500000000000001</v>
      </c>
      <c r="AY341" s="67">
        <v>0.7649999999999999</v>
      </c>
      <c r="AZ341" s="67">
        <v>0.76500000000000001</v>
      </c>
      <c r="BA341" s="106"/>
      <c r="BB341" s="67" t="e">
        <v>#DIV/0!</v>
      </c>
      <c r="BC341" s="67" t="e">
        <v>#DIV/0!</v>
      </c>
      <c r="BD341" s="67" t="e">
        <v>#DIV/0!</v>
      </c>
      <c r="BE341" s="67" t="e">
        <v>#DIV/0!</v>
      </c>
      <c r="BF341" s="67" t="e">
        <v>#DIV/0!</v>
      </c>
      <c r="BG341" s="67" t="e">
        <v>#DIV/0!</v>
      </c>
      <c r="BH341" s="67" t="e">
        <v>#DIV/0!</v>
      </c>
      <c r="BI341" s="67" t="e">
        <v>#DIV/0!</v>
      </c>
      <c r="BJ341" s="67" t="e">
        <v>#DIV/0!</v>
      </c>
      <c r="BK341" s="67">
        <v>0.76500000000000001</v>
      </c>
      <c r="BL341" s="67">
        <v>0.7649999999999999</v>
      </c>
      <c r="BM341" s="67">
        <v>0.76500000000000001</v>
      </c>
    </row>
    <row r="342" spans="3:65" s="503" customFormat="1" ht="21" customHeight="1">
      <c r="C342" s="502"/>
      <c r="D342" s="502"/>
      <c r="E342" s="1303"/>
      <c r="F342" s="106" t="s">
        <v>610</v>
      </c>
      <c r="G342" s="106" t="s">
        <v>614</v>
      </c>
      <c r="H342" s="106"/>
      <c r="I342" s="511">
        <v>0</v>
      </c>
      <c r="J342" s="511">
        <v>0</v>
      </c>
      <c r="K342" s="516">
        <v>0</v>
      </c>
      <c r="L342" s="511">
        <v>0</v>
      </c>
      <c r="M342" s="516">
        <v>0</v>
      </c>
      <c r="N342" s="106"/>
      <c r="O342" s="511">
        <v>0</v>
      </c>
      <c r="P342" s="511">
        <v>0</v>
      </c>
      <c r="Q342" s="516">
        <v>0</v>
      </c>
      <c r="R342" s="511">
        <v>0</v>
      </c>
      <c r="S342" s="516">
        <v>0</v>
      </c>
      <c r="T342" s="106"/>
      <c r="U342" s="511">
        <v>0.15612098058433518</v>
      </c>
      <c r="V342" s="511">
        <v>0.15263061551925322</v>
      </c>
      <c r="W342" s="516">
        <v>-3.4903650650819629E-3</v>
      </c>
      <c r="X342" s="511">
        <v>0</v>
      </c>
      <c r="Y342" s="516">
        <v>-0.15612098058433518</v>
      </c>
      <c r="Z342" s="106"/>
      <c r="AA342" s="22">
        <v>0</v>
      </c>
      <c r="AB342" s="32"/>
      <c r="AC342" s="22" t="e">
        <v>#DIV/0!</v>
      </c>
      <c r="AD342" s="22" t="e">
        <v>#DIV/0!</v>
      </c>
      <c r="AE342" s="22" t="e">
        <v>#DIV/0!</v>
      </c>
      <c r="AF342" s="22" t="e">
        <v>#DIV/0!</v>
      </c>
      <c r="AG342" s="22" t="e">
        <v>#DIV/0!</v>
      </c>
      <c r="AH342" s="22" t="e">
        <v>#DIV/0!</v>
      </c>
      <c r="AI342" s="22" t="e">
        <v>#DIV/0!</v>
      </c>
      <c r="AJ342" s="22" t="e">
        <v>#DIV/0!</v>
      </c>
      <c r="AK342" s="22" t="e">
        <v>#DIV/0!</v>
      </c>
      <c r="AL342" s="22" t="e">
        <v>#DIV/0!</v>
      </c>
      <c r="AM342" s="22" t="e">
        <v>#DIV/0!</v>
      </c>
      <c r="AN342" s="22" t="e">
        <v>#DIV/0!</v>
      </c>
      <c r="AO342" s="22" t="e">
        <v>#DIV/0!</v>
      </c>
      <c r="AP342" s="22" t="e">
        <v>#DIV/0!</v>
      </c>
      <c r="AQ342" s="22" t="e">
        <v>#DIV/0!</v>
      </c>
      <c r="AR342" s="22" t="e">
        <v>#DIV/0!</v>
      </c>
      <c r="AS342" s="22" t="e">
        <v>#DIV/0!</v>
      </c>
      <c r="AT342" s="22" t="e">
        <v>#DIV/0!</v>
      </c>
      <c r="AU342" s="22" t="e">
        <v>#DIV/0!</v>
      </c>
      <c r="AV342" s="22" t="e">
        <v>#DIV/0!</v>
      </c>
      <c r="AW342" s="22" t="e">
        <v>#DIV/0!</v>
      </c>
      <c r="AX342" s="22">
        <v>0.64905541561712854</v>
      </c>
      <c r="AY342" s="22">
        <v>0.45214527845036323</v>
      </c>
      <c r="AZ342" s="22">
        <v>0.37177777150598329</v>
      </c>
      <c r="BA342" s="106"/>
      <c r="BB342" s="22" t="e">
        <v>#DIV/0!</v>
      </c>
      <c r="BC342" s="22" t="e">
        <v>#DIV/0!</v>
      </c>
      <c r="BD342" s="22" t="e">
        <v>#DIV/0!</v>
      </c>
      <c r="BE342" s="22" t="e">
        <v>#DIV/0!</v>
      </c>
      <c r="BF342" s="22" t="e">
        <v>#DIV/0!</v>
      </c>
      <c r="BG342" s="22" t="e">
        <v>#DIV/0!</v>
      </c>
      <c r="BH342" s="22" t="e">
        <v>#DIV/0!</v>
      </c>
      <c r="BI342" s="22" t="e">
        <v>#DIV/0!</v>
      </c>
      <c r="BJ342" s="22" t="e">
        <v>#DIV/0!</v>
      </c>
      <c r="BK342" s="22">
        <v>0.64905541561712854</v>
      </c>
      <c r="BL342" s="22">
        <v>0.45214527845036323</v>
      </c>
      <c r="BM342" s="22">
        <v>0.37177777150598329</v>
      </c>
    </row>
    <row r="343" spans="3:65" s="503" customFormat="1" ht="21" customHeight="1">
      <c r="C343" s="502"/>
      <c r="D343" s="502"/>
      <c r="E343" s="1303"/>
      <c r="F343" s="106" t="s">
        <v>611</v>
      </c>
      <c r="G343" s="106" t="s">
        <v>614</v>
      </c>
      <c r="H343" s="106"/>
      <c r="I343" s="511">
        <v>0</v>
      </c>
      <c r="J343" s="511">
        <v>0</v>
      </c>
      <c r="K343" s="516">
        <v>0</v>
      </c>
      <c r="L343" s="511">
        <v>0</v>
      </c>
      <c r="M343" s="516">
        <v>0</v>
      </c>
      <c r="N343" s="106"/>
      <c r="O343" s="511">
        <v>0</v>
      </c>
      <c r="P343" s="511">
        <v>0</v>
      </c>
      <c r="Q343" s="516">
        <v>0</v>
      </c>
      <c r="R343" s="511">
        <v>0</v>
      </c>
      <c r="S343" s="516">
        <v>0</v>
      </c>
      <c r="T343" s="106"/>
      <c r="U343" s="511">
        <v>3.8516069695746592E-2</v>
      </c>
      <c r="V343" s="511">
        <v>3.7654973745624272E-2</v>
      </c>
      <c r="W343" s="516">
        <v>-8.6109595012232032E-4</v>
      </c>
      <c r="X343" s="511">
        <v>0</v>
      </c>
      <c r="Y343" s="516">
        <v>-3.8516069695746592E-2</v>
      </c>
      <c r="Z343" s="106"/>
      <c r="AA343" s="22">
        <v>0</v>
      </c>
      <c r="AB343" s="32"/>
      <c r="AC343" s="67">
        <v>0</v>
      </c>
      <c r="AD343" s="67">
        <v>0</v>
      </c>
      <c r="AE343" s="67">
        <v>0</v>
      </c>
      <c r="AF343" s="67">
        <v>0</v>
      </c>
      <c r="AG343" s="67">
        <v>0</v>
      </c>
      <c r="AH343" s="67">
        <v>0</v>
      </c>
      <c r="AI343" s="67">
        <v>0</v>
      </c>
      <c r="AJ343" s="67">
        <v>0</v>
      </c>
      <c r="AK343" s="67">
        <v>0</v>
      </c>
      <c r="AL343" s="67">
        <v>0</v>
      </c>
      <c r="AM343" s="67">
        <v>0</v>
      </c>
      <c r="AN343" s="67">
        <v>0</v>
      </c>
      <c r="AO343" s="67">
        <v>0</v>
      </c>
      <c r="AP343" s="67">
        <v>0</v>
      </c>
      <c r="AQ343" s="67">
        <v>0</v>
      </c>
      <c r="AR343" s="67">
        <v>0</v>
      </c>
      <c r="AS343" s="67">
        <v>0</v>
      </c>
      <c r="AT343" s="67">
        <v>0</v>
      </c>
      <c r="AU343" s="67">
        <v>0</v>
      </c>
      <c r="AV343" s="67">
        <v>0</v>
      </c>
      <c r="AW343" s="67">
        <v>0</v>
      </c>
      <c r="AX343" s="67">
        <v>0.14569812066143689</v>
      </c>
      <c r="AY343" s="67">
        <v>0.14233553502117147</v>
      </c>
      <c r="AZ343" s="67">
        <v>0.13648559344435635</v>
      </c>
      <c r="BA343" s="106"/>
      <c r="BB343" s="67">
        <v>0</v>
      </c>
      <c r="BC343" s="67">
        <v>0</v>
      </c>
      <c r="BD343" s="67">
        <v>0</v>
      </c>
      <c r="BE343" s="67">
        <v>0</v>
      </c>
      <c r="BF343" s="67">
        <v>0</v>
      </c>
      <c r="BG343" s="67">
        <v>0</v>
      </c>
      <c r="BH343" s="67">
        <v>0</v>
      </c>
      <c r="BI343" s="67">
        <v>0</v>
      </c>
      <c r="BJ343" s="67">
        <v>0</v>
      </c>
      <c r="BK343" s="67">
        <v>0.14569812066143689</v>
      </c>
      <c r="BL343" s="67">
        <v>0.14233553502117147</v>
      </c>
      <c r="BM343" s="67">
        <v>0.13648559344435635</v>
      </c>
    </row>
    <row r="344" spans="3:65" s="503" customFormat="1" ht="21" customHeight="1">
      <c r="C344" s="502"/>
      <c r="D344" s="502"/>
      <c r="E344" s="1303"/>
      <c r="F344" s="106" t="s">
        <v>612</v>
      </c>
      <c r="G344" s="106" t="s">
        <v>614</v>
      </c>
      <c r="H344" s="106"/>
      <c r="I344" s="511">
        <v>0</v>
      </c>
      <c r="J344" s="511">
        <v>0</v>
      </c>
      <c r="K344" s="516">
        <v>0</v>
      </c>
      <c r="L344" s="511">
        <v>0</v>
      </c>
      <c r="M344" s="516">
        <v>0</v>
      </c>
      <c r="N344" s="106"/>
      <c r="O344" s="511">
        <v>0</v>
      </c>
      <c r="P344" s="511">
        <v>0</v>
      </c>
      <c r="Q344" s="516">
        <v>0</v>
      </c>
      <c r="R344" s="511">
        <v>0</v>
      </c>
      <c r="S344" s="516">
        <v>0</v>
      </c>
      <c r="T344" s="106"/>
      <c r="U344" s="511">
        <v>4.5746002467236528E-2</v>
      </c>
      <c r="V344" s="511">
        <v>4.4723268378063008E-2</v>
      </c>
      <c r="W344" s="516">
        <v>-1.0227340891735201E-3</v>
      </c>
      <c r="X344" s="511">
        <v>0</v>
      </c>
      <c r="Y344" s="516">
        <v>-4.5746002467236528E-2</v>
      </c>
      <c r="Z344" s="106"/>
      <c r="AA344" s="22">
        <v>0</v>
      </c>
      <c r="AB344" s="32"/>
      <c r="AC344" s="67" t="e">
        <v>#DIV/0!</v>
      </c>
      <c r="AD344" s="67" t="e">
        <v>#DIV/0!</v>
      </c>
      <c r="AE344" s="67" t="e">
        <v>#DIV/0!</v>
      </c>
      <c r="AF344" s="67" t="e">
        <v>#DIV/0!</v>
      </c>
      <c r="AG344" s="67" t="e">
        <v>#DIV/0!</v>
      </c>
      <c r="AH344" s="67" t="e">
        <v>#DIV/0!</v>
      </c>
      <c r="AI344" s="67" t="e">
        <v>#DIV/0!</v>
      </c>
      <c r="AJ344" s="67" t="e">
        <v>#DIV/0!</v>
      </c>
      <c r="AK344" s="67" t="e">
        <v>#DIV/0!</v>
      </c>
      <c r="AL344" s="67" t="e">
        <v>#DIV/0!</v>
      </c>
      <c r="AM344" s="67" t="e">
        <v>#DIV/0!</v>
      </c>
      <c r="AN344" s="67" t="e">
        <v>#DIV/0!</v>
      </c>
      <c r="AO344" s="67" t="e">
        <v>#DIV/0!</v>
      </c>
      <c r="AP344" s="67" t="e">
        <v>#DIV/0!</v>
      </c>
      <c r="AQ344" s="67" t="e">
        <v>#DIV/0!</v>
      </c>
      <c r="AR344" s="67" t="e">
        <v>#DIV/0!</v>
      </c>
      <c r="AS344" s="67" t="e">
        <v>#DIV/0!</v>
      </c>
      <c r="AT344" s="67" t="e">
        <v>#DIV/0!</v>
      </c>
      <c r="AU344" s="67" t="e">
        <v>#DIV/0!</v>
      </c>
      <c r="AV344" s="67" t="e">
        <v>#DIV/0!</v>
      </c>
      <c r="AW344" s="67" t="e">
        <v>#DIV/0!</v>
      </c>
      <c r="AX344" s="67">
        <v>0.1438616396686877</v>
      </c>
      <c r="AY344" s="67">
        <v>0.13999290786554239</v>
      </c>
      <c r="AZ344" s="67">
        <v>0.14644204379449358</v>
      </c>
      <c r="BA344" s="106"/>
      <c r="BB344" s="67" t="e">
        <v>#DIV/0!</v>
      </c>
      <c r="BC344" s="67" t="e">
        <v>#DIV/0!</v>
      </c>
      <c r="BD344" s="67" t="e">
        <v>#DIV/0!</v>
      </c>
      <c r="BE344" s="67" t="e">
        <v>#DIV/0!</v>
      </c>
      <c r="BF344" s="67" t="e">
        <v>#DIV/0!</v>
      </c>
      <c r="BG344" s="67" t="e">
        <v>#DIV/0!</v>
      </c>
      <c r="BH344" s="67" t="e">
        <v>#DIV/0!</v>
      </c>
      <c r="BI344" s="67" t="e">
        <v>#DIV/0!</v>
      </c>
      <c r="BJ344" s="67" t="e">
        <v>#DIV/0!</v>
      </c>
      <c r="BK344" s="67">
        <v>0.1438616396686877</v>
      </c>
      <c r="BL344" s="67">
        <v>0.13999290786554239</v>
      </c>
      <c r="BM344" s="67">
        <v>0.14644204379449358</v>
      </c>
    </row>
    <row r="345" spans="3:65" s="503" customFormat="1" ht="21" customHeight="1">
      <c r="C345" s="503" t="s">
        <v>1074</v>
      </c>
      <c r="E345" s="1304"/>
      <c r="F345" s="507" t="s">
        <v>613</v>
      </c>
      <c r="G345" s="507" t="s">
        <v>614</v>
      </c>
      <c r="H345" s="504"/>
      <c r="I345" s="512">
        <v>0</v>
      </c>
      <c r="J345" s="512">
        <v>0</v>
      </c>
      <c r="K345" s="517">
        <v>0</v>
      </c>
      <c r="L345" s="512">
        <v>0</v>
      </c>
      <c r="M345" s="517">
        <v>0</v>
      </c>
      <c r="N345" s="504"/>
      <c r="O345" s="512">
        <v>0</v>
      </c>
      <c r="P345" s="512">
        <v>0</v>
      </c>
      <c r="Q345" s="517">
        <v>0</v>
      </c>
      <c r="R345" s="512">
        <v>0</v>
      </c>
      <c r="S345" s="517">
        <v>0</v>
      </c>
      <c r="T345" s="504"/>
      <c r="U345" s="512">
        <v>4.1819506815872799E-3</v>
      </c>
      <c r="V345" s="512">
        <v>4.0884556592765339E-3</v>
      </c>
      <c r="W345" s="517">
        <v>9.3495022310745995E-5</v>
      </c>
      <c r="X345" s="512">
        <v>0</v>
      </c>
      <c r="Y345" s="517">
        <v>4.1819506815872799E-3</v>
      </c>
      <c r="Z345" s="504"/>
      <c r="AA345" s="508">
        <v>0</v>
      </c>
      <c r="AB345" s="32"/>
      <c r="AC345" s="506" t="e">
        <v>#DIV/0!</v>
      </c>
      <c r="AD345" s="506" t="e">
        <v>#DIV/0!</v>
      </c>
      <c r="AE345" s="506" t="e">
        <v>#DIV/0!</v>
      </c>
      <c r="AF345" s="506" t="e">
        <v>#DIV/0!</v>
      </c>
      <c r="AG345" s="506" t="e">
        <v>#DIV/0!</v>
      </c>
      <c r="AH345" s="506" t="e">
        <v>#DIV/0!</v>
      </c>
      <c r="AI345" s="506" t="e">
        <v>#DIV/0!</v>
      </c>
      <c r="AJ345" s="506" t="e">
        <v>#DIV/0!</v>
      </c>
      <c r="AK345" s="506" t="e">
        <v>#DIV/0!</v>
      </c>
      <c r="AL345" s="506" t="e">
        <v>#DIV/0!</v>
      </c>
      <c r="AM345" s="506" t="e">
        <v>#DIV/0!</v>
      </c>
      <c r="AN345" s="506" t="e">
        <v>#DIV/0!</v>
      </c>
      <c r="AO345" s="506" t="e">
        <v>#DIV/0!</v>
      </c>
      <c r="AP345" s="506" t="e">
        <v>#DIV/0!</v>
      </c>
      <c r="AQ345" s="506" t="e">
        <v>#DIV/0!</v>
      </c>
      <c r="AR345" s="506" t="e">
        <v>#DIV/0!</v>
      </c>
      <c r="AS345" s="506" t="e">
        <v>#DIV/0!</v>
      </c>
      <c r="AT345" s="506" t="e">
        <v>#DIV/0!</v>
      </c>
      <c r="AU345" s="506" t="e">
        <v>#DIV/0!</v>
      </c>
      <c r="AV345" s="506" t="e">
        <v>#DIV/0!</v>
      </c>
      <c r="AW345" s="506" t="e">
        <v>#DIV/0!</v>
      </c>
      <c r="AX345" s="506">
        <v>-0.1493291865992705</v>
      </c>
      <c r="AY345" s="506">
        <v>5.6153300048643058E-2</v>
      </c>
      <c r="AZ345" s="506">
        <v>0.12223078901104416</v>
      </c>
      <c r="BA345" s="504"/>
      <c r="BB345" s="506" t="e">
        <v>#DIV/0!</v>
      </c>
      <c r="BC345" s="506" t="e">
        <v>#DIV/0!</v>
      </c>
      <c r="BD345" s="506" t="e">
        <v>#DIV/0!</v>
      </c>
      <c r="BE345" s="506" t="e">
        <v>#DIV/0!</v>
      </c>
      <c r="BF345" s="506" t="e">
        <v>#DIV/0!</v>
      </c>
      <c r="BG345" s="506" t="e">
        <v>#DIV/0!</v>
      </c>
      <c r="BH345" s="506" t="e">
        <v>#DIV/0!</v>
      </c>
      <c r="BI345" s="506" t="e">
        <v>#DIV/0!</v>
      </c>
      <c r="BJ345" s="506" t="e">
        <v>#DIV/0!</v>
      </c>
      <c r="BK345" s="506">
        <v>-0.1493291865992705</v>
      </c>
      <c r="BL345" s="506">
        <v>5.6153300048643058E-2</v>
      </c>
      <c r="BM345" s="506">
        <v>0.12223078901104416</v>
      </c>
    </row>
    <row r="346" spans="3:65" ht="13" customHeight="1">
      <c r="I346" s="49"/>
      <c r="J346" s="49"/>
      <c r="K346" s="49"/>
      <c r="L346" s="163"/>
      <c r="M346" s="522"/>
      <c r="O346" s="49"/>
      <c r="P346" s="49"/>
      <c r="Q346" s="49"/>
      <c r="R346" s="163"/>
      <c r="S346" s="522"/>
      <c r="U346" s="49"/>
      <c r="V346" s="49"/>
      <c r="W346" s="49"/>
      <c r="X346" s="163"/>
      <c r="Y346" s="522"/>
      <c r="AA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B346" s="1180"/>
      <c r="BC346" s="1180"/>
      <c r="BD346" s="1180"/>
      <c r="BE346" s="1180"/>
      <c r="BF346" s="1180"/>
      <c r="BG346" s="1180"/>
      <c r="BH346" s="1180"/>
      <c r="BI346" s="1180"/>
      <c r="BJ346" s="1180"/>
      <c r="BK346" s="1180"/>
      <c r="BL346" s="1180"/>
      <c r="BM346" s="1180"/>
    </row>
    <row r="347" spans="3:65" s="503" customFormat="1" ht="21" customHeight="1">
      <c r="C347" s="54" t="s">
        <v>1075</v>
      </c>
      <c r="D347" s="597" t="s">
        <v>747</v>
      </c>
      <c r="E347" s="1302" t="s">
        <v>747</v>
      </c>
      <c r="F347" s="62" t="s">
        <v>57</v>
      </c>
      <c r="G347" s="62" t="s">
        <v>143</v>
      </c>
      <c r="H347" s="54"/>
      <c r="I347" s="63">
        <v>0</v>
      </c>
      <c r="J347" s="63">
        <v>0</v>
      </c>
      <c r="K347" s="513">
        <v>0</v>
      </c>
      <c r="L347" s="167">
        <v>0</v>
      </c>
      <c r="M347" s="523">
        <v>0</v>
      </c>
      <c r="N347" s="54"/>
      <c r="O347" s="63">
        <v>0</v>
      </c>
      <c r="P347" s="63">
        <v>0</v>
      </c>
      <c r="Q347" s="513">
        <v>0</v>
      </c>
      <c r="R347" s="167">
        <v>0</v>
      </c>
      <c r="S347" s="523">
        <v>0</v>
      </c>
      <c r="T347" s="54"/>
      <c r="U347" s="63">
        <v>279130</v>
      </c>
      <c r="V347" s="63">
        <v>279130</v>
      </c>
      <c r="W347" s="513">
        <v>0</v>
      </c>
      <c r="X347" s="167">
        <v>0</v>
      </c>
      <c r="Y347" s="523">
        <v>279130</v>
      </c>
      <c r="Z347" s="54"/>
      <c r="AA347" s="63">
        <v>0</v>
      </c>
      <c r="AB347" s="32"/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0</v>
      </c>
      <c r="AJ347" s="25">
        <v>0</v>
      </c>
      <c r="AK347" s="25">
        <v>0</v>
      </c>
      <c r="AL347" s="25">
        <v>0</v>
      </c>
      <c r="AM347" s="25">
        <v>0</v>
      </c>
      <c r="AN347" s="25">
        <v>0</v>
      </c>
      <c r="AO347" s="25">
        <v>0</v>
      </c>
      <c r="AP347" s="25">
        <v>0</v>
      </c>
      <c r="AQ347" s="25">
        <v>0</v>
      </c>
      <c r="AR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AY347" s="25">
        <v>159444</v>
      </c>
      <c r="AZ347" s="25">
        <v>119686</v>
      </c>
      <c r="BA347" s="54"/>
      <c r="BB347" s="1188">
        <v>0</v>
      </c>
      <c r="BC347" s="1188">
        <v>0</v>
      </c>
      <c r="BD347" s="1188">
        <v>0</v>
      </c>
      <c r="BE347" s="1188">
        <v>0</v>
      </c>
      <c r="BF347" s="1188">
        <v>0</v>
      </c>
      <c r="BG347" s="1188">
        <v>0</v>
      </c>
      <c r="BH347" s="1188">
        <v>0</v>
      </c>
      <c r="BI347" s="1188">
        <v>0</v>
      </c>
      <c r="BJ347" s="1188">
        <v>0</v>
      </c>
      <c r="BK347" s="1188">
        <v>0</v>
      </c>
      <c r="BL347" s="1188">
        <v>159444</v>
      </c>
      <c r="BM347" s="1188">
        <v>119686</v>
      </c>
    </row>
    <row r="348" spans="3:65" s="503" customFormat="1" ht="21" customHeight="1">
      <c r="C348" s="54" t="s">
        <v>1076</v>
      </c>
      <c r="D348" s="32" t="s">
        <v>747</v>
      </c>
      <c r="E348" s="1303"/>
      <c r="F348" s="32" t="s">
        <v>1</v>
      </c>
      <c r="G348" s="32" t="s">
        <v>143</v>
      </c>
      <c r="H348" s="32"/>
      <c r="I348" s="24">
        <v>0</v>
      </c>
      <c r="J348" s="24">
        <v>0</v>
      </c>
      <c r="K348" s="123">
        <v>0</v>
      </c>
      <c r="L348" s="78">
        <v>0</v>
      </c>
      <c r="M348" s="100">
        <v>0</v>
      </c>
      <c r="N348" s="32"/>
      <c r="O348" s="24">
        <v>0</v>
      </c>
      <c r="P348" s="24">
        <v>0</v>
      </c>
      <c r="Q348" s="123">
        <v>0</v>
      </c>
      <c r="R348" s="78">
        <v>0</v>
      </c>
      <c r="S348" s="100">
        <v>0</v>
      </c>
      <c r="T348" s="32"/>
      <c r="U348" s="24">
        <v>213534.45</v>
      </c>
      <c r="V348" s="24">
        <v>213534.45</v>
      </c>
      <c r="W348" s="123">
        <v>0</v>
      </c>
      <c r="X348" s="78">
        <v>0</v>
      </c>
      <c r="Y348" s="100">
        <v>213534.45</v>
      </c>
      <c r="Z348" s="32"/>
      <c r="AA348" s="24">
        <v>0</v>
      </c>
      <c r="AB348" s="32"/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5">
        <v>0</v>
      </c>
      <c r="AO348" s="25">
        <v>0</v>
      </c>
      <c r="AP348" s="25">
        <v>0</v>
      </c>
      <c r="AQ348" s="25">
        <v>0</v>
      </c>
      <c r="AR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AY348" s="25">
        <v>121974.66</v>
      </c>
      <c r="AZ348" s="25">
        <v>91559.790000000008</v>
      </c>
      <c r="BA348" s="32"/>
      <c r="BB348" s="26">
        <v>0</v>
      </c>
      <c r="BC348" s="26">
        <v>0</v>
      </c>
      <c r="BD348" s="26">
        <v>0</v>
      </c>
      <c r="BE348" s="26">
        <v>0</v>
      </c>
      <c r="BF348" s="26">
        <v>0</v>
      </c>
      <c r="BG348" s="26">
        <v>0</v>
      </c>
      <c r="BH348" s="26">
        <v>0</v>
      </c>
      <c r="BI348" s="26">
        <v>0</v>
      </c>
      <c r="BJ348" s="26">
        <v>0</v>
      </c>
      <c r="BK348" s="26">
        <v>0</v>
      </c>
      <c r="BL348" s="26">
        <v>121974.66</v>
      </c>
      <c r="BM348" s="26">
        <v>91559.790000000008</v>
      </c>
    </row>
    <row r="349" spans="3:65" s="503" customFormat="1" ht="21" customHeight="1">
      <c r="C349" s="54" t="s">
        <v>1036</v>
      </c>
      <c r="D349" s="32" t="s">
        <v>747</v>
      </c>
      <c r="E349" s="1303"/>
      <c r="F349" s="32" t="s">
        <v>36</v>
      </c>
      <c r="G349" s="32" t="s">
        <v>143</v>
      </c>
      <c r="H349" s="32"/>
      <c r="I349" s="24">
        <v>0</v>
      </c>
      <c r="J349" s="24">
        <v>0</v>
      </c>
      <c r="K349" s="123">
        <v>0</v>
      </c>
      <c r="L349" s="78">
        <v>0</v>
      </c>
      <c r="M349" s="100">
        <v>0</v>
      </c>
      <c r="N349" s="32"/>
      <c r="O349" s="24">
        <v>0</v>
      </c>
      <c r="P349" s="24">
        <v>0</v>
      </c>
      <c r="Q349" s="123">
        <v>0</v>
      </c>
      <c r="R349" s="78">
        <v>0</v>
      </c>
      <c r="S349" s="100">
        <v>0</v>
      </c>
      <c r="T349" s="32"/>
      <c r="U349" s="24">
        <v>151317.815</v>
      </c>
      <c r="V349" s="24">
        <v>151317.815</v>
      </c>
      <c r="W349" s="123">
        <v>0</v>
      </c>
      <c r="X349" s="78">
        <v>0</v>
      </c>
      <c r="Y349" s="100">
        <v>151317.815</v>
      </c>
      <c r="Z349" s="32"/>
      <c r="AA349" s="24">
        <v>0</v>
      </c>
      <c r="AB349" s="32"/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  <c r="AL349" s="25">
        <v>0</v>
      </c>
      <c r="AM349" s="25">
        <v>0</v>
      </c>
      <c r="AN349" s="25">
        <v>0</v>
      </c>
      <c r="AO349" s="25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AY349" s="25">
        <v>98899.569999999992</v>
      </c>
      <c r="AZ349" s="25">
        <v>52418.245000000003</v>
      </c>
      <c r="BA349" s="32"/>
      <c r="BB349" s="26">
        <v>0</v>
      </c>
      <c r="BC349" s="26">
        <v>0</v>
      </c>
      <c r="BD349" s="26">
        <v>0</v>
      </c>
      <c r="BE349" s="26">
        <v>0</v>
      </c>
      <c r="BF349" s="26">
        <v>0</v>
      </c>
      <c r="BG349" s="26">
        <v>0</v>
      </c>
      <c r="BH349" s="26">
        <v>0</v>
      </c>
      <c r="BI349" s="26">
        <v>0</v>
      </c>
      <c r="BJ349" s="26">
        <v>0</v>
      </c>
      <c r="BK349" s="26">
        <v>0</v>
      </c>
      <c r="BL349" s="26">
        <v>98899.569999999992</v>
      </c>
      <c r="BM349" s="26">
        <v>52418.245000000003</v>
      </c>
    </row>
    <row r="350" spans="3:65" s="503" customFormat="1" ht="21" customHeight="1">
      <c r="C350" s="54" t="s">
        <v>1040</v>
      </c>
      <c r="D350" s="32" t="s">
        <v>747</v>
      </c>
      <c r="E350" s="1303"/>
      <c r="F350" s="32" t="s">
        <v>40</v>
      </c>
      <c r="G350" s="32" t="s">
        <v>143</v>
      </c>
      <c r="H350" s="32"/>
      <c r="I350" s="24">
        <v>0</v>
      </c>
      <c r="J350" s="24">
        <v>0</v>
      </c>
      <c r="K350" s="123">
        <v>0</v>
      </c>
      <c r="L350" s="78">
        <v>0</v>
      </c>
      <c r="M350" s="100">
        <v>0</v>
      </c>
      <c r="N350" s="32"/>
      <c r="O350" s="24">
        <v>0</v>
      </c>
      <c r="P350" s="24">
        <v>0</v>
      </c>
      <c r="Q350" s="123">
        <v>0</v>
      </c>
      <c r="R350" s="78">
        <v>0</v>
      </c>
      <c r="S350" s="100">
        <v>0</v>
      </c>
      <c r="T350" s="32"/>
      <c r="U350" s="24">
        <v>28116.346153846156</v>
      </c>
      <c r="V350" s="24">
        <v>28116.346153846156</v>
      </c>
      <c r="W350" s="123">
        <v>0</v>
      </c>
      <c r="X350" s="78">
        <v>0</v>
      </c>
      <c r="Y350" s="100">
        <v>28116.346153846156</v>
      </c>
      <c r="Z350" s="32"/>
      <c r="AA350" s="24">
        <v>0</v>
      </c>
      <c r="AB350" s="32"/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0</v>
      </c>
      <c r="AK350" s="25">
        <v>0</v>
      </c>
      <c r="AL350" s="25">
        <v>0</v>
      </c>
      <c r="AM350" s="25">
        <v>0</v>
      </c>
      <c r="AN350" s="25">
        <v>0</v>
      </c>
      <c r="AO350" s="25">
        <v>0</v>
      </c>
      <c r="AP350" s="25">
        <v>0</v>
      </c>
      <c r="AQ350" s="25">
        <v>0</v>
      </c>
      <c r="AR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AY350" s="25">
        <v>15620.192307692307</v>
      </c>
      <c r="AZ350" s="25">
        <v>12496.153846153848</v>
      </c>
      <c r="BA350" s="32"/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15620.192307692307</v>
      </c>
      <c r="BM350" s="26">
        <v>12496.153846153848</v>
      </c>
    </row>
    <row r="351" spans="3:65" s="503" customFormat="1" ht="21" customHeight="1">
      <c r="C351" s="54" t="s">
        <v>1077</v>
      </c>
      <c r="D351" s="32" t="s">
        <v>747</v>
      </c>
      <c r="E351" s="1303"/>
      <c r="F351" s="32" t="s">
        <v>79</v>
      </c>
      <c r="G351" s="32" t="s">
        <v>143</v>
      </c>
      <c r="H351" s="32"/>
      <c r="I351" s="24">
        <v>0</v>
      </c>
      <c r="J351" s="24">
        <v>0</v>
      </c>
      <c r="K351" s="123">
        <v>0</v>
      </c>
      <c r="L351" s="78">
        <v>0</v>
      </c>
      <c r="M351" s="100">
        <v>0</v>
      </c>
      <c r="N351" s="32"/>
      <c r="O351" s="24">
        <v>0</v>
      </c>
      <c r="P351" s="24">
        <v>0</v>
      </c>
      <c r="Q351" s="123">
        <v>0</v>
      </c>
      <c r="R351" s="78">
        <v>0</v>
      </c>
      <c r="S351" s="100">
        <v>0</v>
      </c>
      <c r="T351" s="32"/>
      <c r="U351" s="24">
        <v>49032.700769230767</v>
      </c>
      <c r="V351" s="24">
        <v>49032.700769230767</v>
      </c>
      <c r="W351" s="123">
        <v>0</v>
      </c>
      <c r="X351" s="78">
        <v>0</v>
      </c>
      <c r="Y351" s="100">
        <v>49032.700769230767</v>
      </c>
      <c r="Z351" s="32"/>
      <c r="AA351" s="24">
        <v>0</v>
      </c>
      <c r="AB351" s="32"/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0</v>
      </c>
      <c r="AL351" s="25">
        <v>0</v>
      </c>
      <c r="AM351" s="25">
        <v>0</v>
      </c>
      <c r="AN351" s="25">
        <v>0</v>
      </c>
      <c r="AO351" s="25">
        <v>0</v>
      </c>
      <c r="AP351" s="25">
        <v>0</v>
      </c>
      <c r="AQ351" s="25">
        <v>0</v>
      </c>
      <c r="AR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AY351" s="25">
        <v>27432.747538461539</v>
      </c>
      <c r="AZ351" s="25">
        <v>21599.953230769232</v>
      </c>
      <c r="BA351" s="32"/>
      <c r="BB351" s="26">
        <v>0</v>
      </c>
      <c r="BC351" s="26">
        <v>0</v>
      </c>
      <c r="BD351" s="26">
        <v>0</v>
      </c>
      <c r="BE351" s="26">
        <v>0</v>
      </c>
      <c r="BF351" s="26">
        <v>0</v>
      </c>
      <c r="BG351" s="26">
        <v>0</v>
      </c>
      <c r="BH351" s="26">
        <v>0</v>
      </c>
      <c r="BI351" s="26">
        <v>0</v>
      </c>
      <c r="BJ351" s="26">
        <v>0</v>
      </c>
      <c r="BK351" s="26">
        <v>0</v>
      </c>
      <c r="BL351" s="26">
        <v>27432.747538461539</v>
      </c>
      <c r="BM351" s="26">
        <v>21599.953230769232</v>
      </c>
    </row>
    <row r="352" spans="3:65" s="503" customFormat="1" ht="21" customHeight="1">
      <c r="C352" s="54" t="s">
        <v>1044</v>
      </c>
      <c r="D352" s="32" t="s">
        <v>747</v>
      </c>
      <c r="E352" s="1303"/>
      <c r="F352" s="54" t="s">
        <v>87</v>
      </c>
      <c r="G352" s="54" t="s">
        <v>143</v>
      </c>
      <c r="H352" s="54"/>
      <c r="I352" s="25">
        <v>0</v>
      </c>
      <c r="J352" s="25">
        <v>0</v>
      </c>
      <c r="K352" s="514">
        <v>0</v>
      </c>
      <c r="L352" s="82">
        <v>0</v>
      </c>
      <c r="M352" s="524">
        <v>0</v>
      </c>
      <c r="N352" s="54"/>
      <c r="O352" s="25">
        <v>0</v>
      </c>
      <c r="P352" s="25">
        <v>0</v>
      </c>
      <c r="Q352" s="514">
        <v>0</v>
      </c>
      <c r="R352" s="82">
        <v>0</v>
      </c>
      <c r="S352" s="524">
        <v>0</v>
      </c>
      <c r="T352" s="54"/>
      <c r="U352" s="25">
        <v>-14932.411923076907</v>
      </c>
      <c r="V352" s="25">
        <v>-14932.411923076907</v>
      </c>
      <c r="W352" s="514">
        <v>0</v>
      </c>
      <c r="X352" s="82">
        <v>0</v>
      </c>
      <c r="Y352" s="524">
        <v>-14932.411923076907</v>
      </c>
      <c r="Z352" s="54"/>
      <c r="AA352" s="25">
        <v>0</v>
      </c>
      <c r="AB352" s="32"/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0</v>
      </c>
      <c r="AL352" s="25">
        <v>0</v>
      </c>
      <c r="AM352" s="25">
        <v>0</v>
      </c>
      <c r="AN352" s="25">
        <v>0</v>
      </c>
      <c r="AO352" s="25">
        <v>0</v>
      </c>
      <c r="AP352" s="25">
        <v>0</v>
      </c>
      <c r="AQ352" s="25">
        <v>0</v>
      </c>
      <c r="AR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AY352" s="25">
        <v>-19977.849846153833</v>
      </c>
      <c r="AZ352" s="25">
        <v>5045.4379230769264</v>
      </c>
      <c r="BA352" s="54"/>
      <c r="BB352" s="1188">
        <v>0</v>
      </c>
      <c r="BC352" s="1188">
        <v>0</v>
      </c>
      <c r="BD352" s="1188">
        <v>0</v>
      </c>
      <c r="BE352" s="1188">
        <v>0</v>
      </c>
      <c r="BF352" s="1188">
        <v>0</v>
      </c>
      <c r="BG352" s="1188">
        <v>0</v>
      </c>
      <c r="BH352" s="1188">
        <v>0</v>
      </c>
      <c r="BI352" s="1188">
        <v>0</v>
      </c>
      <c r="BJ352" s="1188">
        <v>0</v>
      </c>
      <c r="BK352" s="1188">
        <v>0</v>
      </c>
      <c r="BL352" s="1188">
        <v>-19977.849846153833</v>
      </c>
      <c r="BM352" s="1188">
        <v>5045.4379230769264</v>
      </c>
    </row>
    <row r="353" spans="3:65" s="503" customFormat="1" ht="21" customHeight="1">
      <c r="C353" s="502"/>
      <c r="D353" s="502"/>
      <c r="E353" s="1303"/>
      <c r="F353" s="106" t="s">
        <v>609</v>
      </c>
      <c r="G353" s="106" t="s">
        <v>614</v>
      </c>
      <c r="H353" s="106"/>
      <c r="I353" s="510">
        <v>0</v>
      </c>
      <c r="J353" s="510">
        <v>0</v>
      </c>
      <c r="K353" s="515">
        <v>0</v>
      </c>
      <c r="L353" s="510">
        <v>0</v>
      </c>
      <c r="M353" s="515">
        <v>0</v>
      </c>
      <c r="N353" s="106"/>
      <c r="O353" s="510">
        <v>0</v>
      </c>
      <c r="P353" s="510">
        <v>0</v>
      </c>
      <c r="Q353" s="515">
        <v>0</v>
      </c>
      <c r="R353" s="510">
        <v>0</v>
      </c>
      <c r="S353" s="515">
        <v>0</v>
      </c>
      <c r="T353" s="106"/>
      <c r="U353" s="510">
        <v>0.12743148611658031</v>
      </c>
      <c r="V353" s="510">
        <v>0.12458252625437574</v>
      </c>
      <c r="W353" s="515">
        <v>2.8489598622045698E-3</v>
      </c>
      <c r="X353" s="510">
        <v>0</v>
      </c>
      <c r="Y353" s="515">
        <v>0.12743148611658031</v>
      </c>
      <c r="Z353" s="106"/>
      <c r="AA353" s="67">
        <v>0</v>
      </c>
      <c r="AB353" s="32"/>
      <c r="AC353" s="67" t="e">
        <v>#DIV/0!</v>
      </c>
      <c r="AD353" s="67" t="e">
        <v>#DIV/0!</v>
      </c>
      <c r="AE353" s="67" t="e">
        <v>#DIV/0!</v>
      </c>
      <c r="AF353" s="67" t="e">
        <v>#DIV/0!</v>
      </c>
      <c r="AG353" s="67" t="e">
        <v>#DIV/0!</v>
      </c>
      <c r="AH353" s="67" t="e">
        <v>#DIV/0!</v>
      </c>
      <c r="AI353" s="67" t="e">
        <v>#DIV/0!</v>
      </c>
      <c r="AJ353" s="67" t="e">
        <v>#DIV/0!</v>
      </c>
      <c r="AK353" s="67" t="e">
        <v>#DIV/0!</v>
      </c>
      <c r="AL353" s="67" t="e">
        <v>#DIV/0!</v>
      </c>
      <c r="AM353" s="67" t="e">
        <v>#DIV/0!</v>
      </c>
      <c r="AN353" s="67" t="e">
        <v>#DIV/0!</v>
      </c>
      <c r="AO353" s="67" t="e">
        <v>#DIV/0!</v>
      </c>
      <c r="AP353" s="67" t="e">
        <v>#DIV/0!</v>
      </c>
      <c r="AQ353" s="67" t="e">
        <v>#DIV/0!</v>
      </c>
      <c r="AR353" s="67" t="e">
        <v>#DIV/0!</v>
      </c>
      <c r="AS353" s="67" t="e">
        <v>#DIV/0!</v>
      </c>
      <c r="AT353" s="67" t="e">
        <v>#DIV/0!</v>
      </c>
      <c r="AU353" s="67" t="e">
        <v>#DIV/0!</v>
      </c>
      <c r="AV353" s="67" t="e">
        <v>#DIV/0!</v>
      </c>
      <c r="AW353" s="67" t="e">
        <v>#DIV/0!</v>
      </c>
      <c r="AX353" s="67" t="e">
        <v>#DIV/0!</v>
      </c>
      <c r="AY353" s="67">
        <v>0.76500000000000001</v>
      </c>
      <c r="AZ353" s="67">
        <v>0.76500000000000001</v>
      </c>
      <c r="BA353" s="106"/>
      <c r="BB353" s="67" t="e">
        <v>#DIV/0!</v>
      </c>
      <c r="BC353" s="67" t="e">
        <v>#DIV/0!</v>
      </c>
      <c r="BD353" s="67" t="e">
        <v>#DIV/0!</v>
      </c>
      <c r="BE353" s="67" t="e">
        <v>#DIV/0!</v>
      </c>
      <c r="BF353" s="67" t="e">
        <v>#DIV/0!</v>
      </c>
      <c r="BG353" s="67" t="e">
        <v>#DIV/0!</v>
      </c>
      <c r="BH353" s="67" t="e">
        <v>#DIV/0!</v>
      </c>
      <c r="BI353" s="67" t="e">
        <v>#DIV/0!</v>
      </c>
      <c r="BJ353" s="67" t="e">
        <v>#DIV/0!</v>
      </c>
      <c r="BK353" s="67" t="e">
        <v>#DIV/0!</v>
      </c>
      <c r="BL353" s="67">
        <v>0.76500000000000001</v>
      </c>
      <c r="BM353" s="67">
        <v>0.76500000000000001</v>
      </c>
    </row>
    <row r="354" spans="3:65" s="503" customFormat="1" ht="21" customHeight="1">
      <c r="C354" s="502"/>
      <c r="D354" s="502"/>
      <c r="E354" s="1303"/>
      <c r="F354" s="106" t="s">
        <v>610</v>
      </c>
      <c r="G354" s="106" t="s">
        <v>614</v>
      </c>
      <c r="H354" s="106"/>
      <c r="I354" s="511">
        <v>0</v>
      </c>
      <c r="J354" s="511">
        <v>0</v>
      </c>
      <c r="K354" s="516">
        <v>0</v>
      </c>
      <c r="L354" s="511">
        <v>0</v>
      </c>
      <c r="M354" s="516">
        <v>0</v>
      </c>
      <c r="N354" s="106"/>
      <c r="O354" s="511">
        <v>0</v>
      </c>
      <c r="P354" s="511">
        <v>0</v>
      </c>
      <c r="Q354" s="516">
        <v>0</v>
      </c>
      <c r="R354" s="511">
        <v>0</v>
      </c>
      <c r="S354" s="516">
        <v>0</v>
      </c>
      <c r="T354" s="106"/>
      <c r="U354" s="511">
        <v>9.0302309727370772E-2</v>
      </c>
      <c r="V354" s="511">
        <v>8.8283439323220539E-2</v>
      </c>
      <c r="W354" s="516">
        <v>-2.0188704041502331E-3</v>
      </c>
      <c r="X354" s="511">
        <v>0</v>
      </c>
      <c r="Y354" s="516">
        <v>-9.0302309727370772E-2</v>
      </c>
      <c r="Z354" s="106"/>
      <c r="AA354" s="22">
        <v>0</v>
      </c>
      <c r="AB354" s="32"/>
      <c r="AC354" s="22" t="e">
        <v>#DIV/0!</v>
      </c>
      <c r="AD354" s="22" t="e">
        <v>#DIV/0!</v>
      </c>
      <c r="AE354" s="22" t="e">
        <v>#DIV/0!</v>
      </c>
      <c r="AF354" s="22" t="e">
        <v>#DIV/0!</v>
      </c>
      <c r="AG354" s="22" t="e">
        <v>#DIV/0!</v>
      </c>
      <c r="AH354" s="22" t="e">
        <v>#DIV/0!</v>
      </c>
      <c r="AI354" s="22" t="e">
        <v>#DIV/0!</v>
      </c>
      <c r="AJ354" s="22" t="e">
        <v>#DIV/0!</v>
      </c>
      <c r="AK354" s="22" t="e">
        <v>#DIV/0!</v>
      </c>
      <c r="AL354" s="22" t="e">
        <v>#DIV/0!</v>
      </c>
      <c r="AM354" s="22" t="e">
        <v>#DIV/0!</v>
      </c>
      <c r="AN354" s="22" t="e">
        <v>#DIV/0!</v>
      </c>
      <c r="AO354" s="22" t="e">
        <v>#DIV/0!</v>
      </c>
      <c r="AP354" s="22" t="e">
        <v>#DIV/0!</v>
      </c>
      <c r="AQ354" s="22" t="e">
        <v>#DIV/0!</v>
      </c>
      <c r="AR354" s="22" t="e">
        <v>#DIV/0!</v>
      </c>
      <c r="AS354" s="22" t="e">
        <v>#DIV/0!</v>
      </c>
      <c r="AT354" s="22" t="e">
        <v>#DIV/0!</v>
      </c>
      <c r="AU354" s="22" t="e">
        <v>#DIV/0!</v>
      </c>
      <c r="AV354" s="22" t="e">
        <v>#DIV/0!</v>
      </c>
      <c r="AW354" s="22" t="e">
        <v>#DIV/0!</v>
      </c>
      <c r="AX354" s="22" t="e">
        <v>#DIV/0!</v>
      </c>
      <c r="AY354" s="22">
        <v>0.62027777777777771</v>
      </c>
      <c r="AZ354" s="22">
        <v>0.43796471600688469</v>
      </c>
      <c r="BA354" s="106"/>
      <c r="BB354" s="22" t="e">
        <v>#DIV/0!</v>
      </c>
      <c r="BC354" s="22" t="e">
        <v>#DIV/0!</v>
      </c>
      <c r="BD354" s="22" t="e">
        <v>#DIV/0!</v>
      </c>
      <c r="BE354" s="22" t="e">
        <v>#DIV/0!</v>
      </c>
      <c r="BF354" s="22" t="e">
        <v>#DIV/0!</v>
      </c>
      <c r="BG354" s="22" t="e">
        <v>#DIV/0!</v>
      </c>
      <c r="BH354" s="22" t="e">
        <v>#DIV/0!</v>
      </c>
      <c r="BI354" s="22" t="e">
        <v>#DIV/0!</v>
      </c>
      <c r="BJ354" s="22" t="e">
        <v>#DIV/0!</v>
      </c>
      <c r="BK354" s="22" t="e">
        <v>#DIV/0!</v>
      </c>
      <c r="BL354" s="22">
        <v>0.62027777777777771</v>
      </c>
      <c r="BM354" s="22">
        <v>0.43796471600688469</v>
      </c>
    </row>
    <row r="355" spans="3:65" s="503" customFormat="1" ht="21" customHeight="1">
      <c r="C355" s="502"/>
      <c r="D355" s="502"/>
      <c r="E355" s="1303"/>
      <c r="F355" s="106" t="s">
        <v>611</v>
      </c>
      <c r="G355" s="106" t="s">
        <v>614</v>
      </c>
      <c r="H355" s="106"/>
      <c r="I355" s="511">
        <v>0</v>
      </c>
      <c r="J355" s="511">
        <v>0</v>
      </c>
      <c r="K355" s="516">
        <v>0</v>
      </c>
      <c r="L355" s="511">
        <v>0</v>
      </c>
      <c r="M355" s="516">
        <v>0</v>
      </c>
      <c r="N355" s="106"/>
      <c r="O355" s="511">
        <v>0</v>
      </c>
      <c r="P355" s="511">
        <v>0</v>
      </c>
      <c r="Q355" s="516">
        <v>0</v>
      </c>
      <c r="R355" s="511">
        <v>0</v>
      </c>
      <c r="S355" s="516">
        <v>0</v>
      </c>
      <c r="T355" s="106"/>
      <c r="U355" s="511">
        <v>1.6779061994693655E-2</v>
      </c>
      <c r="V355" s="511">
        <v>1.6403935912395657E-2</v>
      </c>
      <c r="W355" s="516">
        <v>-3.7512608229799821E-4</v>
      </c>
      <c r="X355" s="511">
        <v>0</v>
      </c>
      <c r="Y355" s="516">
        <v>-1.6779061994693655E-2</v>
      </c>
      <c r="Z355" s="106"/>
      <c r="AA355" s="22">
        <v>0</v>
      </c>
      <c r="AB355" s="32"/>
      <c r="AC355" s="67">
        <v>0</v>
      </c>
      <c r="AD355" s="67">
        <v>0</v>
      </c>
      <c r="AE355" s="67">
        <v>0</v>
      </c>
      <c r="AF355" s="67">
        <v>0</v>
      </c>
      <c r="AG355" s="67">
        <v>0</v>
      </c>
      <c r="AH355" s="67">
        <v>0</v>
      </c>
      <c r="AI355" s="67">
        <v>0</v>
      </c>
      <c r="AJ355" s="67">
        <v>0</v>
      </c>
      <c r="AK355" s="67">
        <v>0</v>
      </c>
      <c r="AL355" s="67">
        <v>0</v>
      </c>
      <c r="AM355" s="67">
        <v>0</v>
      </c>
      <c r="AN355" s="67">
        <v>0</v>
      </c>
      <c r="AO355" s="67">
        <v>0</v>
      </c>
      <c r="AP355" s="67">
        <v>0</v>
      </c>
      <c r="AQ355" s="67">
        <v>0</v>
      </c>
      <c r="AR355" s="67">
        <v>0</v>
      </c>
      <c r="AS355" s="67">
        <v>0</v>
      </c>
      <c r="AT355" s="67">
        <v>0</v>
      </c>
      <c r="AU355" s="67">
        <v>0</v>
      </c>
      <c r="AV355" s="67">
        <v>0</v>
      </c>
      <c r="AW355" s="67">
        <v>0</v>
      </c>
      <c r="AX355" s="67">
        <v>0</v>
      </c>
      <c r="AY355" s="67">
        <v>8.9565322865208186E-2</v>
      </c>
      <c r="AZ355" s="67">
        <v>8.588421887390961E-2</v>
      </c>
      <c r="BA355" s="106"/>
      <c r="BB355" s="67">
        <v>0</v>
      </c>
      <c r="BC355" s="67">
        <v>0</v>
      </c>
      <c r="BD355" s="67">
        <v>0</v>
      </c>
      <c r="BE355" s="67">
        <v>0</v>
      </c>
      <c r="BF355" s="67">
        <v>0</v>
      </c>
      <c r="BG355" s="67">
        <v>0</v>
      </c>
      <c r="BH355" s="67">
        <v>0</v>
      </c>
      <c r="BI355" s="67">
        <v>0</v>
      </c>
      <c r="BJ355" s="67">
        <v>0</v>
      </c>
      <c r="BK355" s="67">
        <v>0</v>
      </c>
      <c r="BL355" s="67">
        <v>8.9565322865208186E-2</v>
      </c>
      <c r="BM355" s="67">
        <v>8.588421887390961E-2</v>
      </c>
    </row>
    <row r="356" spans="3:65" s="503" customFormat="1" ht="21" customHeight="1">
      <c r="C356" s="502"/>
      <c r="D356" s="502"/>
      <c r="E356" s="1303"/>
      <c r="F356" s="106" t="s">
        <v>612</v>
      </c>
      <c r="G356" s="106" t="s">
        <v>614</v>
      </c>
      <c r="H356" s="106"/>
      <c r="I356" s="511">
        <v>0</v>
      </c>
      <c r="J356" s="511">
        <v>0</v>
      </c>
      <c r="K356" s="516">
        <v>0</v>
      </c>
      <c r="L356" s="511">
        <v>0</v>
      </c>
      <c r="M356" s="516">
        <v>0</v>
      </c>
      <c r="N356" s="106"/>
      <c r="O356" s="511">
        <v>0</v>
      </c>
      <c r="P356" s="511">
        <v>0</v>
      </c>
      <c r="Q356" s="516">
        <v>0</v>
      </c>
      <c r="R356" s="511">
        <v>0</v>
      </c>
      <c r="S356" s="516">
        <v>0</v>
      </c>
      <c r="T356" s="106"/>
      <c r="U356" s="511">
        <v>2.9261367087758752E-2</v>
      </c>
      <c r="V356" s="511">
        <v>2.8607176644825417E-2</v>
      </c>
      <c r="W356" s="516">
        <v>-6.5419044293333478E-4</v>
      </c>
      <c r="X356" s="511">
        <v>0</v>
      </c>
      <c r="Y356" s="516">
        <v>-2.9261367087758752E-2</v>
      </c>
      <c r="Z356" s="106"/>
      <c r="AA356" s="22">
        <v>0</v>
      </c>
      <c r="AB356" s="32"/>
      <c r="AC356" s="67" t="e">
        <v>#DIV/0!</v>
      </c>
      <c r="AD356" s="67" t="e">
        <v>#DIV/0!</v>
      </c>
      <c r="AE356" s="67" t="e">
        <v>#DIV/0!</v>
      </c>
      <c r="AF356" s="67" t="e">
        <v>#DIV/0!</v>
      </c>
      <c r="AG356" s="67" t="e">
        <v>#DIV/0!</v>
      </c>
      <c r="AH356" s="67" t="e">
        <v>#DIV/0!</v>
      </c>
      <c r="AI356" s="67" t="e">
        <v>#DIV/0!</v>
      </c>
      <c r="AJ356" s="67" t="e">
        <v>#DIV/0!</v>
      </c>
      <c r="AK356" s="67" t="e">
        <v>#DIV/0!</v>
      </c>
      <c r="AL356" s="67" t="e">
        <v>#DIV/0!</v>
      </c>
      <c r="AM356" s="67" t="e">
        <v>#DIV/0!</v>
      </c>
      <c r="AN356" s="67" t="e">
        <v>#DIV/0!</v>
      </c>
      <c r="AO356" s="67" t="e">
        <v>#DIV/0!</v>
      </c>
      <c r="AP356" s="67" t="e">
        <v>#DIV/0!</v>
      </c>
      <c r="AQ356" s="67" t="e">
        <v>#DIV/0!</v>
      </c>
      <c r="AR356" s="67" t="e">
        <v>#DIV/0!</v>
      </c>
      <c r="AS356" s="67" t="e">
        <v>#DIV/0!</v>
      </c>
      <c r="AT356" s="67" t="e">
        <v>#DIV/0!</v>
      </c>
      <c r="AU356" s="67" t="e">
        <v>#DIV/0!</v>
      </c>
      <c r="AV356" s="67" t="e">
        <v>#DIV/0!</v>
      </c>
      <c r="AW356" s="67" t="e">
        <v>#DIV/0!</v>
      </c>
      <c r="AX356" s="67" t="e">
        <v>#DIV/0!</v>
      </c>
      <c r="AY356" s="67">
        <v>0.17205255474311695</v>
      </c>
      <c r="AZ356" s="67">
        <v>0.18047184491727714</v>
      </c>
      <c r="BA356" s="106"/>
      <c r="BB356" s="67" t="e">
        <v>#DIV/0!</v>
      </c>
      <c r="BC356" s="67" t="e">
        <v>#DIV/0!</v>
      </c>
      <c r="BD356" s="67" t="e">
        <v>#DIV/0!</v>
      </c>
      <c r="BE356" s="67" t="e">
        <v>#DIV/0!</v>
      </c>
      <c r="BF356" s="67" t="e">
        <v>#DIV/0!</v>
      </c>
      <c r="BG356" s="67" t="e">
        <v>#DIV/0!</v>
      </c>
      <c r="BH356" s="67" t="e">
        <v>#DIV/0!</v>
      </c>
      <c r="BI356" s="67" t="e">
        <v>#DIV/0!</v>
      </c>
      <c r="BJ356" s="67" t="e">
        <v>#DIV/0!</v>
      </c>
      <c r="BK356" s="67" t="e">
        <v>#DIV/0!</v>
      </c>
      <c r="BL356" s="67">
        <v>0.17205255474311695</v>
      </c>
      <c r="BM356" s="67">
        <v>0.18047184491727714</v>
      </c>
    </row>
    <row r="357" spans="3:65" s="503" customFormat="1" ht="21" customHeight="1">
      <c r="C357" s="503" t="s">
        <v>1078</v>
      </c>
      <c r="E357" s="1304"/>
      <c r="F357" s="507" t="s">
        <v>613</v>
      </c>
      <c r="G357" s="507" t="s">
        <v>614</v>
      </c>
      <c r="H357" s="504"/>
      <c r="I357" s="512">
        <v>0</v>
      </c>
      <c r="J357" s="512">
        <v>0</v>
      </c>
      <c r="K357" s="517">
        <v>0</v>
      </c>
      <c r="L357" s="512">
        <v>0</v>
      </c>
      <c r="M357" s="517">
        <v>0</v>
      </c>
      <c r="N357" s="504"/>
      <c r="O357" s="512">
        <v>0</v>
      </c>
      <c r="P357" s="512">
        <v>0</v>
      </c>
      <c r="Q357" s="517">
        <v>0</v>
      </c>
      <c r="R357" s="512">
        <v>0</v>
      </c>
      <c r="S357" s="517">
        <v>0</v>
      </c>
      <c r="T357" s="504"/>
      <c r="U357" s="512">
        <v>-8.9112526932428604E-3</v>
      </c>
      <c r="V357" s="512">
        <v>-8.7120256260658727E-3</v>
      </c>
      <c r="W357" s="517">
        <v>-1.9922706717698767E-4</v>
      </c>
      <c r="X357" s="512">
        <v>0</v>
      </c>
      <c r="Y357" s="517">
        <v>-8.9112526932428604E-3</v>
      </c>
      <c r="Z357" s="504"/>
      <c r="AA357" s="508">
        <v>0</v>
      </c>
      <c r="AB357" s="32"/>
      <c r="AC357" s="506" t="e">
        <v>#DIV/0!</v>
      </c>
      <c r="AD357" s="506" t="e">
        <v>#DIV/0!</v>
      </c>
      <c r="AE357" s="506" t="e">
        <v>#DIV/0!</v>
      </c>
      <c r="AF357" s="506" t="e">
        <v>#DIV/0!</v>
      </c>
      <c r="AG357" s="506" t="e">
        <v>#DIV/0!</v>
      </c>
      <c r="AH357" s="506" t="e">
        <v>#DIV/0!</v>
      </c>
      <c r="AI357" s="506" t="e">
        <v>#DIV/0!</v>
      </c>
      <c r="AJ357" s="506" t="e">
        <v>#DIV/0!</v>
      </c>
      <c r="AK357" s="506" t="e">
        <v>#DIV/0!</v>
      </c>
      <c r="AL357" s="506" t="e">
        <v>#DIV/0!</v>
      </c>
      <c r="AM357" s="506" t="e">
        <v>#DIV/0!</v>
      </c>
      <c r="AN357" s="506" t="e">
        <v>#DIV/0!</v>
      </c>
      <c r="AO357" s="506" t="e">
        <v>#DIV/0!</v>
      </c>
      <c r="AP357" s="506" t="e">
        <v>#DIV/0!</v>
      </c>
      <c r="AQ357" s="506" t="e">
        <v>#DIV/0!</v>
      </c>
      <c r="AR357" s="506" t="e">
        <v>#DIV/0!</v>
      </c>
      <c r="AS357" s="506" t="e">
        <v>#DIV/0!</v>
      </c>
      <c r="AT357" s="506" t="e">
        <v>#DIV/0!</v>
      </c>
      <c r="AU357" s="506" t="e">
        <v>#DIV/0!</v>
      </c>
      <c r="AV357" s="506" t="e">
        <v>#DIV/0!</v>
      </c>
      <c r="AW357" s="506" t="e">
        <v>#DIV/0!</v>
      </c>
      <c r="AX357" s="506" t="e">
        <v>#DIV/0!</v>
      </c>
      <c r="AY357" s="506">
        <v>-0.1252969685040129</v>
      </c>
      <c r="AZ357" s="506">
        <v>4.215562323978516E-2</v>
      </c>
      <c r="BA357" s="504"/>
      <c r="BB357" s="506" t="e">
        <v>#DIV/0!</v>
      </c>
      <c r="BC357" s="506" t="e">
        <v>#DIV/0!</v>
      </c>
      <c r="BD357" s="506" t="e">
        <v>#DIV/0!</v>
      </c>
      <c r="BE357" s="506" t="e">
        <v>#DIV/0!</v>
      </c>
      <c r="BF357" s="506" t="e">
        <v>#DIV/0!</v>
      </c>
      <c r="BG357" s="506" t="e">
        <v>#DIV/0!</v>
      </c>
      <c r="BH357" s="506" t="e">
        <v>#DIV/0!</v>
      </c>
      <c r="BI357" s="506" t="e">
        <v>#DIV/0!</v>
      </c>
      <c r="BJ357" s="506" t="e">
        <v>#DIV/0!</v>
      </c>
      <c r="BK357" s="506" t="e">
        <v>#DIV/0!</v>
      </c>
      <c r="BL357" s="506">
        <v>-0.1252969685040129</v>
      </c>
      <c r="BM357" s="506">
        <v>4.215562323978516E-2</v>
      </c>
    </row>
    <row r="358" spans="3:65" ht="13" customHeight="1">
      <c r="I358" s="49"/>
      <c r="J358" s="49"/>
      <c r="K358" s="49"/>
      <c r="L358" s="163"/>
      <c r="M358" s="522"/>
      <c r="O358" s="49"/>
      <c r="P358" s="49"/>
      <c r="Q358" s="49"/>
      <c r="R358" s="163"/>
      <c r="S358" s="522"/>
      <c r="U358" s="49"/>
      <c r="V358" s="49"/>
      <c r="W358" s="49"/>
      <c r="X358" s="163"/>
      <c r="Y358" s="522"/>
      <c r="AA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B358" s="1180"/>
      <c r="BC358" s="1180"/>
      <c r="BD358" s="1180"/>
      <c r="BE358" s="1180"/>
      <c r="BF358" s="1180"/>
      <c r="BG358" s="1180"/>
      <c r="BH358" s="1180"/>
      <c r="BI358" s="1180"/>
      <c r="BJ358" s="1180"/>
      <c r="BK358" s="1180"/>
      <c r="BL358" s="1180"/>
      <c r="BM358" s="1180"/>
    </row>
    <row r="359" spans="3:65" s="503" customFormat="1" ht="21" customHeight="1">
      <c r="C359" s="54" t="s">
        <v>1079</v>
      </c>
      <c r="D359" s="597" t="s">
        <v>765</v>
      </c>
      <c r="E359" s="1302" t="s">
        <v>765</v>
      </c>
      <c r="F359" s="62" t="s">
        <v>57</v>
      </c>
      <c r="G359" s="62" t="s">
        <v>143</v>
      </c>
      <c r="H359" s="54"/>
      <c r="I359" s="63">
        <v>0</v>
      </c>
      <c r="J359" s="63">
        <v>0</v>
      </c>
      <c r="K359" s="513">
        <v>0</v>
      </c>
      <c r="L359" s="167">
        <v>0</v>
      </c>
      <c r="M359" s="523">
        <v>0</v>
      </c>
      <c r="N359" s="54"/>
      <c r="O359" s="63">
        <v>0</v>
      </c>
      <c r="P359" s="63">
        <v>0</v>
      </c>
      <c r="Q359" s="513">
        <v>0</v>
      </c>
      <c r="R359" s="167">
        <v>0</v>
      </c>
      <c r="S359" s="523">
        <v>0</v>
      </c>
      <c r="T359" s="54"/>
      <c r="U359" s="63">
        <v>139565</v>
      </c>
      <c r="V359" s="63">
        <v>139565</v>
      </c>
      <c r="W359" s="513">
        <v>0</v>
      </c>
      <c r="X359" s="167">
        <v>0</v>
      </c>
      <c r="Y359" s="523">
        <v>139565</v>
      </c>
      <c r="Z359" s="54"/>
      <c r="AA359" s="63">
        <v>0</v>
      </c>
      <c r="AB359" s="32"/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0</v>
      </c>
      <c r="AL359" s="25">
        <v>0</v>
      </c>
      <c r="AM359" s="25">
        <v>0</v>
      </c>
      <c r="AN359" s="25">
        <v>0</v>
      </c>
      <c r="AO359" s="25">
        <v>0</v>
      </c>
      <c r="AP359" s="25">
        <v>0</v>
      </c>
      <c r="AQ359" s="25">
        <v>0</v>
      </c>
      <c r="AR359" s="25">
        <v>0</v>
      </c>
      <c r="AS359" s="25">
        <v>0</v>
      </c>
      <c r="AT359" s="25">
        <v>0</v>
      </c>
      <c r="AU359" s="25">
        <v>0</v>
      </c>
      <c r="AV359" s="25">
        <v>0</v>
      </c>
      <c r="AW359" s="25">
        <v>0</v>
      </c>
      <c r="AX359" s="25">
        <v>0</v>
      </c>
      <c r="AY359" s="25">
        <v>0</v>
      </c>
      <c r="AZ359" s="25">
        <v>139565</v>
      </c>
      <c r="BA359" s="54"/>
      <c r="BB359" s="1188">
        <v>0</v>
      </c>
      <c r="BC359" s="1188">
        <v>0</v>
      </c>
      <c r="BD359" s="1188">
        <v>0</v>
      </c>
      <c r="BE359" s="1188">
        <v>0</v>
      </c>
      <c r="BF359" s="1188">
        <v>0</v>
      </c>
      <c r="BG359" s="1188">
        <v>0</v>
      </c>
      <c r="BH359" s="1188">
        <v>0</v>
      </c>
      <c r="BI359" s="1188">
        <v>0</v>
      </c>
      <c r="BJ359" s="1188">
        <v>0</v>
      </c>
      <c r="BK359" s="1188">
        <v>0</v>
      </c>
      <c r="BL359" s="1188">
        <v>0</v>
      </c>
      <c r="BM359" s="1188">
        <v>139565</v>
      </c>
    </row>
    <row r="360" spans="3:65" s="503" customFormat="1" ht="21" customHeight="1">
      <c r="C360" s="54" t="s">
        <v>1080</v>
      </c>
      <c r="D360" s="32" t="s">
        <v>765</v>
      </c>
      <c r="E360" s="1303"/>
      <c r="F360" s="32" t="s">
        <v>1</v>
      </c>
      <c r="G360" s="32" t="s">
        <v>143</v>
      </c>
      <c r="H360" s="32"/>
      <c r="I360" s="24">
        <v>0</v>
      </c>
      <c r="J360" s="24">
        <v>0</v>
      </c>
      <c r="K360" s="123">
        <v>0</v>
      </c>
      <c r="L360" s="78">
        <v>0</v>
      </c>
      <c r="M360" s="100">
        <v>0</v>
      </c>
      <c r="N360" s="32"/>
      <c r="O360" s="24">
        <v>0</v>
      </c>
      <c r="P360" s="24">
        <v>0</v>
      </c>
      <c r="Q360" s="123">
        <v>0</v>
      </c>
      <c r="R360" s="78">
        <v>0</v>
      </c>
      <c r="S360" s="100">
        <v>0</v>
      </c>
      <c r="T360" s="32"/>
      <c r="U360" s="24">
        <v>106767.22500000001</v>
      </c>
      <c r="V360" s="24">
        <v>106767.22500000001</v>
      </c>
      <c r="W360" s="123">
        <v>0</v>
      </c>
      <c r="X360" s="78">
        <v>0</v>
      </c>
      <c r="Y360" s="100">
        <v>106767.22500000001</v>
      </c>
      <c r="Z360" s="32"/>
      <c r="AA360" s="24">
        <v>0</v>
      </c>
      <c r="AB360" s="32"/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0</v>
      </c>
      <c r="AJ360" s="25">
        <v>0</v>
      </c>
      <c r="AK360" s="25">
        <v>0</v>
      </c>
      <c r="AL360" s="25">
        <v>0</v>
      </c>
      <c r="AM360" s="25">
        <v>0</v>
      </c>
      <c r="AN360" s="25">
        <v>0</v>
      </c>
      <c r="AO360" s="25">
        <v>0</v>
      </c>
      <c r="AP360" s="25">
        <v>0</v>
      </c>
      <c r="AQ360" s="25">
        <v>0</v>
      </c>
      <c r="AR360" s="25">
        <v>0</v>
      </c>
      <c r="AS360" s="25">
        <v>0</v>
      </c>
      <c r="AT360" s="25">
        <v>0</v>
      </c>
      <c r="AU360" s="25">
        <v>0</v>
      </c>
      <c r="AV360" s="25">
        <v>0</v>
      </c>
      <c r="AW360" s="25">
        <v>0</v>
      </c>
      <c r="AX360" s="25">
        <v>0</v>
      </c>
      <c r="AY360" s="25">
        <v>0</v>
      </c>
      <c r="AZ360" s="25">
        <v>106767.22500000001</v>
      </c>
      <c r="BA360" s="32"/>
      <c r="BB360" s="26">
        <v>0</v>
      </c>
      <c r="BC360" s="26">
        <v>0</v>
      </c>
      <c r="BD360" s="26">
        <v>0</v>
      </c>
      <c r="BE360" s="26">
        <v>0</v>
      </c>
      <c r="BF360" s="26">
        <v>0</v>
      </c>
      <c r="BG360" s="26">
        <v>0</v>
      </c>
      <c r="BH360" s="26">
        <v>0</v>
      </c>
      <c r="BI360" s="26">
        <v>0</v>
      </c>
      <c r="BJ360" s="26">
        <v>0</v>
      </c>
      <c r="BK360" s="26">
        <v>0</v>
      </c>
      <c r="BL360" s="26">
        <v>0</v>
      </c>
      <c r="BM360" s="26">
        <v>106767.22500000001</v>
      </c>
    </row>
    <row r="361" spans="3:65" s="503" customFormat="1" ht="21" customHeight="1">
      <c r="C361" s="54" t="s">
        <v>1037</v>
      </c>
      <c r="D361" s="32" t="s">
        <v>765</v>
      </c>
      <c r="E361" s="1303"/>
      <c r="F361" s="32" t="s">
        <v>36</v>
      </c>
      <c r="G361" s="32" t="s">
        <v>143</v>
      </c>
      <c r="H361" s="32"/>
      <c r="I361" s="24">
        <v>0</v>
      </c>
      <c r="J361" s="24">
        <v>0</v>
      </c>
      <c r="K361" s="123">
        <v>0</v>
      </c>
      <c r="L361" s="78">
        <v>0</v>
      </c>
      <c r="M361" s="100">
        <v>0</v>
      </c>
      <c r="N361" s="32"/>
      <c r="O361" s="24">
        <v>0</v>
      </c>
      <c r="P361" s="24">
        <v>0</v>
      </c>
      <c r="Q361" s="123">
        <v>0</v>
      </c>
      <c r="R361" s="78">
        <v>0</v>
      </c>
      <c r="S361" s="100">
        <v>0</v>
      </c>
      <c r="T361" s="32"/>
      <c r="U361" s="24">
        <v>89161.435000000012</v>
      </c>
      <c r="V361" s="24">
        <v>89161.435000000012</v>
      </c>
      <c r="W361" s="123">
        <v>0</v>
      </c>
      <c r="X361" s="78">
        <v>0</v>
      </c>
      <c r="Y361" s="100">
        <v>89161.435000000012</v>
      </c>
      <c r="Z361" s="32"/>
      <c r="AA361" s="24">
        <v>0</v>
      </c>
      <c r="AB361" s="32"/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0</v>
      </c>
      <c r="AJ361" s="25">
        <v>0</v>
      </c>
      <c r="AK361" s="25">
        <v>0</v>
      </c>
      <c r="AL361" s="25">
        <v>0</v>
      </c>
      <c r="AM361" s="25">
        <v>0</v>
      </c>
      <c r="AN361" s="25">
        <v>0</v>
      </c>
      <c r="AO361" s="25">
        <v>0</v>
      </c>
      <c r="AP361" s="25">
        <v>0</v>
      </c>
      <c r="AQ361" s="25">
        <v>0</v>
      </c>
      <c r="AR361" s="25">
        <v>0</v>
      </c>
      <c r="AS361" s="25">
        <v>0</v>
      </c>
      <c r="AT361" s="25">
        <v>0</v>
      </c>
      <c r="AU361" s="25">
        <v>0</v>
      </c>
      <c r="AV361" s="25">
        <v>0</v>
      </c>
      <c r="AW361" s="25">
        <v>0</v>
      </c>
      <c r="AX361" s="25">
        <v>0</v>
      </c>
      <c r="AY361" s="25">
        <v>0</v>
      </c>
      <c r="AZ361" s="25">
        <v>89161.435000000012</v>
      </c>
      <c r="BA361" s="32"/>
      <c r="BB361" s="26">
        <v>0</v>
      </c>
      <c r="BC361" s="26">
        <v>0</v>
      </c>
      <c r="BD361" s="26">
        <v>0</v>
      </c>
      <c r="BE361" s="26">
        <v>0</v>
      </c>
      <c r="BF361" s="26">
        <v>0</v>
      </c>
      <c r="BG361" s="26">
        <v>0</v>
      </c>
      <c r="BH361" s="26">
        <v>0</v>
      </c>
      <c r="BI361" s="26">
        <v>0</v>
      </c>
      <c r="BJ361" s="26">
        <v>0</v>
      </c>
      <c r="BK361" s="26">
        <v>0</v>
      </c>
      <c r="BL361" s="26">
        <v>0</v>
      </c>
      <c r="BM361" s="26">
        <v>89161.435000000012</v>
      </c>
    </row>
    <row r="362" spans="3:65" s="503" customFormat="1" ht="21" customHeight="1">
      <c r="C362" s="54" t="s">
        <v>1041</v>
      </c>
      <c r="D362" s="32" t="s">
        <v>765</v>
      </c>
      <c r="E362" s="1303"/>
      <c r="F362" s="32" t="s">
        <v>40</v>
      </c>
      <c r="G362" s="32" t="s">
        <v>143</v>
      </c>
      <c r="H362" s="32"/>
      <c r="I362" s="24">
        <v>0</v>
      </c>
      <c r="J362" s="24">
        <v>0</v>
      </c>
      <c r="K362" s="123">
        <v>0</v>
      </c>
      <c r="L362" s="78">
        <v>0</v>
      </c>
      <c r="M362" s="100">
        <v>0</v>
      </c>
      <c r="N362" s="32"/>
      <c r="O362" s="24">
        <v>0</v>
      </c>
      <c r="P362" s="24">
        <v>0</v>
      </c>
      <c r="Q362" s="123">
        <v>0</v>
      </c>
      <c r="R362" s="78">
        <v>0</v>
      </c>
      <c r="S362" s="100">
        <v>0</v>
      </c>
      <c r="T362" s="32"/>
      <c r="U362" s="24">
        <v>14034.615384615387</v>
      </c>
      <c r="V362" s="24">
        <v>14034.615384615387</v>
      </c>
      <c r="W362" s="123">
        <v>0</v>
      </c>
      <c r="X362" s="78">
        <v>0</v>
      </c>
      <c r="Y362" s="100">
        <v>14034.615384615387</v>
      </c>
      <c r="Z362" s="32"/>
      <c r="AA362" s="24">
        <v>0</v>
      </c>
      <c r="AB362" s="32"/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0</v>
      </c>
      <c r="AK362" s="25">
        <v>0</v>
      </c>
      <c r="AL362" s="25">
        <v>0</v>
      </c>
      <c r="AM362" s="25">
        <v>0</v>
      </c>
      <c r="AN362" s="25">
        <v>0</v>
      </c>
      <c r="AO362" s="25">
        <v>0</v>
      </c>
      <c r="AP362" s="25">
        <v>0</v>
      </c>
      <c r="AQ362" s="25">
        <v>0</v>
      </c>
      <c r="AR362" s="25">
        <v>0</v>
      </c>
      <c r="AS362" s="25">
        <v>0</v>
      </c>
      <c r="AT362" s="25">
        <v>0</v>
      </c>
      <c r="AU362" s="25">
        <v>0</v>
      </c>
      <c r="AV362" s="25">
        <v>0</v>
      </c>
      <c r="AW362" s="25">
        <v>0</v>
      </c>
      <c r="AX362" s="25">
        <v>0</v>
      </c>
      <c r="AY362" s="25">
        <v>0</v>
      </c>
      <c r="AZ362" s="25">
        <v>14034.615384615387</v>
      </c>
      <c r="BA362" s="32"/>
      <c r="BB362" s="26">
        <v>0</v>
      </c>
      <c r="BC362" s="26">
        <v>0</v>
      </c>
      <c r="BD362" s="26">
        <v>0</v>
      </c>
      <c r="BE362" s="26">
        <v>0</v>
      </c>
      <c r="BF362" s="26">
        <v>0</v>
      </c>
      <c r="BG362" s="26">
        <v>0</v>
      </c>
      <c r="BH362" s="26">
        <v>0</v>
      </c>
      <c r="BI362" s="26">
        <v>0</v>
      </c>
      <c r="BJ362" s="26">
        <v>0</v>
      </c>
      <c r="BK362" s="26">
        <v>0</v>
      </c>
      <c r="BL362" s="26">
        <v>0</v>
      </c>
      <c r="BM362" s="26">
        <v>14034.615384615387</v>
      </c>
    </row>
    <row r="363" spans="3:65" s="503" customFormat="1" ht="21" customHeight="1">
      <c r="C363" s="54" t="s">
        <v>1081</v>
      </c>
      <c r="D363" s="32" t="s">
        <v>765</v>
      </c>
      <c r="E363" s="1303"/>
      <c r="F363" s="32" t="s">
        <v>79</v>
      </c>
      <c r="G363" s="32" t="s">
        <v>143</v>
      </c>
      <c r="H363" s="32"/>
      <c r="I363" s="24">
        <v>0</v>
      </c>
      <c r="J363" s="24">
        <v>0</v>
      </c>
      <c r="K363" s="123">
        <v>0</v>
      </c>
      <c r="L363" s="78">
        <v>0</v>
      </c>
      <c r="M363" s="100">
        <v>0</v>
      </c>
      <c r="N363" s="32"/>
      <c r="O363" s="24">
        <v>0</v>
      </c>
      <c r="P363" s="24">
        <v>0</v>
      </c>
      <c r="Q363" s="123">
        <v>0</v>
      </c>
      <c r="R363" s="78">
        <v>0</v>
      </c>
      <c r="S363" s="100">
        <v>0</v>
      </c>
      <c r="T363" s="32"/>
      <c r="U363" s="24">
        <v>22474.629230769231</v>
      </c>
      <c r="V363" s="24">
        <v>22474.629230769231</v>
      </c>
      <c r="W363" s="123">
        <v>0</v>
      </c>
      <c r="X363" s="78">
        <v>0</v>
      </c>
      <c r="Y363" s="100">
        <v>22474.629230769231</v>
      </c>
      <c r="Z363" s="32"/>
      <c r="AA363" s="24">
        <v>0</v>
      </c>
      <c r="AB363" s="32"/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0</v>
      </c>
      <c r="AL363" s="25">
        <v>0</v>
      </c>
      <c r="AM363" s="25">
        <v>0</v>
      </c>
      <c r="AN363" s="25">
        <v>0</v>
      </c>
      <c r="AO363" s="25">
        <v>0</v>
      </c>
      <c r="AP363" s="25">
        <v>0</v>
      </c>
      <c r="AQ363" s="25">
        <v>0</v>
      </c>
      <c r="AR363" s="25">
        <v>0</v>
      </c>
      <c r="AS363" s="25">
        <v>0</v>
      </c>
      <c r="AT363" s="25">
        <v>0</v>
      </c>
      <c r="AU363" s="25">
        <v>0</v>
      </c>
      <c r="AV363" s="25">
        <v>0</v>
      </c>
      <c r="AW363" s="25">
        <v>0</v>
      </c>
      <c r="AX363" s="25">
        <v>0</v>
      </c>
      <c r="AY363" s="25">
        <v>0</v>
      </c>
      <c r="AZ363" s="25">
        <v>22474.629230769231</v>
      </c>
      <c r="BA363" s="32"/>
      <c r="BB363" s="26">
        <v>0</v>
      </c>
      <c r="BC363" s="26">
        <v>0</v>
      </c>
      <c r="BD363" s="26">
        <v>0</v>
      </c>
      <c r="BE363" s="26">
        <v>0</v>
      </c>
      <c r="BF363" s="26">
        <v>0</v>
      </c>
      <c r="BG363" s="26">
        <v>0</v>
      </c>
      <c r="BH363" s="26">
        <v>0</v>
      </c>
      <c r="BI363" s="26">
        <v>0</v>
      </c>
      <c r="BJ363" s="26">
        <v>0</v>
      </c>
      <c r="BK363" s="26">
        <v>0</v>
      </c>
      <c r="BL363" s="26">
        <v>0</v>
      </c>
      <c r="BM363" s="26">
        <v>22474.629230769231</v>
      </c>
    </row>
    <row r="364" spans="3:65" s="503" customFormat="1" ht="21" customHeight="1">
      <c r="C364" s="54" t="s">
        <v>1045</v>
      </c>
      <c r="D364" s="32" t="s">
        <v>765</v>
      </c>
      <c r="E364" s="1303"/>
      <c r="F364" s="54" t="s">
        <v>87</v>
      </c>
      <c r="G364" s="54" t="s">
        <v>143</v>
      </c>
      <c r="H364" s="54"/>
      <c r="I364" s="25">
        <v>0</v>
      </c>
      <c r="J364" s="25">
        <v>0</v>
      </c>
      <c r="K364" s="514">
        <v>0</v>
      </c>
      <c r="L364" s="82">
        <v>0</v>
      </c>
      <c r="M364" s="524">
        <v>0</v>
      </c>
      <c r="N364" s="54"/>
      <c r="O364" s="25">
        <v>0</v>
      </c>
      <c r="P364" s="25">
        <v>0</v>
      </c>
      <c r="Q364" s="514">
        <v>0</v>
      </c>
      <c r="R364" s="82">
        <v>0</v>
      </c>
      <c r="S364" s="524">
        <v>0</v>
      </c>
      <c r="T364" s="54"/>
      <c r="U364" s="25">
        <v>-18903.454615384624</v>
      </c>
      <c r="V364" s="25">
        <v>-18903.454615384624</v>
      </c>
      <c r="W364" s="514">
        <v>0</v>
      </c>
      <c r="X364" s="82">
        <v>0</v>
      </c>
      <c r="Y364" s="524">
        <v>-18903.454615384624</v>
      </c>
      <c r="Z364" s="54"/>
      <c r="AA364" s="25">
        <v>0</v>
      </c>
      <c r="AB364" s="32"/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0</v>
      </c>
      <c r="AN364" s="25">
        <v>0</v>
      </c>
      <c r="AO364" s="25">
        <v>0</v>
      </c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</v>
      </c>
      <c r="AW364" s="25">
        <v>0</v>
      </c>
      <c r="AX364" s="25">
        <v>0</v>
      </c>
      <c r="AY364" s="25">
        <v>0</v>
      </c>
      <c r="AZ364" s="25">
        <v>-18903.454615384624</v>
      </c>
      <c r="BA364" s="54"/>
      <c r="BB364" s="1188">
        <v>0</v>
      </c>
      <c r="BC364" s="1188">
        <v>0</v>
      </c>
      <c r="BD364" s="1188">
        <v>0</v>
      </c>
      <c r="BE364" s="1188">
        <v>0</v>
      </c>
      <c r="BF364" s="1188">
        <v>0</v>
      </c>
      <c r="BG364" s="1188">
        <v>0</v>
      </c>
      <c r="BH364" s="1188">
        <v>0</v>
      </c>
      <c r="BI364" s="1188">
        <v>0</v>
      </c>
      <c r="BJ364" s="1188">
        <v>0</v>
      </c>
      <c r="BK364" s="1188">
        <v>0</v>
      </c>
      <c r="BL364" s="1188">
        <v>0</v>
      </c>
      <c r="BM364" s="1188">
        <v>-18903.454615384624</v>
      </c>
    </row>
    <row r="365" spans="3:65" s="503" customFormat="1" ht="21" customHeight="1">
      <c r="C365" s="502"/>
      <c r="D365" s="502"/>
      <c r="E365" s="1303"/>
      <c r="F365" s="106" t="s">
        <v>609</v>
      </c>
      <c r="G365" s="106" t="s">
        <v>614</v>
      </c>
      <c r="H365" s="106"/>
      <c r="I365" s="510">
        <v>0</v>
      </c>
      <c r="J365" s="510">
        <v>0</v>
      </c>
      <c r="K365" s="515">
        <v>0</v>
      </c>
      <c r="L365" s="510">
        <v>0</v>
      </c>
      <c r="M365" s="515">
        <v>0</v>
      </c>
      <c r="N365" s="106"/>
      <c r="O365" s="510">
        <v>0</v>
      </c>
      <c r="P365" s="510">
        <v>0</v>
      </c>
      <c r="Q365" s="515">
        <v>0</v>
      </c>
      <c r="R365" s="510">
        <v>0</v>
      </c>
      <c r="S365" s="515">
        <v>0</v>
      </c>
      <c r="T365" s="106"/>
      <c r="U365" s="510">
        <v>6.3715743058290156E-2</v>
      </c>
      <c r="V365" s="510">
        <v>6.2291263127187871E-2</v>
      </c>
      <c r="W365" s="515">
        <v>1.4244799311022849E-3</v>
      </c>
      <c r="X365" s="510">
        <v>0</v>
      </c>
      <c r="Y365" s="515">
        <v>6.3715743058290156E-2</v>
      </c>
      <c r="Z365" s="106"/>
      <c r="AA365" s="67">
        <v>0</v>
      </c>
      <c r="AB365" s="32"/>
      <c r="AC365" s="67" t="e">
        <v>#DIV/0!</v>
      </c>
      <c r="AD365" s="67" t="e">
        <v>#DIV/0!</v>
      </c>
      <c r="AE365" s="67" t="e">
        <v>#DIV/0!</v>
      </c>
      <c r="AF365" s="67" t="e">
        <v>#DIV/0!</v>
      </c>
      <c r="AG365" s="67" t="e">
        <v>#DIV/0!</v>
      </c>
      <c r="AH365" s="67" t="e">
        <v>#DIV/0!</v>
      </c>
      <c r="AI365" s="67" t="e">
        <v>#DIV/0!</v>
      </c>
      <c r="AJ365" s="67" t="e">
        <v>#DIV/0!</v>
      </c>
      <c r="AK365" s="67" t="e">
        <v>#DIV/0!</v>
      </c>
      <c r="AL365" s="67" t="e">
        <v>#DIV/0!</v>
      </c>
      <c r="AM365" s="67" t="e">
        <v>#DIV/0!</v>
      </c>
      <c r="AN365" s="67" t="e">
        <v>#DIV/0!</v>
      </c>
      <c r="AO365" s="67" t="e">
        <v>#DIV/0!</v>
      </c>
      <c r="AP365" s="67" t="e">
        <v>#DIV/0!</v>
      </c>
      <c r="AQ365" s="67" t="e">
        <v>#DIV/0!</v>
      </c>
      <c r="AR365" s="67" t="e">
        <v>#DIV/0!</v>
      </c>
      <c r="AS365" s="67" t="e">
        <v>#DIV/0!</v>
      </c>
      <c r="AT365" s="67" t="e">
        <v>#DIV/0!</v>
      </c>
      <c r="AU365" s="67" t="e">
        <v>#DIV/0!</v>
      </c>
      <c r="AV365" s="67" t="e">
        <v>#DIV/0!</v>
      </c>
      <c r="AW365" s="67" t="e">
        <v>#DIV/0!</v>
      </c>
      <c r="AX365" s="67" t="e">
        <v>#DIV/0!</v>
      </c>
      <c r="AY365" s="67" t="e">
        <v>#DIV/0!</v>
      </c>
      <c r="AZ365" s="67">
        <v>0.76500000000000001</v>
      </c>
      <c r="BA365" s="106"/>
      <c r="BB365" s="67" t="e">
        <v>#DIV/0!</v>
      </c>
      <c r="BC365" s="67" t="e">
        <v>#DIV/0!</v>
      </c>
      <c r="BD365" s="67" t="e">
        <v>#DIV/0!</v>
      </c>
      <c r="BE365" s="67" t="e">
        <v>#DIV/0!</v>
      </c>
      <c r="BF365" s="67" t="e">
        <v>#DIV/0!</v>
      </c>
      <c r="BG365" s="67" t="e">
        <v>#DIV/0!</v>
      </c>
      <c r="BH365" s="67" t="e">
        <v>#DIV/0!</v>
      </c>
      <c r="BI365" s="67" t="e">
        <v>#DIV/0!</v>
      </c>
      <c r="BJ365" s="67" t="e">
        <v>#DIV/0!</v>
      </c>
      <c r="BK365" s="67" t="e">
        <v>#DIV/0!</v>
      </c>
      <c r="BL365" s="67" t="e">
        <v>#DIV/0!</v>
      </c>
      <c r="BM365" s="67">
        <v>0.76500000000000001</v>
      </c>
    </row>
    <row r="366" spans="3:65" s="503" customFormat="1" ht="21" customHeight="1">
      <c r="C366" s="502"/>
      <c r="D366" s="502"/>
      <c r="E366" s="1303"/>
      <c r="F366" s="106" t="s">
        <v>610</v>
      </c>
      <c r="G366" s="106" t="s">
        <v>614</v>
      </c>
      <c r="H366" s="106"/>
      <c r="I366" s="511">
        <v>0</v>
      </c>
      <c r="J366" s="511">
        <v>0</v>
      </c>
      <c r="K366" s="516">
        <v>0</v>
      </c>
      <c r="L366" s="511">
        <v>0</v>
      </c>
      <c r="M366" s="516">
        <v>0</v>
      </c>
      <c r="N366" s="106"/>
      <c r="O366" s="511">
        <v>0</v>
      </c>
      <c r="P366" s="511">
        <v>0</v>
      </c>
      <c r="Q366" s="516">
        <v>0</v>
      </c>
      <c r="R366" s="511">
        <v>0</v>
      </c>
      <c r="S366" s="516">
        <v>0</v>
      </c>
      <c r="T366" s="106"/>
      <c r="U366" s="511">
        <v>5.3209091864740696E-2</v>
      </c>
      <c r="V366" s="511">
        <v>5.2019507001166872E-2</v>
      </c>
      <c r="W366" s="516">
        <v>-1.189584863573824E-3</v>
      </c>
      <c r="X366" s="511">
        <v>0</v>
      </c>
      <c r="Y366" s="516">
        <v>-5.3209091864740696E-2</v>
      </c>
      <c r="Z366" s="106"/>
      <c r="AA366" s="22">
        <v>0</v>
      </c>
      <c r="AB366" s="32"/>
      <c r="AC366" s="22" t="e">
        <v>#DIV/0!</v>
      </c>
      <c r="AD366" s="22" t="e">
        <v>#DIV/0!</v>
      </c>
      <c r="AE366" s="22" t="e">
        <v>#DIV/0!</v>
      </c>
      <c r="AF366" s="22" t="e">
        <v>#DIV/0!</v>
      </c>
      <c r="AG366" s="22" t="e">
        <v>#DIV/0!</v>
      </c>
      <c r="AH366" s="22" t="e">
        <v>#DIV/0!</v>
      </c>
      <c r="AI366" s="22" t="e">
        <v>#DIV/0!</v>
      </c>
      <c r="AJ366" s="22" t="e">
        <v>#DIV/0!</v>
      </c>
      <c r="AK366" s="22" t="e">
        <v>#DIV/0!</v>
      </c>
      <c r="AL366" s="22" t="e">
        <v>#DIV/0!</v>
      </c>
      <c r="AM366" s="22" t="e">
        <v>#DIV/0!</v>
      </c>
      <c r="AN366" s="22" t="e">
        <v>#DIV/0!</v>
      </c>
      <c r="AO366" s="22" t="e">
        <v>#DIV/0!</v>
      </c>
      <c r="AP366" s="22" t="e">
        <v>#DIV/0!</v>
      </c>
      <c r="AQ366" s="22" t="e">
        <v>#DIV/0!</v>
      </c>
      <c r="AR366" s="22" t="e">
        <v>#DIV/0!</v>
      </c>
      <c r="AS366" s="22" t="e">
        <v>#DIV/0!</v>
      </c>
      <c r="AT366" s="22" t="e">
        <v>#DIV/0!</v>
      </c>
      <c r="AU366" s="22" t="e">
        <v>#DIV/0!</v>
      </c>
      <c r="AV366" s="22" t="e">
        <v>#DIV/0!</v>
      </c>
      <c r="AW366" s="22" t="e">
        <v>#DIV/0!</v>
      </c>
      <c r="AX366" s="22" t="e">
        <v>#DIV/0!</v>
      </c>
      <c r="AY366" s="22" t="e">
        <v>#DIV/0!</v>
      </c>
      <c r="AZ366" s="22">
        <v>0.63885239852398534</v>
      </c>
      <c r="BA366" s="106"/>
      <c r="BB366" s="22" t="e">
        <v>#DIV/0!</v>
      </c>
      <c r="BC366" s="22" t="e">
        <v>#DIV/0!</v>
      </c>
      <c r="BD366" s="22" t="e">
        <v>#DIV/0!</v>
      </c>
      <c r="BE366" s="22" t="e">
        <v>#DIV/0!</v>
      </c>
      <c r="BF366" s="22" t="e">
        <v>#DIV/0!</v>
      </c>
      <c r="BG366" s="22" t="e">
        <v>#DIV/0!</v>
      </c>
      <c r="BH366" s="22" t="e">
        <v>#DIV/0!</v>
      </c>
      <c r="BI366" s="22" t="e">
        <v>#DIV/0!</v>
      </c>
      <c r="BJ366" s="22" t="e">
        <v>#DIV/0!</v>
      </c>
      <c r="BK366" s="22" t="e">
        <v>#DIV/0!</v>
      </c>
      <c r="BL366" s="22" t="e">
        <v>#DIV/0!</v>
      </c>
      <c r="BM366" s="22">
        <v>0.63885239852398534</v>
      </c>
    </row>
    <row r="367" spans="3:65" s="503" customFormat="1" ht="21" customHeight="1">
      <c r="C367" s="502"/>
      <c r="D367" s="502"/>
      <c r="E367" s="1303"/>
      <c r="F367" s="106" t="s">
        <v>611</v>
      </c>
      <c r="G367" s="106" t="s">
        <v>614</v>
      </c>
      <c r="H367" s="106"/>
      <c r="I367" s="511">
        <v>0</v>
      </c>
      <c r="J367" s="511">
        <v>0</v>
      </c>
      <c r="K367" s="516">
        <v>0</v>
      </c>
      <c r="L367" s="511">
        <v>0</v>
      </c>
      <c r="M367" s="516">
        <v>0</v>
      </c>
      <c r="N367" s="106"/>
      <c r="O367" s="511">
        <v>0</v>
      </c>
      <c r="P367" s="511">
        <v>0</v>
      </c>
      <c r="Q367" s="516">
        <v>0</v>
      </c>
      <c r="R367" s="511">
        <v>0</v>
      </c>
      <c r="S367" s="516">
        <v>0</v>
      </c>
      <c r="T367" s="106"/>
      <c r="U367" s="511">
        <v>8.3754724145736672E-3</v>
      </c>
      <c r="V367" s="511">
        <v>8.1882236783053595E-3</v>
      </c>
      <c r="W367" s="516">
        <v>-1.8724873626830771E-4</v>
      </c>
      <c r="X367" s="511">
        <v>0</v>
      </c>
      <c r="Y367" s="516">
        <v>-8.3754724145736672E-3</v>
      </c>
      <c r="Z367" s="106"/>
      <c r="AA367" s="22">
        <v>0</v>
      </c>
      <c r="AB367" s="32"/>
      <c r="AC367" s="67">
        <v>0</v>
      </c>
      <c r="AD367" s="67">
        <v>0</v>
      </c>
      <c r="AE367" s="67">
        <v>0</v>
      </c>
      <c r="AF367" s="67">
        <v>0</v>
      </c>
      <c r="AG367" s="67">
        <v>0</v>
      </c>
      <c r="AH367" s="67">
        <v>0</v>
      </c>
      <c r="AI367" s="67">
        <v>0</v>
      </c>
      <c r="AJ367" s="67">
        <v>0</v>
      </c>
      <c r="AK367" s="67">
        <v>0</v>
      </c>
      <c r="AL367" s="67">
        <v>0</v>
      </c>
      <c r="AM367" s="67">
        <v>0</v>
      </c>
      <c r="AN367" s="67">
        <v>0</v>
      </c>
      <c r="AO367" s="67">
        <v>0</v>
      </c>
      <c r="AP367" s="67">
        <v>0</v>
      </c>
      <c r="AQ367" s="67">
        <v>0</v>
      </c>
      <c r="AR367" s="67">
        <v>0</v>
      </c>
      <c r="AS367" s="67">
        <v>0</v>
      </c>
      <c r="AT367" s="67">
        <v>0</v>
      </c>
      <c r="AU367" s="67">
        <v>0</v>
      </c>
      <c r="AV367" s="67">
        <v>0</v>
      </c>
      <c r="AW367" s="67">
        <v>0</v>
      </c>
      <c r="AX367" s="67">
        <v>0</v>
      </c>
      <c r="AY367" s="67">
        <v>0</v>
      </c>
      <c r="AZ367" s="67">
        <v>9.6457837694951115E-2</v>
      </c>
      <c r="BA367" s="106"/>
      <c r="BB367" s="67">
        <v>0</v>
      </c>
      <c r="BC367" s="67">
        <v>0</v>
      </c>
      <c r="BD367" s="67">
        <v>0</v>
      </c>
      <c r="BE367" s="67">
        <v>0</v>
      </c>
      <c r="BF367" s="67">
        <v>0</v>
      </c>
      <c r="BG367" s="67">
        <v>0</v>
      </c>
      <c r="BH367" s="67">
        <v>0</v>
      </c>
      <c r="BI367" s="67">
        <v>0</v>
      </c>
      <c r="BJ367" s="67">
        <v>0</v>
      </c>
      <c r="BK367" s="67">
        <v>0</v>
      </c>
      <c r="BL367" s="67">
        <v>0</v>
      </c>
      <c r="BM367" s="67">
        <v>9.6457837694951115E-2</v>
      </c>
    </row>
    <row r="368" spans="3:65" s="503" customFormat="1" ht="21" customHeight="1">
      <c r="C368" s="502"/>
      <c r="D368" s="502"/>
      <c r="E368" s="1303"/>
      <c r="F368" s="106" t="s">
        <v>612</v>
      </c>
      <c r="G368" s="106" t="s">
        <v>614</v>
      </c>
      <c r="H368" s="106"/>
      <c r="I368" s="511">
        <v>0</v>
      </c>
      <c r="J368" s="511">
        <v>0</v>
      </c>
      <c r="K368" s="516">
        <v>0</v>
      </c>
      <c r="L368" s="511">
        <v>0</v>
      </c>
      <c r="M368" s="516">
        <v>0</v>
      </c>
      <c r="N368" s="106"/>
      <c r="O368" s="511">
        <v>0</v>
      </c>
      <c r="P368" s="511">
        <v>0</v>
      </c>
      <c r="Q368" s="516">
        <v>0</v>
      </c>
      <c r="R368" s="511">
        <v>0</v>
      </c>
      <c r="S368" s="516">
        <v>0</v>
      </c>
      <c r="T368" s="106"/>
      <c r="U368" s="511">
        <v>1.3412240520422157E-2</v>
      </c>
      <c r="V368" s="511">
        <v>1.3112385782245758E-2</v>
      </c>
      <c r="W368" s="516">
        <v>-2.9985473817639892E-4</v>
      </c>
      <c r="X368" s="511">
        <v>0</v>
      </c>
      <c r="Y368" s="516">
        <v>-1.3412240520422157E-2</v>
      </c>
      <c r="Z368" s="106"/>
      <c r="AA368" s="22">
        <v>0</v>
      </c>
      <c r="AB368" s="32"/>
      <c r="AC368" s="67" t="e">
        <v>#DIV/0!</v>
      </c>
      <c r="AD368" s="67" t="e">
        <v>#DIV/0!</v>
      </c>
      <c r="AE368" s="67" t="e">
        <v>#DIV/0!</v>
      </c>
      <c r="AF368" s="67" t="e">
        <v>#DIV/0!</v>
      </c>
      <c r="AG368" s="67" t="e">
        <v>#DIV/0!</v>
      </c>
      <c r="AH368" s="67" t="e">
        <v>#DIV/0!</v>
      </c>
      <c r="AI368" s="67" t="e">
        <v>#DIV/0!</v>
      </c>
      <c r="AJ368" s="67" t="e">
        <v>#DIV/0!</v>
      </c>
      <c r="AK368" s="67" t="e">
        <v>#DIV/0!</v>
      </c>
      <c r="AL368" s="67" t="e">
        <v>#DIV/0!</v>
      </c>
      <c r="AM368" s="67" t="e">
        <v>#DIV/0!</v>
      </c>
      <c r="AN368" s="67" t="e">
        <v>#DIV/0!</v>
      </c>
      <c r="AO368" s="67" t="e">
        <v>#DIV/0!</v>
      </c>
      <c r="AP368" s="67" t="e">
        <v>#DIV/0!</v>
      </c>
      <c r="AQ368" s="67" t="e">
        <v>#DIV/0!</v>
      </c>
      <c r="AR368" s="67" t="e">
        <v>#DIV/0!</v>
      </c>
      <c r="AS368" s="67" t="e">
        <v>#DIV/0!</v>
      </c>
      <c r="AT368" s="67" t="e">
        <v>#DIV/0!</v>
      </c>
      <c r="AU368" s="67" t="e">
        <v>#DIV/0!</v>
      </c>
      <c r="AV368" s="67" t="e">
        <v>#DIV/0!</v>
      </c>
      <c r="AW368" s="67" t="e">
        <v>#DIV/0!</v>
      </c>
      <c r="AX368" s="67" t="e">
        <v>#DIV/0!</v>
      </c>
      <c r="AY368" s="67" t="e">
        <v>#DIV/0!</v>
      </c>
      <c r="AZ368" s="67">
        <v>0.16103341977407826</v>
      </c>
      <c r="BA368" s="106"/>
      <c r="BB368" s="67" t="e">
        <v>#DIV/0!</v>
      </c>
      <c r="BC368" s="67" t="e">
        <v>#DIV/0!</v>
      </c>
      <c r="BD368" s="67" t="e">
        <v>#DIV/0!</v>
      </c>
      <c r="BE368" s="67" t="e">
        <v>#DIV/0!</v>
      </c>
      <c r="BF368" s="67" t="e">
        <v>#DIV/0!</v>
      </c>
      <c r="BG368" s="67" t="e">
        <v>#DIV/0!</v>
      </c>
      <c r="BH368" s="67" t="e">
        <v>#DIV/0!</v>
      </c>
      <c r="BI368" s="67" t="e">
        <v>#DIV/0!</v>
      </c>
      <c r="BJ368" s="67" t="e">
        <v>#DIV/0!</v>
      </c>
      <c r="BK368" s="67" t="e">
        <v>#DIV/0!</v>
      </c>
      <c r="BL368" s="67" t="e">
        <v>#DIV/0!</v>
      </c>
      <c r="BM368" s="67">
        <v>0.16103341977407826</v>
      </c>
    </row>
    <row r="369" spans="3:78" s="503" customFormat="1" ht="21" customHeight="1">
      <c r="C369" s="503" t="s">
        <v>1082</v>
      </c>
      <c r="E369" s="1304"/>
      <c r="F369" s="507" t="s">
        <v>613</v>
      </c>
      <c r="G369" s="507" t="s">
        <v>614</v>
      </c>
      <c r="H369" s="504"/>
      <c r="I369" s="512">
        <v>0</v>
      </c>
      <c r="J369" s="512">
        <v>0</v>
      </c>
      <c r="K369" s="517">
        <v>0</v>
      </c>
      <c r="L369" s="512">
        <v>0</v>
      </c>
      <c r="M369" s="517">
        <v>0</v>
      </c>
      <c r="N369" s="504"/>
      <c r="O369" s="512">
        <v>0</v>
      </c>
      <c r="P369" s="512">
        <v>0</v>
      </c>
      <c r="Q369" s="517">
        <v>0</v>
      </c>
      <c r="R369" s="512">
        <v>0</v>
      </c>
      <c r="S369" s="517">
        <v>0</v>
      </c>
      <c r="T369" s="504"/>
      <c r="U369" s="512">
        <v>-1.1281061741446365E-2</v>
      </c>
      <c r="V369" s="512">
        <v>-1.1028853334530119E-2</v>
      </c>
      <c r="W369" s="517">
        <v>-2.5220840691624578E-4</v>
      </c>
      <c r="X369" s="512">
        <v>0</v>
      </c>
      <c r="Y369" s="517">
        <v>-1.1281061741446365E-2</v>
      </c>
      <c r="Z369" s="504"/>
      <c r="AA369" s="508">
        <v>0</v>
      </c>
      <c r="AB369" s="32"/>
      <c r="AC369" s="506" t="e">
        <v>#DIV/0!</v>
      </c>
      <c r="AD369" s="506" t="e">
        <v>#DIV/0!</v>
      </c>
      <c r="AE369" s="506" t="e">
        <v>#DIV/0!</v>
      </c>
      <c r="AF369" s="506" t="e">
        <v>#DIV/0!</v>
      </c>
      <c r="AG369" s="506" t="e">
        <v>#DIV/0!</v>
      </c>
      <c r="AH369" s="506" t="e">
        <v>#DIV/0!</v>
      </c>
      <c r="AI369" s="506" t="e">
        <v>#DIV/0!</v>
      </c>
      <c r="AJ369" s="506" t="e">
        <v>#DIV/0!</v>
      </c>
      <c r="AK369" s="506" t="e">
        <v>#DIV/0!</v>
      </c>
      <c r="AL369" s="506" t="e">
        <v>#DIV/0!</v>
      </c>
      <c r="AM369" s="506" t="e">
        <v>#DIV/0!</v>
      </c>
      <c r="AN369" s="506" t="e">
        <v>#DIV/0!</v>
      </c>
      <c r="AO369" s="506" t="e">
        <v>#DIV/0!</v>
      </c>
      <c r="AP369" s="506" t="e">
        <v>#DIV/0!</v>
      </c>
      <c r="AQ369" s="506" t="e">
        <v>#DIV/0!</v>
      </c>
      <c r="AR369" s="506" t="e">
        <v>#DIV/0!</v>
      </c>
      <c r="AS369" s="506" t="e">
        <v>#DIV/0!</v>
      </c>
      <c r="AT369" s="506" t="e">
        <v>#DIV/0!</v>
      </c>
      <c r="AU369" s="506" t="e">
        <v>#DIV/0!</v>
      </c>
      <c r="AV369" s="506" t="e">
        <v>#DIV/0!</v>
      </c>
      <c r="AW369" s="506" t="e">
        <v>#DIV/0!</v>
      </c>
      <c r="AX369" s="506" t="e">
        <v>#DIV/0!</v>
      </c>
      <c r="AY369" s="506" t="e">
        <v>#DIV/0!</v>
      </c>
      <c r="AZ369" s="506">
        <v>-0.13544552441790295</v>
      </c>
      <c r="BA369" s="504"/>
      <c r="BB369" s="506" t="e">
        <v>#DIV/0!</v>
      </c>
      <c r="BC369" s="506" t="e">
        <v>#DIV/0!</v>
      </c>
      <c r="BD369" s="506" t="e">
        <v>#DIV/0!</v>
      </c>
      <c r="BE369" s="506" t="e">
        <v>#DIV/0!</v>
      </c>
      <c r="BF369" s="506" t="e">
        <v>#DIV/0!</v>
      </c>
      <c r="BG369" s="506" t="e">
        <v>#DIV/0!</v>
      </c>
      <c r="BH369" s="506" t="e">
        <v>#DIV/0!</v>
      </c>
      <c r="BI369" s="506" t="e">
        <v>#DIV/0!</v>
      </c>
      <c r="BJ369" s="506" t="e">
        <v>#DIV/0!</v>
      </c>
      <c r="BK369" s="506" t="e">
        <v>#DIV/0!</v>
      </c>
      <c r="BL369" s="506" t="e">
        <v>#DIV/0!</v>
      </c>
      <c r="BM369" s="506">
        <v>-0.13544552441790295</v>
      </c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</row>
    <row r="370" spans="3:78" ht="13" customHeight="1">
      <c r="I370" s="49"/>
      <c r="J370" s="49"/>
      <c r="K370" s="49"/>
      <c r="L370" s="163"/>
      <c r="M370" s="522"/>
      <c r="O370" s="49"/>
      <c r="P370" s="49"/>
      <c r="Q370" s="49"/>
      <c r="R370" s="163"/>
      <c r="S370" s="522"/>
      <c r="U370" s="49"/>
      <c r="V370" s="49"/>
      <c r="W370" s="49"/>
      <c r="X370" s="163"/>
      <c r="Y370" s="522"/>
      <c r="AA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B370" s="1180"/>
      <c r="BC370" s="1180"/>
      <c r="BD370" s="1180"/>
      <c r="BE370" s="1180"/>
      <c r="BF370" s="1180"/>
      <c r="BG370" s="1180"/>
      <c r="BH370" s="1180"/>
      <c r="BI370" s="1180"/>
      <c r="BJ370" s="1180"/>
      <c r="BK370" s="1180"/>
      <c r="BL370" s="1180"/>
      <c r="BM370" s="1180"/>
    </row>
    <row r="371" spans="3:78" s="54" customFormat="1" ht="21" customHeight="1">
      <c r="C371" s="54" t="s">
        <v>701</v>
      </c>
      <c r="D371" s="597" t="s">
        <v>695</v>
      </c>
      <c r="E371" s="1305" t="s">
        <v>617</v>
      </c>
      <c r="F371" s="530" t="s">
        <v>57</v>
      </c>
      <c r="G371" s="530" t="s">
        <v>143</v>
      </c>
      <c r="I371" s="535">
        <v>971570.7699999999</v>
      </c>
      <c r="J371" s="535">
        <v>1395032</v>
      </c>
      <c r="K371" s="536">
        <v>-423461.2300000001</v>
      </c>
      <c r="L371" s="537">
        <v>646113.17999999993</v>
      </c>
      <c r="M371" s="538">
        <v>325457.58999999997</v>
      </c>
      <c r="O371" s="535">
        <v>7244764.1099999994</v>
      </c>
      <c r="P371" s="535">
        <v>9046387</v>
      </c>
      <c r="Q371" s="536">
        <v>-1801622.8900000006</v>
      </c>
      <c r="R371" s="537">
        <v>2724765.34</v>
      </c>
      <c r="S371" s="538">
        <v>4519998.7699999996</v>
      </c>
      <c r="U371" s="535">
        <v>15575507.109999999</v>
      </c>
      <c r="V371" s="535">
        <v>17377130</v>
      </c>
      <c r="W371" s="536">
        <v>-1801622.8900000006</v>
      </c>
      <c r="X371" s="537">
        <v>5998615.6999999993</v>
      </c>
      <c r="Y371" s="538">
        <v>9576891.4100000001</v>
      </c>
      <c r="AA371" s="535">
        <v>10518614.469999999</v>
      </c>
      <c r="AB371" s="32"/>
      <c r="AC371" s="526">
        <v>0</v>
      </c>
      <c r="AD371" s="526">
        <v>185107.34</v>
      </c>
      <c r="AE371" s="526">
        <v>146596.10999999999</v>
      </c>
      <c r="AF371" s="526">
        <v>329992.45999999996</v>
      </c>
      <c r="AG371" s="526">
        <v>829900.82</v>
      </c>
      <c r="AH371" s="526">
        <v>587055.42999999993</v>
      </c>
      <c r="AI371" s="526">
        <v>646113.17999999993</v>
      </c>
      <c r="AJ371" s="526">
        <v>773807.66999999993</v>
      </c>
      <c r="AK371" s="526">
        <v>607118.6</v>
      </c>
      <c r="AL371" s="526">
        <v>534405.06000000006</v>
      </c>
      <c r="AM371" s="526">
        <v>682653.59000000008</v>
      </c>
      <c r="AN371" s="526">
        <v>675865.44</v>
      </c>
      <c r="AO371" s="526">
        <v>960696.70000000007</v>
      </c>
      <c r="AP371" s="526">
        <v>1149139.6300000001</v>
      </c>
      <c r="AQ371" s="526">
        <v>884573.34999999986</v>
      </c>
      <c r="AR371" s="526">
        <v>944359.26</v>
      </c>
      <c r="AS371" s="526">
        <v>1426106.83</v>
      </c>
      <c r="AT371" s="526">
        <v>908317.57</v>
      </c>
      <c r="AU371" s="526">
        <v>971570.7699999999</v>
      </c>
      <c r="AV371" s="526">
        <v>1695792</v>
      </c>
      <c r="AW371" s="526">
        <v>1340751</v>
      </c>
      <c r="AX371" s="526">
        <v>1489277</v>
      </c>
      <c r="AY371" s="526">
        <v>2094711</v>
      </c>
      <c r="AZ371" s="526">
        <v>1710212</v>
      </c>
      <c r="BB371" s="1189">
        <v>921129</v>
      </c>
      <c r="BC371" s="1189">
        <v>1170080</v>
      </c>
      <c r="BD371" s="1189">
        <v>1157823</v>
      </c>
      <c r="BE371" s="1189">
        <v>1346622</v>
      </c>
      <c r="BF371" s="1189">
        <v>1917242</v>
      </c>
      <c r="BG371" s="1189">
        <v>1138459</v>
      </c>
      <c r="BH371" s="1189">
        <v>1395032</v>
      </c>
      <c r="BI371" s="1189">
        <v>1695792</v>
      </c>
      <c r="BJ371" s="1189">
        <v>1340751</v>
      </c>
      <c r="BK371" s="1189">
        <v>1489277</v>
      </c>
      <c r="BL371" s="1189">
        <v>2094711</v>
      </c>
      <c r="BM371" s="1189">
        <v>1710212</v>
      </c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</row>
    <row r="372" spans="3:78" ht="20.25" customHeight="1">
      <c r="C372" s="54" t="s">
        <v>1023</v>
      </c>
      <c r="D372" s="32" t="s">
        <v>695</v>
      </c>
      <c r="E372" s="1306"/>
      <c r="F372" s="531" t="s">
        <v>1</v>
      </c>
      <c r="G372" s="531" t="s">
        <v>143</v>
      </c>
      <c r="I372" s="539">
        <v>746508.54</v>
      </c>
      <c r="J372" s="539">
        <v>1074917.5275000001</v>
      </c>
      <c r="K372" s="540">
        <v>-328408.98750000005</v>
      </c>
      <c r="L372" s="541">
        <v>468215.97</v>
      </c>
      <c r="M372" s="542">
        <v>278292.57000000007</v>
      </c>
      <c r="O372" s="539">
        <v>5566544.8100000005</v>
      </c>
      <c r="P372" s="539">
        <v>6943191.6325000003</v>
      </c>
      <c r="Q372" s="540">
        <v>-1376646.8224999998</v>
      </c>
      <c r="R372" s="541">
        <v>2033137.38</v>
      </c>
      <c r="S372" s="542">
        <v>3533407.4300000006</v>
      </c>
      <c r="U372" s="539">
        <v>11980371.290000003</v>
      </c>
      <c r="V372" s="539">
        <v>13357018.112500003</v>
      </c>
      <c r="W372" s="540">
        <v>-1376646.8224999998</v>
      </c>
      <c r="X372" s="541">
        <v>4511678.5999999996</v>
      </c>
      <c r="Y372" s="542">
        <v>7468692.6900000032</v>
      </c>
      <c r="AA372" s="539">
        <v>8045086.0299999993</v>
      </c>
      <c r="AC372" s="526">
        <v>-1.9895196601282805E-13</v>
      </c>
      <c r="AD372" s="526">
        <v>138424.35999999999</v>
      </c>
      <c r="AE372" s="526">
        <v>110039.26999999999</v>
      </c>
      <c r="AF372" s="526">
        <v>240636.50999999998</v>
      </c>
      <c r="AG372" s="526">
        <v>637583.33000000007</v>
      </c>
      <c r="AH372" s="526">
        <v>438237.93999999994</v>
      </c>
      <c r="AI372" s="526">
        <v>468215.97</v>
      </c>
      <c r="AJ372" s="526">
        <v>587320.52999999991</v>
      </c>
      <c r="AK372" s="526">
        <v>465820.56999999995</v>
      </c>
      <c r="AL372" s="526">
        <v>401640.95</v>
      </c>
      <c r="AM372" s="526">
        <v>502301.66000000003</v>
      </c>
      <c r="AN372" s="526">
        <v>521457.51</v>
      </c>
      <c r="AO372" s="526">
        <v>749641.99000000011</v>
      </c>
      <c r="AP372" s="526">
        <v>885007.58000000007</v>
      </c>
      <c r="AQ372" s="526">
        <v>691861.21</v>
      </c>
      <c r="AR372" s="526">
        <v>715572.33</v>
      </c>
      <c r="AS372" s="526">
        <v>1075485.69</v>
      </c>
      <c r="AT372" s="526">
        <v>702467.47</v>
      </c>
      <c r="AU372" s="526">
        <v>746508.54</v>
      </c>
      <c r="AV372" s="526">
        <v>1306661.3475000001</v>
      </c>
      <c r="AW372" s="526">
        <v>1033092.06</v>
      </c>
      <c r="AX372" s="526">
        <v>1146631.7924999997</v>
      </c>
      <c r="AY372" s="526">
        <v>1611984.2475000001</v>
      </c>
      <c r="AZ372" s="526">
        <v>1315457.0325000002</v>
      </c>
      <c r="BB372" s="1189">
        <v>702360.86250000005</v>
      </c>
      <c r="BC372" s="1189">
        <v>892186</v>
      </c>
      <c r="BD372" s="1189">
        <v>881594.76750000019</v>
      </c>
      <c r="BE372" s="1189">
        <v>1037615.8200000002</v>
      </c>
      <c r="BF372" s="1189">
        <v>1477296.5550000002</v>
      </c>
      <c r="BG372" s="1189">
        <v>877220.10000000009</v>
      </c>
      <c r="BH372" s="1189">
        <v>1074917.5275000001</v>
      </c>
      <c r="BI372" s="1189">
        <v>1306661.3475000001</v>
      </c>
      <c r="BJ372" s="1189">
        <v>1033092.06</v>
      </c>
      <c r="BK372" s="1189">
        <v>1146631.7924999997</v>
      </c>
      <c r="BL372" s="1189">
        <v>1611984.2475000001</v>
      </c>
      <c r="BM372" s="1189">
        <v>1315457.0325000002</v>
      </c>
    </row>
    <row r="373" spans="3:78" ht="23.25" customHeight="1">
      <c r="C373" s="54" t="s">
        <v>1024</v>
      </c>
      <c r="D373" s="32" t="s">
        <v>695</v>
      </c>
      <c r="E373" s="1306"/>
      <c r="F373" s="531" t="s">
        <v>36</v>
      </c>
      <c r="G373" s="531" t="s">
        <v>143</v>
      </c>
      <c r="I373" s="539">
        <v>343460.08</v>
      </c>
      <c r="J373" s="539">
        <v>473760.4</v>
      </c>
      <c r="K373" s="540">
        <v>-130300.32</v>
      </c>
      <c r="L373" s="541">
        <v>210375.65</v>
      </c>
      <c r="M373" s="542">
        <v>133084.43000000002</v>
      </c>
      <c r="O373" s="539">
        <v>2562109.92</v>
      </c>
      <c r="P373" s="539">
        <v>3308201.3149999999</v>
      </c>
      <c r="Q373" s="540">
        <v>-746091.39500000002</v>
      </c>
      <c r="R373" s="541">
        <v>991091.42000000016</v>
      </c>
      <c r="S373" s="542">
        <v>1571018.4999999998</v>
      </c>
      <c r="U373" s="539">
        <v>5681079.9800000004</v>
      </c>
      <c r="V373" s="539">
        <v>6344813.4399999995</v>
      </c>
      <c r="W373" s="540">
        <v>-663733.45999999903</v>
      </c>
      <c r="X373" s="541">
        <v>2126420.4200000004</v>
      </c>
      <c r="Y373" s="542">
        <v>3554659.56</v>
      </c>
      <c r="AA373" s="539">
        <v>3697438.9200000004</v>
      </c>
      <c r="AC373" s="526">
        <v>1.1368683772161603E-13</v>
      </c>
      <c r="AD373" s="526">
        <v>68386.690000000017</v>
      </c>
      <c r="AE373" s="526">
        <v>51579.839999999997</v>
      </c>
      <c r="AF373" s="526">
        <v>150763.38</v>
      </c>
      <c r="AG373" s="526">
        <v>295877.45</v>
      </c>
      <c r="AH373" s="526">
        <v>214108.41</v>
      </c>
      <c r="AI373" s="526">
        <v>210375.65</v>
      </c>
      <c r="AJ373" s="526">
        <v>229817.01</v>
      </c>
      <c r="AK373" s="526">
        <v>244632.12</v>
      </c>
      <c r="AL373" s="526">
        <v>175628.45999999996</v>
      </c>
      <c r="AM373" s="526">
        <v>253869.04</v>
      </c>
      <c r="AN373" s="526">
        <v>231382.37000000002</v>
      </c>
      <c r="AO373" s="526">
        <v>355214.99999999994</v>
      </c>
      <c r="AP373" s="526">
        <v>417693.54000000004</v>
      </c>
      <c r="AQ373" s="526">
        <v>309134.2</v>
      </c>
      <c r="AR373" s="526">
        <v>337119.12</v>
      </c>
      <c r="AS373" s="526">
        <v>472730.1</v>
      </c>
      <c r="AT373" s="526">
        <v>326757.88</v>
      </c>
      <c r="AU373" s="526">
        <v>343460.08</v>
      </c>
      <c r="AV373" s="526">
        <v>639548.57000000007</v>
      </c>
      <c r="AW373" s="526">
        <v>479411.5</v>
      </c>
      <c r="AX373" s="526">
        <v>569404.36499999999</v>
      </c>
      <c r="AY373" s="526">
        <v>781615.80999999994</v>
      </c>
      <c r="AZ373" s="526">
        <v>648989.81500000006</v>
      </c>
      <c r="BB373" s="1189">
        <v>328128</v>
      </c>
      <c r="BC373" s="1189">
        <v>414829.2</v>
      </c>
      <c r="BD373" s="1189">
        <v>451664.11</v>
      </c>
      <c r="BE373" s="1189">
        <v>543568.83499999996</v>
      </c>
      <c r="BF373" s="1189">
        <v>675649.18500000006</v>
      </c>
      <c r="BG373" s="1189">
        <v>420601.58500000002</v>
      </c>
      <c r="BH373" s="1189">
        <v>473760.4</v>
      </c>
      <c r="BI373" s="1189">
        <v>580924.4</v>
      </c>
      <c r="BJ373" s="1189">
        <v>461669.6</v>
      </c>
      <c r="BK373" s="1189">
        <v>563412.5</v>
      </c>
      <c r="BL373" s="1189">
        <v>781615.80999999994</v>
      </c>
      <c r="BM373" s="1189">
        <v>648989.81500000006</v>
      </c>
    </row>
    <row r="374" spans="3:78" ht="23.25" customHeight="1">
      <c r="C374" s="54" t="s">
        <v>1025</v>
      </c>
      <c r="D374" s="32" t="s">
        <v>695</v>
      </c>
      <c r="E374" s="1306"/>
      <c r="F374" s="531" t="s">
        <v>40</v>
      </c>
      <c r="G374" s="531" t="s">
        <v>143</v>
      </c>
      <c r="I374" s="539">
        <v>79247.439999999988</v>
      </c>
      <c r="J374" s="539">
        <v>120848.08000000002</v>
      </c>
      <c r="K374" s="540">
        <v>-41600.640000000029</v>
      </c>
      <c r="L374" s="541">
        <v>43329.37999999999</v>
      </c>
      <c r="M374" s="542">
        <v>35918.06</v>
      </c>
      <c r="O374" s="539">
        <v>671443.09</v>
      </c>
      <c r="P374" s="539">
        <v>793279.52230769233</v>
      </c>
      <c r="Q374" s="540">
        <v>-121836.43230769236</v>
      </c>
      <c r="R374" s="541">
        <v>159510.43999999994</v>
      </c>
      <c r="S374" s="542">
        <v>511932.65</v>
      </c>
      <c r="U374" s="539">
        <v>1439873.9165384616</v>
      </c>
      <c r="V374" s="539">
        <v>1561710.3488461538</v>
      </c>
      <c r="W374" s="540">
        <v>-121836.43230769224</v>
      </c>
      <c r="X374" s="541">
        <v>419865.92999999988</v>
      </c>
      <c r="Y374" s="542">
        <v>1020007.9865384616</v>
      </c>
      <c r="AA374" s="539">
        <v>931798.57999999984</v>
      </c>
      <c r="AC374" s="526">
        <v>-2.1600499167107046E-12</v>
      </c>
      <c r="AD374" s="526">
        <v>4108.3299999999854</v>
      </c>
      <c r="AE374" s="526">
        <v>2823.039999999984</v>
      </c>
      <c r="AF374" s="526">
        <v>21890.090000000004</v>
      </c>
      <c r="AG374" s="526">
        <v>46828.09</v>
      </c>
      <c r="AH374" s="526">
        <v>40531.51</v>
      </c>
      <c r="AI374" s="526">
        <v>43329.37999999999</v>
      </c>
      <c r="AJ374" s="526">
        <v>55621.439999999981</v>
      </c>
      <c r="AK374" s="526">
        <v>23717.590000000004</v>
      </c>
      <c r="AL374" s="526">
        <v>47496.21</v>
      </c>
      <c r="AM374" s="526">
        <v>72249.079999999987</v>
      </c>
      <c r="AN374" s="526">
        <v>61271.17</v>
      </c>
      <c r="AO374" s="526">
        <v>65569.850000000006</v>
      </c>
      <c r="AP374" s="526">
        <v>104851.22</v>
      </c>
      <c r="AQ374" s="526">
        <v>79343.95</v>
      </c>
      <c r="AR374" s="526">
        <v>87445.82</v>
      </c>
      <c r="AS374" s="526">
        <v>136630.71</v>
      </c>
      <c r="AT374" s="526">
        <v>118354.09999999999</v>
      </c>
      <c r="AU374" s="526">
        <v>79247.439999999988</v>
      </c>
      <c r="AV374" s="526">
        <v>150590.41999999998</v>
      </c>
      <c r="AW374" s="526">
        <v>120312.48000000001</v>
      </c>
      <c r="AX374" s="526">
        <v>140014.57384615386</v>
      </c>
      <c r="AY374" s="526">
        <v>191297.6096153846</v>
      </c>
      <c r="AZ374" s="526">
        <v>166215.74307692307</v>
      </c>
      <c r="BB374" s="1189">
        <v>82479.424615384618</v>
      </c>
      <c r="BC374" s="1189">
        <v>103346.48076923077</v>
      </c>
      <c r="BD374" s="1189">
        <v>95142.956923076927</v>
      </c>
      <c r="BE374" s="1189">
        <v>120370.16000000002</v>
      </c>
      <c r="BF374" s="1189">
        <v>152782.26</v>
      </c>
      <c r="BG374" s="1189">
        <v>118310.16000000002</v>
      </c>
      <c r="BH374" s="1189">
        <v>120848.08000000002</v>
      </c>
      <c r="BI374" s="1189">
        <v>150590.41999999998</v>
      </c>
      <c r="BJ374" s="1189">
        <v>120312.48000000001</v>
      </c>
      <c r="BK374" s="1189">
        <v>140014.57384615386</v>
      </c>
      <c r="BL374" s="1189">
        <v>191297.6096153846</v>
      </c>
      <c r="BM374" s="1189">
        <v>166215.74307692307</v>
      </c>
    </row>
    <row r="375" spans="3:78" ht="23.25" customHeight="1">
      <c r="C375" s="54" t="s">
        <v>1026</v>
      </c>
      <c r="D375" s="32" t="s">
        <v>695</v>
      </c>
      <c r="E375" s="1306"/>
      <c r="F375" s="531" t="s">
        <v>79</v>
      </c>
      <c r="G375" s="531" t="s">
        <v>143</v>
      </c>
      <c r="I375" s="539">
        <v>109695.2</v>
      </c>
      <c r="J375" s="539">
        <v>207205.47107692307</v>
      </c>
      <c r="K375" s="540">
        <v>-97510.271076923076</v>
      </c>
      <c r="L375" s="541">
        <v>101893.98999999999</v>
      </c>
      <c r="M375" s="542">
        <v>7801.2100000000064</v>
      </c>
      <c r="O375" s="539">
        <v>1050233.26</v>
      </c>
      <c r="P375" s="539">
        <v>1400903.6653076923</v>
      </c>
      <c r="Q375" s="540">
        <v>-350670.40530769224</v>
      </c>
      <c r="R375" s="541">
        <v>434093.28999999992</v>
      </c>
      <c r="S375" s="542">
        <v>616139.97000000009</v>
      </c>
      <c r="U375" s="539">
        <v>2324388.3389230771</v>
      </c>
      <c r="V375" s="539">
        <v>2675058.7442307696</v>
      </c>
      <c r="W375" s="540">
        <v>-350670.40530769248</v>
      </c>
      <c r="X375" s="541">
        <v>927098.49999999988</v>
      </c>
      <c r="Y375" s="542">
        <v>1397289.8389230771</v>
      </c>
      <c r="AA375" s="539">
        <v>1543238.47</v>
      </c>
      <c r="AC375" s="526">
        <v>1.730171561575844E-12</v>
      </c>
      <c r="AD375" s="526">
        <v>44168.25</v>
      </c>
      <c r="AE375" s="526">
        <v>18173.61</v>
      </c>
      <c r="AF375" s="526">
        <v>49920.23</v>
      </c>
      <c r="AG375" s="526">
        <v>153198</v>
      </c>
      <c r="AH375" s="526">
        <v>66739.209999999992</v>
      </c>
      <c r="AI375" s="526">
        <v>101893.98999999999</v>
      </c>
      <c r="AJ375" s="526">
        <v>142866.08999999997</v>
      </c>
      <c r="AK375" s="526">
        <v>62611.240000000005</v>
      </c>
      <c r="AL375" s="526">
        <v>96842.65</v>
      </c>
      <c r="AM375" s="526">
        <v>126625.01000000002</v>
      </c>
      <c r="AN375" s="526">
        <v>64060.219999999987</v>
      </c>
      <c r="AO375" s="526">
        <v>142446.15</v>
      </c>
      <c r="AP375" s="526">
        <v>167925.17</v>
      </c>
      <c r="AQ375" s="526">
        <v>132531.73000000001</v>
      </c>
      <c r="AR375" s="526">
        <v>139024.62999999998</v>
      </c>
      <c r="AS375" s="526">
        <v>213431.76</v>
      </c>
      <c r="AT375" s="526">
        <v>145178.62</v>
      </c>
      <c r="AU375" s="526">
        <v>109695.2</v>
      </c>
      <c r="AV375" s="526">
        <v>256797.07684615385</v>
      </c>
      <c r="AW375" s="526">
        <v>204707.41207692309</v>
      </c>
      <c r="AX375" s="526">
        <v>227545.94030769233</v>
      </c>
      <c r="AY375" s="526">
        <v>315239.55592307693</v>
      </c>
      <c r="AZ375" s="526">
        <v>269865.09376923076</v>
      </c>
      <c r="BB375" s="1189">
        <v>153390.59061538463</v>
      </c>
      <c r="BC375" s="1189">
        <v>192610.39076923078</v>
      </c>
      <c r="BD375" s="1189">
        <v>180332.53584615386</v>
      </c>
      <c r="BE375" s="1189">
        <v>204977.58107692306</v>
      </c>
      <c r="BF375" s="1189">
        <v>266989.44184615387</v>
      </c>
      <c r="BG375" s="1189">
        <v>195397.65407692306</v>
      </c>
      <c r="BH375" s="1189">
        <v>207205.47107692307</v>
      </c>
      <c r="BI375" s="1189">
        <v>256797.07684615385</v>
      </c>
      <c r="BJ375" s="1189">
        <v>204707.41207692309</v>
      </c>
      <c r="BK375" s="1189">
        <v>227545.94030769233</v>
      </c>
      <c r="BL375" s="1189">
        <v>315239.55592307693</v>
      </c>
      <c r="BM375" s="1189">
        <v>269865.09376923076</v>
      </c>
    </row>
    <row r="376" spans="3:78" s="54" customFormat="1" ht="21" customHeight="1">
      <c r="C376" s="54" t="s">
        <v>700</v>
      </c>
      <c r="D376" s="32" t="s">
        <v>695</v>
      </c>
      <c r="E376" s="1306"/>
      <c r="F376" s="532" t="s">
        <v>87</v>
      </c>
      <c r="G376" s="532" t="s">
        <v>143</v>
      </c>
      <c r="I376" s="543">
        <v>214105.81999999998</v>
      </c>
      <c r="J376" s="543">
        <v>273103.57642307703</v>
      </c>
      <c r="K376" s="544">
        <v>-58997.756423077051</v>
      </c>
      <c r="L376" s="545">
        <v>112616.94999999998</v>
      </c>
      <c r="M376" s="546">
        <v>101488.87</v>
      </c>
      <c r="O376" s="543">
        <v>1282758.5400000003</v>
      </c>
      <c r="P376" s="543">
        <v>1440807.129884616</v>
      </c>
      <c r="Q376" s="544">
        <v>-158048.58988461574</v>
      </c>
      <c r="R376" s="545">
        <v>448442.23</v>
      </c>
      <c r="S376" s="546">
        <v>834316.31000000029</v>
      </c>
      <c r="U376" s="543">
        <v>2535029.0545384623</v>
      </c>
      <c r="V376" s="543">
        <v>2775435.5794230779</v>
      </c>
      <c r="W376" s="544">
        <v>-240406.52488461556</v>
      </c>
      <c r="X376" s="545">
        <v>1038293.75</v>
      </c>
      <c r="Y376" s="546">
        <v>1496735.3045384623</v>
      </c>
      <c r="AA376" s="543">
        <v>1872610.0600000003</v>
      </c>
      <c r="AB376" s="32"/>
      <c r="AC376" s="526">
        <v>1.1723955140041653E-13</v>
      </c>
      <c r="AD376" s="526">
        <v>21761.089999999975</v>
      </c>
      <c r="AE376" s="526">
        <v>37462.780000000013</v>
      </c>
      <c r="AF376" s="526">
        <v>18062.809999999983</v>
      </c>
      <c r="AG376" s="526">
        <v>141679.79000000004</v>
      </c>
      <c r="AH376" s="526">
        <v>116858.80999999998</v>
      </c>
      <c r="AI376" s="526">
        <v>112616.94999999998</v>
      </c>
      <c r="AJ376" s="526">
        <v>159015.99000000002</v>
      </c>
      <c r="AK376" s="526">
        <v>134859.61999999997</v>
      </c>
      <c r="AL376" s="526">
        <v>81673.629999999976</v>
      </c>
      <c r="AM376" s="526">
        <v>49558.530000000042</v>
      </c>
      <c r="AN376" s="526">
        <v>164743.75</v>
      </c>
      <c r="AO376" s="526">
        <v>186410.99000000011</v>
      </c>
      <c r="AP376" s="526">
        <v>194537.65000000008</v>
      </c>
      <c r="AQ376" s="526">
        <v>170851.33000000002</v>
      </c>
      <c r="AR376" s="526">
        <v>151982.76000000004</v>
      </c>
      <c r="AS376" s="526">
        <v>252693.11999999997</v>
      </c>
      <c r="AT376" s="526">
        <v>112176.87000000001</v>
      </c>
      <c r="AU376" s="526">
        <v>214105.81999999998</v>
      </c>
      <c r="AV376" s="526">
        <v>259725.28065384625</v>
      </c>
      <c r="AW376" s="526">
        <v>228660.66792307704</v>
      </c>
      <c r="AX376" s="526">
        <v>209666.91334615389</v>
      </c>
      <c r="AY376" s="526">
        <v>323831.27196153859</v>
      </c>
      <c r="AZ376" s="526">
        <v>230386.38065384625</v>
      </c>
      <c r="BB376" s="1189">
        <v>138362.84726923081</v>
      </c>
      <c r="BC376" s="1189">
        <v>181399.92846153848</v>
      </c>
      <c r="BD376" s="1189">
        <v>154455.16473076929</v>
      </c>
      <c r="BE376" s="1189">
        <v>168699.24392307698</v>
      </c>
      <c r="BF376" s="1189">
        <v>381875.66815384629</v>
      </c>
      <c r="BG376" s="1189">
        <v>142910.70092307698</v>
      </c>
      <c r="BH376" s="1189">
        <v>273103.57642307703</v>
      </c>
      <c r="BI376" s="1189">
        <v>318349.45065384626</v>
      </c>
      <c r="BJ376" s="1189">
        <v>246402.56792307703</v>
      </c>
      <c r="BK376" s="1189">
        <v>215658.77834615388</v>
      </c>
      <c r="BL376" s="1189">
        <v>323831.27196153859</v>
      </c>
      <c r="BM376" s="1189">
        <v>230386.38065384625</v>
      </c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</row>
    <row r="377" spans="3:78" s="502" customFormat="1" ht="20.25" customHeight="1">
      <c r="E377" s="1306"/>
      <c r="F377" s="533" t="s">
        <v>609</v>
      </c>
      <c r="G377" s="533" t="s">
        <v>614</v>
      </c>
      <c r="H377" s="106"/>
      <c r="I377" s="547">
        <v>6.130777976559262</v>
      </c>
      <c r="J377" s="547">
        <v>8.4772675670347013</v>
      </c>
      <c r="K377" s="548">
        <v>-2.3464895904754393</v>
      </c>
      <c r="L377" s="547">
        <v>3.6701525655937051</v>
      </c>
      <c r="M377" s="548">
        <v>2.460625410965557</v>
      </c>
      <c r="N377" s="106"/>
      <c r="O377" s="547">
        <v>6.0310538646837006</v>
      </c>
      <c r="P377" s="547">
        <v>7.2227105300114429</v>
      </c>
      <c r="Q377" s="548">
        <v>-1.1916566653277423</v>
      </c>
      <c r="R377" s="547">
        <v>2.2340203073118579</v>
      </c>
      <c r="S377" s="548">
        <v>3.7970335573718428</v>
      </c>
      <c r="T377" s="106"/>
      <c r="U377" s="547">
        <v>7.1495560445310469</v>
      </c>
      <c r="V377" s="547">
        <v>7.7928927144107369</v>
      </c>
      <c r="W377" s="548">
        <v>-0.64333666987969007</v>
      </c>
      <c r="X377" s="547">
        <v>2.7845029225816442</v>
      </c>
      <c r="Y377" s="548">
        <v>4.3650531219494031</v>
      </c>
      <c r="Z377" s="106"/>
      <c r="AA377" s="553">
        <v>4.926019648221911</v>
      </c>
      <c r="AB377" s="32"/>
      <c r="AC377" s="527" t="e">
        <v>#DIV/0!</v>
      </c>
      <c r="AD377" s="527">
        <v>0.74780589467711001</v>
      </c>
      <c r="AE377" s="527">
        <v>0.75062885365784948</v>
      </c>
      <c r="AF377" s="527">
        <v>0.72921820698569906</v>
      </c>
      <c r="AG377" s="527">
        <v>0.76826448972541095</v>
      </c>
      <c r="AH377" s="527">
        <v>0.74650180818530198</v>
      </c>
      <c r="AI377" s="527">
        <v>0.72466556091612311</v>
      </c>
      <c r="AJ377" s="527">
        <v>0.75900065710126652</v>
      </c>
      <c r="AK377" s="527">
        <v>0.76726453447481258</v>
      </c>
      <c r="AL377" s="527">
        <v>0.75156651772720862</v>
      </c>
      <c r="AM377" s="527">
        <v>0.73580754186028663</v>
      </c>
      <c r="AN377" s="527">
        <v>0.7715404267453001</v>
      </c>
      <c r="AO377" s="527">
        <v>0.78031077862555376</v>
      </c>
      <c r="AP377" s="527">
        <v>0.77014799324256178</v>
      </c>
      <c r="AQ377" s="527">
        <v>0.78214114182843075</v>
      </c>
      <c r="AR377" s="527">
        <v>0.75773316396558654</v>
      </c>
      <c r="AS377" s="527">
        <v>0.75414104145339511</v>
      </c>
      <c r="AT377" s="527">
        <v>0.77337210376762833</v>
      </c>
      <c r="AU377" s="527">
        <v>0.76835220145620486</v>
      </c>
      <c r="AV377" s="527">
        <v>0.77053161443148699</v>
      </c>
      <c r="AW377" s="527">
        <v>0.77053238073288777</v>
      </c>
      <c r="AX377" s="527">
        <v>0.76992513313507138</v>
      </c>
      <c r="AY377" s="527">
        <v>0.76954971234695391</v>
      </c>
      <c r="AZ377" s="527">
        <v>0.76917775837147684</v>
      </c>
      <c r="BA377" s="106"/>
      <c r="BB377" s="527">
        <v>0.76250000000000007</v>
      </c>
      <c r="BC377" s="527">
        <v>0.76249999999999996</v>
      </c>
      <c r="BD377" s="527">
        <v>0.76142447291166282</v>
      </c>
      <c r="BE377" s="527">
        <v>0.77053235429095934</v>
      </c>
      <c r="BF377" s="527">
        <v>0.77053212635650592</v>
      </c>
      <c r="BG377" s="527">
        <v>0.77053288699900491</v>
      </c>
      <c r="BH377" s="527">
        <v>0.77053252362669822</v>
      </c>
      <c r="BI377" s="527">
        <v>0.77053161443148699</v>
      </c>
      <c r="BJ377" s="527">
        <v>0.77053238073288777</v>
      </c>
      <c r="BK377" s="527">
        <v>0.76992513313507138</v>
      </c>
      <c r="BL377" s="527">
        <v>0.76954971234695391</v>
      </c>
      <c r="BM377" s="527">
        <v>0.76917775837147684</v>
      </c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</row>
    <row r="378" spans="3:78" s="502" customFormat="1" ht="23.25" customHeight="1">
      <c r="E378" s="1306"/>
      <c r="F378" s="533" t="s">
        <v>610</v>
      </c>
      <c r="G378" s="533" t="s">
        <v>614</v>
      </c>
      <c r="H378" s="106"/>
      <c r="I378" s="549">
        <v>2.8207011460194176</v>
      </c>
      <c r="J378" s="549">
        <v>3.7362807570977918</v>
      </c>
      <c r="K378" s="550">
        <v>0.91557961107837427</v>
      </c>
      <c r="L378" s="549">
        <v>1.6490482620358793</v>
      </c>
      <c r="M378" s="550">
        <v>-1.1716528839835383</v>
      </c>
      <c r="N378" s="106"/>
      <c r="O378" s="549">
        <v>2.7759091972099736</v>
      </c>
      <c r="P378" s="549">
        <v>3.4413828305419742</v>
      </c>
      <c r="Q378" s="550">
        <v>0.6654736333320006</v>
      </c>
      <c r="R378" s="549">
        <v>1.0890156171751393</v>
      </c>
      <c r="S378" s="550">
        <v>-1.6868935800348344</v>
      </c>
      <c r="T378" s="106"/>
      <c r="U378" s="549">
        <v>3.3903122638925587</v>
      </c>
      <c r="V378" s="549">
        <v>3.70175813302217</v>
      </c>
      <c r="W378" s="550">
        <v>0.31144586912961136</v>
      </c>
      <c r="X378" s="549">
        <v>1.3123771436483282</v>
      </c>
      <c r="Y378" s="550">
        <v>-2.0779351202442307</v>
      </c>
      <c r="Z378" s="106"/>
      <c r="AA378" s="554">
        <v>2.2639480423331664</v>
      </c>
      <c r="AB378" s="32"/>
      <c r="AC378" s="528" t="e">
        <v>#DIV/0!</v>
      </c>
      <c r="AD378" s="528">
        <v>0.36944342671662839</v>
      </c>
      <c r="AE378" s="528">
        <v>0.35184999110822246</v>
      </c>
      <c r="AF378" s="528">
        <v>0.45686916604094535</v>
      </c>
      <c r="AG378" s="528">
        <v>0.35652145758814896</v>
      </c>
      <c r="AH378" s="528">
        <v>0.36471583271106106</v>
      </c>
      <c r="AI378" s="528">
        <v>0.32560185508056039</v>
      </c>
      <c r="AJ378" s="528">
        <v>0.29699500135479406</v>
      </c>
      <c r="AK378" s="528">
        <v>0.40293959038645827</v>
      </c>
      <c r="AL378" s="528">
        <v>0.32864295858276482</v>
      </c>
      <c r="AM378" s="528">
        <v>0.37188560013285799</v>
      </c>
      <c r="AN378" s="528">
        <v>0.34234975825957314</v>
      </c>
      <c r="AO378" s="528">
        <v>0.36974728860836092</v>
      </c>
      <c r="AP378" s="528">
        <v>0.36348371346308889</v>
      </c>
      <c r="AQ378" s="528">
        <v>0.34947265820296314</v>
      </c>
      <c r="AR378" s="528">
        <v>0.35698185455395437</v>
      </c>
      <c r="AS378" s="528">
        <v>0.33148295068469724</v>
      </c>
      <c r="AT378" s="528">
        <v>0.35973968884032487</v>
      </c>
      <c r="AU378" s="528">
        <v>0.35351009993847393</v>
      </c>
      <c r="AV378" s="528">
        <v>0.37713857006047913</v>
      </c>
      <c r="AW378" s="528">
        <v>0.3575693771625007</v>
      </c>
      <c r="AX378" s="528">
        <v>0.38233610335753521</v>
      </c>
      <c r="AY378" s="528">
        <v>0.37313777891079003</v>
      </c>
      <c r="AZ378" s="528">
        <v>0.37947916106307295</v>
      </c>
      <c r="BA378" s="106"/>
      <c r="BB378" s="528">
        <v>0.35622372110746703</v>
      </c>
      <c r="BC378" s="528">
        <v>0.35453063038424726</v>
      </c>
      <c r="BD378" s="528">
        <v>0.39009771787224817</v>
      </c>
      <c r="BE378" s="528">
        <v>0.40365361252081133</v>
      </c>
      <c r="BF378" s="528">
        <v>0.35240683492224772</v>
      </c>
      <c r="BG378" s="528">
        <v>0.36944816194522595</v>
      </c>
      <c r="BH378" s="528">
        <v>0.33960539973276599</v>
      </c>
      <c r="BI378" s="528">
        <v>0.34256819232547392</v>
      </c>
      <c r="BJ378" s="528">
        <v>0.34433656957928799</v>
      </c>
      <c r="BK378" s="528">
        <v>0.37831276518740303</v>
      </c>
      <c r="BL378" s="528">
        <v>0.37313777891079003</v>
      </c>
      <c r="BM378" s="528">
        <v>0.37947916106307295</v>
      </c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</row>
    <row r="379" spans="3:78" s="502" customFormat="1" ht="23.25" customHeight="1">
      <c r="E379" s="1306"/>
      <c r="F379" s="533" t="s">
        <v>611</v>
      </c>
      <c r="G379" s="533" t="s">
        <v>614</v>
      </c>
      <c r="H379" s="106"/>
      <c r="I379" s="549">
        <v>0.65082773179085318</v>
      </c>
      <c r="J379" s="549">
        <v>0.95306056782334403</v>
      </c>
      <c r="K379" s="550">
        <v>0.30223283603249085</v>
      </c>
      <c r="L379" s="549">
        <v>0.3396412026966627</v>
      </c>
      <c r="M379" s="550">
        <v>-0.31118652909419048</v>
      </c>
      <c r="N379" s="106"/>
      <c r="O379" s="549">
        <v>0.72747271082502352</v>
      </c>
      <c r="P379" s="549">
        <v>0.82521535660843892</v>
      </c>
      <c r="Q379" s="550">
        <v>9.7742645783415405E-2</v>
      </c>
      <c r="R379" s="549">
        <v>0.17527077397408802</v>
      </c>
      <c r="S379" s="550">
        <v>-0.55220193685093544</v>
      </c>
      <c r="T379" s="106"/>
      <c r="U379" s="549">
        <v>0.85927714710669434</v>
      </c>
      <c r="V379" s="549">
        <v>0.91114956175388206</v>
      </c>
      <c r="W379" s="550">
        <v>5.1872414647187726E-2</v>
      </c>
      <c r="X379" s="549">
        <v>0.25913147030851441</v>
      </c>
      <c r="Y379" s="550">
        <v>-0.60014567679817987</v>
      </c>
      <c r="Z379" s="106"/>
      <c r="AA379" s="554">
        <v>0.5705418308951602</v>
      </c>
      <c r="AB379" s="32"/>
      <c r="AC379" s="527">
        <v>-2.8203418680790825E-17</v>
      </c>
      <c r="AD379" s="527">
        <v>2.5793089488929673E-2</v>
      </c>
      <c r="AE379" s="527">
        <v>2.0839748004288249E-2</v>
      </c>
      <c r="AF379" s="527">
        <v>0.16612059835346255</v>
      </c>
      <c r="AG379" s="527">
        <v>0.26397578516692088</v>
      </c>
      <c r="AH379" s="527">
        <v>0.3973454625877843</v>
      </c>
      <c r="AI379" s="527">
        <v>0.3396412026966627</v>
      </c>
      <c r="AJ379" s="527">
        <v>0.35396497326621779</v>
      </c>
      <c r="AK379" s="527">
        <v>0.174964170011635</v>
      </c>
      <c r="AL379" s="527">
        <v>0.38133081747312125</v>
      </c>
      <c r="AM379" s="527">
        <v>0.46003924105102434</v>
      </c>
      <c r="AN379" s="527">
        <v>0.45084589569198369</v>
      </c>
      <c r="AO379" s="527">
        <v>0.58031772313143593</v>
      </c>
      <c r="AP379" s="527">
        <v>0.71319593015753857</v>
      </c>
      <c r="AQ379" s="527">
        <v>0.63564073425908163</v>
      </c>
      <c r="AR379" s="527">
        <v>0.67188898034801758</v>
      </c>
      <c r="AS379" s="527">
        <v>0.76220197404989942</v>
      </c>
      <c r="AT379" s="527">
        <v>1.1063348680646727</v>
      </c>
      <c r="AU379" s="527">
        <v>0.65082773179085318</v>
      </c>
      <c r="AV379" s="527">
        <v>0.92104232415902132</v>
      </c>
      <c r="AW379" s="527">
        <v>0.90460511278195499</v>
      </c>
      <c r="AX379" s="527">
        <v>1.0272529262373724</v>
      </c>
      <c r="AY379" s="527">
        <v>1.0968899633909668</v>
      </c>
      <c r="AZ379" s="527">
        <v>1.142376241078509</v>
      </c>
      <c r="BA379" s="106"/>
      <c r="BB379" s="527">
        <v>0.64136411053953823</v>
      </c>
      <c r="BC379" s="527">
        <v>0.64916131136451483</v>
      </c>
      <c r="BD379" s="527">
        <v>0.70319997725851391</v>
      </c>
      <c r="BE379" s="527">
        <v>0.91258650492797588</v>
      </c>
      <c r="BF379" s="527">
        <v>0.86123032694475765</v>
      </c>
      <c r="BG379" s="527">
        <v>1.1587674828599415</v>
      </c>
      <c r="BH379" s="527">
        <v>0.95306056782334403</v>
      </c>
      <c r="BI379" s="527">
        <v>0.92104232415902132</v>
      </c>
      <c r="BJ379" s="527">
        <v>0.90460511278195499</v>
      </c>
      <c r="BK379" s="527">
        <v>1.0272529262373724</v>
      </c>
      <c r="BL379" s="527">
        <v>1.0968899633909668</v>
      </c>
      <c r="BM379" s="527">
        <v>1.142376241078509</v>
      </c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</row>
    <row r="380" spans="3:78" s="502" customFormat="1" ht="23.25" customHeight="1">
      <c r="E380" s="1306"/>
      <c r="F380" s="533" t="s">
        <v>612</v>
      </c>
      <c r="G380" s="533" t="s">
        <v>614</v>
      </c>
      <c r="H380" s="106"/>
      <c r="I380" s="549">
        <v>0.90088308473237766</v>
      </c>
      <c r="J380" s="549">
        <v>1.6341125479252607</v>
      </c>
      <c r="K380" s="550">
        <v>0.73322946319288307</v>
      </c>
      <c r="L380" s="549">
        <v>0.79870511212396134</v>
      </c>
      <c r="M380" s="550">
        <v>-0.10217797260841632</v>
      </c>
      <c r="N380" s="106"/>
      <c r="O380" s="549">
        <v>1.1378716201410335</v>
      </c>
      <c r="P380" s="549">
        <v>1.4573012226232105</v>
      </c>
      <c r="Q380" s="550">
        <v>0.319429602482177</v>
      </c>
      <c r="R380" s="549">
        <v>0.47698361884813473</v>
      </c>
      <c r="S380" s="550">
        <v>-0.66088800129289882</v>
      </c>
      <c r="T380" s="106"/>
      <c r="U380" s="549">
        <v>1.3871310242493295</v>
      </c>
      <c r="V380" s="549">
        <v>1.5607110526433894</v>
      </c>
      <c r="W380" s="550">
        <v>0.17358002839405984</v>
      </c>
      <c r="X380" s="549">
        <v>0.5721835954296608</v>
      </c>
      <c r="Y380" s="550">
        <v>-0.81494742881966875</v>
      </c>
      <c r="Z380" s="106"/>
      <c r="AA380" s="554">
        <v>0.94492749944053989</v>
      </c>
      <c r="AB380" s="32"/>
      <c r="AC380" s="527" t="e">
        <v>#DIV/0!</v>
      </c>
      <c r="AD380" s="527">
        <v>0.23860885257170245</v>
      </c>
      <c r="AE380" s="527">
        <v>0.12397061559136871</v>
      </c>
      <c r="AF380" s="527">
        <v>0.15127688068994063</v>
      </c>
      <c r="AG380" s="527">
        <v>0.18459796195887601</v>
      </c>
      <c r="AH380" s="527">
        <v>0.11368468221135439</v>
      </c>
      <c r="AI380" s="527">
        <v>0.15770300491316397</v>
      </c>
      <c r="AJ380" s="527">
        <v>0.18462738938733961</v>
      </c>
      <c r="AK380" s="527">
        <v>0.10312851558163431</v>
      </c>
      <c r="AL380" s="527">
        <v>0.18121581782926977</v>
      </c>
      <c r="AM380" s="527">
        <v>0.1854894075925097</v>
      </c>
      <c r="AN380" s="527">
        <v>9.4782505819501581E-2</v>
      </c>
      <c r="AO380" s="527">
        <v>0.14827379962895676</v>
      </c>
      <c r="AP380" s="527">
        <v>0.14613121470712831</v>
      </c>
      <c r="AQ380" s="527">
        <v>0.14982559671281079</v>
      </c>
      <c r="AR380" s="527">
        <v>0.14721582758663262</v>
      </c>
      <c r="AS380" s="527">
        <v>0.14966042901568602</v>
      </c>
      <c r="AT380" s="527">
        <v>0.15983244714731215</v>
      </c>
      <c r="AU380" s="527">
        <v>0.11290500227790921</v>
      </c>
      <c r="AV380" s="527">
        <v>0.15143194262395027</v>
      </c>
      <c r="AW380" s="527">
        <v>0.15268115561869661</v>
      </c>
      <c r="AX380" s="527">
        <v>0.15278953499429074</v>
      </c>
      <c r="AY380" s="527">
        <v>0.15049310187566539</v>
      </c>
      <c r="AZ380" s="527">
        <v>0.15779628126175629</v>
      </c>
      <c r="BA380" s="106"/>
      <c r="BB380" s="527">
        <v>0.16652454826130175</v>
      </c>
      <c r="BC380" s="527">
        <v>0.16461301002429815</v>
      </c>
      <c r="BD380" s="527">
        <v>0.15575138500975871</v>
      </c>
      <c r="BE380" s="527">
        <v>0.1522161238097425</v>
      </c>
      <c r="BF380" s="527">
        <v>0.13925703789409677</v>
      </c>
      <c r="BG380" s="527">
        <v>0.17163345722324921</v>
      </c>
      <c r="BH380" s="527">
        <v>0.14853098070648063</v>
      </c>
      <c r="BI380" s="527">
        <v>0.15143194262395027</v>
      </c>
      <c r="BJ380" s="527">
        <v>0.15268115561869661</v>
      </c>
      <c r="BK380" s="527">
        <v>0.15278953499429074</v>
      </c>
      <c r="BL380" s="527">
        <v>0.15049310187566539</v>
      </c>
      <c r="BM380" s="527">
        <v>0.15779628126175629</v>
      </c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</row>
    <row r="381" spans="3:78" s="503" customFormat="1" ht="21" customHeight="1">
      <c r="C381" s="503" t="s">
        <v>699</v>
      </c>
      <c r="E381" s="1307"/>
      <c r="F381" s="534" t="s">
        <v>613</v>
      </c>
      <c r="G381" s="534" t="s">
        <v>614</v>
      </c>
      <c r="H381" s="504"/>
      <c r="I381" s="551">
        <v>1.7583660140166131</v>
      </c>
      <c r="J381" s="551">
        <v>2.1538136941883046</v>
      </c>
      <c r="K381" s="552">
        <v>-0.39544768017169152</v>
      </c>
      <c r="L381" s="551">
        <v>0.88275798873720168</v>
      </c>
      <c r="M381" s="552">
        <v>0.87560802527941139</v>
      </c>
      <c r="N381" s="504"/>
      <c r="O381" s="551">
        <v>1.3898003365076699</v>
      </c>
      <c r="P381" s="551">
        <v>1.4988111202378196</v>
      </c>
      <c r="Q381" s="552">
        <v>-0.10901078373014972</v>
      </c>
      <c r="R381" s="551">
        <v>0.49275029731449566</v>
      </c>
      <c r="S381" s="552">
        <v>0.89705003919317416</v>
      </c>
      <c r="T381" s="504"/>
      <c r="U381" s="551">
        <v>1.5128356092824635</v>
      </c>
      <c r="V381" s="551">
        <v>1.6192739669912939</v>
      </c>
      <c r="W381" s="552">
        <v>-0.10643835770883037</v>
      </c>
      <c r="X381" s="551">
        <v>0.64081071319514105</v>
      </c>
      <c r="Y381" s="552">
        <v>0.87202489608732248</v>
      </c>
      <c r="Z381" s="504"/>
      <c r="AA381" s="555">
        <v>1.1466022755530449</v>
      </c>
      <c r="AB381" s="32"/>
      <c r="AC381" s="506" t="e">
        <v>#DIV/0!</v>
      </c>
      <c r="AD381" s="506">
        <v>0.11755930369914006</v>
      </c>
      <c r="AE381" s="506">
        <v>0.25555098290125172</v>
      </c>
      <c r="AF381" s="506">
        <v>5.4737038537183501E-2</v>
      </c>
      <c r="AG381" s="506">
        <v>0.17071894205382282</v>
      </c>
      <c r="AH381" s="506">
        <v>0.19905924386049884</v>
      </c>
      <c r="AI381" s="506">
        <v>0.17429910654353156</v>
      </c>
      <c r="AJ381" s="506">
        <v>0.20549807938709116</v>
      </c>
      <c r="AK381" s="506">
        <v>0.22213060182969188</v>
      </c>
      <c r="AL381" s="506">
        <v>0.15283094437765984</v>
      </c>
      <c r="AM381" s="506">
        <v>7.2596893543034086E-2</v>
      </c>
      <c r="AN381" s="506">
        <v>0.2437522918763238</v>
      </c>
      <c r="AO381" s="506">
        <v>0.19403729605816289</v>
      </c>
      <c r="AP381" s="506">
        <v>0.1692898277296381</v>
      </c>
      <c r="AQ381" s="506">
        <v>0.19314546385554127</v>
      </c>
      <c r="AR381" s="506">
        <v>0.16093743815250991</v>
      </c>
      <c r="AS381" s="506">
        <v>0.17719087706774389</v>
      </c>
      <c r="AT381" s="506">
        <v>0.12349961478781041</v>
      </c>
      <c r="AU381" s="506">
        <v>0.22037079192903261</v>
      </c>
      <c r="AV381" s="506">
        <v>0.1531586896587826</v>
      </c>
      <c r="AW381" s="506">
        <v>0.17054670697473062</v>
      </c>
      <c r="AX381" s="506">
        <v>0.1407843627116741</v>
      </c>
      <c r="AY381" s="506">
        <v>0.15459472545928224</v>
      </c>
      <c r="AZ381" s="506">
        <v>0.13471217641663505</v>
      </c>
      <c r="BA381" s="504"/>
      <c r="BB381" s="506">
        <v>0.15021006533203363</v>
      </c>
      <c r="BC381" s="506">
        <v>0.15503207341509853</v>
      </c>
      <c r="BD381" s="506">
        <v>0.13340136163366015</v>
      </c>
      <c r="BE381" s="506">
        <v>0.12527587097424295</v>
      </c>
      <c r="BF381" s="506">
        <v>0.19917969048969628</v>
      </c>
      <c r="BG381" s="506">
        <v>0.12552994962759043</v>
      </c>
      <c r="BH381" s="506">
        <v>0.19576868231200217</v>
      </c>
      <c r="BI381" s="506">
        <v>0.18772906739378784</v>
      </c>
      <c r="BJ381" s="506">
        <v>0.18377951455794331</v>
      </c>
      <c r="BK381" s="506">
        <v>0.14480770088180633</v>
      </c>
      <c r="BL381" s="506">
        <v>0.15459472545928224</v>
      </c>
      <c r="BM381" s="506">
        <v>0.13471217641663505</v>
      </c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</row>
    <row r="382" spans="3:78">
      <c r="I382" s="49"/>
      <c r="J382" s="49"/>
      <c r="K382" s="49"/>
      <c r="L382" s="163"/>
      <c r="M382" s="522"/>
      <c r="O382" s="49"/>
      <c r="P382" s="49"/>
      <c r="Q382" s="49"/>
      <c r="R382" s="163"/>
      <c r="S382" s="522"/>
      <c r="U382" s="49"/>
      <c r="V382" s="49"/>
      <c r="W382" s="49"/>
      <c r="X382" s="163"/>
      <c r="Y382" s="522"/>
      <c r="AA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B382" s="1180"/>
      <c r="BC382" s="1180"/>
      <c r="BD382" s="1180"/>
      <c r="BE382" s="1180"/>
      <c r="BF382" s="1180"/>
      <c r="BG382" s="1180"/>
      <c r="BH382" s="1180"/>
      <c r="BI382" s="1180"/>
      <c r="BJ382" s="1180"/>
      <c r="BK382" s="1180"/>
      <c r="BL382" s="1180"/>
      <c r="BM382" s="1180"/>
    </row>
    <row r="383" spans="3:78" s="54" customFormat="1" ht="21" customHeight="1">
      <c r="C383" s="54" t="s">
        <v>1027</v>
      </c>
      <c r="D383" s="597" t="s">
        <v>68</v>
      </c>
      <c r="E383" s="1308" t="s">
        <v>618</v>
      </c>
      <c r="F383" s="556" t="s">
        <v>57</v>
      </c>
      <c r="G383" s="556" t="s">
        <v>143</v>
      </c>
      <c r="I383" s="561">
        <v>3317334.59</v>
      </c>
      <c r="J383" s="561">
        <v>4202748</v>
      </c>
      <c r="K383" s="562">
        <v>-885413.41000000015</v>
      </c>
      <c r="L383" s="561" t="e">
        <v>#REF!</v>
      </c>
      <c r="M383" s="562" t="e">
        <v>#REF!</v>
      </c>
      <c r="O383" s="561">
        <v>22729321.899999999</v>
      </c>
      <c r="P383" s="561">
        <v>29695784</v>
      </c>
      <c r="Q383" s="562">
        <v>-6966462.1000000015</v>
      </c>
      <c r="R383" s="561" t="e">
        <v>#REF!</v>
      </c>
      <c r="S383" s="562" t="e">
        <v>#REF!</v>
      </c>
      <c r="U383" s="561">
        <v>40330925.789999992</v>
      </c>
      <c r="V383" s="561">
        <v>53444624</v>
      </c>
      <c r="W383" s="562">
        <v>-13113698.210000008</v>
      </c>
      <c r="X383" s="561" t="e">
        <v>#REF!</v>
      </c>
      <c r="Y383" s="562" t="e">
        <v>#REF!</v>
      </c>
      <c r="AA383" s="561">
        <v>44631047.959999993</v>
      </c>
      <c r="AB383" s="32"/>
      <c r="AC383" s="526">
        <v>2719619.72</v>
      </c>
      <c r="AD383" s="526">
        <v>3260031.93</v>
      </c>
      <c r="AE383" s="526">
        <v>2754589.9099999997</v>
      </c>
      <c r="AF383" s="526">
        <v>3119643.2800000003</v>
      </c>
      <c r="AG383" s="526">
        <v>4792894.84</v>
      </c>
      <c r="AH383" s="526">
        <v>2765207.63</v>
      </c>
      <c r="AI383" s="526">
        <v>3317334.59</v>
      </c>
      <c r="AJ383" s="526">
        <v>4100932.7999999989</v>
      </c>
      <c r="AK383" s="526">
        <v>3308317.48</v>
      </c>
      <c r="AL383" s="526">
        <v>3079153.16</v>
      </c>
      <c r="AM383" s="526">
        <v>3818946.04</v>
      </c>
      <c r="AN383" s="526">
        <v>3294254.4099999992</v>
      </c>
      <c r="AO383" s="526">
        <v>3529791.41</v>
      </c>
      <c r="AP383" s="526">
        <v>4226090.07</v>
      </c>
      <c r="AQ383" s="526">
        <v>3477389.5</v>
      </c>
      <c r="AR383" s="526">
        <v>3688371.66</v>
      </c>
      <c r="AS383" s="526">
        <v>5514280.3300000001</v>
      </c>
      <c r="AT383" s="526">
        <v>3088721.0500000003</v>
      </c>
      <c r="AU383" s="526">
        <v>3504800.05</v>
      </c>
      <c r="AV383" s="526">
        <v>5204276</v>
      </c>
      <c r="AW383" s="526">
        <v>4170799</v>
      </c>
      <c r="AX383" s="526">
        <v>4214899</v>
      </c>
      <c r="AY383" s="526">
        <v>5562020</v>
      </c>
      <c r="AZ383" s="526">
        <v>4596846</v>
      </c>
      <c r="BB383" s="1189">
        <v>3679188</v>
      </c>
      <c r="BC383" s="1189">
        <v>4318525</v>
      </c>
      <c r="BD383" s="1189">
        <v>3832804</v>
      </c>
      <c r="BE383" s="1189">
        <v>4211521</v>
      </c>
      <c r="BF383" s="1189">
        <v>5996816</v>
      </c>
      <c r="BG383" s="1189">
        <v>3454182</v>
      </c>
      <c r="BH383" s="1189">
        <v>4202748</v>
      </c>
      <c r="BI383" s="1189">
        <v>5204276</v>
      </c>
      <c r="BJ383" s="1189">
        <v>4170799</v>
      </c>
      <c r="BK383" s="1189">
        <v>4214899</v>
      </c>
      <c r="BL383" s="1189">
        <v>5562020</v>
      </c>
      <c r="BM383" s="1189">
        <v>4596846</v>
      </c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</row>
    <row r="384" spans="3:78" ht="20.25" customHeight="1">
      <c r="C384" s="54" t="s">
        <v>1028</v>
      </c>
      <c r="D384" s="32" t="s">
        <v>68</v>
      </c>
      <c r="E384" s="1309"/>
      <c r="F384" s="557" t="s">
        <v>1</v>
      </c>
      <c r="G384" s="557" t="s">
        <v>143</v>
      </c>
      <c r="I384" s="563">
        <v>2477284.77</v>
      </c>
      <c r="J384" s="563">
        <v>3243878.1375000002</v>
      </c>
      <c r="K384" s="564">
        <v>-766593.36750000017</v>
      </c>
      <c r="L384" s="563" t="e">
        <v>#REF!</v>
      </c>
      <c r="M384" s="564" t="e">
        <v>#REF!</v>
      </c>
      <c r="O384" s="563">
        <v>17105009.899999999</v>
      </c>
      <c r="P384" s="563">
        <v>22809035.965</v>
      </c>
      <c r="Q384" s="564">
        <v>-5704026.0650000013</v>
      </c>
      <c r="R384" s="563" t="e">
        <v>#REF!</v>
      </c>
      <c r="S384" s="564" t="e">
        <v>#REF!</v>
      </c>
      <c r="U384" s="563">
        <v>30564034.449999996</v>
      </c>
      <c r="V384" s="563">
        <v>41133342.377499998</v>
      </c>
      <c r="W384" s="564">
        <v>-10569307.927500002</v>
      </c>
      <c r="X384" s="563" t="e">
        <v>#REF!</v>
      </c>
      <c r="Y384" s="564" t="e">
        <v>#REF!</v>
      </c>
      <c r="AA384" s="563">
        <v>34353287.109999999</v>
      </c>
      <c r="AC384" s="526">
        <v>2039038.8399999996</v>
      </c>
      <c r="AD384" s="526">
        <v>2452113.6599999997</v>
      </c>
      <c r="AE384" s="526">
        <v>2065690.44</v>
      </c>
      <c r="AF384" s="526">
        <v>2354244.27</v>
      </c>
      <c r="AG384" s="526">
        <v>3627292.6799999992</v>
      </c>
      <c r="AH384" s="526">
        <v>2089345.24</v>
      </c>
      <c r="AI384" s="526">
        <v>2477284.77</v>
      </c>
      <c r="AJ384" s="526">
        <v>3089305.13</v>
      </c>
      <c r="AK384" s="526">
        <v>2542489.0799999996</v>
      </c>
      <c r="AL384" s="526">
        <v>2339363.41</v>
      </c>
      <c r="AM384" s="526">
        <v>2879880.82</v>
      </c>
      <c r="AN384" s="526">
        <v>2607986.11</v>
      </c>
      <c r="AO384" s="526">
        <v>2749889.5700000003</v>
      </c>
      <c r="AP384" s="526">
        <v>3270149.82</v>
      </c>
      <c r="AQ384" s="526">
        <v>2708198.51</v>
      </c>
      <c r="AR384" s="526">
        <v>2835116.04</v>
      </c>
      <c r="AS384" s="526">
        <v>4249021.37</v>
      </c>
      <c r="AT384" s="526">
        <v>2387010.0699999994</v>
      </c>
      <c r="AU384" s="526">
        <v>2694877.1799999997</v>
      </c>
      <c r="AV384" s="526">
        <v>4016965.2375000007</v>
      </c>
      <c r="AW384" s="526">
        <v>3219304.14</v>
      </c>
      <c r="AX384" s="526">
        <v>3252174.7874999996</v>
      </c>
      <c r="AY384" s="526">
        <v>4290480.4499999993</v>
      </c>
      <c r="AZ384" s="526">
        <v>3545381.7975000003</v>
      </c>
      <c r="BB384" s="1189">
        <v>2805380.8499999996</v>
      </c>
      <c r="BC384" s="1189">
        <v>3292875.3125</v>
      </c>
      <c r="BD384" s="1189">
        <v>2921267.7800000003</v>
      </c>
      <c r="BE384" s="1189">
        <v>3250750.2975000003</v>
      </c>
      <c r="BF384" s="1189">
        <v>4628767.4700000007</v>
      </c>
      <c r="BG384" s="1189">
        <v>2666116.1175000006</v>
      </c>
      <c r="BH384" s="1189">
        <v>3243878.1375000002</v>
      </c>
      <c r="BI384" s="1189">
        <v>4016965.2375000007</v>
      </c>
      <c r="BJ384" s="1189">
        <v>3219304.14</v>
      </c>
      <c r="BK384" s="1189">
        <v>3252174.7874999996</v>
      </c>
      <c r="BL384" s="1189">
        <v>4290480.4499999993</v>
      </c>
      <c r="BM384" s="1189">
        <v>3545381.7975000003</v>
      </c>
    </row>
    <row r="385" spans="3:65" ht="23.25" customHeight="1">
      <c r="C385" s="54" t="s">
        <v>1029</v>
      </c>
      <c r="D385" s="32" t="s">
        <v>68</v>
      </c>
      <c r="E385" s="1309"/>
      <c r="F385" s="557" t="s">
        <v>36</v>
      </c>
      <c r="G385" s="557" t="s">
        <v>143</v>
      </c>
      <c r="I385" s="563">
        <v>1088239.6300000001</v>
      </c>
      <c r="J385" s="563">
        <v>1394789.1520000002</v>
      </c>
      <c r="K385" s="564">
        <v>306549.52200000011</v>
      </c>
      <c r="L385" s="563" t="e">
        <v>#REF!</v>
      </c>
      <c r="M385" s="564" t="e">
        <v>#REF!</v>
      </c>
      <c r="O385" s="563">
        <v>7437855.3199999994</v>
      </c>
      <c r="P385" s="563">
        <v>10133382.083000002</v>
      </c>
      <c r="Q385" s="564">
        <v>2695526.7630000031</v>
      </c>
      <c r="R385" s="563" t="e">
        <v>#REF!</v>
      </c>
      <c r="S385" s="564" t="e">
        <v>#REF!</v>
      </c>
      <c r="U385" s="563">
        <v>13309041.059999997</v>
      </c>
      <c r="V385" s="563">
        <v>18221424.448000006</v>
      </c>
      <c r="W385" s="564">
        <v>4912383.3880000096</v>
      </c>
      <c r="X385" s="563" t="e">
        <v>#REF!</v>
      </c>
      <c r="Y385" s="564" t="e">
        <v>#REF!</v>
      </c>
      <c r="AA385" s="563">
        <v>15015970.620000001</v>
      </c>
      <c r="AC385" s="526">
        <v>894787.52</v>
      </c>
      <c r="AD385" s="526">
        <v>1108754.4500000002</v>
      </c>
      <c r="AE385" s="526">
        <v>913751.32000000007</v>
      </c>
      <c r="AF385" s="526">
        <v>982436.27</v>
      </c>
      <c r="AG385" s="526">
        <v>1450910.3299999998</v>
      </c>
      <c r="AH385" s="526">
        <v>998975.80000000028</v>
      </c>
      <c r="AI385" s="526">
        <v>1088239.6300000001</v>
      </c>
      <c r="AJ385" s="526">
        <v>1276457.3900000001</v>
      </c>
      <c r="AK385" s="526">
        <v>1128233.5</v>
      </c>
      <c r="AL385" s="526">
        <v>1030413.4599999998</v>
      </c>
      <c r="AM385" s="526">
        <v>1344171.86</v>
      </c>
      <c r="AN385" s="526">
        <v>1091909.53</v>
      </c>
      <c r="AO385" s="526">
        <v>1235718.6000000001</v>
      </c>
      <c r="AP385" s="526">
        <v>1481412.81</v>
      </c>
      <c r="AQ385" s="526">
        <v>1185508.1700000002</v>
      </c>
      <c r="AR385" s="526">
        <v>1254111.48</v>
      </c>
      <c r="AS385" s="526">
        <v>1653344.1</v>
      </c>
      <c r="AT385" s="526">
        <v>1104176.8</v>
      </c>
      <c r="AU385" s="526">
        <v>1230512.9200000002</v>
      </c>
      <c r="AV385" s="526">
        <v>1787827.8660000002</v>
      </c>
      <c r="AW385" s="526">
        <v>1406066.156</v>
      </c>
      <c r="AX385" s="526">
        <v>1470843.693</v>
      </c>
      <c r="AY385" s="526">
        <v>1925090.8339999998</v>
      </c>
      <c r="AZ385" s="526">
        <v>1580571.7510000002</v>
      </c>
      <c r="BB385" s="1189">
        <v>1235659.0560000001</v>
      </c>
      <c r="BC385" s="1189">
        <v>1495662.544</v>
      </c>
      <c r="BD385" s="1189">
        <v>1342412.19</v>
      </c>
      <c r="BE385" s="1189">
        <v>1479828.531</v>
      </c>
      <c r="BF385" s="1189">
        <v>1936742.4170000001</v>
      </c>
      <c r="BG385" s="1189">
        <v>1248288.193</v>
      </c>
      <c r="BH385" s="1189">
        <v>1394789.1520000002</v>
      </c>
      <c r="BI385" s="1189">
        <v>1729203.696</v>
      </c>
      <c r="BJ385" s="1189">
        <v>1388324.2560000001</v>
      </c>
      <c r="BK385" s="1189">
        <v>1464851.828</v>
      </c>
      <c r="BL385" s="1189">
        <v>1925090.8339999998</v>
      </c>
      <c r="BM385" s="1189">
        <v>1580571.7510000002</v>
      </c>
    </row>
    <row r="386" spans="3:65" ht="23.25" customHeight="1">
      <c r="C386" s="54" t="s">
        <v>1030</v>
      </c>
      <c r="D386" s="32" t="s">
        <v>68</v>
      </c>
      <c r="E386" s="1309"/>
      <c r="F386" s="557" t="s">
        <v>40</v>
      </c>
      <c r="G386" s="557" t="s">
        <v>143</v>
      </c>
      <c r="I386" s="563">
        <v>242671.32</v>
      </c>
      <c r="J386" s="563">
        <v>335186.85846153845</v>
      </c>
      <c r="K386" s="564">
        <v>92515.538461538439</v>
      </c>
      <c r="L386" s="563" t="e">
        <v>#REF!</v>
      </c>
      <c r="M386" s="564" t="e">
        <v>#REF!</v>
      </c>
      <c r="O386" s="563">
        <v>1640546.4800000002</v>
      </c>
      <c r="P386" s="563">
        <v>2416096.3607692304</v>
      </c>
      <c r="Q386" s="564">
        <v>775549.88076923019</v>
      </c>
      <c r="R386" s="563" t="e">
        <v>#REF!</v>
      </c>
      <c r="S386" s="564" t="e">
        <v>#REF!</v>
      </c>
      <c r="U386" s="563">
        <v>3062181</v>
      </c>
      <c r="V386" s="563">
        <v>4369330.4688461535</v>
      </c>
      <c r="W386" s="564">
        <v>1307149.4688461535</v>
      </c>
      <c r="X386" s="563" t="e">
        <v>#REF!</v>
      </c>
      <c r="Y386" s="564" t="e">
        <v>#REF!</v>
      </c>
      <c r="AA386" s="563">
        <v>3543390.78</v>
      </c>
      <c r="AC386" s="526">
        <v>177818.00000000003</v>
      </c>
      <c r="AD386" s="526">
        <v>231742.59999999989</v>
      </c>
      <c r="AE386" s="526">
        <v>196323.07</v>
      </c>
      <c r="AF386" s="526">
        <v>229081.97000000012</v>
      </c>
      <c r="AG386" s="526">
        <v>323650.77</v>
      </c>
      <c r="AH386" s="526">
        <v>239258.74999999997</v>
      </c>
      <c r="AI386" s="526">
        <v>242671.32</v>
      </c>
      <c r="AJ386" s="526">
        <v>320573.77000000014</v>
      </c>
      <c r="AK386" s="526">
        <v>240350.49</v>
      </c>
      <c r="AL386" s="526">
        <v>248878.05000000002</v>
      </c>
      <c r="AM386" s="526">
        <v>314423.56000000006</v>
      </c>
      <c r="AN386" s="526">
        <v>297408.64999999997</v>
      </c>
      <c r="AO386" s="526">
        <v>260631.83000000005</v>
      </c>
      <c r="AP386" s="526">
        <v>353849.56</v>
      </c>
      <c r="AQ386" s="526">
        <v>274987.73</v>
      </c>
      <c r="AR386" s="526">
        <v>280519.29000000004</v>
      </c>
      <c r="AS386" s="526">
        <v>389690.32000000007</v>
      </c>
      <c r="AT386" s="526">
        <v>300376.48</v>
      </c>
      <c r="AU386" s="526">
        <v>261701.05</v>
      </c>
      <c r="AV386" s="526">
        <v>419151.89307692304</v>
      </c>
      <c r="AW386" s="526">
        <v>334643.25846153847</v>
      </c>
      <c r="AX386" s="526">
        <v>353577.35230769229</v>
      </c>
      <c r="AY386" s="526">
        <v>461563.08269230765</v>
      </c>
      <c r="AZ386" s="526">
        <v>384298.52153846156</v>
      </c>
      <c r="BB386" s="1189">
        <v>301658.20307692309</v>
      </c>
      <c r="BC386" s="1189">
        <v>371755.9538461538</v>
      </c>
      <c r="BD386" s="1189">
        <v>310745.73538461537</v>
      </c>
      <c r="BE386" s="1189">
        <v>339772.93846153846</v>
      </c>
      <c r="BF386" s="1189">
        <v>426959.73307692306</v>
      </c>
      <c r="BG386" s="1189">
        <v>330016.93846153846</v>
      </c>
      <c r="BH386" s="1189">
        <v>335186.85846153845</v>
      </c>
      <c r="BI386" s="1189">
        <v>419151.89307692304</v>
      </c>
      <c r="BJ386" s="1189">
        <v>334643.25846153847</v>
      </c>
      <c r="BK386" s="1189">
        <v>353577.35230769229</v>
      </c>
      <c r="BL386" s="1189">
        <v>461563.08269230765</v>
      </c>
      <c r="BM386" s="1189">
        <v>384298.52153846156</v>
      </c>
    </row>
    <row r="387" spans="3:65" ht="23.25" customHeight="1">
      <c r="C387" s="54" t="s">
        <v>1031</v>
      </c>
      <c r="D387" s="32" t="s">
        <v>68</v>
      </c>
      <c r="E387" s="1309"/>
      <c r="F387" s="557" t="s">
        <v>79</v>
      </c>
      <c r="G387" s="557" t="s">
        <v>143</v>
      </c>
      <c r="I387" s="563">
        <v>454843.76</v>
      </c>
      <c r="J387" s="563">
        <v>591333.11661538458</v>
      </c>
      <c r="K387" s="564">
        <v>136489.35661538457</v>
      </c>
      <c r="L387" s="563" t="e">
        <v>#REF!</v>
      </c>
      <c r="M387" s="564" t="e">
        <v>#REF!</v>
      </c>
      <c r="O387" s="563">
        <v>3359432.3299999991</v>
      </c>
      <c r="P387" s="563">
        <v>4263345.8548461543</v>
      </c>
      <c r="Q387" s="564">
        <v>903913.5248461552</v>
      </c>
      <c r="R387" s="563" t="e">
        <v>#REF!</v>
      </c>
      <c r="S387" s="564" t="e">
        <v>#REF!</v>
      </c>
      <c r="U387" s="563">
        <v>5785720.8799999999</v>
      </c>
      <c r="V387" s="563">
        <v>7649070.8442307683</v>
      </c>
      <c r="W387" s="564">
        <v>1863349.9642307684</v>
      </c>
      <c r="X387" s="563" t="e">
        <v>#REF!</v>
      </c>
      <c r="Y387" s="564" t="e">
        <v>#REF!</v>
      </c>
      <c r="AA387" s="563">
        <v>6169644.7400000002</v>
      </c>
      <c r="AC387" s="526">
        <v>502945.77999999997</v>
      </c>
      <c r="AD387" s="526">
        <v>622483.19999999995</v>
      </c>
      <c r="AE387" s="526">
        <v>355791.09999999992</v>
      </c>
      <c r="AF387" s="526">
        <v>404151.71</v>
      </c>
      <c r="AG387" s="526">
        <v>630414.18999999994</v>
      </c>
      <c r="AH387" s="526">
        <v>388802.58999999997</v>
      </c>
      <c r="AI387" s="526">
        <v>454843.76</v>
      </c>
      <c r="AJ387" s="526">
        <v>585228.01</v>
      </c>
      <c r="AK387" s="526">
        <v>419243.86</v>
      </c>
      <c r="AL387" s="526">
        <v>454042.23</v>
      </c>
      <c r="AM387" s="526">
        <v>554488.6100000001</v>
      </c>
      <c r="AN387" s="526">
        <v>413285.83999999991</v>
      </c>
      <c r="AO387" s="526">
        <v>504908.72</v>
      </c>
      <c r="AP387" s="526">
        <v>613461.11</v>
      </c>
      <c r="AQ387" s="526">
        <v>510761.25</v>
      </c>
      <c r="AR387" s="526">
        <v>487382.72</v>
      </c>
      <c r="AS387" s="526">
        <v>681860.51</v>
      </c>
      <c r="AT387" s="526">
        <v>485053.41</v>
      </c>
      <c r="AU387" s="526">
        <v>459928.47000000003</v>
      </c>
      <c r="AV387" s="526">
        <v>736933.63576923078</v>
      </c>
      <c r="AW387" s="526">
        <v>589849.88561538467</v>
      </c>
      <c r="AX387" s="526">
        <v>608024.03384615388</v>
      </c>
      <c r="AY387" s="526">
        <v>793438.69084615377</v>
      </c>
      <c r="AZ387" s="526">
        <v>657478.74330769235</v>
      </c>
      <c r="BB387" s="1189">
        <v>535310.06415384612</v>
      </c>
      <c r="BC387" s="1189">
        <v>656808.91369230789</v>
      </c>
      <c r="BD387" s="1189">
        <v>558492.12938461534</v>
      </c>
      <c r="BE387" s="1189">
        <v>591464.26661538461</v>
      </c>
      <c r="BF387" s="1189">
        <v>772004.70876923087</v>
      </c>
      <c r="BG387" s="1189">
        <v>557932.65561538457</v>
      </c>
      <c r="BH387" s="1189">
        <v>591333.11661538458</v>
      </c>
      <c r="BI387" s="1189">
        <v>736933.63576923078</v>
      </c>
      <c r="BJ387" s="1189">
        <v>589849.88561538467</v>
      </c>
      <c r="BK387" s="1189">
        <v>608024.03384615388</v>
      </c>
      <c r="BL387" s="1189">
        <v>793438.69084615377</v>
      </c>
      <c r="BM387" s="1189">
        <v>657478.74330769235</v>
      </c>
    </row>
    <row r="388" spans="3:65" s="54" customFormat="1" ht="21" customHeight="1">
      <c r="C388" s="54" t="s">
        <v>1032</v>
      </c>
      <c r="D388" s="32" t="s">
        <v>68</v>
      </c>
      <c r="E388" s="1309"/>
      <c r="F388" s="558" t="s">
        <v>87</v>
      </c>
      <c r="G388" s="558" t="s">
        <v>143</v>
      </c>
      <c r="I388" s="565">
        <v>691530.05999999982</v>
      </c>
      <c r="J388" s="565">
        <v>922569.01042307727</v>
      </c>
      <c r="K388" s="566">
        <v>-231038.95042307745</v>
      </c>
      <c r="L388" s="565" t="e">
        <v>#REF!</v>
      </c>
      <c r="M388" s="566" t="e">
        <v>#REF!</v>
      </c>
      <c r="O388" s="565">
        <v>4667175.7699999996</v>
      </c>
      <c r="P388" s="565">
        <v>5996211.6663846169</v>
      </c>
      <c r="Q388" s="566">
        <v>-1329035.8963846173</v>
      </c>
      <c r="R388" s="565" t="e">
        <v>#REF!</v>
      </c>
      <c r="S388" s="566" t="e">
        <v>#REF!</v>
      </c>
      <c r="U388" s="565">
        <v>8407091.5099999979</v>
      </c>
      <c r="V388" s="565">
        <v>10893516.61642308</v>
      </c>
      <c r="W388" s="566">
        <v>-2486425.1064230818</v>
      </c>
      <c r="X388" s="565" t="e">
        <v>#REF!</v>
      </c>
      <c r="Y388" s="566" t="e">
        <v>#REF!</v>
      </c>
      <c r="AA388" s="565">
        <v>9624280.9700000007</v>
      </c>
      <c r="AB388" s="32"/>
      <c r="AC388" s="526">
        <v>463487.53999999992</v>
      </c>
      <c r="AD388" s="526">
        <v>489133.40999999992</v>
      </c>
      <c r="AE388" s="526">
        <v>599824.95000000019</v>
      </c>
      <c r="AF388" s="526">
        <v>738574.31999999983</v>
      </c>
      <c r="AG388" s="526">
        <v>1222317.3900000001</v>
      </c>
      <c r="AH388" s="526">
        <v>462308.10000000003</v>
      </c>
      <c r="AI388" s="526">
        <v>691530.05999999982</v>
      </c>
      <c r="AJ388" s="526">
        <v>907045.95999999985</v>
      </c>
      <c r="AK388" s="526">
        <v>754661.23</v>
      </c>
      <c r="AL388" s="526">
        <v>606029.67000000004</v>
      </c>
      <c r="AM388" s="526">
        <v>666796.79</v>
      </c>
      <c r="AN388" s="526">
        <v>805382.08999999985</v>
      </c>
      <c r="AO388" s="526">
        <v>748630.42</v>
      </c>
      <c r="AP388" s="526">
        <v>821426.34000000032</v>
      </c>
      <c r="AQ388" s="526">
        <v>736941.3600000001</v>
      </c>
      <c r="AR388" s="526">
        <v>813102.54999999993</v>
      </c>
      <c r="AS388" s="526">
        <v>1524126.4400000002</v>
      </c>
      <c r="AT388" s="526">
        <v>497403.37999999989</v>
      </c>
      <c r="AU388" s="526">
        <v>742734.73999999987</v>
      </c>
      <c r="AV388" s="526">
        <v>1073051.8426538466</v>
      </c>
      <c r="AW388" s="526">
        <v>888744.83992307715</v>
      </c>
      <c r="AX388" s="526">
        <v>819729.70834615419</v>
      </c>
      <c r="AY388" s="526">
        <v>1110387.842461539</v>
      </c>
      <c r="AZ388" s="526">
        <v>923032.78165384638</v>
      </c>
      <c r="BB388" s="1189">
        <v>732753.52676923084</v>
      </c>
      <c r="BC388" s="1189">
        <v>768647.90096153866</v>
      </c>
      <c r="BD388" s="1189">
        <v>709617.72523076949</v>
      </c>
      <c r="BE388" s="1189">
        <v>839684.56142307702</v>
      </c>
      <c r="BF388" s="1189">
        <v>1493060.6111538466</v>
      </c>
      <c r="BG388" s="1189">
        <v>529878.3304230771</v>
      </c>
      <c r="BH388" s="1189">
        <v>922569.01042307727</v>
      </c>
      <c r="BI388" s="1189">
        <v>1131676.0126538465</v>
      </c>
      <c r="BJ388" s="1189">
        <v>906486.73992307717</v>
      </c>
      <c r="BK388" s="1189">
        <v>825721.57334615418</v>
      </c>
      <c r="BL388" s="1189">
        <v>1110387.842461539</v>
      </c>
      <c r="BM388" s="1189">
        <v>923032.78165384638</v>
      </c>
    </row>
    <row r="389" spans="3:65" s="502" customFormat="1" ht="20.25" customHeight="1">
      <c r="E389" s="1309"/>
      <c r="F389" s="559" t="s">
        <v>609</v>
      </c>
      <c r="G389" s="559" t="s">
        <v>614</v>
      </c>
      <c r="H389" s="106"/>
      <c r="I389" s="567">
        <v>0.74676964375788213</v>
      </c>
      <c r="J389" s="567">
        <v>0.77184692908068731</v>
      </c>
      <c r="K389" s="568">
        <v>-2.5077285322805176E-2</v>
      </c>
      <c r="L389" s="567" t="e">
        <v>#REF!</v>
      </c>
      <c r="M389" s="568" t="e">
        <v>#REF!</v>
      </c>
      <c r="N389" s="106"/>
      <c r="O389" s="567">
        <v>0.75255258274994996</v>
      </c>
      <c r="P389" s="567">
        <v>0.76809004150218763</v>
      </c>
      <c r="Q389" s="568">
        <v>-1.5537458752237665E-2</v>
      </c>
      <c r="R389" s="567" t="e">
        <v>#REF!</v>
      </c>
      <c r="S389" s="568" t="e">
        <v>#REF!</v>
      </c>
      <c r="T389" s="106"/>
      <c r="U389" s="567">
        <v>0.75783121392116204</v>
      </c>
      <c r="V389" s="567">
        <v>0.76964415312380152</v>
      </c>
      <c r="W389" s="568">
        <v>-1.1812939202639483E-2</v>
      </c>
      <c r="X389" s="567" t="e">
        <v>#REF!</v>
      </c>
      <c r="Y389" s="568" t="e">
        <v>#REF!</v>
      </c>
      <c r="Z389" s="106"/>
      <c r="AA389" s="573">
        <v>0.7697172412529657</v>
      </c>
      <c r="AB389" s="32"/>
      <c r="AC389" s="527">
        <v>0.7497514542216952</v>
      </c>
      <c r="AD389" s="527">
        <v>0.75217473713516647</v>
      </c>
      <c r="AE389" s="527">
        <v>0.74990851905066336</v>
      </c>
      <c r="AF389" s="527">
        <v>0.7546517530042729</v>
      </c>
      <c r="AG389" s="527">
        <v>0.75680623111689205</v>
      </c>
      <c r="AH389" s="527">
        <v>0.75558349301965444</v>
      </c>
      <c r="AI389" s="527">
        <v>0.74676964375788213</v>
      </c>
      <c r="AJ389" s="527">
        <v>0.75331766714148563</v>
      </c>
      <c r="AK389" s="527">
        <v>0.76851423582237322</v>
      </c>
      <c r="AL389" s="527">
        <v>0.75974246438588977</v>
      </c>
      <c r="AM389" s="527">
        <v>0.75410356413415047</v>
      </c>
      <c r="AN389" s="527">
        <v>0.7916772007903301</v>
      </c>
      <c r="AO389" s="527">
        <v>0.77905157857472385</v>
      </c>
      <c r="AP389" s="527">
        <v>0.7738003132526704</v>
      </c>
      <c r="AQ389" s="527">
        <v>0.778802176172672</v>
      </c>
      <c r="AR389" s="527">
        <v>0.76866332933487513</v>
      </c>
      <c r="AS389" s="527">
        <v>0.77054866922226273</v>
      </c>
      <c r="AT389" s="527">
        <v>0.77281503617816161</v>
      </c>
      <c r="AU389" s="527">
        <v>0.76891039190666521</v>
      </c>
      <c r="AV389" s="527">
        <v>0.77185860963177222</v>
      </c>
      <c r="AW389" s="527">
        <v>0.77186748630178537</v>
      </c>
      <c r="AX389" s="527">
        <v>0.77159020595748551</v>
      </c>
      <c r="AY389" s="527">
        <v>0.77138889288423973</v>
      </c>
      <c r="AZ389" s="527">
        <v>0.77126399220247976</v>
      </c>
      <c r="BA389" s="106"/>
      <c r="BB389" s="527">
        <v>0.76249999999999984</v>
      </c>
      <c r="BC389" s="527">
        <v>0.76249999999999996</v>
      </c>
      <c r="BD389" s="527">
        <v>0.76217510209235861</v>
      </c>
      <c r="BE389" s="527">
        <v>0.77187085081613038</v>
      </c>
      <c r="BF389" s="527">
        <v>0.77187085113166731</v>
      </c>
      <c r="BG389" s="527">
        <v>0.77185166198538491</v>
      </c>
      <c r="BH389" s="527">
        <v>0.77184692908068731</v>
      </c>
      <c r="BI389" s="527">
        <v>0.77185860963177222</v>
      </c>
      <c r="BJ389" s="527">
        <v>0.77186748630178537</v>
      </c>
      <c r="BK389" s="527">
        <v>0.77159020595748551</v>
      </c>
      <c r="BL389" s="527">
        <v>0.77138889288423973</v>
      </c>
      <c r="BM389" s="527">
        <v>0.77126399220247976</v>
      </c>
    </row>
    <row r="390" spans="3:65" s="502" customFormat="1" ht="23.25" customHeight="1">
      <c r="E390" s="1309"/>
      <c r="F390" s="559" t="s">
        <v>610</v>
      </c>
      <c r="G390" s="559" t="s">
        <v>614</v>
      </c>
      <c r="H390" s="106"/>
      <c r="I390" s="569">
        <v>0.32804638798885832</v>
      </c>
      <c r="J390" s="569">
        <v>0.33187551383047481</v>
      </c>
      <c r="K390" s="570">
        <v>3.8291258416164875E-3</v>
      </c>
      <c r="L390" s="569" t="e">
        <v>#REF!</v>
      </c>
      <c r="M390" s="570" t="e">
        <v>#REF!</v>
      </c>
      <c r="N390" s="106"/>
      <c r="O390" s="569">
        <v>0.32723612929253293</v>
      </c>
      <c r="P390" s="569">
        <v>0.34123975588588612</v>
      </c>
      <c r="Q390" s="570">
        <v>1.4003626593353191E-2</v>
      </c>
      <c r="R390" s="569" t="e">
        <v>#REF!</v>
      </c>
      <c r="S390" s="570" t="e">
        <v>#REF!</v>
      </c>
      <c r="T390" s="106"/>
      <c r="U390" s="569">
        <v>0.32999592246652465</v>
      </c>
      <c r="V390" s="569">
        <v>0.34094026834205077</v>
      </c>
      <c r="W390" s="570">
        <v>1.0944345875526118E-2</v>
      </c>
      <c r="X390" s="569" t="e">
        <v>#REF!</v>
      </c>
      <c r="Y390" s="570" t="e">
        <v>#REF!</v>
      </c>
      <c r="Z390" s="106"/>
      <c r="AA390" s="574">
        <v>0.33644674069624969</v>
      </c>
      <c r="AB390" s="32"/>
      <c r="AC390" s="528">
        <v>0.32901199878047654</v>
      </c>
      <c r="AD390" s="528">
        <v>0.3401053958388684</v>
      </c>
      <c r="AE390" s="528">
        <v>0.3317195480469905</v>
      </c>
      <c r="AF390" s="528">
        <v>0.3149194256594619</v>
      </c>
      <c r="AG390" s="528">
        <v>0.30272108578121859</v>
      </c>
      <c r="AH390" s="528">
        <v>0.36126610861405745</v>
      </c>
      <c r="AI390" s="528">
        <v>0.32804638798885832</v>
      </c>
      <c r="AJ390" s="528">
        <v>0.31126025522778633</v>
      </c>
      <c r="AK390" s="528">
        <v>0.34102939237862989</v>
      </c>
      <c r="AL390" s="528">
        <v>0.33464183379562706</v>
      </c>
      <c r="AM390" s="528">
        <v>0.35197456207053401</v>
      </c>
      <c r="AN390" s="528">
        <v>0.33145877461237133</v>
      </c>
      <c r="AO390" s="528">
        <v>0.35008261295530774</v>
      </c>
      <c r="AP390" s="528">
        <v>0.35053980995724493</v>
      </c>
      <c r="AQ390" s="528">
        <v>0.34091900547810366</v>
      </c>
      <c r="AR390" s="528">
        <v>0.34001765429463254</v>
      </c>
      <c r="AS390" s="528">
        <v>0.29982953369365611</v>
      </c>
      <c r="AT390" s="528">
        <v>0.35748673386999447</v>
      </c>
      <c r="AU390" s="528">
        <v>0.35109361516928767</v>
      </c>
      <c r="AV390" s="528">
        <v>0.34353056332907789</v>
      </c>
      <c r="AW390" s="528">
        <v>0.33712153378765075</v>
      </c>
      <c r="AX390" s="528">
        <v>0.34896297467626153</v>
      </c>
      <c r="AY390" s="528">
        <v>0.34611361232070359</v>
      </c>
      <c r="AZ390" s="528">
        <v>0.34383830804860555</v>
      </c>
      <c r="BA390" s="106"/>
      <c r="BB390" s="528">
        <v>0.33585102364978364</v>
      </c>
      <c r="BC390" s="528">
        <v>0.3463364329255938</v>
      </c>
      <c r="BD390" s="528">
        <v>0.35024284831679364</v>
      </c>
      <c r="BE390" s="528">
        <v>0.35137626786142107</v>
      </c>
      <c r="BF390" s="528">
        <v>0.322961787888773</v>
      </c>
      <c r="BG390" s="528">
        <v>0.36138460364856279</v>
      </c>
      <c r="BH390" s="528">
        <v>0.33187551383047481</v>
      </c>
      <c r="BI390" s="528">
        <v>0.33226594746320143</v>
      </c>
      <c r="BJ390" s="528">
        <v>0.33286769657324655</v>
      </c>
      <c r="BK390" s="528">
        <v>0.34754138307940474</v>
      </c>
      <c r="BL390" s="528">
        <v>0.34611361232070359</v>
      </c>
      <c r="BM390" s="528">
        <v>0.34383830804860555</v>
      </c>
    </row>
    <row r="391" spans="3:65" s="502" customFormat="1" ht="23.25" customHeight="1">
      <c r="E391" s="1309"/>
      <c r="F391" s="559" t="s">
        <v>611</v>
      </c>
      <c r="G391" s="559" t="s">
        <v>614</v>
      </c>
      <c r="H391" s="106"/>
      <c r="I391" s="569">
        <v>7.3152500423540337E-2</v>
      </c>
      <c r="J391" s="569">
        <v>7.9754212829686297E-2</v>
      </c>
      <c r="K391" s="570">
        <v>6.6017124061459598E-3</v>
      </c>
      <c r="L391" s="569" t="e">
        <v>#REF!</v>
      </c>
      <c r="M391" s="570" t="e">
        <v>#REF!</v>
      </c>
      <c r="N391" s="106"/>
      <c r="O391" s="569">
        <v>7.2177537333394895E-2</v>
      </c>
      <c r="P391" s="569">
        <v>8.136159532845573E-2</v>
      </c>
      <c r="Q391" s="570">
        <v>9.1840579950608348E-3</v>
      </c>
      <c r="R391" s="569" t="e">
        <v>#REF!</v>
      </c>
      <c r="S391" s="570" t="e">
        <v>#REF!</v>
      </c>
      <c r="T391" s="106"/>
      <c r="U391" s="569">
        <v>7.5926375108385541E-2</v>
      </c>
      <c r="V391" s="569">
        <v>8.175434948978505E-2</v>
      </c>
      <c r="W391" s="570">
        <v>5.8279743813995089E-3</v>
      </c>
      <c r="X391" s="569" t="e">
        <v>#REF!</v>
      </c>
      <c r="Y391" s="570" t="e">
        <v>#REF!</v>
      </c>
      <c r="Z391" s="106"/>
      <c r="AA391" s="574">
        <v>7.9392954948665301E-2</v>
      </c>
      <c r="AB391" s="32"/>
      <c r="AC391" s="527">
        <v>2.3217405598745393</v>
      </c>
      <c r="AD391" s="527">
        <v>1.4549360981706074</v>
      </c>
      <c r="AE391" s="527">
        <v>1.4492615429566231</v>
      </c>
      <c r="AF391" s="527">
        <v>1.7384685914215048</v>
      </c>
      <c r="AG391" s="527">
        <v>1.824459766149517</v>
      </c>
      <c r="AH391" s="527">
        <v>2.3455424852645517</v>
      </c>
      <c r="AI391" s="527">
        <v>1.9022007465785737</v>
      </c>
      <c r="AJ391" s="527">
        <v>2.0400745814545744</v>
      </c>
      <c r="AK391" s="527">
        <v>1.7730605847701968</v>
      </c>
      <c r="AL391" s="527">
        <v>1.9981567004528644</v>
      </c>
      <c r="AM391" s="527">
        <v>2.002062530221302</v>
      </c>
      <c r="AN391" s="527">
        <v>2.1883941370108273</v>
      </c>
      <c r="AO391" s="527">
        <v>2.3066892811433837</v>
      </c>
      <c r="AP391" s="527">
        <v>2.4068777271264534</v>
      </c>
      <c r="AQ391" s="527">
        <v>2.2029833731423514</v>
      </c>
      <c r="AR391" s="527">
        <v>2.155366828580827</v>
      </c>
      <c r="AS391" s="527">
        <v>2.1739090075147605</v>
      </c>
      <c r="AT391" s="527">
        <v>2.8078196984348733</v>
      </c>
      <c r="AU391" s="527">
        <v>2.1492467236643189</v>
      </c>
      <c r="AV391" s="527">
        <v>2.56362014114326</v>
      </c>
      <c r="AW391" s="527">
        <v>2.5161147252747251</v>
      </c>
      <c r="AX391" s="527">
        <v>2.594111168801851</v>
      </c>
      <c r="AY391" s="527">
        <v>2.6465773090155253</v>
      </c>
      <c r="AZ391" s="527">
        <v>2.641226952154375</v>
      </c>
      <c r="BA391" s="106"/>
      <c r="BB391" s="527">
        <v>2.3457091996650319</v>
      </c>
      <c r="BC391" s="527">
        <v>2.33515046385775</v>
      </c>
      <c r="BD391" s="527">
        <v>2.2967164477798625</v>
      </c>
      <c r="BE391" s="527">
        <v>2.5759889193444918</v>
      </c>
      <c r="BF391" s="527">
        <v>2.4067628696557106</v>
      </c>
      <c r="BG391" s="527">
        <v>3.2322912679876441</v>
      </c>
      <c r="BH391" s="527">
        <v>2.6434294831351615</v>
      </c>
      <c r="BI391" s="527">
        <v>2.56362014114326</v>
      </c>
      <c r="BJ391" s="527">
        <v>2.5161147252747251</v>
      </c>
      <c r="BK391" s="527">
        <v>2.594111168801851</v>
      </c>
      <c r="BL391" s="527">
        <v>2.6465773090155253</v>
      </c>
      <c r="BM391" s="527">
        <v>2.641226952154375</v>
      </c>
    </row>
    <row r="392" spans="3:65" s="502" customFormat="1" ht="23.25" customHeight="1">
      <c r="E392" s="1309"/>
      <c r="F392" s="559" t="s">
        <v>612</v>
      </c>
      <c r="G392" s="559" t="s">
        <v>614</v>
      </c>
      <c r="H392" s="106"/>
      <c r="I392" s="569">
        <v>0.13711121011763847</v>
      </c>
      <c r="J392" s="569">
        <v>0.14070154018641723</v>
      </c>
      <c r="K392" s="570">
        <v>3.5903300687787632E-3</v>
      </c>
      <c r="L392" s="569" t="e">
        <v>#REF!</v>
      </c>
      <c r="M392" s="570" t="e">
        <v>#REF!</v>
      </c>
      <c r="N392" s="106"/>
      <c r="O392" s="569">
        <v>0.14780169618698566</v>
      </c>
      <c r="P392" s="569">
        <v>0.14356737827989841</v>
      </c>
      <c r="Q392" s="570">
        <v>-4.2343179070872539E-3</v>
      </c>
      <c r="R392" s="569" t="e">
        <v>#REF!</v>
      </c>
      <c r="S392" s="570" t="e">
        <v>#REF!</v>
      </c>
      <c r="T392" s="106"/>
      <c r="U392" s="569">
        <v>0.14345618818982239</v>
      </c>
      <c r="V392" s="569">
        <v>0.14312142684792334</v>
      </c>
      <c r="W392" s="570">
        <v>-3.347613418990536E-4</v>
      </c>
      <c r="X392" s="569" t="e">
        <v>#REF!</v>
      </c>
      <c r="Y392" s="570" t="e">
        <v>#REF!</v>
      </c>
      <c r="Z392" s="106"/>
      <c r="AA392" s="574">
        <v>0.13823660931129078</v>
      </c>
      <c r="AB392" s="32"/>
      <c r="AC392" s="527">
        <v>0.18493239194485614</v>
      </c>
      <c r="AD392" s="527">
        <v>0.19094389667526965</v>
      </c>
      <c r="AE392" s="527">
        <v>0.12916300125415037</v>
      </c>
      <c r="AF392" s="527">
        <v>0.12955061644099258</v>
      </c>
      <c r="AG392" s="527">
        <v>0.13153098723109058</v>
      </c>
      <c r="AH392" s="527">
        <v>0.14060520656092648</v>
      </c>
      <c r="AI392" s="527">
        <v>0.13711121011763847</v>
      </c>
      <c r="AJ392" s="527">
        <v>0.14270607165277133</v>
      </c>
      <c r="AK392" s="527">
        <v>0.12672419214131769</v>
      </c>
      <c r="AL392" s="527">
        <v>0.14745685141560155</v>
      </c>
      <c r="AM392" s="527">
        <v>0.14519414628859226</v>
      </c>
      <c r="AN392" s="527">
        <v>0.12545656423664012</v>
      </c>
      <c r="AO392" s="527">
        <v>0.1430420841779996</v>
      </c>
      <c r="AP392" s="527">
        <v>0.14516044377634382</v>
      </c>
      <c r="AQ392" s="527">
        <v>0.14688065573327347</v>
      </c>
      <c r="AR392" s="527">
        <v>0.13214034943539285</v>
      </c>
      <c r="AS392" s="527">
        <v>0.1236535811011262</v>
      </c>
      <c r="AT392" s="527">
        <v>0.1570402124853586</v>
      </c>
      <c r="AU392" s="527">
        <v>0.13122816235978998</v>
      </c>
      <c r="AV392" s="527">
        <v>0.14160156682105846</v>
      </c>
      <c r="AW392" s="527">
        <v>0.1414237141649321</v>
      </c>
      <c r="AX392" s="527">
        <v>0.14425589648676135</v>
      </c>
      <c r="AY392" s="527">
        <v>0.1426529733525147</v>
      </c>
      <c r="AZ392" s="527">
        <v>0.14302822920491406</v>
      </c>
      <c r="BA392" s="106"/>
      <c r="BB392" s="527">
        <v>0.145496795530385</v>
      </c>
      <c r="BC392" s="527">
        <v>0.15209102962060145</v>
      </c>
      <c r="BD392" s="527">
        <v>0.14571372013403641</v>
      </c>
      <c r="BE392" s="527">
        <v>0.14043958622440317</v>
      </c>
      <c r="BF392" s="527">
        <v>0.12873576724202157</v>
      </c>
      <c r="BG392" s="527">
        <v>0.16152381536797555</v>
      </c>
      <c r="BH392" s="527">
        <v>0.14070154018641723</v>
      </c>
      <c r="BI392" s="527">
        <v>0.14160156682105846</v>
      </c>
      <c r="BJ392" s="527">
        <v>0.1414237141649321</v>
      </c>
      <c r="BK392" s="527">
        <v>0.14425589648676135</v>
      </c>
      <c r="BL392" s="527">
        <v>0.1426529733525147</v>
      </c>
      <c r="BM392" s="527">
        <v>0.14302822920491406</v>
      </c>
    </row>
    <row r="393" spans="3:65" s="503" customFormat="1" ht="21" customHeight="1">
      <c r="C393" s="503" t="s">
        <v>1033</v>
      </c>
      <c r="E393" s="1310"/>
      <c r="F393" s="560" t="s">
        <v>613</v>
      </c>
      <c r="G393" s="560" t="s">
        <v>614</v>
      </c>
      <c r="H393" s="504"/>
      <c r="I393" s="571">
        <v>0.20845954522784507</v>
      </c>
      <c r="J393" s="571">
        <v>0.21951566223410904</v>
      </c>
      <c r="K393" s="572">
        <v>-1.1056117006263966E-2</v>
      </c>
      <c r="L393" s="571" t="e">
        <v>#REF!</v>
      </c>
      <c r="M393" s="572" t="e">
        <v>#REF!</v>
      </c>
      <c r="N393" s="504"/>
      <c r="O393" s="571">
        <v>0.20533721993703649</v>
      </c>
      <c r="P393" s="571">
        <v>0.20192131200794755</v>
      </c>
      <c r="Q393" s="572">
        <v>3.4159079290889405E-3</v>
      </c>
      <c r="R393" s="571" t="e">
        <v>#REF!</v>
      </c>
      <c r="S393" s="572" t="e">
        <v>#REF!</v>
      </c>
      <c r="T393" s="504"/>
      <c r="U393" s="571">
        <v>0.20845272815642946</v>
      </c>
      <c r="V393" s="571">
        <v>0.20382810844404256</v>
      </c>
      <c r="W393" s="572">
        <v>4.624619712386896E-3</v>
      </c>
      <c r="X393" s="571" t="e">
        <v>#REF!</v>
      </c>
      <c r="Y393" s="572" t="e">
        <v>#REF!</v>
      </c>
      <c r="Z393" s="504"/>
      <c r="AA393" s="575">
        <v>0.21564093629676004</v>
      </c>
      <c r="AB393" s="32"/>
      <c r="AC393" s="506">
        <v>0.1704236576134254</v>
      </c>
      <c r="AD393" s="506">
        <v>0.15003945375467531</v>
      </c>
      <c r="AE393" s="506">
        <v>0.21775471834208535</v>
      </c>
      <c r="AF393" s="506">
        <v>0.236749606833253</v>
      </c>
      <c r="AG393" s="506">
        <v>0.25502695777902779</v>
      </c>
      <c r="AH393" s="506">
        <v>0.1671874816865018</v>
      </c>
      <c r="AI393" s="506">
        <v>0.20845954522784507</v>
      </c>
      <c r="AJ393" s="506">
        <v>0.22118040071273543</v>
      </c>
      <c r="AK393" s="506">
        <v>0.22811028099999642</v>
      </c>
      <c r="AL393" s="506">
        <v>0.19681699431930824</v>
      </c>
      <c r="AM393" s="506">
        <v>0.17460230728999776</v>
      </c>
      <c r="AN393" s="506">
        <v>0.24448084141746662</v>
      </c>
      <c r="AO393" s="506">
        <v>0.21208913871768983</v>
      </c>
      <c r="AP393" s="506">
        <v>0.19437028704880402</v>
      </c>
      <c r="AQ393" s="506">
        <v>0.21192373186840305</v>
      </c>
      <c r="AR393" s="506">
        <v>0.22045027588136276</v>
      </c>
      <c r="AS393" s="506">
        <v>0.27639625640867632</v>
      </c>
      <c r="AT393" s="506">
        <v>0.16103862147085113</v>
      </c>
      <c r="AU393" s="506">
        <v>0.21191929051701536</v>
      </c>
      <c r="AV393" s="506">
        <v>0.20618657478078536</v>
      </c>
      <c r="AW393" s="506">
        <v>0.21308742999196967</v>
      </c>
      <c r="AX393" s="506">
        <v>0.19448383184179602</v>
      </c>
      <c r="AY393" s="506">
        <v>0.19963751343244701</v>
      </c>
      <c r="AZ393" s="506">
        <v>0.20079697724349399</v>
      </c>
      <c r="BA393" s="504"/>
      <c r="BB393" s="506">
        <v>0.19916175166075525</v>
      </c>
      <c r="BC393" s="506">
        <v>0.17798852639767945</v>
      </c>
      <c r="BD393" s="506">
        <v>0.18514323331711444</v>
      </c>
      <c r="BE393" s="506">
        <v>0.19937798278177338</v>
      </c>
      <c r="BF393" s="506">
        <v>0.24897555822187084</v>
      </c>
      <c r="BG393" s="506">
        <v>0.15340197199310202</v>
      </c>
      <c r="BH393" s="506">
        <v>0.21951566223410904</v>
      </c>
      <c r="BI393" s="506">
        <v>0.2174511906466618</v>
      </c>
      <c r="BJ393" s="506">
        <v>0.21734126720637392</v>
      </c>
      <c r="BK393" s="506">
        <v>0.19590542343865278</v>
      </c>
      <c r="BL393" s="506">
        <v>0.19963751343244701</v>
      </c>
      <c r="BM393" s="506">
        <v>0.20079697724349399</v>
      </c>
    </row>
  </sheetData>
  <mergeCells count="37">
    <mergeCell ref="E227:E237"/>
    <mergeCell ref="E239:E249"/>
    <mergeCell ref="E251:E261"/>
    <mergeCell ref="E143:E153"/>
    <mergeCell ref="E155:E165"/>
    <mergeCell ref="E167:E177"/>
    <mergeCell ref="E215:E225"/>
    <mergeCell ref="E191:E201"/>
    <mergeCell ref="E203:E213"/>
    <mergeCell ref="E179:E189"/>
    <mergeCell ref="E371:E381"/>
    <mergeCell ref="E383:E393"/>
    <mergeCell ref="E263:E273"/>
    <mergeCell ref="E275:E285"/>
    <mergeCell ref="E287:E297"/>
    <mergeCell ref="E299:E309"/>
    <mergeCell ref="E311:E321"/>
    <mergeCell ref="E323:E333"/>
    <mergeCell ref="E335:E345"/>
    <mergeCell ref="E347:E357"/>
    <mergeCell ref="E359:E369"/>
    <mergeCell ref="E83:E93"/>
    <mergeCell ref="E95:E105"/>
    <mergeCell ref="E107:E117"/>
    <mergeCell ref="E119:E129"/>
    <mergeCell ref="E131:E141"/>
    <mergeCell ref="AA6:AA7"/>
    <mergeCell ref="E35:E45"/>
    <mergeCell ref="E47:E57"/>
    <mergeCell ref="E59:E69"/>
    <mergeCell ref="E71:E81"/>
    <mergeCell ref="E23:E33"/>
    <mergeCell ref="I6:M7"/>
    <mergeCell ref="O6:S7"/>
    <mergeCell ref="U6:Y7"/>
    <mergeCell ref="E11:E21"/>
    <mergeCell ref="E6:G8"/>
  </mergeCells>
  <phoneticPr fontId="36" type="noConversion"/>
  <pageMargins left="0.70866141732283472" right="0.70866141732283472" top="0.74803149606299213" bottom="0.74803149606299213" header="0.31496062992125984" footer="0.31496062992125984"/>
  <pageSetup paperSize="9" scale="12" fitToHeight="4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B628B-E0E4-4BE6-8C5B-20328816B87F}">
  <sheetPr codeName="Sheet130">
    <tabColor theme="9" tint="-0.499984740745262"/>
  </sheetPr>
  <dimension ref="B1:DI54"/>
  <sheetViews>
    <sheetView showGridLines="0" topLeftCell="A4" zoomScale="114" zoomScaleNormal="70" workbookViewId="0">
      <selection activeCell="T10" sqref="T10"/>
    </sheetView>
  </sheetViews>
  <sheetFormatPr baseColWidth="10" defaultColWidth="8.83203125" defaultRowHeight="21.75" customHeight="1" outlineLevelRow="1" outlineLevelCol="1"/>
  <cols>
    <col min="1" max="1" width="8.83203125" style="995"/>
    <col min="2" max="2" width="8.83203125" style="1102" hidden="1" customWidth="1" outlineLevel="1"/>
    <col min="3" max="3" width="17.5" style="1102" hidden="1" customWidth="1" outlineLevel="1"/>
    <col min="4" max="4" width="9.5" style="1007" hidden="1" customWidth="1" outlineLevel="1"/>
    <col min="5" max="5" width="22.5" style="34" customWidth="1" collapsed="1"/>
    <col min="6" max="6" width="2" style="34" customWidth="1"/>
    <col min="7" max="7" width="12.5" style="997" hidden="1" customWidth="1" outlineLevel="1"/>
    <col min="8" max="8" width="12.1640625" style="997" customWidth="1" collapsed="1"/>
    <col min="9" max="9" width="11.5" style="1052" customWidth="1"/>
    <col min="10" max="11" width="10.83203125" style="997" customWidth="1"/>
    <col min="12" max="12" width="3.5" style="995" bestFit="1" customWidth="1"/>
    <col min="13" max="15" width="10.83203125" style="94" customWidth="1"/>
    <col min="16" max="18" width="10.83203125" style="1094" customWidth="1"/>
    <col min="19" max="19" width="3.5" style="94" customWidth="1"/>
    <col min="20" max="20" width="10.83203125" style="1098" customWidth="1"/>
    <col min="21" max="23" width="10.83203125" style="94" hidden="1" customWidth="1" outlineLevel="1"/>
    <col min="24" max="26" width="10.83203125" style="1094" hidden="1" customWidth="1" outlineLevel="1"/>
    <col min="27" max="27" width="3.5" style="94" hidden="1" customWidth="1" outlineLevel="1"/>
    <col min="28" max="28" width="10.83203125" style="1098" hidden="1" customWidth="1" outlineLevel="1"/>
    <col min="29" max="29" width="6.1640625" style="1098" customWidth="1" collapsed="1"/>
    <col min="30" max="35" width="10.83203125" style="1098" customWidth="1"/>
    <col min="36" max="36" width="3.5" style="94" customWidth="1"/>
    <col min="37" max="37" width="10.83203125" style="1098" customWidth="1"/>
    <col min="38" max="38" width="8.83203125" style="995"/>
    <col min="39" max="62" width="9.1640625" style="24" hidden="1" customWidth="1" outlineLevel="1"/>
    <col min="63" max="100" width="8.83203125" style="995" hidden="1" customWidth="1" outlineLevel="1"/>
    <col min="101" max="101" width="8.83203125" style="995" hidden="1" customWidth="1" outlineLevel="1" collapsed="1"/>
    <col min="102" max="112" width="8.83203125" style="995" hidden="1" customWidth="1" outlineLevel="1"/>
    <col min="113" max="113" width="8.83203125" style="995" collapsed="1"/>
    <col min="114" max="16384" width="8.83203125" style="995"/>
  </cols>
  <sheetData>
    <row r="1" spans="2:112" ht="21.75" hidden="1" customHeight="1" outlineLevel="1">
      <c r="E1" s="1008">
        <v>7</v>
      </c>
      <c r="F1" s="1008"/>
      <c r="G1" s="997">
        <v>39</v>
      </c>
      <c r="H1" s="1004">
        <v>45751</v>
      </c>
      <c r="J1" s="997">
        <v>53</v>
      </c>
      <c r="K1" s="997">
        <v>34</v>
      </c>
      <c r="M1" s="94">
        <v>26</v>
      </c>
      <c r="P1" s="1094" t="s">
        <v>188</v>
      </c>
      <c r="Q1" s="1096">
        <v>4</v>
      </c>
      <c r="U1" s="94">
        <v>26</v>
      </c>
      <c r="X1" s="1094" t="s">
        <v>188</v>
      </c>
      <c r="Y1" s="1096" t="s">
        <v>854</v>
      </c>
      <c r="AH1" s="1096">
        <v>30</v>
      </c>
      <c r="AM1" s="159">
        <v>1</v>
      </c>
      <c r="AN1" s="159">
        <v>1</v>
      </c>
      <c r="AO1" s="159">
        <v>1</v>
      </c>
      <c r="AP1" s="159">
        <v>1</v>
      </c>
      <c r="AQ1" s="159">
        <v>1</v>
      </c>
      <c r="AR1" s="159">
        <v>1</v>
      </c>
      <c r="AS1" s="159">
        <v>1</v>
      </c>
      <c r="AT1" s="159">
        <v>0</v>
      </c>
      <c r="AU1" s="159">
        <v>0</v>
      </c>
      <c r="AV1" s="159">
        <v>0</v>
      </c>
      <c r="AW1" s="159">
        <v>0</v>
      </c>
      <c r="AX1" s="159">
        <v>0</v>
      </c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  <c r="BJ1" s="159"/>
    </row>
    <row r="2" spans="2:112" ht="21.75" hidden="1" customHeight="1" outlineLevel="1">
      <c r="P2" s="1094" t="s">
        <v>755</v>
      </c>
      <c r="Q2" s="1096">
        <v>3.5</v>
      </c>
      <c r="X2" s="1094" t="s">
        <v>755</v>
      </c>
      <c r="Y2" s="1096">
        <v>3.5</v>
      </c>
      <c r="AH2" s="1096">
        <v>3.5</v>
      </c>
      <c r="AM2" s="995"/>
      <c r="AN2" s="995"/>
      <c r="AO2" s="995"/>
      <c r="AP2" s="995"/>
      <c r="AQ2" s="995"/>
      <c r="AR2" s="995"/>
      <c r="AS2" s="995"/>
      <c r="AT2" s="995"/>
      <c r="AU2" s="995"/>
      <c r="AV2" s="995"/>
      <c r="AW2" s="995"/>
      <c r="AX2" s="995"/>
      <c r="AY2" s="995"/>
      <c r="AZ2" s="995"/>
      <c r="BA2" s="995"/>
      <c r="BB2" s="995"/>
      <c r="BC2" s="995"/>
      <c r="BD2" s="995"/>
      <c r="BE2" s="995"/>
      <c r="BF2" s="995"/>
      <c r="BG2" s="995"/>
      <c r="BH2" s="995"/>
      <c r="BI2" s="995"/>
      <c r="BJ2" s="995"/>
    </row>
    <row r="3" spans="2:112" ht="21.75" customHeight="1" collapsed="1"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</row>
    <row r="4" spans="2:112" ht="21.75" customHeight="1">
      <c r="E4" s="3" t="s">
        <v>1053</v>
      </c>
      <c r="F4" s="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</row>
    <row r="5" spans="2:112" ht="21.75" customHeight="1">
      <c r="E5" s="35"/>
      <c r="F5" s="35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</row>
    <row r="6" spans="2:112" s="3" customFormat="1" ht="21.75" customHeight="1">
      <c r="B6" s="1103"/>
      <c r="C6" s="1103"/>
      <c r="D6" s="1009"/>
      <c r="E6" s="1326" t="s">
        <v>845</v>
      </c>
      <c r="F6" s="578"/>
      <c r="G6" s="1001"/>
      <c r="H6" s="1001"/>
      <c r="I6" s="1053"/>
      <c r="J6" s="1001"/>
      <c r="K6" s="1001"/>
      <c r="M6" s="1153" t="s">
        <v>855</v>
      </c>
      <c r="N6" s="1097"/>
      <c r="O6" s="1097"/>
      <c r="P6" s="1097"/>
      <c r="Q6" s="1097"/>
      <c r="R6" s="1097"/>
      <c r="S6" s="1097"/>
      <c r="T6" s="1099"/>
      <c r="U6" s="1197" t="s">
        <v>428</v>
      </c>
      <c r="V6" s="1198"/>
      <c r="W6" s="1198"/>
      <c r="X6" s="1198"/>
      <c r="Y6" s="1198"/>
      <c r="Z6" s="1198"/>
      <c r="AA6" s="1198"/>
      <c r="AB6" s="1199"/>
      <c r="AC6" s="1121"/>
      <c r="AD6" s="1153" t="s">
        <v>856</v>
      </c>
      <c r="AE6" s="1097"/>
      <c r="AF6" s="1097"/>
      <c r="AG6" s="1097"/>
      <c r="AH6" s="1097"/>
      <c r="AI6" s="1097"/>
      <c r="AJ6" s="1097"/>
      <c r="AK6" s="1099"/>
      <c r="AM6" s="40">
        <v>1</v>
      </c>
      <c r="AN6" s="40">
        <v>2</v>
      </c>
      <c r="AO6" s="40">
        <v>3</v>
      </c>
      <c r="AP6" s="40">
        <v>4</v>
      </c>
      <c r="AQ6" s="40">
        <v>5</v>
      </c>
      <c r="AR6" s="40">
        <v>6</v>
      </c>
      <c r="AS6" s="40">
        <v>7</v>
      </c>
      <c r="AT6" s="40">
        <v>8</v>
      </c>
      <c r="AU6" s="40">
        <v>9</v>
      </c>
      <c r="AV6" s="40">
        <v>10</v>
      </c>
      <c r="AW6" s="40">
        <v>11</v>
      </c>
      <c r="AX6" s="40">
        <v>12</v>
      </c>
      <c r="AY6" s="40">
        <v>1</v>
      </c>
      <c r="AZ6" s="40">
        <v>2</v>
      </c>
      <c r="BA6" s="40">
        <v>3</v>
      </c>
      <c r="BB6" s="40">
        <v>4</v>
      </c>
      <c r="BC6" s="40">
        <v>5</v>
      </c>
      <c r="BD6" s="40">
        <v>6</v>
      </c>
      <c r="BE6" s="40">
        <v>7</v>
      </c>
      <c r="BF6" s="40">
        <v>8</v>
      </c>
      <c r="BG6" s="40">
        <v>9</v>
      </c>
      <c r="BH6" s="40">
        <v>10</v>
      </c>
      <c r="BI6" s="40">
        <v>11</v>
      </c>
      <c r="BJ6" s="40">
        <v>12</v>
      </c>
      <c r="BL6" s="40">
        <v>1</v>
      </c>
      <c r="BM6" s="40">
        <v>2</v>
      </c>
      <c r="BN6" s="40">
        <v>3</v>
      </c>
      <c r="BO6" s="40">
        <v>4</v>
      </c>
      <c r="BP6" s="40">
        <v>5</v>
      </c>
      <c r="BQ6" s="40">
        <v>6</v>
      </c>
      <c r="BR6" s="40">
        <v>7</v>
      </c>
      <c r="BS6" s="40">
        <v>8</v>
      </c>
      <c r="BT6" s="40">
        <v>9</v>
      </c>
      <c r="BU6" s="40">
        <v>10</v>
      </c>
      <c r="BV6" s="40">
        <v>11</v>
      </c>
      <c r="BW6" s="40">
        <v>12</v>
      </c>
      <c r="BX6" s="40">
        <v>1</v>
      </c>
      <c r="BY6" s="40">
        <v>2</v>
      </c>
      <c r="BZ6" s="40">
        <v>3</v>
      </c>
      <c r="CA6" s="40">
        <v>4</v>
      </c>
      <c r="CB6" s="40">
        <v>5</v>
      </c>
      <c r="CC6" s="40">
        <v>6</v>
      </c>
      <c r="CD6" s="40">
        <v>7</v>
      </c>
      <c r="CE6" s="40">
        <v>8</v>
      </c>
      <c r="CF6" s="40">
        <v>9</v>
      </c>
      <c r="CG6" s="40">
        <v>10</v>
      </c>
      <c r="CH6" s="40">
        <v>11</v>
      </c>
      <c r="CI6" s="40">
        <v>12</v>
      </c>
      <c r="CK6" s="40">
        <v>1</v>
      </c>
      <c r="CL6" s="40">
        <v>2</v>
      </c>
      <c r="CM6" s="40">
        <v>3</v>
      </c>
      <c r="CN6" s="40">
        <v>4</v>
      </c>
      <c r="CO6" s="40">
        <v>5</v>
      </c>
      <c r="CP6" s="40">
        <v>6</v>
      </c>
      <c r="CQ6" s="40">
        <v>7</v>
      </c>
      <c r="CR6" s="40">
        <v>8</v>
      </c>
      <c r="CS6" s="40">
        <v>9</v>
      </c>
      <c r="CT6" s="40">
        <v>10</v>
      </c>
      <c r="CU6" s="40">
        <v>11</v>
      </c>
      <c r="CV6" s="40">
        <v>12</v>
      </c>
      <c r="CW6" s="40">
        <v>1</v>
      </c>
      <c r="CX6" s="40">
        <v>2</v>
      </c>
      <c r="CY6" s="40">
        <v>3</v>
      </c>
      <c r="CZ6" s="40">
        <v>4</v>
      </c>
      <c r="DA6" s="40">
        <v>5</v>
      </c>
      <c r="DB6" s="40">
        <v>6</v>
      </c>
      <c r="DC6" s="40">
        <v>7</v>
      </c>
      <c r="DD6" s="40">
        <v>8</v>
      </c>
      <c r="DE6" s="40">
        <v>9</v>
      </c>
      <c r="DF6" s="40">
        <v>10</v>
      </c>
      <c r="DG6" s="40">
        <v>11</v>
      </c>
      <c r="DH6" s="40">
        <v>12</v>
      </c>
    </row>
    <row r="7" spans="2:112" s="3" customFormat="1" ht="49.5" customHeight="1">
      <c r="B7" s="1103"/>
      <c r="C7" s="1103"/>
      <c r="D7" s="1009"/>
      <c r="E7" s="1327"/>
      <c r="F7" s="578"/>
      <c r="G7" s="1034" t="s">
        <v>30</v>
      </c>
      <c r="H7" s="1134" t="s">
        <v>703</v>
      </c>
      <c r="I7" s="1054" t="s">
        <v>88</v>
      </c>
      <c r="J7" s="1034" t="s">
        <v>190</v>
      </c>
      <c r="K7" s="1034" t="s">
        <v>58</v>
      </c>
      <c r="M7" s="94" t="s">
        <v>33</v>
      </c>
      <c r="N7" s="1123" t="s">
        <v>658</v>
      </c>
      <c r="O7" s="1123" t="s">
        <v>659</v>
      </c>
      <c r="P7" s="1135" t="s">
        <v>752</v>
      </c>
      <c r="Q7" s="1135" t="s">
        <v>757</v>
      </c>
      <c r="R7" s="1135" t="s">
        <v>754</v>
      </c>
      <c r="S7" s="94"/>
      <c r="T7" s="1122" t="s">
        <v>753</v>
      </c>
      <c r="U7" s="1200" t="s">
        <v>33</v>
      </c>
      <c r="V7" s="1200" t="s">
        <v>658</v>
      </c>
      <c r="W7" s="1200" t="s">
        <v>659</v>
      </c>
      <c r="X7" s="1201" t="s">
        <v>752</v>
      </c>
      <c r="Y7" s="1201" t="s">
        <v>757</v>
      </c>
      <c r="Z7" s="1201" t="s">
        <v>754</v>
      </c>
      <c r="AA7" s="1200"/>
      <c r="AB7" s="1202" t="s">
        <v>753</v>
      </c>
      <c r="AC7" s="1122"/>
      <c r="AD7" s="94" t="s">
        <v>33</v>
      </c>
      <c r="AE7" s="1123" t="s">
        <v>658</v>
      </c>
      <c r="AF7" s="1123" t="s">
        <v>659</v>
      </c>
      <c r="AG7" s="1135" t="s">
        <v>752</v>
      </c>
      <c r="AH7" s="1135" t="s">
        <v>757</v>
      </c>
      <c r="AI7" s="1135" t="s">
        <v>754</v>
      </c>
      <c r="AJ7" s="94"/>
      <c r="AK7" s="1122" t="s">
        <v>753</v>
      </c>
      <c r="AM7" s="44" t="s">
        <v>33</v>
      </c>
      <c r="AN7" s="44" t="s">
        <v>33</v>
      </c>
      <c r="AO7" s="44" t="s">
        <v>33</v>
      </c>
      <c r="AP7" s="44" t="s">
        <v>33</v>
      </c>
      <c r="AQ7" s="44" t="s">
        <v>33</v>
      </c>
      <c r="AR7" s="44" t="s">
        <v>33</v>
      </c>
      <c r="AS7" s="44" t="s">
        <v>33</v>
      </c>
      <c r="AT7" s="44" t="s">
        <v>33</v>
      </c>
      <c r="AU7" s="44" t="s">
        <v>33</v>
      </c>
      <c r="AV7" s="44" t="s">
        <v>33</v>
      </c>
      <c r="AW7" s="44" t="s">
        <v>33</v>
      </c>
      <c r="AX7" s="44" t="s">
        <v>33</v>
      </c>
      <c r="AY7" s="44" t="s">
        <v>33</v>
      </c>
      <c r="AZ7" s="44" t="s">
        <v>33</v>
      </c>
      <c r="BA7" s="44" t="s">
        <v>33</v>
      </c>
      <c r="BB7" s="44" t="s">
        <v>33</v>
      </c>
      <c r="BC7" s="44" t="s">
        <v>33</v>
      </c>
      <c r="BD7" s="44" t="s">
        <v>33</v>
      </c>
      <c r="BE7" s="44" t="s">
        <v>33</v>
      </c>
      <c r="BF7" s="44" t="s">
        <v>33</v>
      </c>
      <c r="BG7" s="44" t="s">
        <v>33</v>
      </c>
      <c r="BH7" s="44" t="s">
        <v>33</v>
      </c>
      <c r="BI7" s="44" t="s">
        <v>33</v>
      </c>
      <c r="BJ7" s="44" t="s">
        <v>33</v>
      </c>
      <c r="BL7" s="44" t="s">
        <v>756</v>
      </c>
      <c r="BM7" s="44" t="s">
        <v>756</v>
      </c>
      <c r="BN7" s="44" t="s">
        <v>756</v>
      </c>
      <c r="BO7" s="44" t="s">
        <v>756</v>
      </c>
      <c r="BP7" s="44" t="s">
        <v>756</v>
      </c>
      <c r="BQ7" s="44" t="s">
        <v>756</v>
      </c>
      <c r="BR7" s="44" t="s">
        <v>756</v>
      </c>
      <c r="BS7" s="44" t="s">
        <v>756</v>
      </c>
      <c r="BT7" s="44" t="s">
        <v>756</v>
      </c>
      <c r="BU7" s="44" t="s">
        <v>756</v>
      </c>
      <c r="BV7" s="44" t="s">
        <v>756</v>
      </c>
      <c r="BW7" s="44" t="s">
        <v>756</v>
      </c>
      <c r="BX7" s="44" t="s">
        <v>756</v>
      </c>
      <c r="BY7" s="44" t="s">
        <v>756</v>
      </c>
      <c r="BZ7" s="44" t="s">
        <v>756</v>
      </c>
      <c r="CA7" s="44" t="s">
        <v>756</v>
      </c>
      <c r="CB7" s="44" t="s">
        <v>756</v>
      </c>
      <c r="CC7" s="44" t="s">
        <v>756</v>
      </c>
      <c r="CD7" s="44" t="s">
        <v>756</v>
      </c>
      <c r="CE7" s="44" t="s">
        <v>756</v>
      </c>
      <c r="CF7" s="44" t="s">
        <v>756</v>
      </c>
      <c r="CG7" s="44" t="s">
        <v>756</v>
      </c>
      <c r="CH7" s="44" t="s">
        <v>756</v>
      </c>
      <c r="CI7" s="44" t="s">
        <v>756</v>
      </c>
      <c r="CK7" s="44" t="s">
        <v>58</v>
      </c>
      <c r="CL7" s="44" t="s">
        <v>58</v>
      </c>
      <c r="CM7" s="44" t="s">
        <v>58</v>
      </c>
      <c r="CN7" s="44" t="s">
        <v>58</v>
      </c>
      <c r="CO7" s="44" t="s">
        <v>58</v>
      </c>
      <c r="CP7" s="44" t="s">
        <v>58</v>
      </c>
      <c r="CQ7" s="44" t="s">
        <v>58</v>
      </c>
      <c r="CR7" s="44" t="s">
        <v>58</v>
      </c>
      <c r="CS7" s="44" t="s">
        <v>58</v>
      </c>
      <c r="CT7" s="44" t="s">
        <v>58</v>
      </c>
      <c r="CU7" s="44" t="s">
        <v>58</v>
      </c>
      <c r="CV7" s="44" t="s">
        <v>58</v>
      </c>
      <c r="CW7" s="44" t="s">
        <v>58</v>
      </c>
      <c r="CX7" s="44" t="s">
        <v>58</v>
      </c>
      <c r="CY7" s="44" t="s">
        <v>58</v>
      </c>
      <c r="CZ7" s="44" t="s">
        <v>58</v>
      </c>
      <c r="DA7" s="44" t="s">
        <v>58</v>
      </c>
      <c r="DB7" s="44" t="s">
        <v>58</v>
      </c>
      <c r="DC7" s="44" t="s">
        <v>58</v>
      </c>
      <c r="DD7" s="44" t="s">
        <v>58</v>
      </c>
      <c r="DE7" s="44" t="s">
        <v>58</v>
      </c>
      <c r="DF7" s="44" t="s">
        <v>58</v>
      </c>
      <c r="DG7" s="44" t="s">
        <v>58</v>
      </c>
      <c r="DH7" s="44" t="s">
        <v>58</v>
      </c>
    </row>
    <row r="8" spans="2:112" s="3" customFormat="1" ht="21.75" customHeight="1">
      <c r="B8" s="1103"/>
      <c r="C8" s="1103"/>
      <c r="D8" s="1009"/>
      <c r="E8" s="1138"/>
      <c r="F8" s="36"/>
      <c r="G8" s="1010"/>
      <c r="H8" s="1136" t="s">
        <v>706</v>
      </c>
      <c r="I8" s="1137"/>
      <c r="J8" s="1136" t="s">
        <v>143</v>
      </c>
      <c r="K8" s="1136" t="s">
        <v>705</v>
      </c>
      <c r="M8" s="1136" t="s">
        <v>90</v>
      </c>
      <c r="N8" s="1139" t="s">
        <v>90</v>
      </c>
      <c r="O8" s="1139" t="s">
        <v>90</v>
      </c>
      <c r="P8" s="1136" t="s">
        <v>705</v>
      </c>
      <c r="Q8" s="1136" t="s">
        <v>705</v>
      </c>
      <c r="R8" s="1136" t="s">
        <v>614</v>
      </c>
      <c r="S8" s="1136"/>
      <c r="T8" s="1140" t="s">
        <v>143</v>
      </c>
      <c r="U8" s="1203" t="s">
        <v>90</v>
      </c>
      <c r="V8" s="1203" t="s">
        <v>90</v>
      </c>
      <c r="W8" s="1203" t="s">
        <v>90</v>
      </c>
      <c r="X8" s="1203" t="s">
        <v>705</v>
      </c>
      <c r="Y8" s="1203" t="s">
        <v>705</v>
      </c>
      <c r="Z8" s="1203" t="s">
        <v>614</v>
      </c>
      <c r="AA8" s="1203"/>
      <c r="AB8" s="1204" t="s">
        <v>143</v>
      </c>
      <c r="AC8" s="1100"/>
      <c r="AD8" s="1136" t="s">
        <v>90</v>
      </c>
      <c r="AE8" s="1139" t="s">
        <v>90</v>
      </c>
      <c r="AF8" s="1139" t="s">
        <v>90</v>
      </c>
      <c r="AG8" s="1136" t="s">
        <v>705</v>
      </c>
      <c r="AH8" s="1136" t="s">
        <v>705</v>
      </c>
      <c r="AI8" s="1136" t="s">
        <v>614</v>
      </c>
      <c r="AJ8" s="1136"/>
      <c r="AK8" s="1140" t="s">
        <v>143</v>
      </c>
      <c r="AM8" s="1180" t="s">
        <v>8</v>
      </c>
      <c r="AN8" s="1180" t="s">
        <v>8</v>
      </c>
      <c r="AO8" s="1180" t="s">
        <v>8</v>
      </c>
      <c r="AP8" s="1180" t="s">
        <v>8</v>
      </c>
      <c r="AQ8" s="1180" t="s">
        <v>8</v>
      </c>
      <c r="AR8" s="1180" t="s">
        <v>8</v>
      </c>
      <c r="AS8" s="1180" t="s">
        <v>8</v>
      </c>
      <c r="AT8" s="1180" t="s">
        <v>8</v>
      </c>
      <c r="AU8" s="1180" t="s">
        <v>8</v>
      </c>
      <c r="AV8" s="1180" t="s">
        <v>8</v>
      </c>
      <c r="AW8" s="1180" t="s">
        <v>8</v>
      </c>
      <c r="AX8" s="1180" t="s">
        <v>8</v>
      </c>
      <c r="AY8" s="1180" t="s">
        <v>9</v>
      </c>
      <c r="AZ8" s="1180" t="s">
        <v>9</v>
      </c>
      <c r="BA8" s="1180" t="s">
        <v>9</v>
      </c>
      <c r="BB8" s="1180" t="s">
        <v>9</v>
      </c>
      <c r="BC8" s="1180" t="s">
        <v>9</v>
      </c>
      <c r="BD8" s="1180" t="s">
        <v>9</v>
      </c>
      <c r="BE8" s="1180" t="s">
        <v>9</v>
      </c>
      <c r="BF8" s="1180" t="s">
        <v>9</v>
      </c>
      <c r="BG8" s="1180" t="s">
        <v>9</v>
      </c>
      <c r="BH8" s="1180" t="s">
        <v>9</v>
      </c>
      <c r="BI8" s="1180" t="s">
        <v>9</v>
      </c>
      <c r="BJ8" s="1180" t="s">
        <v>9</v>
      </c>
      <c r="BL8" s="1180" t="s">
        <v>8</v>
      </c>
      <c r="BM8" s="1180" t="s">
        <v>8</v>
      </c>
      <c r="BN8" s="1180" t="s">
        <v>8</v>
      </c>
      <c r="BO8" s="1180" t="s">
        <v>8</v>
      </c>
      <c r="BP8" s="1180" t="s">
        <v>8</v>
      </c>
      <c r="BQ8" s="1180" t="s">
        <v>8</v>
      </c>
      <c r="BR8" s="1180" t="s">
        <v>8</v>
      </c>
      <c r="BS8" s="1180" t="s">
        <v>8</v>
      </c>
      <c r="BT8" s="1180" t="s">
        <v>8</v>
      </c>
      <c r="BU8" s="1180" t="s">
        <v>8</v>
      </c>
      <c r="BV8" s="1180" t="s">
        <v>8</v>
      </c>
      <c r="BW8" s="1180" t="s">
        <v>8</v>
      </c>
      <c r="BX8" s="1180" t="s">
        <v>9</v>
      </c>
      <c r="BY8" s="1180" t="s">
        <v>9</v>
      </c>
      <c r="BZ8" s="1180" t="s">
        <v>9</v>
      </c>
      <c r="CA8" s="1180" t="s">
        <v>9</v>
      </c>
      <c r="CB8" s="1180" t="s">
        <v>9</v>
      </c>
      <c r="CC8" s="1180" t="s">
        <v>9</v>
      </c>
      <c r="CD8" s="1180" t="s">
        <v>9</v>
      </c>
      <c r="CE8" s="1180" t="s">
        <v>9</v>
      </c>
      <c r="CF8" s="1180" t="s">
        <v>9</v>
      </c>
      <c r="CG8" s="1180" t="s">
        <v>9</v>
      </c>
      <c r="CH8" s="1180" t="s">
        <v>9</v>
      </c>
      <c r="CI8" s="1180" t="s">
        <v>9</v>
      </c>
      <c r="CK8" s="1180" t="s">
        <v>8</v>
      </c>
      <c r="CL8" s="1180" t="s">
        <v>8</v>
      </c>
      <c r="CM8" s="1180" t="s">
        <v>8</v>
      </c>
      <c r="CN8" s="1180" t="s">
        <v>8</v>
      </c>
      <c r="CO8" s="1180" t="s">
        <v>8</v>
      </c>
      <c r="CP8" s="1180" t="s">
        <v>8</v>
      </c>
      <c r="CQ8" s="1180" t="s">
        <v>8</v>
      </c>
      <c r="CR8" s="1180" t="s">
        <v>8</v>
      </c>
      <c r="CS8" s="1180" t="s">
        <v>8</v>
      </c>
      <c r="CT8" s="1180" t="s">
        <v>8</v>
      </c>
      <c r="CU8" s="1180" t="s">
        <v>8</v>
      </c>
      <c r="CV8" s="1180" t="s">
        <v>8</v>
      </c>
      <c r="CW8" s="1180" t="s">
        <v>9</v>
      </c>
      <c r="CX8" s="1180" t="s">
        <v>9</v>
      </c>
      <c r="CY8" s="1180" t="s">
        <v>9</v>
      </c>
      <c r="CZ8" s="1180" t="s">
        <v>9</v>
      </c>
      <c r="DA8" s="1180" t="s">
        <v>9</v>
      </c>
      <c r="DB8" s="1180" t="s">
        <v>9</v>
      </c>
      <c r="DC8" s="1180" t="s">
        <v>9</v>
      </c>
      <c r="DD8" s="1180" t="s">
        <v>9</v>
      </c>
      <c r="DE8" s="1180" t="s">
        <v>9</v>
      </c>
      <c r="DF8" s="1180" t="s">
        <v>9</v>
      </c>
      <c r="DG8" s="1180" t="s">
        <v>9</v>
      </c>
      <c r="DH8" s="1180" t="s">
        <v>9</v>
      </c>
    </row>
    <row r="9" spans="2:112" s="3" customFormat="1" ht="21.75" customHeight="1">
      <c r="B9" s="1103"/>
      <c r="C9" s="1103"/>
      <c r="D9" s="1009"/>
      <c r="E9" s="36"/>
      <c r="F9" s="36"/>
      <c r="G9" s="1010"/>
      <c r="H9" s="1010"/>
      <c r="I9" s="1055"/>
      <c r="J9" s="1010"/>
      <c r="K9" s="1010"/>
      <c r="M9" s="1010"/>
      <c r="N9" s="1124"/>
      <c r="O9" s="1124"/>
      <c r="P9" s="1010"/>
      <c r="Q9" s="1010"/>
      <c r="R9" s="1010"/>
      <c r="S9" s="1010"/>
      <c r="T9" s="1100"/>
      <c r="U9" s="1205"/>
      <c r="V9" s="1205"/>
      <c r="W9" s="1205"/>
      <c r="X9" s="1205"/>
      <c r="Y9" s="1205"/>
      <c r="Z9" s="1205"/>
      <c r="AA9" s="1205"/>
      <c r="AB9" s="1206"/>
      <c r="AC9" s="1100"/>
      <c r="AD9" s="1010"/>
      <c r="AE9" s="1124"/>
      <c r="AF9" s="1124"/>
      <c r="AG9" s="1010"/>
      <c r="AH9" s="1010"/>
      <c r="AI9" s="1010"/>
      <c r="AJ9" s="1010"/>
      <c r="AK9" s="1100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</row>
    <row r="10" spans="2:112" ht="21.75" customHeight="1">
      <c r="B10" s="1102">
        <v>101</v>
      </c>
      <c r="C10" s="1102" t="s">
        <v>74</v>
      </c>
      <c r="D10" s="52">
        <v>101</v>
      </c>
      <c r="E10" s="123" t="s">
        <v>74</v>
      </c>
      <c r="G10" s="1004">
        <v>41938</v>
      </c>
      <c r="H10" s="1006">
        <v>10.446575342465753</v>
      </c>
      <c r="I10" s="1056" t="s">
        <v>704</v>
      </c>
      <c r="J10" s="1005">
        <v>40000</v>
      </c>
      <c r="K10" s="1005">
        <v>61</v>
      </c>
      <c r="M10" s="1095">
        <v>121764.07999999999</v>
      </c>
      <c r="N10" s="1125">
        <v>89908.459999999992</v>
      </c>
      <c r="O10" s="1125">
        <v>31855.619999999995</v>
      </c>
      <c r="P10" s="1005">
        <v>6734</v>
      </c>
      <c r="Q10" s="1005">
        <v>5978</v>
      </c>
      <c r="R10" s="1101">
        <v>1.126463700234192</v>
      </c>
      <c r="S10" s="1095"/>
      <c r="T10" s="1098">
        <v>18.081983961983958</v>
      </c>
      <c r="U10" s="1207">
        <v>127573.97999999998</v>
      </c>
      <c r="V10" s="1207">
        <v>92383.889999999985</v>
      </c>
      <c r="W10" s="1207">
        <v>35190.089999999997</v>
      </c>
      <c r="X10" s="1208">
        <v>5880</v>
      </c>
      <c r="Y10" s="1208">
        <v>5978</v>
      </c>
      <c r="Z10" s="1209">
        <v>0.98360655737704916</v>
      </c>
      <c r="AA10" s="1207"/>
      <c r="AB10" s="1210">
        <v>18.944754974754971</v>
      </c>
      <c r="AD10" s="1095">
        <v>922980.44999999984</v>
      </c>
      <c r="AE10" s="1125">
        <v>666993.03</v>
      </c>
      <c r="AF10" s="1125">
        <v>255987.41999999981</v>
      </c>
      <c r="AG10" s="1005">
        <v>42430</v>
      </c>
      <c r="AH10" s="1005">
        <v>44835</v>
      </c>
      <c r="AI10" s="1101">
        <v>0.94635887141741948</v>
      </c>
      <c r="AJ10" s="1095"/>
      <c r="AK10" s="1098">
        <v>21.753015555031812</v>
      </c>
      <c r="AM10" s="24">
        <v>76588.23000000001</v>
      </c>
      <c r="AN10" s="24">
        <v>159280.26</v>
      </c>
      <c r="AO10" s="24">
        <v>135464.21</v>
      </c>
      <c r="AP10" s="24">
        <v>131772.28</v>
      </c>
      <c r="AQ10" s="24">
        <v>177395.4</v>
      </c>
      <c r="AR10" s="24">
        <v>102005.72</v>
      </c>
      <c r="AS10" s="24">
        <v>127573.97999999998</v>
      </c>
      <c r="AT10" s="24">
        <v>157138.26</v>
      </c>
      <c r="AU10" s="24">
        <v>135556.84</v>
      </c>
      <c r="AV10" s="24">
        <v>124553.82</v>
      </c>
      <c r="AW10" s="24">
        <v>157049.82</v>
      </c>
      <c r="AX10" s="24">
        <v>135902.69</v>
      </c>
      <c r="AY10" s="24">
        <v>112989.57</v>
      </c>
      <c r="AZ10" s="24">
        <v>147016.01</v>
      </c>
      <c r="BA10" s="24">
        <v>124825.15</v>
      </c>
      <c r="BB10" s="24">
        <v>130149.20999999999</v>
      </c>
      <c r="BC10" s="24">
        <v>179257.88</v>
      </c>
      <c r="BD10" s="24">
        <v>106978.54999999999</v>
      </c>
      <c r="BE10" s="24">
        <v>121764.07999999999</v>
      </c>
      <c r="BF10" s="24">
        <v>163500</v>
      </c>
      <c r="BG10" s="24">
        <v>133000</v>
      </c>
      <c r="BH10" s="24">
        <v>136300</v>
      </c>
      <c r="BI10" s="24">
        <v>174400</v>
      </c>
      <c r="BJ10" s="24">
        <v>145500</v>
      </c>
      <c r="BL10" s="24">
        <v>55174.94</v>
      </c>
      <c r="BM10" s="24">
        <v>114780.66</v>
      </c>
      <c r="BN10" s="24">
        <v>97555.15</v>
      </c>
      <c r="BO10" s="24">
        <v>94051.76999999999</v>
      </c>
      <c r="BP10" s="24">
        <v>126557.78</v>
      </c>
      <c r="BQ10" s="24">
        <v>74801.679999999993</v>
      </c>
      <c r="BR10" s="24">
        <v>92383.889999999985</v>
      </c>
      <c r="BS10" s="24">
        <v>113691.39</v>
      </c>
      <c r="BT10" s="24">
        <v>97354.94</v>
      </c>
      <c r="BU10" s="24">
        <v>88785.69</v>
      </c>
      <c r="BV10" s="24">
        <v>114192.68</v>
      </c>
      <c r="BW10" s="24">
        <v>98294.36</v>
      </c>
      <c r="BX10" s="24">
        <v>81827.25</v>
      </c>
      <c r="BY10" s="24">
        <v>107283.04000000001</v>
      </c>
      <c r="BZ10" s="24">
        <v>91622.29</v>
      </c>
      <c r="CA10" s="24">
        <v>94797.39</v>
      </c>
      <c r="CB10" s="24">
        <v>121773.06</v>
      </c>
      <c r="CC10" s="24">
        <v>79781.539999999994</v>
      </c>
      <c r="CD10" s="24">
        <v>89908.459999999992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K10" s="995">
        <v>3708</v>
      </c>
      <c r="CL10" s="995">
        <v>7574</v>
      </c>
      <c r="CM10" s="995">
        <v>6455</v>
      </c>
      <c r="CN10" s="995">
        <v>6063</v>
      </c>
      <c r="CO10" s="995">
        <v>8070</v>
      </c>
      <c r="CP10" s="995">
        <v>4846</v>
      </c>
      <c r="CQ10" s="995">
        <v>5880</v>
      </c>
      <c r="CR10" s="995">
        <v>7301</v>
      </c>
      <c r="CS10" s="995">
        <v>6019</v>
      </c>
      <c r="CT10" s="995">
        <v>5842</v>
      </c>
      <c r="CU10" s="995">
        <v>7253</v>
      </c>
      <c r="CV10" s="995">
        <v>6249</v>
      </c>
      <c r="CW10" s="1293">
        <v>5153</v>
      </c>
      <c r="CX10" s="1293">
        <v>6734</v>
      </c>
      <c r="CY10" s="1293">
        <v>5642</v>
      </c>
      <c r="CZ10" s="1293">
        <v>5827</v>
      </c>
      <c r="DA10" s="1293">
        <v>7187</v>
      </c>
      <c r="DB10" s="995">
        <v>5153</v>
      </c>
      <c r="DC10" s="995">
        <v>6734</v>
      </c>
      <c r="DD10" s="995">
        <v>5642</v>
      </c>
      <c r="DE10" s="995">
        <v>5827</v>
      </c>
      <c r="DF10" s="995">
        <v>7187</v>
      </c>
      <c r="DG10" s="995">
        <v>2438</v>
      </c>
      <c r="DH10" s="995">
        <v>0</v>
      </c>
    </row>
    <row r="11" spans="2:112" ht="21.75" customHeight="1">
      <c r="B11" s="1102">
        <v>102</v>
      </c>
      <c r="C11" s="1102" t="s">
        <v>75</v>
      </c>
      <c r="D11" s="52">
        <v>102</v>
      </c>
      <c r="E11" s="123" t="s">
        <v>75</v>
      </c>
      <c r="G11" s="1004">
        <v>42303</v>
      </c>
      <c r="H11" s="1006">
        <v>9.4465753424657528</v>
      </c>
      <c r="I11" s="1056" t="s">
        <v>91</v>
      </c>
      <c r="J11" s="1005">
        <v>91350</v>
      </c>
      <c r="K11" s="1005">
        <v>207</v>
      </c>
      <c r="M11" s="1095">
        <v>179039.35999999999</v>
      </c>
      <c r="N11" s="1125">
        <v>128389.98</v>
      </c>
      <c r="O11" s="1125">
        <v>50649.37999999999</v>
      </c>
      <c r="P11" s="1005">
        <v>9675</v>
      </c>
      <c r="Q11" s="1005">
        <v>20286</v>
      </c>
      <c r="R11" s="1101">
        <v>0.4769299023957409</v>
      </c>
      <c r="S11" s="1095"/>
      <c r="T11" s="1098">
        <v>18.505360206718343</v>
      </c>
      <c r="U11" s="1207">
        <v>201135.30000000002</v>
      </c>
      <c r="V11" s="1207">
        <v>144172.76</v>
      </c>
      <c r="W11" s="1207">
        <v>56962.540000000008</v>
      </c>
      <c r="X11" s="1208">
        <v>9346</v>
      </c>
      <c r="Y11" s="1208">
        <v>20286</v>
      </c>
      <c r="Z11" s="1209">
        <v>0.46071182096026819</v>
      </c>
      <c r="AA11" s="1207"/>
      <c r="AB11" s="1210">
        <v>20.789178294573645</v>
      </c>
      <c r="AD11" s="1095">
        <v>1424899.73</v>
      </c>
      <c r="AE11" s="1125">
        <v>1022141.82</v>
      </c>
      <c r="AF11" s="1125">
        <v>402757.91000000003</v>
      </c>
      <c r="AG11" s="1005">
        <v>64552</v>
      </c>
      <c r="AH11" s="1005">
        <v>152145</v>
      </c>
      <c r="AI11" s="1101">
        <v>0.42427947024220314</v>
      </c>
      <c r="AJ11" s="1095"/>
      <c r="AK11" s="1098">
        <v>22.07367285289379</v>
      </c>
      <c r="AM11" s="24">
        <v>184319.97</v>
      </c>
      <c r="AN11" s="24">
        <v>216090.57</v>
      </c>
      <c r="AO11" s="24">
        <v>199784.89</v>
      </c>
      <c r="AP11" s="24">
        <v>221823.8</v>
      </c>
      <c r="AQ11" s="24">
        <v>321477.76000000001</v>
      </c>
      <c r="AR11" s="24">
        <v>99974.25</v>
      </c>
      <c r="AS11" s="24">
        <v>201135.30000000002</v>
      </c>
      <c r="AT11" s="24">
        <v>249013.83000000002</v>
      </c>
      <c r="AU11" s="24">
        <v>200384.19999999998</v>
      </c>
      <c r="AV11" s="24">
        <v>201149.82</v>
      </c>
      <c r="AW11" s="24">
        <v>225964.61000000002</v>
      </c>
      <c r="AX11" s="24">
        <v>174424.99</v>
      </c>
      <c r="AY11" s="24">
        <v>167905.4</v>
      </c>
      <c r="AZ11" s="24">
        <v>212383.94999999998</v>
      </c>
      <c r="BA11" s="24">
        <v>196565.68</v>
      </c>
      <c r="BB11" s="24">
        <v>199629.18000000002</v>
      </c>
      <c r="BC11" s="24">
        <v>322411.07</v>
      </c>
      <c r="BD11" s="24">
        <v>146965.09</v>
      </c>
      <c r="BE11" s="24">
        <v>179039.35999999999</v>
      </c>
      <c r="BF11" s="24">
        <v>252000</v>
      </c>
      <c r="BG11" s="24">
        <v>204100</v>
      </c>
      <c r="BH11" s="24">
        <v>208300</v>
      </c>
      <c r="BI11" s="24">
        <v>244600</v>
      </c>
      <c r="BJ11" s="24">
        <v>177200</v>
      </c>
      <c r="BL11" s="24">
        <v>132337.95000000001</v>
      </c>
      <c r="BM11" s="24">
        <v>154917.73000000001</v>
      </c>
      <c r="BN11" s="24">
        <v>142350.43</v>
      </c>
      <c r="BO11" s="24">
        <v>156877.78</v>
      </c>
      <c r="BP11" s="24">
        <v>233199.45</v>
      </c>
      <c r="BQ11" s="24">
        <v>71989.72</v>
      </c>
      <c r="BR11" s="24">
        <v>144172.76</v>
      </c>
      <c r="BS11" s="24">
        <v>177300.01</v>
      </c>
      <c r="BT11" s="24">
        <v>143629.35999999999</v>
      </c>
      <c r="BU11" s="24">
        <v>141926.63</v>
      </c>
      <c r="BV11" s="24">
        <v>162295.24000000002</v>
      </c>
      <c r="BW11" s="24">
        <v>125867.45999999999</v>
      </c>
      <c r="BX11" s="24">
        <v>120979.70999999999</v>
      </c>
      <c r="BY11" s="24">
        <v>154985.68</v>
      </c>
      <c r="BZ11" s="24">
        <v>142520.82999999999</v>
      </c>
      <c r="CA11" s="24">
        <v>144231.27000000002</v>
      </c>
      <c r="CB11" s="24">
        <v>224620.12</v>
      </c>
      <c r="CC11" s="24">
        <v>106414.23</v>
      </c>
      <c r="CD11" s="24">
        <v>128389.98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K11" s="995">
        <v>9024</v>
      </c>
      <c r="CL11" s="995">
        <v>10277</v>
      </c>
      <c r="CM11" s="995">
        <v>9095</v>
      </c>
      <c r="CN11" s="995">
        <v>10287</v>
      </c>
      <c r="CO11" s="995">
        <v>14183</v>
      </c>
      <c r="CP11" s="995">
        <v>4794</v>
      </c>
      <c r="CQ11" s="995">
        <v>9346</v>
      </c>
      <c r="CR11" s="995">
        <v>11245</v>
      </c>
      <c r="CS11" s="995">
        <v>8666</v>
      </c>
      <c r="CT11" s="995">
        <v>8767</v>
      </c>
      <c r="CU11" s="995">
        <v>10149</v>
      </c>
      <c r="CV11" s="995">
        <v>7806</v>
      </c>
      <c r="CW11" s="1293">
        <v>7541</v>
      </c>
      <c r="CX11" s="1293">
        <v>9675</v>
      </c>
      <c r="CY11" s="1293">
        <v>8614</v>
      </c>
      <c r="CZ11" s="1293">
        <v>8679</v>
      </c>
      <c r="DA11" s="1293">
        <v>12827</v>
      </c>
      <c r="DB11" s="995">
        <v>7541</v>
      </c>
      <c r="DC11" s="995">
        <v>9675</v>
      </c>
      <c r="DD11" s="995">
        <v>8614</v>
      </c>
      <c r="DE11" s="995">
        <v>8679</v>
      </c>
      <c r="DF11" s="995">
        <v>12827</v>
      </c>
      <c r="DG11" s="995">
        <v>3206</v>
      </c>
      <c r="DH11" s="995">
        <v>0</v>
      </c>
    </row>
    <row r="12" spans="2:112" ht="21.75" customHeight="1">
      <c r="B12" s="1102">
        <v>103</v>
      </c>
      <c r="C12" s="1102" t="s">
        <v>76</v>
      </c>
      <c r="D12" s="52">
        <v>103</v>
      </c>
      <c r="E12" s="123" t="s">
        <v>76</v>
      </c>
      <c r="G12" s="1004">
        <v>42705</v>
      </c>
      <c r="H12" s="1006">
        <v>8.3452054794520549</v>
      </c>
      <c r="I12" s="1056" t="s">
        <v>704</v>
      </c>
      <c r="J12" s="1005">
        <v>63000</v>
      </c>
      <c r="K12" s="1005">
        <v>146</v>
      </c>
      <c r="M12" s="1095">
        <v>239083.17</v>
      </c>
      <c r="N12" s="1125">
        <v>175867.66</v>
      </c>
      <c r="O12" s="1125">
        <v>63215.510000000009</v>
      </c>
      <c r="P12" s="1005">
        <v>11725</v>
      </c>
      <c r="Q12" s="1005">
        <v>14308</v>
      </c>
      <c r="R12" s="1101">
        <v>0.81947162426614484</v>
      </c>
      <c r="S12" s="1095"/>
      <c r="T12" s="1098">
        <v>20.390888699360342</v>
      </c>
      <c r="U12" s="1207">
        <v>245971.07</v>
      </c>
      <c r="V12" s="1207">
        <v>176293.9</v>
      </c>
      <c r="W12" s="1207">
        <v>69677.170000000013</v>
      </c>
      <c r="X12" s="1208">
        <v>10572</v>
      </c>
      <c r="Y12" s="1208">
        <v>14308</v>
      </c>
      <c r="Z12" s="1209">
        <v>0.73888733575622034</v>
      </c>
      <c r="AA12" s="1207"/>
      <c r="AB12" s="1210">
        <v>20.978342857142859</v>
      </c>
      <c r="AD12" s="1095">
        <v>1869312.3299999998</v>
      </c>
      <c r="AE12" s="1125">
        <v>1336162.8099999998</v>
      </c>
      <c r="AF12" s="1125">
        <v>533149.52</v>
      </c>
      <c r="AG12" s="1005">
        <v>79125</v>
      </c>
      <c r="AH12" s="1005">
        <v>107310</v>
      </c>
      <c r="AI12" s="1101">
        <v>0.73734973441431362</v>
      </c>
      <c r="AJ12" s="1095"/>
      <c r="AK12" s="1098">
        <v>23.624800379146919</v>
      </c>
      <c r="AM12" s="24">
        <v>276577.06</v>
      </c>
      <c r="AN12" s="24">
        <v>294851.88</v>
      </c>
      <c r="AO12" s="24">
        <v>247063.59000000003</v>
      </c>
      <c r="AP12" s="24">
        <v>253036.80000000002</v>
      </c>
      <c r="AQ12" s="24">
        <v>351620.38</v>
      </c>
      <c r="AR12" s="24">
        <v>206673.55000000002</v>
      </c>
      <c r="AS12" s="24">
        <v>245971.07</v>
      </c>
      <c r="AT12" s="24">
        <v>307144.55</v>
      </c>
      <c r="AU12" s="24">
        <v>259036.1</v>
      </c>
      <c r="AV12" s="24">
        <v>223813.78999999998</v>
      </c>
      <c r="AW12" s="24">
        <v>303320.02999999997</v>
      </c>
      <c r="AX12" s="24">
        <v>259111.87</v>
      </c>
      <c r="AY12" s="24">
        <v>241158.96000000002</v>
      </c>
      <c r="AZ12" s="24">
        <v>281443.25</v>
      </c>
      <c r="BA12" s="24">
        <v>237690.26</v>
      </c>
      <c r="BB12" s="24">
        <v>264169.17</v>
      </c>
      <c r="BC12" s="24">
        <v>398072.18</v>
      </c>
      <c r="BD12" s="24">
        <v>207695.34</v>
      </c>
      <c r="BE12" s="24">
        <v>239083.17</v>
      </c>
      <c r="BF12" s="24">
        <v>328400</v>
      </c>
      <c r="BG12" s="24">
        <v>259200</v>
      </c>
      <c r="BH12" s="24">
        <v>264800</v>
      </c>
      <c r="BI12" s="24">
        <v>304000</v>
      </c>
      <c r="BJ12" s="24">
        <v>292000</v>
      </c>
      <c r="BL12" s="24">
        <v>198804.78999999998</v>
      </c>
      <c r="BM12" s="24">
        <v>210974.81</v>
      </c>
      <c r="BN12" s="24">
        <v>177093.58000000002</v>
      </c>
      <c r="BO12" s="24">
        <v>180069.52000000002</v>
      </c>
      <c r="BP12" s="24">
        <v>251234.69</v>
      </c>
      <c r="BQ12" s="24">
        <v>148090.48000000001</v>
      </c>
      <c r="BR12" s="24">
        <v>176293.9</v>
      </c>
      <c r="BS12" s="24">
        <v>220756.00999999998</v>
      </c>
      <c r="BT12" s="24">
        <v>185407.63</v>
      </c>
      <c r="BU12" s="24">
        <v>159861.85999999999</v>
      </c>
      <c r="BV12" s="24">
        <v>217387.09</v>
      </c>
      <c r="BW12" s="24">
        <v>187996.53</v>
      </c>
      <c r="BX12" s="24">
        <v>173507.17</v>
      </c>
      <c r="BY12" s="24">
        <v>203586.72000000003</v>
      </c>
      <c r="BZ12" s="24">
        <v>171460.97</v>
      </c>
      <c r="CA12" s="24">
        <v>192826.41</v>
      </c>
      <c r="CB12" s="24">
        <v>268182.46999999997</v>
      </c>
      <c r="CC12" s="24">
        <v>150731.41</v>
      </c>
      <c r="CD12" s="24">
        <v>175867.66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K12" s="995">
        <v>12155</v>
      </c>
      <c r="CL12" s="995">
        <v>12626</v>
      </c>
      <c r="CM12" s="995">
        <v>10742</v>
      </c>
      <c r="CN12" s="995">
        <v>10802</v>
      </c>
      <c r="CO12" s="995">
        <v>14543</v>
      </c>
      <c r="CP12" s="995">
        <v>8757</v>
      </c>
      <c r="CQ12" s="995">
        <v>10572</v>
      </c>
      <c r="CR12" s="995">
        <v>13243</v>
      </c>
      <c r="CS12" s="995">
        <v>10849</v>
      </c>
      <c r="CT12" s="995">
        <v>9443</v>
      </c>
      <c r="CU12" s="995">
        <v>13184</v>
      </c>
      <c r="CV12" s="995">
        <v>11060</v>
      </c>
      <c r="CW12" s="1293">
        <v>10210</v>
      </c>
      <c r="CX12" s="1293">
        <v>11725</v>
      </c>
      <c r="CY12" s="1293">
        <v>9921</v>
      </c>
      <c r="CZ12" s="1293">
        <v>10924</v>
      </c>
      <c r="DA12" s="1293">
        <v>14410</v>
      </c>
      <c r="DB12" s="995">
        <v>10210</v>
      </c>
      <c r="DC12" s="995">
        <v>11725</v>
      </c>
      <c r="DD12" s="995">
        <v>9921</v>
      </c>
      <c r="DE12" s="995">
        <v>10924</v>
      </c>
      <c r="DF12" s="995">
        <v>14410</v>
      </c>
      <c r="DG12" s="995">
        <v>4385</v>
      </c>
      <c r="DH12" s="995">
        <v>0</v>
      </c>
    </row>
    <row r="13" spans="2:112" ht="21.75" customHeight="1">
      <c r="B13" s="1102">
        <v>104</v>
      </c>
      <c r="C13" s="1102" t="s">
        <v>10</v>
      </c>
      <c r="D13" s="52">
        <v>104</v>
      </c>
      <c r="E13" s="123" t="s">
        <v>10</v>
      </c>
      <c r="G13" s="1004">
        <v>43026</v>
      </c>
      <c r="H13" s="1006">
        <v>7.4657534246575343</v>
      </c>
      <c r="I13" s="1056" t="s">
        <v>91</v>
      </c>
      <c r="J13" s="1005">
        <v>200000</v>
      </c>
      <c r="K13" s="1005">
        <v>136</v>
      </c>
      <c r="M13" s="1095">
        <v>144475.10999999999</v>
      </c>
      <c r="N13" s="1125">
        <v>107939.49</v>
      </c>
      <c r="O13" s="1125">
        <v>36535.619999999981</v>
      </c>
      <c r="P13" s="1005">
        <v>8896</v>
      </c>
      <c r="Q13" s="1005">
        <v>13328</v>
      </c>
      <c r="R13" s="1101">
        <v>0.66746698679471794</v>
      </c>
      <c r="S13" s="1095"/>
      <c r="T13" s="1098">
        <v>16.240457508992804</v>
      </c>
      <c r="U13" s="1207">
        <v>152365.22999999998</v>
      </c>
      <c r="V13" s="1207">
        <v>112636.04</v>
      </c>
      <c r="W13" s="1207">
        <v>39729.189999999988</v>
      </c>
      <c r="X13" s="1208">
        <v>8301</v>
      </c>
      <c r="Y13" s="1208">
        <v>13328</v>
      </c>
      <c r="Z13" s="1209">
        <v>0.62282412965186074</v>
      </c>
      <c r="AA13" s="1207"/>
      <c r="AB13" s="1210">
        <v>17.127386465827335</v>
      </c>
      <c r="AD13" s="1095">
        <v>1075695.2000000002</v>
      </c>
      <c r="AE13" s="1125">
        <v>799871.80999999994</v>
      </c>
      <c r="AF13" s="1125">
        <v>275823.39000000025</v>
      </c>
      <c r="AG13" s="1005">
        <v>60073</v>
      </c>
      <c r="AH13" s="1005">
        <v>99960</v>
      </c>
      <c r="AI13" s="1101">
        <v>0.60097038815526216</v>
      </c>
      <c r="AJ13" s="1095"/>
      <c r="AK13" s="1098">
        <v>17.906467131656488</v>
      </c>
      <c r="AM13" s="24">
        <v>129098.24000000001</v>
      </c>
      <c r="AN13" s="24">
        <v>162346.02000000002</v>
      </c>
      <c r="AO13" s="24">
        <v>145003.22999999998</v>
      </c>
      <c r="AP13" s="24">
        <v>179073.13999999998</v>
      </c>
      <c r="AQ13" s="24">
        <v>248291.01</v>
      </c>
      <c r="AR13" s="24">
        <v>127097.18</v>
      </c>
      <c r="AS13" s="24">
        <v>152365.22999999998</v>
      </c>
      <c r="AT13" s="24">
        <v>191442.55</v>
      </c>
      <c r="AU13" s="24">
        <v>147634.45000000001</v>
      </c>
      <c r="AV13" s="24">
        <v>131801.70000000001</v>
      </c>
      <c r="AW13" s="24">
        <v>159823.52000000002</v>
      </c>
      <c r="AX13" s="24">
        <v>126175.72</v>
      </c>
      <c r="AY13" s="24">
        <v>114967.41</v>
      </c>
      <c r="AZ13" s="24">
        <v>156225.51</v>
      </c>
      <c r="BA13" s="24">
        <v>139363.26999999999</v>
      </c>
      <c r="BB13" s="24">
        <v>159439.27000000002</v>
      </c>
      <c r="BC13" s="24">
        <v>250424.91999999998</v>
      </c>
      <c r="BD13" s="24">
        <v>110799.70999999999</v>
      </c>
      <c r="BE13" s="24">
        <v>144475.10999999999</v>
      </c>
      <c r="BF13" s="24">
        <v>196000</v>
      </c>
      <c r="BG13" s="24">
        <v>158000</v>
      </c>
      <c r="BH13" s="24">
        <v>151900</v>
      </c>
      <c r="BI13" s="24">
        <v>199100</v>
      </c>
      <c r="BJ13" s="24">
        <v>182400</v>
      </c>
      <c r="BL13" s="24">
        <v>96048.150000000009</v>
      </c>
      <c r="BM13" s="24">
        <v>120435.63</v>
      </c>
      <c r="BN13" s="24">
        <v>106871.06999999999</v>
      </c>
      <c r="BO13" s="24">
        <v>131948.71</v>
      </c>
      <c r="BP13" s="24">
        <v>184103.83</v>
      </c>
      <c r="BQ13" s="24">
        <v>94742.95</v>
      </c>
      <c r="BR13" s="24">
        <v>112636.04</v>
      </c>
      <c r="BS13" s="24">
        <v>140263.84</v>
      </c>
      <c r="BT13" s="24">
        <v>108180.04000000001</v>
      </c>
      <c r="BU13" s="24">
        <v>95846.42</v>
      </c>
      <c r="BV13" s="24">
        <v>119019.5</v>
      </c>
      <c r="BW13" s="24">
        <v>95010.53</v>
      </c>
      <c r="BX13" s="24">
        <v>86664.62</v>
      </c>
      <c r="BY13" s="24">
        <v>117040.19</v>
      </c>
      <c r="BZ13" s="24">
        <v>103185.88999999998</v>
      </c>
      <c r="CA13" s="24">
        <v>118043.85</v>
      </c>
      <c r="CB13" s="24">
        <v>183603.68</v>
      </c>
      <c r="CC13" s="24">
        <v>83394.09</v>
      </c>
      <c r="CD13" s="24">
        <v>107939.49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K13" s="995">
        <v>7477</v>
      </c>
      <c r="CL13" s="995">
        <v>8776</v>
      </c>
      <c r="CM13" s="995">
        <v>7780</v>
      </c>
      <c r="CN13" s="995">
        <v>9778</v>
      </c>
      <c r="CO13" s="995">
        <v>13308</v>
      </c>
      <c r="CP13" s="995">
        <v>7006</v>
      </c>
      <c r="CQ13" s="995">
        <v>8301</v>
      </c>
      <c r="CR13" s="995">
        <v>10270</v>
      </c>
      <c r="CS13" s="995">
        <v>7912</v>
      </c>
      <c r="CT13" s="995">
        <v>7227</v>
      </c>
      <c r="CU13" s="995">
        <v>8965</v>
      </c>
      <c r="CV13" s="995">
        <v>7400</v>
      </c>
      <c r="CW13" s="1293">
        <v>6533</v>
      </c>
      <c r="CX13" s="1293">
        <v>8896</v>
      </c>
      <c r="CY13" s="1293">
        <v>7596</v>
      </c>
      <c r="CZ13" s="1293">
        <v>8871</v>
      </c>
      <c r="DA13" s="1293">
        <v>12748</v>
      </c>
      <c r="DB13" s="995">
        <v>6533</v>
      </c>
      <c r="DC13" s="995">
        <v>8896</v>
      </c>
      <c r="DD13" s="995">
        <v>7596</v>
      </c>
      <c r="DE13" s="995">
        <v>8871</v>
      </c>
      <c r="DF13" s="995">
        <v>12748</v>
      </c>
      <c r="DG13" s="995">
        <v>3064</v>
      </c>
      <c r="DH13" s="995">
        <v>0</v>
      </c>
    </row>
    <row r="14" spans="2:112" ht="21.75" customHeight="1">
      <c r="B14" s="1102">
        <v>105</v>
      </c>
      <c r="C14" s="1102" t="s">
        <v>11</v>
      </c>
      <c r="D14" s="52">
        <v>105</v>
      </c>
      <c r="E14" s="123" t="s">
        <v>11</v>
      </c>
      <c r="G14" s="1004">
        <v>43175</v>
      </c>
      <c r="H14" s="1006">
        <v>7.0575342465753428</v>
      </c>
      <c r="I14" s="1056" t="s">
        <v>91</v>
      </c>
      <c r="J14" s="1005">
        <v>55000</v>
      </c>
      <c r="K14" s="1005">
        <v>110</v>
      </c>
      <c r="M14" s="1095">
        <v>151092.84999999998</v>
      </c>
      <c r="N14" s="1125">
        <v>112720.31999999999</v>
      </c>
      <c r="O14" s="1125">
        <v>38372.529999999984</v>
      </c>
      <c r="P14" s="1005">
        <v>11648</v>
      </c>
      <c r="Q14" s="1005">
        <v>10780</v>
      </c>
      <c r="R14" s="1101">
        <v>1.0805194805194804</v>
      </c>
      <c r="S14" s="1095"/>
      <c r="T14" s="1098">
        <v>12.97157022664835</v>
      </c>
      <c r="U14" s="1207">
        <v>154074.40999999997</v>
      </c>
      <c r="V14" s="1207">
        <v>114248.65999999999</v>
      </c>
      <c r="W14" s="1207">
        <v>39825.749999999985</v>
      </c>
      <c r="X14" s="1208">
        <v>7807</v>
      </c>
      <c r="Y14" s="1208">
        <v>10780</v>
      </c>
      <c r="Z14" s="1209">
        <v>0.72421150278293134</v>
      </c>
      <c r="AA14" s="1207"/>
      <c r="AB14" s="1210">
        <v>13.22754206730769</v>
      </c>
      <c r="AD14" s="1095">
        <v>1201880.1000000001</v>
      </c>
      <c r="AE14" s="1125">
        <v>891794.1</v>
      </c>
      <c r="AF14" s="1125">
        <v>310086.00000000012</v>
      </c>
      <c r="AG14" s="1005">
        <v>68950</v>
      </c>
      <c r="AH14" s="1005">
        <v>80850</v>
      </c>
      <c r="AI14" s="1101">
        <v>0.8528138528138528</v>
      </c>
      <c r="AJ14" s="1095"/>
      <c r="AK14" s="1098">
        <v>17.431183466279915</v>
      </c>
      <c r="AM14" s="24">
        <v>160723.25</v>
      </c>
      <c r="AN14" s="24">
        <v>185553.99</v>
      </c>
      <c r="AO14" s="24">
        <v>147665.59</v>
      </c>
      <c r="AP14" s="24">
        <v>155192.25</v>
      </c>
      <c r="AQ14" s="24">
        <v>222401.97</v>
      </c>
      <c r="AR14" s="24">
        <v>125369.44</v>
      </c>
      <c r="AS14" s="24">
        <v>154074.40999999997</v>
      </c>
      <c r="AT14" s="24">
        <v>182336.51</v>
      </c>
      <c r="AU14" s="24">
        <v>149058.44</v>
      </c>
      <c r="AV14" s="24">
        <v>152689.71000000002</v>
      </c>
      <c r="AW14" s="24">
        <v>193660.41</v>
      </c>
      <c r="AX14" s="24">
        <v>163905.59999999998</v>
      </c>
      <c r="AY14" s="24">
        <v>176468.86000000002</v>
      </c>
      <c r="AZ14" s="24">
        <v>205497.37000000002</v>
      </c>
      <c r="BA14" s="24">
        <v>153151.6</v>
      </c>
      <c r="BB14" s="24">
        <v>158402.27000000002</v>
      </c>
      <c r="BC14" s="24">
        <v>221548.04</v>
      </c>
      <c r="BD14" s="24">
        <v>135719.11000000002</v>
      </c>
      <c r="BE14" s="24">
        <v>151092.84999999998</v>
      </c>
      <c r="BF14" s="24">
        <v>201800</v>
      </c>
      <c r="BG14" s="24">
        <v>167000</v>
      </c>
      <c r="BH14" s="24">
        <v>147100</v>
      </c>
      <c r="BI14" s="24">
        <v>189700</v>
      </c>
      <c r="BJ14" s="24">
        <v>176100</v>
      </c>
      <c r="BL14" s="24">
        <v>120085.77</v>
      </c>
      <c r="BM14" s="24">
        <v>137351.73000000001</v>
      </c>
      <c r="BN14" s="24">
        <v>109268.53</v>
      </c>
      <c r="BO14" s="24">
        <v>113174.14</v>
      </c>
      <c r="BP14" s="24">
        <v>164149.88</v>
      </c>
      <c r="BQ14" s="24">
        <v>93174.02</v>
      </c>
      <c r="BR14" s="24">
        <v>114248.65999999999</v>
      </c>
      <c r="BS14" s="24">
        <v>134419.85</v>
      </c>
      <c r="BT14" s="24">
        <v>109547.56</v>
      </c>
      <c r="BU14" s="24">
        <v>111826.82</v>
      </c>
      <c r="BV14" s="24">
        <v>142565.79</v>
      </c>
      <c r="BW14" s="24">
        <v>122046.34999999999</v>
      </c>
      <c r="BX14" s="24">
        <v>129957.22</v>
      </c>
      <c r="BY14" s="24">
        <v>153685.61000000002</v>
      </c>
      <c r="BZ14" s="24">
        <v>114065.59000000001</v>
      </c>
      <c r="CA14" s="24">
        <v>119033.37000000001</v>
      </c>
      <c r="CB14" s="24">
        <v>159993.41</v>
      </c>
      <c r="CC14" s="24">
        <v>102338.58</v>
      </c>
      <c r="CD14" s="24">
        <v>112720.31999999999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K14" s="995">
        <v>8643</v>
      </c>
      <c r="CL14" s="995">
        <v>9778</v>
      </c>
      <c r="CM14" s="995">
        <v>7725</v>
      </c>
      <c r="CN14" s="995">
        <v>7855</v>
      </c>
      <c r="CO14" s="995">
        <v>11144</v>
      </c>
      <c r="CP14" s="995">
        <v>6499</v>
      </c>
      <c r="CQ14" s="995">
        <v>7807</v>
      </c>
      <c r="CR14" s="995">
        <v>9222</v>
      </c>
      <c r="CS14" s="995">
        <v>7230</v>
      </c>
      <c r="CT14" s="995">
        <v>8146</v>
      </c>
      <c r="CU14" s="995">
        <v>10514</v>
      </c>
      <c r="CV14" s="995">
        <v>8934</v>
      </c>
      <c r="CW14" s="1293">
        <v>9884</v>
      </c>
      <c r="CX14" s="1293">
        <v>11648</v>
      </c>
      <c r="CY14" s="1293">
        <v>8286</v>
      </c>
      <c r="CZ14" s="1293">
        <v>7800</v>
      </c>
      <c r="DA14" s="1293">
        <v>9800</v>
      </c>
      <c r="DB14" s="995">
        <v>9884</v>
      </c>
      <c r="DC14" s="995">
        <v>11648</v>
      </c>
      <c r="DD14" s="995">
        <v>8286</v>
      </c>
      <c r="DE14" s="995">
        <v>7800</v>
      </c>
      <c r="DF14" s="995">
        <v>9800</v>
      </c>
      <c r="DG14" s="995">
        <v>3441</v>
      </c>
      <c r="DH14" s="995">
        <v>0</v>
      </c>
    </row>
    <row r="15" spans="2:112" ht="21.75" customHeight="1">
      <c r="B15" s="1102">
        <v>106</v>
      </c>
      <c r="C15" s="1102" t="s">
        <v>12</v>
      </c>
      <c r="D15" s="52">
        <v>106</v>
      </c>
      <c r="E15" s="123" t="s">
        <v>12</v>
      </c>
      <c r="G15" s="1004">
        <v>43304</v>
      </c>
      <c r="H15" s="1006">
        <v>6.7041095890410958</v>
      </c>
      <c r="I15" s="1056" t="s">
        <v>704</v>
      </c>
      <c r="J15" s="1005">
        <v>60000</v>
      </c>
      <c r="K15" s="1005">
        <v>72</v>
      </c>
      <c r="M15" s="1095">
        <v>111966.62</v>
      </c>
      <c r="N15" s="1125">
        <v>82162.28</v>
      </c>
      <c r="O15" s="1125">
        <v>29804.339999999997</v>
      </c>
      <c r="P15" s="1005">
        <v>5566</v>
      </c>
      <c r="Q15" s="1005">
        <v>7056</v>
      </c>
      <c r="R15" s="1101">
        <v>0.78883219954648531</v>
      </c>
      <c r="S15" s="1095"/>
      <c r="T15" s="1098">
        <v>20.116173194394538</v>
      </c>
      <c r="U15" s="1207">
        <v>120937.53999999998</v>
      </c>
      <c r="V15" s="1207">
        <v>88827.639999999985</v>
      </c>
      <c r="W15" s="1207">
        <v>32109.899999999994</v>
      </c>
      <c r="X15" s="1208">
        <v>5485</v>
      </c>
      <c r="Y15" s="1208">
        <v>7056</v>
      </c>
      <c r="Z15" s="1209">
        <v>0.77735260770975056</v>
      </c>
      <c r="AA15" s="1207"/>
      <c r="AB15" s="1210">
        <v>21.727908731584616</v>
      </c>
      <c r="AD15" s="1095">
        <v>811398.94</v>
      </c>
      <c r="AE15" s="1125">
        <v>591771.58000000007</v>
      </c>
      <c r="AF15" s="1125">
        <v>219627.35999999987</v>
      </c>
      <c r="AG15" s="1005">
        <v>35793</v>
      </c>
      <c r="AH15" s="1005">
        <v>52920</v>
      </c>
      <c r="AI15" s="1101">
        <v>0.6763605442176871</v>
      </c>
      <c r="AJ15" s="1095"/>
      <c r="AK15" s="1098">
        <v>22.669207386919229</v>
      </c>
      <c r="AM15" s="24">
        <v>102797.53000000001</v>
      </c>
      <c r="AN15" s="24">
        <v>133381.62</v>
      </c>
      <c r="AO15" s="24">
        <v>112218.69</v>
      </c>
      <c r="AP15" s="24">
        <v>117073.33</v>
      </c>
      <c r="AQ15" s="24">
        <v>164415.04999999999</v>
      </c>
      <c r="AR15" s="24">
        <v>92848.34</v>
      </c>
      <c r="AS15" s="24">
        <v>120937.53999999998</v>
      </c>
      <c r="AT15" s="24">
        <v>142981.19999999998</v>
      </c>
      <c r="AU15" s="24">
        <v>115600.84</v>
      </c>
      <c r="AV15" s="24">
        <v>110961.39</v>
      </c>
      <c r="AW15" s="24">
        <v>128669.12</v>
      </c>
      <c r="AX15" s="24">
        <v>118920.59</v>
      </c>
      <c r="AY15" s="24">
        <v>89796.94</v>
      </c>
      <c r="AZ15" s="24">
        <v>129565.46999999999</v>
      </c>
      <c r="BA15" s="24">
        <v>109595.96</v>
      </c>
      <c r="BB15" s="24">
        <v>115201.68</v>
      </c>
      <c r="BC15" s="24">
        <v>165901.16</v>
      </c>
      <c r="BD15" s="24">
        <v>89371.11</v>
      </c>
      <c r="BE15" s="24">
        <v>111966.62</v>
      </c>
      <c r="BF15" s="24">
        <v>147900</v>
      </c>
      <c r="BG15" s="24">
        <v>122400</v>
      </c>
      <c r="BH15" s="24">
        <v>128800</v>
      </c>
      <c r="BI15" s="24">
        <v>147000</v>
      </c>
      <c r="BJ15" s="24">
        <v>127900</v>
      </c>
      <c r="BL15" s="24">
        <v>74931.450000000012</v>
      </c>
      <c r="BM15" s="24">
        <v>97007.22</v>
      </c>
      <c r="BN15" s="24">
        <v>82156.22</v>
      </c>
      <c r="BO15" s="24">
        <v>84815.83</v>
      </c>
      <c r="BP15" s="24">
        <v>120648.51</v>
      </c>
      <c r="BQ15" s="24">
        <v>68233.929999999993</v>
      </c>
      <c r="BR15" s="24">
        <v>88827.639999999985</v>
      </c>
      <c r="BS15" s="24">
        <v>105827.70999999999</v>
      </c>
      <c r="BT15" s="24">
        <v>84867.45</v>
      </c>
      <c r="BU15" s="24">
        <v>80595.86</v>
      </c>
      <c r="BV15" s="24">
        <v>93758.02</v>
      </c>
      <c r="BW15" s="24">
        <v>86358.05</v>
      </c>
      <c r="BX15" s="24">
        <v>65954.64</v>
      </c>
      <c r="BY15" s="24">
        <v>95504.819999999992</v>
      </c>
      <c r="BZ15" s="24">
        <v>80432.990000000005</v>
      </c>
      <c r="CA15" s="24">
        <v>84342.39</v>
      </c>
      <c r="CB15" s="24">
        <v>117049.55</v>
      </c>
      <c r="CC15" s="24">
        <v>66324.91</v>
      </c>
      <c r="CD15" s="24">
        <v>82162.28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K15" s="995">
        <v>4877</v>
      </c>
      <c r="CL15" s="995">
        <v>6282</v>
      </c>
      <c r="CM15" s="995">
        <v>5265</v>
      </c>
      <c r="CN15" s="995">
        <v>5206</v>
      </c>
      <c r="CO15" s="995">
        <v>7261</v>
      </c>
      <c r="CP15" s="995">
        <v>4369</v>
      </c>
      <c r="CQ15" s="995">
        <v>5485</v>
      </c>
      <c r="CR15" s="995">
        <v>6457</v>
      </c>
      <c r="CS15" s="995">
        <v>5126</v>
      </c>
      <c r="CT15" s="995">
        <v>4909</v>
      </c>
      <c r="CU15" s="995">
        <v>5925</v>
      </c>
      <c r="CV15" s="995">
        <v>5202</v>
      </c>
      <c r="CW15" s="1293">
        <v>4117</v>
      </c>
      <c r="CX15" s="1293">
        <v>5566</v>
      </c>
      <c r="CY15" s="1293">
        <v>4718</v>
      </c>
      <c r="CZ15" s="1293">
        <v>5076</v>
      </c>
      <c r="DA15" s="1293">
        <v>6633</v>
      </c>
      <c r="DB15" s="995">
        <v>4117</v>
      </c>
      <c r="DC15" s="995">
        <v>5566</v>
      </c>
      <c r="DD15" s="995">
        <v>4718</v>
      </c>
      <c r="DE15" s="995">
        <v>5076</v>
      </c>
      <c r="DF15" s="995">
        <v>6633</v>
      </c>
      <c r="DG15" s="995">
        <v>1923</v>
      </c>
      <c r="DH15" s="995">
        <v>0</v>
      </c>
    </row>
    <row r="16" spans="2:112" ht="21.75" customHeight="1">
      <c r="B16" s="1102">
        <v>108</v>
      </c>
      <c r="C16" s="1102" t="s">
        <v>14</v>
      </c>
      <c r="D16" s="52">
        <v>108</v>
      </c>
      <c r="E16" s="123" t="s">
        <v>14</v>
      </c>
      <c r="G16" s="1004">
        <v>43570</v>
      </c>
      <c r="H16" s="1006">
        <v>5.9753424657534246</v>
      </c>
      <c r="I16" s="1056" t="s">
        <v>704</v>
      </c>
      <c r="J16" s="1005">
        <v>45000</v>
      </c>
      <c r="K16" s="1005">
        <v>78</v>
      </c>
      <c r="M16" s="1095">
        <v>82984.98</v>
      </c>
      <c r="N16" s="1125">
        <v>61067.96</v>
      </c>
      <c r="O16" s="1125">
        <v>21917.019999999997</v>
      </c>
      <c r="P16" s="1005">
        <v>4246</v>
      </c>
      <c r="Q16" s="1005">
        <v>7644</v>
      </c>
      <c r="R16" s="1101">
        <v>0.55546834118262689</v>
      </c>
      <c r="S16" s="1095"/>
      <c r="T16" s="1098">
        <v>19.544272256241168</v>
      </c>
      <c r="U16" s="1207">
        <v>96333.09</v>
      </c>
      <c r="V16" s="1207">
        <v>70374.61</v>
      </c>
      <c r="W16" s="1207">
        <v>25958.479999999996</v>
      </c>
      <c r="X16" s="1208">
        <v>4136</v>
      </c>
      <c r="Y16" s="1208">
        <v>7644</v>
      </c>
      <c r="Z16" s="1209">
        <v>0.54107796964939825</v>
      </c>
      <c r="AA16" s="1207"/>
      <c r="AB16" s="1210">
        <v>22.68796278850683</v>
      </c>
      <c r="AD16" s="1095">
        <v>628802.82000000007</v>
      </c>
      <c r="AE16" s="1125">
        <v>456985.14</v>
      </c>
      <c r="AF16" s="1125">
        <v>171817.68000000005</v>
      </c>
      <c r="AG16" s="1005">
        <v>26316</v>
      </c>
      <c r="AH16" s="1005">
        <v>57330</v>
      </c>
      <c r="AI16" s="1101">
        <v>0.45902668759811616</v>
      </c>
      <c r="AJ16" s="1095"/>
      <c r="AK16" s="1098">
        <v>23.894316005471957</v>
      </c>
      <c r="AM16" s="24">
        <v>88211.51</v>
      </c>
      <c r="AN16" s="24">
        <v>107351.51</v>
      </c>
      <c r="AO16" s="24">
        <v>84478.459999999992</v>
      </c>
      <c r="AP16" s="24">
        <v>96166.25</v>
      </c>
      <c r="AQ16" s="24">
        <v>116231.67</v>
      </c>
      <c r="AR16" s="24">
        <v>83214.73000000001</v>
      </c>
      <c r="AS16" s="24">
        <v>96333.09</v>
      </c>
      <c r="AT16" s="24">
        <v>118153.42</v>
      </c>
      <c r="AU16" s="24">
        <v>93243.819999999992</v>
      </c>
      <c r="AV16" s="24">
        <v>85629.200000000012</v>
      </c>
      <c r="AW16" s="24">
        <v>98702.5</v>
      </c>
      <c r="AX16" s="24">
        <v>84068.67</v>
      </c>
      <c r="AY16" s="24">
        <v>79651.34</v>
      </c>
      <c r="AZ16" s="24">
        <v>100614.57</v>
      </c>
      <c r="BA16" s="24">
        <v>84065.41</v>
      </c>
      <c r="BB16" s="24">
        <v>85606.85</v>
      </c>
      <c r="BC16" s="24">
        <v>115208.61000000002</v>
      </c>
      <c r="BD16" s="24">
        <v>80671.06</v>
      </c>
      <c r="BE16" s="24">
        <v>82984.98</v>
      </c>
      <c r="BF16" s="24">
        <v>124000</v>
      </c>
      <c r="BG16" s="24">
        <v>97900</v>
      </c>
      <c r="BH16" s="24">
        <v>92200</v>
      </c>
      <c r="BI16" s="24">
        <v>118800</v>
      </c>
      <c r="BJ16" s="24">
        <v>95600</v>
      </c>
      <c r="BL16" s="24">
        <v>64041.06</v>
      </c>
      <c r="BM16" s="24">
        <v>78399.23</v>
      </c>
      <c r="BN16" s="24">
        <v>61644.539999999994</v>
      </c>
      <c r="BO16" s="24">
        <v>69529.649999999994</v>
      </c>
      <c r="BP16" s="24">
        <v>84286.25</v>
      </c>
      <c r="BQ16" s="24">
        <v>61118.73</v>
      </c>
      <c r="BR16" s="24">
        <v>70374.61</v>
      </c>
      <c r="BS16" s="24">
        <v>86693.440000000002</v>
      </c>
      <c r="BT16" s="24">
        <v>67534.09</v>
      </c>
      <c r="BU16" s="24">
        <v>62613.320000000007</v>
      </c>
      <c r="BV16" s="24">
        <v>72750.350000000006</v>
      </c>
      <c r="BW16" s="24">
        <v>61920.75</v>
      </c>
      <c r="BX16" s="24">
        <v>58065.819999999992</v>
      </c>
      <c r="BY16" s="24">
        <v>74616.08</v>
      </c>
      <c r="BZ16" s="24">
        <v>62160.82</v>
      </c>
      <c r="CA16" s="24">
        <v>62907.69</v>
      </c>
      <c r="CB16" s="24">
        <v>79105.850000000006</v>
      </c>
      <c r="CC16" s="24">
        <v>59060.92</v>
      </c>
      <c r="CD16" s="24">
        <v>61067.96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K16" s="995">
        <v>3901</v>
      </c>
      <c r="CL16" s="995">
        <v>4729</v>
      </c>
      <c r="CM16" s="995">
        <v>3729</v>
      </c>
      <c r="CN16" s="995">
        <v>4153</v>
      </c>
      <c r="CO16" s="995">
        <v>4856</v>
      </c>
      <c r="CP16" s="995">
        <v>3519</v>
      </c>
      <c r="CQ16" s="995">
        <v>4136</v>
      </c>
      <c r="CR16" s="995">
        <v>5053</v>
      </c>
      <c r="CS16" s="995">
        <v>3925</v>
      </c>
      <c r="CT16" s="995">
        <v>3535</v>
      </c>
      <c r="CU16" s="995">
        <v>4158</v>
      </c>
      <c r="CV16" s="995">
        <v>3468</v>
      </c>
      <c r="CW16" s="1293">
        <v>3281</v>
      </c>
      <c r="CX16" s="1293">
        <v>4246</v>
      </c>
      <c r="CY16" s="1293">
        <v>3454</v>
      </c>
      <c r="CZ16" s="1293">
        <v>3518</v>
      </c>
      <c r="DA16" s="1293">
        <v>4290</v>
      </c>
      <c r="DB16" s="995">
        <v>3281</v>
      </c>
      <c r="DC16" s="995">
        <v>4246</v>
      </c>
      <c r="DD16" s="995">
        <v>3454</v>
      </c>
      <c r="DE16" s="995">
        <v>3518</v>
      </c>
      <c r="DF16" s="995">
        <v>4290</v>
      </c>
      <c r="DG16" s="995">
        <v>1624</v>
      </c>
      <c r="DH16" s="995">
        <v>0</v>
      </c>
    </row>
    <row r="17" spans="2:112" ht="21.75" customHeight="1">
      <c r="B17" s="1102">
        <v>109</v>
      </c>
      <c r="C17" s="1102" t="s">
        <v>15</v>
      </c>
      <c r="D17" s="52">
        <v>109</v>
      </c>
      <c r="E17" s="123" t="s">
        <v>15</v>
      </c>
      <c r="G17" s="1004">
        <v>43671</v>
      </c>
      <c r="H17" s="1006">
        <v>5.6986301369863011</v>
      </c>
      <c r="I17" s="1056" t="s">
        <v>704</v>
      </c>
      <c r="J17" s="1005">
        <v>82000</v>
      </c>
      <c r="K17" s="1005">
        <v>92</v>
      </c>
      <c r="M17" s="1095">
        <v>146838.90999999997</v>
      </c>
      <c r="N17" s="1125">
        <v>107899.51999999999</v>
      </c>
      <c r="O17" s="1125">
        <v>38939.389999999985</v>
      </c>
      <c r="P17" s="1005">
        <v>7478</v>
      </c>
      <c r="Q17" s="1005">
        <v>9016</v>
      </c>
      <c r="R17" s="1101">
        <v>0.82941437444543031</v>
      </c>
      <c r="S17" s="1095"/>
      <c r="T17" s="1098">
        <v>19.636120620486757</v>
      </c>
      <c r="U17" s="1207">
        <v>157686.97</v>
      </c>
      <c r="V17" s="1207">
        <v>113830.08</v>
      </c>
      <c r="W17" s="1207">
        <v>43856.89</v>
      </c>
      <c r="X17" s="1208">
        <v>6748</v>
      </c>
      <c r="Y17" s="1208">
        <v>9016</v>
      </c>
      <c r="Z17" s="1209">
        <v>0.74844720496894412</v>
      </c>
      <c r="AA17" s="1207"/>
      <c r="AB17" s="1210">
        <v>21.086783899438352</v>
      </c>
      <c r="AD17" s="1095">
        <v>1171998.9099999999</v>
      </c>
      <c r="AE17" s="1125">
        <v>853396.44</v>
      </c>
      <c r="AF17" s="1125">
        <v>318602.46999999997</v>
      </c>
      <c r="AG17" s="1005">
        <v>50312</v>
      </c>
      <c r="AH17" s="1005">
        <v>67620</v>
      </c>
      <c r="AI17" s="1101">
        <v>0.74404022478556642</v>
      </c>
      <c r="AJ17" s="1095"/>
      <c r="AK17" s="1098">
        <v>23.294619772618855</v>
      </c>
      <c r="AM17" s="24">
        <v>167605</v>
      </c>
      <c r="AN17" s="24">
        <v>179132.01</v>
      </c>
      <c r="AO17" s="24">
        <v>146017.54999999999</v>
      </c>
      <c r="AP17" s="24">
        <v>170026.50999999998</v>
      </c>
      <c r="AQ17" s="24">
        <v>252447.67</v>
      </c>
      <c r="AR17" s="24">
        <v>123240.79</v>
      </c>
      <c r="AS17" s="24">
        <v>157686.97</v>
      </c>
      <c r="AT17" s="24">
        <v>207406.25</v>
      </c>
      <c r="AU17" s="24">
        <v>151434.21999999997</v>
      </c>
      <c r="AV17" s="24">
        <v>157916.52000000002</v>
      </c>
      <c r="AW17" s="24">
        <v>205323.62000000002</v>
      </c>
      <c r="AX17" s="24">
        <v>169327.16999999998</v>
      </c>
      <c r="AY17" s="24">
        <v>154272.56</v>
      </c>
      <c r="AZ17" s="24">
        <v>178915.44999999998</v>
      </c>
      <c r="BA17" s="24">
        <v>146885.19</v>
      </c>
      <c r="BB17" s="24">
        <v>171636.63</v>
      </c>
      <c r="BC17" s="24">
        <v>250979.15999999997</v>
      </c>
      <c r="BD17" s="24">
        <v>122471.01000000001</v>
      </c>
      <c r="BE17" s="24">
        <v>146838.90999999997</v>
      </c>
      <c r="BF17" s="24">
        <v>205500</v>
      </c>
      <c r="BG17" s="24">
        <v>173400</v>
      </c>
      <c r="BH17" s="24">
        <v>155100</v>
      </c>
      <c r="BI17" s="24">
        <v>223500</v>
      </c>
      <c r="BJ17" s="24">
        <v>177200</v>
      </c>
      <c r="BL17" s="24">
        <v>121854.27</v>
      </c>
      <c r="BM17" s="24">
        <v>130345.28</v>
      </c>
      <c r="BN17" s="24">
        <v>106427.36</v>
      </c>
      <c r="BO17" s="24">
        <v>123331.66999999998</v>
      </c>
      <c r="BP17" s="24">
        <v>182634.67</v>
      </c>
      <c r="BQ17" s="24">
        <v>90188.76</v>
      </c>
      <c r="BR17" s="24">
        <v>113830.08</v>
      </c>
      <c r="BS17" s="24">
        <v>149687.54999999999</v>
      </c>
      <c r="BT17" s="24">
        <v>109942.18999999999</v>
      </c>
      <c r="BU17" s="24">
        <v>114417.07</v>
      </c>
      <c r="BV17" s="24">
        <v>149433.29</v>
      </c>
      <c r="BW17" s="24">
        <v>124202.45999999999</v>
      </c>
      <c r="BX17" s="24">
        <v>112148.22</v>
      </c>
      <c r="BY17" s="24">
        <v>131025.37999999999</v>
      </c>
      <c r="BZ17" s="24">
        <v>106872.56</v>
      </c>
      <c r="CA17" s="24">
        <v>124899.01999999999</v>
      </c>
      <c r="CB17" s="24">
        <v>179443.05</v>
      </c>
      <c r="CC17" s="24">
        <v>91108.69</v>
      </c>
      <c r="CD17" s="24">
        <v>107899.51999999999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K17" s="995">
        <v>7423</v>
      </c>
      <c r="CL17" s="995">
        <v>7769</v>
      </c>
      <c r="CM17" s="995">
        <v>6535</v>
      </c>
      <c r="CN17" s="995">
        <v>7354</v>
      </c>
      <c r="CO17" s="995">
        <v>10456</v>
      </c>
      <c r="CP17" s="995">
        <v>5296</v>
      </c>
      <c r="CQ17" s="995">
        <v>6748</v>
      </c>
      <c r="CR17" s="995">
        <v>8716</v>
      </c>
      <c r="CS17" s="995">
        <v>6192</v>
      </c>
      <c r="CT17" s="995">
        <v>6385</v>
      </c>
      <c r="CU17" s="995">
        <v>8721</v>
      </c>
      <c r="CV17" s="995">
        <v>7271</v>
      </c>
      <c r="CW17" s="1293">
        <v>6533</v>
      </c>
      <c r="CX17" s="1293">
        <v>7478</v>
      </c>
      <c r="CY17" s="1293">
        <v>6214</v>
      </c>
      <c r="CZ17" s="1293">
        <v>6923</v>
      </c>
      <c r="DA17" s="1293">
        <v>9153</v>
      </c>
      <c r="DB17" s="995">
        <v>6533</v>
      </c>
      <c r="DC17" s="995">
        <v>7478</v>
      </c>
      <c r="DD17" s="995">
        <v>6214</v>
      </c>
      <c r="DE17" s="995">
        <v>6923</v>
      </c>
      <c r="DF17" s="995">
        <v>9153</v>
      </c>
      <c r="DG17" s="995">
        <v>2361</v>
      </c>
      <c r="DH17" s="995">
        <v>0</v>
      </c>
    </row>
    <row r="18" spans="2:112" ht="21.75" customHeight="1">
      <c r="B18" s="1102">
        <v>110</v>
      </c>
      <c r="C18" s="1102" t="s">
        <v>16</v>
      </c>
      <c r="D18" s="52">
        <v>110</v>
      </c>
      <c r="E18" s="123" t="s">
        <v>16</v>
      </c>
      <c r="G18" s="1004">
        <v>43724</v>
      </c>
      <c r="H18" s="1006">
        <v>5.5534246575342463</v>
      </c>
      <c r="I18" s="1056" t="s">
        <v>704</v>
      </c>
      <c r="J18" s="1005">
        <v>49000</v>
      </c>
      <c r="K18" s="1005">
        <v>110</v>
      </c>
      <c r="M18" s="1095">
        <v>74749.86</v>
      </c>
      <c r="N18" s="1125">
        <v>54724.380000000005</v>
      </c>
      <c r="O18" s="1125">
        <v>20025.479999999996</v>
      </c>
      <c r="P18" s="1005">
        <v>3939</v>
      </c>
      <c r="Q18" s="1005">
        <v>10780</v>
      </c>
      <c r="R18" s="1101">
        <v>0.36539888682745825</v>
      </c>
      <c r="S18" s="1095"/>
      <c r="T18" s="1098">
        <v>18.976862147753238</v>
      </c>
      <c r="U18" s="1207">
        <v>84947.28</v>
      </c>
      <c r="V18" s="1207">
        <v>62179.4</v>
      </c>
      <c r="W18" s="1207">
        <v>22767.879999999997</v>
      </c>
      <c r="X18" s="1208">
        <v>4177</v>
      </c>
      <c r="Y18" s="1208">
        <v>10780</v>
      </c>
      <c r="Z18" s="1209">
        <v>0.38747680890538033</v>
      </c>
      <c r="AA18" s="1207"/>
      <c r="AB18" s="1210">
        <v>21.565696877380045</v>
      </c>
      <c r="AD18" s="1095">
        <v>534708.73</v>
      </c>
      <c r="AE18" s="1125">
        <v>386140.23</v>
      </c>
      <c r="AF18" s="1125">
        <v>148568.5</v>
      </c>
      <c r="AG18" s="1005">
        <v>25028</v>
      </c>
      <c r="AH18" s="1005">
        <v>80850</v>
      </c>
      <c r="AI18" s="1101">
        <v>0.30956091527520097</v>
      </c>
      <c r="AJ18" s="1095"/>
      <c r="AK18" s="1098">
        <v>21.364421048425761</v>
      </c>
      <c r="AM18" s="24">
        <v>77593.440000000002</v>
      </c>
      <c r="AN18" s="24">
        <v>90240.53</v>
      </c>
      <c r="AO18" s="24">
        <v>78291.19</v>
      </c>
      <c r="AP18" s="24">
        <v>72656.070000000007</v>
      </c>
      <c r="AQ18" s="24">
        <v>117641.85999999999</v>
      </c>
      <c r="AR18" s="24">
        <v>72620.69</v>
      </c>
      <c r="AS18" s="24">
        <v>84947.28</v>
      </c>
      <c r="AT18" s="24">
        <v>100260.68</v>
      </c>
      <c r="AU18" s="24">
        <v>75432.920000000013</v>
      </c>
      <c r="AV18" s="24">
        <v>67418.67</v>
      </c>
      <c r="AW18" s="24">
        <v>82903.22</v>
      </c>
      <c r="AX18" s="24">
        <v>61940.05</v>
      </c>
      <c r="AY18" s="24">
        <v>61154.37</v>
      </c>
      <c r="AZ18" s="24">
        <v>83671.929999999993</v>
      </c>
      <c r="BA18" s="24">
        <v>72619.11</v>
      </c>
      <c r="BB18" s="24">
        <v>68614.95</v>
      </c>
      <c r="BC18" s="24">
        <v>108099.00999999998</v>
      </c>
      <c r="BD18" s="24">
        <v>65799.5</v>
      </c>
      <c r="BE18" s="24">
        <v>74749.86</v>
      </c>
      <c r="BF18" s="24">
        <v>112600</v>
      </c>
      <c r="BG18" s="24">
        <v>87700</v>
      </c>
      <c r="BH18" s="24">
        <v>83500</v>
      </c>
      <c r="BI18" s="24">
        <v>101500</v>
      </c>
      <c r="BJ18" s="24">
        <v>85600</v>
      </c>
      <c r="BL18" s="24">
        <v>55897.35</v>
      </c>
      <c r="BM18" s="24">
        <v>64915.5</v>
      </c>
      <c r="BN18" s="24">
        <v>56417.880000000005</v>
      </c>
      <c r="BO18" s="24">
        <v>52069.21</v>
      </c>
      <c r="BP18" s="24">
        <v>85026.959999999992</v>
      </c>
      <c r="BQ18" s="24">
        <v>52836.81</v>
      </c>
      <c r="BR18" s="24">
        <v>62179.4</v>
      </c>
      <c r="BS18" s="24">
        <v>72519.16</v>
      </c>
      <c r="BT18" s="24">
        <v>53946.930000000008</v>
      </c>
      <c r="BU18" s="24">
        <v>48265.36</v>
      </c>
      <c r="BV18" s="24">
        <v>60300.25</v>
      </c>
      <c r="BW18" s="24">
        <v>45000.83</v>
      </c>
      <c r="BX18" s="24">
        <v>44024.3</v>
      </c>
      <c r="BY18" s="24">
        <v>60639.06</v>
      </c>
      <c r="BZ18" s="24">
        <v>52409.990000000005</v>
      </c>
      <c r="CA18" s="24">
        <v>49529.67</v>
      </c>
      <c r="CB18" s="24">
        <v>77229.859999999986</v>
      </c>
      <c r="CC18" s="24">
        <v>47582.97</v>
      </c>
      <c r="CD18" s="24">
        <v>54724.380000000005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K18" s="995">
        <v>3911</v>
      </c>
      <c r="CL18" s="995">
        <v>4551</v>
      </c>
      <c r="CM18" s="995">
        <v>3956</v>
      </c>
      <c r="CN18" s="995">
        <v>3619</v>
      </c>
      <c r="CO18" s="995">
        <v>5611</v>
      </c>
      <c r="CP18" s="995">
        <v>3605</v>
      </c>
      <c r="CQ18" s="995">
        <v>4177</v>
      </c>
      <c r="CR18" s="995">
        <v>4932</v>
      </c>
      <c r="CS18" s="995">
        <v>3556</v>
      </c>
      <c r="CT18" s="995">
        <v>3474</v>
      </c>
      <c r="CU18" s="995">
        <v>4155</v>
      </c>
      <c r="CV18" s="995">
        <v>3038</v>
      </c>
      <c r="CW18" s="1293">
        <v>2970</v>
      </c>
      <c r="CX18" s="1293">
        <v>3939</v>
      </c>
      <c r="CY18" s="1293">
        <v>3475</v>
      </c>
      <c r="CZ18" s="1293">
        <v>3215</v>
      </c>
      <c r="DA18" s="1293">
        <v>4520</v>
      </c>
      <c r="DB18" s="995">
        <v>2970</v>
      </c>
      <c r="DC18" s="995">
        <v>3939</v>
      </c>
      <c r="DD18" s="995">
        <v>3475</v>
      </c>
      <c r="DE18" s="995">
        <v>3215</v>
      </c>
      <c r="DF18" s="995">
        <v>4520</v>
      </c>
      <c r="DG18" s="995">
        <v>1547</v>
      </c>
      <c r="DH18" s="995">
        <v>0</v>
      </c>
    </row>
    <row r="19" spans="2:112" ht="21.75" customHeight="1">
      <c r="B19" s="1102">
        <v>111</v>
      </c>
      <c r="C19" s="1102" t="s">
        <v>17</v>
      </c>
      <c r="D19" s="52">
        <v>111</v>
      </c>
      <c r="E19" s="123" t="s">
        <v>17</v>
      </c>
      <c r="G19" s="1004">
        <v>44021</v>
      </c>
      <c r="H19" s="1006">
        <v>4.7397260273972606</v>
      </c>
      <c r="I19" s="1056" t="s">
        <v>704</v>
      </c>
      <c r="J19" s="1005">
        <v>90000</v>
      </c>
      <c r="K19" s="1005">
        <v>78</v>
      </c>
      <c r="M19" s="1095">
        <v>150253.96</v>
      </c>
      <c r="N19" s="1125">
        <v>109522.27</v>
      </c>
      <c r="O19" s="1125">
        <v>40731.689999999988</v>
      </c>
      <c r="P19" s="1005">
        <v>6982</v>
      </c>
      <c r="Q19" s="1005">
        <v>7644</v>
      </c>
      <c r="R19" s="1101">
        <v>0.91339612768184197</v>
      </c>
      <c r="S19" s="1095"/>
      <c r="T19" s="1098">
        <v>21.520189057576623</v>
      </c>
      <c r="U19" s="1207">
        <v>158296.13</v>
      </c>
      <c r="V19" s="1207">
        <v>112792.58000000002</v>
      </c>
      <c r="W19" s="1207">
        <v>45503.549999999988</v>
      </c>
      <c r="X19" s="1208">
        <v>6827</v>
      </c>
      <c r="Y19" s="1208">
        <v>7644</v>
      </c>
      <c r="Z19" s="1209">
        <v>0.89311878597592886</v>
      </c>
      <c r="AA19" s="1207"/>
      <c r="AB19" s="1210">
        <v>22.672032368948727</v>
      </c>
      <c r="AD19" s="1095">
        <v>1117077.5799999998</v>
      </c>
      <c r="AE19" s="1125">
        <v>799933.66999999993</v>
      </c>
      <c r="AF19" s="1125">
        <v>317143.90999999992</v>
      </c>
      <c r="AG19" s="1005">
        <v>46725</v>
      </c>
      <c r="AH19" s="1005">
        <v>57330</v>
      </c>
      <c r="AI19" s="1101">
        <v>0.81501831501831501</v>
      </c>
      <c r="AJ19" s="1095"/>
      <c r="AK19" s="1098">
        <v>23.907492348849647</v>
      </c>
      <c r="AM19" s="24">
        <v>155091.04999999999</v>
      </c>
      <c r="AN19" s="24">
        <v>171453.59</v>
      </c>
      <c r="AO19" s="24">
        <v>153788.72</v>
      </c>
      <c r="AP19" s="24">
        <v>161806.06</v>
      </c>
      <c r="AQ19" s="24">
        <v>235081.58000000002</v>
      </c>
      <c r="AR19" s="24">
        <v>134039.74</v>
      </c>
      <c r="AS19" s="24">
        <v>158296.13</v>
      </c>
      <c r="AT19" s="24">
        <v>197169.78</v>
      </c>
      <c r="AU19" s="24">
        <v>157135.17000000001</v>
      </c>
      <c r="AV19" s="24">
        <v>154772.12</v>
      </c>
      <c r="AW19" s="24">
        <v>173595.21</v>
      </c>
      <c r="AX19" s="24">
        <v>149120.92000000001</v>
      </c>
      <c r="AY19" s="24">
        <v>138005.19</v>
      </c>
      <c r="AZ19" s="24">
        <v>168388.04</v>
      </c>
      <c r="BA19" s="24">
        <v>145244.33000000002</v>
      </c>
      <c r="BB19" s="24">
        <v>153847.07</v>
      </c>
      <c r="BC19" s="24">
        <v>242936.02999999997</v>
      </c>
      <c r="BD19" s="24">
        <v>118402.95999999999</v>
      </c>
      <c r="BE19" s="24">
        <v>150253.96</v>
      </c>
      <c r="BF19" s="24">
        <v>224500</v>
      </c>
      <c r="BG19" s="24">
        <v>184600</v>
      </c>
      <c r="BH19" s="24">
        <v>161200</v>
      </c>
      <c r="BI19" s="24">
        <v>193300</v>
      </c>
      <c r="BJ19" s="24">
        <v>176200</v>
      </c>
      <c r="BL19" s="24">
        <v>110507.47</v>
      </c>
      <c r="BM19" s="24">
        <v>123655.27</v>
      </c>
      <c r="BN19" s="24">
        <v>109673.33</v>
      </c>
      <c r="BO19" s="24">
        <v>114485.01000000001</v>
      </c>
      <c r="BP19" s="24">
        <v>169682.76</v>
      </c>
      <c r="BQ19" s="24">
        <v>96689.91</v>
      </c>
      <c r="BR19" s="24">
        <v>112792.58000000002</v>
      </c>
      <c r="BS19" s="24">
        <v>140369.09</v>
      </c>
      <c r="BT19" s="24">
        <v>110966.62000000001</v>
      </c>
      <c r="BU19" s="24">
        <v>109084.43000000001</v>
      </c>
      <c r="BV19" s="24">
        <v>124487.2</v>
      </c>
      <c r="BW19" s="24">
        <v>108129.1</v>
      </c>
      <c r="BX19" s="24">
        <v>99385.279999999999</v>
      </c>
      <c r="BY19" s="24">
        <v>121630.42</v>
      </c>
      <c r="BZ19" s="24">
        <v>105104.32000000001</v>
      </c>
      <c r="CA19" s="24">
        <v>111780.15</v>
      </c>
      <c r="CB19" s="24">
        <v>166404.04999999999</v>
      </c>
      <c r="CC19" s="24">
        <v>86107.18</v>
      </c>
      <c r="CD19" s="24">
        <v>109522.27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K19" s="995">
        <v>7248</v>
      </c>
      <c r="CL19" s="995">
        <v>7697</v>
      </c>
      <c r="CM19" s="995">
        <v>6893</v>
      </c>
      <c r="CN19" s="995">
        <v>6940</v>
      </c>
      <c r="CO19" s="995">
        <v>9759</v>
      </c>
      <c r="CP19" s="995">
        <v>5801</v>
      </c>
      <c r="CQ19" s="995">
        <v>6827</v>
      </c>
      <c r="CR19" s="995">
        <v>8671</v>
      </c>
      <c r="CS19" s="995">
        <v>6719</v>
      </c>
      <c r="CT19" s="995">
        <v>6388</v>
      </c>
      <c r="CU19" s="995">
        <v>7279</v>
      </c>
      <c r="CV19" s="995">
        <v>6205</v>
      </c>
      <c r="CW19" s="1293">
        <v>5759</v>
      </c>
      <c r="CX19" s="1293">
        <v>6982</v>
      </c>
      <c r="CY19" s="1293">
        <v>6055</v>
      </c>
      <c r="CZ19" s="1293">
        <v>6276</v>
      </c>
      <c r="DA19" s="1293">
        <v>8912</v>
      </c>
      <c r="DB19" s="995">
        <v>5759</v>
      </c>
      <c r="DC19" s="995">
        <v>6982</v>
      </c>
      <c r="DD19" s="995">
        <v>6055</v>
      </c>
      <c r="DE19" s="995">
        <v>6276</v>
      </c>
      <c r="DF19" s="995">
        <v>8912</v>
      </c>
      <c r="DG19" s="995">
        <v>2413</v>
      </c>
      <c r="DH19" s="995">
        <v>0</v>
      </c>
    </row>
    <row r="20" spans="2:112" ht="21.75" customHeight="1">
      <c r="B20" s="1102">
        <v>112</v>
      </c>
      <c r="C20" s="1102" t="s">
        <v>18</v>
      </c>
      <c r="D20" s="52">
        <v>112</v>
      </c>
      <c r="E20" s="123" t="s">
        <v>18</v>
      </c>
      <c r="G20" s="1004">
        <v>44376</v>
      </c>
      <c r="H20" s="1006">
        <v>3.7671232876712328</v>
      </c>
      <c r="I20" s="1056" t="s">
        <v>91</v>
      </c>
      <c r="J20" s="1005">
        <v>118494</v>
      </c>
      <c r="K20" s="1005">
        <v>141</v>
      </c>
      <c r="M20" s="1095">
        <v>234061.77000000002</v>
      </c>
      <c r="N20" s="1125">
        <v>185722.83000000002</v>
      </c>
      <c r="O20" s="1125">
        <v>48338.94</v>
      </c>
      <c r="P20" s="1005">
        <v>16464</v>
      </c>
      <c r="Q20" s="1005">
        <v>13818</v>
      </c>
      <c r="R20" s="1101">
        <v>1.1914893617021276</v>
      </c>
      <c r="S20" s="1095"/>
      <c r="T20" s="1098">
        <v>14.216579810495627</v>
      </c>
      <c r="U20" s="1207">
        <v>253701.38999999998</v>
      </c>
      <c r="V20" s="1207">
        <v>198224.03999999998</v>
      </c>
      <c r="W20" s="1207">
        <v>55477.350000000006</v>
      </c>
      <c r="X20" s="1208">
        <v>13220</v>
      </c>
      <c r="Y20" s="1208">
        <v>13818</v>
      </c>
      <c r="Z20" s="1209">
        <v>0.95672311477782601</v>
      </c>
      <c r="AA20" s="1207"/>
      <c r="AB20" s="1210">
        <v>15.409462463556851</v>
      </c>
      <c r="AD20" s="1095">
        <v>2038798.61</v>
      </c>
      <c r="AE20" s="1125">
        <v>1592853.8900000001</v>
      </c>
      <c r="AF20" s="1125">
        <v>445944.72</v>
      </c>
      <c r="AG20" s="1005">
        <v>109752</v>
      </c>
      <c r="AH20" s="1005">
        <v>103635</v>
      </c>
      <c r="AI20" s="1101">
        <v>1.0590244608481691</v>
      </c>
      <c r="AJ20" s="1095"/>
      <c r="AK20" s="1098">
        <v>18.576414188351922</v>
      </c>
      <c r="AM20" s="24">
        <v>319347.36</v>
      </c>
      <c r="AN20" s="24">
        <v>330919.77</v>
      </c>
      <c r="AO20" s="24">
        <v>275635.39</v>
      </c>
      <c r="AP20" s="24">
        <v>322110.65999999997</v>
      </c>
      <c r="AQ20" s="24">
        <v>401484.47</v>
      </c>
      <c r="AR20" s="24">
        <v>227892.30000000002</v>
      </c>
      <c r="AS20" s="24">
        <v>253701.38999999998</v>
      </c>
      <c r="AT20" s="24">
        <v>311397.36</v>
      </c>
      <c r="AU20" s="24">
        <v>266370.86</v>
      </c>
      <c r="AV20" s="24">
        <v>235525.77999999997</v>
      </c>
      <c r="AW20" s="24">
        <v>323957.06</v>
      </c>
      <c r="AX20" s="24">
        <v>276059.5</v>
      </c>
      <c r="AY20" s="24">
        <v>294200.28999999998</v>
      </c>
      <c r="AZ20" s="24">
        <v>325861.48</v>
      </c>
      <c r="BA20" s="24">
        <v>263091.28999999998</v>
      </c>
      <c r="BB20" s="24">
        <v>296844.14</v>
      </c>
      <c r="BC20" s="24">
        <v>406651.08999999997</v>
      </c>
      <c r="BD20" s="24">
        <v>218088.55</v>
      </c>
      <c r="BE20" s="24">
        <v>234061.77000000002</v>
      </c>
      <c r="BF20" s="24">
        <v>339600</v>
      </c>
      <c r="BG20" s="24">
        <v>265200</v>
      </c>
      <c r="BH20" s="24">
        <v>255600</v>
      </c>
      <c r="BI20" s="24">
        <v>360900</v>
      </c>
      <c r="BJ20" s="24">
        <v>312100</v>
      </c>
      <c r="BL20" s="24">
        <v>249528.51</v>
      </c>
      <c r="BM20" s="24">
        <v>257542.86000000002</v>
      </c>
      <c r="BN20" s="24">
        <v>216003.54</v>
      </c>
      <c r="BO20" s="24">
        <v>253548.66999999998</v>
      </c>
      <c r="BP20" s="24">
        <v>316416.12</v>
      </c>
      <c r="BQ20" s="24">
        <v>178985.23</v>
      </c>
      <c r="BR20" s="24">
        <v>198224.03999999998</v>
      </c>
      <c r="BS20" s="24">
        <v>244096.28999999998</v>
      </c>
      <c r="BT20" s="24">
        <v>208068.32</v>
      </c>
      <c r="BU20" s="24">
        <v>183529.11</v>
      </c>
      <c r="BV20" s="24">
        <v>253703.97999999998</v>
      </c>
      <c r="BW20" s="24">
        <v>217080.57</v>
      </c>
      <c r="BX20" s="24">
        <v>230657.38999999998</v>
      </c>
      <c r="BY20" s="24">
        <v>256884.07</v>
      </c>
      <c r="BZ20" s="24">
        <v>207274.56</v>
      </c>
      <c r="CA20" s="24">
        <v>234306.97</v>
      </c>
      <c r="CB20" s="24">
        <v>305811.3</v>
      </c>
      <c r="CC20" s="24">
        <v>172196.77</v>
      </c>
      <c r="CD20" s="24">
        <v>185722.83000000002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K20" s="995">
        <v>17191</v>
      </c>
      <c r="CL20" s="995">
        <v>17095</v>
      </c>
      <c r="CM20" s="995">
        <v>15012</v>
      </c>
      <c r="CN20" s="995">
        <v>17419</v>
      </c>
      <c r="CO20" s="995">
        <v>21471</v>
      </c>
      <c r="CP20" s="995">
        <v>11962</v>
      </c>
      <c r="CQ20" s="995">
        <v>13220</v>
      </c>
      <c r="CR20" s="995">
        <v>15456</v>
      </c>
      <c r="CS20" s="995">
        <v>13340</v>
      </c>
      <c r="CT20" s="995">
        <v>11762</v>
      </c>
      <c r="CU20" s="995">
        <v>16540</v>
      </c>
      <c r="CV20" s="995">
        <v>14019</v>
      </c>
      <c r="CW20" s="1293">
        <v>15351</v>
      </c>
      <c r="CX20" s="1293">
        <v>16464</v>
      </c>
      <c r="CY20" s="1293">
        <v>12900</v>
      </c>
      <c r="CZ20" s="1293">
        <v>14473</v>
      </c>
      <c r="DA20" s="1293">
        <v>18749</v>
      </c>
      <c r="DB20" s="995">
        <v>15351</v>
      </c>
      <c r="DC20" s="995">
        <v>16464</v>
      </c>
      <c r="DD20" s="995">
        <v>12900</v>
      </c>
      <c r="DE20" s="995">
        <v>14473</v>
      </c>
      <c r="DF20" s="995">
        <v>18749</v>
      </c>
      <c r="DG20" s="995">
        <v>5698</v>
      </c>
      <c r="DH20" s="995">
        <v>0</v>
      </c>
    </row>
    <row r="21" spans="2:112" ht="21.75" customHeight="1">
      <c r="B21" s="1102">
        <v>113</v>
      </c>
      <c r="C21" s="1102" t="s">
        <v>19</v>
      </c>
      <c r="D21" s="52">
        <v>113</v>
      </c>
      <c r="E21" s="123" t="s">
        <v>19</v>
      </c>
      <c r="G21" s="1004">
        <v>44409</v>
      </c>
      <c r="H21" s="1006">
        <v>3.6767123287671235</v>
      </c>
      <c r="I21" s="1056" t="s">
        <v>91</v>
      </c>
      <c r="J21" s="1005">
        <v>55000</v>
      </c>
      <c r="K21" s="1005">
        <v>72</v>
      </c>
      <c r="M21" s="1095">
        <v>84753</v>
      </c>
      <c r="N21" s="1125">
        <v>63356.24</v>
      </c>
      <c r="O21" s="1125">
        <v>21396.760000000002</v>
      </c>
      <c r="P21" s="1005">
        <v>4758</v>
      </c>
      <c r="Q21" s="1005">
        <v>7056</v>
      </c>
      <c r="R21" s="1101">
        <v>0.67431972789115646</v>
      </c>
      <c r="S21" s="1095"/>
      <c r="T21" s="1098">
        <v>17.812736443883985</v>
      </c>
      <c r="U21" s="1207">
        <v>91277.829999999987</v>
      </c>
      <c r="V21" s="1207">
        <v>67087</v>
      </c>
      <c r="W21" s="1207">
        <v>24190.829999999987</v>
      </c>
      <c r="X21" s="1208">
        <v>4120</v>
      </c>
      <c r="Y21" s="1208">
        <v>7056</v>
      </c>
      <c r="Z21" s="1209">
        <v>0.58390022675736963</v>
      </c>
      <c r="AA21" s="1207"/>
      <c r="AB21" s="1210">
        <v>19.184075241698189</v>
      </c>
      <c r="AD21" s="1095">
        <v>677971.06</v>
      </c>
      <c r="AE21" s="1125">
        <v>497326.89</v>
      </c>
      <c r="AF21" s="1125">
        <v>180644.17000000004</v>
      </c>
      <c r="AG21" s="1005">
        <v>30211</v>
      </c>
      <c r="AH21" s="1005">
        <v>52920</v>
      </c>
      <c r="AI21" s="1101">
        <v>0.57088057445200302</v>
      </c>
      <c r="AJ21" s="1095"/>
      <c r="AK21" s="1098">
        <v>22.441198901062528</v>
      </c>
      <c r="AM21" s="24">
        <v>103963.88</v>
      </c>
      <c r="AN21" s="24">
        <v>108042.45999999999</v>
      </c>
      <c r="AO21" s="24">
        <v>87445.290000000008</v>
      </c>
      <c r="AP21" s="24">
        <v>90325.64</v>
      </c>
      <c r="AQ21" s="24">
        <v>133854.84</v>
      </c>
      <c r="AR21" s="24">
        <v>79541.73</v>
      </c>
      <c r="AS21" s="24">
        <v>91277.829999999987</v>
      </c>
      <c r="AT21" s="24">
        <v>120725.56</v>
      </c>
      <c r="AU21" s="24">
        <v>95074.59</v>
      </c>
      <c r="AV21" s="24">
        <v>85222.82</v>
      </c>
      <c r="AW21" s="24">
        <v>102631.95</v>
      </c>
      <c r="AX21" s="24">
        <v>85568.61</v>
      </c>
      <c r="AY21" s="24">
        <v>91632.42</v>
      </c>
      <c r="AZ21" s="24">
        <v>111833.42000000001</v>
      </c>
      <c r="BA21" s="24">
        <v>86773.39</v>
      </c>
      <c r="BB21" s="24">
        <v>92436.540000000008</v>
      </c>
      <c r="BC21" s="24">
        <v>131288.70000000001</v>
      </c>
      <c r="BD21" s="24">
        <v>79253.59</v>
      </c>
      <c r="BE21" s="24">
        <v>84753</v>
      </c>
      <c r="BF21" s="24">
        <v>120400</v>
      </c>
      <c r="BG21" s="24">
        <v>99000</v>
      </c>
      <c r="BH21" s="24">
        <v>93200</v>
      </c>
      <c r="BI21" s="24">
        <v>115800</v>
      </c>
      <c r="BJ21" s="24">
        <v>104800</v>
      </c>
      <c r="BL21" s="24">
        <v>75935.86</v>
      </c>
      <c r="BM21" s="24">
        <v>77915.989999999991</v>
      </c>
      <c r="BN21" s="24">
        <v>63022.460000000006</v>
      </c>
      <c r="BO21" s="24">
        <v>65310.12</v>
      </c>
      <c r="BP21" s="24">
        <v>97238.17</v>
      </c>
      <c r="BQ21" s="24">
        <v>58035.03</v>
      </c>
      <c r="BR21" s="24">
        <v>67087</v>
      </c>
      <c r="BS21" s="24">
        <v>88222.720000000001</v>
      </c>
      <c r="BT21" s="24">
        <v>69695.990000000005</v>
      </c>
      <c r="BU21" s="24">
        <v>62464.49</v>
      </c>
      <c r="BV21" s="24">
        <v>75575.509999999995</v>
      </c>
      <c r="BW21" s="24">
        <v>62861.34</v>
      </c>
      <c r="BX21" s="24">
        <v>67646.2</v>
      </c>
      <c r="BY21" s="24">
        <v>82426.100000000006</v>
      </c>
      <c r="BZ21" s="24">
        <v>63757.350000000006</v>
      </c>
      <c r="CA21" s="24">
        <v>68924.66</v>
      </c>
      <c r="CB21" s="24">
        <v>92730.1</v>
      </c>
      <c r="CC21" s="24">
        <v>58486.240000000005</v>
      </c>
      <c r="CD21" s="24">
        <v>63356.24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K21" s="995">
        <v>4851</v>
      </c>
      <c r="CL21" s="995">
        <v>4896</v>
      </c>
      <c r="CM21" s="995">
        <v>3953</v>
      </c>
      <c r="CN21" s="995">
        <v>4119</v>
      </c>
      <c r="CO21" s="995">
        <v>5837</v>
      </c>
      <c r="CP21" s="995">
        <v>3558</v>
      </c>
      <c r="CQ21" s="995">
        <v>4120</v>
      </c>
      <c r="CR21" s="995">
        <v>5342</v>
      </c>
      <c r="CS21" s="995">
        <v>4091</v>
      </c>
      <c r="CT21" s="995">
        <v>3754</v>
      </c>
      <c r="CU21" s="995">
        <v>4481</v>
      </c>
      <c r="CV21" s="995">
        <v>3663</v>
      </c>
      <c r="CW21" s="1293">
        <v>4023</v>
      </c>
      <c r="CX21" s="1293">
        <v>4758</v>
      </c>
      <c r="CY21" s="1293">
        <v>3642</v>
      </c>
      <c r="CZ21" s="1293">
        <v>3913</v>
      </c>
      <c r="DA21" s="1293">
        <v>5094</v>
      </c>
      <c r="DB21" s="995">
        <v>4023</v>
      </c>
      <c r="DC21" s="995">
        <v>4758</v>
      </c>
      <c r="DD21" s="995">
        <v>3642</v>
      </c>
      <c r="DE21" s="995">
        <v>3913</v>
      </c>
      <c r="DF21" s="995">
        <v>5094</v>
      </c>
      <c r="DG21" s="995">
        <v>1746</v>
      </c>
      <c r="DH21" s="995">
        <v>0</v>
      </c>
    </row>
    <row r="22" spans="2:112" ht="21.75" customHeight="1">
      <c r="B22" s="1102">
        <v>116</v>
      </c>
      <c r="C22" s="1102" t="s">
        <v>20</v>
      </c>
      <c r="D22" s="52">
        <v>115</v>
      </c>
      <c r="E22" s="123" t="s">
        <v>20</v>
      </c>
      <c r="G22" s="1004">
        <v>44669</v>
      </c>
      <c r="H22" s="1006">
        <v>2.9643835616438357</v>
      </c>
      <c r="I22" s="1056" t="s">
        <v>704</v>
      </c>
      <c r="J22" s="1005">
        <v>80000</v>
      </c>
      <c r="K22" s="1005">
        <v>104</v>
      </c>
      <c r="M22" s="1095">
        <v>165437.54</v>
      </c>
      <c r="N22" s="1125">
        <v>117080.97</v>
      </c>
      <c r="O22" s="1125">
        <v>48356.570000000007</v>
      </c>
      <c r="P22" s="1005">
        <v>9039</v>
      </c>
      <c r="Q22" s="1005">
        <v>10192</v>
      </c>
      <c r="R22" s="1101">
        <v>0.88687205651491363</v>
      </c>
      <c r="S22" s="1095"/>
      <c r="T22" s="1098">
        <v>18.302637459896008</v>
      </c>
      <c r="U22" s="1207">
        <v>154843.44</v>
      </c>
      <c r="V22" s="1207">
        <v>107670.01000000001</v>
      </c>
      <c r="W22" s="1207">
        <v>47173.429999999993</v>
      </c>
      <c r="X22" s="1208">
        <v>6508</v>
      </c>
      <c r="Y22" s="1208">
        <v>10192</v>
      </c>
      <c r="Z22" s="1209">
        <v>0.6385400313971743</v>
      </c>
      <c r="AA22" s="1207"/>
      <c r="AB22" s="1210">
        <v>17.130594092266843</v>
      </c>
      <c r="AD22" s="1095">
        <v>1344454.35</v>
      </c>
      <c r="AE22" s="1125">
        <v>933894.3</v>
      </c>
      <c r="AF22" s="1125">
        <v>410560.05000000005</v>
      </c>
      <c r="AG22" s="1005">
        <v>56195</v>
      </c>
      <c r="AH22" s="1005">
        <v>76440</v>
      </c>
      <c r="AI22" s="1101">
        <v>0.7351517530088959</v>
      </c>
      <c r="AJ22" s="1095"/>
      <c r="AK22" s="1098">
        <v>23.924803808167987</v>
      </c>
      <c r="AM22" s="24">
        <v>169084.09</v>
      </c>
      <c r="AN22" s="24">
        <v>178309.98</v>
      </c>
      <c r="AO22" s="24">
        <v>149557.08000000002</v>
      </c>
      <c r="AP22" s="24">
        <v>162689.98000000001</v>
      </c>
      <c r="AQ22" s="24">
        <v>247280</v>
      </c>
      <c r="AR22" s="24">
        <v>133937.16</v>
      </c>
      <c r="AS22" s="24">
        <v>154843.44</v>
      </c>
      <c r="AT22" s="24">
        <v>207661.53</v>
      </c>
      <c r="AU22" s="24">
        <v>159100.68</v>
      </c>
      <c r="AV22" s="24">
        <v>159895.99</v>
      </c>
      <c r="AW22" s="24">
        <v>199818.77000000002</v>
      </c>
      <c r="AX22" s="24">
        <v>158067.51</v>
      </c>
      <c r="AY22" s="24">
        <v>163957.31</v>
      </c>
      <c r="AZ22" s="24">
        <v>221915.51</v>
      </c>
      <c r="BA22" s="24">
        <v>186517.32</v>
      </c>
      <c r="BB22" s="24">
        <v>185307.78</v>
      </c>
      <c r="BC22" s="24">
        <v>288363.43</v>
      </c>
      <c r="BD22" s="24">
        <v>132955.46</v>
      </c>
      <c r="BE22" s="24">
        <v>165437.54</v>
      </c>
      <c r="BF22" s="24">
        <v>210600</v>
      </c>
      <c r="BG22" s="24">
        <v>173900</v>
      </c>
      <c r="BH22" s="24">
        <v>164200</v>
      </c>
      <c r="BI22" s="24">
        <v>208000</v>
      </c>
      <c r="BJ22" s="24">
        <v>163700</v>
      </c>
      <c r="BL22" s="24">
        <v>117413.13</v>
      </c>
      <c r="BM22" s="24">
        <v>122177.75</v>
      </c>
      <c r="BN22" s="24">
        <v>102917.47</v>
      </c>
      <c r="BO22" s="24">
        <v>112015.39</v>
      </c>
      <c r="BP22" s="24">
        <v>169771.43</v>
      </c>
      <c r="BQ22" s="24">
        <v>93869.88</v>
      </c>
      <c r="BR22" s="24">
        <v>107670.01000000001</v>
      </c>
      <c r="BS22" s="24">
        <v>143549.47</v>
      </c>
      <c r="BT22" s="24">
        <v>109385.62</v>
      </c>
      <c r="BU22" s="24">
        <v>110931.13999999998</v>
      </c>
      <c r="BV22" s="24">
        <v>138560.18</v>
      </c>
      <c r="BW22" s="24">
        <v>110256.46</v>
      </c>
      <c r="BX22" s="24">
        <v>115840.33</v>
      </c>
      <c r="BY22" s="24">
        <v>156574.52000000002</v>
      </c>
      <c r="BZ22" s="24">
        <v>130794.63</v>
      </c>
      <c r="CA22" s="24">
        <v>131169.39000000001</v>
      </c>
      <c r="CB22" s="24">
        <v>188340.15999999997</v>
      </c>
      <c r="CC22" s="24">
        <v>94094.3</v>
      </c>
      <c r="CD22" s="24">
        <v>117080.97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K22" s="995">
        <v>7479</v>
      </c>
      <c r="CL22" s="995">
        <v>7785</v>
      </c>
      <c r="CM22" s="995">
        <v>6460</v>
      </c>
      <c r="CN22" s="995">
        <v>6973</v>
      </c>
      <c r="CO22" s="995">
        <v>10013</v>
      </c>
      <c r="CP22" s="995">
        <v>5741</v>
      </c>
      <c r="CQ22" s="995">
        <v>6508</v>
      </c>
      <c r="CR22" s="995">
        <v>8574</v>
      </c>
      <c r="CS22" s="995">
        <v>6472</v>
      </c>
      <c r="CT22" s="995">
        <v>6657</v>
      </c>
      <c r="CU22" s="995">
        <v>8768</v>
      </c>
      <c r="CV22" s="995">
        <v>6487</v>
      </c>
      <c r="CW22" s="1293">
        <v>6627</v>
      </c>
      <c r="CX22" s="1293">
        <v>9039</v>
      </c>
      <c r="CY22" s="1293">
        <v>7444</v>
      </c>
      <c r="CZ22" s="1293">
        <v>7335</v>
      </c>
      <c r="DA22" s="1293">
        <v>10084</v>
      </c>
      <c r="DB22" s="995">
        <v>6627</v>
      </c>
      <c r="DC22" s="995">
        <v>9039</v>
      </c>
      <c r="DD22" s="995">
        <v>7444</v>
      </c>
      <c r="DE22" s="995">
        <v>7335</v>
      </c>
      <c r="DF22" s="995">
        <v>10084</v>
      </c>
      <c r="DG22" s="995">
        <v>2809</v>
      </c>
      <c r="DH22" s="995">
        <v>0</v>
      </c>
    </row>
    <row r="23" spans="2:112" ht="21.75" customHeight="1">
      <c r="B23" s="1102">
        <v>118</v>
      </c>
      <c r="C23" s="1102" t="s">
        <v>25</v>
      </c>
      <c r="D23" s="52">
        <v>116</v>
      </c>
      <c r="E23" s="123" t="s">
        <v>25</v>
      </c>
      <c r="G23" s="1004">
        <v>44971</v>
      </c>
      <c r="H23" s="1006">
        <v>2.1369863013698631</v>
      </c>
      <c r="I23" s="1056" t="s">
        <v>704</v>
      </c>
      <c r="J23" s="1005">
        <v>75000</v>
      </c>
      <c r="K23" s="1005">
        <v>103</v>
      </c>
      <c r="M23" s="1095">
        <v>154489.59000000003</v>
      </c>
      <c r="N23" s="1125">
        <v>110329.60000000001</v>
      </c>
      <c r="O23" s="1125">
        <v>44159.99000000002</v>
      </c>
      <c r="P23" s="1005">
        <v>8393</v>
      </c>
      <c r="Q23" s="1005">
        <v>10094</v>
      </c>
      <c r="R23" s="1101">
        <v>0.83148404993065184</v>
      </c>
      <c r="S23" s="1095"/>
      <c r="T23" s="1098">
        <v>18.406956987966165</v>
      </c>
      <c r="U23" s="1207">
        <v>171926.8</v>
      </c>
      <c r="V23" s="1207">
        <v>119901.31</v>
      </c>
      <c r="W23" s="1207">
        <v>52025.489999999991</v>
      </c>
      <c r="X23" s="1208">
        <v>7599</v>
      </c>
      <c r="Y23" s="1208">
        <v>10094</v>
      </c>
      <c r="Z23" s="1209">
        <v>0.7528234594808797</v>
      </c>
      <c r="AA23" s="1207"/>
      <c r="AB23" s="1210">
        <v>20.484546646014536</v>
      </c>
      <c r="AD23" s="1095">
        <v>1201490.28</v>
      </c>
      <c r="AE23" s="1125">
        <v>851629.02</v>
      </c>
      <c r="AF23" s="1125">
        <v>349861.26</v>
      </c>
      <c r="AG23" s="1005">
        <v>54668</v>
      </c>
      <c r="AH23" s="1005">
        <v>75705</v>
      </c>
      <c r="AI23" s="1101">
        <v>0.7221187504127865</v>
      </c>
      <c r="AJ23" s="1095"/>
      <c r="AK23" s="1098">
        <v>21.977944684275993</v>
      </c>
      <c r="AM23" s="24">
        <v>204792.62000000002</v>
      </c>
      <c r="AN23" s="24">
        <v>227006.75</v>
      </c>
      <c r="AO23" s="24">
        <v>182264.33000000002</v>
      </c>
      <c r="AP23" s="24">
        <v>174659.29</v>
      </c>
      <c r="AQ23" s="24">
        <v>238501.19999999998</v>
      </c>
      <c r="AR23" s="24">
        <v>143391.59</v>
      </c>
      <c r="AS23" s="24">
        <v>171926.8</v>
      </c>
      <c r="AT23" s="24">
        <v>217812.21</v>
      </c>
      <c r="AU23" s="24">
        <v>190593.11000000002</v>
      </c>
      <c r="AV23" s="24">
        <v>168200.76</v>
      </c>
      <c r="AW23" s="24">
        <v>202850.09</v>
      </c>
      <c r="AX23" s="24">
        <v>168538.11</v>
      </c>
      <c r="AY23" s="24">
        <v>178859.89</v>
      </c>
      <c r="AZ23" s="24">
        <v>192352.16000000003</v>
      </c>
      <c r="BA23" s="24">
        <v>153977.47999999998</v>
      </c>
      <c r="BB23" s="24">
        <v>157003.71</v>
      </c>
      <c r="BC23" s="24">
        <v>226534.24</v>
      </c>
      <c r="BD23" s="24">
        <v>138273.21</v>
      </c>
      <c r="BE23" s="24">
        <v>154489.59000000003</v>
      </c>
      <c r="BF23" s="24">
        <v>235664</v>
      </c>
      <c r="BG23" s="24">
        <v>186224</v>
      </c>
      <c r="BH23" s="24">
        <v>184164</v>
      </c>
      <c r="BI23" s="24">
        <v>239166</v>
      </c>
      <c r="BJ23" s="24">
        <v>179426</v>
      </c>
      <c r="BL23" s="24">
        <v>142513.51</v>
      </c>
      <c r="BM23" s="24">
        <v>158432.59</v>
      </c>
      <c r="BN23" s="24">
        <v>125475.4</v>
      </c>
      <c r="BO23" s="24">
        <v>119380.99</v>
      </c>
      <c r="BP23" s="24">
        <v>164597.13999999998</v>
      </c>
      <c r="BQ23" s="24">
        <v>101485.69</v>
      </c>
      <c r="BR23" s="24">
        <v>119901.31</v>
      </c>
      <c r="BS23" s="24">
        <v>152419.06</v>
      </c>
      <c r="BT23" s="24">
        <v>134923.23000000001</v>
      </c>
      <c r="BU23" s="24">
        <v>117958.91</v>
      </c>
      <c r="BV23" s="24">
        <v>142590.39999999999</v>
      </c>
      <c r="BW23" s="24">
        <v>121056.43</v>
      </c>
      <c r="BX23" s="24">
        <v>129255.39000000001</v>
      </c>
      <c r="BY23" s="24">
        <v>136867.62000000002</v>
      </c>
      <c r="BZ23" s="24">
        <v>108659.63</v>
      </c>
      <c r="CA23" s="24">
        <v>111891.89</v>
      </c>
      <c r="CB23" s="24">
        <v>156525.53</v>
      </c>
      <c r="CC23" s="24">
        <v>98099.36</v>
      </c>
      <c r="CD23" s="24">
        <v>110329.60000000001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K23" s="995">
        <v>9388</v>
      </c>
      <c r="CL23" s="995">
        <v>10080</v>
      </c>
      <c r="CM23" s="995">
        <v>8114</v>
      </c>
      <c r="CN23" s="995">
        <v>7495</v>
      </c>
      <c r="CO23" s="995">
        <v>9956</v>
      </c>
      <c r="CP23" s="995">
        <v>6345</v>
      </c>
      <c r="CQ23" s="995">
        <v>7599</v>
      </c>
      <c r="CR23" s="995">
        <v>9325</v>
      </c>
      <c r="CS23" s="995">
        <v>8366</v>
      </c>
      <c r="CT23" s="995">
        <v>7171</v>
      </c>
      <c r="CU23" s="995">
        <v>8845</v>
      </c>
      <c r="CV23" s="995">
        <v>7430</v>
      </c>
      <c r="CW23" s="1293">
        <v>8060</v>
      </c>
      <c r="CX23" s="1293">
        <v>8393</v>
      </c>
      <c r="CY23" s="1293">
        <v>6632</v>
      </c>
      <c r="CZ23" s="1293">
        <v>6659</v>
      </c>
      <c r="DA23" s="1293">
        <v>8471</v>
      </c>
      <c r="DB23" s="995">
        <v>8060</v>
      </c>
      <c r="DC23" s="995">
        <v>8393</v>
      </c>
      <c r="DD23" s="995">
        <v>6632</v>
      </c>
      <c r="DE23" s="995">
        <v>6659</v>
      </c>
      <c r="DF23" s="995">
        <v>8471</v>
      </c>
      <c r="DG23" s="995">
        <v>3173</v>
      </c>
      <c r="DH23" s="995">
        <v>0</v>
      </c>
    </row>
    <row r="24" spans="2:112" ht="21.75" customHeight="1">
      <c r="B24" s="1102">
        <v>115</v>
      </c>
      <c r="C24" s="1102" t="s">
        <v>21</v>
      </c>
      <c r="D24" s="52">
        <v>117</v>
      </c>
      <c r="E24" s="123" t="s">
        <v>21</v>
      </c>
      <c r="G24" s="1004">
        <v>44508</v>
      </c>
      <c r="H24" s="1006">
        <v>3.4054794520547946</v>
      </c>
      <c r="I24" s="1056" t="s">
        <v>704</v>
      </c>
      <c r="J24" s="1005">
        <v>100000</v>
      </c>
      <c r="K24" s="1005">
        <v>100</v>
      </c>
      <c r="M24" s="1095">
        <v>175580.7</v>
      </c>
      <c r="N24" s="1125">
        <v>132144.87</v>
      </c>
      <c r="O24" s="1125">
        <v>43435.830000000016</v>
      </c>
      <c r="P24" s="1005">
        <v>7928</v>
      </c>
      <c r="Q24" s="1005">
        <v>9800</v>
      </c>
      <c r="R24" s="1101">
        <v>0.80897959183673473</v>
      </c>
      <c r="S24" s="1095"/>
      <c r="T24" s="1098">
        <v>22.146909687184664</v>
      </c>
      <c r="U24" s="1207">
        <v>178432.99000000002</v>
      </c>
      <c r="V24" s="1207">
        <v>133320.61000000002</v>
      </c>
      <c r="W24" s="1207">
        <v>45112.380000000005</v>
      </c>
      <c r="X24" s="1208">
        <v>7635</v>
      </c>
      <c r="Y24" s="1208">
        <v>9800</v>
      </c>
      <c r="Z24" s="1209">
        <v>0.77908163265306118</v>
      </c>
      <c r="AA24" s="1207"/>
      <c r="AB24" s="1210">
        <v>22.506683905146318</v>
      </c>
      <c r="AD24" s="1095">
        <v>1346885.8099999998</v>
      </c>
      <c r="AE24" s="1125">
        <v>995106.52999999991</v>
      </c>
      <c r="AF24" s="1125">
        <v>351779.27999999991</v>
      </c>
      <c r="AG24" s="1005">
        <v>55140</v>
      </c>
      <c r="AH24" s="1005">
        <v>73500</v>
      </c>
      <c r="AI24" s="1101">
        <v>0.75020408163265306</v>
      </c>
      <c r="AJ24" s="1095"/>
      <c r="AK24" s="1098">
        <v>24.426655966630392</v>
      </c>
      <c r="AM24" s="24">
        <v>145767.91999999998</v>
      </c>
      <c r="AN24" s="24">
        <v>170944.86</v>
      </c>
      <c r="AO24" s="24">
        <v>157564.95000000001</v>
      </c>
      <c r="AP24" s="24">
        <v>171229.06</v>
      </c>
      <c r="AQ24" s="24">
        <v>264277.69999999995</v>
      </c>
      <c r="AR24" s="24">
        <v>158152.23000000001</v>
      </c>
      <c r="AS24" s="24">
        <v>178432.99000000002</v>
      </c>
      <c r="AT24" s="24">
        <v>228086.34</v>
      </c>
      <c r="AU24" s="24">
        <v>184358.09000000003</v>
      </c>
      <c r="AV24" s="24">
        <v>179199.83000000002</v>
      </c>
      <c r="AW24" s="24">
        <v>197915.73000000004</v>
      </c>
      <c r="AX24" s="24">
        <v>166302.99</v>
      </c>
      <c r="AY24" s="24">
        <v>155088.54999999999</v>
      </c>
      <c r="AZ24" s="24">
        <v>193100.42</v>
      </c>
      <c r="BA24" s="24">
        <v>180328.88999999998</v>
      </c>
      <c r="BB24" s="24">
        <v>194989.68</v>
      </c>
      <c r="BC24" s="24">
        <v>292250.7</v>
      </c>
      <c r="BD24" s="24">
        <v>155546.87</v>
      </c>
      <c r="BE24" s="24">
        <v>175580.7</v>
      </c>
      <c r="BF24" s="24">
        <v>216200</v>
      </c>
      <c r="BG24" s="24">
        <v>175900</v>
      </c>
      <c r="BH24" s="24">
        <v>163200</v>
      </c>
      <c r="BI24" s="24">
        <v>207200</v>
      </c>
      <c r="BJ24" s="24">
        <v>167400</v>
      </c>
      <c r="BL24" s="24">
        <v>104991.66999999998</v>
      </c>
      <c r="BM24" s="24">
        <v>123860.25</v>
      </c>
      <c r="BN24" s="24">
        <v>114493.64</v>
      </c>
      <c r="BO24" s="24">
        <v>124866.95999999999</v>
      </c>
      <c r="BP24" s="24">
        <v>195772.86</v>
      </c>
      <c r="BQ24" s="24">
        <v>118764.19</v>
      </c>
      <c r="BR24" s="24">
        <v>133320.61000000002</v>
      </c>
      <c r="BS24" s="24">
        <v>166789.43</v>
      </c>
      <c r="BT24" s="24">
        <v>134623.08000000002</v>
      </c>
      <c r="BU24" s="24">
        <v>130401.47</v>
      </c>
      <c r="BV24" s="24">
        <v>144124.62000000002</v>
      </c>
      <c r="BW24" s="24">
        <v>121948.98</v>
      </c>
      <c r="BX24" s="24">
        <v>112632.33</v>
      </c>
      <c r="BY24" s="24">
        <v>141608.17000000001</v>
      </c>
      <c r="BZ24" s="24">
        <v>131910.32999999999</v>
      </c>
      <c r="CA24" s="24">
        <v>145023.22</v>
      </c>
      <c r="CB24" s="24">
        <v>215005.63</v>
      </c>
      <c r="CC24" s="24">
        <v>116781.98</v>
      </c>
      <c r="CD24" s="24">
        <v>132144.87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K24" s="995">
        <v>6345</v>
      </c>
      <c r="CL24" s="995">
        <v>7599</v>
      </c>
      <c r="CM24" s="995">
        <v>6847</v>
      </c>
      <c r="CN24" s="995">
        <v>7124</v>
      </c>
      <c r="CO24" s="995">
        <v>10674</v>
      </c>
      <c r="CP24" s="995">
        <v>6843</v>
      </c>
      <c r="CQ24" s="995">
        <v>7635</v>
      </c>
      <c r="CR24" s="995">
        <v>9422</v>
      </c>
      <c r="CS24" s="995">
        <v>7526</v>
      </c>
      <c r="CT24" s="995">
        <v>7359</v>
      </c>
      <c r="CU24" s="995">
        <v>8551</v>
      </c>
      <c r="CV24" s="995">
        <v>7091</v>
      </c>
      <c r="CW24" s="1293">
        <v>6525</v>
      </c>
      <c r="CX24" s="1293">
        <v>7928</v>
      </c>
      <c r="CY24" s="1293">
        <v>7462</v>
      </c>
      <c r="CZ24" s="1293">
        <v>7858</v>
      </c>
      <c r="DA24" s="1293">
        <v>10914</v>
      </c>
      <c r="DB24" s="995">
        <v>6525</v>
      </c>
      <c r="DC24" s="995">
        <v>7928</v>
      </c>
      <c r="DD24" s="995">
        <v>7462</v>
      </c>
      <c r="DE24" s="995">
        <v>7858</v>
      </c>
      <c r="DF24" s="995">
        <v>10914</v>
      </c>
      <c r="DG24" s="995">
        <v>3225</v>
      </c>
      <c r="DH24" s="995">
        <v>0</v>
      </c>
    </row>
    <row r="25" spans="2:112" ht="21.75" customHeight="1">
      <c r="B25" s="1102">
        <v>117</v>
      </c>
      <c r="C25" s="1102" t="s">
        <v>23</v>
      </c>
      <c r="D25" s="52">
        <v>120</v>
      </c>
      <c r="E25" s="123" t="s">
        <v>23</v>
      </c>
      <c r="G25" s="1004">
        <v>45044</v>
      </c>
      <c r="H25" s="1006">
        <v>1.9369863013698629</v>
      </c>
      <c r="I25" s="1056" t="s">
        <v>704</v>
      </c>
      <c r="J25" s="1005">
        <v>95000</v>
      </c>
      <c r="K25" s="1005">
        <v>86</v>
      </c>
      <c r="M25" s="1095">
        <v>202959.48</v>
      </c>
      <c r="N25" s="1125">
        <v>145423.39000000001</v>
      </c>
      <c r="O25" s="1125">
        <v>57536.09</v>
      </c>
      <c r="P25" s="1005">
        <v>9604</v>
      </c>
      <c r="Q25" s="1005">
        <v>8428</v>
      </c>
      <c r="R25" s="1101">
        <v>1.1395348837209303</v>
      </c>
      <c r="S25" s="1095"/>
      <c r="T25" s="1098">
        <v>21.1328071636818</v>
      </c>
      <c r="U25" s="1207">
        <v>196594.99</v>
      </c>
      <c r="V25" s="1207">
        <v>135418.38</v>
      </c>
      <c r="W25" s="1207">
        <v>61176.609999999986</v>
      </c>
      <c r="X25" s="1208">
        <v>7774</v>
      </c>
      <c r="Y25" s="1208">
        <v>8428</v>
      </c>
      <c r="Z25" s="1209">
        <v>0.92240151874703369</v>
      </c>
      <c r="AA25" s="1207"/>
      <c r="AB25" s="1210">
        <v>20.470115576842982</v>
      </c>
      <c r="AD25" s="1095">
        <v>1607917.23</v>
      </c>
      <c r="AE25" s="1125">
        <v>1139067.77</v>
      </c>
      <c r="AF25" s="1125">
        <v>468849.45999999996</v>
      </c>
      <c r="AG25" s="1005">
        <v>66376</v>
      </c>
      <c r="AH25" s="1005">
        <v>63210</v>
      </c>
      <c r="AI25" s="1101">
        <v>1.0500870115488055</v>
      </c>
      <c r="AJ25" s="1095"/>
      <c r="AK25" s="1098">
        <v>24.224376732553935</v>
      </c>
      <c r="AM25" s="24">
        <v>227248.97999999998</v>
      </c>
      <c r="AN25" s="24">
        <v>223428.13999999998</v>
      </c>
      <c r="AO25" s="24">
        <v>193298.01</v>
      </c>
      <c r="AP25" s="24">
        <v>199328.51</v>
      </c>
      <c r="AQ25" s="24">
        <v>285940.46999999997</v>
      </c>
      <c r="AR25" s="24">
        <v>166121.97</v>
      </c>
      <c r="AS25" s="24">
        <v>196594.99</v>
      </c>
      <c r="AT25" s="24">
        <v>240597.05</v>
      </c>
      <c r="AU25" s="24">
        <v>207182.01</v>
      </c>
      <c r="AV25" s="24">
        <v>206509.31</v>
      </c>
      <c r="AW25" s="24">
        <v>258629.33</v>
      </c>
      <c r="AX25" s="24">
        <v>216776.81999999998</v>
      </c>
      <c r="AY25" s="24">
        <v>244016.28999999998</v>
      </c>
      <c r="AZ25" s="24">
        <v>243324.2</v>
      </c>
      <c r="BA25" s="24">
        <v>208650.99</v>
      </c>
      <c r="BB25" s="24">
        <v>210770.93</v>
      </c>
      <c r="BC25" s="24">
        <v>324019.94000000006</v>
      </c>
      <c r="BD25" s="24">
        <v>174175.4</v>
      </c>
      <c r="BE25" s="24">
        <v>202959.48</v>
      </c>
      <c r="BF25" s="24">
        <v>261620</v>
      </c>
      <c r="BG25" s="24">
        <v>206824</v>
      </c>
      <c r="BH25" s="24">
        <v>204558</v>
      </c>
      <c r="BI25" s="24">
        <v>265843</v>
      </c>
      <c r="BJ25" s="24">
        <v>199408</v>
      </c>
      <c r="BL25" s="24">
        <v>159123.29999999999</v>
      </c>
      <c r="BM25" s="24">
        <v>154513.32999999999</v>
      </c>
      <c r="BN25" s="24">
        <v>134468.15</v>
      </c>
      <c r="BO25" s="24">
        <v>136671.34</v>
      </c>
      <c r="BP25" s="24">
        <v>195769.01</v>
      </c>
      <c r="BQ25" s="24">
        <v>116019.76</v>
      </c>
      <c r="BR25" s="24">
        <v>135418.38</v>
      </c>
      <c r="BS25" s="24">
        <v>168131.39</v>
      </c>
      <c r="BT25" s="24">
        <v>145277.53</v>
      </c>
      <c r="BU25" s="24">
        <v>145991.52000000002</v>
      </c>
      <c r="BV25" s="24">
        <v>184559.44999999998</v>
      </c>
      <c r="BW25" s="24">
        <v>156260.35999999999</v>
      </c>
      <c r="BX25" s="24">
        <v>175076.55</v>
      </c>
      <c r="BY25" s="24">
        <v>173205.43000000002</v>
      </c>
      <c r="BZ25" s="24">
        <v>147315.01</v>
      </c>
      <c r="CA25" s="24">
        <v>149723.43</v>
      </c>
      <c r="CB25" s="24">
        <v>222312.90000000002</v>
      </c>
      <c r="CC25" s="24">
        <v>126011.06</v>
      </c>
      <c r="CD25" s="24">
        <v>145423.39000000001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K25" s="995">
        <v>10940</v>
      </c>
      <c r="CL25" s="995">
        <v>10050</v>
      </c>
      <c r="CM25" s="995">
        <v>8254</v>
      </c>
      <c r="CN25" s="995">
        <v>8722</v>
      </c>
      <c r="CO25" s="995">
        <v>12139</v>
      </c>
      <c r="CP25" s="995">
        <v>6738</v>
      </c>
      <c r="CQ25" s="995">
        <v>7774</v>
      </c>
      <c r="CR25" s="995">
        <v>9520</v>
      </c>
      <c r="CS25" s="995">
        <v>7818</v>
      </c>
      <c r="CT25" s="995">
        <v>7993</v>
      </c>
      <c r="CU25" s="995">
        <v>10286</v>
      </c>
      <c r="CV25" s="995">
        <v>8656</v>
      </c>
      <c r="CW25" s="1293">
        <v>9711</v>
      </c>
      <c r="CX25" s="1293">
        <v>9604</v>
      </c>
      <c r="CY25" s="1293">
        <v>8072</v>
      </c>
      <c r="CZ25" s="1293">
        <v>8242</v>
      </c>
      <c r="DA25" s="1293">
        <v>11432</v>
      </c>
      <c r="DB25" s="995">
        <v>9711</v>
      </c>
      <c r="DC25" s="995">
        <v>9604</v>
      </c>
      <c r="DD25" s="995">
        <v>8072</v>
      </c>
      <c r="DE25" s="995">
        <v>8242</v>
      </c>
      <c r="DF25" s="995">
        <v>11432</v>
      </c>
      <c r="DG25" s="995">
        <v>3729</v>
      </c>
      <c r="DH25" s="995">
        <v>0</v>
      </c>
    </row>
    <row r="26" spans="2:112" ht="21.75" customHeight="1">
      <c r="B26" s="1102">
        <v>119</v>
      </c>
      <c r="C26" s="1102" t="s">
        <v>22</v>
      </c>
      <c r="D26" s="52">
        <v>121</v>
      </c>
      <c r="E26" s="1129" t="s">
        <v>22</v>
      </c>
      <c r="G26" s="1004">
        <v>44753</v>
      </c>
      <c r="H26" s="1012">
        <v>2.7342465753424658</v>
      </c>
      <c r="I26" s="1058" t="s">
        <v>704</v>
      </c>
      <c r="J26" s="1013">
        <v>45000</v>
      </c>
      <c r="K26" s="1013">
        <v>124</v>
      </c>
      <c r="M26" s="1130">
        <v>113698.3</v>
      </c>
      <c r="N26" s="1131">
        <v>82419.77</v>
      </c>
      <c r="O26" s="1131">
        <v>31278.53</v>
      </c>
      <c r="P26" s="1013">
        <v>5978</v>
      </c>
      <c r="Q26" s="1013">
        <v>12152</v>
      </c>
      <c r="R26" s="1132">
        <v>0.49193548387096775</v>
      </c>
      <c r="S26" s="1130"/>
      <c r="T26" s="1133">
        <v>19.019454667112747</v>
      </c>
      <c r="U26" s="1211">
        <v>125122.96999999997</v>
      </c>
      <c r="V26" s="1211">
        <v>88643.889999999985</v>
      </c>
      <c r="W26" s="1211">
        <v>36479.079999999987</v>
      </c>
      <c r="X26" s="1212">
        <v>5808</v>
      </c>
      <c r="Y26" s="1212">
        <v>12152</v>
      </c>
      <c r="Z26" s="1213">
        <v>0.47794601711652401</v>
      </c>
      <c r="AA26" s="1211"/>
      <c r="AB26" s="1214">
        <v>20.930573770491797</v>
      </c>
      <c r="AD26" s="1130">
        <v>808407.83000000007</v>
      </c>
      <c r="AE26" s="1131">
        <v>573587.97000000009</v>
      </c>
      <c r="AF26" s="1131">
        <v>234819.86</v>
      </c>
      <c r="AG26" s="1013">
        <v>37404</v>
      </c>
      <c r="AH26" s="1013">
        <v>91140</v>
      </c>
      <c r="AI26" s="1132">
        <v>0.41040157998683346</v>
      </c>
      <c r="AJ26" s="1130"/>
      <c r="AK26" s="1133">
        <v>21.612871083306601</v>
      </c>
      <c r="AM26" s="24">
        <v>130809.59</v>
      </c>
      <c r="AN26" s="24">
        <v>136590.65</v>
      </c>
      <c r="AO26" s="24">
        <v>112452.63</v>
      </c>
      <c r="AP26" s="24">
        <v>110681.19</v>
      </c>
      <c r="AQ26" s="24">
        <v>184650.99</v>
      </c>
      <c r="AR26" s="24">
        <v>102030.79</v>
      </c>
      <c r="AS26" s="24">
        <v>125122.96999999997</v>
      </c>
      <c r="AT26" s="24">
        <v>147798.04999999999</v>
      </c>
      <c r="AU26" s="24">
        <v>114002.54000000001</v>
      </c>
      <c r="AV26" s="24">
        <v>99486.869999999981</v>
      </c>
      <c r="AW26" s="24">
        <v>121477.45999999999</v>
      </c>
      <c r="AX26" s="24">
        <v>104177.16</v>
      </c>
      <c r="AY26" s="24">
        <v>104969.35999999999</v>
      </c>
      <c r="AZ26" s="24">
        <v>124841.69999999998</v>
      </c>
      <c r="BA26" s="24">
        <v>103470.83</v>
      </c>
      <c r="BB26" s="24">
        <v>99963.340000000011</v>
      </c>
      <c r="BC26" s="24">
        <v>164227.34000000003</v>
      </c>
      <c r="BD26" s="24">
        <v>97236.959999999992</v>
      </c>
      <c r="BE26" s="24">
        <v>113698.3</v>
      </c>
      <c r="BF26" s="24">
        <v>168200</v>
      </c>
      <c r="BG26" s="24">
        <v>135700</v>
      </c>
      <c r="BH26" s="24">
        <v>131500</v>
      </c>
      <c r="BI26" s="24">
        <v>174500</v>
      </c>
      <c r="BJ26" s="24">
        <v>124100</v>
      </c>
      <c r="BL26" s="24">
        <v>91303.49</v>
      </c>
      <c r="BM26" s="24">
        <v>95888.89</v>
      </c>
      <c r="BN26" s="24">
        <v>79395.840000000011</v>
      </c>
      <c r="BO26" s="24">
        <v>76301.200000000012</v>
      </c>
      <c r="BP26" s="24">
        <v>129333.98999999999</v>
      </c>
      <c r="BQ26" s="24">
        <v>72337.25</v>
      </c>
      <c r="BR26" s="24">
        <v>88643.889999999985</v>
      </c>
      <c r="BS26" s="24">
        <v>102962</v>
      </c>
      <c r="BT26" s="24">
        <v>79687.19</v>
      </c>
      <c r="BU26" s="24">
        <v>70969.87999999999</v>
      </c>
      <c r="BV26" s="24">
        <v>86340.59</v>
      </c>
      <c r="BW26" s="24">
        <v>74237.36</v>
      </c>
      <c r="BX26" s="24">
        <v>74673.87</v>
      </c>
      <c r="BY26" s="24">
        <v>88941.59</v>
      </c>
      <c r="BZ26" s="24">
        <v>73088.05</v>
      </c>
      <c r="CA26" s="24">
        <v>71920.340000000011</v>
      </c>
      <c r="CB26" s="24">
        <v>112316.48000000001</v>
      </c>
      <c r="CC26" s="24">
        <v>70227.87</v>
      </c>
      <c r="CD26" s="24">
        <v>82419.77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K26" s="995">
        <v>5947</v>
      </c>
      <c r="CL26" s="995">
        <v>6335</v>
      </c>
      <c r="CM26" s="995">
        <v>5265</v>
      </c>
      <c r="CN26" s="995">
        <v>5170</v>
      </c>
      <c r="CO26" s="995">
        <v>8054</v>
      </c>
      <c r="CP26" s="995">
        <v>4706</v>
      </c>
      <c r="CQ26" s="995">
        <v>5808</v>
      </c>
      <c r="CR26" s="995">
        <v>6776</v>
      </c>
      <c r="CS26" s="995">
        <v>5124</v>
      </c>
      <c r="CT26" s="995">
        <v>4599</v>
      </c>
      <c r="CU26" s="995">
        <v>5797</v>
      </c>
      <c r="CV26" s="995">
        <v>4992</v>
      </c>
      <c r="CW26" s="1293">
        <v>4804</v>
      </c>
      <c r="CX26" s="1293">
        <v>5978</v>
      </c>
      <c r="CY26" s="1293">
        <v>5011</v>
      </c>
      <c r="CZ26" s="1293">
        <v>4433</v>
      </c>
      <c r="DA26" s="1293">
        <v>6396</v>
      </c>
      <c r="DB26" s="995">
        <v>4804</v>
      </c>
      <c r="DC26" s="995">
        <v>5978</v>
      </c>
      <c r="DD26" s="995">
        <v>5011</v>
      </c>
      <c r="DE26" s="995">
        <v>4433</v>
      </c>
      <c r="DF26" s="995">
        <v>6396</v>
      </c>
      <c r="DG26" s="995">
        <v>2130</v>
      </c>
      <c r="DH26" s="995">
        <v>0</v>
      </c>
    </row>
    <row r="27" spans="2:112" s="3" customFormat="1" ht="21.75" customHeight="1">
      <c r="B27" s="1103"/>
      <c r="C27" s="1103"/>
      <c r="D27" s="654"/>
      <c r="E27" s="514" t="s">
        <v>628</v>
      </c>
      <c r="F27" s="36"/>
      <c r="G27" s="1104"/>
      <c r="H27" s="1105"/>
      <c r="I27" s="1106"/>
      <c r="J27" s="1107">
        <v>1343844</v>
      </c>
      <c r="K27" s="1107">
        <v>1820</v>
      </c>
      <c r="M27" s="1048">
        <v>2533229.2799999998</v>
      </c>
      <c r="N27" s="1126">
        <v>1866679.9900000002</v>
      </c>
      <c r="O27" s="1126">
        <v>666549.28999999992</v>
      </c>
      <c r="P27" s="1107">
        <v>139053</v>
      </c>
      <c r="Q27" s="1107">
        <v>178360</v>
      </c>
      <c r="R27" s="1108">
        <v>0.77961986992599241</v>
      </c>
      <c r="S27" s="1048"/>
      <c r="T27" s="1109">
        <v>18.217724752432524</v>
      </c>
      <c r="U27" s="1215">
        <v>2671221.41</v>
      </c>
      <c r="V27" s="1215">
        <v>1938004.8</v>
      </c>
      <c r="W27" s="1215">
        <v>733216.61</v>
      </c>
      <c r="X27" s="1216">
        <v>121943</v>
      </c>
      <c r="Y27" s="1216">
        <v>178360</v>
      </c>
      <c r="Z27" s="1217">
        <v>0.68369028930253417</v>
      </c>
      <c r="AA27" s="1215"/>
      <c r="AB27" s="1218">
        <v>19.210095503153475</v>
      </c>
      <c r="AD27" s="1048">
        <v>19784679.960000001</v>
      </c>
      <c r="AE27" s="1126">
        <v>14388657.000000002</v>
      </c>
      <c r="AF27" s="1126">
        <v>5396022.96</v>
      </c>
      <c r="AG27" s="1107">
        <v>909050</v>
      </c>
      <c r="AH27" s="1107">
        <v>1337700</v>
      </c>
      <c r="AI27" s="1108">
        <v>0.67956193466397552</v>
      </c>
      <c r="AJ27" s="1048"/>
      <c r="AK27" s="1109">
        <v>21.764127341730379</v>
      </c>
      <c r="AL27" s="1109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</row>
    <row r="28" spans="2:112" s="1117" customFormat="1" ht="21.75" customHeight="1">
      <c r="B28" s="1110"/>
      <c r="C28" s="1110"/>
      <c r="D28" s="1111"/>
      <c r="E28" s="1112" t="s">
        <v>704</v>
      </c>
      <c r="F28" s="1113"/>
      <c r="G28" s="1114"/>
      <c r="H28" s="1115"/>
      <c r="I28" s="1128" t="s">
        <v>704</v>
      </c>
      <c r="J28" s="1116">
        <v>824000</v>
      </c>
      <c r="K28" s="1116">
        <v>1154</v>
      </c>
      <c r="M28" s="1119">
        <v>1739807.19</v>
      </c>
      <c r="N28" s="1119">
        <v>1268551.1299999999</v>
      </c>
      <c r="O28" s="1119">
        <v>471256.06000000006</v>
      </c>
      <c r="P28" s="1116">
        <v>87612</v>
      </c>
      <c r="Q28" s="1116">
        <v>113092</v>
      </c>
      <c r="R28" s="1118">
        <v>0.77469670710571925</v>
      </c>
      <c r="S28" s="1119"/>
      <c r="T28" s="1120">
        <v>19.858092384604848</v>
      </c>
      <c r="U28" s="1215">
        <v>1818667.25</v>
      </c>
      <c r="V28" s="1215">
        <v>1301636.3</v>
      </c>
      <c r="W28" s="1215">
        <v>517030.94999999995</v>
      </c>
      <c r="X28" s="1216">
        <v>79149</v>
      </c>
      <c r="Y28" s="1216">
        <v>113092</v>
      </c>
      <c r="Z28" s="1217">
        <v>0.69986382768011879</v>
      </c>
      <c r="AA28" s="1215"/>
      <c r="AB28" s="1218">
        <v>20.758198077888874</v>
      </c>
      <c r="AD28" s="1119">
        <v>13365435.26</v>
      </c>
      <c r="AE28" s="1119">
        <v>9584668.4900000021</v>
      </c>
      <c r="AF28" s="1119">
        <v>3780766.7699999996</v>
      </c>
      <c r="AG28" s="1116">
        <v>575512</v>
      </c>
      <c r="AH28" s="1116">
        <v>848190</v>
      </c>
      <c r="AI28" s="1118">
        <v>0.67851778493026327</v>
      </c>
      <c r="AJ28" s="1119"/>
      <c r="AK28" s="1120">
        <v>23.223556172590666</v>
      </c>
      <c r="AL28" s="1120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57"/>
      <c r="CE28" s="157"/>
      <c r="CF28" s="157"/>
      <c r="CG28" s="157"/>
      <c r="CH28" s="157"/>
      <c r="CI28" s="157"/>
    </row>
    <row r="29" spans="2:112" s="1117" customFormat="1" ht="21.75" customHeight="1">
      <c r="B29" s="1110"/>
      <c r="C29" s="1110"/>
      <c r="D29" s="1111"/>
      <c r="E29" s="1112" t="s">
        <v>91</v>
      </c>
      <c r="F29" s="1113"/>
      <c r="G29" s="1114"/>
      <c r="H29" s="1115"/>
      <c r="I29" s="1128" t="s">
        <v>91</v>
      </c>
      <c r="J29" s="1116">
        <v>519844</v>
      </c>
      <c r="K29" s="1116">
        <v>666</v>
      </c>
      <c r="M29" s="1119">
        <v>793422.09</v>
      </c>
      <c r="N29" s="1119">
        <v>598128.86</v>
      </c>
      <c r="O29" s="1119">
        <v>195293.22999999998</v>
      </c>
      <c r="P29" s="1116">
        <v>51441</v>
      </c>
      <c r="Q29" s="1116">
        <v>65268</v>
      </c>
      <c r="R29" s="1118">
        <v>0.78815039529325248</v>
      </c>
      <c r="S29" s="1119"/>
      <c r="T29" s="1120">
        <v>15.423924301627107</v>
      </c>
      <c r="U29" s="1215">
        <v>852554.15999999992</v>
      </c>
      <c r="V29" s="1215">
        <v>636368.5</v>
      </c>
      <c r="W29" s="1215">
        <v>216185.65999999997</v>
      </c>
      <c r="X29" s="1216">
        <v>42794</v>
      </c>
      <c r="Y29" s="1216">
        <v>65268</v>
      </c>
      <c r="Z29" s="1217">
        <v>0.65566586995158427</v>
      </c>
      <c r="AA29" s="1215"/>
      <c r="AB29" s="1218">
        <v>16.57343675278474</v>
      </c>
      <c r="AD29" s="1119">
        <v>6419244.7000000011</v>
      </c>
      <c r="AE29" s="1119">
        <v>4803988.51</v>
      </c>
      <c r="AF29" s="1119">
        <v>1615256.1900000004</v>
      </c>
      <c r="AG29" s="1116">
        <v>333538</v>
      </c>
      <c r="AH29" s="1116">
        <v>489510</v>
      </c>
      <c r="AI29" s="1118">
        <v>0.68137116708545276</v>
      </c>
      <c r="AJ29" s="1119"/>
      <c r="AK29" s="1120">
        <v>19.245917106896368</v>
      </c>
      <c r="AL29" s="1120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L29" s="157"/>
      <c r="BM29" s="157"/>
      <c r="BN29" s="157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7"/>
      <c r="CD29" s="157"/>
      <c r="CE29" s="157"/>
      <c r="CF29" s="157"/>
      <c r="CG29" s="157"/>
      <c r="CH29" s="157"/>
      <c r="CI29" s="157"/>
    </row>
    <row r="30" spans="2:112" ht="21.75" customHeight="1">
      <c r="D30" s="52"/>
      <c r="E30" s="123"/>
      <c r="G30" s="1004"/>
      <c r="H30" s="1006"/>
      <c r="I30" s="1056"/>
      <c r="J30" s="1005"/>
      <c r="K30" s="1005"/>
      <c r="M30" s="1095"/>
      <c r="N30" s="1125"/>
      <c r="O30" s="1125"/>
      <c r="P30" s="1095"/>
      <c r="Q30" s="1005"/>
      <c r="R30" s="1095"/>
      <c r="S30" s="1095"/>
      <c r="U30" s="1207"/>
      <c r="V30" s="1207"/>
      <c r="W30" s="1207"/>
      <c r="X30" s="1207"/>
      <c r="Y30" s="1208"/>
      <c r="Z30" s="1207"/>
      <c r="AA30" s="1207"/>
      <c r="AB30" s="1210"/>
      <c r="AE30" s="1127"/>
      <c r="AF30" s="1127"/>
      <c r="AJ30" s="1095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</row>
    <row r="31" spans="2:112" ht="21.75" customHeight="1">
      <c r="B31" s="1102">
        <v>120</v>
      </c>
      <c r="C31" s="1102" t="s">
        <v>191</v>
      </c>
      <c r="D31" s="52">
        <v>122</v>
      </c>
      <c r="E31" s="123" t="s">
        <v>191</v>
      </c>
      <c r="G31" s="1004">
        <v>45168</v>
      </c>
      <c r="H31" s="1006">
        <v>1.5972602739726027</v>
      </c>
      <c r="I31" s="1056" t="s">
        <v>704</v>
      </c>
      <c r="J31" s="1005">
        <v>35000</v>
      </c>
      <c r="K31" s="1005">
        <v>102</v>
      </c>
      <c r="M31" s="1095">
        <v>99838.23</v>
      </c>
      <c r="N31" s="1125">
        <v>72715.06</v>
      </c>
      <c r="O31" s="1125">
        <v>27123.17</v>
      </c>
      <c r="P31" s="1005">
        <v>5315</v>
      </c>
      <c r="Q31" s="1005">
        <v>9996</v>
      </c>
      <c r="R31" s="1101">
        <v>0.53171268507402958</v>
      </c>
      <c r="S31" s="1095"/>
      <c r="T31" s="1098">
        <v>18.784238946378174</v>
      </c>
      <c r="U31" s="1207">
        <v>129101.59</v>
      </c>
      <c r="V31" s="1207">
        <v>91248.43</v>
      </c>
      <c r="W31" s="1207">
        <v>37853.160000000003</v>
      </c>
      <c r="X31" s="1208">
        <v>5374</v>
      </c>
      <c r="Y31" s="1208">
        <v>9996</v>
      </c>
      <c r="Z31" s="1209">
        <v>0.53761504601840737</v>
      </c>
      <c r="AA31" s="1207"/>
      <c r="AB31" s="1210">
        <v>24.290045155221073</v>
      </c>
      <c r="AD31" s="1095">
        <v>766221.82</v>
      </c>
      <c r="AE31" s="1125">
        <v>548292.66999999993</v>
      </c>
      <c r="AF31" s="1125">
        <v>217929.15000000002</v>
      </c>
      <c r="AG31" s="1005">
        <v>33766</v>
      </c>
      <c r="AH31" s="1005">
        <v>74970</v>
      </c>
      <c r="AI31" s="1101">
        <v>0.4503934907296252</v>
      </c>
      <c r="AJ31" s="1095"/>
      <c r="AK31" s="1098">
        <v>22.692110999229993</v>
      </c>
      <c r="AM31" s="24">
        <v>0</v>
      </c>
      <c r="AN31" s="24">
        <v>185107.34</v>
      </c>
      <c r="AO31" s="24">
        <v>146596.10999999999</v>
      </c>
      <c r="AP31" s="24">
        <v>144218.59</v>
      </c>
      <c r="AQ31" s="24">
        <v>185055.64</v>
      </c>
      <c r="AR31" s="24">
        <v>119564.96</v>
      </c>
      <c r="AS31" s="24">
        <v>129101.59</v>
      </c>
      <c r="AT31" s="24">
        <v>161149.33000000002</v>
      </c>
      <c r="AU31" s="24">
        <v>131884.13999999998</v>
      </c>
      <c r="AV31" s="24">
        <v>111093.3</v>
      </c>
      <c r="AW31" s="24">
        <v>135118.97</v>
      </c>
      <c r="AX31" s="24">
        <v>105602.95</v>
      </c>
      <c r="AY31" s="24">
        <v>111126.17000000001</v>
      </c>
      <c r="AZ31" s="24">
        <v>125706.23000000001</v>
      </c>
      <c r="BA31" s="24">
        <v>96307.7</v>
      </c>
      <c r="BB31" s="24">
        <v>94029.28</v>
      </c>
      <c r="BC31" s="24">
        <v>146044.71999999997</v>
      </c>
      <c r="BD31" s="24">
        <v>93169.489999999991</v>
      </c>
      <c r="BE31" s="24">
        <v>99838.23</v>
      </c>
      <c r="BF31" s="24">
        <v>146466</v>
      </c>
      <c r="BG31" s="24">
        <v>115875</v>
      </c>
      <c r="BH31" s="24">
        <v>114639</v>
      </c>
      <c r="BI31" s="24">
        <v>148938</v>
      </c>
      <c r="BJ31" s="24">
        <v>111549</v>
      </c>
      <c r="BL31" s="24">
        <v>0</v>
      </c>
      <c r="BM31" s="24">
        <v>127577.29999999999</v>
      </c>
      <c r="BN31" s="24">
        <v>101727.93</v>
      </c>
      <c r="BO31" s="24">
        <v>99953.59</v>
      </c>
      <c r="BP31" s="24">
        <v>127021.47</v>
      </c>
      <c r="BQ31" s="24">
        <v>84686.1</v>
      </c>
      <c r="BR31" s="24">
        <v>91248.43</v>
      </c>
      <c r="BS31" s="24">
        <v>114653.96</v>
      </c>
      <c r="BT31" s="24">
        <v>93642.01</v>
      </c>
      <c r="BU31" s="24">
        <v>79455.260000000009</v>
      </c>
      <c r="BV31" s="24">
        <v>96683.290000000008</v>
      </c>
      <c r="BW31" s="24">
        <v>75944.739999999991</v>
      </c>
      <c r="BX31" s="24">
        <v>80514.600000000006</v>
      </c>
      <c r="BY31" s="24">
        <v>90598.13</v>
      </c>
      <c r="BZ31" s="24">
        <v>69049.209999999992</v>
      </c>
      <c r="CA31" s="24">
        <v>67798.16</v>
      </c>
      <c r="CB31" s="24">
        <v>100548.51999999999</v>
      </c>
      <c r="CC31" s="24">
        <v>67068.989999999991</v>
      </c>
      <c r="CD31" s="24">
        <v>72715.06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K31" s="995">
        <v>0</v>
      </c>
      <c r="CL31" s="995">
        <v>8373</v>
      </c>
      <c r="CM31" s="995">
        <v>6087</v>
      </c>
      <c r="CN31" s="995">
        <v>6149</v>
      </c>
      <c r="CO31" s="995">
        <v>7712</v>
      </c>
      <c r="CP31" s="995">
        <v>4992</v>
      </c>
      <c r="CQ31" s="995">
        <v>5374</v>
      </c>
      <c r="CR31" s="995">
        <v>6911</v>
      </c>
      <c r="CS31" s="995">
        <v>5203</v>
      </c>
      <c r="CT31" s="995">
        <v>4608</v>
      </c>
      <c r="CU31" s="995">
        <v>5815</v>
      </c>
      <c r="CV31" s="995">
        <v>4652</v>
      </c>
      <c r="CW31" s="1293">
        <v>5007</v>
      </c>
      <c r="CX31" s="1293">
        <v>5315</v>
      </c>
      <c r="CY31" s="1293">
        <v>3968</v>
      </c>
      <c r="CZ31" s="1293">
        <v>3899</v>
      </c>
      <c r="DA31" s="1293">
        <v>5255</v>
      </c>
      <c r="DB31" s="995">
        <v>5007</v>
      </c>
      <c r="DC31" s="995">
        <v>5315</v>
      </c>
      <c r="DD31" s="995">
        <v>3968</v>
      </c>
      <c r="DE31" s="995">
        <v>3899</v>
      </c>
      <c r="DF31" s="995">
        <v>5255</v>
      </c>
      <c r="DG31" s="995">
        <v>1920</v>
      </c>
      <c r="DH31" s="995">
        <v>0</v>
      </c>
    </row>
    <row r="32" spans="2:112" ht="21.75" customHeight="1">
      <c r="B32" s="1102">
        <v>122</v>
      </c>
      <c r="C32" s="1102" t="s">
        <v>198</v>
      </c>
      <c r="D32" s="52">
        <v>123</v>
      </c>
      <c r="E32" s="123" t="s">
        <v>198</v>
      </c>
      <c r="G32" s="1004">
        <v>45240</v>
      </c>
      <c r="H32" s="1006">
        <v>1.4</v>
      </c>
      <c r="I32" s="1056" t="s">
        <v>704</v>
      </c>
      <c r="J32" s="1005">
        <v>85000</v>
      </c>
      <c r="K32" s="1005">
        <v>128</v>
      </c>
      <c r="M32" s="1095">
        <v>110191.45</v>
      </c>
      <c r="N32" s="1125">
        <v>83083.97</v>
      </c>
      <c r="O32" s="1125">
        <v>27107.479999999996</v>
      </c>
      <c r="P32" s="1005">
        <v>5426</v>
      </c>
      <c r="Q32" s="1005">
        <v>12544</v>
      </c>
      <c r="R32" s="1101">
        <v>0.43255739795918369</v>
      </c>
      <c r="S32" s="1095"/>
      <c r="T32" s="1098">
        <v>20.308044600073718</v>
      </c>
      <c r="U32" s="1207">
        <v>161713.29</v>
      </c>
      <c r="V32" s="1207">
        <v>119128.41</v>
      </c>
      <c r="W32" s="1207">
        <v>42584.880000000005</v>
      </c>
      <c r="X32" s="1208">
        <v>6941</v>
      </c>
      <c r="Y32" s="1208">
        <v>12544</v>
      </c>
      <c r="Z32" s="1209">
        <v>0.55333227040816324</v>
      </c>
      <c r="AA32" s="1207"/>
      <c r="AB32" s="1210">
        <v>29.803407666789532</v>
      </c>
      <c r="AD32" s="1095">
        <v>841840.03</v>
      </c>
      <c r="AE32" s="1125">
        <v>628080.51</v>
      </c>
      <c r="AF32" s="1125">
        <v>213759.52000000002</v>
      </c>
      <c r="AG32" s="1005">
        <v>36205</v>
      </c>
      <c r="AH32" s="1005">
        <v>94080</v>
      </c>
      <c r="AI32" s="1101">
        <v>0.38483205782312924</v>
      </c>
      <c r="AJ32" s="1095"/>
      <c r="AK32" s="1098">
        <v>23.252037840077339</v>
      </c>
      <c r="AM32" s="24">
        <v>0</v>
      </c>
      <c r="AN32" s="24">
        <v>0</v>
      </c>
      <c r="AO32" s="24">
        <v>0</v>
      </c>
      <c r="AP32" s="24">
        <v>120915.18</v>
      </c>
      <c r="AQ32" s="24">
        <v>239445.81</v>
      </c>
      <c r="AR32" s="24">
        <v>152581.97</v>
      </c>
      <c r="AS32" s="24">
        <v>161713.29</v>
      </c>
      <c r="AT32" s="24">
        <v>195021.84</v>
      </c>
      <c r="AU32" s="24">
        <v>153546.03</v>
      </c>
      <c r="AV32" s="24">
        <v>125994.5</v>
      </c>
      <c r="AW32" s="24">
        <v>143477.07</v>
      </c>
      <c r="AX32" s="24">
        <v>107725.73000000001</v>
      </c>
      <c r="AY32" s="24">
        <v>114637.74</v>
      </c>
      <c r="AZ32" s="24">
        <v>129385.70999999999</v>
      </c>
      <c r="BA32" s="24">
        <v>109169.95999999999</v>
      </c>
      <c r="BB32" s="24">
        <v>112888.13999999998</v>
      </c>
      <c r="BC32" s="24">
        <v>161198.08000000002</v>
      </c>
      <c r="BD32" s="24">
        <v>104368.95</v>
      </c>
      <c r="BE32" s="24">
        <v>110191.45</v>
      </c>
      <c r="BF32" s="24">
        <v>183134</v>
      </c>
      <c r="BG32" s="24">
        <v>144818</v>
      </c>
      <c r="BH32" s="24">
        <v>143170</v>
      </c>
      <c r="BI32" s="24">
        <v>186018</v>
      </c>
      <c r="BJ32" s="24">
        <v>139565</v>
      </c>
      <c r="BL32" s="24">
        <v>0</v>
      </c>
      <c r="BM32" s="24">
        <v>0</v>
      </c>
      <c r="BN32" s="24">
        <v>0</v>
      </c>
      <c r="BO32" s="24">
        <v>88208</v>
      </c>
      <c r="BP32" s="24">
        <v>175985.88</v>
      </c>
      <c r="BQ32" s="24">
        <v>113590.53</v>
      </c>
      <c r="BR32" s="24">
        <v>119128.41</v>
      </c>
      <c r="BS32" s="24">
        <v>144983.38</v>
      </c>
      <c r="BT32" s="24">
        <v>113981.76999999999</v>
      </c>
      <c r="BU32" s="24">
        <v>93553.459999999992</v>
      </c>
      <c r="BV32" s="24">
        <v>106577.9</v>
      </c>
      <c r="BW32" s="24">
        <v>80915.27</v>
      </c>
      <c r="BX32" s="24">
        <v>86073.650000000009</v>
      </c>
      <c r="BY32" s="24">
        <v>96626.87</v>
      </c>
      <c r="BZ32" s="24">
        <v>81375.649999999994</v>
      </c>
      <c r="CA32" s="24">
        <v>84268.79</v>
      </c>
      <c r="CB32" s="24">
        <v>117902.08</v>
      </c>
      <c r="CC32" s="24">
        <v>78749.5</v>
      </c>
      <c r="CD32" s="24">
        <v>83083.97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K32" s="995">
        <v>0</v>
      </c>
      <c r="CL32" s="995">
        <v>0</v>
      </c>
      <c r="CM32" s="995">
        <v>0</v>
      </c>
      <c r="CN32" s="995">
        <v>5557</v>
      </c>
      <c r="CO32" s="995">
        <v>10160</v>
      </c>
      <c r="CP32" s="995">
        <v>6695</v>
      </c>
      <c r="CQ32" s="995">
        <v>6941</v>
      </c>
      <c r="CR32" s="995">
        <v>8388</v>
      </c>
      <c r="CS32" s="995">
        <v>6610</v>
      </c>
      <c r="CT32" s="995">
        <v>5171</v>
      </c>
      <c r="CU32" s="995">
        <v>6072</v>
      </c>
      <c r="CV32" s="995">
        <v>4594</v>
      </c>
      <c r="CW32" s="1293">
        <v>4842</v>
      </c>
      <c r="CX32" s="1293">
        <v>5426</v>
      </c>
      <c r="CY32" s="1293">
        <v>4552</v>
      </c>
      <c r="CZ32" s="1293">
        <v>4717</v>
      </c>
      <c r="DA32" s="1293">
        <v>6400</v>
      </c>
      <c r="DB32" s="995">
        <v>4842</v>
      </c>
      <c r="DC32" s="995">
        <v>5426</v>
      </c>
      <c r="DD32" s="995">
        <v>4552</v>
      </c>
      <c r="DE32" s="995">
        <v>4717</v>
      </c>
      <c r="DF32" s="995">
        <v>6400</v>
      </c>
      <c r="DG32" s="995">
        <v>2468</v>
      </c>
      <c r="DH32" s="995">
        <v>0</v>
      </c>
    </row>
    <row r="33" spans="2:112" ht="21.75" customHeight="1">
      <c r="B33" s="1102">
        <v>114</v>
      </c>
      <c r="C33" s="1102" t="s">
        <v>24</v>
      </c>
      <c r="D33" s="52">
        <v>114</v>
      </c>
      <c r="E33" s="123" t="s">
        <v>24</v>
      </c>
      <c r="G33" s="1004">
        <v>45261</v>
      </c>
      <c r="H33" s="1006">
        <v>1.3424657534246576</v>
      </c>
      <c r="I33" s="1056" t="s">
        <v>704</v>
      </c>
      <c r="J33" s="1005">
        <v>73000</v>
      </c>
      <c r="K33" s="1005">
        <v>140</v>
      </c>
      <c r="M33" s="1095">
        <v>158069.12</v>
      </c>
      <c r="N33" s="1125">
        <v>112623.72</v>
      </c>
      <c r="O33" s="1125">
        <v>45445.399999999994</v>
      </c>
      <c r="P33" s="1005">
        <v>8080</v>
      </c>
      <c r="Q33" s="1005">
        <v>13720</v>
      </c>
      <c r="R33" s="1101">
        <v>0.58892128279883382</v>
      </c>
      <c r="S33" s="1095"/>
      <c r="T33" s="1098">
        <v>19.5630099009901</v>
      </c>
      <c r="U33" s="1207">
        <v>207570.94999999998</v>
      </c>
      <c r="V33" s="1207">
        <v>148230.60999999999</v>
      </c>
      <c r="W33" s="1207">
        <v>59340.34</v>
      </c>
      <c r="X33" s="1208">
        <v>8602</v>
      </c>
      <c r="Y33" s="1208">
        <v>13720</v>
      </c>
      <c r="Z33" s="1209">
        <v>0.62696793002915452</v>
      </c>
      <c r="AA33" s="1207"/>
      <c r="AB33" s="1210">
        <v>25.689474009900987</v>
      </c>
      <c r="AD33" s="1095">
        <v>1151865.78</v>
      </c>
      <c r="AE33" s="1125">
        <v>824787.40999999992</v>
      </c>
      <c r="AF33" s="1125">
        <v>327078.37000000011</v>
      </c>
      <c r="AG33" s="1005">
        <v>48593</v>
      </c>
      <c r="AH33" s="1005">
        <v>102900</v>
      </c>
      <c r="AI33" s="1101">
        <v>0.47223517978620022</v>
      </c>
      <c r="AJ33" s="1095"/>
      <c r="AK33" s="1098">
        <v>23.704356182989319</v>
      </c>
      <c r="AM33" s="24">
        <v>0</v>
      </c>
      <c r="AN33" s="24">
        <v>0</v>
      </c>
      <c r="AO33" s="24">
        <v>0</v>
      </c>
      <c r="AP33" s="24">
        <v>0</v>
      </c>
      <c r="AQ33" s="24">
        <v>209394.34</v>
      </c>
      <c r="AR33" s="24">
        <v>178662.69</v>
      </c>
      <c r="AS33" s="24">
        <v>207570.94999999998</v>
      </c>
      <c r="AT33" s="24">
        <v>238091.09</v>
      </c>
      <c r="AU33" s="24">
        <v>183868.97999999998</v>
      </c>
      <c r="AV33" s="24">
        <v>178074.03</v>
      </c>
      <c r="AW33" s="24">
        <v>202558.91000000003</v>
      </c>
      <c r="AX33" s="24">
        <v>151482.16999999998</v>
      </c>
      <c r="AY33" s="24">
        <v>145581.38</v>
      </c>
      <c r="AZ33" s="24">
        <v>195052.60000000003</v>
      </c>
      <c r="BA33" s="24">
        <v>152605.26</v>
      </c>
      <c r="BB33" s="24">
        <v>150273.74</v>
      </c>
      <c r="BC33" s="24">
        <v>221134.16</v>
      </c>
      <c r="BD33" s="24">
        <v>129149.51999999999</v>
      </c>
      <c r="BE33" s="24">
        <v>158069.12</v>
      </c>
      <c r="BF33" s="24">
        <v>235664</v>
      </c>
      <c r="BG33" s="24">
        <v>186224</v>
      </c>
      <c r="BH33" s="24">
        <v>184164</v>
      </c>
      <c r="BI33" s="24">
        <v>239166</v>
      </c>
      <c r="BJ33" s="24">
        <v>179426</v>
      </c>
      <c r="BL33" s="24">
        <v>0</v>
      </c>
      <c r="BM33" s="24">
        <v>0</v>
      </c>
      <c r="BN33" s="24">
        <v>0</v>
      </c>
      <c r="BO33" s="24">
        <v>0</v>
      </c>
      <c r="BP33" s="24">
        <v>147706.9</v>
      </c>
      <c r="BQ33" s="24">
        <v>128467.26</v>
      </c>
      <c r="BR33" s="24">
        <v>148230.60999999999</v>
      </c>
      <c r="BS33" s="24">
        <v>168249.72</v>
      </c>
      <c r="BT33" s="24">
        <v>130022.37</v>
      </c>
      <c r="BU33" s="24">
        <v>125937.26999999999</v>
      </c>
      <c r="BV33" s="24">
        <v>143620.76</v>
      </c>
      <c r="BW33" s="24">
        <v>108535.89</v>
      </c>
      <c r="BX33" s="24">
        <v>102878.76000000001</v>
      </c>
      <c r="BY33" s="24">
        <v>139091.24000000002</v>
      </c>
      <c r="BZ33" s="24">
        <v>108377.94</v>
      </c>
      <c r="CA33" s="24">
        <v>109782.72</v>
      </c>
      <c r="CB33" s="24">
        <v>158031.57</v>
      </c>
      <c r="CC33" s="24">
        <v>94001.459999999992</v>
      </c>
      <c r="CD33" s="24">
        <v>112623.72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K33" s="995">
        <v>0</v>
      </c>
      <c r="CL33" s="995">
        <v>0</v>
      </c>
      <c r="CM33" s="995">
        <v>0</v>
      </c>
      <c r="CN33" s="995">
        <v>0</v>
      </c>
      <c r="CO33" s="995">
        <v>9797</v>
      </c>
      <c r="CP33" s="995">
        <v>7409</v>
      </c>
      <c r="CQ33" s="995">
        <v>8602</v>
      </c>
      <c r="CR33" s="995">
        <v>9869</v>
      </c>
      <c r="CS33" s="995">
        <v>7143</v>
      </c>
      <c r="CT33" s="995">
        <v>7153</v>
      </c>
      <c r="CU33" s="995">
        <v>8397</v>
      </c>
      <c r="CV33" s="995">
        <v>6472</v>
      </c>
      <c r="CW33" s="1293">
        <v>6088</v>
      </c>
      <c r="CX33" s="1293">
        <v>8080</v>
      </c>
      <c r="CY33" s="1293">
        <v>6213</v>
      </c>
      <c r="CZ33" s="1293">
        <v>6003</v>
      </c>
      <c r="DA33" s="1293">
        <v>8041</v>
      </c>
      <c r="DB33" s="995">
        <v>6088</v>
      </c>
      <c r="DC33" s="995">
        <v>8080</v>
      </c>
      <c r="DD33" s="995">
        <v>6213</v>
      </c>
      <c r="DE33" s="995">
        <v>6003</v>
      </c>
      <c r="DF33" s="995">
        <v>8041</v>
      </c>
      <c r="DG33" s="995">
        <v>2560</v>
      </c>
      <c r="DH33" s="995">
        <v>0</v>
      </c>
    </row>
    <row r="34" spans="2:112" ht="21.75" customHeight="1">
      <c r="B34" s="1102">
        <v>125</v>
      </c>
      <c r="C34" s="1102" t="s">
        <v>218</v>
      </c>
      <c r="D34" s="52">
        <v>128</v>
      </c>
      <c r="E34" s="123" t="s">
        <v>218</v>
      </c>
      <c r="G34" s="1004">
        <v>45247</v>
      </c>
      <c r="H34" s="1006">
        <v>1.3808219178082193</v>
      </c>
      <c r="I34" s="1056" t="s">
        <v>91</v>
      </c>
      <c r="J34" s="1005">
        <v>100000</v>
      </c>
      <c r="K34" s="1005">
        <v>113</v>
      </c>
      <c r="M34" s="1095">
        <v>113404.15</v>
      </c>
      <c r="N34" s="1125">
        <v>82269.14</v>
      </c>
      <c r="O34" s="1125">
        <v>31135.009999999995</v>
      </c>
      <c r="P34" s="1005">
        <v>5410</v>
      </c>
      <c r="Q34" s="1005">
        <v>11074</v>
      </c>
      <c r="R34" s="1101">
        <v>0.48853169586418638</v>
      </c>
      <c r="S34" s="1095"/>
      <c r="T34" s="1098">
        <v>20.961950092421439</v>
      </c>
      <c r="U34" s="1207">
        <v>147727.35</v>
      </c>
      <c r="V34" s="1207">
        <v>105410.20000000001</v>
      </c>
      <c r="W34" s="1207">
        <v>42317.149999999994</v>
      </c>
      <c r="X34" s="1208">
        <v>6294</v>
      </c>
      <c r="Y34" s="1208">
        <v>11074</v>
      </c>
      <c r="Z34" s="1209">
        <v>0.56835831677803861</v>
      </c>
      <c r="AA34" s="1207"/>
      <c r="AB34" s="1210">
        <v>27.30634935304991</v>
      </c>
      <c r="AD34" s="1095">
        <v>825753.63000000012</v>
      </c>
      <c r="AE34" s="1125">
        <v>590923.00000000012</v>
      </c>
      <c r="AF34" s="1125">
        <v>234830.63</v>
      </c>
      <c r="AG34" s="1005">
        <v>34985</v>
      </c>
      <c r="AH34" s="1005">
        <v>83055</v>
      </c>
      <c r="AI34" s="1101">
        <v>0.42122689783878153</v>
      </c>
      <c r="AJ34" s="1095"/>
      <c r="AK34" s="1098">
        <v>23.603076461340578</v>
      </c>
      <c r="AM34" s="24">
        <v>0</v>
      </c>
      <c r="AN34" s="24">
        <v>0</v>
      </c>
      <c r="AO34" s="24">
        <v>0</v>
      </c>
      <c r="AP34" s="24">
        <v>64858.689999999995</v>
      </c>
      <c r="AQ34" s="24">
        <v>196005.03</v>
      </c>
      <c r="AR34" s="24">
        <v>136245.81</v>
      </c>
      <c r="AS34" s="24">
        <v>147727.35</v>
      </c>
      <c r="AT34" s="24">
        <v>179545.41</v>
      </c>
      <c r="AU34" s="24">
        <v>137819.45000000001</v>
      </c>
      <c r="AV34" s="24">
        <v>119243.23000000001</v>
      </c>
      <c r="AW34" s="24">
        <v>142542.75</v>
      </c>
      <c r="AX34" s="24">
        <v>111443.18</v>
      </c>
      <c r="AY34" s="24">
        <v>113403.03</v>
      </c>
      <c r="AZ34" s="24">
        <v>131475.96000000002</v>
      </c>
      <c r="BA34" s="24">
        <v>105912.85</v>
      </c>
      <c r="BB34" s="24">
        <v>111009.56</v>
      </c>
      <c r="BC34" s="24">
        <v>149619.91</v>
      </c>
      <c r="BD34" s="24">
        <v>100928.17</v>
      </c>
      <c r="BE34" s="24">
        <v>113404.15</v>
      </c>
      <c r="BF34" s="24">
        <v>183134</v>
      </c>
      <c r="BG34" s="24">
        <v>144818</v>
      </c>
      <c r="BH34" s="24">
        <v>143170</v>
      </c>
      <c r="BI34" s="24">
        <v>186018</v>
      </c>
      <c r="BJ34" s="24">
        <v>139565</v>
      </c>
      <c r="BL34" s="24">
        <v>0</v>
      </c>
      <c r="BM34" s="24">
        <v>0</v>
      </c>
      <c r="BN34" s="24">
        <v>0</v>
      </c>
      <c r="BO34" s="24">
        <v>46078.649999999994</v>
      </c>
      <c r="BP34" s="24">
        <v>138892.41</v>
      </c>
      <c r="BQ34" s="24">
        <v>98482.72</v>
      </c>
      <c r="BR34" s="24">
        <v>105410.20000000001</v>
      </c>
      <c r="BS34" s="24">
        <v>127698.49</v>
      </c>
      <c r="BT34" s="24">
        <v>97432.74</v>
      </c>
      <c r="BU34" s="24">
        <v>84197.58</v>
      </c>
      <c r="BV34" s="24">
        <v>102134.51</v>
      </c>
      <c r="BW34" s="24">
        <v>79292.95</v>
      </c>
      <c r="BX34" s="24">
        <v>80576.72</v>
      </c>
      <c r="BY34" s="24">
        <v>93746.94</v>
      </c>
      <c r="BZ34" s="24">
        <v>75554.17</v>
      </c>
      <c r="CA34" s="24">
        <v>79859.459999999992</v>
      </c>
      <c r="CB34" s="24">
        <v>105629.29000000001</v>
      </c>
      <c r="CC34" s="24">
        <v>73287.28</v>
      </c>
      <c r="CD34" s="24">
        <v>82269.14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K34" s="995">
        <v>0</v>
      </c>
      <c r="CL34" s="995">
        <v>0</v>
      </c>
      <c r="CM34" s="995">
        <v>0</v>
      </c>
      <c r="CN34" s="995">
        <v>3120</v>
      </c>
      <c r="CO34" s="995">
        <v>8610</v>
      </c>
      <c r="CP34" s="995">
        <v>6016</v>
      </c>
      <c r="CQ34" s="995">
        <v>6294</v>
      </c>
      <c r="CR34" s="995">
        <v>7917</v>
      </c>
      <c r="CS34" s="995">
        <v>5635</v>
      </c>
      <c r="CT34" s="995">
        <v>4869</v>
      </c>
      <c r="CU34" s="995">
        <v>5897</v>
      </c>
      <c r="CV34" s="995">
        <v>4838</v>
      </c>
      <c r="CW34" s="1293">
        <v>4770</v>
      </c>
      <c r="CX34" s="1293">
        <v>5410</v>
      </c>
      <c r="CY34" s="1293">
        <v>4254</v>
      </c>
      <c r="CZ34" s="1293">
        <v>4495</v>
      </c>
      <c r="DA34" s="1293">
        <v>5876</v>
      </c>
      <c r="DB34" s="995">
        <v>4770</v>
      </c>
      <c r="DC34" s="995">
        <v>5410</v>
      </c>
      <c r="DD34" s="995">
        <v>4254</v>
      </c>
      <c r="DE34" s="995">
        <v>4495</v>
      </c>
      <c r="DF34" s="995">
        <v>5876</v>
      </c>
      <c r="DG34" s="995">
        <v>2176</v>
      </c>
      <c r="DH34" s="995">
        <v>0</v>
      </c>
    </row>
    <row r="35" spans="2:112" ht="21.75" customHeight="1">
      <c r="B35" s="1102">
        <v>123</v>
      </c>
      <c r="D35" s="52">
        <v>127</v>
      </c>
      <c r="E35" s="123" t="s">
        <v>200</v>
      </c>
      <c r="G35" s="1004">
        <v>45444</v>
      </c>
      <c r="H35" s="1006">
        <v>0.84109589041095889</v>
      </c>
      <c r="I35" s="1056" t="s">
        <v>704</v>
      </c>
      <c r="J35" s="1005">
        <v>75000</v>
      </c>
      <c r="K35" s="1005">
        <v>78</v>
      </c>
      <c r="M35" s="1095">
        <v>116315.73</v>
      </c>
      <c r="N35" s="1125">
        <v>85859.93</v>
      </c>
      <c r="O35" s="1125">
        <v>30455.800000000003</v>
      </c>
      <c r="P35" s="1005">
        <v>7394</v>
      </c>
      <c r="Q35" s="1005">
        <v>7644</v>
      </c>
      <c r="R35" s="1101">
        <v>0.967294610151753</v>
      </c>
      <c r="S35" s="1095"/>
      <c r="T35" s="1098">
        <v>15.731096835271842</v>
      </c>
      <c r="U35" s="1207">
        <v>0</v>
      </c>
      <c r="V35" s="1207">
        <v>0</v>
      </c>
      <c r="W35" s="1207">
        <v>0</v>
      </c>
      <c r="X35" s="1208">
        <v>0</v>
      </c>
      <c r="Y35" s="1208">
        <v>0</v>
      </c>
      <c r="Z35" s="1209" t="e">
        <v>#DIV/0!</v>
      </c>
      <c r="AA35" s="1207"/>
      <c r="AB35" s="1210">
        <v>0</v>
      </c>
      <c r="AD35" s="1095">
        <v>949620.65</v>
      </c>
      <c r="AE35" s="1125">
        <v>696016.54</v>
      </c>
      <c r="AF35" s="1125">
        <v>253604.11</v>
      </c>
      <c r="AG35" s="1005">
        <v>45825</v>
      </c>
      <c r="AH35" s="1005">
        <v>57330</v>
      </c>
      <c r="AI35" s="1101">
        <v>0.79931972789115646</v>
      </c>
      <c r="AJ35" s="1095"/>
      <c r="AK35" s="1098">
        <v>20.722763775231861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58955.89</v>
      </c>
      <c r="AX35" s="24">
        <v>147878.66</v>
      </c>
      <c r="AY35" s="24">
        <v>145831.07</v>
      </c>
      <c r="AZ35" s="24">
        <v>171231.51</v>
      </c>
      <c r="BA35" s="24">
        <v>126226.53</v>
      </c>
      <c r="BB35" s="24">
        <v>121761.8</v>
      </c>
      <c r="BC35" s="24">
        <v>164859.84</v>
      </c>
      <c r="BD35" s="24">
        <v>103394.17000000001</v>
      </c>
      <c r="BE35" s="24">
        <v>116315.73</v>
      </c>
      <c r="BF35" s="24">
        <v>146466</v>
      </c>
      <c r="BG35" s="24">
        <v>115875</v>
      </c>
      <c r="BH35" s="24">
        <v>114639</v>
      </c>
      <c r="BI35" s="24">
        <v>148938</v>
      </c>
      <c r="BJ35" s="24">
        <v>111549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42076.72</v>
      </c>
      <c r="BW35" s="24">
        <v>108161.78</v>
      </c>
      <c r="BX35" s="24">
        <v>106993.44</v>
      </c>
      <c r="BY35" s="24">
        <v>125384.19</v>
      </c>
      <c r="BZ35" s="24">
        <v>92072.12</v>
      </c>
      <c r="CA35" s="24">
        <v>89587.61</v>
      </c>
      <c r="CB35" s="24">
        <v>119594.45999999999</v>
      </c>
      <c r="CC35" s="24">
        <v>76524.790000000008</v>
      </c>
      <c r="CD35" s="24">
        <v>85859.93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K35" s="995">
        <v>0</v>
      </c>
      <c r="CL35" s="995">
        <v>0</v>
      </c>
      <c r="CM35" s="995">
        <v>0</v>
      </c>
      <c r="CN35" s="995">
        <v>0</v>
      </c>
      <c r="CO35" s="995">
        <v>0</v>
      </c>
      <c r="CP35" s="995">
        <v>0</v>
      </c>
      <c r="CQ35" s="995">
        <v>0</v>
      </c>
      <c r="CR35" s="995">
        <v>0</v>
      </c>
      <c r="CS35" s="995">
        <v>0</v>
      </c>
      <c r="CT35" s="995">
        <v>0</v>
      </c>
      <c r="CU35" s="995">
        <v>2880</v>
      </c>
      <c r="CV35" s="995">
        <v>6870</v>
      </c>
      <c r="CW35" s="1293">
        <v>6575</v>
      </c>
      <c r="CX35" s="1293">
        <v>7394</v>
      </c>
      <c r="CY35" s="1293">
        <v>5514</v>
      </c>
      <c r="CZ35" s="1293">
        <v>5274</v>
      </c>
      <c r="DA35" s="1293">
        <v>7099</v>
      </c>
      <c r="DB35" s="995">
        <v>6575</v>
      </c>
      <c r="DC35" s="995">
        <v>7394</v>
      </c>
      <c r="DD35" s="995">
        <v>5514</v>
      </c>
      <c r="DE35" s="995">
        <v>5274</v>
      </c>
      <c r="DF35" s="995">
        <v>7099</v>
      </c>
      <c r="DG35" s="995">
        <v>2493</v>
      </c>
      <c r="DH35" s="995">
        <v>0</v>
      </c>
    </row>
    <row r="36" spans="2:112" ht="21.75" customHeight="1">
      <c r="B36" s="1102">
        <v>127</v>
      </c>
      <c r="D36" s="52">
        <v>126</v>
      </c>
      <c r="E36" s="123" t="s">
        <v>743</v>
      </c>
      <c r="G36" s="1004">
        <v>45474</v>
      </c>
      <c r="H36" s="1006">
        <v>0.75890410958904109</v>
      </c>
      <c r="I36" s="1056" t="s">
        <v>91</v>
      </c>
      <c r="J36" s="1005">
        <v>111930</v>
      </c>
      <c r="K36" s="1005">
        <v>102</v>
      </c>
      <c r="M36" s="1095">
        <v>135140.85</v>
      </c>
      <c r="N36" s="1125">
        <v>107597.44</v>
      </c>
      <c r="O36" s="1125">
        <v>27543.410000000003</v>
      </c>
      <c r="P36" s="1005">
        <v>11708</v>
      </c>
      <c r="Q36" s="1005">
        <v>9996</v>
      </c>
      <c r="R36" s="1101">
        <v>1.1712685074029612</v>
      </c>
      <c r="S36" s="1095"/>
      <c r="T36" s="1098">
        <v>11.542607618722242</v>
      </c>
      <c r="U36" s="1207">
        <v>0</v>
      </c>
      <c r="V36" s="1207">
        <v>0</v>
      </c>
      <c r="W36" s="1207">
        <v>0</v>
      </c>
      <c r="X36" s="1208">
        <v>0</v>
      </c>
      <c r="Y36" s="1208">
        <v>0</v>
      </c>
      <c r="Z36" s="1209" t="e">
        <v>#DIV/0!</v>
      </c>
      <c r="AA36" s="1207"/>
      <c r="AB36" s="1210">
        <v>0</v>
      </c>
      <c r="AD36" s="1095">
        <v>1300695.5900000001</v>
      </c>
      <c r="AE36" s="1125">
        <v>1030347.8500000001</v>
      </c>
      <c r="AF36" s="1125">
        <v>270347.74</v>
      </c>
      <c r="AG36" s="1005">
        <v>75075</v>
      </c>
      <c r="AH36" s="1005">
        <v>74970</v>
      </c>
      <c r="AI36" s="1101">
        <v>1.0014005602240896</v>
      </c>
      <c r="AJ36" s="1095"/>
      <c r="AK36" s="1098">
        <v>17.325282584082586</v>
      </c>
      <c r="AM36" s="24">
        <v>0</v>
      </c>
      <c r="AN36" s="24">
        <v>0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417.14</v>
      </c>
      <c r="AY36" s="24">
        <v>178905.52000000002</v>
      </c>
      <c r="AZ36" s="24">
        <v>236442.52000000002</v>
      </c>
      <c r="BA36" s="24">
        <v>172534.6</v>
      </c>
      <c r="BB36" s="24">
        <v>184549.66999999998</v>
      </c>
      <c r="BC36" s="24">
        <v>234904.61</v>
      </c>
      <c r="BD36" s="24">
        <v>158217.82</v>
      </c>
      <c r="BE36" s="24">
        <v>135140.85</v>
      </c>
      <c r="BF36" s="24">
        <v>209399</v>
      </c>
      <c r="BG36" s="24">
        <v>165521</v>
      </c>
      <c r="BH36" s="24">
        <v>163564</v>
      </c>
      <c r="BI36" s="24">
        <v>212695</v>
      </c>
      <c r="BJ36" s="24">
        <v>159444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417.14</v>
      </c>
      <c r="BX36" s="24">
        <v>140325.41</v>
      </c>
      <c r="BY36" s="24">
        <v>187397.56000000003</v>
      </c>
      <c r="BZ36" s="24">
        <v>136085.67000000001</v>
      </c>
      <c r="CA36" s="24">
        <v>147173.66999999998</v>
      </c>
      <c r="CB36" s="24">
        <v>185395.62</v>
      </c>
      <c r="CC36" s="24">
        <v>126372.48000000001</v>
      </c>
      <c r="CD36" s="24">
        <v>107597.44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K36" s="995">
        <v>0</v>
      </c>
      <c r="CL36" s="995">
        <v>0</v>
      </c>
      <c r="CM36" s="995">
        <v>0</v>
      </c>
      <c r="CN36" s="995">
        <v>0</v>
      </c>
      <c r="CO36" s="995">
        <v>0</v>
      </c>
      <c r="CP36" s="995">
        <v>0</v>
      </c>
      <c r="CQ36" s="995">
        <v>0</v>
      </c>
      <c r="CR36" s="995">
        <v>0</v>
      </c>
      <c r="CS36" s="995">
        <v>0</v>
      </c>
      <c r="CT36" s="995">
        <v>0</v>
      </c>
      <c r="CU36" s="995">
        <v>0</v>
      </c>
      <c r="CV36" s="995">
        <v>25</v>
      </c>
      <c r="CW36" s="1293">
        <v>9796</v>
      </c>
      <c r="CX36" s="1293">
        <v>11708</v>
      </c>
      <c r="CY36" s="1293">
        <v>8414</v>
      </c>
      <c r="CZ36" s="1293">
        <v>9204</v>
      </c>
      <c r="DA36" s="1293">
        <v>14449</v>
      </c>
      <c r="DB36" s="995">
        <v>9796</v>
      </c>
      <c r="DC36" s="995">
        <v>11708</v>
      </c>
      <c r="DD36" s="995">
        <v>8414</v>
      </c>
      <c r="DE36" s="995">
        <v>9204</v>
      </c>
      <c r="DF36" s="995">
        <v>14449</v>
      </c>
      <c r="DG36" s="995">
        <v>4443</v>
      </c>
      <c r="DH36" s="995">
        <v>0</v>
      </c>
    </row>
    <row r="37" spans="2:112" ht="21.75" customHeight="1">
      <c r="B37" s="1102">
        <v>121</v>
      </c>
      <c r="D37" s="52">
        <v>121</v>
      </c>
      <c r="E37" s="123" t="s">
        <v>199</v>
      </c>
      <c r="G37" s="1004">
        <v>45474</v>
      </c>
      <c r="H37" s="1006">
        <v>0.75890410958904109</v>
      </c>
      <c r="I37" s="1056" t="s">
        <v>704</v>
      </c>
      <c r="J37" s="1005">
        <v>55000</v>
      </c>
      <c r="K37" s="1005">
        <v>72</v>
      </c>
      <c r="M37" s="1095">
        <v>116315.73</v>
      </c>
      <c r="N37" s="1125">
        <v>85859.93</v>
      </c>
      <c r="O37" s="1125">
        <v>30455.800000000003</v>
      </c>
      <c r="P37" s="1005">
        <v>6530</v>
      </c>
      <c r="Q37" s="1005">
        <v>7056</v>
      </c>
      <c r="R37" s="1101">
        <v>0.92545351473922899</v>
      </c>
      <c r="S37" s="1095"/>
      <c r="T37" s="1098">
        <v>17.812516079632466</v>
      </c>
      <c r="U37" s="1207">
        <v>0</v>
      </c>
      <c r="V37" s="1207">
        <v>0</v>
      </c>
      <c r="W37" s="1207">
        <v>0</v>
      </c>
      <c r="X37" s="1208">
        <v>0</v>
      </c>
      <c r="Y37" s="1208">
        <v>0</v>
      </c>
      <c r="Z37" s="1209" t="e">
        <v>#DIV/0!</v>
      </c>
      <c r="AA37" s="1207"/>
      <c r="AB37" s="1210">
        <v>0</v>
      </c>
      <c r="AD37" s="1095">
        <v>949620.65</v>
      </c>
      <c r="AE37" s="1125">
        <v>696016.54</v>
      </c>
      <c r="AF37" s="1125">
        <v>253604.11</v>
      </c>
      <c r="AG37" s="1005">
        <v>41511</v>
      </c>
      <c r="AH37" s="1005">
        <v>52920</v>
      </c>
      <c r="AI37" s="1101">
        <v>0.7844104308390023</v>
      </c>
      <c r="AJ37" s="1095"/>
      <c r="AK37" s="1098">
        <v>22.876361687263618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0</v>
      </c>
      <c r="AW37" s="24">
        <v>58955.89</v>
      </c>
      <c r="AX37" s="24">
        <v>147878.66</v>
      </c>
      <c r="AY37" s="24">
        <v>145831.07</v>
      </c>
      <c r="AZ37" s="24">
        <v>171231.51</v>
      </c>
      <c r="BA37" s="24">
        <v>126226.53</v>
      </c>
      <c r="BB37" s="24">
        <v>121761.8</v>
      </c>
      <c r="BC37" s="24">
        <v>164859.84</v>
      </c>
      <c r="BD37" s="24">
        <v>103394.17000000001</v>
      </c>
      <c r="BE37" s="24">
        <v>116315.73</v>
      </c>
      <c r="BF37" s="24">
        <v>146466</v>
      </c>
      <c r="BG37" s="24">
        <v>115875</v>
      </c>
      <c r="BH37" s="24">
        <v>114639</v>
      </c>
      <c r="BI37" s="24">
        <v>148938</v>
      </c>
      <c r="BJ37" s="24">
        <v>111549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42076.72</v>
      </c>
      <c r="BW37" s="24">
        <v>108161.78</v>
      </c>
      <c r="BX37" s="24">
        <v>106993.44</v>
      </c>
      <c r="BY37" s="24">
        <v>125384.19</v>
      </c>
      <c r="BZ37" s="24">
        <v>92072.12</v>
      </c>
      <c r="CA37" s="24">
        <v>89587.61</v>
      </c>
      <c r="CB37" s="24">
        <v>119594.45999999999</v>
      </c>
      <c r="CC37" s="24">
        <v>76524.790000000008</v>
      </c>
      <c r="CD37" s="24">
        <v>85859.93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K37" s="995">
        <v>0</v>
      </c>
      <c r="CL37" s="995">
        <v>0</v>
      </c>
      <c r="CM37" s="995">
        <v>0</v>
      </c>
      <c r="CN37" s="995">
        <v>0</v>
      </c>
      <c r="CO37" s="995">
        <v>0</v>
      </c>
      <c r="CP37" s="995">
        <v>0</v>
      </c>
      <c r="CQ37" s="995">
        <v>0</v>
      </c>
      <c r="CR37" s="995">
        <v>0</v>
      </c>
      <c r="CS37" s="995">
        <v>0</v>
      </c>
      <c r="CT37" s="995">
        <v>0</v>
      </c>
      <c r="CU37" s="995">
        <v>0</v>
      </c>
      <c r="CV37" s="995">
        <v>25</v>
      </c>
      <c r="CW37" s="1293">
        <v>6167</v>
      </c>
      <c r="CX37" s="1293">
        <v>6530</v>
      </c>
      <c r="CY37" s="1293">
        <v>4940</v>
      </c>
      <c r="CZ37" s="1293">
        <v>4712</v>
      </c>
      <c r="DA37" s="1293">
        <v>6465</v>
      </c>
      <c r="DB37" s="995">
        <v>6167</v>
      </c>
      <c r="DC37" s="995">
        <v>6530</v>
      </c>
      <c r="DD37" s="995">
        <v>4940</v>
      </c>
      <c r="DE37" s="995">
        <v>4712</v>
      </c>
      <c r="DF37" s="995">
        <v>6465</v>
      </c>
      <c r="DG37" s="995">
        <v>2148</v>
      </c>
      <c r="DH37" s="995">
        <v>0</v>
      </c>
    </row>
    <row r="38" spans="2:112" ht="21.75" customHeight="1">
      <c r="B38" s="1102">
        <v>128</v>
      </c>
      <c r="D38" s="52">
        <v>128</v>
      </c>
      <c r="E38" s="1129" t="s">
        <v>744</v>
      </c>
      <c r="G38" s="1004">
        <v>45474</v>
      </c>
      <c r="H38" s="1012">
        <v>0.75890410958904109</v>
      </c>
      <c r="I38" s="1058" t="s">
        <v>91</v>
      </c>
      <c r="J38" s="1013">
        <v>165000</v>
      </c>
      <c r="K38" s="1013">
        <v>91</v>
      </c>
      <c r="L38" s="1014"/>
      <c r="M38" s="1130">
        <v>106983</v>
      </c>
      <c r="N38" s="1131">
        <v>77641.48000000001</v>
      </c>
      <c r="O38" s="1131">
        <v>29341.51999999999</v>
      </c>
      <c r="P38" s="1013">
        <v>0</v>
      </c>
      <c r="Q38" s="1013">
        <v>8918</v>
      </c>
      <c r="R38" s="1132">
        <v>0</v>
      </c>
      <c r="S38" s="1130"/>
      <c r="T38" s="1133" t="e">
        <v>#DIV/0!</v>
      </c>
      <c r="U38" s="1211">
        <v>0</v>
      </c>
      <c r="V38" s="1211">
        <v>0</v>
      </c>
      <c r="W38" s="1211">
        <v>0</v>
      </c>
      <c r="X38" s="1212">
        <v>0</v>
      </c>
      <c r="Y38" s="1212">
        <v>0</v>
      </c>
      <c r="Z38" s="1213" t="e">
        <v>#DIV/0!</v>
      </c>
      <c r="AA38" s="1211"/>
      <c r="AB38" s="1214" t="e">
        <v>#DIV/0!</v>
      </c>
      <c r="AD38" s="1130">
        <v>916039.44</v>
      </c>
      <c r="AE38" s="1131">
        <v>654284.92000000004</v>
      </c>
      <c r="AF38" s="1131">
        <v>261754.5199999999</v>
      </c>
      <c r="AG38" s="1013">
        <v>11943</v>
      </c>
      <c r="AH38" s="1013">
        <v>66885</v>
      </c>
      <c r="AI38" s="1132">
        <v>0.17856021529490917</v>
      </c>
      <c r="AJ38" s="1130"/>
      <c r="AK38" s="1133">
        <v>76.700949510173317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51315.61</v>
      </c>
      <c r="AY38" s="24">
        <v>151211.79</v>
      </c>
      <c r="AZ38" s="24">
        <v>159845.09999999998</v>
      </c>
      <c r="BA38" s="24">
        <v>121816.45</v>
      </c>
      <c r="BB38" s="24">
        <v>117145.05</v>
      </c>
      <c r="BC38" s="24">
        <v>161034.72</v>
      </c>
      <c r="BD38" s="24">
        <v>98003.33</v>
      </c>
      <c r="BE38" s="24">
        <v>106983</v>
      </c>
      <c r="BF38" s="24">
        <v>146466</v>
      </c>
      <c r="BG38" s="24">
        <v>115875</v>
      </c>
      <c r="BH38" s="24">
        <v>114639</v>
      </c>
      <c r="BI38" s="24">
        <v>148938</v>
      </c>
      <c r="BJ38" s="24">
        <v>111549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35454.21</v>
      </c>
      <c r="BX38" s="24">
        <v>105893.8</v>
      </c>
      <c r="BY38" s="24">
        <v>114095.9</v>
      </c>
      <c r="BZ38" s="24">
        <v>86716.239999999991</v>
      </c>
      <c r="CA38" s="24">
        <v>83435.97</v>
      </c>
      <c r="CB38" s="24">
        <v>115289.58</v>
      </c>
      <c r="CC38" s="24">
        <v>71211.95</v>
      </c>
      <c r="CD38" s="24">
        <v>77641.48000000001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K38" s="995">
        <v>0</v>
      </c>
      <c r="CL38" s="995">
        <v>0</v>
      </c>
      <c r="CM38" s="995">
        <v>0</v>
      </c>
      <c r="CN38" s="995">
        <v>0</v>
      </c>
      <c r="CO38" s="995">
        <v>0</v>
      </c>
      <c r="CP38" s="995">
        <v>0</v>
      </c>
      <c r="CQ38" s="995">
        <v>0</v>
      </c>
      <c r="CR38" s="995">
        <v>0</v>
      </c>
      <c r="CS38" s="995">
        <v>0</v>
      </c>
      <c r="CT38" s="995">
        <v>0</v>
      </c>
      <c r="CU38" s="995">
        <v>0</v>
      </c>
      <c r="CV38" s="995">
        <v>0</v>
      </c>
      <c r="CW38" s="1293">
        <v>0</v>
      </c>
      <c r="CX38" s="1293">
        <v>0</v>
      </c>
      <c r="CY38" s="1293">
        <v>0</v>
      </c>
      <c r="CZ38" s="1293">
        <v>2943</v>
      </c>
      <c r="DA38" s="1293">
        <v>9000</v>
      </c>
      <c r="DB38" s="995">
        <v>0</v>
      </c>
      <c r="DC38" s="995">
        <v>0</v>
      </c>
      <c r="DD38" s="995">
        <v>0</v>
      </c>
      <c r="DE38" s="995">
        <v>2943</v>
      </c>
      <c r="DF38" s="995">
        <v>9000</v>
      </c>
      <c r="DG38" s="995">
        <v>2953</v>
      </c>
      <c r="DH38" s="995">
        <v>0</v>
      </c>
    </row>
    <row r="39" spans="2:112" s="3" customFormat="1" ht="21.75" customHeight="1">
      <c r="B39" s="1103"/>
      <c r="C39" s="1103"/>
      <c r="D39" s="654"/>
      <c r="E39" s="514" t="s">
        <v>629</v>
      </c>
      <c r="F39" s="36"/>
      <c r="G39" s="1104"/>
      <c r="H39" s="1105"/>
      <c r="I39" s="1106"/>
      <c r="J39" s="1107">
        <v>699930</v>
      </c>
      <c r="K39" s="1107">
        <v>826</v>
      </c>
      <c r="M39" s="1048">
        <v>956258.25999999989</v>
      </c>
      <c r="N39" s="1126">
        <v>707650.66999999993</v>
      </c>
      <c r="O39" s="1126">
        <v>248607.59</v>
      </c>
      <c r="P39" s="1107">
        <v>49863</v>
      </c>
      <c r="Q39" s="1107">
        <v>80948</v>
      </c>
      <c r="R39" s="1108">
        <v>0.61598804170578647</v>
      </c>
      <c r="S39" s="1048"/>
      <c r="T39" s="1109">
        <v>19.177712131239595</v>
      </c>
      <c r="U39" s="1215">
        <v>646113.17999999993</v>
      </c>
      <c r="V39" s="1215">
        <v>464017.64999999997</v>
      </c>
      <c r="W39" s="1215">
        <v>182095.53</v>
      </c>
      <c r="X39" s="1216">
        <v>27211</v>
      </c>
      <c r="Y39" s="1216">
        <v>47334</v>
      </c>
      <c r="Z39" s="1217">
        <v>0.57487218489880421</v>
      </c>
      <c r="AA39" s="1215"/>
      <c r="AB39" s="1218">
        <v>12.957767884002164</v>
      </c>
      <c r="AD39" s="1048">
        <v>7701657.5899999999</v>
      </c>
      <c r="AE39" s="1126">
        <v>5668749.4400000004</v>
      </c>
      <c r="AF39" s="1126">
        <v>2032908.1500000004</v>
      </c>
      <c r="AG39" s="1107">
        <v>327903</v>
      </c>
      <c r="AH39" s="1107">
        <v>607110</v>
      </c>
      <c r="AI39" s="1108">
        <v>0.54010475861046603</v>
      </c>
      <c r="AJ39" s="1048"/>
      <c r="AK39" s="1109">
        <v>23.487609414979428</v>
      </c>
      <c r="AL39" s="1109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</row>
    <row r="40" spans="2:112" s="1117" customFormat="1" ht="21.75" customHeight="1">
      <c r="B40" s="1110"/>
      <c r="C40" s="1110"/>
      <c r="D40" s="1111"/>
      <c r="E40" s="1112" t="s">
        <v>704</v>
      </c>
      <c r="F40" s="1113"/>
      <c r="G40" s="1114"/>
      <c r="H40" s="1115"/>
      <c r="I40" s="1128" t="s">
        <v>704</v>
      </c>
      <c r="J40" s="1116">
        <v>323000</v>
      </c>
      <c r="K40" s="1116">
        <v>520</v>
      </c>
      <c r="M40" s="1119">
        <v>600730.26</v>
      </c>
      <c r="N40" s="1119">
        <v>440142.61</v>
      </c>
      <c r="O40" s="1119">
        <v>160587.65</v>
      </c>
      <c r="P40" s="1116">
        <v>32745</v>
      </c>
      <c r="Q40" s="1116">
        <v>50960</v>
      </c>
      <c r="R40" s="1118">
        <v>0.6425627943485086</v>
      </c>
      <c r="S40" s="1119"/>
      <c r="T40" s="1120">
        <v>18.345709573980759</v>
      </c>
      <c r="U40" s="1215">
        <v>498385.82999999996</v>
      </c>
      <c r="V40" s="1215">
        <v>358607.44999999995</v>
      </c>
      <c r="W40" s="1215">
        <v>139778.38</v>
      </c>
      <c r="X40" s="1216">
        <v>20917</v>
      </c>
      <c r="Y40" s="1216">
        <v>36260</v>
      </c>
      <c r="Z40" s="1217">
        <v>0.57686155543298401</v>
      </c>
      <c r="AA40" s="1215"/>
      <c r="AB40" s="1218">
        <v>15.220211635364176</v>
      </c>
      <c r="AD40" s="1119">
        <v>4659168.93</v>
      </c>
      <c r="AE40" s="1119">
        <v>3393193.67</v>
      </c>
      <c r="AF40" s="1119">
        <v>1265975.2600000002</v>
      </c>
      <c r="AG40" s="1116">
        <v>205900</v>
      </c>
      <c r="AH40" s="1116">
        <v>382200</v>
      </c>
      <c r="AI40" s="1118">
        <v>0.5387231815803244</v>
      </c>
      <c r="AJ40" s="1119"/>
      <c r="AK40" s="1120">
        <v>22.628309519184068</v>
      </c>
      <c r="AL40" s="1120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L40" s="157"/>
      <c r="BM40" s="157"/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7"/>
      <c r="CF40" s="157"/>
      <c r="CG40" s="157"/>
      <c r="CH40" s="157"/>
      <c r="CI40" s="157"/>
    </row>
    <row r="41" spans="2:112" s="1117" customFormat="1" ht="21.75" customHeight="1">
      <c r="B41" s="1110"/>
      <c r="C41" s="1110"/>
      <c r="D41" s="1111"/>
      <c r="E41" s="1112" t="s">
        <v>91</v>
      </c>
      <c r="F41" s="1113"/>
      <c r="G41" s="1114"/>
      <c r="H41" s="1115"/>
      <c r="I41" s="1128" t="s">
        <v>91</v>
      </c>
      <c r="J41" s="1116">
        <v>376930</v>
      </c>
      <c r="K41" s="1116">
        <v>306</v>
      </c>
      <c r="M41" s="1119">
        <v>355528</v>
      </c>
      <c r="N41" s="1119">
        <v>267508.06000000006</v>
      </c>
      <c r="O41" s="1119">
        <v>88019.939999999988</v>
      </c>
      <c r="P41" s="1116">
        <v>17118</v>
      </c>
      <c r="Q41" s="1116">
        <v>29988</v>
      </c>
      <c r="R41" s="1118">
        <v>0.57082833133253297</v>
      </c>
      <c r="S41" s="1119"/>
      <c r="T41" s="1120">
        <v>20.769248744012152</v>
      </c>
      <c r="U41" s="1215">
        <v>147727.35</v>
      </c>
      <c r="V41" s="1215">
        <v>105410.20000000001</v>
      </c>
      <c r="W41" s="1215">
        <v>42317.149999999994</v>
      </c>
      <c r="X41" s="1216">
        <v>6294</v>
      </c>
      <c r="Y41" s="1216">
        <v>11074</v>
      </c>
      <c r="Z41" s="1217">
        <v>0.56835831677803861</v>
      </c>
      <c r="AA41" s="1215"/>
      <c r="AB41" s="1218">
        <v>8.6299421661409053</v>
      </c>
      <c r="AD41" s="1119">
        <v>3042488.66</v>
      </c>
      <c r="AE41" s="1119">
        <v>2275555.77</v>
      </c>
      <c r="AF41" s="1119">
        <v>766932.8899999999</v>
      </c>
      <c r="AG41" s="1116">
        <v>122003</v>
      </c>
      <c r="AH41" s="1116">
        <v>224910</v>
      </c>
      <c r="AI41" s="1118">
        <v>0.54245253657018366</v>
      </c>
      <c r="AJ41" s="1119"/>
      <c r="AK41" s="1120">
        <v>24.93781841430129</v>
      </c>
      <c r="AL41" s="1120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  <c r="BA41" s="157"/>
      <c r="BB41" s="157"/>
      <c r="BC41" s="157"/>
      <c r="BD41" s="157"/>
      <c r="BE41" s="157"/>
      <c r="BF41" s="157"/>
      <c r="BG41" s="157"/>
      <c r="BH41" s="157"/>
      <c r="BI41" s="157"/>
      <c r="BJ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7"/>
      <c r="CD41" s="157"/>
      <c r="CE41" s="157"/>
      <c r="CF41" s="157"/>
      <c r="CG41" s="157"/>
      <c r="CH41" s="157"/>
      <c r="CI41" s="157"/>
    </row>
    <row r="42" spans="2:112" ht="21.75" customHeight="1">
      <c r="N42" s="1123"/>
      <c r="O42" s="1123"/>
      <c r="R42" s="1101"/>
      <c r="U42" s="1200"/>
      <c r="V42" s="1200"/>
      <c r="W42" s="1200"/>
      <c r="X42" s="1219"/>
      <c r="Y42" s="1219"/>
      <c r="Z42" s="1209"/>
      <c r="AA42" s="1200"/>
      <c r="AB42" s="1210"/>
    </row>
    <row r="43" spans="2:112" s="3" customFormat="1" ht="21.75" customHeight="1" collapsed="1">
      <c r="B43" s="1103"/>
      <c r="C43" s="1103"/>
      <c r="D43" s="654"/>
      <c r="E43" s="513" t="s">
        <v>759</v>
      </c>
      <c r="F43" s="36"/>
      <c r="G43" s="1104"/>
      <c r="H43" s="1016"/>
      <c r="I43" s="1057"/>
      <c r="J43" s="1017">
        <v>2043774</v>
      </c>
      <c r="K43" s="1017">
        <v>2646</v>
      </c>
      <c r="M43" s="1149">
        <v>3489487.5399999996</v>
      </c>
      <c r="N43" s="1150">
        <v>2574330.66</v>
      </c>
      <c r="O43" s="1150">
        <v>915156.87999999989</v>
      </c>
      <c r="P43" s="1017">
        <v>188916</v>
      </c>
      <c r="Q43" s="1017">
        <v>259308</v>
      </c>
      <c r="R43" s="1151">
        <v>0.72853903466148362</v>
      </c>
      <c r="S43" s="1149"/>
      <c r="T43" s="1152">
        <v>18.471106417667109</v>
      </c>
      <c r="U43" s="1220">
        <v>3317334.59</v>
      </c>
      <c r="V43" s="1220">
        <v>2402022.4500000002</v>
      </c>
      <c r="W43" s="1220">
        <v>915312.14</v>
      </c>
      <c r="X43" s="1221">
        <v>149154</v>
      </c>
      <c r="Y43" s="1221">
        <v>225694</v>
      </c>
      <c r="Z43" s="1222">
        <v>0.66086825524825654</v>
      </c>
      <c r="AA43" s="1220"/>
      <c r="AB43" s="1223">
        <v>17.559839240720741</v>
      </c>
      <c r="AC43" s="1109"/>
      <c r="AD43" s="1149">
        <v>27486337.550000001</v>
      </c>
      <c r="AE43" s="1150">
        <v>20057406.440000001</v>
      </c>
      <c r="AF43" s="1150">
        <v>7428931.1100000003</v>
      </c>
      <c r="AG43" s="1017">
        <v>1236953</v>
      </c>
      <c r="AH43" s="1017">
        <v>1944810</v>
      </c>
      <c r="AI43" s="1151">
        <v>0.6360276839382768</v>
      </c>
      <c r="AJ43" s="1149"/>
      <c r="AK43" s="1152">
        <v>22.221003991259167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</row>
    <row r="44" spans="2:112" s="1117" customFormat="1" ht="21.75" customHeight="1">
      <c r="B44" s="1110"/>
      <c r="C44" s="1110"/>
      <c r="D44" s="1111"/>
      <c r="E44" s="1112" t="s">
        <v>704</v>
      </c>
      <c r="F44" s="1113"/>
      <c r="G44" s="1114"/>
      <c r="H44" s="1115"/>
      <c r="I44" s="1128"/>
      <c r="J44" s="1116">
        <v>1147000</v>
      </c>
      <c r="K44" s="1116">
        <v>1674</v>
      </c>
      <c r="M44" s="1119">
        <v>2340537.4500000002</v>
      </c>
      <c r="N44" s="1119">
        <v>1708693.7399999998</v>
      </c>
      <c r="O44" s="1119">
        <v>631843.71000000008</v>
      </c>
      <c r="P44" s="1116">
        <v>120357</v>
      </c>
      <c r="Q44" s="1116">
        <v>164052</v>
      </c>
      <c r="R44" s="1145">
        <v>0.73365152512617948</v>
      </c>
      <c r="S44" s="1119"/>
      <c r="T44" s="1120">
        <v>19.4466250405045</v>
      </c>
      <c r="U44" s="1215">
        <v>2317053.08</v>
      </c>
      <c r="V44" s="1215">
        <v>1660243.75</v>
      </c>
      <c r="W44" s="1215">
        <v>656809.32999999996</v>
      </c>
      <c r="X44" s="1216">
        <v>100066</v>
      </c>
      <c r="Y44" s="1216">
        <v>149352</v>
      </c>
      <c r="Z44" s="1224">
        <v>0.67000107129465958</v>
      </c>
      <c r="AA44" s="1215"/>
      <c r="AB44" s="1218">
        <v>19.251502446887176</v>
      </c>
      <c r="AD44" s="1119">
        <v>18024604.189999998</v>
      </c>
      <c r="AE44" s="1119">
        <v>12977862.160000002</v>
      </c>
      <c r="AF44" s="1119">
        <v>5046742.0299999993</v>
      </c>
      <c r="AG44" s="1116">
        <v>781412</v>
      </c>
      <c r="AH44" s="1116">
        <v>1230390</v>
      </c>
      <c r="AI44" s="1145">
        <v>0.63509293801152478</v>
      </c>
      <c r="AJ44" s="1119"/>
      <c r="AK44" s="1120">
        <v>23.066710250162522</v>
      </c>
      <c r="AL44" s="1120"/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57"/>
      <c r="BD44" s="157"/>
      <c r="BE44" s="157"/>
      <c r="BF44" s="157"/>
      <c r="BG44" s="157"/>
      <c r="BH44" s="157"/>
      <c r="BI44" s="157"/>
      <c r="BJ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7"/>
      <c r="CF44" s="157"/>
      <c r="CG44" s="157"/>
      <c r="CH44" s="157"/>
      <c r="CI44" s="157"/>
    </row>
    <row r="45" spans="2:112" s="1117" customFormat="1" ht="21.75" customHeight="1">
      <c r="B45" s="1110"/>
      <c r="C45" s="1110"/>
      <c r="D45" s="1111"/>
      <c r="E45" s="1141" t="s">
        <v>91</v>
      </c>
      <c r="F45" s="1113"/>
      <c r="G45" s="1114"/>
      <c r="H45" s="1142"/>
      <c r="I45" s="1143"/>
      <c r="J45" s="1144">
        <v>896774</v>
      </c>
      <c r="K45" s="1144">
        <v>972</v>
      </c>
      <c r="M45" s="1146">
        <v>1148950.0899999999</v>
      </c>
      <c r="N45" s="1146">
        <v>865636.92</v>
      </c>
      <c r="O45" s="1146">
        <v>283313.17</v>
      </c>
      <c r="P45" s="1144">
        <v>68559</v>
      </c>
      <c r="Q45" s="1144">
        <v>95256</v>
      </c>
      <c r="R45" s="1147">
        <v>0.71973418997228522</v>
      </c>
      <c r="S45" s="1146"/>
      <c r="T45" s="1148">
        <v>16.758559634767131</v>
      </c>
      <c r="U45" s="1225">
        <v>1000281.5099999999</v>
      </c>
      <c r="V45" s="1225">
        <v>741778.7</v>
      </c>
      <c r="W45" s="1225">
        <v>258502.80999999997</v>
      </c>
      <c r="X45" s="1226">
        <v>49088</v>
      </c>
      <c r="Y45" s="1226">
        <v>76342</v>
      </c>
      <c r="Z45" s="1227">
        <v>0.64300123130124964</v>
      </c>
      <c r="AA45" s="1225"/>
      <c r="AB45" s="1228">
        <v>14.590083140069137</v>
      </c>
      <c r="AD45" s="1146">
        <v>9461733.3600000013</v>
      </c>
      <c r="AE45" s="1146">
        <v>7079544.2799999993</v>
      </c>
      <c r="AF45" s="1146">
        <v>2382189.08</v>
      </c>
      <c r="AG45" s="1144">
        <v>455541</v>
      </c>
      <c r="AH45" s="1144">
        <v>714420</v>
      </c>
      <c r="AI45" s="1147">
        <v>0.6376375241454606</v>
      </c>
      <c r="AJ45" s="1146"/>
      <c r="AK45" s="1148">
        <v>20.770322232246937</v>
      </c>
      <c r="AL45" s="1120"/>
      <c r="AM45" s="157"/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57"/>
      <c r="BD45" s="157"/>
      <c r="BE45" s="157"/>
      <c r="BF45" s="157"/>
      <c r="BG45" s="157"/>
      <c r="BH45" s="157"/>
      <c r="BI45" s="157"/>
      <c r="BJ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</row>
    <row r="46" spans="2:112" ht="21.75" customHeight="1">
      <c r="N46" s="1123"/>
      <c r="O46" s="1123"/>
      <c r="R46" s="1101"/>
      <c r="V46" s="1123"/>
      <c r="W46" s="1123"/>
      <c r="Z46" s="1101"/>
    </row>
    <row r="47" spans="2:112" ht="21.75" customHeight="1">
      <c r="E47" s="34" t="s">
        <v>758</v>
      </c>
      <c r="R47" s="1101"/>
      <c r="Z47" s="1101"/>
    </row>
    <row r="48" spans="2:112" ht="21.75" customHeight="1">
      <c r="R48" s="1101"/>
      <c r="Z48" s="1101"/>
    </row>
    <row r="49" spans="18:26" ht="21.75" customHeight="1">
      <c r="R49" s="1101"/>
      <c r="Z49" s="1101"/>
    </row>
    <row r="50" spans="18:26" ht="21.75" customHeight="1">
      <c r="R50" s="1101"/>
      <c r="Z50" s="1101"/>
    </row>
    <row r="51" spans="18:26" ht="21.75" customHeight="1">
      <c r="R51" s="1101"/>
      <c r="Z51" s="1101"/>
    </row>
    <row r="52" spans="18:26" ht="21.75" customHeight="1">
      <c r="R52" s="1101"/>
      <c r="Z52" s="1101"/>
    </row>
    <row r="53" spans="18:26" ht="21.75" customHeight="1">
      <c r="R53" s="1101"/>
      <c r="Z53" s="1101"/>
    </row>
    <row r="54" spans="18:26" ht="21.75" customHeight="1">
      <c r="R54" s="1101"/>
      <c r="Z54" s="1101"/>
    </row>
  </sheetData>
  <mergeCells count="1">
    <mergeCell ref="E6:E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9365-E4C0-4D47-92DC-E828B1A45EEF}">
  <sheetPr codeName="Sheet13">
    <tabColor theme="9" tint="-0.499984740745262"/>
    <pageSetUpPr fitToPage="1"/>
  </sheetPr>
  <dimension ref="C1:BD66"/>
  <sheetViews>
    <sheetView showGridLines="0" topLeftCell="A5" zoomScale="85" zoomScaleNormal="85" workbookViewId="0">
      <selection activeCell="I6" sqref="A1:XFD1048576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8" width="9.1640625" style="33" customWidth="1"/>
    <col min="9" max="10" width="9.1640625" style="161" customWidth="1"/>
    <col min="11" max="11" width="4.5" style="32" customWidth="1"/>
    <col min="12" max="14" width="9.1640625" style="33" customWidth="1"/>
    <col min="15" max="16" width="9.1640625" style="161" customWidth="1"/>
    <col min="17" max="17" width="13" style="32" customWidth="1"/>
    <col min="18" max="41" width="9.1640625" style="33" hidden="1" customWidth="1" outlineLevel="1"/>
    <col min="42" max="42" width="3.83203125" style="32" hidden="1" customWidth="1" outlineLevel="1"/>
    <col min="43" max="54" width="9.1640625" style="415" hidden="1" customWidth="1" outlineLevel="1"/>
    <col min="55" max="55" width="9.1640625" style="32" hidden="1" customWidth="1" outlineLevel="1" collapsed="1"/>
    <col min="56" max="56" width="9.1640625" style="32" collapsed="1"/>
    <col min="57" max="16384" width="9.1640625" style="32"/>
  </cols>
  <sheetData>
    <row r="1" spans="3:54" ht="15" hidden="1" outlineLevel="1">
      <c r="D1" s="159">
        <v>7</v>
      </c>
      <c r="F1" s="159"/>
      <c r="G1" s="159"/>
      <c r="H1" s="159"/>
      <c r="I1" s="160"/>
      <c r="J1" s="160"/>
      <c r="L1" s="159"/>
      <c r="M1" s="159"/>
      <c r="N1" s="159"/>
      <c r="O1" s="160"/>
      <c r="P1" s="160"/>
      <c r="R1" s="159">
        <v>1</v>
      </c>
      <c r="S1" s="159">
        <v>1</v>
      </c>
      <c r="T1" s="159">
        <v>1</v>
      </c>
      <c r="U1" s="159">
        <v>1</v>
      </c>
      <c r="V1" s="159">
        <v>1</v>
      </c>
      <c r="W1" s="159">
        <v>1</v>
      </c>
      <c r="X1" s="159">
        <v>1</v>
      </c>
      <c r="Y1" s="159">
        <v>0</v>
      </c>
      <c r="Z1" s="159">
        <v>0</v>
      </c>
      <c r="AA1" s="159">
        <v>0</v>
      </c>
      <c r="AB1" s="159">
        <v>0</v>
      </c>
      <c r="AC1" s="159">
        <v>0</v>
      </c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Q1" s="1175">
        <v>1</v>
      </c>
      <c r="AR1" s="1175">
        <v>1</v>
      </c>
      <c r="AS1" s="1175">
        <v>1</v>
      </c>
      <c r="AT1" s="1175">
        <v>1</v>
      </c>
      <c r="AU1" s="1175">
        <v>1</v>
      </c>
      <c r="AV1" s="1175">
        <v>1</v>
      </c>
      <c r="AW1" s="1175">
        <v>1</v>
      </c>
      <c r="AX1" s="1175">
        <v>0</v>
      </c>
      <c r="AY1" s="1175">
        <v>0</v>
      </c>
      <c r="AZ1" s="1175">
        <v>0</v>
      </c>
      <c r="BA1" s="1175">
        <v>0</v>
      </c>
      <c r="BB1" s="1175">
        <v>0</v>
      </c>
    </row>
    <row r="2" spans="3:54" hidden="1" outlineLevel="1"/>
    <row r="3" spans="3:54" ht="16" hidden="1" outlineLevel="1" collapsed="1">
      <c r="D3" s="34"/>
      <c r="E3" s="35"/>
      <c r="K3" s="35"/>
      <c r="Q3" s="35"/>
      <c r="AP3" s="35"/>
    </row>
    <row r="4" spans="3:54" ht="19" hidden="1" outlineLevel="1">
      <c r="D4" s="119" t="s">
        <v>1052</v>
      </c>
      <c r="E4" s="35"/>
      <c r="K4" s="35"/>
      <c r="Q4" s="35"/>
      <c r="AP4" s="35"/>
    </row>
    <row r="5" spans="3:54" ht="16" collapsed="1">
      <c r="D5" s="35"/>
      <c r="E5" s="35"/>
      <c r="F5" s="23"/>
      <c r="G5" s="23"/>
      <c r="H5" s="23"/>
      <c r="I5" s="162"/>
      <c r="J5" s="162"/>
      <c r="K5" s="35"/>
      <c r="L5" s="23"/>
      <c r="M5" s="23"/>
      <c r="N5" s="23"/>
      <c r="O5" s="162"/>
      <c r="P5" s="162"/>
      <c r="Q5" s="35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35"/>
      <c r="AQ5" s="1176"/>
      <c r="AR5" s="1176"/>
      <c r="AS5" s="1176"/>
      <c r="AT5" s="1176"/>
      <c r="AU5" s="1176"/>
      <c r="AV5" s="1176"/>
      <c r="AW5" s="1176"/>
      <c r="AX5" s="1176"/>
      <c r="AY5" s="1176"/>
      <c r="AZ5" s="1176"/>
      <c r="BA5" s="1176"/>
      <c r="BB5" s="1176"/>
    </row>
    <row r="6" spans="3:54" s="38" customFormat="1" ht="15.75" customHeight="1">
      <c r="D6" s="1294" t="s">
        <v>823</v>
      </c>
      <c r="E6" s="39"/>
      <c r="F6" s="1297" t="s">
        <v>855</v>
      </c>
      <c r="G6" s="1297"/>
      <c r="H6" s="1297"/>
      <c r="I6" s="1297"/>
      <c r="J6" s="1297"/>
      <c r="K6" s="39"/>
      <c r="L6" s="1297" t="s">
        <v>856</v>
      </c>
      <c r="M6" s="1297"/>
      <c r="N6" s="1297"/>
      <c r="O6" s="1297"/>
      <c r="P6" s="1297"/>
      <c r="Q6" s="39"/>
      <c r="R6" s="40">
        <v>1</v>
      </c>
      <c r="S6" s="40">
        <v>2</v>
      </c>
      <c r="T6" s="40">
        <v>3</v>
      </c>
      <c r="U6" s="40">
        <v>4</v>
      </c>
      <c r="V6" s="40">
        <v>5</v>
      </c>
      <c r="W6" s="40">
        <v>6</v>
      </c>
      <c r="X6" s="40">
        <v>7</v>
      </c>
      <c r="Y6" s="40">
        <v>8</v>
      </c>
      <c r="Z6" s="40">
        <v>9</v>
      </c>
      <c r="AA6" s="40">
        <v>10</v>
      </c>
      <c r="AB6" s="40">
        <v>11</v>
      </c>
      <c r="AC6" s="40">
        <v>12</v>
      </c>
      <c r="AD6" s="40">
        <v>1</v>
      </c>
      <c r="AE6" s="40">
        <v>2</v>
      </c>
      <c r="AF6" s="40">
        <v>3</v>
      </c>
      <c r="AG6" s="40">
        <v>4</v>
      </c>
      <c r="AH6" s="40">
        <v>5</v>
      </c>
      <c r="AI6" s="40">
        <v>6</v>
      </c>
      <c r="AJ6" s="40">
        <v>7</v>
      </c>
      <c r="AK6" s="40">
        <v>8</v>
      </c>
      <c r="AL6" s="40">
        <v>9</v>
      </c>
      <c r="AM6" s="40">
        <v>10</v>
      </c>
      <c r="AN6" s="40">
        <v>11</v>
      </c>
      <c r="AO6" s="40">
        <v>12</v>
      </c>
      <c r="AP6" s="39"/>
      <c r="AQ6" s="1177">
        <v>1</v>
      </c>
      <c r="AR6" s="1177">
        <v>2</v>
      </c>
      <c r="AS6" s="1177">
        <v>3</v>
      </c>
      <c r="AT6" s="1177">
        <v>4</v>
      </c>
      <c r="AU6" s="1177">
        <v>5</v>
      </c>
      <c r="AV6" s="1177">
        <v>6</v>
      </c>
      <c r="AW6" s="1177">
        <v>7</v>
      </c>
      <c r="AX6" s="1177">
        <v>8</v>
      </c>
      <c r="AY6" s="1177">
        <v>9</v>
      </c>
      <c r="AZ6" s="1177">
        <v>10</v>
      </c>
      <c r="BA6" s="1177">
        <v>11</v>
      </c>
      <c r="BB6" s="1177">
        <v>12</v>
      </c>
    </row>
    <row r="7" spans="3:54" s="42" customFormat="1" ht="16.5" customHeight="1">
      <c r="D7" s="1295"/>
      <c r="E7" s="43"/>
      <c r="F7" s="1298"/>
      <c r="G7" s="1298"/>
      <c r="H7" s="1298"/>
      <c r="I7" s="1298"/>
      <c r="J7" s="1298"/>
      <c r="K7" s="43"/>
      <c r="L7" s="1298"/>
      <c r="M7" s="1298"/>
      <c r="N7" s="1298"/>
      <c r="O7" s="1298"/>
      <c r="P7" s="1298"/>
      <c r="Q7" s="43"/>
      <c r="R7" s="44" t="s">
        <v>101</v>
      </c>
      <c r="S7" s="44" t="s">
        <v>102</v>
      </c>
      <c r="T7" s="44" t="s">
        <v>103</v>
      </c>
      <c r="U7" s="44" t="s">
        <v>104</v>
      </c>
      <c r="V7" s="44" t="s">
        <v>105</v>
      </c>
      <c r="W7" s="44" t="s">
        <v>106</v>
      </c>
      <c r="X7" s="44" t="s">
        <v>107</v>
      </c>
      <c r="Y7" s="44" t="s">
        <v>108</v>
      </c>
      <c r="Z7" s="44" t="s">
        <v>109</v>
      </c>
      <c r="AA7" s="44" t="s">
        <v>110</v>
      </c>
      <c r="AB7" s="44" t="s">
        <v>111</v>
      </c>
      <c r="AC7" s="44" t="s">
        <v>112</v>
      </c>
      <c r="AD7" s="44" t="s">
        <v>736</v>
      </c>
      <c r="AE7" s="44" t="s">
        <v>737</v>
      </c>
      <c r="AF7" s="44" t="s">
        <v>738</v>
      </c>
      <c r="AG7" s="44" t="s">
        <v>739</v>
      </c>
      <c r="AH7" s="44" t="s">
        <v>740</v>
      </c>
      <c r="AI7" s="44" t="s">
        <v>729</v>
      </c>
      <c r="AJ7" s="44" t="s">
        <v>730</v>
      </c>
      <c r="AK7" s="44" t="s">
        <v>731</v>
      </c>
      <c r="AL7" s="44" t="s">
        <v>732</v>
      </c>
      <c r="AM7" s="44" t="s">
        <v>733</v>
      </c>
      <c r="AN7" s="44" t="s">
        <v>734</v>
      </c>
      <c r="AO7" s="44" t="s">
        <v>735</v>
      </c>
      <c r="AP7" s="43"/>
      <c r="AQ7" s="1178" t="s">
        <v>101</v>
      </c>
      <c r="AR7" s="1178" t="s">
        <v>102</v>
      </c>
      <c r="AS7" s="1178" t="s">
        <v>103</v>
      </c>
      <c r="AT7" s="1178" t="s">
        <v>104</v>
      </c>
      <c r="AU7" s="1178" t="s">
        <v>105</v>
      </c>
      <c r="AV7" s="1178" t="s">
        <v>106</v>
      </c>
      <c r="AW7" s="1178" t="s">
        <v>107</v>
      </c>
      <c r="AX7" s="1178" t="s">
        <v>108</v>
      </c>
      <c r="AY7" s="1178" t="s">
        <v>109</v>
      </c>
      <c r="AZ7" s="1178" t="s">
        <v>110</v>
      </c>
      <c r="BA7" s="1178" t="s">
        <v>111</v>
      </c>
      <c r="BB7" s="1178" t="s">
        <v>112</v>
      </c>
    </row>
    <row r="8" spans="3:54" ht="23.25" customHeight="1">
      <c r="D8" s="1296"/>
      <c r="E8" s="46"/>
      <c r="F8" s="145" t="s">
        <v>275</v>
      </c>
      <c r="G8" s="145" t="s">
        <v>147</v>
      </c>
      <c r="H8" s="145" t="s">
        <v>287</v>
      </c>
      <c r="I8" s="158" t="s">
        <v>288</v>
      </c>
      <c r="J8" s="158" t="s">
        <v>287</v>
      </c>
      <c r="K8" s="46"/>
      <c r="L8" s="145" t="s">
        <v>275</v>
      </c>
      <c r="M8" s="145" t="s">
        <v>147</v>
      </c>
      <c r="N8" s="145" t="s">
        <v>287</v>
      </c>
      <c r="O8" s="158" t="s">
        <v>288</v>
      </c>
      <c r="P8" s="158" t="s">
        <v>287</v>
      </c>
      <c r="Q8" s="46"/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275</v>
      </c>
      <c r="Z8" s="19" t="s">
        <v>275</v>
      </c>
      <c r="AA8" s="19" t="s">
        <v>275</v>
      </c>
      <c r="AB8" s="19" t="s">
        <v>275</v>
      </c>
      <c r="AC8" s="19" t="s">
        <v>275</v>
      </c>
      <c r="AD8" s="19" t="s">
        <v>275</v>
      </c>
      <c r="AE8" s="19" t="s">
        <v>811</v>
      </c>
      <c r="AF8" s="19" t="s">
        <v>811</v>
      </c>
      <c r="AG8" s="19" t="s">
        <v>811</v>
      </c>
      <c r="AH8" s="19" t="s">
        <v>811</v>
      </c>
      <c r="AI8" s="19" t="s">
        <v>811</v>
      </c>
      <c r="AJ8" s="19" t="s">
        <v>811</v>
      </c>
      <c r="AK8" s="19" t="s">
        <v>811</v>
      </c>
      <c r="AL8" s="19" t="s">
        <v>811</v>
      </c>
      <c r="AM8" s="19" t="s">
        <v>811</v>
      </c>
      <c r="AN8" s="19" t="s">
        <v>811</v>
      </c>
      <c r="AO8" s="19" t="s">
        <v>811</v>
      </c>
      <c r="AP8" s="46"/>
      <c r="AQ8" s="1179" t="s">
        <v>147</v>
      </c>
      <c r="AR8" s="1179" t="s">
        <v>147</v>
      </c>
      <c r="AS8" s="1179" t="s">
        <v>147</v>
      </c>
      <c r="AT8" s="1179" t="s">
        <v>147</v>
      </c>
      <c r="AU8" s="1179" t="s">
        <v>147</v>
      </c>
      <c r="AV8" s="1179" t="s">
        <v>147</v>
      </c>
      <c r="AW8" s="1179" t="s">
        <v>147</v>
      </c>
      <c r="AX8" s="1179" t="s">
        <v>147</v>
      </c>
      <c r="AY8" s="1179" t="s">
        <v>147</v>
      </c>
      <c r="AZ8" s="1179" t="s">
        <v>147</v>
      </c>
      <c r="BA8" s="1179" t="s">
        <v>147</v>
      </c>
      <c r="BB8" s="1179" t="s">
        <v>147</v>
      </c>
    </row>
    <row r="9" spans="3:54" ht="6" customHeight="1">
      <c r="F9" s="49"/>
      <c r="G9" s="49"/>
      <c r="H9" s="49"/>
      <c r="I9" s="163"/>
      <c r="J9" s="163"/>
      <c r="L9" s="49"/>
      <c r="M9" s="49"/>
      <c r="N9" s="49"/>
      <c r="O9" s="163"/>
      <c r="P9" s="163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Q9" s="1180"/>
      <c r="AR9" s="1180"/>
      <c r="AS9" s="1180"/>
      <c r="AT9" s="1180"/>
      <c r="AU9" s="1180"/>
      <c r="AV9" s="1180"/>
      <c r="AW9" s="1180"/>
      <c r="AX9" s="1180"/>
      <c r="AY9" s="1180"/>
      <c r="AZ9" s="1180"/>
      <c r="BA9" s="1180"/>
      <c r="BB9" s="1180"/>
    </row>
    <row r="10" spans="3:54" ht="23.25" customHeight="1">
      <c r="F10" s="51" t="s">
        <v>90</v>
      </c>
      <c r="G10" s="51" t="s">
        <v>90</v>
      </c>
      <c r="H10" s="51" t="s">
        <v>90</v>
      </c>
      <c r="I10" s="164" t="s">
        <v>90</v>
      </c>
      <c r="J10" s="164" t="s">
        <v>90</v>
      </c>
      <c r="L10" s="51" t="s">
        <v>90</v>
      </c>
      <c r="M10" s="51" t="s">
        <v>90</v>
      </c>
      <c r="N10" s="51" t="s">
        <v>90</v>
      </c>
      <c r="O10" s="164" t="s">
        <v>90</v>
      </c>
      <c r="P10" s="164" t="s">
        <v>90</v>
      </c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Q10" s="1180"/>
      <c r="AR10" s="1180"/>
      <c r="AS10" s="1180"/>
      <c r="AT10" s="1180"/>
      <c r="AU10" s="1180"/>
      <c r="AV10" s="1180"/>
      <c r="AW10" s="1180"/>
      <c r="AX10" s="1180"/>
      <c r="AY10" s="1180"/>
      <c r="AZ10" s="1180"/>
      <c r="BA10" s="1180"/>
      <c r="BB10" s="1180"/>
    </row>
    <row r="11" spans="3:54" ht="23.25" customHeight="1">
      <c r="C11" s="32">
        <v>101</v>
      </c>
      <c r="D11" s="32" t="s">
        <v>74</v>
      </c>
      <c r="F11" s="24">
        <v>121764.07999999999</v>
      </c>
      <c r="G11" s="24">
        <v>126800</v>
      </c>
      <c r="H11" s="593">
        <v>-5035.9200000000128</v>
      </c>
      <c r="I11" s="78">
        <v>127573.97999999998</v>
      </c>
      <c r="J11" s="595">
        <v>-5809.8999999999942</v>
      </c>
      <c r="L11" s="24">
        <v>922980.44999999984</v>
      </c>
      <c r="M11" s="24">
        <v>961300</v>
      </c>
      <c r="N11" s="593">
        <v>-38319.550000000163</v>
      </c>
      <c r="O11" s="78">
        <v>910080.08</v>
      </c>
      <c r="P11" s="595">
        <v>12900.369999999879</v>
      </c>
      <c r="R11" s="24">
        <v>76588.23000000001</v>
      </c>
      <c r="S11" s="24">
        <v>159280.26</v>
      </c>
      <c r="T11" s="24">
        <v>135464.21</v>
      </c>
      <c r="U11" s="24">
        <v>131772.28</v>
      </c>
      <c r="V11" s="24">
        <v>177395.4</v>
      </c>
      <c r="W11" s="24">
        <v>102005.72</v>
      </c>
      <c r="X11" s="24">
        <v>127573.97999999998</v>
      </c>
      <c r="Y11" s="24">
        <v>157138.26</v>
      </c>
      <c r="Z11" s="24">
        <v>135556.84</v>
      </c>
      <c r="AA11" s="24">
        <v>124553.82</v>
      </c>
      <c r="AB11" s="24">
        <v>157049.82</v>
      </c>
      <c r="AC11" s="24">
        <v>135902.69</v>
      </c>
      <c r="AD11" s="24">
        <v>112989.57</v>
      </c>
      <c r="AE11" s="24">
        <v>147016.01</v>
      </c>
      <c r="AF11" s="24">
        <v>124825.15</v>
      </c>
      <c r="AG11" s="24">
        <v>130149.20999999999</v>
      </c>
      <c r="AH11" s="24">
        <v>179257.88</v>
      </c>
      <c r="AI11" s="24">
        <v>106978.54999999999</v>
      </c>
      <c r="AJ11" s="24">
        <v>121764.07999999999</v>
      </c>
      <c r="AK11" s="24">
        <v>163500</v>
      </c>
      <c r="AL11" s="24">
        <v>133000</v>
      </c>
      <c r="AM11" s="24">
        <v>136300</v>
      </c>
      <c r="AN11" s="24">
        <v>174400</v>
      </c>
      <c r="AO11" s="24">
        <v>145500</v>
      </c>
      <c r="AQ11" s="26">
        <v>128600</v>
      </c>
      <c r="AR11" s="26">
        <v>159200</v>
      </c>
      <c r="AS11" s="26">
        <v>135300</v>
      </c>
      <c r="AT11" s="26">
        <v>131900</v>
      </c>
      <c r="AU11" s="26">
        <v>177400</v>
      </c>
      <c r="AV11" s="26">
        <v>102100</v>
      </c>
      <c r="AW11" s="26">
        <v>126800</v>
      </c>
      <c r="AX11" s="26">
        <v>163500</v>
      </c>
      <c r="AY11" s="26">
        <v>133000</v>
      </c>
      <c r="AZ11" s="26">
        <v>136300</v>
      </c>
      <c r="BA11" s="26">
        <v>174400</v>
      </c>
      <c r="BB11" s="26">
        <v>145500</v>
      </c>
    </row>
    <row r="12" spans="3:54" ht="23.25" customHeight="1">
      <c r="C12" s="32">
        <v>102</v>
      </c>
      <c r="D12" s="32" t="s">
        <v>75</v>
      </c>
      <c r="F12" s="24">
        <v>179039.35999999999</v>
      </c>
      <c r="G12" s="24">
        <v>205100</v>
      </c>
      <c r="H12" s="593">
        <v>-26060.640000000014</v>
      </c>
      <c r="I12" s="78">
        <v>201135.30000000002</v>
      </c>
      <c r="J12" s="595">
        <v>-22095.940000000031</v>
      </c>
      <c r="L12" s="24">
        <v>1424899.73</v>
      </c>
      <c r="M12" s="24">
        <v>1543300</v>
      </c>
      <c r="N12" s="593">
        <v>-118400.27000000002</v>
      </c>
      <c r="O12" s="78">
        <v>1444606.54</v>
      </c>
      <c r="P12" s="595">
        <v>-19706.810000000056</v>
      </c>
      <c r="R12" s="24">
        <v>184319.97</v>
      </c>
      <c r="S12" s="24">
        <v>216090.57</v>
      </c>
      <c r="T12" s="24">
        <v>199784.89</v>
      </c>
      <c r="U12" s="24">
        <v>221823.8</v>
      </c>
      <c r="V12" s="24">
        <v>321477.76000000001</v>
      </c>
      <c r="W12" s="24">
        <v>99974.25</v>
      </c>
      <c r="X12" s="24">
        <v>201135.30000000002</v>
      </c>
      <c r="Y12" s="24">
        <v>249013.83000000002</v>
      </c>
      <c r="Z12" s="24">
        <v>200384.19999999998</v>
      </c>
      <c r="AA12" s="24">
        <v>201149.82</v>
      </c>
      <c r="AB12" s="24">
        <v>225964.61000000002</v>
      </c>
      <c r="AC12" s="24">
        <v>174424.99</v>
      </c>
      <c r="AD12" s="24">
        <v>167905.4</v>
      </c>
      <c r="AE12" s="24">
        <v>212383.94999999998</v>
      </c>
      <c r="AF12" s="24">
        <v>196565.68</v>
      </c>
      <c r="AG12" s="24">
        <v>199629.18000000002</v>
      </c>
      <c r="AH12" s="24">
        <v>322411.07</v>
      </c>
      <c r="AI12" s="24">
        <v>146965.09</v>
      </c>
      <c r="AJ12" s="24">
        <v>179039.35999999999</v>
      </c>
      <c r="AK12" s="24">
        <v>252000</v>
      </c>
      <c r="AL12" s="24">
        <v>204100</v>
      </c>
      <c r="AM12" s="24">
        <v>208300</v>
      </c>
      <c r="AN12" s="24">
        <v>244600</v>
      </c>
      <c r="AO12" s="24">
        <v>177200</v>
      </c>
      <c r="AQ12" s="26">
        <v>187900</v>
      </c>
      <c r="AR12" s="26">
        <v>220300</v>
      </c>
      <c r="AS12" s="26">
        <v>203600</v>
      </c>
      <c r="AT12" s="26">
        <v>226400</v>
      </c>
      <c r="AU12" s="26">
        <v>328100</v>
      </c>
      <c r="AV12" s="26">
        <v>171900</v>
      </c>
      <c r="AW12" s="26">
        <v>205100</v>
      </c>
      <c r="AX12" s="26">
        <v>252000</v>
      </c>
      <c r="AY12" s="26">
        <v>204100</v>
      </c>
      <c r="AZ12" s="26">
        <v>208300</v>
      </c>
      <c r="BA12" s="26">
        <v>244600</v>
      </c>
      <c r="BB12" s="26">
        <v>177200</v>
      </c>
    </row>
    <row r="13" spans="3:54" ht="23.25" customHeight="1">
      <c r="C13" s="32">
        <v>103</v>
      </c>
      <c r="D13" s="32" t="s">
        <v>76</v>
      </c>
      <c r="F13" s="24">
        <v>239083.17</v>
      </c>
      <c r="G13" s="24">
        <v>256500</v>
      </c>
      <c r="H13" s="593">
        <v>-17416.829999999987</v>
      </c>
      <c r="I13" s="78">
        <v>245971.07</v>
      </c>
      <c r="J13" s="595">
        <v>-6887.8999999999942</v>
      </c>
      <c r="L13" s="24">
        <v>1869312.3299999998</v>
      </c>
      <c r="M13" s="24">
        <v>1918900</v>
      </c>
      <c r="N13" s="593">
        <v>-49587.670000000158</v>
      </c>
      <c r="O13" s="78">
        <v>1875794.33</v>
      </c>
      <c r="P13" s="595">
        <v>-6482.0000000002328</v>
      </c>
      <c r="R13" s="24">
        <v>276577.06</v>
      </c>
      <c r="S13" s="24">
        <v>294851.88</v>
      </c>
      <c r="T13" s="24">
        <v>247063.59000000003</v>
      </c>
      <c r="U13" s="24">
        <v>253036.80000000002</v>
      </c>
      <c r="V13" s="24">
        <v>351620.38</v>
      </c>
      <c r="W13" s="24">
        <v>206673.55000000002</v>
      </c>
      <c r="X13" s="24">
        <v>245971.07</v>
      </c>
      <c r="Y13" s="24">
        <v>307144.55</v>
      </c>
      <c r="Z13" s="24">
        <v>259036.1</v>
      </c>
      <c r="AA13" s="24">
        <v>223813.78999999998</v>
      </c>
      <c r="AB13" s="24">
        <v>303320.02999999997</v>
      </c>
      <c r="AC13" s="24">
        <v>259111.87</v>
      </c>
      <c r="AD13" s="24">
        <v>241158.96000000002</v>
      </c>
      <c r="AE13" s="24">
        <v>281443.25</v>
      </c>
      <c r="AF13" s="24">
        <v>237690.26</v>
      </c>
      <c r="AG13" s="24">
        <v>264169.17</v>
      </c>
      <c r="AH13" s="24">
        <v>398072.18</v>
      </c>
      <c r="AI13" s="24">
        <v>207695.34</v>
      </c>
      <c r="AJ13" s="24">
        <v>239083.17</v>
      </c>
      <c r="AK13" s="24">
        <v>328400</v>
      </c>
      <c r="AL13" s="24">
        <v>259200</v>
      </c>
      <c r="AM13" s="24">
        <v>264800</v>
      </c>
      <c r="AN13" s="24">
        <v>304000</v>
      </c>
      <c r="AO13" s="24">
        <v>292000</v>
      </c>
      <c r="AQ13" s="26">
        <v>282200</v>
      </c>
      <c r="AR13" s="26">
        <v>300800</v>
      </c>
      <c r="AS13" s="26">
        <v>251700</v>
      </c>
      <c r="AT13" s="26">
        <v>258200</v>
      </c>
      <c r="AU13" s="26">
        <v>358700</v>
      </c>
      <c r="AV13" s="26">
        <v>210800</v>
      </c>
      <c r="AW13" s="26">
        <v>256500</v>
      </c>
      <c r="AX13" s="26">
        <v>328400</v>
      </c>
      <c r="AY13" s="26">
        <v>259200</v>
      </c>
      <c r="AZ13" s="26">
        <v>264800</v>
      </c>
      <c r="BA13" s="26">
        <v>304000</v>
      </c>
      <c r="BB13" s="26">
        <v>292000</v>
      </c>
    </row>
    <row r="14" spans="3:54" ht="23.25" customHeight="1">
      <c r="C14" s="32">
        <v>104</v>
      </c>
      <c r="D14" s="32" t="s">
        <v>10</v>
      </c>
      <c r="F14" s="24">
        <v>144475.10999999999</v>
      </c>
      <c r="G14" s="24">
        <v>155700</v>
      </c>
      <c r="H14" s="593">
        <v>-11224.890000000014</v>
      </c>
      <c r="I14" s="78">
        <v>152365.22999999998</v>
      </c>
      <c r="J14" s="595">
        <v>-7890.1199999999953</v>
      </c>
      <c r="L14" s="24">
        <v>1075695.2000000002</v>
      </c>
      <c r="M14" s="24">
        <v>1146700</v>
      </c>
      <c r="N14" s="593">
        <v>-71004.799999999814</v>
      </c>
      <c r="O14" s="78">
        <v>1143274.05</v>
      </c>
      <c r="P14" s="595">
        <v>-67578.84999999986</v>
      </c>
      <c r="R14" s="24">
        <v>129098.24000000001</v>
      </c>
      <c r="S14" s="24">
        <v>162346.02000000002</v>
      </c>
      <c r="T14" s="24">
        <v>145003.22999999998</v>
      </c>
      <c r="U14" s="24">
        <v>179073.13999999998</v>
      </c>
      <c r="V14" s="24">
        <v>248291.01</v>
      </c>
      <c r="W14" s="24">
        <v>127097.18</v>
      </c>
      <c r="X14" s="24">
        <v>152365.22999999998</v>
      </c>
      <c r="Y14" s="24">
        <v>191442.55</v>
      </c>
      <c r="Z14" s="24">
        <v>147634.45000000001</v>
      </c>
      <c r="AA14" s="24">
        <v>131801.70000000001</v>
      </c>
      <c r="AB14" s="24">
        <v>159823.52000000002</v>
      </c>
      <c r="AC14" s="24">
        <v>126175.72</v>
      </c>
      <c r="AD14" s="24">
        <v>114967.41</v>
      </c>
      <c r="AE14" s="24">
        <v>156225.51</v>
      </c>
      <c r="AF14" s="24">
        <v>139363.26999999999</v>
      </c>
      <c r="AG14" s="24">
        <v>159439.27000000002</v>
      </c>
      <c r="AH14" s="24">
        <v>250424.91999999998</v>
      </c>
      <c r="AI14" s="24">
        <v>110799.70999999999</v>
      </c>
      <c r="AJ14" s="24">
        <v>144475.10999999999</v>
      </c>
      <c r="AK14" s="24">
        <v>196000</v>
      </c>
      <c r="AL14" s="24">
        <v>158000</v>
      </c>
      <c r="AM14" s="24">
        <v>151900</v>
      </c>
      <c r="AN14" s="24">
        <v>199100</v>
      </c>
      <c r="AO14" s="24">
        <v>182400</v>
      </c>
      <c r="AQ14" s="26">
        <v>128700</v>
      </c>
      <c r="AR14" s="26">
        <v>162700</v>
      </c>
      <c r="AS14" s="26">
        <v>144900</v>
      </c>
      <c r="AT14" s="26">
        <v>179000</v>
      </c>
      <c r="AU14" s="26">
        <v>248500</v>
      </c>
      <c r="AV14" s="26">
        <v>127200</v>
      </c>
      <c r="AW14" s="26">
        <v>155700</v>
      </c>
      <c r="AX14" s="26">
        <v>196000</v>
      </c>
      <c r="AY14" s="26">
        <v>158000</v>
      </c>
      <c r="AZ14" s="26">
        <v>151900</v>
      </c>
      <c r="BA14" s="26">
        <v>199100</v>
      </c>
      <c r="BB14" s="26">
        <v>182400</v>
      </c>
    </row>
    <row r="15" spans="3:54" ht="23.25" customHeight="1">
      <c r="C15" s="32">
        <v>105</v>
      </c>
      <c r="D15" s="32" t="s">
        <v>11</v>
      </c>
      <c r="F15" s="24">
        <v>151092.84999999998</v>
      </c>
      <c r="G15" s="24">
        <v>164000</v>
      </c>
      <c r="H15" s="593">
        <v>-12907.150000000023</v>
      </c>
      <c r="I15" s="78">
        <v>154074.40999999997</v>
      </c>
      <c r="J15" s="595">
        <v>-2981.5599999999977</v>
      </c>
      <c r="L15" s="24">
        <v>1201880.1000000001</v>
      </c>
      <c r="M15" s="24">
        <v>1211700</v>
      </c>
      <c r="N15" s="593">
        <v>-9819.8999999999069</v>
      </c>
      <c r="O15" s="78">
        <v>1150980.8999999999</v>
      </c>
      <c r="P15" s="595">
        <v>50899.200000000186</v>
      </c>
      <c r="R15" s="24">
        <v>160723.25</v>
      </c>
      <c r="S15" s="24">
        <v>185553.99</v>
      </c>
      <c r="T15" s="24">
        <v>147665.59</v>
      </c>
      <c r="U15" s="24">
        <v>155192.25</v>
      </c>
      <c r="V15" s="24">
        <v>222401.97</v>
      </c>
      <c r="W15" s="24">
        <v>125369.44</v>
      </c>
      <c r="X15" s="24">
        <v>154074.40999999997</v>
      </c>
      <c r="Y15" s="24">
        <v>182336.51</v>
      </c>
      <c r="Z15" s="24">
        <v>149058.44</v>
      </c>
      <c r="AA15" s="24">
        <v>152689.71000000002</v>
      </c>
      <c r="AB15" s="24">
        <v>193660.41</v>
      </c>
      <c r="AC15" s="24">
        <v>163905.59999999998</v>
      </c>
      <c r="AD15" s="24">
        <v>176468.86000000002</v>
      </c>
      <c r="AE15" s="24">
        <v>205497.37000000002</v>
      </c>
      <c r="AF15" s="24">
        <v>153151.6</v>
      </c>
      <c r="AG15" s="24">
        <v>158402.27000000002</v>
      </c>
      <c r="AH15" s="24">
        <v>221548.04</v>
      </c>
      <c r="AI15" s="24">
        <v>135719.11000000002</v>
      </c>
      <c r="AJ15" s="24">
        <v>151092.84999999998</v>
      </c>
      <c r="AK15" s="24">
        <v>201800</v>
      </c>
      <c r="AL15" s="24">
        <v>167000</v>
      </c>
      <c r="AM15" s="24">
        <v>147100</v>
      </c>
      <c r="AN15" s="24">
        <v>189700</v>
      </c>
      <c r="AO15" s="24">
        <v>176100</v>
      </c>
      <c r="AQ15" s="26">
        <v>169400</v>
      </c>
      <c r="AR15" s="26">
        <v>194800</v>
      </c>
      <c r="AS15" s="26">
        <v>155100</v>
      </c>
      <c r="AT15" s="26">
        <v>163000</v>
      </c>
      <c r="AU15" s="26">
        <v>233600</v>
      </c>
      <c r="AV15" s="26">
        <v>131800</v>
      </c>
      <c r="AW15" s="26">
        <v>164000</v>
      </c>
      <c r="AX15" s="26">
        <v>201800</v>
      </c>
      <c r="AY15" s="26">
        <v>167000</v>
      </c>
      <c r="AZ15" s="26">
        <v>147100</v>
      </c>
      <c r="BA15" s="26">
        <v>189700</v>
      </c>
      <c r="BB15" s="26">
        <v>176100</v>
      </c>
    </row>
    <row r="16" spans="3:54" ht="23.25" customHeight="1">
      <c r="C16" s="32">
        <v>106</v>
      </c>
      <c r="D16" s="32" t="s">
        <v>12</v>
      </c>
      <c r="F16" s="24">
        <v>111966.62</v>
      </c>
      <c r="G16" s="24">
        <v>123600</v>
      </c>
      <c r="H16" s="593">
        <v>-11633.380000000005</v>
      </c>
      <c r="I16" s="78">
        <v>120937.53999999998</v>
      </c>
      <c r="J16" s="595">
        <v>-8970.9199999999837</v>
      </c>
      <c r="L16" s="24">
        <v>811398.94</v>
      </c>
      <c r="M16" s="24">
        <v>860800</v>
      </c>
      <c r="N16" s="593">
        <v>-49401.060000000056</v>
      </c>
      <c r="O16" s="78">
        <v>843672.09999999986</v>
      </c>
      <c r="P16" s="595">
        <v>-32273.159999999916</v>
      </c>
      <c r="R16" s="24">
        <v>102797.53000000001</v>
      </c>
      <c r="S16" s="24">
        <v>133381.62</v>
      </c>
      <c r="T16" s="24">
        <v>112218.69</v>
      </c>
      <c r="U16" s="24">
        <v>117073.33</v>
      </c>
      <c r="V16" s="24">
        <v>164415.04999999999</v>
      </c>
      <c r="W16" s="24">
        <v>92848.34</v>
      </c>
      <c r="X16" s="24">
        <v>120937.53999999998</v>
      </c>
      <c r="Y16" s="24">
        <v>142981.19999999998</v>
      </c>
      <c r="Z16" s="24">
        <v>115600.84</v>
      </c>
      <c r="AA16" s="24">
        <v>110961.39</v>
      </c>
      <c r="AB16" s="24">
        <v>128669.12</v>
      </c>
      <c r="AC16" s="24">
        <v>118920.59</v>
      </c>
      <c r="AD16" s="24">
        <v>89796.94</v>
      </c>
      <c r="AE16" s="24">
        <v>129565.46999999999</v>
      </c>
      <c r="AF16" s="24">
        <v>109595.96</v>
      </c>
      <c r="AG16" s="24">
        <v>115201.68</v>
      </c>
      <c r="AH16" s="24">
        <v>165901.16</v>
      </c>
      <c r="AI16" s="24">
        <v>89371.11</v>
      </c>
      <c r="AJ16" s="24">
        <v>111966.62</v>
      </c>
      <c r="AK16" s="24">
        <v>147900</v>
      </c>
      <c r="AL16" s="24">
        <v>122400</v>
      </c>
      <c r="AM16" s="24">
        <v>128800</v>
      </c>
      <c r="AN16" s="24">
        <v>147000</v>
      </c>
      <c r="AO16" s="24">
        <v>127900</v>
      </c>
      <c r="AQ16" s="26">
        <v>104800</v>
      </c>
      <c r="AR16" s="26">
        <v>136100</v>
      </c>
      <c r="AS16" s="26">
        <v>114300</v>
      </c>
      <c r="AT16" s="26">
        <v>119500</v>
      </c>
      <c r="AU16" s="26">
        <v>167700</v>
      </c>
      <c r="AV16" s="26">
        <v>94800</v>
      </c>
      <c r="AW16" s="26">
        <v>123600</v>
      </c>
      <c r="AX16" s="26">
        <v>147900</v>
      </c>
      <c r="AY16" s="26">
        <v>122400</v>
      </c>
      <c r="AZ16" s="26">
        <v>128800</v>
      </c>
      <c r="BA16" s="26">
        <v>147000</v>
      </c>
      <c r="BB16" s="26">
        <v>127900</v>
      </c>
    </row>
    <row r="17" spans="3:54" ht="23.25" customHeight="1">
      <c r="C17" s="32">
        <v>108</v>
      </c>
      <c r="D17" s="32" t="s">
        <v>14</v>
      </c>
      <c r="F17" s="24">
        <v>82984.98</v>
      </c>
      <c r="G17" s="24">
        <v>100000</v>
      </c>
      <c r="H17" s="593">
        <v>-17015.020000000004</v>
      </c>
      <c r="I17" s="78">
        <v>96333.09</v>
      </c>
      <c r="J17" s="595">
        <v>-13348.11</v>
      </c>
      <c r="L17" s="24">
        <v>628802.82000000007</v>
      </c>
      <c r="M17" s="24">
        <v>687400</v>
      </c>
      <c r="N17" s="593">
        <v>-58597.179999999935</v>
      </c>
      <c r="O17" s="78">
        <v>671987.22</v>
      </c>
      <c r="P17" s="595">
        <v>-43184.399999999907</v>
      </c>
      <c r="R17" s="24">
        <v>88211.51</v>
      </c>
      <c r="S17" s="24">
        <v>107351.51</v>
      </c>
      <c r="T17" s="24">
        <v>84478.459999999992</v>
      </c>
      <c r="U17" s="24">
        <v>96166.25</v>
      </c>
      <c r="V17" s="24">
        <v>116231.67</v>
      </c>
      <c r="W17" s="24">
        <v>83214.73000000001</v>
      </c>
      <c r="X17" s="24">
        <v>96333.09</v>
      </c>
      <c r="Y17" s="24">
        <v>118153.42</v>
      </c>
      <c r="Z17" s="24">
        <v>93243.819999999992</v>
      </c>
      <c r="AA17" s="24">
        <v>85629.200000000012</v>
      </c>
      <c r="AB17" s="24">
        <v>98702.5</v>
      </c>
      <c r="AC17" s="24">
        <v>84068.67</v>
      </c>
      <c r="AD17" s="24">
        <v>79651.34</v>
      </c>
      <c r="AE17" s="24">
        <v>100614.57</v>
      </c>
      <c r="AF17" s="24">
        <v>84065.41</v>
      </c>
      <c r="AG17" s="24">
        <v>85606.85</v>
      </c>
      <c r="AH17" s="24">
        <v>115208.61000000002</v>
      </c>
      <c r="AI17" s="24">
        <v>80671.06</v>
      </c>
      <c r="AJ17" s="24">
        <v>82984.98</v>
      </c>
      <c r="AK17" s="24">
        <v>124000</v>
      </c>
      <c r="AL17" s="24">
        <v>97900</v>
      </c>
      <c r="AM17" s="24">
        <v>92200</v>
      </c>
      <c r="AN17" s="24">
        <v>118800</v>
      </c>
      <c r="AO17" s="24">
        <v>95600</v>
      </c>
      <c r="AQ17" s="26">
        <v>90100</v>
      </c>
      <c r="AR17" s="26">
        <v>109600</v>
      </c>
      <c r="AS17" s="26">
        <v>86100</v>
      </c>
      <c r="AT17" s="26">
        <v>98100</v>
      </c>
      <c r="AU17" s="26">
        <v>118600</v>
      </c>
      <c r="AV17" s="26">
        <v>84900</v>
      </c>
      <c r="AW17" s="26">
        <v>100000</v>
      </c>
      <c r="AX17" s="26">
        <v>124000</v>
      </c>
      <c r="AY17" s="26">
        <v>97900</v>
      </c>
      <c r="AZ17" s="26">
        <v>92200</v>
      </c>
      <c r="BA17" s="26">
        <v>118800</v>
      </c>
      <c r="BB17" s="26">
        <v>95600</v>
      </c>
    </row>
    <row r="18" spans="3:54" ht="23.25" customHeight="1">
      <c r="C18" s="32">
        <v>109</v>
      </c>
      <c r="D18" s="32" t="s">
        <v>15</v>
      </c>
      <c r="F18" s="24">
        <v>146838.90999999997</v>
      </c>
      <c r="G18" s="24">
        <v>161700</v>
      </c>
      <c r="H18" s="593">
        <v>-14861.090000000026</v>
      </c>
      <c r="I18" s="78">
        <v>157686.97</v>
      </c>
      <c r="J18" s="595">
        <v>-10848.060000000027</v>
      </c>
      <c r="L18" s="24">
        <v>1171998.9099999999</v>
      </c>
      <c r="M18" s="24">
        <v>1221100</v>
      </c>
      <c r="N18" s="593">
        <v>-49101.090000000084</v>
      </c>
      <c r="O18" s="78">
        <v>1196156.5</v>
      </c>
      <c r="P18" s="595">
        <v>-24157.590000000084</v>
      </c>
      <c r="R18" s="24">
        <v>167605</v>
      </c>
      <c r="S18" s="24">
        <v>179132.01</v>
      </c>
      <c r="T18" s="24">
        <v>146017.54999999999</v>
      </c>
      <c r="U18" s="24">
        <v>170026.50999999998</v>
      </c>
      <c r="V18" s="24">
        <v>252447.67</v>
      </c>
      <c r="W18" s="24">
        <v>123240.79</v>
      </c>
      <c r="X18" s="24">
        <v>157686.97</v>
      </c>
      <c r="Y18" s="24">
        <v>207406.25</v>
      </c>
      <c r="Z18" s="24">
        <v>151434.21999999997</v>
      </c>
      <c r="AA18" s="24">
        <v>157916.52000000002</v>
      </c>
      <c r="AB18" s="24">
        <v>205323.62000000002</v>
      </c>
      <c r="AC18" s="24">
        <v>169327.16999999998</v>
      </c>
      <c r="AD18" s="24">
        <v>154272.56</v>
      </c>
      <c r="AE18" s="24">
        <v>178915.44999999998</v>
      </c>
      <c r="AF18" s="24">
        <v>146885.19</v>
      </c>
      <c r="AG18" s="24">
        <v>171636.63</v>
      </c>
      <c r="AH18" s="24">
        <v>250979.15999999997</v>
      </c>
      <c r="AI18" s="24">
        <v>122471.01000000001</v>
      </c>
      <c r="AJ18" s="24">
        <v>146838.90999999997</v>
      </c>
      <c r="AK18" s="24">
        <v>205500</v>
      </c>
      <c r="AL18" s="24">
        <v>173400</v>
      </c>
      <c r="AM18" s="24">
        <v>155100</v>
      </c>
      <c r="AN18" s="24">
        <v>223500</v>
      </c>
      <c r="AO18" s="24">
        <v>177200</v>
      </c>
      <c r="AQ18" s="26">
        <v>170900</v>
      </c>
      <c r="AR18" s="26">
        <v>182700</v>
      </c>
      <c r="AS18" s="26">
        <v>148900</v>
      </c>
      <c r="AT18" s="26">
        <v>173500</v>
      </c>
      <c r="AU18" s="26">
        <v>257700</v>
      </c>
      <c r="AV18" s="26">
        <v>125700</v>
      </c>
      <c r="AW18" s="26">
        <v>161700</v>
      </c>
      <c r="AX18" s="26">
        <v>205500</v>
      </c>
      <c r="AY18" s="26">
        <v>173400</v>
      </c>
      <c r="AZ18" s="26">
        <v>155100</v>
      </c>
      <c r="BA18" s="26">
        <v>223500</v>
      </c>
      <c r="BB18" s="26">
        <v>177200</v>
      </c>
    </row>
    <row r="19" spans="3:54" ht="23.25" customHeight="1">
      <c r="C19" s="32">
        <v>110</v>
      </c>
      <c r="D19" s="32" t="s">
        <v>16</v>
      </c>
      <c r="F19" s="24">
        <v>74749.86</v>
      </c>
      <c r="G19" s="24">
        <v>90800</v>
      </c>
      <c r="H19" s="593">
        <v>-16050.14</v>
      </c>
      <c r="I19" s="78">
        <v>84947.28</v>
      </c>
      <c r="J19" s="595">
        <v>-10197.419999999998</v>
      </c>
      <c r="L19" s="24">
        <v>534708.73</v>
      </c>
      <c r="M19" s="24">
        <v>610100</v>
      </c>
      <c r="N19" s="593">
        <v>-75391.270000000019</v>
      </c>
      <c r="O19" s="78">
        <v>593991.05999999994</v>
      </c>
      <c r="P19" s="595">
        <v>-59282.329999999958</v>
      </c>
      <c r="R19" s="24">
        <v>77593.440000000002</v>
      </c>
      <c r="S19" s="24">
        <v>90240.53</v>
      </c>
      <c r="T19" s="24">
        <v>78291.19</v>
      </c>
      <c r="U19" s="24">
        <v>72656.070000000007</v>
      </c>
      <c r="V19" s="24">
        <v>117641.85999999999</v>
      </c>
      <c r="W19" s="24">
        <v>72620.69</v>
      </c>
      <c r="X19" s="24">
        <v>84947.28</v>
      </c>
      <c r="Y19" s="24">
        <v>100260.68</v>
      </c>
      <c r="Z19" s="24">
        <v>75432.920000000013</v>
      </c>
      <c r="AA19" s="24">
        <v>67418.67</v>
      </c>
      <c r="AB19" s="24">
        <v>82903.22</v>
      </c>
      <c r="AC19" s="24">
        <v>61940.05</v>
      </c>
      <c r="AD19" s="24">
        <v>61154.37</v>
      </c>
      <c r="AE19" s="24">
        <v>83671.929999999993</v>
      </c>
      <c r="AF19" s="24">
        <v>72619.11</v>
      </c>
      <c r="AG19" s="24">
        <v>68614.95</v>
      </c>
      <c r="AH19" s="24">
        <v>108099.00999999998</v>
      </c>
      <c r="AI19" s="24">
        <v>65799.5</v>
      </c>
      <c r="AJ19" s="24">
        <v>74749.86</v>
      </c>
      <c r="AK19" s="24">
        <v>112600</v>
      </c>
      <c r="AL19" s="24">
        <v>87700</v>
      </c>
      <c r="AM19" s="24">
        <v>83500</v>
      </c>
      <c r="AN19" s="24">
        <v>101500</v>
      </c>
      <c r="AO19" s="24">
        <v>85600</v>
      </c>
      <c r="AQ19" s="26">
        <v>79100</v>
      </c>
      <c r="AR19" s="26">
        <v>92100</v>
      </c>
      <c r="AS19" s="26">
        <v>79800</v>
      </c>
      <c r="AT19" s="26">
        <v>74200</v>
      </c>
      <c r="AU19" s="26">
        <v>120000</v>
      </c>
      <c r="AV19" s="26">
        <v>74100</v>
      </c>
      <c r="AW19" s="26">
        <v>90800</v>
      </c>
      <c r="AX19" s="26">
        <v>112600</v>
      </c>
      <c r="AY19" s="26">
        <v>87700</v>
      </c>
      <c r="AZ19" s="26">
        <v>83500</v>
      </c>
      <c r="BA19" s="26">
        <v>101500</v>
      </c>
      <c r="BB19" s="26">
        <v>85600</v>
      </c>
    </row>
    <row r="20" spans="3:54" ht="23.25" customHeight="1">
      <c r="C20" s="32">
        <v>111</v>
      </c>
      <c r="D20" s="32" t="s">
        <v>17</v>
      </c>
      <c r="F20" s="24">
        <v>150253.96</v>
      </c>
      <c r="G20" s="24">
        <v>171800</v>
      </c>
      <c r="H20" s="593">
        <v>-21546.040000000008</v>
      </c>
      <c r="I20" s="78">
        <v>158296.13</v>
      </c>
      <c r="J20" s="595">
        <v>-8042.1700000000128</v>
      </c>
      <c r="L20" s="24">
        <v>1117077.5799999998</v>
      </c>
      <c r="M20" s="24">
        <v>1203100</v>
      </c>
      <c r="N20" s="593">
        <v>-86022.420000000158</v>
      </c>
      <c r="O20" s="78">
        <v>1169556.8700000001</v>
      </c>
      <c r="P20" s="595">
        <v>-52479.29000000027</v>
      </c>
      <c r="R20" s="24">
        <v>155091.04999999999</v>
      </c>
      <c r="S20" s="24">
        <v>171453.59</v>
      </c>
      <c r="T20" s="24">
        <v>153788.72</v>
      </c>
      <c r="U20" s="24">
        <v>161806.06</v>
      </c>
      <c r="V20" s="24">
        <v>235081.58000000002</v>
      </c>
      <c r="W20" s="24">
        <v>134039.74</v>
      </c>
      <c r="X20" s="24">
        <v>158296.13</v>
      </c>
      <c r="Y20" s="24">
        <v>197169.78</v>
      </c>
      <c r="Z20" s="24">
        <v>157135.17000000001</v>
      </c>
      <c r="AA20" s="24">
        <v>154772.12</v>
      </c>
      <c r="AB20" s="24">
        <v>173595.21</v>
      </c>
      <c r="AC20" s="24">
        <v>149120.92000000001</v>
      </c>
      <c r="AD20" s="24">
        <v>138005.19</v>
      </c>
      <c r="AE20" s="24">
        <v>168388.04</v>
      </c>
      <c r="AF20" s="24">
        <v>145244.33000000002</v>
      </c>
      <c r="AG20" s="24">
        <v>153847.07</v>
      </c>
      <c r="AH20" s="24">
        <v>242936.02999999997</v>
      </c>
      <c r="AI20" s="24">
        <v>118402.95999999999</v>
      </c>
      <c r="AJ20" s="24">
        <v>150253.96</v>
      </c>
      <c r="AK20" s="24">
        <v>224500</v>
      </c>
      <c r="AL20" s="24">
        <v>184600</v>
      </c>
      <c r="AM20" s="24">
        <v>161200</v>
      </c>
      <c r="AN20" s="24">
        <v>193300</v>
      </c>
      <c r="AO20" s="24">
        <v>176200</v>
      </c>
      <c r="AQ20" s="26">
        <v>158200</v>
      </c>
      <c r="AR20" s="26">
        <v>174800</v>
      </c>
      <c r="AS20" s="26">
        <v>156700</v>
      </c>
      <c r="AT20" s="26">
        <v>165000</v>
      </c>
      <c r="AU20" s="26">
        <v>239900</v>
      </c>
      <c r="AV20" s="26">
        <v>136700</v>
      </c>
      <c r="AW20" s="26">
        <v>171800</v>
      </c>
      <c r="AX20" s="26">
        <v>224500</v>
      </c>
      <c r="AY20" s="26">
        <v>184600</v>
      </c>
      <c r="AZ20" s="26">
        <v>161200</v>
      </c>
      <c r="BA20" s="26">
        <v>193300</v>
      </c>
      <c r="BB20" s="26">
        <v>176200</v>
      </c>
    </row>
    <row r="21" spans="3:54" ht="23.25" customHeight="1">
      <c r="C21" s="32">
        <v>112</v>
      </c>
      <c r="D21" s="32" t="s">
        <v>18</v>
      </c>
      <c r="F21" s="24">
        <v>234061.77000000002</v>
      </c>
      <c r="G21" s="24">
        <v>265300</v>
      </c>
      <c r="H21" s="593">
        <v>-31238.229999999981</v>
      </c>
      <c r="I21" s="78">
        <v>253701.38999999998</v>
      </c>
      <c r="J21" s="595">
        <v>-19639.619999999966</v>
      </c>
      <c r="L21" s="24">
        <v>2038798.61</v>
      </c>
      <c r="M21" s="24">
        <v>2180700</v>
      </c>
      <c r="N21" s="593">
        <v>-141901.3899999999</v>
      </c>
      <c r="O21" s="78">
        <v>2131091.34</v>
      </c>
      <c r="P21" s="595">
        <v>-92292.729999999749</v>
      </c>
      <c r="R21" s="24">
        <v>319347.36</v>
      </c>
      <c r="S21" s="24">
        <v>330919.77</v>
      </c>
      <c r="T21" s="24">
        <v>275635.39</v>
      </c>
      <c r="U21" s="24">
        <v>322110.65999999997</v>
      </c>
      <c r="V21" s="24">
        <v>401484.47</v>
      </c>
      <c r="W21" s="24">
        <v>227892.30000000002</v>
      </c>
      <c r="X21" s="24">
        <v>253701.38999999998</v>
      </c>
      <c r="Y21" s="24">
        <v>311397.36</v>
      </c>
      <c r="Z21" s="24">
        <v>266370.86</v>
      </c>
      <c r="AA21" s="24">
        <v>235525.77999999997</v>
      </c>
      <c r="AB21" s="24">
        <v>323957.06</v>
      </c>
      <c r="AC21" s="24">
        <v>276059.5</v>
      </c>
      <c r="AD21" s="24">
        <v>294200.28999999998</v>
      </c>
      <c r="AE21" s="24">
        <v>325861.48</v>
      </c>
      <c r="AF21" s="24">
        <v>263091.28999999998</v>
      </c>
      <c r="AG21" s="24">
        <v>296844.14</v>
      </c>
      <c r="AH21" s="24">
        <v>406651.08999999997</v>
      </c>
      <c r="AI21" s="24">
        <v>218088.55</v>
      </c>
      <c r="AJ21" s="24">
        <v>234061.77000000002</v>
      </c>
      <c r="AK21" s="24">
        <v>339600</v>
      </c>
      <c r="AL21" s="24">
        <v>265200</v>
      </c>
      <c r="AM21" s="24">
        <v>255600</v>
      </c>
      <c r="AN21" s="24">
        <v>360900</v>
      </c>
      <c r="AO21" s="24">
        <v>312100</v>
      </c>
      <c r="AQ21" s="26">
        <v>325800</v>
      </c>
      <c r="AR21" s="26">
        <v>337700</v>
      </c>
      <c r="AS21" s="26">
        <v>281100</v>
      </c>
      <c r="AT21" s="26">
        <v>328600</v>
      </c>
      <c r="AU21" s="26">
        <v>409800</v>
      </c>
      <c r="AV21" s="26">
        <v>232400</v>
      </c>
      <c r="AW21" s="26">
        <v>265300</v>
      </c>
      <c r="AX21" s="26">
        <v>339600</v>
      </c>
      <c r="AY21" s="26">
        <v>265200</v>
      </c>
      <c r="AZ21" s="26">
        <v>255600</v>
      </c>
      <c r="BA21" s="26">
        <v>360900</v>
      </c>
      <c r="BB21" s="26">
        <v>312100</v>
      </c>
    </row>
    <row r="22" spans="3:54" ht="23.25" customHeight="1">
      <c r="C22" s="32">
        <v>113</v>
      </c>
      <c r="D22" s="32" t="s">
        <v>19</v>
      </c>
      <c r="F22" s="24">
        <v>84753</v>
      </c>
      <c r="G22" s="24">
        <v>96100</v>
      </c>
      <c r="H22" s="593">
        <v>-11347</v>
      </c>
      <c r="I22" s="78">
        <v>91277.829999999987</v>
      </c>
      <c r="J22" s="595">
        <v>-6524.8299999999872</v>
      </c>
      <c r="L22" s="24">
        <v>677971.06</v>
      </c>
      <c r="M22" s="24">
        <v>711500</v>
      </c>
      <c r="N22" s="593">
        <v>-33528.939999999944</v>
      </c>
      <c r="O22" s="78">
        <v>694451.66999999993</v>
      </c>
      <c r="P22" s="595">
        <v>-16480.60999999987</v>
      </c>
      <c r="R22" s="24">
        <v>103963.88</v>
      </c>
      <c r="S22" s="24">
        <v>108042.45999999999</v>
      </c>
      <c r="T22" s="24">
        <v>87445.290000000008</v>
      </c>
      <c r="U22" s="24">
        <v>90325.64</v>
      </c>
      <c r="V22" s="24">
        <v>133854.84</v>
      </c>
      <c r="W22" s="24">
        <v>79541.73</v>
      </c>
      <c r="X22" s="24">
        <v>91277.829999999987</v>
      </c>
      <c r="Y22" s="24">
        <v>120725.56</v>
      </c>
      <c r="Z22" s="24">
        <v>95074.59</v>
      </c>
      <c r="AA22" s="24">
        <v>85222.82</v>
      </c>
      <c r="AB22" s="24">
        <v>102631.95</v>
      </c>
      <c r="AC22" s="24">
        <v>85568.61</v>
      </c>
      <c r="AD22" s="24">
        <v>91632.42</v>
      </c>
      <c r="AE22" s="24">
        <v>111833.42000000001</v>
      </c>
      <c r="AF22" s="24">
        <v>86773.39</v>
      </c>
      <c r="AG22" s="24">
        <v>92436.540000000008</v>
      </c>
      <c r="AH22" s="24">
        <v>131288.70000000001</v>
      </c>
      <c r="AI22" s="24">
        <v>79253.59</v>
      </c>
      <c r="AJ22" s="24">
        <v>84753</v>
      </c>
      <c r="AK22" s="24">
        <v>120400</v>
      </c>
      <c r="AL22" s="24">
        <v>99000</v>
      </c>
      <c r="AM22" s="24">
        <v>93200</v>
      </c>
      <c r="AN22" s="24">
        <v>115800</v>
      </c>
      <c r="AO22" s="24">
        <v>104800</v>
      </c>
      <c r="AQ22" s="26">
        <v>106000</v>
      </c>
      <c r="AR22" s="26">
        <v>110200</v>
      </c>
      <c r="AS22" s="26">
        <v>89200</v>
      </c>
      <c r="AT22" s="26">
        <v>92300</v>
      </c>
      <c r="AU22" s="26">
        <v>136500</v>
      </c>
      <c r="AV22" s="26">
        <v>81200</v>
      </c>
      <c r="AW22" s="26">
        <v>96100</v>
      </c>
      <c r="AX22" s="26">
        <v>120400</v>
      </c>
      <c r="AY22" s="26">
        <v>99000</v>
      </c>
      <c r="AZ22" s="26">
        <v>93200</v>
      </c>
      <c r="BA22" s="26">
        <v>115800</v>
      </c>
      <c r="BB22" s="26">
        <v>104800</v>
      </c>
    </row>
    <row r="23" spans="3:54" ht="23.25" customHeight="1">
      <c r="C23" s="32">
        <v>115</v>
      </c>
      <c r="D23" s="32" t="s">
        <v>20</v>
      </c>
      <c r="F23" s="24">
        <v>165437.54</v>
      </c>
      <c r="G23" s="24">
        <v>158700</v>
      </c>
      <c r="H23" s="593">
        <v>6737.5400000000081</v>
      </c>
      <c r="I23" s="78">
        <v>154843.44</v>
      </c>
      <c r="J23" s="595">
        <v>10594.100000000006</v>
      </c>
      <c r="L23" s="24">
        <v>1344454.35</v>
      </c>
      <c r="M23" s="24">
        <v>1220400</v>
      </c>
      <c r="N23" s="593">
        <v>124054.35000000009</v>
      </c>
      <c r="O23" s="78">
        <v>1195701.73</v>
      </c>
      <c r="P23" s="595">
        <v>148752.62000000011</v>
      </c>
      <c r="R23" s="24">
        <v>169084.09</v>
      </c>
      <c r="S23" s="24">
        <v>178309.98</v>
      </c>
      <c r="T23" s="24">
        <v>149557.08000000002</v>
      </c>
      <c r="U23" s="24">
        <v>162689.98000000001</v>
      </c>
      <c r="V23" s="24">
        <v>247280</v>
      </c>
      <c r="W23" s="24">
        <v>133937.16</v>
      </c>
      <c r="X23" s="24">
        <v>154843.44</v>
      </c>
      <c r="Y23" s="24">
        <v>207661.53</v>
      </c>
      <c r="Z23" s="24">
        <v>159100.68</v>
      </c>
      <c r="AA23" s="24">
        <v>159895.99</v>
      </c>
      <c r="AB23" s="24">
        <v>199818.77000000002</v>
      </c>
      <c r="AC23" s="24">
        <v>158067.51</v>
      </c>
      <c r="AD23" s="24">
        <v>163957.31</v>
      </c>
      <c r="AE23" s="24">
        <v>221915.51</v>
      </c>
      <c r="AF23" s="24">
        <v>186517.32</v>
      </c>
      <c r="AG23" s="24">
        <v>185307.78</v>
      </c>
      <c r="AH23" s="24">
        <v>288363.43</v>
      </c>
      <c r="AI23" s="24">
        <v>132955.46</v>
      </c>
      <c r="AJ23" s="24">
        <v>165437.54</v>
      </c>
      <c r="AK23" s="24">
        <v>210600</v>
      </c>
      <c r="AL23" s="24">
        <v>173900</v>
      </c>
      <c r="AM23" s="24">
        <v>164200</v>
      </c>
      <c r="AN23" s="24">
        <v>208000</v>
      </c>
      <c r="AO23" s="24">
        <v>163700</v>
      </c>
      <c r="AQ23" s="26">
        <v>172500</v>
      </c>
      <c r="AR23" s="26">
        <v>181900</v>
      </c>
      <c r="AS23" s="26">
        <v>152400</v>
      </c>
      <c r="AT23" s="26">
        <v>166000</v>
      </c>
      <c r="AU23" s="26">
        <v>252300</v>
      </c>
      <c r="AV23" s="26">
        <v>136600</v>
      </c>
      <c r="AW23" s="26">
        <v>158700</v>
      </c>
      <c r="AX23" s="26">
        <v>210600</v>
      </c>
      <c r="AY23" s="26">
        <v>173900</v>
      </c>
      <c r="AZ23" s="26">
        <v>164200</v>
      </c>
      <c r="BA23" s="26">
        <v>208000</v>
      </c>
      <c r="BB23" s="26">
        <v>163700</v>
      </c>
    </row>
    <row r="24" spans="3:54" ht="23.25" customHeight="1">
      <c r="C24" s="32">
        <v>117</v>
      </c>
      <c r="D24" s="32" t="s">
        <v>21</v>
      </c>
      <c r="F24" s="24">
        <v>175580.7</v>
      </c>
      <c r="G24" s="24">
        <v>191300</v>
      </c>
      <c r="H24" s="593">
        <v>-15719.299999999988</v>
      </c>
      <c r="I24" s="78">
        <v>178432.99000000002</v>
      </c>
      <c r="J24" s="595">
        <v>-2852.2900000000081</v>
      </c>
      <c r="L24" s="24">
        <v>1346885.8099999998</v>
      </c>
      <c r="M24" s="24">
        <v>1323200</v>
      </c>
      <c r="N24" s="593">
        <v>23685.809999999823</v>
      </c>
      <c r="O24" s="78">
        <v>1246369.71</v>
      </c>
      <c r="P24" s="595">
        <v>100516.09999999986</v>
      </c>
      <c r="R24" s="24">
        <v>145767.91999999998</v>
      </c>
      <c r="S24" s="24">
        <v>170944.86</v>
      </c>
      <c r="T24" s="24">
        <v>157564.95000000001</v>
      </c>
      <c r="U24" s="24">
        <v>171229.06</v>
      </c>
      <c r="V24" s="24">
        <v>264277.69999999995</v>
      </c>
      <c r="W24" s="24">
        <v>158152.23000000001</v>
      </c>
      <c r="X24" s="24">
        <v>178432.99000000002</v>
      </c>
      <c r="Y24" s="24">
        <v>228086.34</v>
      </c>
      <c r="Z24" s="24">
        <v>184358.09000000003</v>
      </c>
      <c r="AA24" s="24">
        <v>179199.83000000002</v>
      </c>
      <c r="AB24" s="24">
        <v>197915.73000000004</v>
      </c>
      <c r="AC24" s="24">
        <v>166302.99</v>
      </c>
      <c r="AD24" s="24">
        <v>155088.54999999999</v>
      </c>
      <c r="AE24" s="24">
        <v>193100.42</v>
      </c>
      <c r="AF24" s="24">
        <v>180328.88999999998</v>
      </c>
      <c r="AG24" s="24">
        <v>194989.68</v>
      </c>
      <c r="AH24" s="24">
        <v>292250.7</v>
      </c>
      <c r="AI24" s="24">
        <v>155546.87</v>
      </c>
      <c r="AJ24" s="24">
        <v>175580.7</v>
      </c>
      <c r="AK24" s="24">
        <v>216200</v>
      </c>
      <c r="AL24" s="24">
        <v>175900</v>
      </c>
      <c r="AM24" s="24">
        <v>163200</v>
      </c>
      <c r="AN24" s="24">
        <v>207200</v>
      </c>
      <c r="AO24" s="24">
        <v>167400</v>
      </c>
      <c r="AQ24" s="26">
        <v>154500</v>
      </c>
      <c r="AR24" s="26">
        <v>181200</v>
      </c>
      <c r="AS24" s="26">
        <v>167000</v>
      </c>
      <c r="AT24" s="26">
        <v>181500</v>
      </c>
      <c r="AU24" s="26">
        <v>280100</v>
      </c>
      <c r="AV24" s="26">
        <v>167600</v>
      </c>
      <c r="AW24" s="26">
        <v>191300</v>
      </c>
      <c r="AX24" s="26">
        <v>216200</v>
      </c>
      <c r="AY24" s="26">
        <v>175900</v>
      </c>
      <c r="AZ24" s="26">
        <v>163200</v>
      </c>
      <c r="BA24" s="26">
        <v>207200</v>
      </c>
      <c r="BB24" s="26">
        <v>167400</v>
      </c>
    </row>
    <row r="25" spans="3:54" ht="23.25" customHeight="1">
      <c r="C25" s="32">
        <v>121</v>
      </c>
      <c r="D25" s="32" t="s">
        <v>22</v>
      </c>
      <c r="F25" s="24">
        <v>113698.3</v>
      </c>
      <c r="G25" s="24">
        <v>131200</v>
      </c>
      <c r="H25" s="593">
        <v>-17501.699999999997</v>
      </c>
      <c r="I25" s="78">
        <v>125122.96999999997</v>
      </c>
      <c r="J25" s="595">
        <v>-11424.669999999969</v>
      </c>
      <c r="L25" s="24">
        <v>808407.83000000007</v>
      </c>
      <c r="M25" s="24">
        <v>924100</v>
      </c>
      <c r="N25" s="593">
        <v>-115692.16999999993</v>
      </c>
      <c r="O25" s="78">
        <v>902338.81</v>
      </c>
      <c r="P25" s="595">
        <v>-93930.979999999981</v>
      </c>
      <c r="R25" s="24">
        <v>130809.59</v>
      </c>
      <c r="S25" s="24">
        <v>136590.65</v>
      </c>
      <c r="T25" s="24">
        <v>112452.63</v>
      </c>
      <c r="U25" s="24">
        <v>110681.19</v>
      </c>
      <c r="V25" s="24">
        <v>184650.99</v>
      </c>
      <c r="W25" s="24">
        <v>102030.79</v>
      </c>
      <c r="X25" s="24">
        <v>125122.96999999997</v>
      </c>
      <c r="Y25" s="24">
        <v>147798.04999999999</v>
      </c>
      <c r="Z25" s="24">
        <v>114002.54000000001</v>
      </c>
      <c r="AA25" s="24">
        <v>99486.869999999981</v>
      </c>
      <c r="AB25" s="24">
        <v>121477.45999999999</v>
      </c>
      <c r="AC25" s="24">
        <v>104177.16</v>
      </c>
      <c r="AD25" s="24">
        <v>104969.35999999999</v>
      </c>
      <c r="AE25" s="24">
        <v>124841.69999999998</v>
      </c>
      <c r="AF25" s="24">
        <v>103470.83</v>
      </c>
      <c r="AG25" s="24">
        <v>99963.340000000011</v>
      </c>
      <c r="AH25" s="24">
        <v>164227.34000000003</v>
      </c>
      <c r="AI25" s="24">
        <v>97236.959999999992</v>
      </c>
      <c r="AJ25" s="24">
        <v>113698.3</v>
      </c>
      <c r="AK25" s="24">
        <v>168200</v>
      </c>
      <c r="AL25" s="24">
        <v>135700</v>
      </c>
      <c r="AM25" s="24">
        <v>131500</v>
      </c>
      <c r="AN25" s="24">
        <v>174500</v>
      </c>
      <c r="AO25" s="24">
        <v>124100</v>
      </c>
      <c r="AQ25" s="26">
        <v>133400</v>
      </c>
      <c r="AR25" s="26">
        <v>139300</v>
      </c>
      <c r="AS25" s="26">
        <v>114700</v>
      </c>
      <c r="AT25" s="26">
        <v>112900</v>
      </c>
      <c r="AU25" s="26">
        <v>188500</v>
      </c>
      <c r="AV25" s="26">
        <v>104100</v>
      </c>
      <c r="AW25" s="26">
        <v>131200</v>
      </c>
      <c r="AX25" s="26">
        <v>168200</v>
      </c>
      <c r="AY25" s="26">
        <v>135700</v>
      </c>
      <c r="AZ25" s="26">
        <v>131500</v>
      </c>
      <c r="BA25" s="26">
        <v>174500</v>
      </c>
      <c r="BB25" s="26">
        <v>124100</v>
      </c>
    </row>
    <row r="26" spans="3:54" ht="23.25" customHeight="1">
      <c r="C26" s="32">
        <v>116</v>
      </c>
      <c r="D26" s="32" t="s">
        <v>25</v>
      </c>
      <c r="F26" s="24">
        <v>154489.59000000003</v>
      </c>
      <c r="G26" s="24">
        <v>193743</v>
      </c>
      <c r="H26" s="593">
        <v>-39253.409999999974</v>
      </c>
      <c r="I26" s="78">
        <v>171926.8</v>
      </c>
      <c r="J26" s="595">
        <v>-17437.209999999963</v>
      </c>
      <c r="L26" s="24">
        <v>1201490.28</v>
      </c>
      <c r="M26" s="24">
        <v>1385556</v>
      </c>
      <c r="N26" s="593">
        <v>-184065.71999999997</v>
      </c>
      <c r="O26" s="78">
        <v>1342542.58</v>
      </c>
      <c r="P26" s="595">
        <v>-141052.30000000005</v>
      </c>
      <c r="R26" s="24">
        <v>204792.62000000002</v>
      </c>
      <c r="S26" s="24">
        <v>227006.75</v>
      </c>
      <c r="T26" s="24">
        <v>182264.33000000002</v>
      </c>
      <c r="U26" s="24">
        <v>174659.29</v>
      </c>
      <c r="V26" s="24">
        <v>238501.19999999998</v>
      </c>
      <c r="W26" s="24">
        <v>143391.59</v>
      </c>
      <c r="X26" s="24">
        <v>171926.8</v>
      </c>
      <c r="Y26" s="24">
        <v>217812.21</v>
      </c>
      <c r="Z26" s="24">
        <v>190593.11000000002</v>
      </c>
      <c r="AA26" s="24">
        <v>168200.76</v>
      </c>
      <c r="AB26" s="24">
        <v>202850.09</v>
      </c>
      <c r="AC26" s="24">
        <v>168538.11</v>
      </c>
      <c r="AD26" s="24">
        <v>178859.89</v>
      </c>
      <c r="AE26" s="24">
        <v>192352.16000000003</v>
      </c>
      <c r="AF26" s="24">
        <v>153977.47999999998</v>
      </c>
      <c r="AG26" s="24">
        <v>157003.71</v>
      </c>
      <c r="AH26" s="24">
        <v>226534.24</v>
      </c>
      <c r="AI26" s="24">
        <v>138273.21</v>
      </c>
      <c r="AJ26" s="24">
        <v>154489.59000000003</v>
      </c>
      <c r="AK26" s="24">
        <v>235664</v>
      </c>
      <c r="AL26" s="24">
        <v>186224</v>
      </c>
      <c r="AM26" s="24">
        <v>184164</v>
      </c>
      <c r="AN26" s="24">
        <v>239166</v>
      </c>
      <c r="AO26" s="24">
        <v>179426</v>
      </c>
      <c r="AQ26" s="26">
        <v>173349</v>
      </c>
      <c r="AR26" s="26">
        <v>220317</v>
      </c>
      <c r="AS26" s="26">
        <v>186739</v>
      </c>
      <c r="AT26" s="26">
        <v>187048</v>
      </c>
      <c r="AU26" s="26">
        <v>266255</v>
      </c>
      <c r="AV26" s="26">
        <v>158105</v>
      </c>
      <c r="AW26" s="26">
        <v>193743</v>
      </c>
      <c r="AX26" s="26">
        <v>235664</v>
      </c>
      <c r="AY26" s="26">
        <v>186224</v>
      </c>
      <c r="AZ26" s="26">
        <v>184164</v>
      </c>
      <c r="BA26" s="26">
        <v>239166</v>
      </c>
      <c r="BB26" s="26">
        <v>179426</v>
      </c>
    </row>
    <row r="27" spans="3:54" ht="23.25" customHeight="1">
      <c r="C27" s="32">
        <v>120</v>
      </c>
      <c r="D27" s="32" t="s">
        <v>23</v>
      </c>
      <c r="F27" s="24">
        <v>202959.48</v>
      </c>
      <c r="G27" s="24">
        <v>215373</v>
      </c>
      <c r="H27" s="593">
        <v>-12413.51999999999</v>
      </c>
      <c r="I27" s="78">
        <v>196594.99</v>
      </c>
      <c r="J27" s="595">
        <v>6364.4900000000198</v>
      </c>
      <c r="L27" s="24">
        <v>1607917.23</v>
      </c>
      <c r="M27" s="24">
        <v>1539541</v>
      </c>
      <c r="N27" s="593">
        <v>68376.229999999981</v>
      </c>
      <c r="O27" s="78">
        <v>1491961.0699999998</v>
      </c>
      <c r="P27" s="595">
        <v>115956.16000000015</v>
      </c>
      <c r="R27" s="24">
        <v>227248.97999999998</v>
      </c>
      <c r="S27" s="24">
        <v>223428.13999999998</v>
      </c>
      <c r="T27" s="24">
        <v>193298.01</v>
      </c>
      <c r="U27" s="24">
        <v>199328.51</v>
      </c>
      <c r="V27" s="24">
        <v>285940.46999999997</v>
      </c>
      <c r="W27" s="24">
        <v>166121.97</v>
      </c>
      <c r="X27" s="24">
        <v>196594.99</v>
      </c>
      <c r="Y27" s="24">
        <v>240597.05</v>
      </c>
      <c r="Z27" s="24">
        <v>207182.01</v>
      </c>
      <c r="AA27" s="24">
        <v>206509.31</v>
      </c>
      <c r="AB27" s="24">
        <v>258629.33</v>
      </c>
      <c r="AC27" s="24">
        <v>216776.81999999998</v>
      </c>
      <c r="AD27" s="24">
        <v>244016.28999999998</v>
      </c>
      <c r="AE27" s="24">
        <v>243324.2</v>
      </c>
      <c r="AF27" s="24">
        <v>208650.99</v>
      </c>
      <c r="AG27" s="24">
        <v>210770.93</v>
      </c>
      <c r="AH27" s="24">
        <v>324019.94000000006</v>
      </c>
      <c r="AI27" s="24">
        <v>174175.4</v>
      </c>
      <c r="AJ27" s="24">
        <v>202959.48</v>
      </c>
      <c r="AK27" s="24">
        <v>261620</v>
      </c>
      <c r="AL27" s="24">
        <v>206824</v>
      </c>
      <c r="AM27" s="24">
        <v>204558</v>
      </c>
      <c r="AN27" s="24">
        <v>265843</v>
      </c>
      <c r="AO27" s="24">
        <v>199408</v>
      </c>
      <c r="AQ27" s="26">
        <v>192610</v>
      </c>
      <c r="AR27" s="26">
        <v>244728</v>
      </c>
      <c r="AS27" s="26">
        <v>207442</v>
      </c>
      <c r="AT27" s="26">
        <v>207751</v>
      </c>
      <c r="AU27" s="26">
        <v>295919</v>
      </c>
      <c r="AV27" s="26">
        <v>175718</v>
      </c>
      <c r="AW27" s="26">
        <v>215373</v>
      </c>
      <c r="AX27" s="26">
        <v>261620</v>
      </c>
      <c r="AY27" s="26">
        <v>206824</v>
      </c>
      <c r="AZ27" s="26">
        <v>204558</v>
      </c>
      <c r="BA27" s="26">
        <v>265843</v>
      </c>
      <c r="BB27" s="26">
        <v>199408</v>
      </c>
    </row>
    <row r="28" spans="3:54" s="54" customFormat="1" ht="23.25" customHeight="1">
      <c r="D28" s="55" t="s">
        <v>623</v>
      </c>
      <c r="F28" s="56">
        <v>2533229.2799999998</v>
      </c>
      <c r="G28" s="56">
        <v>2807716</v>
      </c>
      <c r="H28" s="594">
        <v>-274486.71999999997</v>
      </c>
      <c r="I28" s="81">
        <v>2671221.41</v>
      </c>
      <c r="J28" s="596">
        <v>-137992.12999999992</v>
      </c>
      <c r="L28" s="56">
        <v>19784679.960000005</v>
      </c>
      <c r="M28" s="56">
        <v>20649397</v>
      </c>
      <c r="N28" s="594">
        <v>-864717.04000000015</v>
      </c>
      <c r="O28" s="81">
        <v>20004556.559999995</v>
      </c>
      <c r="P28" s="596">
        <v>-219876.59999999974</v>
      </c>
      <c r="R28" s="56">
        <v>2719619.72</v>
      </c>
      <c r="S28" s="56">
        <v>3074924.59</v>
      </c>
      <c r="T28" s="56">
        <v>2607993.7999999998</v>
      </c>
      <c r="U28" s="56">
        <v>2789650.8200000003</v>
      </c>
      <c r="V28" s="56">
        <v>3962994.0200000005</v>
      </c>
      <c r="W28" s="56">
        <v>2178152.2000000002</v>
      </c>
      <c r="X28" s="56">
        <v>2671221.41</v>
      </c>
      <c r="Y28" s="56">
        <v>3327125.129999999</v>
      </c>
      <c r="Z28" s="56">
        <v>2701198.88</v>
      </c>
      <c r="AA28" s="56">
        <v>2544748.1</v>
      </c>
      <c r="AB28" s="56">
        <v>3136292.45</v>
      </c>
      <c r="AC28" s="56">
        <v>2618388.9699999997</v>
      </c>
      <c r="AD28" s="56">
        <v>2569094.71</v>
      </c>
      <c r="AE28" s="56">
        <v>3076950.4400000004</v>
      </c>
      <c r="AF28" s="56">
        <v>2592816.1500000004</v>
      </c>
      <c r="AG28" s="56">
        <v>2744012.4000000004</v>
      </c>
      <c r="AH28" s="56">
        <v>4088173.5000000005</v>
      </c>
      <c r="AI28" s="56">
        <v>2180403.48</v>
      </c>
      <c r="AJ28" s="56">
        <v>2533229.2799999998</v>
      </c>
      <c r="AK28" s="56">
        <v>3508484</v>
      </c>
      <c r="AL28" s="56">
        <v>2830048</v>
      </c>
      <c r="AM28" s="56">
        <v>2725622</v>
      </c>
      <c r="AN28" s="56">
        <v>3467309</v>
      </c>
      <c r="AO28" s="56">
        <v>2886634</v>
      </c>
      <c r="AQ28" s="1183">
        <v>2758059</v>
      </c>
      <c r="AR28" s="1183">
        <v>3148445</v>
      </c>
      <c r="AS28" s="1183">
        <v>2674981</v>
      </c>
      <c r="AT28" s="1183">
        <v>2864899</v>
      </c>
      <c r="AU28" s="1183">
        <v>4079574</v>
      </c>
      <c r="AV28" s="1183">
        <v>2315723</v>
      </c>
      <c r="AW28" s="1183">
        <v>2807716</v>
      </c>
      <c r="AX28" s="1183">
        <v>3508484</v>
      </c>
      <c r="AY28" s="1183">
        <v>2830048</v>
      </c>
      <c r="AZ28" s="1183">
        <v>2725622</v>
      </c>
      <c r="BA28" s="1183">
        <v>3467309</v>
      </c>
      <c r="BB28" s="1183">
        <v>2886634</v>
      </c>
    </row>
    <row r="30" spans="3:54" ht="23.25" customHeight="1">
      <c r="C30" s="32">
        <v>122</v>
      </c>
      <c r="D30" s="32" t="s">
        <v>191</v>
      </c>
      <c r="F30" s="24">
        <v>99838.23</v>
      </c>
      <c r="G30" s="24">
        <v>120510</v>
      </c>
      <c r="H30" s="593">
        <v>-20671.770000000004</v>
      </c>
      <c r="I30" s="78">
        <v>129101.59</v>
      </c>
      <c r="J30" s="595">
        <v>-29263.360000000001</v>
      </c>
      <c r="L30" s="24">
        <v>766221.82</v>
      </c>
      <c r="M30" s="24">
        <v>862110</v>
      </c>
      <c r="N30" s="593">
        <v>-95888.180000000051</v>
      </c>
      <c r="O30" s="78">
        <v>909644.22999999986</v>
      </c>
      <c r="P30" s="595">
        <v>-143422.40999999992</v>
      </c>
      <c r="R30" s="24">
        <v>0</v>
      </c>
      <c r="S30" s="24">
        <v>185107.34</v>
      </c>
      <c r="T30" s="24">
        <v>146596.10999999999</v>
      </c>
      <c r="U30" s="24">
        <v>144218.59</v>
      </c>
      <c r="V30" s="24">
        <v>185055.64</v>
      </c>
      <c r="W30" s="24">
        <v>119564.96</v>
      </c>
      <c r="X30" s="24">
        <v>129101.59</v>
      </c>
      <c r="Y30" s="24">
        <v>161149.33000000002</v>
      </c>
      <c r="Z30" s="24">
        <v>131884.13999999998</v>
      </c>
      <c r="AA30" s="24">
        <v>111093.3</v>
      </c>
      <c r="AB30" s="24">
        <v>135118.97</v>
      </c>
      <c r="AC30" s="24">
        <v>105602.95</v>
      </c>
      <c r="AD30" s="24">
        <v>111126.17000000001</v>
      </c>
      <c r="AE30" s="24">
        <v>125706.23000000001</v>
      </c>
      <c r="AF30" s="24">
        <v>96307.7</v>
      </c>
      <c r="AG30" s="24">
        <v>94029.28</v>
      </c>
      <c r="AH30" s="24">
        <v>146044.71999999997</v>
      </c>
      <c r="AI30" s="24">
        <v>93169.489999999991</v>
      </c>
      <c r="AJ30" s="24">
        <v>99838.23</v>
      </c>
      <c r="AK30" s="24">
        <v>146466</v>
      </c>
      <c r="AL30" s="24">
        <v>115875</v>
      </c>
      <c r="AM30" s="24">
        <v>114639</v>
      </c>
      <c r="AN30" s="24">
        <v>148938</v>
      </c>
      <c r="AO30" s="24">
        <v>111549</v>
      </c>
      <c r="AQ30" s="26">
        <v>107944</v>
      </c>
      <c r="AR30" s="26">
        <v>137093</v>
      </c>
      <c r="AS30" s="26">
        <v>116184</v>
      </c>
      <c r="AT30" s="26">
        <v>116390</v>
      </c>
      <c r="AU30" s="26">
        <v>165624</v>
      </c>
      <c r="AV30" s="26">
        <v>98365</v>
      </c>
      <c r="AW30" s="26">
        <v>120510</v>
      </c>
      <c r="AX30" s="26">
        <v>146466</v>
      </c>
      <c r="AY30" s="26">
        <v>115875</v>
      </c>
      <c r="AZ30" s="26">
        <v>114639</v>
      </c>
      <c r="BA30" s="26">
        <v>148938</v>
      </c>
      <c r="BB30" s="26">
        <v>111549</v>
      </c>
    </row>
    <row r="31" spans="3:54" ht="23.25" customHeight="1">
      <c r="C31" s="32">
        <v>123</v>
      </c>
      <c r="D31" s="32" t="s">
        <v>198</v>
      </c>
      <c r="F31" s="24">
        <v>110191.45</v>
      </c>
      <c r="G31" s="24">
        <v>150792</v>
      </c>
      <c r="H31" s="593">
        <v>-40600.550000000003</v>
      </c>
      <c r="I31" s="78">
        <v>161713.29</v>
      </c>
      <c r="J31" s="595">
        <v>-51521.840000000011</v>
      </c>
      <c r="L31" s="24">
        <v>841840.03</v>
      </c>
      <c r="M31" s="24">
        <v>1077998</v>
      </c>
      <c r="N31" s="593">
        <v>-236157.96999999997</v>
      </c>
      <c r="O31" s="78">
        <v>674656.25</v>
      </c>
      <c r="P31" s="595">
        <v>167183.78000000003</v>
      </c>
      <c r="R31" s="24">
        <v>0</v>
      </c>
      <c r="S31" s="24">
        <v>0</v>
      </c>
      <c r="T31" s="24">
        <v>0</v>
      </c>
      <c r="U31" s="24">
        <v>120915.18</v>
      </c>
      <c r="V31" s="24">
        <v>239445.81</v>
      </c>
      <c r="W31" s="24">
        <v>152581.97</v>
      </c>
      <c r="X31" s="24">
        <v>161713.29</v>
      </c>
      <c r="Y31" s="24">
        <v>195021.84</v>
      </c>
      <c r="Z31" s="24">
        <v>153546.03</v>
      </c>
      <c r="AA31" s="24">
        <v>125994.5</v>
      </c>
      <c r="AB31" s="24">
        <v>143477.07</v>
      </c>
      <c r="AC31" s="24">
        <v>107725.73000000001</v>
      </c>
      <c r="AD31" s="24">
        <v>114637.74</v>
      </c>
      <c r="AE31" s="24">
        <v>129385.70999999999</v>
      </c>
      <c r="AF31" s="24">
        <v>109169.95999999999</v>
      </c>
      <c r="AG31" s="24">
        <v>112888.13999999998</v>
      </c>
      <c r="AH31" s="24">
        <v>161198.08000000002</v>
      </c>
      <c r="AI31" s="24">
        <v>104368.95</v>
      </c>
      <c r="AJ31" s="24">
        <v>110191.45</v>
      </c>
      <c r="AK31" s="24">
        <v>183134</v>
      </c>
      <c r="AL31" s="24">
        <v>144818</v>
      </c>
      <c r="AM31" s="24">
        <v>143170</v>
      </c>
      <c r="AN31" s="24">
        <v>186018</v>
      </c>
      <c r="AO31" s="24">
        <v>139565</v>
      </c>
      <c r="AQ31" s="26">
        <v>134930</v>
      </c>
      <c r="AR31" s="26">
        <v>171392</v>
      </c>
      <c r="AS31" s="26">
        <v>145230</v>
      </c>
      <c r="AT31" s="26">
        <v>145436</v>
      </c>
      <c r="AU31" s="26">
        <v>207133</v>
      </c>
      <c r="AV31" s="26">
        <v>123085</v>
      </c>
      <c r="AW31" s="26">
        <v>150792</v>
      </c>
      <c r="AX31" s="26">
        <v>183134</v>
      </c>
      <c r="AY31" s="26">
        <v>144818</v>
      </c>
      <c r="AZ31" s="26">
        <v>143170</v>
      </c>
      <c r="BA31" s="26">
        <v>186018</v>
      </c>
      <c r="BB31" s="26">
        <v>139565</v>
      </c>
    </row>
    <row r="32" spans="3:54" ht="23.25" customHeight="1">
      <c r="C32" s="32">
        <v>128</v>
      </c>
      <c r="D32" s="32" t="s">
        <v>218</v>
      </c>
      <c r="F32" s="24">
        <v>113404.15</v>
      </c>
      <c r="G32" s="24">
        <v>193743</v>
      </c>
      <c r="H32" s="593">
        <v>-80338.850000000006</v>
      </c>
      <c r="I32" s="78">
        <v>147727.35</v>
      </c>
      <c r="J32" s="595">
        <v>-34323.200000000012</v>
      </c>
      <c r="L32" s="24">
        <v>825753.63000000012</v>
      </c>
      <c r="M32" s="24">
        <v>1385556</v>
      </c>
      <c r="N32" s="593">
        <v>-559802.36999999988</v>
      </c>
      <c r="O32" s="78">
        <v>544836.88</v>
      </c>
      <c r="P32" s="595">
        <v>280916.75000000012</v>
      </c>
      <c r="R32" s="24">
        <v>0</v>
      </c>
      <c r="S32" s="24">
        <v>0</v>
      </c>
      <c r="T32" s="24">
        <v>0</v>
      </c>
      <c r="U32" s="24">
        <v>64858.689999999995</v>
      </c>
      <c r="V32" s="24">
        <v>196005.03</v>
      </c>
      <c r="W32" s="24">
        <v>136245.81</v>
      </c>
      <c r="X32" s="24">
        <v>147727.35</v>
      </c>
      <c r="Y32" s="24">
        <v>179545.41</v>
      </c>
      <c r="Z32" s="24">
        <v>137819.45000000001</v>
      </c>
      <c r="AA32" s="24">
        <v>119243.23000000001</v>
      </c>
      <c r="AB32" s="24">
        <v>142542.75</v>
      </c>
      <c r="AC32" s="24">
        <v>111443.18</v>
      </c>
      <c r="AD32" s="24">
        <v>113403.03</v>
      </c>
      <c r="AE32" s="24">
        <v>131475.96000000002</v>
      </c>
      <c r="AF32" s="24">
        <v>105912.85</v>
      </c>
      <c r="AG32" s="24">
        <v>111009.56</v>
      </c>
      <c r="AH32" s="24">
        <v>149619.91</v>
      </c>
      <c r="AI32" s="24">
        <v>100928.17</v>
      </c>
      <c r="AJ32" s="24">
        <v>113404.15</v>
      </c>
      <c r="AK32" s="24">
        <v>183134</v>
      </c>
      <c r="AL32" s="24">
        <v>144818</v>
      </c>
      <c r="AM32" s="24">
        <v>143170</v>
      </c>
      <c r="AN32" s="24">
        <v>186018</v>
      </c>
      <c r="AO32" s="24">
        <v>139565</v>
      </c>
      <c r="AQ32" s="26">
        <v>173349</v>
      </c>
      <c r="AR32" s="26">
        <v>220317</v>
      </c>
      <c r="AS32" s="26">
        <v>186739</v>
      </c>
      <c r="AT32" s="26">
        <v>187048</v>
      </c>
      <c r="AU32" s="26">
        <v>266255</v>
      </c>
      <c r="AV32" s="26">
        <v>158105</v>
      </c>
      <c r="AW32" s="26">
        <v>193743</v>
      </c>
      <c r="AX32" s="26">
        <v>235664</v>
      </c>
      <c r="AY32" s="26">
        <v>186224</v>
      </c>
      <c r="AZ32" s="26">
        <v>184164</v>
      </c>
      <c r="BA32" s="26">
        <v>239166</v>
      </c>
      <c r="BB32" s="26">
        <v>179426</v>
      </c>
    </row>
    <row r="33" spans="3:54" ht="23.25" customHeight="1">
      <c r="C33" s="32">
        <v>114</v>
      </c>
      <c r="D33" s="32" t="s">
        <v>24</v>
      </c>
      <c r="F33" s="24">
        <v>158069.12</v>
      </c>
      <c r="G33" s="24">
        <v>172216</v>
      </c>
      <c r="H33" s="593">
        <v>-14146.880000000005</v>
      </c>
      <c r="I33" s="78">
        <v>207570.94999999998</v>
      </c>
      <c r="J33" s="595">
        <v>-49501.829999999987</v>
      </c>
      <c r="L33" s="24">
        <v>1151865.78</v>
      </c>
      <c r="M33" s="24">
        <v>1231571</v>
      </c>
      <c r="N33" s="593">
        <v>-79705.219999999972</v>
      </c>
      <c r="O33" s="78">
        <v>595627.98</v>
      </c>
      <c r="P33" s="595">
        <v>556237.80000000005</v>
      </c>
      <c r="R33" s="24">
        <v>0</v>
      </c>
      <c r="S33" s="24">
        <v>0</v>
      </c>
      <c r="T33" s="24">
        <v>0</v>
      </c>
      <c r="U33" s="24">
        <v>0</v>
      </c>
      <c r="V33" s="24">
        <v>209394.34</v>
      </c>
      <c r="W33" s="24">
        <v>178662.69</v>
      </c>
      <c r="X33" s="24">
        <v>207570.94999999998</v>
      </c>
      <c r="Y33" s="24">
        <v>238091.09</v>
      </c>
      <c r="Z33" s="24">
        <v>183868.97999999998</v>
      </c>
      <c r="AA33" s="24">
        <v>178074.03</v>
      </c>
      <c r="AB33" s="24">
        <v>202558.91000000003</v>
      </c>
      <c r="AC33" s="24">
        <v>151482.16999999998</v>
      </c>
      <c r="AD33" s="24">
        <v>145581.38</v>
      </c>
      <c r="AE33" s="24">
        <v>195052.60000000003</v>
      </c>
      <c r="AF33" s="24">
        <v>152605.26</v>
      </c>
      <c r="AG33" s="24">
        <v>150273.74</v>
      </c>
      <c r="AH33" s="24">
        <v>221134.16</v>
      </c>
      <c r="AI33" s="24">
        <v>129149.51999999999</v>
      </c>
      <c r="AJ33" s="24">
        <v>158069.12</v>
      </c>
      <c r="AK33" s="24">
        <v>235664</v>
      </c>
      <c r="AL33" s="24">
        <v>186224</v>
      </c>
      <c r="AM33" s="24">
        <v>184164</v>
      </c>
      <c r="AN33" s="24">
        <v>239166</v>
      </c>
      <c r="AO33" s="24">
        <v>179426</v>
      </c>
      <c r="AQ33" s="26">
        <v>154088</v>
      </c>
      <c r="AR33" s="26">
        <v>195700</v>
      </c>
      <c r="AS33" s="26">
        <v>166036</v>
      </c>
      <c r="AT33" s="26">
        <v>166242</v>
      </c>
      <c r="AU33" s="26">
        <v>236797</v>
      </c>
      <c r="AV33" s="26">
        <v>140492</v>
      </c>
      <c r="AW33" s="26">
        <v>172216</v>
      </c>
      <c r="AX33" s="26">
        <v>209399</v>
      </c>
      <c r="AY33" s="26">
        <v>165521</v>
      </c>
      <c r="AZ33" s="26">
        <v>163564</v>
      </c>
      <c r="BA33" s="26">
        <v>212695</v>
      </c>
      <c r="BB33" s="26">
        <v>159444</v>
      </c>
    </row>
    <row r="34" spans="3:54" ht="23.25" customHeight="1">
      <c r="C34" s="32">
        <v>127</v>
      </c>
      <c r="D34" s="32" t="s">
        <v>200</v>
      </c>
      <c r="F34" s="24">
        <v>116315.73</v>
      </c>
      <c r="G34" s="24">
        <v>120510</v>
      </c>
      <c r="H34" s="593">
        <v>-4194.2700000000041</v>
      </c>
      <c r="I34" s="78">
        <v>0</v>
      </c>
      <c r="J34" s="595">
        <v>116315.73</v>
      </c>
      <c r="L34" s="24">
        <v>949620.65</v>
      </c>
      <c r="M34" s="24">
        <v>862110</v>
      </c>
      <c r="N34" s="593">
        <v>87510.650000000023</v>
      </c>
      <c r="O34" s="78">
        <v>0</v>
      </c>
      <c r="P34" s="595">
        <v>949620.65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58955.89</v>
      </c>
      <c r="AC34" s="24">
        <v>147878.66</v>
      </c>
      <c r="AD34" s="24">
        <v>145831.07</v>
      </c>
      <c r="AE34" s="24">
        <v>171231.51</v>
      </c>
      <c r="AF34" s="24">
        <v>126226.53</v>
      </c>
      <c r="AG34" s="24">
        <v>121761.8</v>
      </c>
      <c r="AH34" s="24">
        <v>164859.84</v>
      </c>
      <c r="AI34" s="24">
        <v>103394.17000000001</v>
      </c>
      <c r="AJ34" s="24">
        <v>116315.73</v>
      </c>
      <c r="AK34" s="24">
        <v>146466</v>
      </c>
      <c r="AL34" s="24">
        <v>115875</v>
      </c>
      <c r="AM34" s="24">
        <v>114639</v>
      </c>
      <c r="AN34" s="24">
        <v>148938</v>
      </c>
      <c r="AO34" s="24">
        <v>111549</v>
      </c>
      <c r="AQ34" s="26">
        <v>107944</v>
      </c>
      <c r="AR34" s="26">
        <v>137093</v>
      </c>
      <c r="AS34" s="26">
        <v>116184</v>
      </c>
      <c r="AT34" s="26">
        <v>116390</v>
      </c>
      <c r="AU34" s="26">
        <v>165624</v>
      </c>
      <c r="AV34" s="26">
        <v>98365</v>
      </c>
      <c r="AW34" s="26">
        <v>120510</v>
      </c>
      <c r="AX34" s="26">
        <v>146466</v>
      </c>
      <c r="AY34" s="26">
        <v>115875</v>
      </c>
      <c r="AZ34" s="26">
        <v>114639</v>
      </c>
      <c r="BA34" s="26">
        <v>148938</v>
      </c>
      <c r="BB34" s="26">
        <v>111549</v>
      </c>
    </row>
    <row r="35" spans="3:54" ht="23.25" customHeight="1">
      <c r="C35" s="32">
        <v>126</v>
      </c>
      <c r="D35" s="32" t="s">
        <v>743</v>
      </c>
      <c r="F35" s="24">
        <v>135140.85</v>
      </c>
      <c r="G35" s="24">
        <v>150792</v>
      </c>
      <c r="H35" s="593">
        <v>-15651.149999999994</v>
      </c>
      <c r="I35" s="78">
        <v>0</v>
      </c>
      <c r="J35" s="595">
        <v>135140.85</v>
      </c>
      <c r="L35" s="24">
        <v>1300695.5900000001</v>
      </c>
      <c r="M35" s="24">
        <v>1077998</v>
      </c>
      <c r="N35" s="593">
        <v>222697.59000000008</v>
      </c>
      <c r="O35" s="78">
        <v>0</v>
      </c>
      <c r="P35" s="595">
        <v>1300695.5900000001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417.14</v>
      </c>
      <c r="AD35" s="24">
        <v>178905.52000000002</v>
      </c>
      <c r="AE35" s="24">
        <v>236442.52000000002</v>
      </c>
      <c r="AF35" s="24">
        <v>172534.6</v>
      </c>
      <c r="AG35" s="24">
        <v>184549.66999999998</v>
      </c>
      <c r="AH35" s="24">
        <v>234904.61</v>
      </c>
      <c r="AI35" s="24">
        <v>158217.82</v>
      </c>
      <c r="AJ35" s="24">
        <v>135140.85</v>
      </c>
      <c r="AK35" s="24">
        <v>209399</v>
      </c>
      <c r="AL35" s="24">
        <v>165521</v>
      </c>
      <c r="AM35" s="24">
        <v>163564</v>
      </c>
      <c r="AN35" s="24">
        <v>212695</v>
      </c>
      <c r="AO35" s="24">
        <v>159444</v>
      </c>
      <c r="AQ35" s="26">
        <v>134930</v>
      </c>
      <c r="AR35" s="26">
        <v>171392</v>
      </c>
      <c r="AS35" s="26">
        <v>145230</v>
      </c>
      <c r="AT35" s="26">
        <v>145436</v>
      </c>
      <c r="AU35" s="26">
        <v>207133</v>
      </c>
      <c r="AV35" s="26">
        <v>123085</v>
      </c>
      <c r="AW35" s="26">
        <v>150792</v>
      </c>
      <c r="AX35" s="26">
        <v>183134</v>
      </c>
      <c r="AY35" s="26">
        <v>144818</v>
      </c>
      <c r="AZ35" s="26">
        <v>143170</v>
      </c>
      <c r="BA35" s="26">
        <v>186018</v>
      </c>
      <c r="BB35" s="26">
        <v>139565</v>
      </c>
    </row>
    <row r="36" spans="3:54" ht="23.25" customHeight="1">
      <c r="C36" s="32">
        <v>130</v>
      </c>
      <c r="D36" s="32" t="s">
        <v>199</v>
      </c>
      <c r="F36" s="24">
        <v>106983</v>
      </c>
      <c r="G36" s="24">
        <v>120510</v>
      </c>
      <c r="H36" s="593">
        <v>-13527</v>
      </c>
      <c r="I36" s="78">
        <v>0</v>
      </c>
      <c r="J36" s="595">
        <v>106983</v>
      </c>
      <c r="L36" s="24">
        <v>916039.44</v>
      </c>
      <c r="M36" s="24">
        <v>862110</v>
      </c>
      <c r="N36" s="593">
        <v>53929.439999999944</v>
      </c>
      <c r="O36" s="78">
        <v>0</v>
      </c>
      <c r="P36" s="595">
        <v>916039.44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51315.61</v>
      </c>
      <c r="AD36" s="24">
        <v>151211.79</v>
      </c>
      <c r="AE36" s="24">
        <v>159845.09999999998</v>
      </c>
      <c r="AF36" s="24">
        <v>121816.45</v>
      </c>
      <c r="AG36" s="24">
        <v>117145.05</v>
      </c>
      <c r="AH36" s="24">
        <v>161034.72</v>
      </c>
      <c r="AI36" s="24">
        <v>98003.33</v>
      </c>
      <c r="AJ36" s="24">
        <v>106983</v>
      </c>
      <c r="AK36" s="24">
        <v>146466</v>
      </c>
      <c r="AL36" s="24">
        <v>115875</v>
      </c>
      <c r="AM36" s="24">
        <v>114639</v>
      </c>
      <c r="AN36" s="24">
        <v>148938</v>
      </c>
      <c r="AO36" s="24">
        <v>111549</v>
      </c>
      <c r="AQ36" s="26">
        <v>107944</v>
      </c>
      <c r="AR36" s="26">
        <v>137093</v>
      </c>
      <c r="AS36" s="26">
        <v>116184</v>
      </c>
      <c r="AT36" s="26">
        <v>116390</v>
      </c>
      <c r="AU36" s="26">
        <v>165624</v>
      </c>
      <c r="AV36" s="26">
        <v>98365</v>
      </c>
      <c r="AW36" s="26">
        <v>120510</v>
      </c>
      <c r="AX36" s="26">
        <v>146466</v>
      </c>
      <c r="AY36" s="26">
        <v>115875</v>
      </c>
      <c r="AZ36" s="26">
        <v>114639</v>
      </c>
      <c r="BA36" s="26">
        <v>148938</v>
      </c>
      <c r="BB36" s="26">
        <v>111549</v>
      </c>
    </row>
    <row r="37" spans="3:54" ht="23.25" customHeight="1">
      <c r="C37" s="32">
        <v>129</v>
      </c>
      <c r="D37" s="32" t="s">
        <v>219</v>
      </c>
      <c r="F37" s="24">
        <v>0</v>
      </c>
      <c r="G37" s="24">
        <v>172216</v>
      </c>
      <c r="H37" s="593">
        <v>-172216</v>
      </c>
      <c r="I37" s="78">
        <v>0</v>
      </c>
      <c r="J37" s="595">
        <v>0</v>
      </c>
      <c r="L37" s="24">
        <v>0</v>
      </c>
      <c r="M37" s="24">
        <v>881783</v>
      </c>
      <c r="N37" s="593">
        <v>-881783</v>
      </c>
      <c r="O37" s="78">
        <v>0</v>
      </c>
      <c r="P37" s="595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209399</v>
      </c>
      <c r="AL37" s="24">
        <v>165521</v>
      </c>
      <c r="AM37" s="24">
        <v>163564</v>
      </c>
      <c r="AN37" s="24">
        <v>212695</v>
      </c>
      <c r="AO37" s="24">
        <v>159444</v>
      </c>
      <c r="AQ37" s="26">
        <v>0</v>
      </c>
      <c r="AR37" s="26">
        <v>0</v>
      </c>
      <c r="AS37" s="26">
        <v>166036</v>
      </c>
      <c r="AT37" s="26">
        <v>166242</v>
      </c>
      <c r="AU37" s="26">
        <v>236797</v>
      </c>
      <c r="AV37" s="26">
        <v>140492</v>
      </c>
      <c r="AW37" s="26">
        <v>172216</v>
      </c>
      <c r="AX37" s="26">
        <v>209399</v>
      </c>
      <c r="AY37" s="26">
        <v>165521</v>
      </c>
      <c r="AZ37" s="26">
        <v>163564</v>
      </c>
      <c r="BA37" s="26">
        <v>212695</v>
      </c>
      <c r="BB37" s="26">
        <v>159444</v>
      </c>
    </row>
    <row r="38" spans="3:54" ht="23.25" customHeight="1">
      <c r="D38" s="32" t="s">
        <v>744</v>
      </c>
      <c r="F38" s="24">
        <v>131628.24</v>
      </c>
      <c r="G38" s="24">
        <v>193743</v>
      </c>
      <c r="H38" s="593">
        <v>-62114.760000000009</v>
      </c>
      <c r="I38" s="78">
        <v>0</v>
      </c>
      <c r="J38" s="595">
        <v>131628.24</v>
      </c>
      <c r="L38" s="24">
        <v>492727.17</v>
      </c>
      <c r="M38" s="24">
        <v>805151</v>
      </c>
      <c r="N38" s="593">
        <v>-312423.83</v>
      </c>
      <c r="O38" s="78">
        <v>0</v>
      </c>
      <c r="P38" s="595">
        <v>492727.17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52702.020000000004</v>
      </c>
      <c r="AH38" s="24">
        <v>187310.78999999998</v>
      </c>
      <c r="AI38" s="24">
        <v>121086.12</v>
      </c>
      <c r="AJ38" s="24">
        <v>131628.24</v>
      </c>
      <c r="AK38" s="24">
        <v>235664</v>
      </c>
      <c r="AL38" s="24">
        <v>186224</v>
      </c>
      <c r="AM38" s="24">
        <v>184164</v>
      </c>
      <c r="AN38" s="24">
        <v>239166</v>
      </c>
      <c r="AO38" s="24">
        <v>179426</v>
      </c>
      <c r="AQ38" s="26">
        <v>0</v>
      </c>
      <c r="AR38" s="26">
        <v>0</v>
      </c>
      <c r="AS38" s="26">
        <v>0</v>
      </c>
      <c r="AT38" s="26">
        <v>187048</v>
      </c>
      <c r="AU38" s="26">
        <v>266255</v>
      </c>
      <c r="AV38" s="26">
        <v>158105</v>
      </c>
      <c r="AW38" s="26">
        <v>193743</v>
      </c>
      <c r="AX38" s="26">
        <v>235664</v>
      </c>
      <c r="AY38" s="26">
        <v>186224</v>
      </c>
      <c r="AZ38" s="26">
        <v>184164</v>
      </c>
      <c r="BA38" s="26">
        <v>239166</v>
      </c>
      <c r="BB38" s="26">
        <v>179426</v>
      </c>
    </row>
    <row r="39" spans="3:54" ht="23.25" customHeight="1">
      <c r="D39" s="32" t="s">
        <v>769</v>
      </c>
      <c r="F39" s="24">
        <v>0</v>
      </c>
      <c r="G39" s="24">
        <v>0</v>
      </c>
      <c r="H39" s="593">
        <v>0</v>
      </c>
      <c r="I39" s="78">
        <v>0</v>
      </c>
      <c r="J39" s="595">
        <v>0</v>
      </c>
      <c r="L39" s="24">
        <v>0</v>
      </c>
      <c r="M39" s="24">
        <v>0</v>
      </c>
      <c r="N39" s="593">
        <v>0</v>
      </c>
      <c r="O39" s="78">
        <v>0</v>
      </c>
      <c r="P39" s="595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163564</v>
      </c>
      <c r="AN39" s="24">
        <v>212695</v>
      </c>
      <c r="AO39" s="24">
        <v>159444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163564</v>
      </c>
      <c r="BA39" s="26">
        <v>212695</v>
      </c>
      <c r="BB39" s="26">
        <v>159444</v>
      </c>
    </row>
    <row r="40" spans="3:54" ht="23.25" customHeight="1">
      <c r="D40" s="32" t="s">
        <v>747</v>
      </c>
      <c r="F40" s="24">
        <v>0</v>
      </c>
      <c r="G40" s="24">
        <v>0</v>
      </c>
      <c r="H40" s="593">
        <v>0</v>
      </c>
      <c r="I40" s="78">
        <v>0</v>
      </c>
      <c r="J40" s="595">
        <v>0</v>
      </c>
      <c r="L40" s="24">
        <v>0</v>
      </c>
      <c r="M40" s="24">
        <v>0</v>
      </c>
      <c r="N40" s="593">
        <v>0</v>
      </c>
      <c r="O40" s="78">
        <v>0</v>
      </c>
      <c r="P40" s="595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159444</v>
      </c>
      <c r="AO40" s="24">
        <v>119686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159444</v>
      </c>
      <c r="BB40" s="26">
        <v>119686</v>
      </c>
    </row>
    <row r="41" spans="3:54" ht="23.25" customHeight="1">
      <c r="D41" s="32" t="s">
        <v>765</v>
      </c>
      <c r="F41" s="24">
        <v>0</v>
      </c>
      <c r="G41" s="24">
        <v>0</v>
      </c>
      <c r="H41" s="593">
        <v>0</v>
      </c>
      <c r="I41" s="78">
        <v>0</v>
      </c>
      <c r="J41" s="595">
        <v>0</v>
      </c>
      <c r="L41" s="24">
        <v>0</v>
      </c>
      <c r="M41" s="24">
        <v>0</v>
      </c>
      <c r="N41" s="593">
        <v>0</v>
      </c>
      <c r="O41" s="78">
        <v>0</v>
      </c>
      <c r="P41" s="595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139565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139565</v>
      </c>
    </row>
    <row r="43" spans="3:54" s="54" customFormat="1" ht="23.25" customHeight="1">
      <c r="D43" s="55" t="s">
        <v>624</v>
      </c>
      <c r="F43" s="56">
        <v>971570.7699999999</v>
      </c>
      <c r="G43" s="56">
        <v>1395032</v>
      </c>
      <c r="H43" s="594">
        <v>-423461.23</v>
      </c>
      <c r="I43" s="81">
        <v>646113.17999999993</v>
      </c>
      <c r="J43" s="596">
        <v>325457.58999999997</v>
      </c>
      <c r="L43" s="56">
        <v>7244764.1100000013</v>
      </c>
      <c r="M43" s="56">
        <v>9046387</v>
      </c>
      <c r="N43" s="594">
        <v>-1801622.89</v>
      </c>
      <c r="O43" s="81">
        <v>2724765.34</v>
      </c>
      <c r="P43" s="596">
        <v>4519998.7700000005</v>
      </c>
      <c r="R43" s="56">
        <v>0</v>
      </c>
      <c r="S43" s="56">
        <v>185107.34</v>
      </c>
      <c r="T43" s="56">
        <v>146596.10999999999</v>
      </c>
      <c r="U43" s="56">
        <v>329992.46000000002</v>
      </c>
      <c r="V43" s="56">
        <v>829900.82</v>
      </c>
      <c r="W43" s="56">
        <v>587055.42999999993</v>
      </c>
      <c r="X43" s="56">
        <v>646113.17999999993</v>
      </c>
      <c r="Y43" s="56">
        <v>773807.67</v>
      </c>
      <c r="Z43" s="56">
        <v>607118.6</v>
      </c>
      <c r="AA43" s="56">
        <v>534405.06000000006</v>
      </c>
      <c r="AB43" s="56">
        <v>682653.59000000008</v>
      </c>
      <c r="AC43" s="56">
        <v>675865.44</v>
      </c>
      <c r="AD43" s="56">
        <v>960696.70000000019</v>
      </c>
      <c r="AE43" s="56">
        <v>1149139.6299999999</v>
      </c>
      <c r="AF43" s="56">
        <v>884573.35</v>
      </c>
      <c r="AG43" s="56">
        <v>944359.26</v>
      </c>
      <c r="AH43" s="56">
        <v>1426106.8299999998</v>
      </c>
      <c r="AI43" s="56">
        <v>908317.57000000007</v>
      </c>
      <c r="AJ43" s="56">
        <v>971570.7699999999</v>
      </c>
      <c r="AK43" s="56">
        <v>1695792</v>
      </c>
      <c r="AL43" s="56">
        <v>1340751</v>
      </c>
      <c r="AM43" s="56">
        <v>1489277</v>
      </c>
      <c r="AN43" s="56">
        <v>2094711</v>
      </c>
      <c r="AO43" s="56">
        <v>1710212</v>
      </c>
      <c r="AQ43" s="1188"/>
      <c r="AR43" s="1188"/>
      <c r="AS43" s="1188"/>
      <c r="AT43" s="1188"/>
      <c r="AU43" s="1188"/>
      <c r="AV43" s="1188"/>
      <c r="AW43" s="1188"/>
      <c r="AX43" s="1188"/>
      <c r="AY43" s="1188"/>
      <c r="AZ43" s="1188"/>
      <c r="BA43" s="1188"/>
      <c r="BB43" s="1188"/>
    </row>
    <row r="44" spans="3:54">
      <c r="C44" s="32">
        <v>133</v>
      </c>
    </row>
    <row r="45" spans="3:54" s="54" customFormat="1" ht="23.25" customHeight="1">
      <c r="D45" s="55" t="s">
        <v>625</v>
      </c>
      <c r="F45" s="56">
        <v>3504800.05</v>
      </c>
      <c r="G45" s="56">
        <v>4202748</v>
      </c>
      <c r="H45" s="594">
        <v>-697947.95</v>
      </c>
      <c r="I45" s="81">
        <v>3317334.59</v>
      </c>
      <c r="J45" s="596">
        <v>187465.46000000005</v>
      </c>
      <c r="L45" s="56">
        <v>27029444.070000008</v>
      </c>
      <c r="M45" s="56">
        <v>29695784</v>
      </c>
      <c r="N45" s="594">
        <v>-2666339.9300000002</v>
      </c>
      <c r="O45" s="81">
        <v>22729321.899999995</v>
      </c>
      <c r="P45" s="596">
        <v>4300122.1700000009</v>
      </c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Q45" s="1188"/>
      <c r="AR45" s="1188"/>
      <c r="AS45" s="1188"/>
      <c r="AT45" s="1188"/>
      <c r="AU45" s="1188"/>
      <c r="AV45" s="1188"/>
      <c r="AW45" s="1188"/>
      <c r="AX45" s="1188"/>
      <c r="AY45" s="1188"/>
      <c r="AZ45" s="1188"/>
      <c r="BA45" s="1188"/>
      <c r="BB45" s="1188"/>
    </row>
    <row r="46" spans="3:54" ht="23.25" customHeight="1">
      <c r="C46" s="32">
        <v>135</v>
      </c>
      <c r="F46" s="24"/>
      <c r="G46" s="24"/>
      <c r="H46" s="24"/>
      <c r="I46" s="78"/>
      <c r="J46" s="78"/>
      <c r="L46" s="24"/>
      <c r="M46" s="24"/>
      <c r="N46" s="24"/>
      <c r="O46" s="78"/>
      <c r="P46" s="78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</row>
    <row r="47" spans="3:54" ht="12.75" hidden="1" customHeight="1" outlineLevel="1">
      <c r="C47" s="52">
        <v>136</v>
      </c>
      <c r="D47" s="123"/>
      <c r="F47" s="24"/>
      <c r="G47" s="24"/>
      <c r="H47" s="24"/>
      <c r="I47" s="78"/>
      <c r="J47" s="78"/>
      <c r="L47" s="24"/>
      <c r="M47" s="24"/>
      <c r="N47" s="24"/>
      <c r="O47" s="78"/>
      <c r="P47" s="78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</row>
    <row r="48" spans="3:54" ht="12.75" hidden="1" customHeight="1" outlineLevel="1">
      <c r="C48" s="52">
        <v>137</v>
      </c>
      <c r="D48" s="123" t="s">
        <v>658</v>
      </c>
      <c r="F48" s="24">
        <v>2407249.9</v>
      </c>
      <c r="G48" s="24" t="e">
        <v>#REF!</v>
      </c>
      <c r="I48" s="24">
        <v>2156910.52</v>
      </c>
      <c r="L48" s="24">
        <v>29179480.040000003</v>
      </c>
      <c r="M48" s="24" t="e">
        <v>#REF!</v>
      </c>
      <c r="O48" s="24">
        <v>23221338.799999993</v>
      </c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</row>
    <row r="49" spans="3:54" ht="12.75" hidden="1" customHeight="1" outlineLevel="1">
      <c r="C49" s="52"/>
      <c r="D49" s="32" t="s">
        <v>659</v>
      </c>
      <c r="F49" s="24">
        <v>882480.99000000011</v>
      </c>
      <c r="G49" s="24" t="e">
        <v>#REF!</v>
      </c>
      <c r="I49" s="24">
        <v>830463.40999999992</v>
      </c>
      <c r="L49" s="24">
        <v>11101437.18</v>
      </c>
      <c r="M49" s="24" t="e">
        <v>#REF!</v>
      </c>
      <c r="O49" s="24">
        <v>9411807.7899999991</v>
      </c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3:54" ht="12.75" hidden="1" customHeight="1" outlineLevel="1">
      <c r="C50" s="52"/>
      <c r="D50" s="32" t="s">
        <v>41</v>
      </c>
      <c r="F50" s="24">
        <v>4523.5199999999995</v>
      </c>
      <c r="G50" s="24">
        <v>0</v>
      </c>
      <c r="I50" s="24"/>
      <c r="L50" s="24">
        <v>50008.57</v>
      </c>
      <c r="M50" s="24">
        <v>0</v>
      </c>
      <c r="O50" s="24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3:54" s="54" customFormat="1" ht="12.75" hidden="1" customHeight="1" outlineLevel="1">
      <c r="C51" s="654"/>
      <c r="D51" s="54" t="s">
        <v>68</v>
      </c>
      <c r="F51" s="25">
        <v>3294254.41</v>
      </c>
      <c r="G51" s="25" t="e">
        <v>#REF!</v>
      </c>
      <c r="H51" s="25"/>
      <c r="I51" s="25">
        <v>2987373.9299999997</v>
      </c>
      <c r="J51" s="82"/>
      <c r="L51" s="25">
        <v>40330925.789999999</v>
      </c>
      <c r="M51" s="25" t="e">
        <v>#REF!</v>
      </c>
      <c r="N51" s="25"/>
      <c r="O51" s="25">
        <v>32633146.589999992</v>
      </c>
      <c r="P51" s="82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Q51" s="1188"/>
      <c r="AR51" s="1188"/>
      <c r="AS51" s="1188"/>
      <c r="AT51" s="1188"/>
      <c r="AU51" s="1188"/>
      <c r="AV51" s="1188"/>
      <c r="AW51" s="1188"/>
      <c r="AX51" s="1188"/>
      <c r="AY51" s="1188"/>
      <c r="AZ51" s="1188"/>
      <c r="BA51" s="1188"/>
      <c r="BB51" s="1188"/>
    </row>
    <row r="52" spans="3:54" ht="12.75" hidden="1" customHeight="1" outlineLevel="1">
      <c r="C52" s="52"/>
      <c r="D52" s="32" t="s">
        <v>660</v>
      </c>
      <c r="F52" s="24">
        <v>-210545.63999999966</v>
      </c>
      <c r="G52" s="24" t="e">
        <v>#REF!</v>
      </c>
      <c r="H52" s="24"/>
      <c r="I52" s="24">
        <v>-329960.66000000015</v>
      </c>
      <c r="J52" s="78"/>
      <c r="L52" s="24">
        <v>13301481.719999991</v>
      </c>
      <c r="M52" s="24" t="e">
        <v>#REF!</v>
      </c>
      <c r="N52" s="24"/>
      <c r="O52" s="24">
        <v>9903824.6899999976</v>
      </c>
      <c r="P52" s="78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3:54" ht="12.75" hidden="1" customHeight="1" outlineLevel="1">
      <c r="C53" s="52"/>
      <c r="F53" s="24"/>
      <c r="G53" s="24"/>
      <c r="H53" s="24"/>
      <c r="I53" s="78"/>
      <c r="J53" s="78"/>
      <c r="L53" s="24"/>
      <c r="M53" s="24"/>
      <c r="N53" s="24"/>
      <c r="O53" s="78"/>
      <c r="P53" s="78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3:54" ht="12.75" hidden="1" customHeight="1" outlineLevel="1">
      <c r="C54" s="52"/>
      <c r="F54" s="24"/>
      <c r="G54" s="24"/>
      <c r="H54" s="24"/>
      <c r="I54" s="78"/>
      <c r="J54" s="78"/>
      <c r="L54" s="24"/>
      <c r="M54" s="24"/>
      <c r="N54" s="24"/>
      <c r="O54" s="78"/>
      <c r="P54" s="78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3:54" ht="12.75" hidden="1" customHeight="1" outlineLevel="1">
      <c r="C55" s="52"/>
      <c r="F55" s="24"/>
      <c r="G55" s="24"/>
      <c r="H55" s="24"/>
      <c r="I55" s="78"/>
      <c r="J55" s="78"/>
      <c r="L55" s="24"/>
      <c r="M55" s="24"/>
      <c r="N55" s="24"/>
      <c r="O55" s="78"/>
      <c r="P55" s="78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3:54" ht="12.75" hidden="1" customHeight="1" outlineLevel="1">
      <c r="C56" s="52"/>
      <c r="F56" s="24"/>
      <c r="G56" s="24"/>
      <c r="H56" s="24"/>
      <c r="I56" s="78"/>
      <c r="J56" s="78"/>
      <c r="L56" s="24"/>
      <c r="M56" s="24"/>
      <c r="N56" s="24"/>
      <c r="O56" s="78"/>
      <c r="P56" s="78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3:54" ht="12.75" hidden="1" customHeight="1" outlineLevel="1">
      <c r="C57" s="52"/>
      <c r="F57" s="24"/>
      <c r="G57" s="24"/>
      <c r="H57" s="24"/>
      <c r="I57" s="78"/>
      <c r="J57" s="78"/>
      <c r="L57" s="24"/>
      <c r="M57" s="24"/>
      <c r="N57" s="24"/>
      <c r="O57" s="78"/>
      <c r="P57" s="78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3:54" ht="12.75" hidden="1" customHeight="1" outlineLevel="1">
      <c r="C58" s="52"/>
      <c r="F58" s="24"/>
      <c r="G58" s="24"/>
      <c r="H58" s="24"/>
      <c r="I58" s="78"/>
      <c r="J58" s="78"/>
      <c r="L58" s="24"/>
      <c r="M58" s="24"/>
      <c r="N58" s="24"/>
      <c r="O58" s="78"/>
      <c r="P58" s="78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3:54" ht="12.75" hidden="1" customHeight="1" outlineLevel="1">
      <c r="C59" s="52"/>
      <c r="F59" s="24"/>
      <c r="G59" s="24"/>
      <c r="H59" s="24"/>
      <c r="I59" s="78"/>
      <c r="J59" s="78"/>
      <c r="L59" s="24"/>
      <c r="M59" s="24"/>
      <c r="N59" s="24"/>
      <c r="O59" s="78"/>
      <c r="P59" s="78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3:54" ht="12.75" hidden="1" customHeight="1" outlineLevel="1">
      <c r="C60" s="52"/>
      <c r="F60" s="24"/>
      <c r="G60" s="24"/>
      <c r="H60" s="24"/>
      <c r="I60" s="78"/>
      <c r="J60" s="78"/>
      <c r="L60" s="24"/>
      <c r="M60" s="24"/>
      <c r="N60" s="24"/>
      <c r="O60" s="78"/>
      <c r="P60" s="78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3:54" ht="12.75" hidden="1" customHeight="1" outlineLevel="1">
      <c r="C61" s="52"/>
      <c r="F61" s="24"/>
      <c r="G61" s="24"/>
      <c r="H61" s="24"/>
      <c r="I61" s="78"/>
      <c r="J61" s="78"/>
      <c r="L61" s="24"/>
      <c r="M61" s="24"/>
      <c r="N61" s="24"/>
      <c r="O61" s="78"/>
      <c r="P61" s="78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3:54" ht="12.75" hidden="1" customHeight="1" outlineLevel="1">
      <c r="C62" s="52"/>
      <c r="F62" s="24"/>
      <c r="G62" s="24"/>
      <c r="H62" s="24"/>
      <c r="I62" s="78"/>
      <c r="J62" s="78"/>
      <c r="L62" s="24"/>
      <c r="M62" s="24"/>
      <c r="N62" s="24"/>
      <c r="O62" s="78"/>
      <c r="P62" s="78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3:54" ht="12.75" hidden="1" customHeight="1" outlineLevel="1">
      <c r="C63" s="52"/>
      <c r="F63" s="24"/>
      <c r="G63" s="24"/>
      <c r="H63" s="24"/>
      <c r="I63" s="78"/>
      <c r="J63" s="78"/>
      <c r="L63" s="24"/>
      <c r="M63" s="24"/>
      <c r="N63" s="24"/>
      <c r="O63" s="78"/>
      <c r="P63" s="78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3:54" ht="12.75" hidden="1" customHeight="1" outlineLevel="1">
      <c r="C64" s="52"/>
      <c r="F64" s="53"/>
      <c r="G64" s="53"/>
      <c r="H64" s="53"/>
      <c r="I64" s="165"/>
      <c r="J64" s="165"/>
      <c r="L64" s="53"/>
      <c r="M64" s="53"/>
      <c r="N64" s="53"/>
      <c r="O64" s="165"/>
      <c r="P64" s="165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Q64" s="1182"/>
      <c r="AR64" s="1182"/>
      <c r="AS64" s="1182"/>
      <c r="AT64" s="1182"/>
      <c r="AU64" s="1182"/>
      <c r="AV64" s="1182"/>
      <c r="AW64" s="1182"/>
      <c r="AX64" s="1182"/>
      <c r="AY64" s="1182"/>
      <c r="AZ64" s="1182"/>
      <c r="BA64" s="1182"/>
      <c r="BB64" s="1182"/>
    </row>
    <row r="65" spans="4:54" s="54" customFormat="1" ht="21" hidden="1" customHeight="1" outlineLevel="1">
      <c r="D65" s="55" t="s">
        <v>57</v>
      </c>
      <c r="F65" s="56">
        <v>3317334.5899999994</v>
      </c>
      <c r="G65" s="56">
        <v>3348067.9017000003</v>
      </c>
      <c r="H65" s="56">
        <v>-30733.311700000893</v>
      </c>
      <c r="I65" s="81" t="e">
        <v>#REF!</v>
      </c>
      <c r="J65" s="81" t="e">
        <v>#REF!</v>
      </c>
      <c r="L65" s="56">
        <v>22729321.899999999</v>
      </c>
      <c r="M65" s="56">
        <v>22133924.827400003</v>
      </c>
      <c r="N65" s="56">
        <v>595397.07259999588</v>
      </c>
      <c r="O65" s="81" t="e">
        <v>#REF!</v>
      </c>
      <c r="P65" s="81" t="e">
        <v>#REF!</v>
      </c>
      <c r="R65" s="56">
        <v>2719619.7199999997</v>
      </c>
      <c r="S65" s="56">
        <v>3260031.9299999997</v>
      </c>
      <c r="T65" s="56">
        <v>2754589.9099999997</v>
      </c>
      <c r="U65" s="56">
        <v>3119643.28</v>
      </c>
      <c r="V65" s="56">
        <v>4792894.84</v>
      </c>
      <c r="W65" s="56">
        <v>2765207.6300000004</v>
      </c>
      <c r="X65" s="56">
        <v>3317334.5899999994</v>
      </c>
      <c r="Y65" s="56">
        <v>4100932.7999999989</v>
      </c>
      <c r="Z65" s="56">
        <v>3308317.4799999995</v>
      </c>
      <c r="AA65" s="56">
        <v>3079153.16</v>
      </c>
      <c r="AB65" s="56">
        <v>3818946.0400000005</v>
      </c>
      <c r="AC65" s="56">
        <v>3294254.4099999997</v>
      </c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Q65" s="1183">
        <v>2573691.8204000001</v>
      </c>
      <c r="AR65" s="1183">
        <v>3150622.7641999996</v>
      </c>
      <c r="AS65" s="1183">
        <v>2799124.7843000004</v>
      </c>
      <c r="AT65" s="1183">
        <v>3061429.2900799997</v>
      </c>
      <c r="AU65" s="1183">
        <v>4497054.0889800005</v>
      </c>
      <c r="AV65" s="1183">
        <v>2703934.1777399997</v>
      </c>
      <c r="AW65" s="1183">
        <v>3348067.9017000003</v>
      </c>
      <c r="AX65" s="1183">
        <v>4068347.8265600004</v>
      </c>
      <c r="AY65" s="1183">
        <v>3483421.0641999999</v>
      </c>
      <c r="AZ65" s="1183">
        <v>3488744.4164999998</v>
      </c>
      <c r="BA65" s="1183">
        <v>4402691.7537059998</v>
      </c>
      <c r="BB65" s="1183">
        <v>3512547.6780340001</v>
      </c>
    </row>
    <row r="66" spans="4:54" s="61" customFormat="1" collapsed="1">
      <c r="D66" s="59"/>
      <c r="E66" s="59"/>
      <c r="F66" s="97"/>
      <c r="G66" s="97"/>
      <c r="H66" s="97"/>
      <c r="I66" s="166"/>
      <c r="J66" s="166"/>
      <c r="K66" s="59"/>
      <c r="L66" s="97"/>
      <c r="M66" s="97"/>
      <c r="N66" s="97"/>
      <c r="O66" s="166"/>
      <c r="P66" s="166"/>
      <c r="Q66" s="59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59"/>
      <c r="AQ66" s="1184"/>
      <c r="AR66" s="1185"/>
      <c r="AS66" s="1185"/>
      <c r="AT66" s="1185"/>
      <c r="AU66" s="1185"/>
      <c r="AV66" s="1185"/>
      <c r="AW66" s="1185"/>
      <c r="AX66" s="1185"/>
      <c r="AY66" s="1185"/>
      <c r="AZ66" s="1185"/>
      <c r="BA66" s="1185"/>
      <c r="BB66" s="1185"/>
    </row>
  </sheetData>
  <mergeCells count="3">
    <mergeCell ref="D6:D8"/>
    <mergeCell ref="F6:J7"/>
    <mergeCell ref="L6:P7"/>
  </mergeCells>
  <pageMargins left="0.51181102362204722" right="0.51181102362204722" top="0.55118110236220474" bottom="0.55118110236220474" header="0.31496062992125984" footer="0.31496062992125984"/>
  <pageSetup paperSize="9" scale="7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1D88B-DF50-4553-A20A-F7A6833127F2}">
  <sheetPr codeName="Sheet14">
    <tabColor theme="9" tint="-0.499984740745262"/>
    <pageSetUpPr fitToPage="1"/>
  </sheetPr>
  <dimension ref="A1:BC53"/>
  <sheetViews>
    <sheetView showGridLines="0" topLeftCell="A159" zoomScale="85" zoomScaleNormal="85" workbookViewId="0">
      <selection activeCell="AB31" sqref="AB31"/>
    </sheetView>
  </sheetViews>
  <sheetFormatPr baseColWidth="10" defaultColWidth="8.83203125" defaultRowHeight="15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6" width="9.1640625" style="33" customWidth="1"/>
    <col min="7" max="7" width="9.1640625" style="33" hidden="1" customWidth="1" outlineLevel="1"/>
    <col min="8" max="8" width="8.83203125" collapsed="1"/>
    <col min="9" max="9" width="3" customWidth="1"/>
    <col min="11" max="11" width="0" hidden="1" customWidth="1" outlineLevel="1"/>
    <col min="12" max="12" width="8.83203125" collapsed="1"/>
    <col min="13" max="13" width="3" customWidth="1"/>
    <col min="14" max="16" width="8.83203125" style="589"/>
    <col min="18" max="18" width="9.1640625" style="33" customWidth="1"/>
    <col min="19" max="19" width="9.1640625" style="33" hidden="1" customWidth="1" outlineLevel="1"/>
    <col min="20" max="20" width="8.83203125" collapsed="1"/>
    <col min="21" max="21" width="3" customWidth="1"/>
    <col min="23" max="23" width="8.83203125" hidden="1" customWidth="1" outlineLevel="1"/>
    <col min="24" max="24" width="8.83203125" collapsed="1"/>
    <col min="25" max="25" width="3" customWidth="1"/>
    <col min="26" max="28" width="8.83203125" style="589"/>
  </cols>
  <sheetData>
    <row r="1" spans="1:55" hidden="1" outlineLevel="1">
      <c r="D1" s="159">
        <v>7</v>
      </c>
      <c r="F1" s="159" t="s">
        <v>57</v>
      </c>
      <c r="G1" s="159" t="s">
        <v>57</v>
      </c>
      <c r="H1" s="159"/>
      <c r="J1" t="s">
        <v>1</v>
      </c>
      <c r="K1" t="s">
        <v>1</v>
      </c>
      <c r="L1" t="s">
        <v>1</v>
      </c>
      <c r="R1" s="159" t="s">
        <v>57</v>
      </c>
      <c r="S1" s="159" t="s">
        <v>57</v>
      </c>
      <c r="T1" s="159"/>
      <c r="U1" s="159"/>
      <c r="V1" t="s">
        <v>1</v>
      </c>
      <c r="W1" t="s">
        <v>1</v>
      </c>
      <c r="Z1"/>
    </row>
    <row r="2" spans="1:55" hidden="1" outlineLevel="1">
      <c r="A2"/>
      <c r="B2"/>
      <c r="C2"/>
      <c r="D2"/>
      <c r="E2"/>
      <c r="F2">
        <v>7</v>
      </c>
      <c r="G2">
        <v>8</v>
      </c>
      <c r="J2">
        <v>7</v>
      </c>
      <c r="K2">
        <v>8</v>
      </c>
      <c r="N2"/>
      <c r="O2"/>
      <c r="P2"/>
      <c r="R2">
        <v>13</v>
      </c>
      <c r="S2">
        <v>14</v>
      </c>
      <c r="V2">
        <v>13</v>
      </c>
      <c r="W2">
        <v>14</v>
      </c>
      <c r="Z2"/>
      <c r="AA2"/>
      <c r="AB2"/>
    </row>
    <row r="3" spans="1:55" ht="16" hidden="1" outlineLevel="1">
      <c r="D3" s="34"/>
      <c r="E3" s="35"/>
    </row>
    <row r="4" spans="1:55" ht="19" hidden="1" outlineLevel="1">
      <c r="D4" s="119" t="s">
        <v>1051</v>
      </c>
      <c r="E4" s="35"/>
    </row>
    <row r="5" spans="1:55" ht="16" collapsed="1">
      <c r="D5" s="35"/>
      <c r="E5" s="35"/>
      <c r="F5" s="23"/>
      <c r="G5" s="23"/>
      <c r="R5" s="23"/>
      <c r="S5" s="23"/>
    </row>
    <row r="6" spans="1:55" ht="15.75" customHeight="1">
      <c r="A6" s="38"/>
      <c r="B6" s="38"/>
      <c r="C6" s="38"/>
      <c r="D6" s="1294" t="s">
        <v>824</v>
      </c>
      <c r="E6" s="39"/>
      <c r="F6" s="1297" t="s">
        <v>855</v>
      </c>
      <c r="G6" s="1297"/>
      <c r="H6" s="1297"/>
      <c r="I6" s="1297"/>
      <c r="J6" s="1297"/>
      <c r="K6" s="1297"/>
      <c r="L6" s="1297"/>
      <c r="M6" s="1297"/>
      <c r="N6" s="1297"/>
      <c r="O6" s="1297"/>
      <c r="P6" s="1297"/>
      <c r="R6" s="1297" t="s">
        <v>856</v>
      </c>
      <c r="S6" s="1297"/>
      <c r="T6" s="1297"/>
      <c r="U6" s="1297"/>
      <c r="V6" s="1297"/>
      <c r="W6" s="1297"/>
      <c r="X6" s="1297"/>
      <c r="Y6" s="1297"/>
      <c r="Z6" s="1297"/>
      <c r="AA6" s="1297"/>
      <c r="AB6" s="1297"/>
    </row>
    <row r="7" spans="1:55">
      <c r="A7" s="42"/>
      <c r="B7" s="42"/>
      <c r="C7" s="42"/>
      <c r="D7" s="1295"/>
      <c r="E7" s="43"/>
      <c r="F7" s="1298"/>
      <c r="G7" s="1298"/>
      <c r="H7" s="1298"/>
      <c r="I7" s="1298"/>
      <c r="J7" s="1298"/>
      <c r="K7" s="1298"/>
      <c r="L7" s="1298"/>
      <c r="M7" s="1298"/>
      <c r="N7" s="1298"/>
      <c r="O7" s="1298"/>
      <c r="P7" s="1298"/>
      <c r="R7" s="1298"/>
      <c r="S7" s="1298"/>
      <c r="T7" s="1298"/>
      <c r="U7" s="1298"/>
      <c r="V7" s="1298"/>
      <c r="W7" s="1298"/>
      <c r="X7" s="1298"/>
      <c r="Y7" s="1298"/>
      <c r="Z7" s="1298"/>
      <c r="AA7" s="1298"/>
      <c r="AB7" s="1298"/>
    </row>
    <row r="8" spans="1:55" ht="32.5" customHeight="1">
      <c r="D8" s="1296"/>
      <c r="E8" s="46"/>
      <c r="F8" s="603" t="s">
        <v>57</v>
      </c>
      <c r="G8" s="145" t="s">
        <v>147</v>
      </c>
      <c r="H8" s="145" t="s">
        <v>626</v>
      </c>
      <c r="I8" s="125"/>
      <c r="J8" s="603" t="s">
        <v>66</v>
      </c>
      <c r="K8" s="145" t="s">
        <v>147</v>
      </c>
      <c r="L8" s="145" t="s">
        <v>626</v>
      </c>
      <c r="M8" s="125"/>
      <c r="N8" s="604" t="s">
        <v>66</v>
      </c>
      <c r="O8" s="590" t="s">
        <v>147</v>
      </c>
      <c r="P8" s="590" t="s">
        <v>626</v>
      </c>
      <c r="R8" s="603" t="s">
        <v>57</v>
      </c>
      <c r="S8" s="145" t="s">
        <v>147</v>
      </c>
      <c r="T8" s="145" t="s">
        <v>626</v>
      </c>
      <c r="U8" s="125"/>
      <c r="V8" s="603" t="s">
        <v>66</v>
      </c>
      <c r="W8" s="145" t="s">
        <v>147</v>
      </c>
      <c r="X8" s="145" t="s">
        <v>626</v>
      </c>
      <c r="Y8" s="125"/>
      <c r="Z8" s="604" t="s">
        <v>66</v>
      </c>
      <c r="AA8" s="590" t="s">
        <v>147</v>
      </c>
      <c r="AB8" s="590" t="s">
        <v>626</v>
      </c>
    </row>
    <row r="9" spans="1:55" ht="16">
      <c r="D9" s="578"/>
      <c r="E9" s="46"/>
      <c r="F9" s="8"/>
      <c r="G9" s="8"/>
      <c r="R9" s="8"/>
      <c r="S9" s="8"/>
    </row>
    <row r="10" spans="1:55" ht="22" customHeight="1">
      <c r="F10" s="585" t="s">
        <v>90</v>
      </c>
      <c r="G10" s="585" t="s">
        <v>90</v>
      </c>
      <c r="H10" s="585" t="s">
        <v>90</v>
      </c>
      <c r="J10" s="585" t="s">
        <v>90</v>
      </c>
      <c r="K10" s="585" t="s">
        <v>90</v>
      </c>
      <c r="L10" s="585" t="s">
        <v>90</v>
      </c>
      <c r="N10" s="591" t="s">
        <v>90</v>
      </c>
      <c r="O10" s="591" t="s">
        <v>90</v>
      </c>
      <c r="P10" s="591" t="s">
        <v>90</v>
      </c>
      <c r="R10" s="585" t="s">
        <v>90</v>
      </c>
      <c r="S10" s="585" t="s">
        <v>90</v>
      </c>
      <c r="T10" s="585" t="s">
        <v>90</v>
      </c>
      <c r="V10" s="585" t="s">
        <v>90</v>
      </c>
      <c r="W10" s="585" t="s">
        <v>90</v>
      </c>
      <c r="X10" s="585" t="s">
        <v>90</v>
      </c>
      <c r="Z10" s="591" t="s">
        <v>90</v>
      </c>
      <c r="AA10" s="591" t="s">
        <v>90</v>
      </c>
      <c r="AB10" s="591" t="s">
        <v>90</v>
      </c>
    </row>
    <row r="11" spans="1:55" s="32" customFormat="1" ht="23.25" customHeight="1">
      <c r="C11" s="32">
        <v>101</v>
      </c>
      <c r="D11" s="32" t="s">
        <v>74</v>
      </c>
      <c r="F11" s="24">
        <v>121764.07999999999</v>
      </c>
      <c r="G11" s="24">
        <v>126800</v>
      </c>
      <c r="H11" s="24">
        <v>-5035.9200000000128</v>
      </c>
      <c r="I11" s="24"/>
      <c r="J11" s="24">
        <v>94223.439999999988</v>
      </c>
      <c r="K11" s="24">
        <v>97953.000000000015</v>
      </c>
      <c r="L11" s="24">
        <v>-3729.5600000000268</v>
      </c>
      <c r="M11" s="24"/>
      <c r="N11" s="21">
        <v>0.77381966832911642</v>
      </c>
      <c r="O11" s="21">
        <v>0.77250000000000008</v>
      </c>
      <c r="P11" s="983">
        <v>1.3196683291163414E-3</v>
      </c>
      <c r="R11" s="24">
        <v>922980.44999999984</v>
      </c>
      <c r="S11" s="24">
        <v>961300</v>
      </c>
      <c r="T11" s="24">
        <v>-38319.550000000163</v>
      </c>
      <c r="U11" s="24"/>
      <c r="V11" s="24">
        <v>710695.00999999989</v>
      </c>
      <c r="W11" s="24">
        <v>738373.25</v>
      </c>
      <c r="X11" s="24">
        <v>-27678.240000000107</v>
      </c>
      <c r="Y11" s="24"/>
      <c r="Z11" s="21">
        <v>0.77000006879885707</v>
      </c>
      <c r="AA11" s="21">
        <v>0.76809866846978048</v>
      </c>
      <c r="AB11" s="598">
        <v>1.9014003290765968E-3</v>
      </c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</row>
    <row r="12" spans="1:55" s="32" customFormat="1" ht="23.25" customHeight="1">
      <c r="C12" s="32">
        <v>102</v>
      </c>
      <c r="D12" s="32" t="s">
        <v>75</v>
      </c>
      <c r="F12" s="24">
        <v>179039.35999999999</v>
      </c>
      <c r="G12" s="24">
        <v>205100</v>
      </c>
      <c r="H12" s="24">
        <v>-26060.640000000014</v>
      </c>
      <c r="I12" s="24"/>
      <c r="J12" s="24">
        <v>137528.43</v>
      </c>
      <c r="K12" s="24">
        <v>158439.75000000003</v>
      </c>
      <c r="L12" s="24">
        <v>-20911.320000000036</v>
      </c>
      <c r="M12" s="24"/>
      <c r="N12" s="21">
        <v>0.7681463450271494</v>
      </c>
      <c r="O12" s="21">
        <v>0.77250000000000019</v>
      </c>
      <c r="P12" s="983">
        <v>-4.3536549728507845E-3</v>
      </c>
      <c r="R12" s="24">
        <v>1424899.73</v>
      </c>
      <c r="S12" s="24">
        <v>1543300</v>
      </c>
      <c r="T12" s="24">
        <v>-118400.27000000002</v>
      </c>
      <c r="U12" s="24"/>
      <c r="V12" s="24">
        <v>1098468.18</v>
      </c>
      <c r="W12" s="24">
        <v>1186081.25</v>
      </c>
      <c r="X12" s="24">
        <v>-87613.070000000065</v>
      </c>
      <c r="Y12" s="24"/>
      <c r="Z12" s="21">
        <v>0.77090910810966318</v>
      </c>
      <c r="AA12" s="21">
        <v>0.76853576751117736</v>
      </c>
      <c r="AB12" s="598">
        <v>2.373340598485818E-3</v>
      </c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</row>
    <row r="13" spans="1:55" s="32" customFormat="1" ht="23.25" customHeight="1">
      <c r="C13" s="32">
        <v>103</v>
      </c>
      <c r="D13" s="32" t="s">
        <v>76</v>
      </c>
      <c r="F13" s="24">
        <v>239083.17</v>
      </c>
      <c r="G13" s="24">
        <v>256500</v>
      </c>
      <c r="H13" s="24">
        <v>-17416.829999999987</v>
      </c>
      <c r="I13" s="24"/>
      <c r="J13" s="24">
        <v>179720.88</v>
      </c>
      <c r="K13" s="24">
        <v>198146.25000000003</v>
      </c>
      <c r="L13" s="24">
        <v>-18425.370000000024</v>
      </c>
      <c r="M13" s="24"/>
      <c r="N13" s="21">
        <v>0.75170862089539803</v>
      </c>
      <c r="O13" s="21">
        <v>0.77250000000000008</v>
      </c>
      <c r="P13" s="983">
        <v>-2.0791379104602048E-2</v>
      </c>
      <c r="R13" s="24">
        <v>1869312.3299999998</v>
      </c>
      <c r="S13" s="24">
        <v>1918900</v>
      </c>
      <c r="T13" s="24">
        <v>-49587.670000000158</v>
      </c>
      <c r="U13" s="24"/>
      <c r="V13" s="24">
        <v>1431745.6400000001</v>
      </c>
      <c r="W13" s="24">
        <v>1474003.25</v>
      </c>
      <c r="X13" s="24">
        <v>-42257.60999999987</v>
      </c>
      <c r="Y13" s="24"/>
      <c r="Z13" s="21">
        <v>0.76592103792521404</v>
      </c>
      <c r="AA13" s="21">
        <v>0.76815011204335815</v>
      </c>
      <c r="AB13" s="598">
        <v>-2.2290741181441032E-3</v>
      </c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</row>
    <row r="14" spans="1:55" s="32" customFormat="1" ht="23.25" customHeight="1">
      <c r="C14" s="32">
        <v>104</v>
      </c>
      <c r="D14" s="32" t="s">
        <v>10</v>
      </c>
      <c r="F14" s="24">
        <v>144475.10999999999</v>
      </c>
      <c r="G14" s="24">
        <v>155700</v>
      </c>
      <c r="H14" s="24">
        <v>-11224.890000000014</v>
      </c>
      <c r="I14" s="24"/>
      <c r="J14" s="24">
        <v>111489.38999999998</v>
      </c>
      <c r="K14" s="24">
        <v>120278.25000000001</v>
      </c>
      <c r="L14" s="24">
        <v>-8788.8600000000297</v>
      </c>
      <c r="M14" s="24"/>
      <c r="N14" s="21">
        <v>0.77168579418281802</v>
      </c>
      <c r="O14" s="21">
        <v>0.77250000000000008</v>
      </c>
      <c r="P14" s="983">
        <v>-8.1420581718205653E-4</v>
      </c>
      <c r="R14" s="24">
        <v>1075695.2000000002</v>
      </c>
      <c r="S14" s="24">
        <v>1146700</v>
      </c>
      <c r="T14" s="24">
        <v>-71004.799999999814</v>
      </c>
      <c r="U14" s="24"/>
      <c r="V14" s="24">
        <v>829344.86</v>
      </c>
      <c r="W14" s="24">
        <v>881462.75000000012</v>
      </c>
      <c r="X14" s="24">
        <v>-52117.89000000013</v>
      </c>
      <c r="Y14" s="24"/>
      <c r="Z14" s="21">
        <v>0.77098499649343033</v>
      </c>
      <c r="AA14" s="21">
        <v>0.76869516874509469</v>
      </c>
      <c r="AB14" s="598">
        <v>2.2898277483356377E-3</v>
      </c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</row>
    <row r="15" spans="1:55" s="32" customFormat="1" ht="23.25" customHeight="1">
      <c r="C15" s="32">
        <v>105</v>
      </c>
      <c r="D15" s="32" t="s">
        <v>11</v>
      </c>
      <c r="F15" s="24">
        <v>151092.84999999998</v>
      </c>
      <c r="G15" s="24">
        <v>164000</v>
      </c>
      <c r="H15" s="24">
        <v>-12907.150000000023</v>
      </c>
      <c r="I15" s="24"/>
      <c r="J15" s="24">
        <v>117106.85999999996</v>
      </c>
      <c r="K15" s="24">
        <v>126690.00000000001</v>
      </c>
      <c r="L15" s="24">
        <v>-9583.1400000000576</v>
      </c>
      <c r="M15" s="24"/>
      <c r="N15" s="21">
        <v>0.77506553089706076</v>
      </c>
      <c r="O15" s="21">
        <v>0.77250000000000008</v>
      </c>
      <c r="P15" s="983">
        <v>2.565530897060686E-3</v>
      </c>
      <c r="R15" s="24">
        <v>1201880.1000000001</v>
      </c>
      <c r="S15" s="24">
        <v>1211700</v>
      </c>
      <c r="T15" s="24">
        <v>-9819.8999999999069</v>
      </c>
      <c r="U15" s="24"/>
      <c r="V15" s="24">
        <v>931388.8</v>
      </c>
      <c r="W15" s="24">
        <v>930845.25</v>
      </c>
      <c r="X15" s="24">
        <v>543.55000000004657</v>
      </c>
      <c r="Y15" s="24"/>
      <c r="Z15" s="21">
        <v>0.77494319108869514</v>
      </c>
      <c r="AA15" s="21">
        <v>0.76821428571428574</v>
      </c>
      <c r="AB15" s="598">
        <v>6.7289053744093996E-3</v>
      </c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</row>
    <row r="16" spans="1:55" s="32" customFormat="1" ht="23.25" customHeight="1">
      <c r="C16" s="32">
        <v>106</v>
      </c>
      <c r="D16" s="32" t="s">
        <v>12</v>
      </c>
      <c r="F16" s="24">
        <v>111966.62</v>
      </c>
      <c r="G16" s="24">
        <v>123600</v>
      </c>
      <c r="H16" s="24">
        <v>-11633.380000000005</v>
      </c>
      <c r="I16" s="24"/>
      <c r="J16" s="24">
        <v>87442.62</v>
      </c>
      <c r="K16" s="24">
        <v>95481.000000000015</v>
      </c>
      <c r="L16" s="24">
        <v>-8038.3800000000192</v>
      </c>
      <c r="M16" s="24"/>
      <c r="N16" s="21">
        <v>0.78097043565305446</v>
      </c>
      <c r="O16" s="21">
        <v>0.77250000000000008</v>
      </c>
      <c r="P16" s="983">
        <v>8.4704356530543867E-3</v>
      </c>
      <c r="R16" s="24">
        <v>811398.94</v>
      </c>
      <c r="S16" s="24">
        <v>860800</v>
      </c>
      <c r="T16" s="24">
        <v>-49401.060000000056</v>
      </c>
      <c r="U16" s="24"/>
      <c r="V16" s="24">
        <v>628882.07999999996</v>
      </c>
      <c r="W16" s="24">
        <v>661416</v>
      </c>
      <c r="X16" s="24">
        <v>-32533.920000000042</v>
      </c>
      <c r="Y16" s="24"/>
      <c r="Z16" s="21">
        <v>0.77505903569457457</v>
      </c>
      <c r="AA16" s="21">
        <v>0.76837360594795534</v>
      </c>
      <c r="AB16" s="598">
        <v>6.6854297466192314E-3</v>
      </c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</row>
    <row r="17" spans="3:55" s="32" customFormat="1" ht="23.25" customHeight="1">
      <c r="C17" s="32">
        <v>108</v>
      </c>
      <c r="D17" s="32" t="s">
        <v>14</v>
      </c>
      <c r="F17" s="24">
        <v>82984.98</v>
      </c>
      <c r="G17" s="24">
        <v>100000</v>
      </c>
      <c r="H17" s="24">
        <v>-17015.020000000004</v>
      </c>
      <c r="I17" s="24"/>
      <c r="J17" s="24">
        <v>63491.759999999995</v>
      </c>
      <c r="K17" s="24">
        <v>77250.000000000015</v>
      </c>
      <c r="L17" s="24">
        <v>-13758.24000000002</v>
      </c>
      <c r="M17" s="24"/>
      <c r="N17" s="21">
        <v>0.76509941919610025</v>
      </c>
      <c r="O17" s="21">
        <v>0.77250000000000019</v>
      </c>
      <c r="P17" s="983">
        <v>-7.4005808038999366E-3</v>
      </c>
      <c r="R17" s="24">
        <v>628802.82000000007</v>
      </c>
      <c r="S17" s="24">
        <v>687400</v>
      </c>
      <c r="T17" s="24">
        <v>-58597.179999999935</v>
      </c>
      <c r="U17" s="24"/>
      <c r="V17" s="24">
        <v>476849.10000000003</v>
      </c>
      <c r="W17" s="24">
        <v>528158.5</v>
      </c>
      <c r="X17" s="24">
        <v>-51309.399999999965</v>
      </c>
      <c r="Y17" s="24"/>
      <c r="Z17" s="21">
        <v>0.75834440437146888</v>
      </c>
      <c r="AA17" s="21">
        <v>0.76834230433517603</v>
      </c>
      <c r="AB17" s="598">
        <v>-9.9978999637071464E-3</v>
      </c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</row>
    <row r="18" spans="3:55" s="32" customFormat="1" ht="23.25" customHeight="1">
      <c r="C18" s="32">
        <v>109</v>
      </c>
      <c r="D18" s="32" t="s">
        <v>15</v>
      </c>
      <c r="F18" s="24">
        <v>146838.90999999997</v>
      </c>
      <c r="G18" s="24">
        <v>161700</v>
      </c>
      <c r="H18" s="24">
        <v>-14861.090000000026</v>
      </c>
      <c r="I18" s="24"/>
      <c r="J18" s="24">
        <v>110412.84999999996</v>
      </c>
      <c r="K18" s="24">
        <v>124913.25000000001</v>
      </c>
      <c r="L18" s="24">
        <v>-14500.400000000052</v>
      </c>
      <c r="M18" s="24"/>
      <c r="N18" s="21">
        <v>0.75193182787859147</v>
      </c>
      <c r="O18" s="21">
        <v>0.77250000000000008</v>
      </c>
      <c r="P18" s="983">
        <v>-2.0568172121408601E-2</v>
      </c>
      <c r="R18" s="24">
        <v>1171998.9099999999</v>
      </c>
      <c r="S18" s="24">
        <v>1221100</v>
      </c>
      <c r="T18" s="24">
        <v>-49101.090000000084</v>
      </c>
      <c r="U18" s="24"/>
      <c r="V18" s="24">
        <v>901817.94</v>
      </c>
      <c r="W18" s="24">
        <v>938274.75</v>
      </c>
      <c r="X18" s="24">
        <v>-36456.810000000056</v>
      </c>
      <c r="Y18" s="24"/>
      <c r="Z18" s="21">
        <v>0.76946994771522437</v>
      </c>
      <c r="AA18" s="21">
        <v>0.76838485791499467</v>
      </c>
      <c r="AB18" s="598">
        <v>1.0850898002296994E-3</v>
      </c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</row>
    <row r="19" spans="3:55" s="32" customFormat="1" ht="23.25" customHeight="1">
      <c r="C19" s="32">
        <v>110</v>
      </c>
      <c r="D19" s="32" t="s">
        <v>16</v>
      </c>
      <c r="F19" s="24">
        <v>74749.86</v>
      </c>
      <c r="G19" s="24">
        <v>90800</v>
      </c>
      <c r="H19" s="24">
        <v>-16050.14</v>
      </c>
      <c r="I19" s="24"/>
      <c r="J19" s="24">
        <v>58483.240000000005</v>
      </c>
      <c r="K19" s="24">
        <v>70143</v>
      </c>
      <c r="L19" s="24">
        <v>-11659.759999999995</v>
      </c>
      <c r="M19" s="24"/>
      <c r="N19" s="21">
        <v>0.78238594694357966</v>
      </c>
      <c r="O19" s="21">
        <v>0.77249999999999996</v>
      </c>
      <c r="P19" s="983">
        <v>9.8859469435796932E-3</v>
      </c>
      <c r="R19" s="24">
        <v>534708.73</v>
      </c>
      <c r="S19" s="24">
        <v>610100</v>
      </c>
      <c r="T19" s="24">
        <v>-75391.270000000019</v>
      </c>
      <c r="U19" s="24"/>
      <c r="V19" s="24">
        <v>413200.24</v>
      </c>
      <c r="W19" s="24">
        <v>468792.25</v>
      </c>
      <c r="X19" s="24">
        <v>-55592.010000000009</v>
      </c>
      <c r="Y19" s="24"/>
      <c r="Z19" s="21">
        <v>0.77275760954940831</v>
      </c>
      <c r="AA19" s="21">
        <v>0.76838592034092768</v>
      </c>
      <c r="AB19" s="598">
        <v>4.3716892084806336E-3</v>
      </c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</row>
    <row r="20" spans="3:55" s="32" customFormat="1" ht="23.25" customHeight="1">
      <c r="C20" s="32">
        <v>111</v>
      </c>
      <c r="D20" s="32" t="s">
        <v>17</v>
      </c>
      <c r="F20" s="24">
        <v>150253.96</v>
      </c>
      <c r="G20" s="24">
        <v>171800</v>
      </c>
      <c r="H20" s="24">
        <v>-21546.040000000008</v>
      </c>
      <c r="I20" s="24"/>
      <c r="J20" s="24">
        <v>115863.43999999999</v>
      </c>
      <c r="K20" s="24">
        <v>132715.5</v>
      </c>
      <c r="L20" s="24">
        <v>-16852.060000000012</v>
      </c>
      <c r="M20" s="24"/>
      <c r="N20" s="21">
        <v>0.77111738020082798</v>
      </c>
      <c r="O20" s="21">
        <v>0.77249999999999996</v>
      </c>
      <c r="P20" s="983">
        <v>-1.3826197991719802E-3</v>
      </c>
      <c r="R20" s="24">
        <v>1117077.5799999998</v>
      </c>
      <c r="S20" s="24">
        <v>1203100</v>
      </c>
      <c r="T20" s="24">
        <v>-86022.420000000158</v>
      </c>
      <c r="U20" s="24"/>
      <c r="V20" s="24">
        <v>867406.55999999994</v>
      </c>
      <c r="W20" s="24">
        <v>924497.75</v>
      </c>
      <c r="X20" s="24">
        <v>-57091.190000000061</v>
      </c>
      <c r="Y20" s="24"/>
      <c r="Z20" s="21">
        <v>0.77649625731455474</v>
      </c>
      <c r="AA20" s="21">
        <v>0.76842968165572267</v>
      </c>
      <c r="AB20" s="598">
        <v>8.0665756588320647E-3</v>
      </c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</row>
    <row r="21" spans="3:55" s="32" customFormat="1" ht="23.25" customHeight="1">
      <c r="C21" s="32">
        <v>112</v>
      </c>
      <c r="D21" s="32" t="s">
        <v>18</v>
      </c>
      <c r="F21" s="24">
        <v>234061.77000000002</v>
      </c>
      <c r="G21" s="24">
        <v>265300</v>
      </c>
      <c r="H21" s="24">
        <v>-31238.229999999981</v>
      </c>
      <c r="I21" s="24"/>
      <c r="J21" s="24">
        <v>183051.47000000003</v>
      </c>
      <c r="K21" s="24">
        <v>204944.25000000003</v>
      </c>
      <c r="L21" s="24">
        <v>-21892.78</v>
      </c>
      <c r="M21" s="24"/>
      <c r="N21" s="21">
        <v>0.78206479426349729</v>
      </c>
      <c r="O21" s="21">
        <v>0.77250000000000008</v>
      </c>
      <c r="P21" s="983">
        <v>9.5647942634972116E-3</v>
      </c>
      <c r="R21" s="24">
        <v>2038798.61</v>
      </c>
      <c r="S21" s="24">
        <v>2180700</v>
      </c>
      <c r="T21" s="24">
        <v>-141901.3899999999</v>
      </c>
      <c r="U21" s="24"/>
      <c r="V21" s="24">
        <v>1619891.2499999998</v>
      </c>
      <c r="W21" s="24">
        <v>1675144.7500000002</v>
      </c>
      <c r="X21" s="24">
        <v>-55253.500000000466</v>
      </c>
      <c r="Y21" s="24"/>
      <c r="Z21" s="21">
        <v>0.79453225152041851</v>
      </c>
      <c r="AA21" s="21">
        <v>0.76816836336956029</v>
      </c>
      <c r="AB21" s="598">
        <v>2.6363888150858217E-2</v>
      </c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</row>
    <row r="22" spans="3:55" s="32" customFormat="1" ht="23.25" customHeight="1">
      <c r="C22" s="32">
        <v>113</v>
      </c>
      <c r="D22" s="32" t="s">
        <v>19</v>
      </c>
      <c r="F22" s="24">
        <v>84753</v>
      </c>
      <c r="G22" s="24">
        <v>96100</v>
      </c>
      <c r="H22" s="24">
        <v>-11347</v>
      </c>
      <c r="I22" s="24"/>
      <c r="J22" s="24">
        <v>62401.369999999995</v>
      </c>
      <c r="K22" s="24">
        <v>74237.25</v>
      </c>
      <c r="L22" s="24">
        <v>-11835.880000000005</v>
      </c>
      <c r="M22" s="24"/>
      <c r="N22" s="21">
        <v>0.73627328826118243</v>
      </c>
      <c r="O22" s="21">
        <v>0.77249999999999996</v>
      </c>
      <c r="P22" s="983">
        <v>-3.622671173881753E-2</v>
      </c>
      <c r="R22" s="24">
        <v>677971.06</v>
      </c>
      <c r="S22" s="24">
        <v>711500</v>
      </c>
      <c r="T22" s="24">
        <v>-33528.939999999944</v>
      </c>
      <c r="U22" s="24"/>
      <c r="V22" s="24">
        <v>517210.47000000003</v>
      </c>
      <c r="W22" s="24">
        <v>546579.75</v>
      </c>
      <c r="X22" s="24">
        <v>-29369.27999999997</v>
      </c>
      <c r="Y22" s="24"/>
      <c r="Z22" s="21">
        <v>0.76287986392811513</v>
      </c>
      <c r="AA22" s="21">
        <v>0.7682076598735067</v>
      </c>
      <c r="AB22" s="598">
        <v>-5.3277959453915669E-3</v>
      </c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</row>
    <row r="23" spans="3:55" s="32" customFormat="1" ht="23.25" customHeight="1">
      <c r="C23" s="32">
        <v>115</v>
      </c>
      <c r="D23" s="32" t="s">
        <v>20</v>
      </c>
      <c r="F23" s="24">
        <v>165437.54</v>
      </c>
      <c r="G23" s="24">
        <v>158700</v>
      </c>
      <c r="H23" s="24">
        <v>6737.5400000000081</v>
      </c>
      <c r="I23" s="24"/>
      <c r="J23" s="24">
        <v>127324.77000000002</v>
      </c>
      <c r="K23" s="24">
        <v>122595.75000000001</v>
      </c>
      <c r="L23" s="24">
        <v>4729.0200000000041</v>
      </c>
      <c r="M23" s="24"/>
      <c r="N23" s="21">
        <v>0.76962441535337145</v>
      </c>
      <c r="O23" s="21">
        <v>0.77250000000000008</v>
      </c>
      <c r="P23" s="983">
        <v>-2.8755846466286261E-3</v>
      </c>
      <c r="R23" s="24">
        <v>1344454.35</v>
      </c>
      <c r="S23" s="24">
        <v>1220400</v>
      </c>
      <c r="T23" s="24">
        <v>124054.35000000009</v>
      </c>
      <c r="U23" s="24"/>
      <c r="V23" s="24">
        <v>1048935.56</v>
      </c>
      <c r="W23" s="24">
        <v>937691</v>
      </c>
      <c r="X23" s="24">
        <v>111244.56000000006</v>
      </c>
      <c r="Y23" s="24"/>
      <c r="Z23" s="21">
        <v>0.78019425501505502</v>
      </c>
      <c r="AA23" s="21">
        <v>0.76834726319239599</v>
      </c>
      <c r="AB23" s="598">
        <v>1.1846991822659025E-2</v>
      </c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</row>
    <row r="24" spans="3:55" s="32" customFormat="1" ht="23.25" customHeight="1">
      <c r="C24" s="32">
        <v>117</v>
      </c>
      <c r="D24" s="32" t="s">
        <v>21</v>
      </c>
      <c r="F24" s="24">
        <v>175580.7</v>
      </c>
      <c r="G24" s="24">
        <v>191300</v>
      </c>
      <c r="H24" s="24">
        <v>-15719.299999999988</v>
      </c>
      <c r="I24" s="24"/>
      <c r="J24" s="24">
        <v>136543.77000000002</v>
      </c>
      <c r="K24" s="24">
        <v>147779.25</v>
      </c>
      <c r="L24" s="24">
        <v>-11235.479999999981</v>
      </c>
      <c r="M24" s="24"/>
      <c r="N24" s="21">
        <v>0.77766958441332112</v>
      </c>
      <c r="O24" s="21">
        <v>0.77249999999999996</v>
      </c>
      <c r="P24" s="983">
        <v>5.1695844133211599E-3</v>
      </c>
      <c r="R24" s="24">
        <v>1346885.8099999998</v>
      </c>
      <c r="S24" s="24">
        <v>1323200</v>
      </c>
      <c r="T24" s="24">
        <v>23685.809999999823</v>
      </c>
      <c r="U24" s="24"/>
      <c r="V24" s="24">
        <v>1047503.45</v>
      </c>
      <c r="W24" s="24">
        <v>1017145</v>
      </c>
      <c r="X24" s="24">
        <v>30358.449999999953</v>
      </c>
      <c r="Y24" s="24"/>
      <c r="Z24" s="21">
        <v>0.77772253759210674</v>
      </c>
      <c r="AA24" s="21">
        <v>0.76870087666263598</v>
      </c>
      <c r="AB24" s="598">
        <v>9.021660929470765E-3</v>
      </c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</row>
    <row r="25" spans="3:55" s="32" customFormat="1" ht="23.25" customHeight="1">
      <c r="C25" s="32">
        <v>121</v>
      </c>
      <c r="D25" s="32" t="s">
        <v>22</v>
      </c>
      <c r="F25" s="24">
        <v>113698.3</v>
      </c>
      <c r="G25" s="24">
        <v>131200</v>
      </c>
      <c r="H25" s="24">
        <v>-17501.699999999997</v>
      </c>
      <c r="I25" s="24"/>
      <c r="J25" s="24">
        <v>85766.35</v>
      </c>
      <c r="K25" s="24">
        <v>101352.00000000001</v>
      </c>
      <c r="L25" s="24">
        <v>-15585.650000000009</v>
      </c>
      <c r="M25" s="24"/>
      <c r="N25" s="21">
        <v>0.75433273848421656</v>
      </c>
      <c r="O25" s="21">
        <v>0.77250000000000008</v>
      </c>
      <c r="P25" s="983">
        <v>-1.8167261515783517E-2</v>
      </c>
      <c r="R25" s="24">
        <v>808407.83000000007</v>
      </c>
      <c r="S25" s="24">
        <v>924100</v>
      </c>
      <c r="T25" s="24">
        <v>-115692.16999999993</v>
      </c>
      <c r="U25" s="24"/>
      <c r="V25" s="24">
        <v>618857.73</v>
      </c>
      <c r="W25" s="24">
        <v>709993.25</v>
      </c>
      <c r="X25" s="24">
        <v>-91135.520000000019</v>
      </c>
      <c r="Y25" s="24"/>
      <c r="Z25" s="21">
        <v>0.76552664018605554</v>
      </c>
      <c r="AA25" s="21">
        <v>0.76830781300725026</v>
      </c>
      <c r="AB25" s="598">
        <v>-2.7811728211947218E-3</v>
      </c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</row>
    <row r="26" spans="3:55" s="32" customFormat="1" ht="23.25" customHeight="1">
      <c r="C26" s="32">
        <v>116</v>
      </c>
      <c r="D26" s="32" t="s">
        <v>25</v>
      </c>
      <c r="F26" s="24">
        <v>154489.59000000003</v>
      </c>
      <c r="G26" s="24">
        <v>193743</v>
      </c>
      <c r="H26" s="24">
        <v>-39253.409999999974</v>
      </c>
      <c r="I26" s="24"/>
      <c r="J26" s="24">
        <v>120358.59000000003</v>
      </c>
      <c r="K26" s="24">
        <v>149666.46750000003</v>
      </c>
      <c r="L26" s="24">
        <v>-29307.877500000002</v>
      </c>
      <c r="M26" s="24"/>
      <c r="N26" s="21">
        <v>0.77907249284563451</v>
      </c>
      <c r="O26" s="21">
        <v>0.77250000000000019</v>
      </c>
      <c r="P26" s="598">
        <v>6.5724928456343257E-3</v>
      </c>
      <c r="R26" s="24">
        <v>1201490.28</v>
      </c>
      <c r="S26" s="24">
        <v>1385556</v>
      </c>
      <c r="T26" s="24">
        <v>-184065.71999999997</v>
      </c>
      <c r="U26" s="24"/>
      <c r="V26" s="24">
        <v>934133.64000000013</v>
      </c>
      <c r="W26" s="24">
        <v>1064537.9600000002</v>
      </c>
      <c r="X26" s="24">
        <v>-130404.32000000007</v>
      </c>
      <c r="Y26" s="24"/>
      <c r="Z26" s="21">
        <v>0.77747914864529755</v>
      </c>
      <c r="AA26" s="21">
        <v>0.76831103181683036</v>
      </c>
      <c r="AB26" s="598">
        <v>9.1681168284671877E-3</v>
      </c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</row>
    <row r="27" spans="3:55" s="32" customFormat="1" ht="23.25" customHeight="1">
      <c r="C27" s="32">
        <v>120</v>
      </c>
      <c r="D27" s="32" t="s">
        <v>23</v>
      </c>
      <c r="F27" s="24">
        <v>202959.48</v>
      </c>
      <c r="G27" s="24">
        <v>215373</v>
      </c>
      <c r="H27" s="24">
        <v>-12413.51999999999</v>
      </c>
      <c r="I27" s="24"/>
      <c r="J27" s="24">
        <v>157159.41000000003</v>
      </c>
      <c r="K27" s="24">
        <v>166375.64250000002</v>
      </c>
      <c r="L27" s="24">
        <v>-9216.2324999999837</v>
      </c>
      <c r="M27" s="24"/>
      <c r="N27" s="21">
        <v>0.77433884832578415</v>
      </c>
      <c r="O27" s="21">
        <v>0.77250000000000008</v>
      </c>
      <c r="P27" s="983">
        <v>1.8388483257840704E-3</v>
      </c>
      <c r="R27" s="24">
        <v>1607917.23</v>
      </c>
      <c r="S27" s="24">
        <v>1539541</v>
      </c>
      <c r="T27" s="24">
        <v>68376.229999999981</v>
      </c>
      <c r="U27" s="24"/>
      <c r="V27" s="24">
        <v>1251387.2400000002</v>
      </c>
      <c r="W27" s="24">
        <v>1182847.6225000001</v>
      </c>
      <c r="X27" s="24">
        <v>68539.617500000168</v>
      </c>
      <c r="Y27" s="24"/>
      <c r="Z27" s="21">
        <v>0.77826595589127445</v>
      </c>
      <c r="AA27" s="21">
        <v>0.7683118686023952</v>
      </c>
      <c r="AB27" s="598">
        <v>9.9540872888792542E-3</v>
      </c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</row>
    <row r="28" spans="3:55" s="54" customFormat="1" ht="23.25" customHeight="1">
      <c r="D28" s="55" t="s">
        <v>623</v>
      </c>
      <c r="F28" s="56">
        <v>2533229.2799999998</v>
      </c>
      <c r="G28" s="56">
        <v>2807716</v>
      </c>
      <c r="H28" s="56">
        <v>-274486.71999999997</v>
      </c>
      <c r="I28" s="81"/>
      <c r="J28" s="56">
        <v>1948368.6400000001</v>
      </c>
      <c r="K28" s="56">
        <v>2168960.61</v>
      </c>
      <c r="L28" s="56">
        <v>-220591.97000000026</v>
      </c>
      <c r="M28" s="56"/>
      <c r="N28" s="599">
        <v>0.76912447498633063</v>
      </c>
      <c r="O28" s="599">
        <v>0.77249999999999996</v>
      </c>
      <c r="P28" s="600">
        <v>-3.3755250136693338E-3</v>
      </c>
      <c r="R28" s="56">
        <v>19784679.960000005</v>
      </c>
      <c r="S28" s="56">
        <v>20649397</v>
      </c>
      <c r="T28" s="56">
        <v>-864717.04000000015</v>
      </c>
      <c r="U28" s="81"/>
      <c r="V28" s="56">
        <v>15327717.75</v>
      </c>
      <c r="W28" s="56">
        <v>15865844.332500001</v>
      </c>
      <c r="X28" s="56">
        <v>-538126.5825000006</v>
      </c>
      <c r="Y28" s="56"/>
      <c r="Z28" s="599">
        <v>0.77472659557743973</v>
      </c>
      <c r="AA28" s="599">
        <v>0.7683441958377768</v>
      </c>
      <c r="AB28" s="600">
        <v>6.3823997396629251E-3</v>
      </c>
      <c r="AC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</row>
    <row r="29" spans="3:55" s="32" customFormat="1" ht="8.5" customHeight="1">
      <c r="F29" s="24"/>
      <c r="G29" s="24"/>
      <c r="H29" s="24"/>
      <c r="I29" s="78"/>
      <c r="J29" s="78"/>
      <c r="K29" s="78"/>
      <c r="L29" s="24"/>
      <c r="M29" s="24"/>
      <c r="N29" s="592"/>
      <c r="O29" s="592"/>
      <c r="P29" s="592"/>
      <c r="R29" s="24"/>
      <c r="S29" s="24"/>
      <c r="T29" s="24"/>
      <c r="U29" s="78"/>
      <c r="V29" s="78"/>
      <c r="W29" s="78"/>
      <c r="X29" s="24"/>
      <c r="Y29" s="24"/>
      <c r="Z29" s="592"/>
      <c r="AA29" s="592"/>
      <c r="AB29" s="592"/>
      <c r="AC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</row>
    <row r="30" spans="3:55" s="32" customFormat="1" ht="23.25" customHeight="1">
      <c r="C30" s="32">
        <v>122</v>
      </c>
      <c r="D30" s="32" t="s">
        <v>191</v>
      </c>
      <c r="F30" s="24">
        <v>99838.23</v>
      </c>
      <c r="G30" s="24">
        <v>120510</v>
      </c>
      <c r="H30" s="24">
        <v>-20671.770000000004</v>
      </c>
      <c r="I30" s="24"/>
      <c r="J30" s="24">
        <v>76508.75</v>
      </c>
      <c r="K30" s="24">
        <v>93093.975000000006</v>
      </c>
      <c r="L30" s="24">
        <v>-16585.225000000006</v>
      </c>
      <c r="M30" s="24"/>
      <c r="N30" s="598">
        <v>0.76632718749120454</v>
      </c>
      <c r="O30" s="598">
        <v>0.77250000000000008</v>
      </c>
      <c r="P30" s="598">
        <v>-6.1728125087955332E-3</v>
      </c>
      <c r="R30" s="24">
        <v>766221.82</v>
      </c>
      <c r="S30" s="24">
        <v>862110</v>
      </c>
      <c r="T30" s="24">
        <v>-95888.180000000051</v>
      </c>
      <c r="U30" s="24"/>
      <c r="V30" s="24">
        <v>583111.71</v>
      </c>
      <c r="W30" s="24">
        <v>662367.76500000001</v>
      </c>
      <c r="X30" s="24">
        <v>-79256.055000000051</v>
      </c>
      <c r="Y30" s="24"/>
      <c r="Z30" s="598">
        <v>0.76102206277550277</v>
      </c>
      <c r="AA30" s="598">
        <v>0.76831003584229396</v>
      </c>
      <c r="AB30" s="598">
        <v>-7.2879730667911868E-3</v>
      </c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</row>
    <row r="31" spans="3:55" s="32" customFormat="1" ht="23.25" customHeight="1">
      <c r="C31" s="32">
        <v>123</v>
      </c>
      <c r="D31" s="32" t="s">
        <v>198</v>
      </c>
      <c r="F31" s="24">
        <v>110191.45</v>
      </c>
      <c r="G31" s="24">
        <v>150792</v>
      </c>
      <c r="H31" s="24">
        <v>-40600.550000000003</v>
      </c>
      <c r="I31" s="24"/>
      <c r="J31" s="24">
        <v>87036.57</v>
      </c>
      <c r="K31" s="24">
        <v>116486.82</v>
      </c>
      <c r="L31" s="24">
        <v>-29450.25</v>
      </c>
      <c r="M31" s="24"/>
      <c r="N31" s="598">
        <v>0.78986681816057425</v>
      </c>
      <c r="O31" s="598">
        <v>0.77250000000000008</v>
      </c>
      <c r="P31" s="598">
        <v>1.7366818160574171E-2</v>
      </c>
      <c r="R31" s="24">
        <v>841840.03</v>
      </c>
      <c r="S31" s="24">
        <v>1077998</v>
      </c>
      <c r="T31" s="24">
        <v>-236157.96999999997</v>
      </c>
      <c r="U31" s="24"/>
      <c r="V31" s="24">
        <v>666839.94999999995</v>
      </c>
      <c r="W31" s="24">
        <v>828237.93500000006</v>
      </c>
      <c r="X31" s="24">
        <v>-161397.9850000001</v>
      </c>
      <c r="Y31" s="24"/>
      <c r="Z31" s="598">
        <v>0.79212193081386251</v>
      </c>
      <c r="AA31" s="598">
        <v>0.76831119816548832</v>
      </c>
      <c r="AB31" s="598">
        <v>2.3810732648374189E-2</v>
      </c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</row>
    <row r="32" spans="3:55" s="32" customFormat="1" ht="23.25" customHeight="1">
      <c r="C32" s="32">
        <v>128</v>
      </c>
      <c r="D32" s="32" t="s">
        <v>218</v>
      </c>
      <c r="F32" s="24">
        <v>113404.15</v>
      </c>
      <c r="G32" s="24">
        <v>150792</v>
      </c>
      <c r="H32" s="24">
        <v>-37387.850000000006</v>
      </c>
      <c r="I32" s="24"/>
      <c r="J32" s="24">
        <v>89146.209999999992</v>
      </c>
      <c r="K32" s="24">
        <v>116486.82</v>
      </c>
      <c r="L32" s="24">
        <v>-27340.610000000015</v>
      </c>
      <c r="M32" s="24"/>
      <c r="N32" s="598">
        <v>0.7860930133509223</v>
      </c>
      <c r="O32" s="598">
        <v>0.77250000000000008</v>
      </c>
      <c r="P32" s="598">
        <v>1.3593013350922223E-2</v>
      </c>
      <c r="R32" s="24">
        <v>825753.63000000012</v>
      </c>
      <c r="S32" s="24">
        <v>1077998</v>
      </c>
      <c r="T32" s="24">
        <v>-252244.36999999988</v>
      </c>
      <c r="U32" s="24"/>
      <c r="V32" s="24">
        <v>642985.53</v>
      </c>
      <c r="W32" s="24">
        <v>828237.93500000006</v>
      </c>
      <c r="X32" s="24">
        <v>-185252.40500000003</v>
      </c>
      <c r="Y32" s="24"/>
      <c r="Z32" s="598">
        <v>0.77866509651310878</v>
      </c>
      <c r="AA32" s="598">
        <v>0.76831119816548832</v>
      </c>
      <c r="AB32" s="598">
        <v>1.035389834762046E-2</v>
      </c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</row>
    <row r="33" spans="3:55" s="32" customFormat="1" ht="23.25" customHeight="1">
      <c r="C33" s="32">
        <v>114</v>
      </c>
      <c r="D33" s="32" t="s">
        <v>24</v>
      </c>
      <c r="F33" s="24">
        <v>158069.12</v>
      </c>
      <c r="G33" s="24">
        <v>193743</v>
      </c>
      <c r="H33" s="24">
        <v>-35673.880000000005</v>
      </c>
      <c r="I33" s="24"/>
      <c r="J33" s="24">
        <v>120523.85</v>
      </c>
      <c r="K33" s="24">
        <v>149666.46750000003</v>
      </c>
      <c r="L33" s="24">
        <v>-29142.617500000022</v>
      </c>
      <c r="M33" s="24"/>
      <c r="N33" s="598">
        <v>0.76247561826117594</v>
      </c>
      <c r="O33" s="598">
        <v>0.77250000000000019</v>
      </c>
      <c r="P33" s="598">
        <v>-1.0024381738824251E-2</v>
      </c>
      <c r="R33" s="24">
        <v>1151865.78</v>
      </c>
      <c r="S33" s="24">
        <v>1385556</v>
      </c>
      <c r="T33" s="24">
        <v>-233690.21999999997</v>
      </c>
      <c r="U33" s="24"/>
      <c r="V33" s="24">
        <v>877283</v>
      </c>
      <c r="W33" s="24">
        <v>1064537.9600000002</v>
      </c>
      <c r="X33" s="24">
        <v>-187254.9600000002</v>
      </c>
      <c r="Y33" s="24"/>
      <c r="Z33" s="598">
        <v>0.76161911850528274</v>
      </c>
      <c r="AA33" s="598">
        <v>0.76831103181683036</v>
      </c>
      <c r="AB33" s="598">
        <v>-6.6919133115476148E-3</v>
      </c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</row>
    <row r="34" spans="3:55" s="32" customFormat="1" ht="23.25" customHeight="1">
      <c r="C34" s="32">
        <v>127</v>
      </c>
      <c r="D34" s="32" t="s">
        <v>200</v>
      </c>
      <c r="F34" s="24">
        <v>116315.73</v>
      </c>
      <c r="G34" s="24">
        <v>120510</v>
      </c>
      <c r="H34" s="24">
        <v>-4194.2700000000041</v>
      </c>
      <c r="I34" s="24"/>
      <c r="J34" s="24">
        <v>90319.14</v>
      </c>
      <c r="K34" s="24">
        <v>93093.975000000006</v>
      </c>
      <c r="L34" s="24">
        <v>-2774.8350000000064</v>
      </c>
      <c r="M34" s="24"/>
      <c r="N34" s="598">
        <v>0.776499790698988</v>
      </c>
      <c r="O34" s="598">
        <v>0.77250000000000008</v>
      </c>
      <c r="P34" s="598">
        <v>3.9997906989879262E-3</v>
      </c>
      <c r="R34" s="24">
        <v>949620.65</v>
      </c>
      <c r="S34" s="24">
        <v>862110</v>
      </c>
      <c r="T34" s="24">
        <v>87510.650000000023</v>
      </c>
      <c r="U34" s="24"/>
      <c r="V34" s="24">
        <v>733597.21000000008</v>
      </c>
      <c r="W34" s="24">
        <v>662367.76500000001</v>
      </c>
      <c r="X34" s="24">
        <v>71229.445000000065</v>
      </c>
      <c r="Y34" s="24"/>
      <c r="Z34" s="598">
        <v>0.77251606733699407</v>
      </c>
      <c r="AA34" s="598">
        <v>0.76831003584229396</v>
      </c>
      <c r="AB34" s="598">
        <v>4.2060314947001132E-3</v>
      </c>
      <c r="AC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</row>
    <row r="35" spans="3:55" s="32" customFormat="1" ht="23.25" customHeight="1">
      <c r="C35" s="32">
        <v>126</v>
      </c>
      <c r="D35" s="32" t="s">
        <v>743</v>
      </c>
      <c r="F35" s="24">
        <v>135140.85</v>
      </c>
      <c r="G35" s="24">
        <v>172216</v>
      </c>
      <c r="H35" s="24">
        <v>-37075.149999999994</v>
      </c>
      <c r="I35" s="24"/>
      <c r="J35" s="24">
        <v>102700.96</v>
      </c>
      <c r="K35" s="24">
        <v>133036.86000000002</v>
      </c>
      <c r="L35" s="24">
        <v>-30335.900000000009</v>
      </c>
      <c r="M35" s="24"/>
      <c r="N35" s="598">
        <v>0.75995496550450881</v>
      </c>
      <c r="O35" s="598">
        <v>0.77250000000000008</v>
      </c>
      <c r="P35" s="598">
        <v>-1.254503449549127E-2</v>
      </c>
      <c r="R35" s="24">
        <v>1300695.5900000001</v>
      </c>
      <c r="S35" s="24">
        <v>1231571</v>
      </c>
      <c r="T35" s="24">
        <v>69124.590000000084</v>
      </c>
      <c r="U35" s="24"/>
      <c r="V35" s="24">
        <v>1008204.5499999999</v>
      </c>
      <c r="W35" s="24">
        <v>946230.35750000004</v>
      </c>
      <c r="X35" s="24">
        <v>61974.192499999888</v>
      </c>
      <c r="Y35" s="24"/>
      <c r="Z35" s="598">
        <v>0.77512721481588165</v>
      </c>
      <c r="AA35" s="598">
        <v>0.76831165844275329</v>
      </c>
      <c r="AB35" s="598">
        <v>6.8155563731283619E-3</v>
      </c>
      <c r="AC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</row>
    <row r="36" spans="3:55" s="32" customFormat="1" ht="23.25" customHeight="1">
      <c r="C36" s="32">
        <v>130</v>
      </c>
      <c r="D36" s="32" t="s">
        <v>199</v>
      </c>
      <c r="F36" s="24">
        <v>106983</v>
      </c>
      <c r="G36" s="24">
        <v>120510</v>
      </c>
      <c r="H36" s="24">
        <v>-13527</v>
      </c>
      <c r="I36" s="24"/>
      <c r="J36" s="24">
        <v>79430.110000000015</v>
      </c>
      <c r="K36" s="24">
        <v>93093.975000000006</v>
      </c>
      <c r="L36" s="24">
        <v>-13663.864999999991</v>
      </c>
      <c r="M36" s="24"/>
      <c r="N36" s="598">
        <v>0.7424554368451064</v>
      </c>
      <c r="O36" s="598">
        <v>0.77250000000000008</v>
      </c>
      <c r="P36" s="598">
        <v>-3.0044563154893678E-2</v>
      </c>
      <c r="R36" s="24">
        <v>916039.44</v>
      </c>
      <c r="S36" s="24">
        <v>862110</v>
      </c>
      <c r="T36" s="24">
        <v>53929.439999999944</v>
      </c>
      <c r="U36" s="24"/>
      <c r="V36" s="24">
        <v>693359.05</v>
      </c>
      <c r="W36" s="24">
        <v>662367.76500000001</v>
      </c>
      <c r="X36" s="24">
        <v>30991.285000000033</v>
      </c>
      <c r="Y36" s="24"/>
      <c r="Z36" s="598">
        <v>0.75690960424149434</v>
      </c>
      <c r="AA36" s="598">
        <v>0.76831003584229396</v>
      </c>
      <c r="AB36" s="598">
        <v>-1.1400431600799621E-2</v>
      </c>
      <c r="AC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</row>
    <row r="37" spans="3:55" s="32" customFormat="1" ht="23.25" customHeight="1">
      <c r="C37" s="32">
        <v>129</v>
      </c>
      <c r="D37" s="32" t="s">
        <v>219</v>
      </c>
      <c r="F37" s="24">
        <v>0</v>
      </c>
      <c r="G37" s="24">
        <v>172216</v>
      </c>
      <c r="H37" s="24">
        <v>-172216</v>
      </c>
      <c r="I37" s="24"/>
      <c r="J37" s="24">
        <v>0</v>
      </c>
      <c r="K37" s="24">
        <v>131745.24</v>
      </c>
      <c r="L37" s="24">
        <v>-131745.24</v>
      </c>
      <c r="M37" s="24"/>
      <c r="N37" s="598">
        <v>0</v>
      </c>
      <c r="O37" s="598">
        <v>0.7649999999999999</v>
      </c>
      <c r="P37" s="598">
        <v>-0.7649999999999999</v>
      </c>
      <c r="R37" s="24">
        <v>0</v>
      </c>
      <c r="S37" s="24">
        <v>881783</v>
      </c>
      <c r="T37" s="24">
        <v>-881783</v>
      </c>
      <c r="U37" s="24"/>
      <c r="V37" s="24">
        <v>-3477.06</v>
      </c>
      <c r="W37" s="24">
        <v>672903.63500000001</v>
      </c>
      <c r="X37" s="24">
        <v>-676380.69500000007</v>
      </c>
      <c r="Y37" s="24"/>
      <c r="Z37" s="598">
        <v>0</v>
      </c>
      <c r="AA37" s="598">
        <v>0.76311704240158862</v>
      </c>
      <c r="AB37" s="598">
        <v>-0.76311704240158862</v>
      </c>
      <c r="AC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</row>
    <row r="38" spans="3:55" s="32" customFormat="1" ht="23.25" customHeight="1">
      <c r="C38" s="32">
        <v>131</v>
      </c>
      <c r="D38" s="32" t="s">
        <v>744</v>
      </c>
      <c r="F38" s="24">
        <v>131628.24</v>
      </c>
      <c r="G38" s="24">
        <v>193743</v>
      </c>
      <c r="H38" s="24">
        <v>-62114.760000000009</v>
      </c>
      <c r="I38" s="24"/>
      <c r="J38" s="24">
        <v>100842.94999999998</v>
      </c>
      <c r="K38" s="24">
        <v>148213.39499999999</v>
      </c>
      <c r="L38" s="24">
        <v>-47370.445000000007</v>
      </c>
      <c r="M38" s="24"/>
      <c r="N38" s="598">
        <v>0.76611941328091893</v>
      </c>
      <c r="O38" s="598">
        <v>0.7649999999999999</v>
      </c>
      <c r="P38" s="598">
        <v>1.1194132809190238E-3</v>
      </c>
      <c r="R38" s="24">
        <v>492727.17</v>
      </c>
      <c r="S38" s="24">
        <v>805151</v>
      </c>
      <c r="T38" s="24">
        <v>-312423.83</v>
      </c>
      <c r="U38" s="24"/>
      <c r="V38" s="24">
        <v>364640.87</v>
      </c>
      <c r="W38" s="24">
        <v>615940.51500000001</v>
      </c>
      <c r="X38" s="24">
        <v>-251299.64500000002</v>
      </c>
      <c r="Y38" s="24"/>
      <c r="Z38" s="598">
        <v>0.74004620041553626</v>
      </c>
      <c r="AA38" s="598">
        <v>0.76500000000000001</v>
      </c>
      <c r="AB38" s="598">
        <v>-2.4953799584463754E-2</v>
      </c>
      <c r="AC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</row>
    <row r="39" spans="3:55" s="32" customFormat="1" ht="23.25" customHeight="1">
      <c r="C39" s="32">
        <v>132</v>
      </c>
      <c r="D39" s="32" t="s">
        <v>812</v>
      </c>
      <c r="F39" s="24">
        <v>0</v>
      </c>
      <c r="G39" s="24">
        <v>0</v>
      </c>
      <c r="H39" s="24">
        <v>0</v>
      </c>
      <c r="I39" s="24"/>
      <c r="J39" s="24">
        <v>0</v>
      </c>
      <c r="K39" s="24">
        <v>0</v>
      </c>
      <c r="L39" s="24">
        <v>0</v>
      </c>
      <c r="M39" s="24"/>
      <c r="N39" s="598">
        <v>0</v>
      </c>
      <c r="O39" s="598">
        <v>0</v>
      </c>
      <c r="P39" s="598">
        <v>0</v>
      </c>
      <c r="R39" s="24">
        <v>0</v>
      </c>
      <c r="S39" s="24">
        <v>0</v>
      </c>
      <c r="T39" s="24">
        <v>0</v>
      </c>
      <c r="U39" s="24"/>
      <c r="V39" s="24">
        <v>0</v>
      </c>
      <c r="W39" s="24">
        <v>0</v>
      </c>
      <c r="X39" s="24">
        <v>0</v>
      </c>
      <c r="Y39" s="24"/>
      <c r="Z39" s="598">
        <v>0</v>
      </c>
      <c r="AA39" s="598">
        <v>0</v>
      </c>
      <c r="AB39" s="598">
        <v>0</v>
      </c>
      <c r="AC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</row>
    <row r="40" spans="3:55" s="32" customFormat="1" ht="23.25" customHeight="1">
      <c r="C40" s="32">
        <v>133</v>
      </c>
      <c r="D40" s="32" t="s">
        <v>747</v>
      </c>
      <c r="F40" s="24">
        <v>0</v>
      </c>
      <c r="G40" s="24">
        <v>0</v>
      </c>
      <c r="H40" s="24">
        <v>0</v>
      </c>
      <c r="I40" s="24"/>
      <c r="J40" s="24">
        <v>0</v>
      </c>
      <c r="K40" s="24">
        <v>0</v>
      </c>
      <c r="L40" s="24">
        <v>0</v>
      </c>
      <c r="M40" s="24"/>
      <c r="N40" s="598">
        <v>0</v>
      </c>
      <c r="O40" s="598">
        <v>0</v>
      </c>
      <c r="P40" s="598">
        <v>0</v>
      </c>
      <c r="R40" s="24">
        <v>0</v>
      </c>
      <c r="S40" s="24">
        <v>0</v>
      </c>
      <c r="T40" s="24">
        <v>0</v>
      </c>
      <c r="U40" s="24"/>
      <c r="V40" s="24">
        <v>0</v>
      </c>
      <c r="W40" s="24">
        <v>0</v>
      </c>
      <c r="X40" s="24">
        <v>0</v>
      </c>
      <c r="Y40" s="24"/>
      <c r="Z40" s="598">
        <v>0</v>
      </c>
      <c r="AA40" s="598">
        <v>0</v>
      </c>
      <c r="AB40" s="598">
        <v>0</v>
      </c>
      <c r="AC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</row>
    <row r="41" spans="3:55" s="32" customFormat="1" ht="23.25" customHeight="1">
      <c r="C41" s="32">
        <v>134</v>
      </c>
      <c r="D41" s="32" t="s">
        <v>765</v>
      </c>
      <c r="F41" s="24">
        <v>0</v>
      </c>
      <c r="G41" s="24">
        <v>0</v>
      </c>
      <c r="H41" s="24">
        <v>0</v>
      </c>
      <c r="I41" s="24"/>
      <c r="J41" s="24">
        <v>0</v>
      </c>
      <c r="K41" s="24">
        <v>0</v>
      </c>
      <c r="L41" s="24">
        <v>0</v>
      </c>
      <c r="M41" s="24"/>
      <c r="N41" s="598">
        <v>0</v>
      </c>
      <c r="O41" s="598">
        <v>0</v>
      </c>
      <c r="P41" s="598">
        <v>0</v>
      </c>
      <c r="R41" s="24">
        <v>0</v>
      </c>
      <c r="S41" s="24">
        <v>0</v>
      </c>
      <c r="T41" s="24">
        <v>0</v>
      </c>
      <c r="U41" s="24"/>
      <c r="V41" s="24">
        <v>0</v>
      </c>
      <c r="W41" s="24">
        <v>0</v>
      </c>
      <c r="X41" s="24">
        <v>0</v>
      </c>
      <c r="Y41" s="24"/>
      <c r="Z41" s="598">
        <v>0</v>
      </c>
      <c r="AA41" s="598">
        <v>0</v>
      </c>
      <c r="AB41" s="598">
        <v>0</v>
      </c>
      <c r="AC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</row>
    <row r="42" spans="3:55" ht="6" customHeight="1"/>
    <row r="43" spans="3:55" s="54" customFormat="1" ht="23.25" customHeight="1">
      <c r="D43" s="55" t="s">
        <v>624</v>
      </c>
      <c r="F43" s="56">
        <v>971570.7699999999</v>
      </c>
      <c r="G43" s="56">
        <v>1395032</v>
      </c>
      <c r="H43" s="56">
        <v>-423461.23</v>
      </c>
      <c r="I43" s="81"/>
      <c r="J43" s="56">
        <v>746508.53999999992</v>
      </c>
      <c r="K43" s="56">
        <v>1074917.5274999999</v>
      </c>
      <c r="L43" s="56">
        <v>-328408.98750000005</v>
      </c>
      <c r="M43" s="56"/>
      <c r="N43" s="599">
        <v>0.76835220145620475</v>
      </c>
      <c r="O43" s="599">
        <v>0.77053252362669811</v>
      </c>
      <c r="P43" s="600">
        <v>-2.180322170493354E-3</v>
      </c>
      <c r="R43" s="56">
        <v>7244764.1100000013</v>
      </c>
      <c r="S43" s="56">
        <v>9046387</v>
      </c>
      <c r="T43" s="56">
        <v>-1801622.89</v>
      </c>
      <c r="U43" s="81"/>
      <c r="V43" s="56">
        <v>5566544.8100000005</v>
      </c>
      <c r="W43" s="56">
        <v>6943191.6325000003</v>
      </c>
      <c r="X43" s="56">
        <v>-1376646.8225000005</v>
      </c>
      <c r="Y43" s="56"/>
      <c r="Z43" s="599">
        <v>0.7683541831702233</v>
      </c>
      <c r="AA43" s="599">
        <v>0.76750990561204158</v>
      </c>
      <c r="AB43" s="600">
        <v>8.4427755818172745E-4</v>
      </c>
      <c r="AC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</row>
    <row r="44" spans="3:55" s="32" customFormat="1" ht="9.75" customHeight="1">
      <c r="F44" s="24"/>
      <c r="G44" s="24"/>
      <c r="H44" s="24"/>
      <c r="I44" s="78"/>
      <c r="J44" s="78"/>
      <c r="K44" s="78"/>
      <c r="L44" s="24"/>
      <c r="M44" s="24"/>
      <c r="N44" s="592"/>
      <c r="O44" s="592"/>
      <c r="P44" s="592"/>
      <c r="R44" s="24"/>
      <c r="S44" s="24"/>
      <c r="T44" s="24"/>
      <c r="U44" s="78"/>
      <c r="V44" s="78"/>
      <c r="W44" s="78"/>
      <c r="X44" s="24"/>
      <c r="Y44" s="24"/>
      <c r="Z44" s="592"/>
      <c r="AA44" s="592"/>
      <c r="AB44" s="592"/>
      <c r="AC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</row>
    <row r="45" spans="3:55" s="54" customFormat="1" ht="23.25" customHeight="1">
      <c r="D45" s="55" t="s">
        <v>625</v>
      </c>
      <c r="F45" s="56">
        <v>3504800.05</v>
      </c>
      <c r="G45" s="56">
        <v>4202748</v>
      </c>
      <c r="H45" s="56">
        <v>-697947.95</v>
      </c>
      <c r="I45" s="81"/>
      <c r="J45" s="56">
        <v>2694877.18</v>
      </c>
      <c r="K45" s="56">
        <v>3243878.1374999997</v>
      </c>
      <c r="L45" s="56">
        <v>-549000.95750000025</v>
      </c>
      <c r="M45" s="56"/>
      <c r="N45" s="599">
        <v>0.76891039190666532</v>
      </c>
      <c r="O45" s="599">
        <v>0.77184692908068719</v>
      </c>
      <c r="P45" s="600">
        <v>-2.9365371740218693E-3</v>
      </c>
      <c r="R45" s="56">
        <v>27029444.070000008</v>
      </c>
      <c r="S45" s="56">
        <v>29695784</v>
      </c>
      <c r="T45" s="56">
        <v>-2666339.9300000002</v>
      </c>
      <c r="U45" s="81"/>
      <c r="V45" s="56">
        <v>20894262.560000002</v>
      </c>
      <c r="W45" s="56">
        <v>22809035.965000004</v>
      </c>
      <c r="X45" s="56">
        <v>-1914773.4050000012</v>
      </c>
      <c r="Y45" s="56"/>
      <c r="Z45" s="599">
        <v>0.77301858321202221</v>
      </c>
      <c r="AA45" s="599">
        <v>0.76809004150218774</v>
      </c>
      <c r="AB45" s="600">
        <v>4.9285417098344775E-3</v>
      </c>
      <c r="AC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</row>
    <row r="46" spans="3:55">
      <c r="F46" s="24"/>
      <c r="G46" s="24"/>
      <c r="R46" s="24"/>
      <c r="S46" s="24"/>
    </row>
    <row r="47" spans="3:55" ht="21.75" customHeight="1">
      <c r="C47" s="52"/>
      <c r="F47" s="24"/>
      <c r="G47" s="24"/>
      <c r="R47" s="24"/>
      <c r="S47" s="24"/>
    </row>
    <row r="48" spans="3:55">
      <c r="C48" s="52"/>
      <c r="F48" s="24"/>
      <c r="G48" s="24"/>
      <c r="R48" s="24"/>
      <c r="S48" s="24"/>
    </row>
    <row r="49" spans="3:19">
      <c r="C49" s="52"/>
      <c r="F49" s="24"/>
      <c r="G49" s="24"/>
      <c r="R49" s="24"/>
      <c r="S49" s="24"/>
    </row>
    <row r="50" spans="3:19">
      <c r="C50" s="52"/>
      <c r="F50" s="24"/>
      <c r="G50" s="24"/>
      <c r="R50" s="24"/>
      <c r="S50" s="24"/>
    </row>
    <row r="51" spans="3:19">
      <c r="C51" s="52"/>
      <c r="F51" s="24"/>
      <c r="G51" s="24"/>
      <c r="R51" s="24"/>
      <c r="S51" s="24"/>
    </row>
    <row r="52" spans="3:19">
      <c r="C52" s="52"/>
      <c r="F52" s="24"/>
      <c r="G52" s="24"/>
      <c r="R52" s="24"/>
      <c r="S52" s="24"/>
    </row>
    <row r="53" spans="3:19">
      <c r="C53" s="52"/>
      <c r="F53" s="24"/>
      <c r="G53" s="24"/>
      <c r="R53" s="24"/>
      <c r="S53" s="24"/>
    </row>
  </sheetData>
  <mergeCells count="3">
    <mergeCell ref="D6:D8"/>
    <mergeCell ref="F6:P7"/>
    <mergeCell ref="R6:AB7"/>
  </mergeCells>
  <pageMargins left="0.70866141732283472" right="0.70866141732283472" top="0.74803149606299213" bottom="0.74803149606299213" header="0.31496062992125984" footer="0.31496062992125984"/>
  <pageSetup paperSize="9" scale="7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4AC4-E042-4E05-901D-0040FDF37974}">
  <sheetPr codeName="Sheet15">
    <tabColor theme="9" tint="-0.499984740745262"/>
    <pageSetUpPr fitToPage="1"/>
  </sheetPr>
  <dimension ref="A1:BC67"/>
  <sheetViews>
    <sheetView showGridLines="0" topLeftCell="A5" zoomScale="85" zoomScaleNormal="85" workbookViewId="0">
      <selection activeCell="I6" sqref="A1:XFD1048576"/>
    </sheetView>
  </sheetViews>
  <sheetFormatPr baseColWidth="10" defaultColWidth="8.83203125" defaultRowHeight="15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6" width="9.1640625" style="33" customWidth="1"/>
    <col min="7" max="7" width="9.1640625" style="33" hidden="1" customWidth="1" outlineLevel="1"/>
    <col min="8" max="8" width="8.83203125" collapsed="1"/>
    <col min="9" max="9" width="3" customWidth="1"/>
    <col min="11" max="11" width="8.83203125" hidden="1" customWidth="1" outlineLevel="1"/>
    <col min="12" max="12" width="8.83203125" collapsed="1"/>
    <col min="13" max="13" width="3" customWidth="1"/>
    <col min="14" max="16" width="8.83203125" style="589"/>
    <col min="18" max="18" width="9.1640625" style="33" customWidth="1"/>
    <col min="19" max="19" width="9.1640625" style="33" hidden="1" customWidth="1" outlineLevel="1"/>
    <col min="20" max="20" width="8.83203125" collapsed="1"/>
    <col min="21" max="21" width="3" customWidth="1"/>
    <col min="23" max="23" width="8.83203125" hidden="1" customWidth="1" outlineLevel="1"/>
    <col min="24" max="24" width="8.83203125" collapsed="1"/>
    <col min="25" max="25" width="3" customWidth="1"/>
    <col min="26" max="28" width="8.83203125" style="589"/>
    <col min="34" max="34" width="13.83203125" bestFit="1" customWidth="1"/>
  </cols>
  <sheetData>
    <row r="1" spans="1:55" hidden="1" outlineLevel="1">
      <c r="D1" s="159">
        <v>7</v>
      </c>
      <c r="F1" s="159" t="s">
        <v>57</v>
      </c>
      <c r="G1" s="159" t="s">
        <v>57</v>
      </c>
      <c r="H1" s="159"/>
      <c r="J1" t="s">
        <v>36</v>
      </c>
      <c r="K1" t="s">
        <v>36</v>
      </c>
      <c r="R1" s="159" t="s">
        <v>57</v>
      </c>
      <c r="S1" s="159" t="s">
        <v>57</v>
      </c>
      <c r="T1" s="159"/>
      <c r="U1" s="159"/>
      <c r="V1" t="s">
        <v>36</v>
      </c>
      <c r="W1" t="s">
        <v>36</v>
      </c>
      <c r="Z1"/>
    </row>
    <row r="2" spans="1:55" hidden="1" outlineLevel="1">
      <c r="A2"/>
      <c r="B2"/>
      <c r="C2"/>
      <c r="D2"/>
      <c r="E2"/>
      <c r="F2">
        <v>7</v>
      </c>
      <c r="G2">
        <v>8</v>
      </c>
      <c r="J2">
        <v>7</v>
      </c>
      <c r="K2">
        <v>8</v>
      </c>
      <c r="N2"/>
      <c r="O2"/>
      <c r="P2"/>
      <c r="R2">
        <v>13</v>
      </c>
      <c r="S2">
        <v>14</v>
      </c>
      <c r="V2">
        <v>13</v>
      </c>
      <c r="W2">
        <v>14</v>
      </c>
      <c r="Z2"/>
      <c r="AA2"/>
      <c r="AB2"/>
    </row>
    <row r="3" spans="1:55" ht="16" hidden="1" outlineLevel="1">
      <c r="D3" s="34"/>
      <c r="E3" s="35"/>
    </row>
    <row r="4" spans="1:55" ht="19" hidden="1" outlineLevel="1">
      <c r="D4" s="119" t="s">
        <v>1050</v>
      </c>
      <c r="E4" s="35"/>
    </row>
    <row r="5" spans="1:55" ht="16" collapsed="1">
      <c r="D5" s="35"/>
      <c r="E5" s="35"/>
      <c r="F5" s="23"/>
      <c r="G5" s="23"/>
      <c r="R5" s="23"/>
      <c r="S5" s="23"/>
    </row>
    <row r="6" spans="1:55" ht="15.75" customHeight="1">
      <c r="A6" s="38"/>
      <c r="B6" s="38"/>
      <c r="C6" s="38"/>
      <c r="D6" s="1294" t="s">
        <v>825</v>
      </c>
      <c r="E6" s="39"/>
      <c r="F6" s="1297" t="s">
        <v>855</v>
      </c>
      <c r="G6" s="1297"/>
      <c r="H6" s="1297"/>
      <c r="I6" s="1297"/>
      <c r="J6" s="1297"/>
      <c r="K6" s="1297"/>
      <c r="L6" s="1297"/>
      <c r="M6" s="1297"/>
      <c r="N6" s="1297"/>
      <c r="O6" s="1297"/>
      <c r="P6" s="1297"/>
      <c r="R6" s="1297" t="s">
        <v>856</v>
      </c>
      <c r="S6" s="1297"/>
      <c r="T6" s="1297"/>
      <c r="U6" s="1297"/>
      <c r="V6" s="1297"/>
      <c r="W6" s="1297"/>
      <c r="X6" s="1297"/>
      <c r="Y6" s="1297"/>
      <c r="Z6" s="1297"/>
      <c r="AA6" s="1297"/>
      <c r="AB6" s="1297"/>
    </row>
    <row r="7" spans="1:55">
      <c r="A7" s="42"/>
      <c r="B7" s="42"/>
      <c r="C7" s="42"/>
      <c r="D7" s="1295"/>
      <c r="E7" s="43"/>
      <c r="F7" s="1298"/>
      <c r="G7" s="1298"/>
      <c r="H7" s="1298"/>
      <c r="I7" s="1298"/>
      <c r="J7" s="1298"/>
      <c r="K7" s="1298"/>
      <c r="L7" s="1298"/>
      <c r="M7" s="1298"/>
      <c r="N7" s="1298"/>
      <c r="O7" s="1298"/>
      <c r="P7" s="1298"/>
      <c r="R7" s="1298"/>
      <c r="S7" s="1298"/>
      <c r="T7" s="1298"/>
      <c r="U7" s="1298"/>
      <c r="V7" s="1298"/>
      <c r="W7" s="1298"/>
      <c r="X7" s="1298"/>
      <c r="Y7" s="1298"/>
      <c r="Z7" s="1298"/>
      <c r="AA7" s="1298"/>
      <c r="AB7" s="1298"/>
    </row>
    <row r="8" spans="1:55" ht="33.75" customHeight="1">
      <c r="D8" s="1296"/>
      <c r="E8" s="46"/>
      <c r="F8" s="603" t="s">
        <v>57</v>
      </c>
      <c r="G8" s="145" t="s">
        <v>147</v>
      </c>
      <c r="H8" s="145" t="s">
        <v>626</v>
      </c>
      <c r="I8" s="125"/>
      <c r="J8" s="603" t="s">
        <v>36</v>
      </c>
      <c r="K8" s="145" t="s">
        <v>147</v>
      </c>
      <c r="L8" s="145" t="s">
        <v>626</v>
      </c>
      <c r="M8" s="125"/>
      <c r="N8" s="604" t="s">
        <v>36</v>
      </c>
      <c r="O8" s="590" t="s">
        <v>147</v>
      </c>
      <c r="P8" s="590" t="s">
        <v>626</v>
      </c>
      <c r="R8" s="603" t="s">
        <v>57</v>
      </c>
      <c r="S8" s="145" t="s">
        <v>147</v>
      </c>
      <c r="T8" s="145" t="s">
        <v>626</v>
      </c>
      <c r="U8" s="125"/>
      <c r="V8" s="603" t="s">
        <v>36</v>
      </c>
      <c r="W8" s="145" t="s">
        <v>147</v>
      </c>
      <c r="X8" s="145" t="s">
        <v>626</v>
      </c>
      <c r="Y8" s="125"/>
      <c r="Z8" s="604" t="s">
        <v>36</v>
      </c>
      <c r="AA8" s="590" t="s">
        <v>147</v>
      </c>
      <c r="AB8" s="590" t="s">
        <v>626</v>
      </c>
    </row>
    <row r="9" spans="1:55" ht="16">
      <c r="D9" s="578"/>
      <c r="E9" s="46"/>
      <c r="F9" s="8"/>
      <c r="G9" s="8"/>
      <c r="R9" s="8"/>
      <c r="S9" s="8"/>
    </row>
    <row r="10" spans="1:55" ht="22" customHeight="1">
      <c r="F10" s="585" t="s">
        <v>90</v>
      </c>
      <c r="G10" s="585" t="s">
        <v>90</v>
      </c>
      <c r="H10" s="585" t="s">
        <v>90</v>
      </c>
      <c r="J10" s="585" t="s">
        <v>90</v>
      </c>
      <c r="K10" s="585" t="s">
        <v>90</v>
      </c>
      <c r="L10" s="585" t="s">
        <v>90</v>
      </c>
      <c r="N10" s="591" t="s">
        <v>90</v>
      </c>
      <c r="O10" s="591" t="s">
        <v>90</v>
      </c>
      <c r="P10" s="591" t="s">
        <v>90</v>
      </c>
      <c r="R10" s="585" t="s">
        <v>90</v>
      </c>
      <c r="S10" s="585" t="s">
        <v>90</v>
      </c>
      <c r="T10" s="585" t="s">
        <v>90</v>
      </c>
      <c r="V10" s="585" t="s">
        <v>90</v>
      </c>
      <c r="W10" s="585" t="s">
        <v>90</v>
      </c>
      <c r="X10" s="585" t="s">
        <v>90</v>
      </c>
      <c r="Z10" s="591" t="s">
        <v>90</v>
      </c>
      <c r="AA10" s="591" t="s">
        <v>90</v>
      </c>
      <c r="AB10" s="591" t="s">
        <v>90</v>
      </c>
      <c r="AC10" s="24"/>
      <c r="AD10" s="24"/>
    </row>
    <row r="11" spans="1:55" s="32" customFormat="1" ht="23.25" customHeight="1">
      <c r="C11" s="32">
        <v>101</v>
      </c>
      <c r="D11" s="32" t="s">
        <v>74</v>
      </c>
      <c r="F11" s="24">
        <v>121764.07999999999</v>
      </c>
      <c r="G11" s="24">
        <v>126800</v>
      </c>
      <c r="H11" s="24">
        <v>-5035.9200000000128</v>
      </c>
      <c r="I11" s="24"/>
      <c r="J11" s="24">
        <v>39448.75</v>
      </c>
      <c r="K11" s="24">
        <v>41500.800000000003</v>
      </c>
      <c r="L11" s="24">
        <v>2052.0500000000029</v>
      </c>
      <c r="M11" s="24"/>
      <c r="N11" s="21">
        <v>0.32397690681849689</v>
      </c>
      <c r="O11" s="21">
        <v>0.32729337539432179</v>
      </c>
      <c r="P11" s="598">
        <v>3.3164685758249046E-3</v>
      </c>
      <c r="R11" s="24">
        <v>922980.44999999984</v>
      </c>
      <c r="S11" s="24">
        <v>961300</v>
      </c>
      <c r="T11" s="24">
        <v>-38319.550000000163</v>
      </c>
      <c r="U11" s="24"/>
      <c r="V11" s="24">
        <v>303251.39999999997</v>
      </c>
      <c r="W11" s="24">
        <v>314043.68</v>
      </c>
      <c r="X11" s="24">
        <v>10792.280000000028</v>
      </c>
      <c r="Y11" s="24"/>
      <c r="Z11" s="21">
        <v>0.32855668828088397</v>
      </c>
      <c r="AA11" s="21">
        <v>0.32668644543846875</v>
      </c>
      <c r="AB11" s="598">
        <v>-1.8702428424152151E-3</v>
      </c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</row>
    <row r="12" spans="1:55" s="32" customFormat="1" ht="23.25" customHeight="1">
      <c r="C12" s="32">
        <v>102</v>
      </c>
      <c r="D12" s="32" t="s">
        <v>75</v>
      </c>
      <c r="F12" s="24">
        <v>179039.35999999999</v>
      </c>
      <c r="G12" s="24">
        <v>205100</v>
      </c>
      <c r="H12" s="24">
        <v>-26060.640000000014</v>
      </c>
      <c r="I12" s="24"/>
      <c r="J12" s="24">
        <v>59682.68</v>
      </c>
      <c r="K12" s="24">
        <v>65349.088000000003</v>
      </c>
      <c r="L12" s="24">
        <v>5666.4080000000031</v>
      </c>
      <c r="M12" s="24"/>
      <c r="N12" s="21">
        <v>0.33334949365323918</v>
      </c>
      <c r="O12" s="21">
        <v>0.31862061433447103</v>
      </c>
      <c r="P12" s="598">
        <v>-1.4728879318768151E-2</v>
      </c>
      <c r="R12" s="24">
        <v>1424899.73</v>
      </c>
      <c r="S12" s="24">
        <v>1543300</v>
      </c>
      <c r="T12" s="24">
        <v>-118400.27000000002</v>
      </c>
      <c r="U12" s="24"/>
      <c r="V12" s="24">
        <v>466154.07999999996</v>
      </c>
      <c r="W12" s="24">
        <v>497823.05599999998</v>
      </c>
      <c r="X12" s="24">
        <v>31668.976000000024</v>
      </c>
      <c r="Y12" s="24"/>
      <c r="Z12" s="21">
        <v>0.32714868996431068</v>
      </c>
      <c r="AA12" s="21">
        <v>0.32257050217067323</v>
      </c>
      <c r="AB12" s="598">
        <v>-4.5781877936374449E-3</v>
      </c>
      <c r="AC12" s="24"/>
      <c r="AD12" s="24"/>
      <c r="AE12" s="24"/>
      <c r="AF12" s="24"/>
      <c r="AG12" s="24"/>
      <c r="AI12" s="24"/>
      <c r="AJ12" s="24"/>
      <c r="AK12" s="24"/>
      <c r="AL12" s="24"/>
      <c r="AM12" s="24"/>
      <c r="AN12" s="24"/>
      <c r="AO12" s="24"/>
      <c r="AP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</row>
    <row r="13" spans="1:55" s="32" customFormat="1" ht="23.25" customHeight="1">
      <c r="C13" s="32">
        <v>103</v>
      </c>
      <c r="D13" s="32" t="s">
        <v>76</v>
      </c>
      <c r="F13" s="24">
        <v>239083.17</v>
      </c>
      <c r="G13" s="24">
        <v>256500</v>
      </c>
      <c r="H13" s="24">
        <v>-17416.829999999987</v>
      </c>
      <c r="I13" s="24"/>
      <c r="J13" s="24">
        <v>84250.270000000019</v>
      </c>
      <c r="K13" s="24">
        <v>79962.399999999994</v>
      </c>
      <c r="L13" s="24">
        <v>-4287.8700000000244</v>
      </c>
      <c r="M13" s="24"/>
      <c r="N13" s="21">
        <v>0.35238896154840182</v>
      </c>
      <c r="O13" s="21">
        <v>0.31174424951267055</v>
      </c>
      <c r="P13" s="598">
        <v>-4.0644712035731279E-2</v>
      </c>
      <c r="R13" s="24">
        <v>1869312.3299999998</v>
      </c>
      <c r="S13" s="24">
        <v>1918900</v>
      </c>
      <c r="T13" s="24">
        <v>-49587.670000000158</v>
      </c>
      <c r="U13" s="24"/>
      <c r="V13" s="24">
        <v>632826.79</v>
      </c>
      <c r="W13" s="24">
        <v>599560.80000000005</v>
      </c>
      <c r="X13" s="24">
        <v>-33265.989999999991</v>
      </c>
      <c r="Y13" s="24"/>
      <c r="Z13" s="21">
        <v>0.33853454013219936</v>
      </c>
      <c r="AA13" s="21">
        <v>0.3124502579602898</v>
      </c>
      <c r="AB13" s="598">
        <v>-2.6084282171909556E-2</v>
      </c>
      <c r="AC13" s="24"/>
      <c r="AD13" s="24"/>
      <c r="AE13" s="24"/>
      <c r="AF13" s="24"/>
      <c r="AG13" s="24"/>
      <c r="AI13" s="24"/>
      <c r="AJ13" s="24"/>
      <c r="AK13" s="24"/>
      <c r="AL13" s="24"/>
      <c r="AM13" s="24"/>
      <c r="AN13" s="24"/>
      <c r="AO13" s="24"/>
      <c r="AP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</row>
    <row r="14" spans="1:55" s="32" customFormat="1" ht="23.25" customHeight="1">
      <c r="C14" s="32">
        <v>104</v>
      </c>
      <c r="D14" s="32" t="s">
        <v>10</v>
      </c>
      <c r="F14" s="24">
        <v>144475.10999999999</v>
      </c>
      <c r="G14" s="24">
        <v>155700</v>
      </c>
      <c r="H14" s="24">
        <v>-11224.890000000014</v>
      </c>
      <c r="I14" s="24"/>
      <c r="J14" s="24">
        <v>49242.12</v>
      </c>
      <c r="K14" s="24">
        <v>50702.239999999998</v>
      </c>
      <c r="L14" s="24">
        <v>1460.1199999999953</v>
      </c>
      <c r="M14" s="24"/>
      <c r="N14" s="21">
        <v>0.34083462542440707</v>
      </c>
      <c r="O14" s="21">
        <v>0.32564059087989722</v>
      </c>
      <c r="P14" s="598">
        <v>-1.5194034544509849E-2</v>
      </c>
      <c r="R14" s="24">
        <v>1075695.2000000002</v>
      </c>
      <c r="S14" s="24">
        <v>1146700</v>
      </c>
      <c r="T14" s="24">
        <v>-71004.799999999814</v>
      </c>
      <c r="U14" s="24"/>
      <c r="V14" s="24">
        <v>363332.55</v>
      </c>
      <c r="W14" s="24">
        <v>371348.31999999995</v>
      </c>
      <c r="X14" s="24">
        <v>8015.7699999999604</v>
      </c>
      <c r="Y14" s="24"/>
      <c r="Z14" s="21">
        <v>0.33776533538496772</v>
      </c>
      <c r="AA14" s="21">
        <v>0.32384086509113102</v>
      </c>
      <c r="AB14" s="598">
        <v>-1.3924470293836699E-2</v>
      </c>
      <c r="AC14" s="24"/>
      <c r="AD14" s="24"/>
      <c r="AE14" s="24"/>
      <c r="AF14" s="24"/>
      <c r="AG14" s="24"/>
      <c r="AI14" s="24"/>
      <c r="AJ14" s="24"/>
      <c r="AK14" s="24"/>
      <c r="AL14" s="24"/>
      <c r="AM14" s="24"/>
      <c r="AN14" s="24"/>
      <c r="AO14" s="24"/>
      <c r="AP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</row>
    <row r="15" spans="1:55" s="32" customFormat="1" ht="23.25" customHeight="1">
      <c r="C15" s="32">
        <v>105</v>
      </c>
      <c r="D15" s="32" t="s">
        <v>11</v>
      </c>
      <c r="F15" s="24">
        <v>151092.84999999998</v>
      </c>
      <c r="G15" s="24">
        <v>164000</v>
      </c>
      <c r="H15" s="24">
        <v>-12907.150000000023</v>
      </c>
      <c r="I15" s="24"/>
      <c r="J15" s="24">
        <v>49728.43</v>
      </c>
      <c r="K15" s="24">
        <v>51980.800000000003</v>
      </c>
      <c r="L15" s="24">
        <v>2252.3700000000026</v>
      </c>
      <c r="M15" s="24"/>
      <c r="N15" s="21">
        <v>0.32912497183023559</v>
      </c>
      <c r="O15" s="21">
        <v>0.31695609756097565</v>
      </c>
      <c r="P15" s="598">
        <v>-1.2168874269259944E-2</v>
      </c>
      <c r="R15" s="24">
        <v>1201880.1000000001</v>
      </c>
      <c r="S15" s="24">
        <v>1211700</v>
      </c>
      <c r="T15" s="24">
        <v>-9819.8999999999069</v>
      </c>
      <c r="U15" s="24"/>
      <c r="V15" s="24">
        <v>376339.74</v>
      </c>
      <c r="W15" s="24">
        <v>389331.99999999994</v>
      </c>
      <c r="X15" s="24">
        <v>12992.259999999951</v>
      </c>
      <c r="Y15" s="24"/>
      <c r="Z15" s="21">
        <v>0.31312586005875293</v>
      </c>
      <c r="AA15" s="21">
        <v>0.32131055541800774</v>
      </c>
      <c r="AB15" s="598">
        <v>8.1846953592548122E-3</v>
      </c>
      <c r="AC15" s="24"/>
      <c r="AD15" s="24"/>
      <c r="AE15" s="24"/>
      <c r="AF15" s="24"/>
      <c r="AG15" s="24"/>
      <c r="AI15" s="24"/>
      <c r="AJ15" s="24"/>
      <c r="AK15" s="24"/>
      <c r="AL15" s="24"/>
      <c r="AM15" s="24"/>
      <c r="AN15" s="24"/>
      <c r="AO15" s="24"/>
      <c r="AP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</row>
    <row r="16" spans="1:55" s="32" customFormat="1" ht="23.25" customHeight="1">
      <c r="C16" s="32">
        <v>106</v>
      </c>
      <c r="D16" s="32" t="s">
        <v>12</v>
      </c>
      <c r="F16" s="24">
        <v>111966.62</v>
      </c>
      <c r="G16" s="24">
        <v>123600</v>
      </c>
      <c r="H16" s="24">
        <v>-11633.380000000005</v>
      </c>
      <c r="I16" s="24"/>
      <c r="J16" s="24">
        <v>42665.959999999992</v>
      </c>
      <c r="K16" s="24">
        <v>43806.400000000001</v>
      </c>
      <c r="L16" s="24">
        <v>1140.4400000000096</v>
      </c>
      <c r="M16" s="24"/>
      <c r="N16" s="21">
        <v>0.3810596408108059</v>
      </c>
      <c r="O16" s="21">
        <v>0.35442071197411007</v>
      </c>
      <c r="P16" s="598">
        <v>-2.663892883669583E-2</v>
      </c>
      <c r="R16" s="24">
        <v>811398.94</v>
      </c>
      <c r="S16" s="24">
        <v>860800</v>
      </c>
      <c r="T16" s="24">
        <v>-49401.060000000056</v>
      </c>
      <c r="U16" s="24"/>
      <c r="V16" s="24">
        <v>294161.93000000005</v>
      </c>
      <c r="W16" s="24">
        <v>317963.2</v>
      </c>
      <c r="X16" s="24">
        <v>23801.26999999996</v>
      </c>
      <c r="Y16" s="24"/>
      <c r="Z16" s="21">
        <v>0.36253674425554472</v>
      </c>
      <c r="AA16" s="21">
        <v>0.36938104089219331</v>
      </c>
      <c r="AB16" s="598">
        <v>6.8442966366485947E-3</v>
      </c>
      <c r="AC16" s="24"/>
      <c r="AD16" s="24"/>
      <c r="AE16" s="24"/>
      <c r="AF16" s="24"/>
      <c r="AG16" s="24"/>
      <c r="AI16" s="24"/>
      <c r="AJ16" s="24"/>
      <c r="AK16" s="24"/>
      <c r="AL16" s="24"/>
      <c r="AM16" s="24"/>
      <c r="AN16" s="24"/>
      <c r="AO16" s="24"/>
      <c r="AP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</row>
    <row r="17" spans="3:55" s="32" customFormat="1" ht="23.25" customHeight="1">
      <c r="C17" s="32">
        <v>108</v>
      </c>
      <c r="D17" s="32" t="s">
        <v>14</v>
      </c>
      <c r="F17" s="24">
        <v>82984.98</v>
      </c>
      <c r="G17" s="24">
        <v>100000</v>
      </c>
      <c r="H17" s="24">
        <v>-17015.020000000004</v>
      </c>
      <c r="I17" s="24"/>
      <c r="J17" s="24">
        <v>34498.78</v>
      </c>
      <c r="K17" s="24">
        <v>39719.199999999997</v>
      </c>
      <c r="L17" s="24">
        <v>5220.4199999999983</v>
      </c>
      <c r="M17" s="24"/>
      <c r="N17" s="21">
        <v>0.41572318267715436</v>
      </c>
      <c r="O17" s="21">
        <v>0.39719199999999999</v>
      </c>
      <c r="P17" s="598">
        <v>-1.8531182677154368E-2</v>
      </c>
      <c r="R17" s="24">
        <v>628802.82000000007</v>
      </c>
      <c r="S17" s="24">
        <v>687400</v>
      </c>
      <c r="T17" s="24">
        <v>-58597.179999999935</v>
      </c>
      <c r="U17" s="24"/>
      <c r="V17" s="24">
        <v>263539.59999999998</v>
      </c>
      <c r="W17" s="24">
        <v>286208.8</v>
      </c>
      <c r="X17" s="24">
        <v>22669.200000000012</v>
      </c>
      <c r="Y17" s="24"/>
      <c r="Z17" s="21">
        <v>0.41911326033811352</v>
      </c>
      <c r="AA17" s="21">
        <v>0.41636427116671515</v>
      </c>
      <c r="AB17" s="598">
        <v>-2.748989171398375E-3</v>
      </c>
      <c r="AC17" s="24"/>
      <c r="AD17" s="24"/>
      <c r="AE17" s="24"/>
      <c r="AF17" s="24"/>
      <c r="AG17" s="24"/>
      <c r="AI17" s="24"/>
      <c r="AJ17" s="24"/>
      <c r="AK17" s="24"/>
      <c r="AL17" s="24"/>
      <c r="AM17" s="24"/>
      <c r="AN17" s="24"/>
      <c r="AO17" s="24"/>
      <c r="AP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</row>
    <row r="18" spans="3:55" s="32" customFormat="1" ht="23.25" customHeight="1">
      <c r="C18" s="32">
        <v>109</v>
      </c>
      <c r="D18" s="32" t="s">
        <v>15</v>
      </c>
      <c r="F18" s="24">
        <v>146838.90999999997</v>
      </c>
      <c r="G18" s="24">
        <v>161700</v>
      </c>
      <c r="H18" s="24">
        <v>-14861.090000000026</v>
      </c>
      <c r="I18" s="24"/>
      <c r="J18" s="24">
        <v>49948.350000000013</v>
      </c>
      <c r="K18" s="24">
        <v>51834.080000000002</v>
      </c>
      <c r="L18" s="24">
        <v>1885.7299999999886</v>
      </c>
      <c r="M18" s="24"/>
      <c r="N18" s="21">
        <v>0.34015745554090548</v>
      </c>
      <c r="O18" s="21">
        <v>0.32055708101422387</v>
      </c>
      <c r="P18" s="598">
        <v>-1.9600374526681619E-2</v>
      </c>
      <c r="R18" s="24">
        <v>1171998.9099999999</v>
      </c>
      <c r="S18" s="24">
        <v>1221100</v>
      </c>
      <c r="T18" s="24">
        <v>-49101.090000000084</v>
      </c>
      <c r="U18" s="24"/>
      <c r="V18" s="24">
        <v>395305.31</v>
      </c>
      <c r="W18" s="24">
        <v>388891.84</v>
      </c>
      <c r="X18" s="24">
        <v>-6413.4699999999721</v>
      </c>
      <c r="Y18" s="24"/>
      <c r="Z18" s="21">
        <v>0.33729153382915689</v>
      </c>
      <c r="AA18" s="21">
        <v>0.31847665219883714</v>
      </c>
      <c r="AB18" s="598">
        <v>-1.8814881630319746E-2</v>
      </c>
      <c r="AC18" s="24"/>
      <c r="AD18" s="24"/>
      <c r="AE18" s="24"/>
      <c r="AF18" s="24"/>
      <c r="AG18" s="24"/>
      <c r="AI18" s="24"/>
      <c r="AJ18" s="24"/>
      <c r="AK18" s="24"/>
      <c r="AL18" s="24"/>
      <c r="AM18" s="24"/>
      <c r="AN18" s="24"/>
      <c r="AO18" s="24"/>
      <c r="AP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</row>
    <row r="19" spans="3:55" s="32" customFormat="1" ht="23.25" customHeight="1">
      <c r="C19" s="32">
        <v>110</v>
      </c>
      <c r="D19" s="32" t="s">
        <v>16</v>
      </c>
      <c r="F19" s="24">
        <v>74749.86</v>
      </c>
      <c r="G19" s="24">
        <v>90800</v>
      </c>
      <c r="H19" s="24">
        <v>-16050.14</v>
      </c>
      <c r="I19" s="24"/>
      <c r="J19" s="24">
        <v>36193.010000000009</v>
      </c>
      <c r="K19" s="24">
        <v>38147.199999999997</v>
      </c>
      <c r="L19" s="24">
        <v>1954.1899999999878</v>
      </c>
      <c r="M19" s="24"/>
      <c r="N19" s="21">
        <v>0.48418833159018637</v>
      </c>
      <c r="O19" s="21">
        <v>0.42012334801762113</v>
      </c>
      <c r="P19" s="598">
        <v>-6.4064983572565237E-2</v>
      </c>
      <c r="R19" s="24">
        <v>534708.73</v>
      </c>
      <c r="S19" s="24">
        <v>610100</v>
      </c>
      <c r="T19" s="24">
        <v>-75391.270000000019</v>
      </c>
      <c r="U19" s="24"/>
      <c r="V19" s="24">
        <v>256210.34999999998</v>
      </c>
      <c r="W19" s="24">
        <v>273213.59999999998</v>
      </c>
      <c r="X19" s="24">
        <v>17003.25</v>
      </c>
      <c r="Y19" s="24"/>
      <c r="Z19" s="21">
        <v>0.47915871880378685</v>
      </c>
      <c r="AA19" s="21">
        <v>0.44781773479757414</v>
      </c>
      <c r="AB19" s="598">
        <v>-3.1340984006212713E-2</v>
      </c>
      <c r="AC19" s="24"/>
      <c r="AD19" s="24"/>
      <c r="AE19" s="24"/>
      <c r="AF19" s="24"/>
      <c r="AG19" s="24"/>
      <c r="AI19" s="24"/>
      <c r="AJ19" s="24"/>
      <c r="AK19" s="24"/>
      <c r="AL19" s="24"/>
      <c r="AM19" s="24"/>
      <c r="AN19" s="24"/>
      <c r="AO19" s="24"/>
      <c r="AP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</row>
    <row r="20" spans="3:55" s="32" customFormat="1" ht="23.25" customHeight="1">
      <c r="C20" s="32">
        <v>111</v>
      </c>
      <c r="D20" s="32" t="s">
        <v>17</v>
      </c>
      <c r="F20" s="24">
        <v>150253.96</v>
      </c>
      <c r="G20" s="24">
        <v>171800</v>
      </c>
      <c r="H20" s="24">
        <v>-21546.040000000008</v>
      </c>
      <c r="I20" s="24"/>
      <c r="J20" s="24">
        <v>49887.25</v>
      </c>
      <c r="K20" s="24">
        <v>51100.480000000003</v>
      </c>
      <c r="L20" s="24">
        <v>1213.2300000000032</v>
      </c>
      <c r="M20" s="24"/>
      <c r="N20" s="21">
        <v>0.33201953545849977</v>
      </c>
      <c r="O20" s="21">
        <v>0.29744167636786961</v>
      </c>
      <c r="P20" s="598">
        <v>-3.4577859090630159E-2</v>
      </c>
      <c r="R20" s="24">
        <v>1117077.5799999998</v>
      </c>
      <c r="S20" s="24">
        <v>1203100</v>
      </c>
      <c r="T20" s="24">
        <v>-86022.420000000158</v>
      </c>
      <c r="U20" s="24"/>
      <c r="V20" s="24">
        <v>326847.11</v>
      </c>
      <c r="W20" s="24">
        <v>361685.76000000001</v>
      </c>
      <c r="X20" s="24">
        <v>34838.650000000023</v>
      </c>
      <c r="Y20" s="24"/>
      <c r="Z20" s="21">
        <v>0.29259123614315136</v>
      </c>
      <c r="AA20" s="21">
        <v>0.30062817720887708</v>
      </c>
      <c r="AB20" s="598">
        <v>8.0369410657257223E-3</v>
      </c>
      <c r="AC20" s="24"/>
      <c r="AD20" s="24"/>
      <c r="AE20" s="24"/>
      <c r="AF20" s="24"/>
      <c r="AG20" s="24"/>
      <c r="AI20" s="24"/>
      <c r="AJ20" s="24"/>
      <c r="AK20" s="24"/>
      <c r="AL20" s="24"/>
      <c r="AM20" s="24"/>
      <c r="AN20" s="24"/>
      <c r="AO20" s="24"/>
      <c r="AP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</row>
    <row r="21" spans="3:55" s="32" customFormat="1" ht="23.25" customHeight="1">
      <c r="C21" s="32">
        <v>112</v>
      </c>
      <c r="D21" s="32" t="s">
        <v>18</v>
      </c>
      <c r="F21" s="24">
        <v>234061.77000000002</v>
      </c>
      <c r="G21" s="24">
        <v>265300</v>
      </c>
      <c r="H21" s="24">
        <v>-31238.229999999981</v>
      </c>
      <c r="I21" s="24"/>
      <c r="J21" s="24">
        <v>80734.2</v>
      </c>
      <c r="K21" s="24">
        <v>81639.199999999997</v>
      </c>
      <c r="L21" s="24">
        <v>905</v>
      </c>
      <c r="M21" s="24"/>
      <c r="N21" s="21">
        <v>0.34492689686145667</v>
      </c>
      <c r="O21" s="21">
        <v>0.30772408594044476</v>
      </c>
      <c r="P21" s="598">
        <v>-3.7202810921011908E-2</v>
      </c>
      <c r="R21" s="24">
        <v>2038798.61</v>
      </c>
      <c r="S21" s="24">
        <v>2180700</v>
      </c>
      <c r="T21" s="24">
        <v>-141901.3899999999</v>
      </c>
      <c r="U21" s="24"/>
      <c r="V21" s="24">
        <v>617881.75999999989</v>
      </c>
      <c r="W21" s="24">
        <v>637498.39999999991</v>
      </c>
      <c r="X21" s="24">
        <v>19616.640000000014</v>
      </c>
      <c r="Y21" s="24"/>
      <c r="Z21" s="21">
        <v>0.30306169376876307</v>
      </c>
      <c r="AA21" s="21">
        <v>0.29233658916861555</v>
      </c>
      <c r="AB21" s="598">
        <v>-1.0725104600147528E-2</v>
      </c>
      <c r="AC21" s="24"/>
      <c r="AD21" s="24"/>
      <c r="AE21" s="24"/>
      <c r="AF21" s="24"/>
      <c r="AG21" s="24"/>
      <c r="AI21" s="24"/>
      <c r="AJ21" s="24"/>
      <c r="AK21" s="24"/>
      <c r="AL21" s="24"/>
      <c r="AM21" s="24"/>
      <c r="AN21" s="24"/>
      <c r="AO21" s="24"/>
      <c r="AP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</row>
    <row r="22" spans="3:55" s="32" customFormat="1" ht="23.25" customHeight="1">
      <c r="C22" s="32">
        <v>113</v>
      </c>
      <c r="D22" s="32" t="s">
        <v>19</v>
      </c>
      <c r="F22" s="24">
        <v>84753</v>
      </c>
      <c r="G22" s="24">
        <v>96100</v>
      </c>
      <c r="H22" s="24">
        <v>-11347</v>
      </c>
      <c r="I22" s="24"/>
      <c r="J22" s="24">
        <v>40209.920000000006</v>
      </c>
      <c r="K22" s="24">
        <v>38776</v>
      </c>
      <c r="L22" s="24">
        <v>-1433.9200000000055</v>
      </c>
      <c r="M22" s="24"/>
      <c r="N22" s="21">
        <v>0.47443653911955924</v>
      </c>
      <c r="O22" s="21">
        <v>0.40349635796045785</v>
      </c>
      <c r="P22" s="598">
        <v>-7.094018115910139E-2</v>
      </c>
      <c r="R22" s="24">
        <v>677971.06</v>
      </c>
      <c r="S22" s="24">
        <v>711500</v>
      </c>
      <c r="T22" s="24">
        <v>-33528.939999999944</v>
      </c>
      <c r="U22" s="24"/>
      <c r="V22" s="24">
        <v>284878.82</v>
      </c>
      <c r="W22" s="24">
        <v>291344</v>
      </c>
      <c r="X22" s="24">
        <v>6465.179999999993</v>
      </c>
      <c r="Y22" s="24"/>
      <c r="Z22" s="21">
        <v>0.4201931864171311</v>
      </c>
      <c r="AA22" s="21">
        <v>0.4094785664089951</v>
      </c>
      <c r="AB22" s="598">
        <v>-1.0714620008136E-2</v>
      </c>
      <c r="AC22" s="24"/>
      <c r="AD22" s="24"/>
      <c r="AE22" s="24"/>
      <c r="AF22" s="24"/>
      <c r="AG22" s="24"/>
      <c r="AI22" s="24"/>
      <c r="AJ22" s="24"/>
      <c r="AK22" s="24"/>
      <c r="AL22" s="24"/>
      <c r="AM22" s="24"/>
      <c r="AN22" s="24"/>
      <c r="AO22" s="24"/>
      <c r="AP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</row>
    <row r="23" spans="3:55" s="32" customFormat="1" ht="23.25" customHeight="1">
      <c r="C23" s="32">
        <v>115</v>
      </c>
      <c r="D23" s="32" t="s">
        <v>20</v>
      </c>
      <c r="F23" s="24">
        <v>165437.54</v>
      </c>
      <c r="G23" s="24">
        <v>158700</v>
      </c>
      <c r="H23" s="24">
        <v>6737.5400000000081</v>
      </c>
      <c r="I23" s="24"/>
      <c r="J23" s="24">
        <v>49770.330000000009</v>
      </c>
      <c r="K23" s="24">
        <v>50513.599999999999</v>
      </c>
      <c r="L23" s="24">
        <v>743.26999999998952</v>
      </c>
      <c r="M23" s="24"/>
      <c r="N23" s="21">
        <v>0.30084060727692158</v>
      </c>
      <c r="O23" s="21">
        <v>0.31829615626969121</v>
      </c>
      <c r="P23" s="598">
        <v>1.7455548992769632E-2</v>
      </c>
      <c r="R23" s="24">
        <v>1344454.35</v>
      </c>
      <c r="S23" s="24">
        <v>1220400</v>
      </c>
      <c r="T23" s="24">
        <v>124054.35000000009</v>
      </c>
      <c r="U23" s="24"/>
      <c r="V23" s="24">
        <v>370263.52999999997</v>
      </c>
      <c r="W23" s="24">
        <v>387235.99999999994</v>
      </c>
      <c r="X23" s="24">
        <v>16972.469999999972</v>
      </c>
      <c r="Y23" s="24"/>
      <c r="Z23" s="21">
        <v>0.27540059653196847</v>
      </c>
      <c r="AA23" s="21">
        <v>0.31730252376270068</v>
      </c>
      <c r="AB23" s="598">
        <v>4.1901927230732217E-2</v>
      </c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</row>
    <row r="24" spans="3:55" s="32" customFormat="1" ht="23.25" customHeight="1">
      <c r="C24" s="32">
        <v>117</v>
      </c>
      <c r="D24" s="32" t="s">
        <v>21</v>
      </c>
      <c r="F24" s="24">
        <v>175580.7</v>
      </c>
      <c r="G24" s="24">
        <v>191300</v>
      </c>
      <c r="H24" s="24">
        <v>-15719.299999999988</v>
      </c>
      <c r="I24" s="24"/>
      <c r="J24" s="24">
        <v>61509.260000000009</v>
      </c>
      <c r="K24" s="24">
        <v>61777.504000000001</v>
      </c>
      <c r="L24" s="24">
        <v>268.2439999999915</v>
      </c>
      <c r="M24" s="24"/>
      <c r="N24" s="21">
        <v>0.3503190270912464</v>
      </c>
      <c r="O24" s="21">
        <v>0.32293520125457398</v>
      </c>
      <c r="P24" s="598">
        <v>-2.7383825836672426E-2</v>
      </c>
      <c r="R24" s="24">
        <v>1346885.8099999998</v>
      </c>
      <c r="S24" s="24">
        <v>1323200</v>
      </c>
      <c r="T24" s="24">
        <v>23685.809999999823</v>
      </c>
      <c r="U24" s="24"/>
      <c r="V24" s="24">
        <v>470086.7</v>
      </c>
      <c r="W24" s="24">
        <v>449072.19199999998</v>
      </c>
      <c r="X24" s="24">
        <v>-21014.508000000031</v>
      </c>
      <c r="Y24" s="24"/>
      <c r="Z24" s="21">
        <v>0.34901748649352843</v>
      </c>
      <c r="AA24" s="21">
        <v>0.33938345828295041</v>
      </c>
      <c r="AB24" s="598">
        <v>-9.6340282105780162E-3</v>
      </c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</row>
    <row r="25" spans="3:55" s="32" customFormat="1" ht="23.25" customHeight="1">
      <c r="C25" s="32">
        <v>121</v>
      </c>
      <c r="D25" s="32" t="s">
        <v>22</v>
      </c>
      <c r="F25" s="24">
        <v>113698.3</v>
      </c>
      <c r="G25" s="24">
        <v>131200</v>
      </c>
      <c r="H25" s="24">
        <v>-17501.699999999997</v>
      </c>
      <c r="I25" s="24"/>
      <c r="J25" s="24">
        <v>41981.18</v>
      </c>
      <c r="K25" s="24">
        <v>45189.760000000002</v>
      </c>
      <c r="L25" s="24">
        <v>3208.5800000000017</v>
      </c>
      <c r="M25" s="24"/>
      <c r="N25" s="21">
        <v>0.36923313717091638</v>
      </c>
      <c r="O25" s="21">
        <v>0.34443414634146341</v>
      </c>
      <c r="P25" s="598">
        <v>-2.4798990829452972E-2</v>
      </c>
      <c r="R25" s="24">
        <v>808407.83000000007</v>
      </c>
      <c r="S25" s="24">
        <v>924100</v>
      </c>
      <c r="T25" s="24">
        <v>-115692.16999999993</v>
      </c>
      <c r="U25" s="24"/>
      <c r="V25" s="24">
        <v>295595.89</v>
      </c>
      <c r="W25" s="24">
        <v>326389.12</v>
      </c>
      <c r="X25" s="24">
        <v>30793.229999999981</v>
      </c>
      <c r="Y25" s="24"/>
      <c r="Z25" s="21">
        <v>0.36565193832919701</v>
      </c>
      <c r="AA25" s="21">
        <v>0.35319675359809544</v>
      </c>
      <c r="AB25" s="598">
        <v>-1.2455184731101576E-2</v>
      </c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</row>
    <row r="26" spans="3:55" s="32" customFormat="1" ht="23.25" customHeight="1">
      <c r="C26" s="32">
        <v>116</v>
      </c>
      <c r="D26" s="32" t="s">
        <v>25</v>
      </c>
      <c r="F26" s="24">
        <v>154489.59000000003</v>
      </c>
      <c r="G26" s="24">
        <v>193743</v>
      </c>
      <c r="H26" s="24">
        <v>-39253.409999999974</v>
      </c>
      <c r="I26" s="24"/>
      <c r="J26" s="24">
        <v>53741.27</v>
      </c>
      <c r="K26" s="24">
        <v>63030</v>
      </c>
      <c r="L26" s="24">
        <v>9288.7300000000032</v>
      </c>
      <c r="M26" s="24"/>
      <c r="N26" s="21">
        <v>0.34786337383638594</v>
      </c>
      <c r="O26" s="21">
        <v>0.32532788281383068</v>
      </c>
      <c r="P26" s="598">
        <v>-2.2535491022555254E-2</v>
      </c>
      <c r="R26" s="24">
        <v>1201490.28</v>
      </c>
      <c r="S26" s="24">
        <v>1385556</v>
      </c>
      <c r="T26" s="24">
        <v>-184065.71999999997</v>
      </c>
      <c r="U26" s="24"/>
      <c r="V26" s="24">
        <v>391230.39</v>
      </c>
      <c r="W26" s="24">
        <v>451770</v>
      </c>
      <c r="X26" s="24">
        <v>60539.609999999986</v>
      </c>
      <c r="Y26" s="24"/>
      <c r="Z26" s="21">
        <v>0.32562093635913558</v>
      </c>
      <c r="AA26" s="21">
        <v>0.32605683205875474</v>
      </c>
      <c r="AB26" s="598">
        <v>4.3589569961915986E-4</v>
      </c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</row>
    <row r="27" spans="3:55" s="32" customFormat="1" ht="23.25" customHeight="1">
      <c r="C27" s="32">
        <v>120</v>
      </c>
      <c r="D27" s="32" t="s">
        <v>23</v>
      </c>
      <c r="F27" s="24">
        <v>202959.48</v>
      </c>
      <c r="G27" s="24">
        <v>215373</v>
      </c>
      <c r="H27" s="24">
        <v>-12413.51999999999</v>
      </c>
      <c r="I27" s="24"/>
      <c r="J27" s="24">
        <v>63561.08</v>
      </c>
      <c r="K27" s="24">
        <v>66000</v>
      </c>
      <c r="L27" s="24">
        <v>2438.9199999999983</v>
      </c>
      <c r="M27" s="24"/>
      <c r="N27" s="21">
        <v>0.31317127931151578</v>
      </c>
      <c r="O27" s="21">
        <v>0.30644509757490496</v>
      </c>
      <c r="P27" s="598">
        <v>-6.7261817366108256E-3</v>
      </c>
      <c r="R27" s="24">
        <v>1607917.23</v>
      </c>
      <c r="S27" s="24">
        <v>1539541</v>
      </c>
      <c r="T27" s="24">
        <v>68376.229999999981</v>
      </c>
      <c r="U27" s="24"/>
      <c r="V27" s="24">
        <v>474769.00999999995</v>
      </c>
      <c r="W27" s="24">
        <v>481800</v>
      </c>
      <c r="X27" s="24">
        <v>7030.9900000000489</v>
      </c>
      <c r="Y27" s="24"/>
      <c r="Z27" s="21">
        <v>0.29526955812271505</v>
      </c>
      <c r="AA27" s="21">
        <v>0.31295041833897247</v>
      </c>
      <c r="AB27" s="598">
        <v>1.7680860216257421E-2</v>
      </c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</row>
    <row r="28" spans="3:55" s="54" customFormat="1" ht="23.25" customHeight="1">
      <c r="D28" s="55" t="s">
        <v>623</v>
      </c>
      <c r="F28" s="56">
        <v>2533229.2799999998</v>
      </c>
      <c r="G28" s="56">
        <v>2807716</v>
      </c>
      <c r="H28" s="56">
        <v>-274486.71999999997</v>
      </c>
      <c r="I28" s="81"/>
      <c r="J28" s="56">
        <v>887052.84000000008</v>
      </c>
      <c r="K28" s="56">
        <v>921028.75199999998</v>
      </c>
      <c r="L28" s="56">
        <v>33975.911999999895</v>
      </c>
      <c r="M28" s="56"/>
      <c r="N28" s="599">
        <v>0.35016681948346978</v>
      </c>
      <c r="O28" s="599">
        <v>0.32803486962356593</v>
      </c>
      <c r="P28" s="600">
        <v>-2.2131949859903854E-2</v>
      </c>
      <c r="R28" s="56">
        <v>19784679.960000005</v>
      </c>
      <c r="S28" s="56">
        <v>20649397</v>
      </c>
      <c r="T28" s="56">
        <v>-864717.04000000015</v>
      </c>
      <c r="U28" s="81"/>
      <c r="V28" s="56">
        <v>6582674.96</v>
      </c>
      <c r="W28" s="56">
        <v>6825180.7680000002</v>
      </c>
      <c r="X28" s="56">
        <v>242505.80800000019</v>
      </c>
      <c r="Y28" s="56"/>
      <c r="Z28" s="599">
        <v>0.33271576660874114</v>
      </c>
      <c r="AA28" s="599">
        <v>0.33052688017960041</v>
      </c>
      <c r="AB28" s="600">
        <v>-2.188886429140724E-3</v>
      </c>
      <c r="AC28" s="24"/>
      <c r="AD28" s="24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</row>
    <row r="29" spans="3:55" s="32" customFormat="1" ht="23.25" customHeight="1">
      <c r="F29" s="24"/>
      <c r="G29" s="24"/>
      <c r="H29" s="24"/>
      <c r="I29" s="78"/>
      <c r="J29" s="78"/>
      <c r="K29" s="78"/>
      <c r="L29" s="24"/>
      <c r="M29" s="24"/>
      <c r="N29" s="592"/>
      <c r="O29" s="592"/>
      <c r="P29" s="592"/>
      <c r="R29" s="24"/>
      <c r="S29" s="24"/>
      <c r="T29" s="24"/>
      <c r="U29" s="78"/>
      <c r="V29" s="78"/>
      <c r="W29" s="78"/>
      <c r="X29" s="24"/>
      <c r="Y29" s="24"/>
      <c r="Z29" s="592"/>
      <c r="AA29" s="592"/>
      <c r="AB29" s="592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</row>
    <row r="30" spans="3:55" s="32" customFormat="1" ht="23.25" customHeight="1">
      <c r="C30" s="32">
        <v>122</v>
      </c>
      <c r="D30" s="32" t="s">
        <v>191</v>
      </c>
      <c r="F30" s="24">
        <v>99838.23</v>
      </c>
      <c r="G30" s="24">
        <v>120510</v>
      </c>
      <c r="H30" s="24">
        <v>-20671.770000000004</v>
      </c>
      <c r="I30" s="24"/>
      <c r="J30" s="24">
        <v>37748.339999999997</v>
      </c>
      <c r="K30" s="24">
        <v>42900</v>
      </c>
      <c r="L30" s="24">
        <v>5151.6600000000035</v>
      </c>
      <c r="M30" s="24"/>
      <c r="N30" s="598">
        <v>0.37809504435325025</v>
      </c>
      <c r="O30" s="598">
        <v>0.35598705501618122</v>
      </c>
      <c r="P30" s="598">
        <v>-2.2107989337069034E-2</v>
      </c>
      <c r="R30" s="24">
        <v>766221.82</v>
      </c>
      <c r="S30" s="24">
        <v>862110</v>
      </c>
      <c r="T30" s="24">
        <v>-95888.180000000051</v>
      </c>
      <c r="U30" s="24"/>
      <c r="V30" s="24">
        <v>282043.48</v>
      </c>
      <c r="W30" s="24">
        <v>318164</v>
      </c>
      <c r="X30" s="24">
        <v>36120.520000000019</v>
      </c>
      <c r="Y30" s="24"/>
      <c r="Z30" s="598">
        <v>0.36809638232437702</v>
      </c>
      <c r="AA30" s="598">
        <v>0.3690526730927608</v>
      </c>
      <c r="AB30" s="598">
        <v>9.5629076838377181E-4</v>
      </c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</row>
    <row r="31" spans="3:55" s="32" customFormat="1" ht="23.25" customHeight="1">
      <c r="C31" s="32">
        <v>123</v>
      </c>
      <c r="D31" s="32" t="s">
        <v>198</v>
      </c>
      <c r="F31" s="24">
        <v>110191.45</v>
      </c>
      <c r="G31" s="24">
        <v>150792</v>
      </c>
      <c r="H31" s="24">
        <v>-40600.550000000003</v>
      </c>
      <c r="I31" s="24"/>
      <c r="J31" s="24">
        <v>37525.040000000001</v>
      </c>
      <c r="K31" s="24">
        <v>51150</v>
      </c>
      <c r="L31" s="24">
        <v>13624.96</v>
      </c>
      <c r="M31" s="24"/>
      <c r="N31" s="598">
        <v>0.34054402587496579</v>
      </c>
      <c r="O31" s="598">
        <v>0.33920897660353333</v>
      </c>
      <c r="P31" s="598">
        <v>-1.3350492714324647E-3</v>
      </c>
      <c r="R31" s="24">
        <v>841840.03</v>
      </c>
      <c r="S31" s="24">
        <v>1077998</v>
      </c>
      <c r="T31" s="24">
        <v>-236157.96999999997</v>
      </c>
      <c r="U31" s="24"/>
      <c r="V31" s="24">
        <v>284840.32999999996</v>
      </c>
      <c r="W31" s="24">
        <v>372570</v>
      </c>
      <c r="X31" s="24">
        <v>87729.670000000042</v>
      </c>
      <c r="Y31" s="24"/>
      <c r="Z31" s="598">
        <v>0.33835446147648734</v>
      </c>
      <c r="AA31" s="598">
        <v>0.34561288610925067</v>
      </c>
      <c r="AB31" s="598">
        <v>7.2584246327633273E-3</v>
      </c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</row>
    <row r="32" spans="3:55" s="32" customFormat="1" ht="23.25" customHeight="1">
      <c r="C32" s="32">
        <v>128</v>
      </c>
      <c r="D32" s="32" t="s">
        <v>218</v>
      </c>
      <c r="F32" s="24">
        <v>113404.15</v>
      </c>
      <c r="G32" s="24">
        <v>150792</v>
      </c>
      <c r="H32" s="24">
        <v>-37387.850000000006</v>
      </c>
      <c r="I32" s="24"/>
      <c r="J32" s="24">
        <v>41149.949999999997</v>
      </c>
      <c r="K32" s="24">
        <v>51150</v>
      </c>
      <c r="L32" s="24">
        <v>10000.050000000003</v>
      </c>
      <c r="M32" s="24"/>
      <c r="N32" s="598">
        <v>0.36286105931749413</v>
      </c>
      <c r="O32" s="598">
        <v>0.33920897660353333</v>
      </c>
      <c r="P32" s="598">
        <v>-2.3652082713960798E-2</v>
      </c>
      <c r="R32" s="24">
        <v>825753.63000000012</v>
      </c>
      <c r="S32" s="24">
        <v>1077998</v>
      </c>
      <c r="T32" s="24">
        <v>-252244.36999999988</v>
      </c>
      <c r="U32" s="24"/>
      <c r="V32" s="24">
        <v>300192.23</v>
      </c>
      <c r="W32" s="24">
        <v>372570</v>
      </c>
      <c r="X32" s="24">
        <v>72377.770000000019</v>
      </c>
      <c r="Y32" s="24"/>
      <c r="Z32" s="598">
        <v>0.36353728169502558</v>
      </c>
      <c r="AA32" s="598">
        <v>0.34561288610925067</v>
      </c>
      <c r="AB32" s="598">
        <v>-1.792439558577491E-2</v>
      </c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</row>
    <row r="33" spans="3:55" s="32" customFormat="1" ht="23.25" customHeight="1">
      <c r="C33" s="32">
        <v>114</v>
      </c>
      <c r="D33" s="32" t="s">
        <v>24</v>
      </c>
      <c r="F33" s="24">
        <v>158069.12</v>
      </c>
      <c r="G33" s="24">
        <v>193743</v>
      </c>
      <c r="H33" s="24">
        <v>-35673.880000000005</v>
      </c>
      <c r="I33" s="24"/>
      <c r="J33" s="24">
        <v>42953.670000000006</v>
      </c>
      <c r="K33" s="24">
        <v>60050.400000000001</v>
      </c>
      <c r="L33" s="24">
        <v>17096.729999999996</v>
      </c>
      <c r="M33" s="24"/>
      <c r="N33" s="598">
        <v>0.27173979332585646</v>
      </c>
      <c r="O33" s="598">
        <v>0.3099487465353587</v>
      </c>
      <c r="P33" s="598">
        <v>3.8208953209502239E-2</v>
      </c>
      <c r="R33" s="24">
        <v>1151865.78</v>
      </c>
      <c r="S33" s="24">
        <v>1385556</v>
      </c>
      <c r="T33" s="24">
        <v>-233690.21999999997</v>
      </c>
      <c r="U33" s="24"/>
      <c r="V33" s="24">
        <v>362349.14999999997</v>
      </c>
      <c r="W33" s="24">
        <v>430413.60000000003</v>
      </c>
      <c r="X33" s="24">
        <v>68064.45000000007</v>
      </c>
      <c r="Y33" s="24"/>
      <c r="Z33" s="598">
        <v>0.31457584407099926</v>
      </c>
      <c r="AA33" s="598">
        <v>0.31064323636143182</v>
      </c>
      <c r="AB33" s="598">
        <v>-3.9326077095674372E-3</v>
      </c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</row>
    <row r="34" spans="3:55" s="32" customFormat="1" ht="23.25" customHeight="1">
      <c r="C34" s="32">
        <v>127</v>
      </c>
      <c r="D34" s="32" t="s">
        <v>200</v>
      </c>
      <c r="F34" s="24">
        <v>116315.73</v>
      </c>
      <c r="G34" s="24">
        <v>120510</v>
      </c>
      <c r="H34" s="24">
        <v>-4194.2700000000041</v>
      </c>
      <c r="I34" s="24"/>
      <c r="J34" s="24">
        <v>43819.24</v>
      </c>
      <c r="K34" s="24">
        <v>44990</v>
      </c>
      <c r="L34" s="24">
        <v>1170.760000000002</v>
      </c>
      <c r="M34" s="24"/>
      <c r="N34" s="598">
        <v>0.37672669036251588</v>
      </c>
      <c r="O34" s="598">
        <v>0.37333001410671313</v>
      </c>
      <c r="P34" s="598">
        <v>-3.3966762558027552E-3</v>
      </c>
      <c r="R34" s="24">
        <v>949620.65</v>
      </c>
      <c r="S34" s="24">
        <v>862110</v>
      </c>
      <c r="T34" s="24">
        <v>87510.650000000023</v>
      </c>
      <c r="U34" s="24"/>
      <c r="V34" s="24">
        <v>321182.83999999997</v>
      </c>
      <c r="W34" s="24">
        <v>330066</v>
      </c>
      <c r="X34" s="24">
        <v>8883.1600000000326</v>
      </c>
      <c r="Y34" s="24"/>
      <c r="Z34" s="598">
        <v>0.33822225748776624</v>
      </c>
      <c r="AA34" s="598">
        <v>0.38285833594320912</v>
      </c>
      <c r="AB34" s="598">
        <v>4.4636078455442874E-2</v>
      </c>
      <c r="AC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</row>
    <row r="35" spans="3:55" s="32" customFormat="1" ht="23.25" customHeight="1">
      <c r="C35" s="32">
        <v>126</v>
      </c>
      <c r="D35" s="32" t="s">
        <v>743</v>
      </c>
      <c r="F35" s="24">
        <v>135140.85</v>
      </c>
      <c r="G35" s="24">
        <v>172216</v>
      </c>
      <c r="H35" s="24">
        <v>-37075.149999999994</v>
      </c>
      <c r="I35" s="24"/>
      <c r="J35" s="24">
        <v>49782.590000000004</v>
      </c>
      <c r="K35" s="24">
        <v>57750</v>
      </c>
      <c r="L35" s="24">
        <v>7967.4099999999962</v>
      </c>
      <c r="M35" s="24"/>
      <c r="N35" s="598">
        <v>0.36837558739640902</v>
      </c>
      <c r="O35" s="598">
        <v>0.33533469596320897</v>
      </c>
      <c r="P35" s="598">
        <v>-3.3040891433200048E-2</v>
      </c>
      <c r="R35" s="24">
        <v>1300695.5900000001</v>
      </c>
      <c r="S35" s="24">
        <v>1231571</v>
      </c>
      <c r="T35" s="24">
        <v>69124.590000000084</v>
      </c>
      <c r="U35" s="24"/>
      <c r="V35" s="24">
        <v>462595.84000000003</v>
      </c>
      <c r="W35" s="24">
        <v>410652</v>
      </c>
      <c r="X35" s="24">
        <v>-51943.840000000026</v>
      </c>
      <c r="Y35" s="24"/>
      <c r="Z35" s="598">
        <v>0.35565265505359328</v>
      </c>
      <c r="AA35" s="598">
        <v>0.33343753628495637</v>
      </c>
      <c r="AB35" s="598">
        <v>-2.221511876863691E-2</v>
      </c>
      <c r="AC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</row>
    <row r="36" spans="3:55" s="32" customFormat="1" ht="23.25" customHeight="1">
      <c r="C36" s="32">
        <v>130</v>
      </c>
      <c r="D36" s="32" t="s">
        <v>199</v>
      </c>
      <c r="F36" s="24">
        <v>106983</v>
      </c>
      <c r="G36" s="24">
        <v>120510</v>
      </c>
      <c r="H36" s="24">
        <v>-13527</v>
      </c>
      <c r="I36" s="24"/>
      <c r="J36" s="24">
        <v>38874.94</v>
      </c>
      <c r="K36" s="24">
        <v>44990</v>
      </c>
      <c r="L36" s="24">
        <v>6115.0599999999977</v>
      </c>
      <c r="M36" s="24"/>
      <c r="N36" s="598">
        <v>0.36337492872699401</v>
      </c>
      <c r="O36" s="598">
        <v>0.37333001410671313</v>
      </c>
      <c r="P36" s="598">
        <v>9.9550853797191197E-3</v>
      </c>
      <c r="R36" s="24">
        <v>916039.44</v>
      </c>
      <c r="S36" s="24">
        <v>862110</v>
      </c>
      <c r="T36" s="24">
        <v>53929.439999999944</v>
      </c>
      <c r="U36" s="24"/>
      <c r="V36" s="24">
        <v>344787.56</v>
      </c>
      <c r="W36" s="24">
        <v>330066</v>
      </c>
      <c r="X36" s="24">
        <v>-14721.559999999998</v>
      </c>
      <c r="Y36" s="24"/>
      <c r="Z36" s="598">
        <v>0.3763894270753233</v>
      </c>
      <c r="AA36" s="598">
        <v>0.38285833594320912</v>
      </c>
      <c r="AB36" s="598">
        <v>6.4689088678858142E-3</v>
      </c>
      <c r="AC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</row>
    <row r="37" spans="3:55" s="32" customFormat="1" ht="23.25" customHeight="1">
      <c r="C37" s="32">
        <v>129</v>
      </c>
      <c r="D37" s="32" t="s">
        <v>219</v>
      </c>
      <c r="F37" s="24">
        <v>0</v>
      </c>
      <c r="G37" s="24">
        <v>172216</v>
      </c>
      <c r="H37" s="24">
        <v>-172216</v>
      </c>
      <c r="I37" s="24"/>
      <c r="J37" s="24">
        <v>0</v>
      </c>
      <c r="K37" s="24">
        <v>57750</v>
      </c>
      <c r="L37" s="24">
        <v>57750</v>
      </c>
      <c r="M37" s="24"/>
      <c r="N37" s="598">
        <v>0</v>
      </c>
      <c r="O37" s="598">
        <v>0.33533469596320897</v>
      </c>
      <c r="P37" s="598">
        <v>0.33533469596320897</v>
      </c>
      <c r="R37" s="24">
        <v>0</v>
      </c>
      <c r="S37" s="24">
        <v>881783</v>
      </c>
      <c r="T37" s="24">
        <v>-881783</v>
      </c>
      <c r="U37" s="24"/>
      <c r="V37" s="24">
        <v>7.0699002208129968E-13</v>
      </c>
      <c r="W37" s="24">
        <v>380085.64</v>
      </c>
      <c r="X37" s="24">
        <v>380085.64</v>
      </c>
      <c r="Y37" s="24"/>
      <c r="Z37" s="598">
        <v>0</v>
      </c>
      <c r="AA37" s="598">
        <v>0.43104214982597761</v>
      </c>
      <c r="AB37" s="598">
        <v>0.43104214982597761</v>
      </c>
      <c r="AC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</row>
    <row r="38" spans="3:55" s="32" customFormat="1" ht="23.25" customHeight="1">
      <c r="C38" s="32">
        <v>131</v>
      </c>
      <c r="D38" s="32" t="s">
        <v>744</v>
      </c>
      <c r="F38" s="24">
        <v>131628.24</v>
      </c>
      <c r="G38" s="24">
        <v>193743</v>
      </c>
      <c r="H38" s="24">
        <v>-62114.760000000009</v>
      </c>
      <c r="I38" s="24"/>
      <c r="J38" s="24">
        <v>51606.310000000012</v>
      </c>
      <c r="K38" s="24">
        <v>63030</v>
      </c>
      <c r="L38" s="24">
        <v>11423.689999999988</v>
      </c>
      <c r="M38" s="24"/>
      <c r="N38" s="598">
        <v>0.39206108050977523</v>
      </c>
      <c r="O38" s="598">
        <v>0.32532788281383068</v>
      </c>
      <c r="P38" s="598">
        <v>-6.6733197695944546E-2</v>
      </c>
      <c r="R38" s="24">
        <v>492727.17</v>
      </c>
      <c r="S38" s="24">
        <v>805151</v>
      </c>
      <c r="T38" s="24">
        <v>-312423.83</v>
      </c>
      <c r="U38" s="24"/>
      <c r="V38" s="24">
        <v>204118.49</v>
      </c>
      <c r="W38" s="24">
        <v>363614.07500000001</v>
      </c>
      <c r="X38" s="24">
        <v>159495.58500000002</v>
      </c>
      <c r="Y38" s="24"/>
      <c r="Z38" s="598">
        <v>0.41426270444960445</v>
      </c>
      <c r="AA38" s="598">
        <v>0.45160979120686678</v>
      </c>
      <c r="AB38" s="598">
        <v>3.7347086757262338E-2</v>
      </c>
      <c r="AC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</row>
    <row r="39" spans="3:55" s="32" customFormat="1" ht="23.25" customHeight="1">
      <c r="C39" s="32">
        <v>132</v>
      </c>
      <c r="D39" s="32" t="s">
        <v>812</v>
      </c>
      <c r="F39" s="24">
        <v>0</v>
      </c>
      <c r="G39" s="24">
        <v>0</v>
      </c>
      <c r="H39" s="24">
        <v>0</v>
      </c>
      <c r="I39" s="24"/>
      <c r="J39" s="24">
        <v>0</v>
      </c>
      <c r="K39" s="24">
        <v>0</v>
      </c>
      <c r="L39" s="24">
        <v>0</v>
      </c>
      <c r="M39" s="24"/>
      <c r="N39" s="598">
        <v>0</v>
      </c>
      <c r="O39" s="598">
        <v>0</v>
      </c>
      <c r="P39" s="598">
        <v>0</v>
      </c>
      <c r="R39" s="24">
        <v>0</v>
      </c>
      <c r="S39" s="24">
        <v>0</v>
      </c>
      <c r="T39" s="24">
        <v>0</v>
      </c>
      <c r="U39" s="24"/>
      <c r="V39" s="24">
        <v>0</v>
      </c>
      <c r="W39" s="24">
        <v>0</v>
      </c>
      <c r="X39" s="24">
        <v>0</v>
      </c>
      <c r="Y39" s="24"/>
      <c r="Z39" s="598">
        <v>0</v>
      </c>
      <c r="AA39" s="598">
        <v>0</v>
      </c>
      <c r="AB39" s="598">
        <v>0</v>
      </c>
      <c r="AC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</row>
    <row r="40" spans="3:55" s="32" customFormat="1" ht="23.25" customHeight="1">
      <c r="C40" s="32">
        <v>133</v>
      </c>
      <c r="D40" s="32" t="s">
        <v>747</v>
      </c>
      <c r="F40" s="24">
        <v>0</v>
      </c>
      <c r="G40" s="24">
        <v>0</v>
      </c>
      <c r="H40" s="24">
        <v>0</v>
      </c>
      <c r="I40" s="24"/>
      <c r="J40" s="24">
        <v>0</v>
      </c>
      <c r="K40" s="24">
        <v>0</v>
      </c>
      <c r="L40" s="24">
        <v>0</v>
      </c>
      <c r="M40" s="24"/>
      <c r="N40" s="598">
        <v>0</v>
      </c>
      <c r="O40" s="598">
        <v>0</v>
      </c>
      <c r="P40" s="598">
        <v>0</v>
      </c>
      <c r="R40" s="24">
        <v>0</v>
      </c>
      <c r="S40" s="24">
        <v>0</v>
      </c>
      <c r="T40" s="24">
        <v>0</v>
      </c>
      <c r="U40" s="24"/>
      <c r="V40" s="24">
        <v>0</v>
      </c>
      <c r="W40" s="24">
        <v>0</v>
      </c>
      <c r="X40" s="24">
        <v>0</v>
      </c>
      <c r="Y40" s="24"/>
      <c r="Z40" s="598">
        <v>0</v>
      </c>
      <c r="AA40" s="598">
        <v>0</v>
      </c>
      <c r="AB40" s="598">
        <v>0</v>
      </c>
      <c r="AC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</row>
    <row r="41" spans="3:55" s="32" customFormat="1" ht="23.25" customHeight="1">
      <c r="C41" s="32">
        <v>134</v>
      </c>
      <c r="D41" s="32" t="s">
        <v>765</v>
      </c>
      <c r="F41" s="24">
        <v>0</v>
      </c>
      <c r="G41" s="24">
        <v>0</v>
      </c>
      <c r="H41" s="24">
        <v>0</v>
      </c>
      <c r="I41" s="24"/>
      <c r="J41" s="24">
        <v>0</v>
      </c>
      <c r="K41" s="24">
        <v>0</v>
      </c>
      <c r="L41" s="24">
        <v>0</v>
      </c>
      <c r="M41" s="24"/>
      <c r="N41" s="598">
        <v>0</v>
      </c>
      <c r="O41" s="598">
        <v>0</v>
      </c>
      <c r="P41" s="598">
        <v>0</v>
      </c>
      <c r="R41" s="24">
        <v>0</v>
      </c>
      <c r="S41" s="24">
        <v>0</v>
      </c>
      <c r="T41" s="24">
        <v>0</v>
      </c>
      <c r="U41" s="24"/>
      <c r="V41" s="24">
        <v>0</v>
      </c>
      <c r="W41" s="24">
        <v>0</v>
      </c>
      <c r="X41" s="24">
        <v>0</v>
      </c>
      <c r="Y41" s="24"/>
      <c r="Z41" s="598">
        <v>0</v>
      </c>
      <c r="AA41" s="598">
        <v>0</v>
      </c>
      <c r="AB41" s="598">
        <v>0</v>
      </c>
      <c r="AC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</row>
    <row r="42" spans="3:55" ht="6" customHeight="1"/>
    <row r="43" spans="3:55" s="54" customFormat="1" ht="23.25" customHeight="1">
      <c r="D43" s="55" t="s">
        <v>624</v>
      </c>
      <c r="F43" s="56">
        <v>971570.7699999999</v>
      </c>
      <c r="G43" s="56">
        <v>1395032</v>
      </c>
      <c r="H43" s="56">
        <v>-423461.23</v>
      </c>
      <c r="I43" s="81"/>
      <c r="J43" s="56">
        <v>343460.08</v>
      </c>
      <c r="K43" s="56">
        <v>473760.4</v>
      </c>
      <c r="L43" s="56">
        <v>130300.32</v>
      </c>
      <c r="M43" s="56"/>
      <c r="N43" s="599">
        <v>0.35351009993847393</v>
      </c>
      <c r="O43" s="599">
        <v>0.33960539973276599</v>
      </c>
      <c r="P43" s="600">
        <v>-1.3904700205707943E-2</v>
      </c>
      <c r="R43" s="56">
        <v>7244764.1100000013</v>
      </c>
      <c r="S43" s="56">
        <v>9046387</v>
      </c>
      <c r="T43" s="56">
        <v>-1801622.89</v>
      </c>
      <c r="U43" s="81"/>
      <c r="V43" s="56">
        <v>2562109.92</v>
      </c>
      <c r="W43" s="56">
        <v>3308201.3150000004</v>
      </c>
      <c r="X43" s="56">
        <v>746091.39500000048</v>
      </c>
      <c r="Y43" s="56"/>
      <c r="Z43" s="599">
        <v>0.35364987473691528</v>
      </c>
      <c r="AA43" s="599">
        <v>0.36569310101369756</v>
      </c>
      <c r="AB43" s="600">
        <v>1.2043226276782282E-2</v>
      </c>
      <c r="AC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</row>
    <row r="44" spans="3:55" s="32" customFormat="1" ht="9.75" customHeight="1">
      <c r="F44" s="24"/>
      <c r="G44" s="24"/>
      <c r="H44" s="24"/>
      <c r="I44" s="78"/>
      <c r="J44" s="78"/>
      <c r="K44" s="78"/>
      <c r="L44" s="24"/>
      <c r="M44" s="24"/>
      <c r="N44" s="592"/>
      <c r="O44" s="592"/>
      <c r="P44" s="592"/>
      <c r="R44" s="24"/>
      <c r="S44" s="24"/>
      <c r="T44" s="24"/>
      <c r="U44" s="78"/>
      <c r="V44" s="78"/>
      <c r="W44" s="78"/>
      <c r="X44" s="24"/>
      <c r="Y44" s="24"/>
      <c r="Z44" s="592"/>
      <c r="AA44" s="592"/>
      <c r="AB44" s="592"/>
      <c r="AC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</row>
    <row r="45" spans="3:55" s="54" customFormat="1" ht="23.25" customHeight="1">
      <c r="D45" s="55" t="s">
        <v>625</v>
      </c>
      <c r="F45" s="56">
        <v>3504800.05</v>
      </c>
      <c r="G45" s="56">
        <v>4202748</v>
      </c>
      <c r="H45" s="56">
        <v>-697947.95</v>
      </c>
      <c r="I45" s="81"/>
      <c r="J45" s="56">
        <v>1230512.9200000002</v>
      </c>
      <c r="K45" s="56">
        <v>1394789.152</v>
      </c>
      <c r="L45" s="56">
        <v>164276.23199999984</v>
      </c>
      <c r="M45" s="56"/>
      <c r="N45" s="599">
        <v>0.35109361516928767</v>
      </c>
      <c r="O45" s="599">
        <v>0.33187551383047476</v>
      </c>
      <c r="P45" s="600">
        <v>-1.921810133881291E-2</v>
      </c>
      <c r="R45" s="56">
        <v>27029444.070000008</v>
      </c>
      <c r="S45" s="56">
        <v>29695784</v>
      </c>
      <c r="T45" s="56">
        <v>-2666339.9300000002</v>
      </c>
      <c r="U45" s="81"/>
      <c r="V45" s="56">
        <v>9144784.879999999</v>
      </c>
      <c r="W45" s="56">
        <v>10133382.083000001</v>
      </c>
      <c r="X45" s="56">
        <v>988597.20300000161</v>
      </c>
      <c r="Y45" s="56"/>
      <c r="Z45" s="599">
        <v>0.3383267837961122</v>
      </c>
      <c r="AA45" s="599">
        <v>0.34123975588588606</v>
      </c>
      <c r="AB45" s="600">
        <v>2.9129720897738687E-3</v>
      </c>
      <c r="AC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</row>
    <row r="46" spans="3:55">
      <c r="F46" s="24"/>
      <c r="G46" s="24"/>
      <c r="R46" s="24"/>
      <c r="S46" s="24"/>
    </row>
    <row r="47" spans="3:55">
      <c r="C47" s="52"/>
      <c r="D47" s="123"/>
      <c r="F47" s="24"/>
      <c r="G47" s="24"/>
      <c r="R47" s="24"/>
      <c r="S47" s="24"/>
    </row>
    <row r="48" spans="3:55">
      <c r="C48" s="52"/>
      <c r="D48" s="123"/>
      <c r="F48" s="24"/>
      <c r="G48" s="24"/>
      <c r="R48" s="24"/>
      <c r="S48" s="24"/>
    </row>
    <row r="49" spans="3:22">
      <c r="C49" s="52"/>
      <c r="F49" s="24"/>
      <c r="G49" s="24"/>
      <c r="R49" s="24"/>
      <c r="S49" s="24"/>
    </row>
    <row r="50" spans="3:22">
      <c r="C50" s="52"/>
      <c r="F50" s="24"/>
      <c r="G50" s="24"/>
      <c r="R50" s="24"/>
      <c r="S50" s="24"/>
    </row>
    <row r="51" spans="3:22">
      <c r="C51" s="52"/>
      <c r="F51" s="24"/>
      <c r="G51" s="24"/>
      <c r="R51" s="24"/>
      <c r="S51" s="24"/>
    </row>
    <row r="52" spans="3:22">
      <c r="C52" s="52"/>
      <c r="F52" s="24"/>
      <c r="G52" s="24"/>
      <c r="R52" s="24"/>
      <c r="S52" s="24"/>
    </row>
    <row r="53" spans="3:22">
      <c r="C53" s="52"/>
      <c r="F53" s="24"/>
      <c r="G53" s="24"/>
      <c r="R53" s="24"/>
      <c r="S53" s="24"/>
    </row>
    <row r="54" spans="3:22">
      <c r="C54" s="52"/>
      <c r="F54" s="24"/>
      <c r="G54" s="24"/>
      <c r="R54" s="24"/>
      <c r="S54" s="24"/>
    </row>
    <row r="55" spans="3:22">
      <c r="C55" s="52"/>
      <c r="F55" s="24"/>
      <c r="G55" s="24"/>
      <c r="R55" s="24"/>
      <c r="S55" s="24"/>
    </row>
    <row r="56" spans="3:22">
      <c r="C56" s="52"/>
      <c r="F56" s="24"/>
      <c r="G56" s="24"/>
      <c r="R56" s="24"/>
      <c r="S56" s="24"/>
    </row>
    <row r="57" spans="3:22">
      <c r="C57" s="52"/>
      <c r="F57" s="24"/>
      <c r="G57" s="24"/>
      <c r="R57" s="24"/>
      <c r="S57" s="24"/>
    </row>
    <row r="58" spans="3:22">
      <c r="C58" s="52"/>
      <c r="F58" s="24"/>
      <c r="G58" s="24"/>
      <c r="R58" s="24"/>
      <c r="S58" s="24"/>
    </row>
    <row r="59" spans="3:22">
      <c r="C59" s="52"/>
      <c r="F59" s="24"/>
      <c r="G59" s="24"/>
      <c r="R59" s="24"/>
      <c r="S59" s="24"/>
    </row>
    <row r="60" spans="3:22">
      <c r="C60" s="52"/>
      <c r="F60" s="24"/>
      <c r="G60" s="24"/>
      <c r="R60" s="24"/>
      <c r="S60" s="24"/>
    </row>
    <row r="61" spans="3:22">
      <c r="C61" s="52"/>
      <c r="F61" s="24"/>
      <c r="G61" s="24"/>
      <c r="R61" s="24"/>
      <c r="S61" s="24"/>
    </row>
    <row r="62" spans="3:22">
      <c r="C62" s="52"/>
      <c r="F62" s="24"/>
      <c r="G62" s="24"/>
      <c r="R62" s="24"/>
      <c r="S62" s="24"/>
    </row>
    <row r="63" spans="3:22">
      <c r="C63" s="5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</row>
    <row r="64" spans="3:22">
      <c r="C64" s="5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</row>
    <row r="65" spans="1:22">
      <c r="C65" s="5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</row>
    <row r="66" spans="1:22">
      <c r="A66" s="61"/>
      <c r="B66" s="61"/>
      <c r="C66" s="61"/>
      <c r="D66" s="59"/>
      <c r="E66" s="59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</row>
    <row r="67" spans="1:22"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</row>
  </sheetData>
  <mergeCells count="3">
    <mergeCell ref="D6:D8"/>
    <mergeCell ref="F6:P7"/>
    <mergeCell ref="R6:AB7"/>
  </mergeCells>
  <pageMargins left="0.70866141732283472" right="0.70866141732283472" top="0.74803149606299213" bottom="0.74803149606299213" header="0.31496062992125984" footer="0.31496062992125984"/>
  <pageSetup paperSize="9" scale="6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D7E72-0546-403C-A76A-32B749D8219B}">
  <sheetPr codeName="Sheet16">
    <tabColor theme="9" tint="-0.499984740745262"/>
    <pageSetUpPr fitToPage="1"/>
  </sheetPr>
  <dimension ref="A1:BO61"/>
  <sheetViews>
    <sheetView showGridLines="0" topLeftCell="A5" zoomScale="85" zoomScaleNormal="85" workbookViewId="0">
      <selection activeCell="I6" sqref="A1:XFD1048576"/>
    </sheetView>
  </sheetViews>
  <sheetFormatPr baseColWidth="10" defaultColWidth="8.83203125" defaultRowHeight="15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6" width="9.1640625" style="33" customWidth="1"/>
    <col min="7" max="7" width="9.1640625" style="33" hidden="1" customWidth="1" outlineLevel="1"/>
    <col min="8" max="8" width="8.83203125" collapsed="1"/>
    <col min="9" max="9" width="3" customWidth="1"/>
    <col min="10" max="10" width="11.1640625" customWidth="1"/>
    <col min="11" max="11" width="8.83203125" hidden="1" customWidth="1" outlineLevel="1"/>
    <col min="12" max="12" width="8.83203125" collapsed="1"/>
    <col min="13" max="13" width="3" customWidth="1"/>
    <col min="14" max="14" width="11.1640625" customWidth="1"/>
    <col min="15" max="15" width="8.83203125" hidden="1" customWidth="1" outlineLevel="1"/>
    <col min="16" max="16" width="8.83203125" collapsed="1"/>
    <col min="17" max="17" width="3" customWidth="1"/>
    <col min="18" max="18" width="12.1640625" style="589" customWidth="1"/>
    <col min="19" max="20" width="8.83203125" style="589" hidden="1" customWidth="1" outlineLevel="1"/>
    <col min="21" max="21" width="3" hidden="1" customWidth="1" outlineLevel="1"/>
    <col min="22" max="22" width="12.1640625" style="589" customWidth="1" collapsed="1"/>
    <col min="23" max="24" width="8.83203125" style="589" hidden="1" customWidth="1" outlineLevel="1"/>
    <col min="25" max="25" width="8.83203125" style="589" collapsed="1"/>
    <col min="27" max="27" width="9.1640625" style="33" customWidth="1"/>
    <col min="28" max="28" width="9.1640625" style="33" hidden="1" customWidth="1" outlineLevel="1"/>
    <col min="29" max="29" width="8.83203125" collapsed="1"/>
    <col min="30" max="30" width="3" customWidth="1"/>
    <col min="31" max="31" width="11.5" customWidth="1"/>
    <col min="32" max="32" width="8.83203125" hidden="1" customWidth="1" outlineLevel="1"/>
    <col min="33" max="33" width="8.83203125" collapsed="1"/>
    <col min="34" max="34" width="3" customWidth="1"/>
    <col min="35" max="35" width="11.5" customWidth="1"/>
    <col min="36" max="36" width="8.83203125" hidden="1" customWidth="1" outlineLevel="1"/>
    <col min="37" max="37" width="8.83203125" collapsed="1"/>
    <col min="38" max="38" width="3" customWidth="1"/>
    <col min="39" max="39" width="12.1640625" style="589" customWidth="1"/>
    <col min="40" max="41" width="0" style="589" hidden="1" customWidth="1" outlineLevel="1"/>
    <col min="42" max="42" width="3" hidden="1" customWidth="1" outlineLevel="1"/>
    <col min="43" max="43" width="12.1640625" style="589" customWidth="1" collapsed="1"/>
    <col min="44" max="45" width="0" style="589" hidden="1" customWidth="1" outlineLevel="1"/>
    <col min="46" max="46" width="8.83203125" collapsed="1"/>
  </cols>
  <sheetData>
    <row r="1" spans="1:67" hidden="1" outlineLevel="1">
      <c r="D1" s="159">
        <v>7</v>
      </c>
      <c r="F1" s="159" t="s">
        <v>57</v>
      </c>
      <c r="G1" s="159" t="s">
        <v>57</v>
      </c>
      <c r="H1" s="159"/>
      <c r="J1" t="s">
        <v>40</v>
      </c>
      <c r="K1" t="s">
        <v>40</v>
      </c>
      <c r="N1" t="s">
        <v>79</v>
      </c>
      <c r="O1" t="s">
        <v>79</v>
      </c>
      <c r="AA1" s="159" t="s">
        <v>57</v>
      </c>
      <c r="AB1" s="159" t="s">
        <v>57</v>
      </c>
      <c r="AC1" s="159"/>
      <c r="AE1" t="s">
        <v>40</v>
      </c>
      <c r="AF1" t="s">
        <v>40</v>
      </c>
      <c r="AI1" t="s">
        <v>79</v>
      </c>
      <c r="AJ1" t="s">
        <v>79</v>
      </c>
    </row>
    <row r="2" spans="1:67" hidden="1" outlineLevel="1">
      <c r="A2"/>
      <c r="B2"/>
      <c r="C2"/>
      <c r="D2"/>
      <c r="E2"/>
      <c r="F2">
        <v>7</v>
      </c>
      <c r="G2">
        <v>8</v>
      </c>
      <c r="J2">
        <v>7</v>
      </c>
      <c r="K2">
        <v>8</v>
      </c>
      <c r="N2">
        <v>7</v>
      </c>
      <c r="O2">
        <v>8</v>
      </c>
      <c r="R2"/>
      <c r="S2"/>
      <c r="T2"/>
      <c r="V2"/>
      <c r="W2"/>
      <c r="X2"/>
      <c r="Y2"/>
      <c r="AA2">
        <v>13</v>
      </c>
      <c r="AB2">
        <v>14</v>
      </c>
      <c r="AE2">
        <v>13</v>
      </c>
      <c r="AF2">
        <v>14</v>
      </c>
      <c r="AI2">
        <v>13</v>
      </c>
      <c r="AJ2">
        <v>14</v>
      </c>
      <c r="AM2"/>
      <c r="AN2"/>
      <c r="AO2"/>
      <c r="AQ2"/>
      <c r="AR2"/>
      <c r="AS2"/>
    </row>
    <row r="3" spans="1:67" ht="16" hidden="1" outlineLevel="1">
      <c r="D3" s="34"/>
      <c r="E3" s="35"/>
    </row>
    <row r="4" spans="1:67" ht="19" hidden="1" outlineLevel="1">
      <c r="D4" s="119" t="s">
        <v>1049</v>
      </c>
      <c r="E4" s="35"/>
    </row>
    <row r="5" spans="1:67" ht="16" collapsed="1">
      <c r="D5" s="35"/>
      <c r="E5" s="35"/>
      <c r="F5" s="23"/>
      <c r="G5" s="23"/>
      <c r="AA5" s="23"/>
      <c r="AB5" s="23"/>
    </row>
    <row r="6" spans="1:67" ht="15.75" customHeight="1">
      <c r="A6" s="38"/>
      <c r="B6" s="38"/>
      <c r="C6" s="38"/>
      <c r="D6" s="1294" t="s">
        <v>627</v>
      </c>
      <c r="E6" s="39"/>
      <c r="F6" s="1297" t="s">
        <v>855</v>
      </c>
      <c r="G6" s="1297"/>
      <c r="H6" s="1297"/>
      <c r="I6" s="1297"/>
      <c r="J6" s="1297"/>
      <c r="K6" s="1297"/>
      <c r="L6" s="1297"/>
      <c r="M6" s="1297"/>
      <c r="N6" s="1297"/>
      <c r="O6" s="1297"/>
      <c r="P6" s="1297"/>
      <c r="Q6" s="1297"/>
      <c r="R6" s="1297"/>
      <c r="S6" s="1297"/>
      <c r="T6" s="1297"/>
      <c r="U6" s="403"/>
      <c r="V6" s="403"/>
      <c r="W6" s="403"/>
      <c r="X6" s="403"/>
      <c r="Y6" s="404"/>
      <c r="AA6" s="1297" t="s">
        <v>856</v>
      </c>
      <c r="AB6" s="1297"/>
      <c r="AC6" s="1297"/>
      <c r="AD6" s="1297"/>
      <c r="AE6" s="1297"/>
      <c r="AF6" s="1297"/>
      <c r="AG6" s="1297"/>
      <c r="AH6" s="1297"/>
      <c r="AI6" s="1297"/>
      <c r="AJ6" s="1297"/>
      <c r="AK6" s="1297"/>
      <c r="AL6" s="1297"/>
      <c r="AM6" s="1297"/>
      <c r="AN6" s="1297"/>
      <c r="AO6" s="1297"/>
      <c r="AP6" s="403"/>
      <c r="AQ6" s="403"/>
      <c r="AR6" s="403"/>
      <c r="AS6" s="403"/>
    </row>
    <row r="7" spans="1:67">
      <c r="A7" s="42"/>
      <c r="B7" s="42"/>
      <c r="C7" s="42"/>
      <c r="D7" s="1295"/>
      <c r="E7" s="43"/>
      <c r="F7" s="1298"/>
      <c r="G7" s="1298"/>
      <c r="H7" s="1298"/>
      <c r="I7" s="1298"/>
      <c r="J7" s="1298"/>
      <c r="K7" s="1298"/>
      <c r="L7" s="1298"/>
      <c r="M7" s="1298"/>
      <c r="N7" s="1298"/>
      <c r="O7" s="1298"/>
      <c r="P7" s="1298"/>
      <c r="Q7" s="1298"/>
      <c r="R7" s="1298"/>
      <c r="S7" s="1298"/>
      <c r="T7" s="1298"/>
      <c r="U7" s="404"/>
      <c r="V7" s="404"/>
      <c r="W7" s="404"/>
      <c r="X7" s="404"/>
      <c r="Y7" s="404"/>
      <c r="AA7" s="1298"/>
      <c r="AB7" s="1298"/>
      <c r="AC7" s="1298"/>
      <c r="AD7" s="1298"/>
      <c r="AE7" s="1298"/>
      <c r="AF7" s="1298"/>
      <c r="AG7" s="1298"/>
      <c r="AH7" s="1298"/>
      <c r="AI7" s="1298"/>
      <c r="AJ7" s="1298"/>
      <c r="AK7" s="1298"/>
      <c r="AL7" s="1298"/>
      <c r="AM7" s="1298"/>
      <c r="AN7" s="1298"/>
      <c r="AO7" s="1298"/>
      <c r="AP7" s="404"/>
      <c r="AQ7" s="404"/>
      <c r="AR7" s="404"/>
      <c r="AS7" s="404"/>
    </row>
    <row r="8" spans="1:67" ht="36.75" customHeight="1">
      <c r="D8" s="1296"/>
      <c r="E8" s="46"/>
      <c r="F8" s="603" t="s">
        <v>57</v>
      </c>
      <c r="G8" s="145" t="s">
        <v>147</v>
      </c>
      <c r="H8" s="19" t="s">
        <v>626</v>
      </c>
      <c r="I8" s="125"/>
      <c r="J8" s="603" t="s">
        <v>40</v>
      </c>
      <c r="K8" s="145" t="s">
        <v>147</v>
      </c>
      <c r="L8" s="19" t="s">
        <v>626</v>
      </c>
      <c r="M8" s="125"/>
      <c r="N8" s="603" t="s">
        <v>79</v>
      </c>
      <c r="O8" s="145" t="s">
        <v>147</v>
      </c>
      <c r="P8" s="19" t="s">
        <v>626</v>
      </c>
      <c r="Q8" s="125"/>
      <c r="R8" s="604" t="s">
        <v>40</v>
      </c>
      <c r="S8" s="604" t="s">
        <v>147</v>
      </c>
      <c r="T8" s="604" t="s">
        <v>626</v>
      </c>
      <c r="U8" s="605"/>
      <c r="V8" s="604" t="s">
        <v>145</v>
      </c>
      <c r="W8" s="590" t="s">
        <v>147</v>
      </c>
      <c r="X8" s="590" t="s">
        <v>626</v>
      </c>
      <c r="Y8" s="601"/>
      <c r="AA8" s="603" t="s">
        <v>57</v>
      </c>
      <c r="AB8" s="145" t="s">
        <v>147</v>
      </c>
      <c r="AC8" s="19" t="s">
        <v>626</v>
      </c>
      <c r="AD8" s="125"/>
      <c r="AE8" s="603" t="s">
        <v>40</v>
      </c>
      <c r="AF8" s="145" t="s">
        <v>147</v>
      </c>
      <c r="AG8" s="19" t="s">
        <v>626</v>
      </c>
      <c r="AH8" s="125"/>
      <c r="AI8" s="603" t="s">
        <v>79</v>
      </c>
      <c r="AJ8" s="145" t="s">
        <v>147</v>
      </c>
      <c r="AK8" s="19" t="s">
        <v>626</v>
      </c>
      <c r="AL8" s="125"/>
      <c r="AM8" s="604" t="s">
        <v>40</v>
      </c>
      <c r="AN8" s="604" t="s">
        <v>147</v>
      </c>
      <c r="AO8" s="604" t="s">
        <v>626</v>
      </c>
      <c r="AP8" s="605"/>
      <c r="AQ8" s="604" t="s">
        <v>145</v>
      </c>
      <c r="AR8" s="590" t="s">
        <v>147</v>
      </c>
      <c r="AS8" s="590" t="s">
        <v>626</v>
      </c>
    </row>
    <row r="9" spans="1:67" ht="16">
      <c r="D9" s="578"/>
      <c r="E9" s="46"/>
      <c r="F9" s="8"/>
      <c r="G9" s="8"/>
      <c r="AA9" s="8"/>
      <c r="AB9" s="8"/>
    </row>
    <row r="10" spans="1:67" ht="22" customHeight="1">
      <c r="F10" s="585" t="s">
        <v>90</v>
      </c>
      <c r="G10" s="585" t="s">
        <v>90</v>
      </c>
      <c r="H10" s="585" t="s">
        <v>90</v>
      </c>
      <c r="J10" s="585" t="s">
        <v>90</v>
      </c>
      <c r="K10" s="585" t="s">
        <v>90</v>
      </c>
      <c r="L10" s="585" t="s">
        <v>90</v>
      </c>
      <c r="N10" s="585" t="s">
        <v>90</v>
      </c>
      <c r="O10" s="585" t="s">
        <v>90</v>
      </c>
      <c r="P10" s="585" t="s">
        <v>90</v>
      </c>
      <c r="R10" s="591" t="s">
        <v>90</v>
      </c>
      <c r="S10" s="591" t="s">
        <v>90</v>
      </c>
      <c r="T10" s="591" t="s">
        <v>90</v>
      </c>
      <c r="V10" s="591" t="s">
        <v>90</v>
      </c>
      <c r="W10" s="591" t="s">
        <v>90</v>
      </c>
      <c r="X10" s="591" t="s">
        <v>90</v>
      </c>
      <c r="Y10" s="591"/>
      <c r="AA10" s="585" t="s">
        <v>90</v>
      </c>
      <c r="AB10" s="585" t="s">
        <v>90</v>
      </c>
      <c r="AC10" s="585" t="s">
        <v>90</v>
      </c>
      <c r="AE10" s="585" t="s">
        <v>90</v>
      </c>
      <c r="AF10" s="585" t="s">
        <v>90</v>
      </c>
      <c r="AG10" s="585" t="s">
        <v>90</v>
      </c>
      <c r="AI10" s="585" t="s">
        <v>90</v>
      </c>
      <c r="AJ10" s="585" t="s">
        <v>90</v>
      </c>
      <c r="AK10" s="585" t="s">
        <v>90</v>
      </c>
      <c r="AM10" s="591" t="s">
        <v>90</v>
      </c>
      <c r="AN10" s="591" t="s">
        <v>90</v>
      </c>
      <c r="AO10" s="591" t="s">
        <v>90</v>
      </c>
      <c r="AQ10" s="591" t="s">
        <v>90</v>
      </c>
      <c r="AR10" s="591" t="s">
        <v>90</v>
      </c>
      <c r="AS10" s="591" t="s">
        <v>90</v>
      </c>
    </row>
    <row r="11" spans="1:67" s="32" customFormat="1" ht="23.25" customHeight="1">
      <c r="C11" s="32">
        <v>101</v>
      </c>
      <c r="D11" s="32" t="s">
        <v>74</v>
      </c>
      <c r="F11" s="24">
        <v>121764.07999999999</v>
      </c>
      <c r="G11" s="24">
        <v>126800</v>
      </c>
      <c r="H11" s="24">
        <v>-5035.9200000000128</v>
      </c>
      <c r="I11" s="24"/>
      <c r="J11" s="25">
        <v>4097.6499999999996</v>
      </c>
      <c r="K11" s="24">
        <v>5721.0346153846158</v>
      </c>
      <c r="L11" s="24">
        <v>1623.3846153846162</v>
      </c>
      <c r="M11" s="24"/>
      <c r="N11" s="25">
        <v>15697.05</v>
      </c>
      <c r="O11" s="24">
        <v>18422.846153846152</v>
      </c>
      <c r="P11" s="24">
        <v>2725.7961538461532</v>
      </c>
      <c r="Q11" s="24"/>
      <c r="R11" s="21">
        <v>3.3652371044071455E-2</v>
      </c>
      <c r="S11" s="21">
        <v>4.5118569521960694E-2</v>
      </c>
      <c r="T11" s="598">
        <v>1.1466198477889239E-2</v>
      </c>
      <c r="U11" s="24"/>
      <c r="V11" s="21">
        <v>0.12891363364302511</v>
      </c>
      <c r="W11" s="21">
        <v>0.14529058480951224</v>
      </c>
      <c r="X11" s="598">
        <v>1.637695116648713E-2</v>
      </c>
      <c r="Y11" s="598"/>
      <c r="AA11" s="24">
        <v>922980.44999999984</v>
      </c>
      <c r="AB11" s="24">
        <v>961300</v>
      </c>
      <c r="AC11" s="24">
        <v>-38319.550000000163</v>
      </c>
      <c r="AD11" s="24"/>
      <c r="AE11" s="25">
        <v>31567.17</v>
      </c>
      <c r="AF11" s="24">
        <v>42907.759615384617</v>
      </c>
      <c r="AG11" s="24">
        <v>11340.589615384619</v>
      </c>
      <c r="AH11" s="24"/>
      <c r="AI11" s="25">
        <v>130647.96</v>
      </c>
      <c r="AJ11" s="24">
        <v>138624.54615384614</v>
      </c>
      <c r="AK11" s="24">
        <v>7976.5861538461322</v>
      </c>
      <c r="AL11" s="24"/>
      <c r="AM11" s="21">
        <v>3.4201341967752409E-2</v>
      </c>
      <c r="AN11" s="21">
        <v>4.4635139514599624E-2</v>
      </c>
      <c r="AO11" s="598">
        <v>1.0433797546847215E-2</v>
      </c>
      <c r="AP11" s="24"/>
      <c r="AQ11" s="21">
        <v>0.14155008375312828</v>
      </c>
      <c r="AR11" s="21">
        <v>0.14420529091214621</v>
      </c>
      <c r="AS11" s="598">
        <v>2.6552071590179305E-3</v>
      </c>
      <c r="AT11" s="24"/>
      <c r="AU11" s="24"/>
      <c r="AV11" s="24"/>
      <c r="AW11" s="24"/>
      <c r="AX11" s="24"/>
      <c r="AY11" s="24"/>
      <c r="AZ11" s="24"/>
      <c r="BA11" s="24"/>
      <c r="BB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</row>
    <row r="12" spans="1:67" s="32" customFormat="1" ht="23.25" customHeight="1">
      <c r="C12" s="32">
        <v>102</v>
      </c>
      <c r="D12" s="32" t="s">
        <v>75</v>
      </c>
      <c r="F12" s="24">
        <v>179039.35999999999</v>
      </c>
      <c r="G12" s="24">
        <v>205100</v>
      </c>
      <c r="H12" s="24">
        <v>-26060.640000000014</v>
      </c>
      <c r="I12" s="24"/>
      <c r="J12" s="25">
        <v>13127.509999999995</v>
      </c>
      <c r="K12" s="24">
        <v>13785.489230769232</v>
      </c>
      <c r="L12" s="24">
        <v>657.97923076923689</v>
      </c>
      <c r="M12" s="24"/>
      <c r="N12" s="25">
        <v>25798.680000000004</v>
      </c>
      <c r="O12" s="24">
        <v>22832.546153846153</v>
      </c>
      <c r="P12" s="24">
        <v>-2966.1338461538508</v>
      </c>
      <c r="Q12" s="24"/>
      <c r="R12" s="21">
        <v>7.3321922062277237E-2</v>
      </c>
      <c r="S12" s="21">
        <v>6.7213501856505278E-2</v>
      </c>
      <c r="T12" s="598">
        <v>-6.1084202057719583E-3</v>
      </c>
      <c r="U12" s="24"/>
      <c r="V12" s="21">
        <v>0.14409501910641329</v>
      </c>
      <c r="W12" s="21">
        <v>0.11132396954581254</v>
      </c>
      <c r="X12" s="598">
        <v>-3.2771049560600743E-2</v>
      </c>
      <c r="Y12" s="598"/>
      <c r="AA12" s="24">
        <v>1424899.73</v>
      </c>
      <c r="AB12" s="24">
        <v>1543300</v>
      </c>
      <c r="AC12" s="24">
        <v>-118400.27000000002</v>
      </c>
      <c r="AD12" s="24"/>
      <c r="AE12" s="25">
        <v>97802.559999999983</v>
      </c>
      <c r="AF12" s="24">
        <v>103391.16923076924</v>
      </c>
      <c r="AG12" s="24">
        <v>5588.6092307692597</v>
      </c>
      <c r="AH12" s="24"/>
      <c r="AI12" s="25">
        <v>169969.72999999998</v>
      </c>
      <c r="AJ12" s="24">
        <v>171461.24615384615</v>
      </c>
      <c r="AK12" s="24">
        <v>1491.5161538461689</v>
      </c>
      <c r="AL12" s="24"/>
      <c r="AM12" s="21">
        <v>6.8638205159881657E-2</v>
      </c>
      <c r="AN12" s="21">
        <v>6.6993565237328606E-2</v>
      </c>
      <c r="AO12" s="598">
        <v>-1.6446399225530511E-3</v>
      </c>
      <c r="AP12" s="24"/>
      <c r="AQ12" s="21">
        <v>0.11928539701526927</v>
      </c>
      <c r="AR12" s="21">
        <v>0.11110039924437644</v>
      </c>
      <c r="AS12" s="598">
        <v>-8.1849977708928351E-3</v>
      </c>
      <c r="AT12" s="24"/>
      <c r="AU12" s="24"/>
      <c r="AV12" s="24"/>
      <c r="AW12" s="24"/>
      <c r="AX12" s="24"/>
      <c r="AY12" s="24"/>
      <c r="AZ12" s="24"/>
      <c r="BA12" s="24"/>
      <c r="BB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</row>
    <row r="13" spans="1:67" s="32" customFormat="1" ht="23.25" customHeight="1">
      <c r="C13" s="32">
        <v>103</v>
      </c>
      <c r="D13" s="32" t="s">
        <v>76</v>
      </c>
      <c r="F13" s="24">
        <v>239083.17</v>
      </c>
      <c r="G13" s="24">
        <v>256500</v>
      </c>
      <c r="H13" s="24">
        <v>-17416.829999999987</v>
      </c>
      <c r="I13" s="24"/>
      <c r="J13" s="25">
        <v>8124.0499999999975</v>
      </c>
      <c r="K13" s="24">
        <v>8120.5269230769236</v>
      </c>
      <c r="L13" s="24">
        <v>-3.5230769230738588</v>
      </c>
      <c r="M13" s="24"/>
      <c r="N13" s="25">
        <v>30979.010000000002</v>
      </c>
      <c r="O13" s="24">
        <v>33200.68461538462</v>
      </c>
      <c r="P13" s="24">
        <v>2221.6746153846179</v>
      </c>
      <c r="Q13" s="24"/>
      <c r="R13" s="21">
        <v>3.3980016242883167E-2</v>
      </c>
      <c r="S13" s="21">
        <v>3.1658974358974364E-2</v>
      </c>
      <c r="T13" s="598">
        <v>-2.3210418839088032E-3</v>
      </c>
      <c r="U13" s="24"/>
      <c r="V13" s="21">
        <v>0.12957419796633951</v>
      </c>
      <c r="W13" s="21">
        <v>0.12943736692157748</v>
      </c>
      <c r="X13" s="598">
        <v>-1.3683104476203134E-4</v>
      </c>
      <c r="Y13" s="598"/>
      <c r="AA13" s="24">
        <v>1869312.3299999998</v>
      </c>
      <c r="AB13" s="24">
        <v>1918900</v>
      </c>
      <c r="AC13" s="24">
        <v>-49587.670000000158</v>
      </c>
      <c r="AD13" s="24"/>
      <c r="AE13" s="25">
        <v>45149.419999999991</v>
      </c>
      <c r="AF13" s="24">
        <v>60903.951923076922</v>
      </c>
      <c r="AG13" s="24">
        <v>15754.531923076931</v>
      </c>
      <c r="AH13" s="24"/>
      <c r="AI13" s="25">
        <v>225432.25000000003</v>
      </c>
      <c r="AJ13" s="24">
        <v>248796.58461538461</v>
      </c>
      <c r="AK13" s="24">
        <v>23364.334615384578</v>
      </c>
      <c r="AL13" s="24"/>
      <c r="AM13" s="21">
        <v>2.4152956825572319E-2</v>
      </c>
      <c r="AN13" s="21">
        <v>3.1738992090821261E-2</v>
      </c>
      <c r="AO13" s="598">
        <v>7.5860352652489423E-3</v>
      </c>
      <c r="AP13" s="24"/>
      <c r="AQ13" s="21">
        <v>0.12059635320545928</v>
      </c>
      <c r="AR13" s="21">
        <v>0.12965583647682766</v>
      </c>
      <c r="AS13" s="598">
        <v>9.0594832713683793E-3</v>
      </c>
      <c r="AT13" s="24"/>
      <c r="AU13" s="24"/>
      <c r="AV13" s="24"/>
      <c r="AW13" s="24"/>
      <c r="AX13" s="24"/>
      <c r="AY13" s="24"/>
      <c r="AZ13" s="24"/>
      <c r="BA13" s="24"/>
      <c r="BB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</row>
    <row r="14" spans="1:67" s="32" customFormat="1" ht="23.25" customHeight="1">
      <c r="C14" s="32">
        <v>104</v>
      </c>
      <c r="D14" s="32" t="s">
        <v>10</v>
      </c>
      <c r="F14" s="24">
        <v>144475.10999999999</v>
      </c>
      <c r="G14" s="24">
        <v>155700</v>
      </c>
      <c r="H14" s="24">
        <v>-11224.890000000014</v>
      </c>
      <c r="I14" s="24"/>
      <c r="J14" s="25">
        <v>20811.319999999992</v>
      </c>
      <c r="K14" s="24">
        <v>22522.653846153848</v>
      </c>
      <c r="L14" s="24">
        <v>1711.3338461538551</v>
      </c>
      <c r="M14" s="24"/>
      <c r="N14" s="25">
        <v>19241.909999999996</v>
      </c>
      <c r="O14" s="24">
        <v>19913.012307692308</v>
      </c>
      <c r="P14" s="24">
        <v>671.10230769231202</v>
      </c>
      <c r="Q14" s="24"/>
      <c r="R14" s="21">
        <v>0.14404778788540112</v>
      </c>
      <c r="S14" s="21">
        <v>0.14465416728422509</v>
      </c>
      <c r="T14" s="598">
        <v>6.0637939882396408E-4</v>
      </c>
      <c r="U14" s="24"/>
      <c r="V14" s="21">
        <v>0.13318494791248126</v>
      </c>
      <c r="W14" s="21">
        <v>0.12789346376167185</v>
      </c>
      <c r="X14" s="598">
        <v>-5.2914841508094057E-3</v>
      </c>
      <c r="Y14" s="598"/>
      <c r="AA14" s="24">
        <v>1075695.2000000002</v>
      </c>
      <c r="AB14" s="24">
        <v>1146700</v>
      </c>
      <c r="AC14" s="24">
        <v>-71004.799999999814</v>
      </c>
      <c r="AD14" s="24"/>
      <c r="AE14" s="25">
        <v>155413.46999999997</v>
      </c>
      <c r="AF14" s="24">
        <v>168919.90384615384</v>
      </c>
      <c r="AG14" s="24">
        <v>13506.433846153872</v>
      </c>
      <c r="AH14" s="24"/>
      <c r="AI14" s="25">
        <v>153057.20000000001</v>
      </c>
      <c r="AJ14" s="24">
        <v>148421.39230769232</v>
      </c>
      <c r="AK14" s="24">
        <v>-4635.8076923076878</v>
      </c>
      <c r="AL14" s="24"/>
      <c r="AM14" s="21">
        <v>0.14447723667447801</v>
      </c>
      <c r="AN14" s="21">
        <v>0.14730958737782668</v>
      </c>
      <c r="AO14" s="598">
        <v>2.8323507033486683E-3</v>
      </c>
      <c r="AP14" s="24"/>
      <c r="AQ14" s="21">
        <v>0.14228677417171703</v>
      </c>
      <c r="AR14" s="21">
        <v>0.12943349813176272</v>
      </c>
      <c r="AS14" s="598">
        <v>-1.2853276039954314E-2</v>
      </c>
      <c r="AT14" s="24"/>
      <c r="AU14" s="24"/>
      <c r="AV14" s="24"/>
      <c r="AW14" s="24"/>
      <c r="AX14" s="24"/>
      <c r="AY14" s="24"/>
      <c r="AZ14" s="24"/>
      <c r="BA14" s="24"/>
      <c r="BB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</row>
    <row r="15" spans="1:67" s="32" customFormat="1" ht="23.25" customHeight="1">
      <c r="C15" s="32">
        <v>105</v>
      </c>
      <c r="D15" s="32" t="s">
        <v>11</v>
      </c>
      <c r="F15" s="24">
        <v>151092.84999999998</v>
      </c>
      <c r="G15" s="24">
        <v>164000</v>
      </c>
      <c r="H15" s="24">
        <v>-12907.150000000023</v>
      </c>
      <c r="I15" s="24"/>
      <c r="J15" s="25">
        <v>19449.72</v>
      </c>
      <c r="K15" s="24">
        <v>18645.969230769231</v>
      </c>
      <c r="L15" s="24">
        <v>-803.75076923076995</v>
      </c>
      <c r="M15" s="24"/>
      <c r="N15" s="25">
        <v>18794.88</v>
      </c>
      <c r="O15" s="24">
        <v>22490.107692307694</v>
      </c>
      <c r="P15" s="24">
        <v>3695.2276923076934</v>
      </c>
      <c r="Q15" s="24"/>
      <c r="R15" s="21">
        <v>0.12872693843553817</v>
      </c>
      <c r="S15" s="21">
        <v>0.11369493433395873</v>
      </c>
      <c r="T15" s="598">
        <v>-1.5032004101579441E-2</v>
      </c>
      <c r="U15" s="24"/>
      <c r="V15" s="21">
        <v>0.12439291468788896</v>
      </c>
      <c r="W15" s="21">
        <v>0.13713480300187619</v>
      </c>
      <c r="X15" s="598">
        <v>1.2741888313987232E-2</v>
      </c>
      <c r="Y15" s="598"/>
      <c r="AA15" s="24">
        <v>1201880.1000000001</v>
      </c>
      <c r="AB15" s="24">
        <v>1211700</v>
      </c>
      <c r="AC15" s="24">
        <v>-9819.8999999999069</v>
      </c>
      <c r="AD15" s="24"/>
      <c r="AE15" s="25">
        <v>163784.31</v>
      </c>
      <c r="AF15" s="24">
        <v>139844.76923076922</v>
      </c>
      <c r="AG15" s="24">
        <v>-23939.540769230778</v>
      </c>
      <c r="AH15" s="24"/>
      <c r="AI15" s="25">
        <v>163099.87000000002</v>
      </c>
      <c r="AJ15" s="24">
        <v>167870.60769230771</v>
      </c>
      <c r="AK15" s="24">
        <v>4770.7376923076808</v>
      </c>
      <c r="AL15" s="24"/>
      <c r="AM15" s="21">
        <v>0.13627341862137496</v>
      </c>
      <c r="AN15" s="21">
        <v>0.11541204029938865</v>
      </c>
      <c r="AO15" s="598">
        <v>-2.0861378321986312E-2</v>
      </c>
      <c r="AP15" s="24"/>
      <c r="AQ15" s="21">
        <v>0.13570394417879122</v>
      </c>
      <c r="AR15" s="21">
        <v>0.13854139448073591</v>
      </c>
      <c r="AS15" s="598">
        <v>2.8374503019446828E-3</v>
      </c>
      <c r="AT15" s="24"/>
      <c r="AU15" s="24"/>
      <c r="AV15" s="24"/>
      <c r="AW15" s="24"/>
      <c r="AX15" s="24"/>
      <c r="AY15" s="24"/>
      <c r="AZ15" s="24"/>
      <c r="BA15" s="24"/>
      <c r="BB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</row>
    <row r="16" spans="1:67" s="32" customFormat="1" ht="23.25" customHeight="1">
      <c r="C16" s="32">
        <v>106</v>
      </c>
      <c r="D16" s="32" t="s">
        <v>12</v>
      </c>
      <c r="F16" s="24">
        <v>111966.62</v>
      </c>
      <c r="G16" s="24">
        <v>123600</v>
      </c>
      <c r="H16" s="24">
        <v>-11633.380000000005</v>
      </c>
      <c r="I16" s="24"/>
      <c r="J16" s="25">
        <v>5627.0800000000008</v>
      </c>
      <c r="K16" s="24">
        <v>6388.3469230769224</v>
      </c>
      <c r="L16" s="24">
        <v>761.26692307692156</v>
      </c>
      <c r="M16" s="24"/>
      <c r="N16" s="25">
        <v>16011.91</v>
      </c>
      <c r="O16" s="24">
        <v>19146.692307692312</v>
      </c>
      <c r="P16" s="24">
        <v>3134.7823076923123</v>
      </c>
      <c r="Q16" s="24"/>
      <c r="R16" s="21">
        <v>5.0256764024849555E-2</v>
      </c>
      <c r="S16" s="21">
        <v>5.1685654717450825E-2</v>
      </c>
      <c r="T16" s="598">
        <v>1.4288906926012701E-3</v>
      </c>
      <c r="U16" s="24"/>
      <c r="V16" s="21">
        <v>0.14300610306893252</v>
      </c>
      <c r="W16" s="21">
        <v>0.15490851381628085</v>
      </c>
      <c r="X16" s="598">
        <v>1.1902410747348324E-2</v>
      </c>
      <c r="Y16" s="598"/>
      <c r="AA16" s="24">
        <v>811398.94</v>
      </c>
      <c r="AB16" s="24">
        <v>860800</v>
      </c>
      <c r="AC16" s="24">
        <v>-49401.060000000056</v>
      </c>
      <c r="AD16" s="24"/>
      <c r="AE16" s="25">
        <v>40751.320000000007</v>
      </c>
      <c r="AF16" s="24">
        <v>47912.601923076931</v>
      </c>
      <c r="AG16" s="24">
        <v>7161.2819230769237</v>
      </c>
      <c r="AH16" s="24"/>
      <c r="AI16" s="25">
        <v>127838.73000000001</v>
      </c>
      <c r="AJ16" s="24">
        <v>140687.39230769232</v>
      </c>
      <c r="AK16" s="24">
        <v>12848.662307692313</v>
      </c>
      <c r="AL16" s="24"/>
      <c r="AM16" s="21">
        <v>5.0223531226205459E-2</v>
      </c>
      <c r="AN16" s="21">
        <v>5.5660550561195322E-2</v>
      </c>
      <c r="AO16" s="598">
        <v>5.4370193349898635E-3</v>
      </c>
      <c r="AP16" s="24"/>
      <c r="AQ16" s="21">
        <v>0.1575534841098018</v>
      </c>
      <c r="AR16" s="21">
        <v>0.16343795574778383</v>
      </c>
      <c r="AS16" s="598">
        <v>5.8844716379820305E-3</v>
      </c>
      <c r="AT16" s="24"/>
      <c r="AU16" s="24"/>
      <c r="AV16" s="24"/>
      <c r="AW16" s="24"/>
      <c r="AX16" s="24"/>
      <c r="AY16" s="24"/>
      <c r="AZ16" s="24"/>
      <c r="BA16" s="24"/>
      <c r="BB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</row>
    <row r="17" spans="3:67" s="32" customFormat="1" ht="23.25" customHeight="1">
      <c r="C17" s="32">
        <v>108</v>
      </c>
      <c r="D17" s="32" t="s">
        <v>14</v>
      </c>
      <c r="F17" s="24">
        <v>82984.98</v>
      </c>
      <c r="G17" s="24">
        <v>100000</v>
      </c>
      <c r="H17" s="24">
        <v>-17015.020000000004</v>
      </c>
      <c r="I17" s="24"/>
      <c r="J17" s="25">
        <v>6722.85</v>
      </c>
      <c r="K17" s="24">
        <v>7517.7184615384613</v>
      </c>
      <c r="L17" s="24">
        <v>794.86846153846091</v>
      </c>
      <c r="M17" s="24"/>
      <c r="N17" s="25">
        <v>15210.849999999999</v>
      </c>
      <c r="O17" s="24">
        <v>17328.846153846156</v>
      </c>
      <c r="P17" s="24">
        <v>2117.9961538461575</v>
      </c>
      <c r="Q17" s="24"/>
      <c r="R17" s="21">
        <v>8.1012853169332585E-2</v>
      </c>
      <c r="S17" s="21">
        <v>7.5177184615384612E-2</v>
      </c>
      <c r="T17" s="598">
        <v>-5.835668553947973E-3</v>
      </c>
      <c r="U17" s="24"/>
      <c r="V17" s="21">
        <v>0.1832964230394464</v>
      </c>
      <c r="W17" s="21">
        <v>0.17328846153846156</v>
      </c>
      <c r="X17" s="598">
        <v>-1.0007961500984847E-2</v>
      </c>
      <c r="Y17" s="598"/>
      <c r="AA17" s="24">
        <v>628802.82000000007</v>
      </c>
      <c r="AB17" s="24">
        <v>687400</v>
      </c>
      <c r="AC17" s="24">
        <v>-58597.179999999935</v>
      </c>
      <c r="AD17" s="24"/>
      <c r="AE17" s="25">
        <v>48401.77</v>
      </c>
      <c r="AF17" s="24">
        <v>56382.88846153846</v>
      </c>
      <c r="AG17" s="24">
        <v>7981.1184615384627</v>
      </c>
      <c r="AH17" s="24"/>
      <c r="AI17" s="25">
        <v>104450.82</v>
      </c>
      <c r="AJ17" s="24">
        <v>126898.94615384615</v>
      </c>
      <c r="AK17" s="24">
        <v>22448.12615384614</v>
      </c>
      <c r="AL17" s="24"/>
      <c r="AM17" s="21">
        <v>7.6974479853636771E-2</v>
      </c>
      <c r="AN17" s="21">
        <v>8.2023404802936364E-2</v>
      </c>
      <c r="AO17" s="598">
        <v>5.0489249492995936E-3</v>
      </c>
      <c r="AP17" s="24"/>
      <c r="AQ17" s="21">
        <v>0.16611061000012689</v>
      </c>
      <c r="AR17" s="21">
        <v>0.1846071372619234</v>
      </c>
      <c r="AS17" s="598">
        <v>1.8496527261796514E-2</v>
      </c>
      <c r="AT17" s="24"/>
      <c r="AU17" s="24"/>
      <c r="AV17" s="24"/>
      <c r="AW17" s="24"/>
      <c r="AX17" s="24"/>
      <c r="AY17" s="24"/>
      <c r="AZ17" s="24"/>
      <c r="BA17" s="24"/>
      <c r="BB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</row>
    <row r="18" spans="3:67" s="32" customFormat="1" ht="23.25" customHeight="1">
      <c r="C18" s="32">
        <v>109</v>
      </c>
      <c r="D18" s="32" t="s">
        <v>15</v>
      </c>
      <c r="F18" s="24">
        <v>146838.90999999997</v>
      </c>
      <c r="G18" s="24">
        <v>161700</v>
      </c>
      <c r="H18" s="24">
        <v>-14861.090000000026</v>
      </c>
      <c r="I18" s="24"/>
      <c r="J18" s="25">
        <v>9846.1999999999935</v>
      </c>
      <c r="K18" s="24">
        <v>11039.103076923078</v>
      </c>
      <c r="L18" s="24">
        <v>1192.9030769230849</v>
      </c>
      <c r="M18" s="24"/>
      <c r="N18" s="25">
        <v>17625.310000000001</v>
      </c>
      <c r="O18" s="24">
        <v>21542.575384615386</v>
      </c>
      <c r="P18" s="24">
        <v>3917.2653846153844</v>
      </c>
      <c r="Q18" s="24"/>
      <c r="R18" s="21">
        <v>6.7054434005264646E-2</v>
      </c>
      <c r="S18" s="21">
        <v>6.8269035726178595E-2</v>
      </c>
      <c r="T18" s="598">
        <v>1.2146017209139492E-3</v>
      </c>
      <c r="U18" s="24"/>
      <c r="V18" s="21">
        <v>0.12003160470205074</v>
      </c>
      <c r="W18" s="21">
        <v>0.13322557442557442</v>
      </c>
      <c r="X18" s="598">
        <v>1.3193969723523685E-2</v>
      </c>
      <c r="Y18" s="598"/>
      <c r="AA18" s="24">
        <v>1171998.9099999999</v>
      </c>
      <c r="AB18" s="24">
        <v>1221100</v>
      </c>
      <c r="AC18" s="24">
        <v>-49101.090000000084</v>
      </c>
      <c r="AD18" s="24"/>
      <c r="AE18" s="25">
        <v>74168.459999999977</v>
      </c>
      <c r="AF18" s="24">
        <v>82793.273076923069</v>
      </c>
      <c r="AG18" s="24">
        <v>8624.813076923092</v>
      </c>
      <c r="AH18" s="24"/>
      <c r="AI18" s="25">
        <v>160593.54</v>
      </c>
      <c r="AJ18" s="24">
        <v>161936.71538461541</v>
      </c>
      <c r="AK18" s="24">
        <v>1343.1753846154024</v>
      </c>
      <c r="AL18" s="24"/>
      <c r="AM18" s="21">
        <v>6.3283727798006215E-2</v>
      </c>
      <c r="AN18" s="21">
        <v>6.7802205451578959E-2</v>
      </c>
      <c r="AO18" s="598">
        <v>4.5184776535727444E-3</v>
      </c>
      <c r="AP18" s="24"/>
      <c r="AQ18" s="21">
        <v>0.1370253322163926</v>
      </c>
      <c r="AR18" s="21">
        <v>0.13261544131079797</v>
      </c>
      <c r="AS18" s="598">
        <v>-4.4098909055946267E-3</v>
      </c>
      <c r="AT18" s="24"/>
      <c r="AU18" s="24"/>
      <c r="AV18" s="24"/>
      <c r="AW18" s="24"/>
      <c r="AX18" s="24"/>
      <c r="AY18" s="24"/>
      <c r="AZ18" s="24"/>
      <c r="BA18" s="24"/>
      <c r="BB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</row>
    <row r="19" spans="3:67" s="32" customFormat="1" ht="23.25" customHeight="1">
      <c r="C19" s="32">
        <v>110</v>
      </c>
      <c r="D19" s="32" t="s">
        <v>16</v>
      </c>
      <c r="F19" s="24">
        <v>74749.86</v>
      </c>
      <c r="G19" s="24">
        <v>90800</v>
      </c>
      <c r="H19" s="24">
        <v>-16050.14</v>
      </c>
      <c r="I19" s="24"/>
      <c r="J19" s="25">
        <v>-389.70999999999322</v>
      </c>
      <c r="K19" s="24">
        <v>7423.5684615384625</v>
      </c>
      <c r="L19" s="24">
        <v>7813.2784615384553</v>
      </c>
      <c r="M19" s="24"/>
      <c r="N19" s="25">
        <v>14030.55</v>
      </c>
      <c r="O19" s="24">
        <v>16315.215384615381</v>
      </c>
      <c r="P19" s="24">
        <v>2284.6653846153822</v>
      </c>
      <c r="Q19" s="24"/>
      <c r="R19" s="21">
        <v>-5.2135214701404557E-3</v>
      </c>
      <c r="S19" s="21">
        <v>8.1757361911216547E-2</v>
      </c>
      <c r="T19" s="598">
        <v>8.6970883381357E-2</v>
      </c>
      <c r="U19" s="24"/>
      <c r="V19" s="21">
        <v>0.18770001709702197</v>
      </c>
      <c r="W19" s="21">
        <v>0.17968298881735001</v>
      </c>
      <c r="X19" s="598">
        <v>-8.0170282796719616E-3</v>
      </c>
      <c r="Y19" s="598"/>
      <c r="AA19" s="24">
        <v>534708.73</v>
      </c>
      <c r="AB19" s="24">
        <v>610100</v>
      </c>
      <c r="AC19" s="24">
        <v>-75391.270000000019</v>
      </c>
      <c r="AD19" s="24"/>
      <c r="AE19" s="25">
        <v>39727.58</v>
      </c>
      <c r="AF19" s="24">
        <v>55676.76346153846</v>
      </c>
      <c r="AG19" s="24">
        <v>15949.183461538458</v>
      </c>
      <c r="AH19" s="24"/>
      <c r="AI19" s="25">
        <v>105086.22</v>
      </c>
      <c r="AJ19" s="24">
        <v>118890.01538461538</v>
      </c>
      <c r="AK19" s="24">
        <v>13803.795384615383</v>
      </c>
      <c r="AL19" s="24"/>
      <c r="AM19" s="21">
        <v>7.4297608718675689E-2</v>
      </c>
      <c r="AN19" s="21">
        <v>9.1258422326730801E-2</v>
      </c>
      <c r="AO19" s="598">
        <v>1.6960813608055111E-2</v>
      </c>
      <c r="AP19" s="24"/>
      <c r="AQ19" s="21">
        <v>0.19652983784274478</v>
      </c>
      <c r="AR19" s="21">
        <v>0.19486971870941711</v>
      </c>
      <c r="AS19" s="598">
        <v>-1.6601191333276699E-3</v>
      </c>
      <c r="AT19" s="24"/>
      <c r="AU19" s="24"/>
      <c r="AV19" s="24"/>
      <c r="AW19" s="24"/>
      <c r="AX19" s="24"/>
      <c r="AY19" s="24"/>
      <c r="AZ19" s="24"/>
      <c r="BA19" s="24"/>
      <c r="BB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</row>
    <row r="20" spans="3:67" s="32" customFormat="1" ht="23.25" customHeight="1">
      <c r="C20" s="32">
        <v>111</v>
      </c>
      <c r="D20" s="32" t="s">
        <v>17</v>
      </c>
      <c r="F20" s="24">
        <v>150253.96</v>
      </c>
      <c r="G20" s="24">
        <v>171800</v>
      </c>
      <c r="H20" s="24">
        <v>-21546.040000000008</v>
      </c>
      <c r="I20" s="24"/>
      <c r="J20" s="25">
        <v>8883.3299999999945</v>
      </c>
      <c r="K20" s="24">
        <v>11599.970769230769</v>
      </c>
      <c r="L20" s="24">
        <v>2716.6407692307748</v>
      </c>
      <c r="M20" s="24"/>
      <c r="N20" s="25">
        <v>19197.129999999997</v>
      </c>
      <c r="O20" s="24">
        <v>22875.892307692309</v>
      </c>
      <c r="P20" s="24">
        <v>3678.7623076923119</v>
      </c>
      <c r="Q20" s="24"/>
      <c r="R20" s="21">
        <v>5.9122102339266097E-2</v>
      </c>
      <c r="S20" s="21">
        <v>6.7520202382018446E-2</v>
      </c>
      <c r="T20" s="598">
        <v>8.3981000427523489E-3</v>
      </c>
      <c r="U20" s="24"/>
      <c r="V20" s="21">
        <v>0.12776455276120507</v>
      </c>
      <c r="W20" s="21">
        <v>0.1331542043521089</v>
      </c>
      <c r="X20" s="598">
        <v>5.3896515909038212E-3</v>
      </c>
      <c r="Y20" s="598"/>
      <c r="AA20" s="24">
        <v>1117077.5799999998</v>
      </c>
      <c r="AB20" s="24">
        <v>1203100</v>
      </c>
      <c r="AC20" s="24">
        <v>-86022.420000000158</v>
      </c>
      <c r="AD20" s="24"/>
      <c r="AE20" s="25">
        <v>66104.079999999987</v>
      </c>
      <c r="AF20" s="24">
        <v>86999.780769230769</v>
      </c>
      <c r="AG20" s="24">
        <v>20895.700769230782</v>
      </c>
      <c r="AH20" s="24"/>
      <c r="AI20" s="25">
        <v>144491.88999999998</v>
      </c>
      <c r="AJ20" s="24">
        <v>167811.59230769234</v>
      </c>
      <c r="AK20" s="24">
        <v>23319.702307692351</v>
      </c>
      <c r="AL20" s="24"/>
      <c r="AM20" s="21">
        <v>5.9175907907846471E-2</v>
      </c>
      <c r="AN20" s="21">
        <v>7.2313008701879122E-2</v>
      </c>
      <c r="AO20" s="598">
        <v>1.3137100794032651E-2</v>
      </c>
      <c r="AP20" s="24"/>
      <c r="AQ20" s="21">
        <v>0.12934812459489162</v>
      </c>
      <c r="AR20" s="21">
        <v>0.13948266337602222</v>
      </c>
      <c r="AS20" s="598">
        <v>1.0134538781130603E-2</v>
      </c>
      <c r="AT20" s="24"/>
      <c r="AU20" s="24"/>
      <c r="AV20" s="24"/>
      <c r="AW20" s="24"/>
      <c r="AX20" s="24"/>
      <c r="AY20" s="24"/>
      <c r="AZ20" s="24"/>
      <c r="BA20" s="24"/>
      <c r="BB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</row>
    <row r="21" spans="3:67" s="32" customFormat="1" ht="23.25" customHeight="1">
      <c r="C21" s="32">
        <v>112</v>
      </c>
      <c r="D21" s="32" t="s">
        <v>18</v>
      </c>
      <c r="F21" s="24">
        <v>234061.77000000002</v>
      </c>
      <c r="G21" s="24">
        <v>265300</v>
      </c>
      <c r="H21" s="24">
        <v>-31238.229999999981</v>
      </c>
      <c r="I21" s="24"/>
      <c r="J21" s="25">
        <v>27484.749999999996</v>
      </c>
      <c r="K21" s="24">
        <v>33724.910769230773</v>
      </c>
      <c r="L21" s="24">
        <v>6240.1607692307771</v>
      </c>
      <c r="M21" s="24"/>
      <c r="N21" s="25">
        <v>19264.170000000002</v>
      </c>
      <c r="O21" s="24">
        <v>31008.469230769235</v>
      </c>
      <c r="P21" s="24">
        <v>11744.299230769233</v>
      </c>
      <c r="Q21" s="24"/>
      <c r="R21" s="21">
        <v>0.11742519933947348</v>
      </c>
      <c r="S21" s="21">
        <v>0.12711990489721361</v>
      </c>
      <c r="T21" s="598">
        <v>9.6947055577401298E-3</v>
      </c>
      <c r="U21" s="24"/>
      <c r="V21" s="21">
        <v>8.2303786731169296E-2</v>
      </c>
      <c r="W21" s="21">
        <v>0.11688077357998204</v>
      </c>
      <c r="X21" s="598">
        <v>3.4576986848812746E-2</v>
      </c>
      <c r="Y21" s="598"/>
      <c r="AA21" s="24">
        <v>2038798.61</v>
      </c>
      <c r="AB21" s="24">
        <v>2180700</v>
      </c>
      <c r="AC21" s="24">
        <v>-141901.3899999999</v>
      </c>
      <c r="AD21" s="24"/>
      <c r="AE21" s="25">
        <v>221024.41999999998</v>
      </c>
      <c r="AF21" s="24">
        <v>268212.83076923084</v>
      </c>
      <c r="AG21" s="24">
        <v>47188.410769230861</v>
      </c>
      <c r="AH21" s="24"/>
      <c r="AI21" s="25">
        <v>183182.23</v>
      </c>
      <c r="AJ21" s="24">
        <v>240774.36923076923</v>
      </c>
      <c r="AK21" s="24">
        <v>57592.139230769215</v>
      </c>
      <c r="AL21" s="24"/>
      <c r="AM21" s="21">
        <v>0.10840914787557167</v>
      </c>
      <c r="AN21" s="21">
        <v>0.12299391515074556</v>
      </c>
      <c r="AO21" s="598">
        <v>1.4584767275173896E-2</v>
      </c>
      <c r="AP21" s="24"/>
      <c r="AQ21" s="21">
        <v>8.9848123841912958E-2</v>
      </c>
      <c r="AR21" s="21">
        <v>0.1104115051271469</v>
      </c>
      <c r="AS21" s="598">
        <v>2.0563381285233939E-2</v>
      </c>
      <c r="AT21" s="24"/>
      <c r="AU21" s="24"/>
      <c r="AV21" s="24"/>
      <c r="AW21" s="24"/>
      <c r="AX21" s="24"/>
      <c r="AY21" s="24"/>
      <c r="AZ21" s="24"/>
      <c r="BA21" s="24"/>
      <c r="BB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</row>
    <row r="22" spans="3:67" s="32" customFormat="1" ht="23.25" customHeight="1">
      <c r="C22" s="32">
        <v>113</v>
      </c>
      <c r="D22" s="32" t="s">
        <v>19</v>
      </c>
      <c r="F22" s="24">
        <v>84753</v>
      </c>
      <c r="G22" s="24">
        <v>96100</v>
      </c>
      <c r="H22" s="24">
        <v>-11347</v>
      </c>
      <c r="I22" s="24"/>
      <c r="J22" s="25">
        <v>7007.3499999999995</v>
      </c>
      <c r="K22" s="24">
        <v>7233.0953846153843</v>
      </c>
      <c r="L22" s="24">
        <v>225.74538461538486</v>
      </c>
      <c r="M22" s="24"/>
      <c r="N22" s="25">
        <v>13687.76</v>
      </c>
      <c r="O22" s="24">
        <v>18416.269230769234</v>
      </c>
      <c r="P22" s="24">
        <v>4728.5092307692339</v>
      </c>
      <c r="Q22" s="24"/>
      <c r="R22" s="21">
        <v>8.2679669156254049E-2</v>
      </c>
      <c r="S22" s="21">
        <v>7.526634115104458E-2</v>
      </c>
      <c r="T22" s="598">
        <v>-7.4133280052094686E-3</v>
      </c>
      <c r="U22" s="24"/>
      <c r="V22" s="21">
        <v>0.16150177574835109</v>
      </c>
      <c r="W22" s="21">
        <v>0.19163651644921159</v>
      </c>
      <c r="X22" s="598">
        <v>3.0134740700860502E-2</v>
      </c>
      <c r="Y22" s="598"/>
      <c r="AA22" s="24">
        <v>677971.06</v>
      </c>
      <c r="AB22" s="24">
        <v>711500</v>
      </c>
      <c r="AC22" s="24">
        <v>-33528.939999999944</v>
      </c>
      <c r="AD22" s="24"/>
      <c r="AE22" s="25">
        <v>53477.339999999967</v>
      </c>
      <c r="AF22" s="24">
        <v>54248.215384615389</v>
      </c>
      <c r="AG22" s="24">
        <v>770.87538461542135</v>
      </c>
      <c r="AH22" s="24"/>
      <c r="AI22" s="25">
        <v>121354.34</v>
      </c>
      <c r="AJ22" s="24">
        <v>137668.76923076925</v>
      </c>
      <c r="AK22" s="24">
        <v>16314.429230769252</v>
      </c>
      <c r="AL22" s="24"/>
      <c r="AM22" s="21">
        <v>7.8878499622092965E-2</v>
      </c>
      <c r="AN22" s="21">
        <v>7.6244856478728584E-2</v>
      </c>
      <c r="AO22" s="598">
        <v>-2.6336431433643809E-3</v>
      </c>
      <c r="AP22" s="24"/>
      <c r="AQ22" s="21">
        <v>0.17899634241024975</v>
      </c>
      <c r="AR22" s="21">
        <v>0.19349089139953513</v>
      </c>
      <c r="AS22" s="598">
        <v>1.4494548989285372E-2</v>
      </c>
      <c r="AT22" s="24"/>
      <c r="AU22" s="24"/>
      <c r="AV22" s="24"/>
      <c r="AW22" s="24"/>
      <c r="AX22" s="24"/>
      <c r="AY22" s="24"/>
      <c r="AZ22" s="24"/>
      <c r="BA22" s="24"/>
      <c r="BB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</row>
    <row r="23" spans="3:67" s="32" customFormat="1" ht="23.25" customHeight="1">
      <c r="C23" s="32">
        <v>115</v>
      </c>
      <c r="D23" s="32" t="s">
        <v>20</v>
      </c>
      <c r="F23" s="24">
        <v>165437.54</v>
      </c>
      <c r="G23" s="24">
        <v>158700</v>
      </c>
      <c r="H23" s="24">
        <v>6737.5400000000081</v>
      </c>
      <c r="I23" s="24"/>
      <c r="J23" s="25">
        <v>14155.9</v>
      </c>
      <c r="K23" s="24">
        <v>13707.611538461537</v>
      </c>
      <c r="L23" s="24">
        <v>-448.2884615384628</v>
      </c>
      <c r="M23" s="24"/>
      <c r="N23" s="25">
        <v>28761.78</v>
      </c>
      <c r="O23" s="24">
        <v>25249.646153846155</v>
      </c>
      <c r="P23" s="24">
        <v>-3512.1338461538435</v>
      </c>
      <c r="Q23" s="24"/>
      <c r="R23" s="21">
        <v>8.5566431899313775E-2</v>
      </c>
      <c r="S23" s="21">
        <v>8.637436382143375E-2</v>
      </c>
      <c r="T23" s="598">
        <v>8.0793192211997544E-4</v>
      </c>
      <c r="U23" s="24"/>
      <c r="V23" s="21">
        <v>0.17385280269520448</v>
      </c>
      <c r="W23" s="21">
        <v>0.15910300033929525</v>
      </c>
      <c r="X23" s="598">
        <v>-1.4749802355909225E-2</v>
      </c>
      <c r="Y23" s="598"/>
      <c r="AA23" s="24">
        <v>1344454.35</v>
      </c>
      <c r="AB23" s="24">
        <v>1220400</v>
      </c>
      <c r="AC23" s="24">
        <v>124054.35000000009</v>
      </c>
      <c r="AD23" s="24"/>
      <c r="AE23" s="25">
        <v>104309.20000000001</v>
      </c>
      <c r="AF23" s="24">
        <v>102807.08653846153</v>
      </c>
      <c r="AG23" s="24">
        <v>-1502.1134615384799</v>
      </c>
      <c r="AH23" s="24"/>
      <c r="AI23" s="25">
        <v>200741.26</v>
      </c>
      <c r="AJ23" s="24">
        <v>190698.94615384616</v>
      </c>
      <c r="AK23" s="24">
        <v>-10042.313846153847</v>
      </c>
      <c r="AL23" s="24"/>
      <c r="AM23" s="21">
        <v>7.7584783745167696E-2</v>
      </c>
      <c r="AN23" s="21">
        <v>8.4240483889267068E-2</v>
      </c>
      <c r="AO23" s="598">
        <v>6.6557001440993718E-3</v>
      </c>
      <c r="AP23" s="24"/>
      <c r="AQ23" s="21">
        <v>0.14931058090592664</v>
      </c>
      <c r="AR23" s="21">
        <v>0.15625937901822859</v>
      </c>
      <c r="AS23" s="598">
        <v>6.9487981123019515E-3</v>
      </c>
      <c r="AT23" s="24"/>
      <c r="AU23" s="24"/>
      <c r="AV23" s="24"/>
      <c r="AW23" s="24"/>
      <c r="AX23" s="24"/>
      <c r="AY23" s="24"/>
      <c r="AZ23" s="24"/>
      <c r="BA23" s="24"/>
      <c r="BB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</row>
    <row r="24" spans="3:67" s="32" customFormat="1" ht="23.25" customHeight="1">
      <c r="C24" s="32">
        <v>117</v>
      </c>
      <c r="D24" s="32" t="s">
        <v>21</v>
      </c>
      <c r="F24" s="24">
        <v>175580.7</v>
      </c>
      <c r="G24" s="24">
        <v>191300</v>
      </c>
      <c r="H24" s="24">
        <v>-15719.299999999988</v>
      </c>
      <c r="I24" s="24"/>
      <c r="J24" s="25">
        <v>16653.780000000002</v>
      </c>
      <c r="K24" s="24">
        <v>15348.16923076923</v>
      </c>
      <c r="L24" s="24">
        <v>-1305.6107692307723</v>
      </c>
      <c r="M24" s="24"/>
      <c r="N24" s="25">
        <v>27168.550000000003</v>
      </c>
      <c r="O24" s="24">
        <v>24868.076923076922</v>
      </c>
      <c r="P24" s="24">
        <v>-2300.473076923081</v>
      </c>
      <c r="Q24" s="24"/>
      <c r="R24" s="21">
        <v>9.4849718676369335E-2</v>
      </c>
      <c r="S24" s="21">
        <v>8.0230889862881502E-2</v>
      </c>
      <c r="T24" s="598">
        <v>-1.4618828813487833E-2</v>
      </c>
      <c r="U24" s="24"/>
      <c r="V24" s="21">
        <v>0.15473540087264717</v>
      </c>
      <c r="W24" s="21">
        <v>0.12999517471550925</v>
      </c>
      <c r="X24" s="598">
        <v>-2.4740226157137918E-2</v>
      </c>
      <c r="Y24" s="598"/>
      <c r="AA24" s="24">
        <v>1346885.8099999998</v>
      </c>
      <c r="AB24" s="24">
        <v>1323200</v>
      </c>
      <c r="AC24" s="24">
        <v>23685.809999999823</v>
      </c>
      <c r="AD24" s="24"/>
      <c r="AE24" s="25">
        <v>117404.13999999998</v>
      </c>
      <c r="AF24" s="24">
        <v>115111.26923076922</v>
      </c>
      <c r="AG24" s="24">
        <v>-2292.8707692307653</v>
      </c>
      <c r="AH24" s="24"/>
      <c r="AI24" s="25">
        <v>200147.50999999995</v>
      </c>
      <c r="AJ24" s="24">
        <v>181602.37692307692</v>
      </c>
      <c r="AK24" s="24">
        <v>-18545.133076923026</v>
      </c>
      <c r="AL24" s="24"/>
      <c r="AM24" s="21">
        <v>8.7167107358566642E-2</v>
      </c>
      <c r="AN24" s="21">
        <v>8.699461096642172E-2</v>
      </c>
      <c r="AO24" s="598">
        <v>-1.7249639214492185E-4</v>
      </c>
      <c r="AP24" s="24"/>
      <c r="AQ24" s="21">
        <v>0.14860020687277117</v>
      </c>
      <c r="AR24" s="21">
        <v>0.13724484350292995</v>
      </c>
      <c r="AS24" s="598">
        <v>-1.135536336984122E-2</v>
      </c>
      <c r="AT24" s="24"/>
      <c r="AU24" s="24"/>
      <c r="AV24" s="24"/>
      <c r="AW24" s="24"/>
      <c r="AX24" s="24"/>
      <c r="AY24" s="24"/>
      <c r="AZ24" s="24"/>
      <c r="BA24" s="24"/>
      <c r="BB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</row>
    <row r="25" spans="3:67" s="32" customFormat="1" ht="23.25" customHeight="1">
      <c r="C25" s="32">
        <v>121</v>
      </c>
      <c r="D25" s="32" t="s">
        <v>22</v>
      </c>
      <c r="F25" s="24">
        <v>113698.3</v>
      </c>
      <c r="G25" s="24">
        <v>131200</v>
      </c>
      <c r="H25" s="24">
        <v>-17501.699999999997</v>
      </c>
      <c r="I25" s="24"/>
      <c r="J25" s="25">
        <v>5619.31</v>
      </c>
      <c r="K25" s="24">
        <v>6936.5484615384612</v>
      </c>
      <c r="L25" s="24">
        <v>1317.2384615384608</v>
      </c>
      <c r="M25" s="24"/>
      <c r="N25" s="25">
        <v>16743.079999999998</v>
      </c>
      <c r="O25" s="24">
        <v>21262.384615384617</v>
      </c>
      <c r="P25" s="24">
        <v>4519.304615384619</v>
      </c>
      <c r="Q25" s="24"/>
      <c r="R25" s="21">
        <v>4.9422990493261557E-2</v>
      </c>
      <c r="S25" s="21">
        <v>5.2870034005628515E-2</v>
      </c>
      <c r="T25" s="598">
        <v>3.4470435123669582E-3</v>
      </c>
      <c r="U25" s="24"/>
      <c r="V25" s="21">
        <v>0.14725884204073411</v>
      </c>
      <c r="W25" s="21">
        <v>0.16206085834896811</v>
      </c>
      <c r="X25" s="598">
        <v>1.4802016308233995E-2</v>
      </c>
      <c r="Y25" s="598"/>
      <c r="AA25" s="24">
        <v>808407.83000000007</v>
      </c>
      <c r="AB25" s="24">
        <v>924100</v>
      </c>
      <c r="AC25" s="24">
        <v>-115692.16999999993</v>
      </c>
      <c r="AD25" s="24"/>
      <c r="AE25" s="25">
        <v>42382.33</v>
      </c>
      <c r="AF25" s="24">
        <v>52024.113461538465</v>
      </c>
      <c r="AG25" s="24">
        <v>9641.7834615384636</v>
      </c>
      <c r="AH25" s="24"/>
      <c r="AI25" s="25">
        <v>137504.19999999998</v>
      </c>
      <c r="AJ25" s="24">
        <v>156832.28461538462</v>
      </c>
      <c r="AK25" s="24">
        <v>19328.084615384636</v>
      </c>
      <c r="AL25" s="24"/>
      <c r="AM25" s="21">
        <v>5.2426916745722266E-2</v>
      </c>
      <c r="AN25" s="21">
        <v>5.6297060341454895E-2</v>
      </c>
      <c r="AO25" s="598">
        <v>3.8701435957326294E-3</v>
      </c>
      <c r="AP25" s="24"/>
      <c r="AQ25" s="21">
        <v>0.170092612784317</v>
      </c>
      <c r="AR25" s="21">
        <v>0.16971354249040646</v>
      </c>
      <c r="AS25" s="598">
        <v>-3.7907029391054392E-4</v>
      </c>
      <c r="AT25" s="24"/>
      <c r="AU25" s="24"/>
      <c r="AV25" s="24"/>
      <c r="AW25" s="24"/>
      <c r="AX25" s="24"/>
      <c r="AY25" s="24"/>
      <c r="AZ25" s="24"/>
      <c r="BA25" s="24"/>
      <c r="BB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</row>
    <row r="26" spans="3:67" s="32" customFormat="1" ht="23.25" customHeight="1">
      <c r="C26" s="32">
        <v>116</v>
      </c>
      <c r="D26" s="32" t="s">
        <v>25</v>
      </c>
      <c r="F26" s="24">
        <v>154489.59000000003</v>
      </c>
      <c r="G26" s="24">
        <v>193743</v>
      </c>
      <c r="H26" s="24">
        <v>-39253.409999999974</v>
      </c>
      <c r="I26" s="24"/>
      <c r="J26" s="25">
        <v>6489.11</v>
      </c>
      <c r="K26" s="24">
        <v>12923.541538461539</v>
      </c>
      <c r="L26" s="24">
        <v>6434.4315384615393</v>
      </c>
      <c r="M26" s="24"/>
      <c r="N26" s="25">
        <v>25666.58</v>
      </c>
      <c r="O26" s="24">
        <v>24311.304307692306</v>
      </c>
      <c r="P26" s="24">
        <v>-1355.2756923076959</v>
      </c>
      <c r="Q26" s="24"/>
      <c r="R26" s="21">
        <v>4.2003542115685584E-2</v>
      </c>
      <c r="S26" s="21">
        <v>6.6704559847125006E-2</v>
      </c>
      <c r="T26" s="598">
        <v>2.4701017731439422E-2</v>
      </c>
      <c r="U26" s="24"/>
      <c r="V26" s="21">
        <v>0.16613792553919005</v>
      </c>
      <c r="W26" s="21">
        <v>0.12548223320425669</v>
      </c>
      <c r="X26" s="598">
        <v>-4.0655692334933352E-2</v>
      </c>
      <c r="Y26" s="598"/>
      <c r="AA26" s="24">
        <v>1201490.28</v>
      </c>
      <c r="AB26" s="24">
        <v>1385556</v>
      </c>
      <c r="AC26" s="24">
        <v>-184065.71999999997</v>
      </c>
      <c r="AD26" s="24"/>
      <c r="AE26" s="25">
        <v>50011.65</v>
      </c>
      <c r="AF26" s="24">
        <v>96926.561538461538</v>
      </c>
      <c r="AG26" s="24">
        <v>46914.911538461536</v>
      </c>
      <c r="AH26" s="24"/>
      <c r="AI26" s="25">
        <v>167060.41000000003</v>
      </c>
      <c r="AJ26" s="24">
        <v>179364.05630769228</v>
      </c>
      <c r="AK26" s="24">
        <v>12303.646307692252</v>
      </c>
      <c r="AL26" s="24"/>
      <c r="AM26" s="21">
        <v>4.1624681308283243E-2</v>
      </c>
      <c r="AN26" s="21">
        <v>6.9954993907472188E-2</v>
      </c>
      <c r="AO26" s="598">
        <v>2.8330312599188945E-2</v>
      </c>
      <c r="AP26" s="24"/>
      <c r="AQ26" s="21">
        <v>0.13904432918092358</v>
      </c>
      <c r="AR26" s="21">
        <v>0.12945276575446413</v>
      </c>
      <c r="AS26" s="598">
        <v>-9.5915634264594485E-3</v>
      </c>
      <c r="AT26" s="24"/>
      <c r="AU26" s="24"/>
      <c r="AV26" s="24"/>
      <c r="AW26" s="24"/>
      <c r="AX26" s="24"/>
      <c r="AY26" s="24"/>
      <c r="AZ26" s="24"/>
      <c r="BA26" s="24"/>
      <c r="BB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</row>
    <row r="27" spans="3:67" s="32" customFormat="1" ht="23.25" customHeight="1">
      <c r="C27" s="32">
        <v>120</v>
      </c>
      <c r="D27" s="32" t="s">
        <v>23</v>
      </c>
      <c r="F27" s="24">
        <v>202959.48</v>
      </c>
      <c r="G27" s="24">
        <v>215373</v>
      </c>
      <c r="H27" s="24">
        <v>-12413.51999999999</v>
      </c>
      <c r="I27" s="24"/>
      <c r="J27" s="25">
        <v>8743.4100000000017</v>
      </c>
      <c r="K27" s="24">
        <v>11700.52</v>
      </c>
      <c r="L27" s="24">
        <v>2957.1099999999988</v>
      </c>
      <c r="M27" s="24"/>
      <c r="N27" s="25">
        <v>26354.07</v>
      </c>
      <c r="O27" s="24">
        <v>24943.076615384613</v>
      </c>
      <c r="P27" s="24">
        <v>-1410.9933846153872</v>
      </c>
      <c r="Q27" s="24"/>
      <c r="R27" s="21">
        <v>4.3079584161331126E-2</v>
      </c>
      <c r="S27" s="21">
        <v>5.4326772622380712E-2</v>
      </c>
      <c r="T27" s="598">
        <v>1.1247188461049586E-2</v>
      </c>
      <c r="U27" s="24"/>
      <c r="V27" s="21">
        <v>0.12984892353882657</v>
      </c>
      <c r="W27" s="21">
        <v>0.11581338707908889</v>
      </c>
      <c r="X27" s="598">
        <v>-1.403553645973768E-2</v>
      </c>
      <c r="Y27" s="598"/>
      <c r="AA27" s="24">
        <v>1607917.23</v>
      </c>
      <c r="AB27" s="24">
        <v>1539541</v>
      </c>
      <c r="AC27" s="24">
        <v>68376.229999999981</v>
      </c>
      <c r="AD27" s="24"/>
      <c r="AE27" s="25">
        <v>98833.95</v>
      </c>
      <c r="AF27" s="24">
        <v>87753.900000000009</v>
      </c>
      <c r="AG27" s="24">
        <v>-11080.049999999988</v>
      </c>
      <c r="AH27" s="24"/>
      <c r="AI27" s="25">
        <v>198464.77</v>
      </c>
      <c r="AJ27" s="24">
        <v>184102.34861538463</v>
      </c>
      <c r="AK27" s="24">
        <v>-14362.421384615358</v>
      </c>
      <c r="AL27" s="24"/>
      <c r="AM27" s="21">
        <v>6.146706320200325E-2</v>
      </c>
      <c r="AN27" s="21">
        <v>5.7000040921287583E-2</v>
      </c>
      <c r="AO27" s="598">
        <v>-4.467022280715667E-3</v>
      </c>
      <c r="AP27" s="24"/>
      <c r="AQ27" s="21">
        <v>0.12342971783441863</v>
      </c>
      <c r="AR27" s="21">
        <v>0.11958262145365706</v>
      </c>
      <c r="AS27" s="598">
        <v>-3.8470963807615693E-3</v>
      </c>
      <c r="AT27" s="24"/>
      <c r="AU27" s="24"/>
      <c r="AV27" s="24"/>
      <c r="AW27" s="24"/>
      <c r="AX27" s="24"/>
      <c r="AY27" s="24"/>
      <c r="AZ27" s="24"/>
      <c r="BA27" s="24"/>
      <c r="BB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</row>
    <row r="28" spans="3:67" s="54" customFormat="1" ht="23.25" customHeight="1">
      <c r="D28" s="55" t="s">
        <v>623</v>
      </c>
      <c r="F28" s="56">
        <v>2533229.2799999998</v>
      </c>
      <c r="G28" s="56">
        <v>2807716</v>
      </c>
      <c r="H28" s="56">
        <v>-274486.71999999997</v>
      </c>
      <c r="I28" s="81"/>
      <c r="J28" s="56">
        <v>182453.61</v>
      </c>
      <c r="K28" s="56">
        <v>214338.77846153846</v>
      </c>
      <c r="L28" s="56">
        <v>31885.168461538473</v>
      </c>
      <c r="M28" s="81"/>
      <c r="N28" s="56">
        <v>350233.27000000008</v>
      </c>
      <c r="O28" s="56">
        <v>384127.64553846157</v>
      </c>
      <c r="P28" s="56">
        <v>33894.375538461492</v>
      </c>
      <c r="Q28" s="56"/>
      <c r="R28" s="599">
        <v>7.2024120138071357E-2</v>
      </c>
      <c r="S28" s="599">
        <v>7.6339194726795179E-2</v>
      </c>
      <c r="T28" s="600">
        <v>4.3150745887238218E-3</v>
      </c>
      <c r="U28" s="56"/>
      <c r="V28" s="599">
        <v>0.13825565366905918</v>
      </c>
      <c r="W28" s="599">
        <v>0.13681143161860443</v>
      </c>
      <c r="X28" s="600">
        <v>-1.4442220504547465E-3</v>
      </c>
      <c r="Y28" s="602"/>
      <c r="AA28" s="56">
        <v>19784679.960000005</v>
      </c>
      <c r="AB28" s="56">
        <v>20649397</v>
      </c>
      <c r="AC28" s="56">
        <v>-864717.04000000015</v>
      </c>
      <c r="AD28" s="81"/>
      <c r="AE28" s="56">
        <v>1450313.1699999997</v>
      </c>
      <c r="AF28" s="56">
        <v>1622816.8384615385</v>
      </c>
      <c r="AG28" s="56">
        <v>172503.66846153885</v>
      </c>
      <c r="AH28" s="81"/>
      <c r="AI28" s="56">
        <v>2693122.93</v>
      </c>
      <c r="AJ28" s="56">
        <v>2862442.1895384612</v>
      </c>
      <c r="AK28" s="56">
        <v>169319.25953846099</v>
      </c>
      <c r="AL28" s="56"/>
      <c r="AM28" s="599">
        <v>7.3304858755976532E-2</v>
      </c>
      <c r="AN28" s="599">
        <v>7.8589066715194569E-2</v>
      </c>
      <c r="AO28" s="600">
        <v>5.2842079592180374E-3</v>
      </c>
      <c r="AP28" s="56"/>
      <c r="AQ28" s="599">
        <v>0.13612163226521048</v>
      </c>
      <c r="AR28" s="599">
        <v>0.1386211030539275</v>
      </c>
      <c r="AS28" s="600">
        <v>2.499470788717012E-3</v>
      </c>
      <c r="AT28" s="25"/>
      <c r="AU28" s="25"/>
      <c r="AV28" s="25"/>
      <c r="AW28" s="25"/>
      <c r="AX28" s="25"/>
      <c r="AY28" s="25"/>
      <c r="AZ28" s="25"/>
      <c r="BA28" s="25"/>
      <c r="BB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</row>
    <row r="29" spans="3:67" s="32" customFormat="1" ht="23.25" customHeight="1">
      <c r="F29" s="24"/>
      <c r="G29" s="24"/>
      <c r="H29" s="24"/>
      <c r="I29" s="78"/>
      <c r="J29" s="82"/>
      <c r="K29" s="78"/>
      <c r="L29" s="24"/>
      <c r="M29" s="78"/>
      <c r="N29" s="82"/>
      <c r="O29" s="78"/>
      <c r="P29" s="24"/>
      <c r="Q29" s="24"/>
      <c r="R29" s="592"/>
      <c r="S29" s="592"/>
      <c r="T29" s="592"/>
      <c r="U29" s="24"/>
      <c r="V29" s="592"/>
      <c r="W29" s="592"/>
      <c r="X29" s="592"/>
      <c r="Y29" s="592"/>
      <c r="AA29" s="24"/>
      <c r="AB29" s="24"/>
      <c r="AC29" s="24"/>
      <c r="AD29" s="78"/>
      <c r="AE29" s="82"/>
      <c r="AF29" s="78"/>
      <c r="AG29" s="24"/>
      <c r="AH29" s="78"/>
      <c r="AI29" s="82"/>
      <c r="AJ29" s="78"/>
      <c r="AK29" s="24"/>
      <c r="AL29" s="24"/>
      <c r="AM29" s="592"/>
      <c r="AN29" s="592"/>
      <c r="AO29" s="592"/>
      <c r="AP29" s="24"/>
      <c r="AQ29" s="592"/>
      <c r="AR29" s="592"/>
      <c r="AS29" s="592"/>
      <c r="AT29" s="24"/>
      <c r="AU29" s="24"/>
      <c r="AV29" s="24"/>
      <c r="AW29" s="24"/>
      <c r="AX29" s="24"/>
      <c r="AY29" s="24"/>
      <c r="AZ29" s="24"/>
      <c r="BA29" s="24"/>
      <c r="BB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</row>
    <row r="30" spans="3:67" s="32" customFormat="1" ht="23.25" customHeight="1">
      <c r="C30" s="32">
        <v>122</v>
      </c>
      <c r="D30" s="32" t="s">
        <v>191</v>
      </c>
      <c r="F30" s="24">
        <v>99838.23</v>
      </c>
      <c r="G30" s="24">
        <v>120510</v>
      </c>
      <c r="H30" s="24">
        <v>-20671.770000000004</v>
      </c>
      <c r="I30" s="24"/>
      <c r="J30" s="25">
        <v>4634.0200000000023</v>
      </c>
      <c r="K30" s="24">
        <v>5700</v>
      </c>
      <c r="L30" s="24">
        <v>1065.9799999999977</v>
      </c>
      <c r="M30" s="24"/>
      <c r="N30" s="25">
        <v>9928.39</v>
      </c>
      <c r="O30" s="24">
        <v>20877.220769230771</v>
      </c>
      <c r="P30" s="24">
        <v>10948.830769230772</v>
      </c>
      <c r="Q30" s="24"/>
      <c r="R30" s="21">
        <v>4.6415286008175446E-2</v>
      </c>
      <c r="S30" s="21">
        <v>4.7298979337814288E-2</v>
      </c>
      <c r="T30" s="598">
        <v>8.836933296388419E-4</v>
      </c>
      <c r="U30" s="24"/>
      <c r="V30" s="21">
        <v>9.9444771807352755E-2</v>
      </c>
      <c r="W30" s="21">
        <v>0.17324056733242693</v>
      </c>
      <c r="X30" s="598">
        <v>7.3795795525074176E-2</v>
      </c>
      <c r="Y30" s="598"/>
      <c r="AA30" s="24">
        <v>766221.82</v>
      </c>
      <c r="AB30" s="24">
        <v>862110</v>
      </c>
      <c r="AC30" s="24">
        <v>-95888.180000000051</v>
      </c>
      <c r="AD30" s="24"/>
      <c r="AE30" s="25">
        <v>33518.97</v>
      </c>
      <c r="AF30" s="24">
        <v>42750</v>
      </c>
      <c r="AG30" s="24">
        <v>9231.0299999999988</v>
      </c>
      <c r="AH30" s="24"/>
      <c r="AI30" s="25">
        <v>125376.34000000001</v>
      </c>
      <c r="AJ30" s="24">
        <v>154535.12076923077</v>
      </c>
      <c r="AK30" s="24">
        <v>29158.780769230754</v>
      </c>
      <c r="AL30" s="24"/>
      <c r="AM30" s="21">
        <v>4.3745778474437079E-2</v>
      </c>
      <c r="AN30" s="21">
        <v>4.9587639628353691E-2</v>
      </c>
      <c r="AO30" s="598">
        <v>5.8418611539166124E-3</v>
      </c>
      <c r="AP30" s="24"/>
      <c r="AQ30" s="21">
        <v>0.1636292999330142</v>
      </c>
      <c r="AR30" s="21">
        <v>0.17925220768722178</v>
      </c>
      <c r="AS30" s="598">
        <v>1.5622907754207577E-2</v>
      </c>
      <c r="AT30" s="24"/>
      <c r="AU30" s="24"/>
      <c r="AV30" s="24"/>
      <c r="AW30" s="24"/>
      <c r="AX30" s="24"/>
      <c r="AY30" s="24"/>
      <c r="AZ30" s="24"/>
      <c r="BA30" s="24"/>
      <c r="BB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</row>
    <row r="31" spans="3:67" s="32" customFormat="1" ht="23.25" customHeight="1">
      <c r="C31" s="32">
        <v>123</v>
      </c>
      <c r="D31" s="32" t="s">
        <v>198</v>
      </c>
      <c r="F31" s="24">
        <v>110191.45</v>
      </c>
      <c r="G31" s="24">
        <v>150792</v>
      </c>
      <c r="H31" s="24">
        <v>-40600.550000000003</v>
      </c>
      <c r="I31" s="24"/>
      <c r="J31" s="24">
        <v>12160.84</v>
      </c>
      <c r="K31" s="24">
        <v>10797.115384615385</v>
      </c>
      <c r="L31" s="24">
        <v>-1363.7246153846154</v>
      </c>
      <c r="M31" s="24"/>
      <c r="N31" s="24">
        <v>3610.0299999999997</v>
      </c>
      <c r="O31" s="24">
        <v>23722.577230769231</v>
      </c>
      <c r="P31" s="24">
        <v>20112.547230769233</v>
      </c>
      <c r="Q31" s="24"/>
      <c r="R31" s="598">
        <v>0.11036101258309969</v>
      </c>
      <c r="S31" s="598">
        <v>7.1602706938135877E-2</v>
      </c>
      <c r="T31" s="598">
        <v>-3.8758305644963811E-2</v>
      </c>
      <c r="U31" s="24"/>
      <c r="V31" s="598">
        <v>3.2761434757415386E-2</v>
      </c>
      <c r="W31" s="598">
        <v>0.15731986597942352</v>
      </c>
      <c r="X31" s="598">
        <v>0.12455843122200813</v>
      </c>
      <c r="Y31" s="598"/>
      <c r="AA31" s="24">
        <v>841840.03</v>
      </c>
      <c r="AB31" s="24">
        <v>1077998</v>
      </c>
      <c r="AC31" s="24">
        <v>-236157.96999999997</v>
      </c>
      <c r="AD31" s="24"/>
      <c r="AE31" s="24">
        <v>91141.42</v>
      </c>
      <c r="AF31" s="24">
        <v>80978.36538461539</v>
      </c>
      <c r="AG31" s="24">
        <v>-10163.054615384608</v>
      </c>
      <c r="AH31" s="24"/>
      <c r="AI31" s="24">
        <v>124056.77999999998</v>
      </c>
      <c r="AJ31" s="24">
        <v>175325.17123076925</v>
      </c>
      <c r="AK31" s="24">
        <v>51268.391230769266</v>
      </c>
      <c r="AL31" s="24"/>
      <c r="AM31" s="598">
        <v>0.10826453572182829</v>
      </c>
      <c r="AN31" s="598">
        <v>7.5119216718969234E-2</v>
      </c>
      <c r="AO31" s="598">
        <v>-3.3145319002859053E-2</v>
      </c>
      <c r="AP31" s="24"/>
      <c r="AQ31" s="598">
        <v>0.1473638406099553</v>
      </c>
      <c r="AR31" s="598">
        <v>0.16263960715211834</v>
      </c>
      <c r="AS31" s="598">
        <v>1.5275766542163033E-2</v>
      </c>
      <c r="AT31" s="24"/>
      <c r="AU31" s="24"/>
      <c r="AV31" s="24"/>
      <c r="AW31" s="24"/>
      <c r="AX31" s="24"/>
      <c r="AY31" s="24"/>
      <c r="AZ31" s="24"/>
      <c r="BA31" s="24"/>
      <c r="BB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</row>
    <row r="32" spans="3:67" s="32" customFormat="1" ht="23.25" customHeight="1">
      <c r="C32" s="32">
        <v>128</v>
      </c>
      <c r="D32" s="32" t="s">
        <v>218</v>
      </c>
      <c r="F32" s="24">
        <v>113404.15</v>
      </c>
      <c r="G32" s="24">
        <v>150792</v>
      </c>
      <c r="H32" s="24">
        <v>-37387.850000000006</v>
      </c>
      <c r="I32" s="24"/>
      <c r="J32" s="24">
        <v>-1056.8800000000033</v>
      </c>
      <c r="K32" s="24">
        <v>14034.615384615387</v>
      </c>
      <c r="L32" s="24">
        <v>15091.495384615389</v>
      </c>
      <c r="M32" s="24"/>
      <c r="N32" s="24">
        <v>1609.4299999999985</v>
      </c>
      <c r="O32" s="24">
        <v>22968.617230769229</v>
      </c>
      <c r="P32" s="24">
        <v>21359.187230769232</v>
      </c>
      <c r="Q32" s="24"/>
      <c r="R32" s="598">
        <v>-9.3195883924883111E-3</v>
      </c>
      <c r="S32" s="598">
        <v>9.3072678819933335E-2</v>
      </c>
      <c r="T32" s="598">
        <v>0.10239226721242164</v>
      </c>
      <c r="U32" s="24"/>
      <c r="V32" s="598">
        <v>1.4191985037584591E-2</v>
      </c>
      <c r="W32" s="598">
        <v>0.15231986597942351</v>
      </c>
      <c r="X32" s="598">
        <v>0.13812788094183892</v>
      </c>
      <c r="Y32" s="598"/>
      <c r="AA32" s="24">
        <v>825753.63000000012</v>
      </c>
      <c r="AB32" s="24">
        <v>1077998</v>
      </c>
      <c r="AC32" s="24">
        <v>-252244.36999999988</v>
      </c>
      <c r="AD32" s="24"/>
      <c r="AE32" s="24">
        <v>128723.12999999999</v>
      </c>
      <c r="AF32" s="24">
        <v>105259.6153846154</v>
      </c>
      <c r="AG32" s="24">
        <v>-23463.514615384585</v>
      </c>
      <c r="AH32" s="24"/>
      <c r="AI32" s="24">
        <v>115310.95999999998</v>
      </c>
      <c r="AJ32" s="24">
        <v>169935.18123076923</v>
      </c>
      <c r="AK32" s="24">
        <v>54624.221230769253</v>
      </c>
      <c r="AL32" s="24"/>
      <c r="AM32" s="598">
        <v>0.15588563625206223</v>
      </c>
      <c r="AN32" s="598">
        <v>9.7643609157545191E-2</v>
      </c>
      <c r="AO32" s="598">
        <v>-5.8242027094517035E-2</v>
      </c>
      <c r="AP32" s="24"/>
      <c r="AQ32" s="598">
        <v>0.13964329772307504</v>
      </c>
      <c r="AR32" s="598">
        <v>0.15763960715211831</v>
      </c>
      <c r="AS32" s="598">
        <v>1.7996309429043261E-2</v>
      </c>
      <c r="AT32" s="24"/>
      <c r="AU32" s="24"/>
      <c r="AV32" s="24"/>
      <c r="AW32" s="24"/>
      <c r="AX32" s="24"/>
      <c r="AY32" s="24"/>
      <c r="AZ32" s="24"/>
      <c r="BA32" s="24"/>
      <c r="BB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</row>
    <row r="33" spans="3:67" s="32" customFormat="1" ht="23.25" customHeight="1">
      <c r="C33" s="32">
        <v>114</v>
      </c>
      <c r="D33" s="32" t="s">
        <v>24</v>
      </c>
      <c r="F33" s="24">
        <v>158069.12</v>
      </c>
      <c r="G33" s="24">
        <v>193743</v>
      </c>
      <c r="H33" s="24">
        <v>-35673.880000000005</v>
      </c>
      <c r="I33" s="24"/>
      <c r="J33" s="24">
        <v>10164.290000000003</v>
      </c>
      <c r="K33" s="24">
        <v>11232.307692307693</v>
      </c>
      <c r="L33" s="24">
        <v>1068.0176923076906</v>
      </c>
      <c r="M33" s="24"/>
      <c r="N33" s="24">
        <v>16673.829999999998</v>
      </c>
      <c r="O33" s="24">
        <v>24435.384307692308</v>
      </c>
      <c r="P33" s="24">
        <v>7761.5543076923095</v>
      </c>
      <c r="Q33" s="24"/>
      <c r="R33" s="598">
        <v>6.4302818918711022E-2</v>
      </c>
      <c r="S33" s="598">
        <v>5.7975295583880156E-2</v>
      </c>
      <c r="T33" s="598">
        <v>-6.327523334830866E-3</v>
      </c>
      <c r="U33" s="24"/>
      <c r="V33" s="598">
        <v>0.10548442352307648</v>
      </c>
      <c r="W33" s="598">
        <v>0.12612266924581692</v>
      </c>
      <c r="X33" s="598">
        <v>2.0638245722740436E-2</v>
      </c>
      <c r="Y33" s="598"/>
      <c r="AA33" s="24">
        <v>1151865.78</v>
      </c>
      <c r="AB33" s="24">
        <v>1385556</v>
      </c>
      <c r="AC33" s="24">
        <v>-233690.21999999997</v>
      </c>
      <c r="AD33" s="24"/>
      <c r="AE33" s="24">
        <v>77890.06</v>
      </c>
      <c r="AF33" s="24">
        <v>84242.307692307688</v>
      </c>
      <c r="AG33" s="24">
        <v>6352.2476923076902</v>
      </c>
      <c r="AH33" s="24"/>
      <c r="AI33" s="24">
        <v>174609.75</v>
      </c>
      <c r="AJ33" s="24">
        <v>180294.65630769229</v>
      </c>
      <c r="AK33" s="24">
        <v>5684.9063076922903</v>
      </c>
      <c r="AL33" s="24"/>
      <c r="AM33" s="598">
        <v>6.7620777830555909E-2</v>
      </c>
      <c r="AN33" s="598">
        <v>6.0800362953433634E-2</v>
      </c>
      <c r="AO33" s="598">
        <v>-6.8204148771222745E-3</v>
      </c>
      <c r="AP33" s="24"/>
      <c r="AQ33" s="598">
        <v>0.15158862519555014</v>
      </c>
      <c r="AR33" s="598">
        <v>0.13012440948449019</v>
      </c>
      <c r="AS33" s="598">
        <v>-2.1464215711059942E-2</v>
      </c>
      <c r="AT33" s="24"/>
      <c r="AU33" s="24"/>
      <c r="AV33" s="24"/>
      <c r="AW33" s="24"/>
      <c r="AX33" s="24"/>
      <c r="AY33" s="24"/>
      <c r="AZ33" s="24"/>
      <c r="BA33" s="24"/>
      <c r="BB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</row>
    <row r="34" spans="3:67" s="32" customFormat="1" ht="23.25" customHeight="1">
      <c r="C34" s="32">
        <v>127</v>
      </c>
      <c r="D34" s="32" t="s">
        <v>200</v>
      </c>
      <c r="F34" s="24">
        <v>116315.73</v>
      </c>
      <c r="G34" s="24">
        <v>120510</v>
      </c>
      <c r="H34" s="24">
        <v>-4194.2700000000041</v>
      </c>
      <c r="I34" s="24"/>
      <c r="J34" s="24">
        <v>9310.659999999998</v>
      </c>
      <c r="K34" s="24">
        <v>9664.423076923078</v>
      </c>
      <c r="L34" s="24">
        <v>353.76307692308001</v>
      </c>
      <c r="M34" s="24"/>
      <c r="N34" s="24">
        <v>17159.919999999998</v>
      </c>
      <c r="O34" s="24">
        <v>21131.06692307692</v>
      </c>
      <c r="P34" s="24">
        <v>3971.1469230769217</v>
      </c>
      <c r="Q34" s="24"/>
      <c r="R34" s="598">
        <v>8.0046439118767493E-2</v>
      </c>
      <c r="S34" s="598">
        <v>8.0196025864435139E-2</v>
      </c>
      <c r="T34" s="598">
        <v>1.4958674566764585E-4</v>
      </c>
      <c r="U34" s="24"/>
      <c r="V34" s="598">
        <v>0.14752879941517796</v>
      </c>
      <c r="W34" s="598">
        <v>0.17534699961062916</v>
      </c>
      <c r="X34" s="598">
        <v>2.7818200195451198E-2</v>
      </c>
      <c r="Y34" s="598"/>
      <c r="AA34" s="24">
        <v>949620.65</v>
      </c>
      <c r="AB34" s="24">
        <v>862110</v>
      </c>
      <c r="AC34" s="24">
        <v>87510.650000000023</v>
      </c>
      <c r="AD34" s="24"/>
      <c r="AE34" s="24">
        <v>49534.15</v>
      </c>
      <c r="AF34" s="24">
        <v>72483.173076923078</v>
      </c>
      <c r="AG34" s="24">
        <v>22949.023076923077</v>
      </c>
      <c r="AH34" s="24"/>
      <c r="AI34" s="24">
        <v>129541.2</v>
      </c>
      <c r="AJ34" s="24">
        <v>156438.96692307692</v>
      </c>
      <c r="AK34" s="24">
        <v>26897.766923076924</v>
      </c>
      <c r="AL34" s="24"/>
      <c r="AM34" s="598">
        <v>5.2162039652360132E-2</v>
      </c>
      <c r="AN34" s="598">
        <v>8.4076478728843274E-2</v>
      </c>
      <c r="AO34" s="598">
        <v>3.1914439076483142E-2</v>
      </c>
      <c r="AP34" s="24"/>
      <c r="AQ34" s="598">
        <v>0.13641363001109968</v>
      </c>
      <c r="AR34" s="598">
        <v>0.18146056410791769</v>
      </c>
      <c r="AS34" s="598">
        <v>4.5046934096818009E-2</v>
      </c>
      <c r="AT34" s="24"/>
      <c r="AU34" s="24"/>
      <c r="AV34" s="24"/>
      <c r="AW34" s="24"/>
      <c r="AX34" s="24"/>
      <c r="AY34" s="24"/>
      <c r="AZ34" s="24"/>
      <c r="BA34" s="24"/>
      <c r="BB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</row>
    <row r="35" spans="3:67" s="32" customFormat="1" ht="23.25" customHeight="1">
      <c r="C35" s="32">
        <v>126</v>
      </c>
      <c r="D35" s="32" t="s">
        <v>743</v>
      </c>
      <c r="F35" s="24">
        <v>135140.85</v>
      </c>
      <c r="G35" s="24">
        <v>172216</v>
      </c>
      <c r="H35" s="24">
        <v>-37075.149999999994</v>
      </c>
      <c r="I35" s="24"/>
      <c r="J35" s="24">
        <v>19786.64</v>
      </c>
      <c r="K35" s="24">
        <v>25851.203076923081</v>
      </c>
      <c r="L35" s="24">
        <v>6064.5630769230811</v>
      </c>
      <c r="M35" s="24"/>
      <c r="N35" s="24">
        <v>20709.100000000002</v>
      </c>
      <c r="O35" s="24">
        <v>23664.660923076925</v>
      </c>
      <c r="P35" s="24">
        <v>2955.5609230769223</v>
      </c>
      <c r="Q35" s="24"/>
      <c r="R35" s="598">
        <v>0.1464149441120135</v>
      </c>
      <c r="S35" s="598">
        <v>0.15010918310100735</v>
      </c>
      <c r="T35" s="598">
        <v>3.6942389889938476E-3</v>
      </c>
      <c r="U35" s="24"/>
      <c r="V35" s="598">
        <v>0.15324085944405413</v>
      </c>
      <c r="W35" s="598">
        <v>0.13741267317250966</v>
      </c>
      <c r="X35" s="598">
        <v>-1.5828186271544475E-2</v>
      </c>
      <c r="Y35" s="598"/>
      <c r="AA35" s="24">
        <v>1300695.5900000001</v>
      </c>
      <c r="AB35" s="24">
        <v>1231571</v>
      </c>
      <c r="AC35" s="24">
        <v>69124.590000000084</v>
      </c>
      <c r="AD35" s="24"/>
      <c r="AE35" s="24">
        <v>189752.62</v>
      </c>
      <c r="AF35" s="24">
        <v>189080.10307692311</v>
      </c>
      <c r="AG35" s="24">
        <v>-672.51692307688063</v>
      </c>
      <c r="AH35" s="24"/>
      <c r="AI35" s="24">
        <v>158455.97000000003</v>
      </c>
      <c r="AJ35" s="24">
        <v>174542.55592307693</v>
      </c>
      <c r="AK35" s="24">
        <v>16086.585923076898</v>
      </c>
      <c r="AL35" s="24"/>
      <c r="AM35" s="598">
        <v>0.14588549500656028</v>
      </c>
      <c r="AN35" s="598">
        <v>0.15352757013353116</v>
      </c>
      <c r="AO35" s="598">
        <v>7.6420751269708764E-3</v>
      </c>
      <c r="AP35" s="24"/>
      <c r="AQ35" s="598">
        <v>0.12182402340581475</v>
      </c>
      <c r="AR35" s="598">
        <v>0.14172350268322081</v>
      </c>
      <c r="AS35" s="598">
        <v>1.9899479277406068E-2</v>
      </c>
      <c r="AT35" s="24"/>
      <c r="AU35" s="24"/>
      <c r="AV35" s="24"/>
      <c r="AW35" s="24"/>
      <c r="AX35" s="24"/>
      <c r="AY35" s="24"/>
      <c r="AZ35" s="24"/>
      <c r="BA35" s="24"/>
      <c r="BB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</row>
    <row r="36" spans="3:67" s="32" customFormat="1" ht="23.25" customHeight="1">
      <c r="C36" s="32">
        <v>130</v>
      </c>
      <c r="D36" s="32" t="s">
        <v>199</v>
      </c>
      <c r="F36" s="24">
        <v>106983</v>
      </c>
      <c r="G36" s="24">
        <v>120510</v>
      </c>
      <c r="H36" s="24">
        <v>-13527</v>
      </c>
      <c r="I36" s="24"/>
      <c r="J36" s="24">
        <v>6032.1399999999985</v>
      </c>
      <c r="K36" s="24">
        <v>6650</v>
      </c>
      <c r="L36" s="24">
        <v>617.86000000000149</v>
      </c>
      <c r="M36" s="24"/>
      <c r="N36" s="24">
        <v>9792.0500000000011</v>
      </c>
      <c r="O36" s="24">
        <v>21636.209230769229</v>
      </c>
      <c r="P36" s="24">
        <v>11844.159230769228</v>
      </c>
      <c r="Q36" s="24"/>
      <c r="R36" s="598">
        <v>5.6384098408158292E-2</v>
      </c>
      <c r="S36" s="598">
        <v>5.518214256078334E-2</v>
      </c>
      <c r="T36" s="598">
        <v>-1.2019558473749525E-3</v>
      </c>
      <c r="U36" s="24"/>
      <c r="V36" s="598">
        <v>9.1529027976407482E-2</v>
      </c>
      <c r="W36" s="598">
        <v>0.17953870409732992</v>
      </c>
      <c r="X36" s="598">
        <v>8.8009676120922434E-2</v>
      </c>
      <c r="Y36" s="598"/>
      <c r="AA36" s="24">
        <v>916039.44</v>
      </c>
      <c r="AB36" s="24">
        <v>862110</v>
      </c>
      <c r="AC36" s="24">
        <v>53929.439999999944</v>
      </c>
      <c r="AD36" s="24"/>
      <c r="AE36" s="24">
        <v>36199.14</v>
      </c>
      <c r="AF36" s="24">
        <v>49875</v>
      </c>
      <c r="AG36" s="24">
        <v>13675.86</v>
      </c>
      <c r="AH36" s="24"/>
      <c r="AI36" s="24">
        <v>109551.96</v>
      </c>
      <c r="AJ36" s="24">
        <v>160436.10923076925</v>
      </c>
      <c r="AK36" s="24">
        <v>50884.149230769239</v>
      </c>
      <c r="AL36" s="24"/>
      <c r="AM36" s="598">
        <v>3.9517010315625711E-2</v>
      </c>
      <c r="AN36" s="598">
        <v>5.7852246233079309E-2</v>
      </c>
      <c r="AO36" s="598">
        <v>1.8335235917453598E-2</v>
      </c>
      <c r="AP36" s="24"/>
      <c r="AQ36" s="598">
        <v>0.11959306031626762</v>
      </c>
      <c r="AR36" s="598">
        <v>0.18609702848913623</v>
      </c>
      <c r="AS36" s="598">
        <v>6.6503968172868605E-2</v>
      </c>
      <c r="AT36" s="24"/>
      <c r="AU36" s="24"/>
      <c r="AV36" s="24"/>
      <c r="AW36" s="24"/>
      <c r="AX36" s="24"/>
      <c r="AY36" s="24"/>
      <c r="AZ36" s="24"/>
      <c r="BA36" s="24"/>
      <c r="BB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</row>
    <row r="37" spans="3:67" s="32" customFormat="1" ht="23.25" customHeight="1">
      <c r="C37" s="32">
        <v>129</v>
      </c>
      <c r="D37" s="32" t="s">
        <v>219</v>
      </c>
      <c r="F37" s="24">
        <v>0</v>
      </c>
      <c r="G37" s="24">
        <v>172216</v>
      </c>
      <c r="H37" s="24">
        <v>-172216</v>
      </c>
      <c r="I37" s="24"/>
      <c r="J37" s="24">
        <v>0</v>
      </c>
      <c r="K37" s="24">
        <v>11707.692307692309</v>
      </c>
      <c r="L37" s="24">
        <v>11707.692307692309</v>
      </c>
      <c r="M37" s="24"/>
      <c r="N37" s="24">
        <v>-1.7621459846850485E-12</v>
      </c>
      <c r="O37" s="24">
        <v>23911.273230769228</v>
      </c>
      <c r="P37" s="24">
        <v>23911.273230769228</v>
      </c>
      <c r="Q37" s="24"/>
      <c r="R37" s="598">
        <v>0</v>
      </c>
      <c r="S37" s="598">
        <v>6.7982605029104776E-2</v>
      </c>
      <c r="T37" s="598">
        <v>6.7982605029104776E-2</v>
      </c>
      <c r="U37" s="24"/>
      <c r="V37" s="598">
        <v>0</v>
      </c>
      <c r="W37" s="598">
        <v>0.13884466734083492</v>
      </c>
      <c r="X37" s="598">
        <v>0.13884466734083492</v>
      </c>
      <c r="Y37" s="598"/>
      <c r="AA37" s="24">
        <v>0</v>
      </c>
      <c r="AB37" s="24">
        <v>881783</v>
      </c>
      <c r="AC37" s="24">
        <v>-881783</v>
      </c>
      <c r="AD37" s="24"/>
      <c r="AE37" s="24">
        <v>2.7284841053187847E-12</v>
      </c>
      <c r="AF37" s="24">
        <v>61465.384615384624</v>
      </c>
      <c r="AG37" s="24">
        <v>61465.384615384624</v>
      </c>
      <c r="AH37" s="24"/>
      <c r="AI37" s="24">
        <v>-1.8189894035458565E-12</v>
      </c>
      <c r="AJ37" s="24">
        <v>124550.74046153846</v>
      </c>
      <c r="AK37" s="24">
        <v>124550.74046153846</v>
      </c>
      <c r="AL37" s="24"/>
      <c r="AM37" s="598">
        <v>0</v>
      </c>
      <c r="AN37" s="598">
        <v>6.9705794526980697E-2</v>
      </c>
      <c r="AO37" s="598">
        <v>6.9705794526980697E-2</v>
      </c>
      <c r="AP37" s="24"/>
      <c r="AQ37" s="598">
        <v>0</v>
      </c>
      <c r="AR37" s="598">
        <v>0.14124874312788799</v>
      </c>
      <c r="AS37" s="598">
        <v>0.14124874312788799</v>
      </c>
      <c r="AT37" s="24"/>
      <c r="AU37" s="24"/>
      <c r="AV37" s="24"/>
      <c r="AW37" s="24"/>
      <c r="AX37" s="24"/>
      <c r="AY37" s="24"/>
      <c r="AZ37" s="24"/>
      <c r="BA37" s="24"/>
      <c r="BB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</row>
    <row r="38" spans="3:67" s="32" customFormat="1" ht="23.25" customHeight="1">
      <c r="C38" s="32">
        <v>131</v>
      </c>
      <c r="D38" s="32" t="s">
        <v>744</v>
      </c>
      <c r="F38" s="24">
        <v>131628.24</v>
      </c>
      <c r="G38" s="24">
        <v>193743</v>
      </c>
      <c r="H38" s="24">
        <v>-62114.760000000009</v>
      </c>
      <c r="I38" s="24"/>
      <c r="J38" s="24">
        <v>18215.73</v>
      </c>
      <c r="K38" s="24">
        <v>25210.723076923077</v>
      </c>
      <c r="L38" s="24">
        <v>6994.9930769230778</v>
      </c>
      <c r="M38" s="24"/>
      <c r="N38" s="24">
        <v>30212.45</v>
      </c>
      <c r="O38" s="24">
        <v>24858.46123076923</v>
      </c>
      <c r="P38" s="24">
        <v>-5353.9887692307711</v>
      </c>
      <c r="Q38" s="24"/>
      <c r="R38" s="598">
        <v>0.13838770464453526</v>
      </c>
      <c r="S38" s="598">
        <v>0.13012456231669314</v>
      </c>
      <c r="T38" s="598">
        <v>-8.2631423278421157E-3</v>
      </c>
      <c r="U38" s="24"/>
      <c r="V38" s="598">
        <v>0.22952863306536656</v>
      </c>
      <c r="W38" s="598">
        <v>0.12830637096963105</v>
      </c>
      <c r="X38" s="598">
        <v>-0.10122226209573551</v>
      </c>
      <c r="Y38" s="598"/>
      <c r="AA38" s="24">
        <v>492727.17</v>
      </c>
      <c r="AB38" s="24">
        <v>805151</v>
      </c>
      <c r="AC38" s="24">
        <v>-312423.83</v>
      </c>
      <c r="AD38" s="24"/>
      <c r="AE38" s="24">
        <v>64683.600000000006</v>
      </c>
      <c r="AF38" s="24">
        <v>107145.57307692309</v>
      </c>
      <c r="AG38" s="24">
        <v>42461.973076923081</v>
      </c>
      <c r="AH38" s="24"/>
      <c r="AI38" s="24">
        <v>113330.3</v>
      </c>
      <c r="AJ38" s="24">
        <v>104845.16323076923</v>
      </c>
      <c r="AK38" s="24">
        <v>-8485.1367692307686</v>
      </c>
      <c r="AL38" s="24"/>
      <c r="AM38" s="598">
        <v>0.13127670633628749</v>
      </c>
      <c r="AN38" s="598">
        <v>0.1330751288602052</v>
      </c>
      <c r="AO38" s="598">
        <v>1.7984225239177087E-3</v>
      </c>
      <c r="AP38" s="24"/>
      <c r="AQ38" s="598">
        <v>0.23000619186475957</v>
      </c>
      <c r="AR38" s="598">
        <v>0.13021801280849088</v>
      </c>
      <c r="AS38" s="598">
        <v>-9.9788179056268689E-2</v>
      </c>
      <c r="AT38" s="24"/>
      <c r="AU38" s="24"/>
      <c r="AV38" s="24"/>
      <c r="AW38" s="24"/>
      <c r="AX38" s="24"/>
      <c r="AY38" s="24"/>
      <c r="AZ38" s="24"/>
      <c r="BA38" s="24"/>
      <c r="BB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</row>
    <row r="39" spans="3:67" s="32" customFormat="1" ht="23.25" customHeight="1">
      <c r="C39" s="32">
        <v>132</v>
      </c>
      <c r="D39" s="32" t="s">
        <v>812</v>
      </c>
      <c r="F39" s="24">
        <v>0</v>
      </c>
      <c r="G39" s="24">
        <v>0</v>
      </c>
      <c r="H39" s="24">
        <v>0</v>
      </c>
      <c r="I39" s="24"/>
      <c r="J39" s="24">
        <v>0</v>
      </c>
      <c r="K39" s="24">
        <v>0</v>
      </c>
      <c r="L39" s="24">
        <v>0</v>
      </c>
      <c r="M39" s="24"/>
      <c r="N39" s="24">
        <v>0</v>
      </c>
      <c r="O39" s="24">
        <v>0</v>
      </c>
      <c r="P39" s="24">
        <v>0</v>
      </c>
      <c r="Q39" s="24"/>
      <c r="R39" s="598">
        <v>0</v>
      </c>
      <c r="S39" s="598">
        <v>0</v>
      </c>
      <c r="T39" s="598">
        <v>0</v>
      </c>
      <c r="U39" s="24"/>
      <c r="V39" s="598">
        <v>0</v>
      </c>
      <c r="W39" s="598">
        <v>0</v>
      </c>
      <c r="X39" s="598">
        <v>0</v>
      </c>
      <c r="Y39" s="598"/>
      <c r="AA39" s="24">
        <v>0</v>
      </c>
      <c r="AB39" s="24">
        <v>0</v>
      </c>
      <c r="AC39" s="24">
        <v>0</v>
      </c>
      <c r="AD39" s="24"/>
      <c r="AE39" s="24">
        <v>0</v>
      </c>
      <c r="AF39" s="24">
        <v>0</v>
      </c>
      <c r="AG39" s="24">
        <v>0</v>
      </c>
      <c r="AH39" s="24"/>
      <c r="AI39" s="24">
        <v>0</v>
      </c>
      <c r="AJ39" s="24">
        <v>0</v>
      </c>
      <c r="AK39" s="24">
        <v>0</v>
      </c>
      <c r="AL39" s="24"/>
      <c r="AM39" s="598">
        <v>0</v>
      </c>
      <c r="AN39" s="598">
        <v>0</v>
      </c>
      <c r="AO39" s="598">
        <v>0</v>
      </c>
      <c r="AP39" s="24"/>
      <c r="AQ39" s="598">
        <v>0</v>
      </c>
      <c r="AR39" s="598">
        <v>0</v>
      </c>
      <c r="AS39" s="598">
        <v>0</v>
      </c>
      <c r="AT39" s="24"/>
      <c r="AU39" s="24"/>
      <c r="AV39" s="24"/>
      <c r="AW39" s="24"/>
      <c r="AX39" s="24"/>
      <c r="AY39" s="24"/>
      <c r="AZ39" s="24"/>
      <c r="BA39" s="24"/>
      <c r="BB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</row>
    <row r="40" spans="3:67" s="32" customFormat="1" ht="23.25" customHeight="1">
      <c r="C40" s="32">
        <v>133</v>
      </c>
      <c r="D40" s="32" t="s">
        <v>747</v>
      </c>
      <c r="F40" s="24">
        <v>0</v>
      </c>
      <c r="G40" s="24">
        <v>0</v>
      </c>
      <c r="H40" s="24">
        <v>0</v>
      </c>
      <c r="I40" s="24"/>
      <c r="J40" s="24">
        <v>0</v>
      </c>
      <c r="K40" s="24">
        <v>0</v>
      </c>
      <c r="L40" s="24">
        <v>0</v>
      </c>
      <c r="M40" s="24"/>
      <c r="N40" s="24">
        <v>0</v>
      </c>
      <c r="O40" s="24">
        <v>0</v>
      </c>
      <c r="P40" s="24">
        <v>0</v>
      </c>
      <c r="Q40" s="24"/>
      <c r="R40" s="598">
        <v>0</v>
      </c>
      <c r="S40" s="598">
        <v>0</v>
      </c>
      <c r="T40" s="598">
        <v>0</v>
      </c>
      <c r="U40" s="24"/>
      <c r="V40" s="598">
        <v>0</v>
      </c>
      <c r="W40" s="598">
        <v>0</v>
      </c>
      <c r="X40" s="598">
        <v>0</v>
      </c>
      <c r="Y40" s="598"/>
      <c r="AA40" s="24">
        <v>0</v>
      </c>
      <c r="AB40" s="24">
        <v>0</v>
      </c>
      <c r="AC40" s="24">
        <v>0</v>
      </c>
      <c r="AD40" s="24"/>
      <c r="AE40" s="24">
        <v>0</v>
      </c>
      <c r="AF40" s="24">
        <v>0</v>
      </c>
      <c r="AG40" s="24">
        <v>0</v>
      </c>
      <c r="AH40" s="24"/>
      <c r="AI40" s="24">
        <v>0</v>
      </c>
      <c r="AJ40" s="24">
        <v>0</v>
      </c>
      <c r="AK40" s="24">
        <v>0</v>
      </c>
      <c r="AL40" s="24"/>
      <c r="AM40" s="598">
        <v>0</v>
      </c>
      <c r="AN40" s="598">
        <v>0</v>
      </c>
      <c r="AO40" s="598">
        <v>0</v>
      </c>
      <c r="AP40" s="24"/>
      <c r="AQ40" s="598">
        <v>0</v>
      </c>
      <c r="AR40" s="598">
        <v>0</v>
      </c>
      <c r="AS40" s="598">
        <v>0</v>
      </c>
      <c r="AT40" s="24"/>
      <c r="AU40" s="24"/>
      <c r="AV40" s="24"/>
      <c r="AW40" s="24"/>
      <c r="AX40" s="24"/>
      <c r="AY40" s="24"/>
      <c r="AZ40" s="24"/>
      <c r="BA40" s="24"/>
      <c r="BB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</row>
    <row r="41" spans="3:67" s="32" customFormat="1" ht="23.25" customHeight="1">
      <c r="C41" s="32">
        <v>134</v>
      </c>
      <c r="D41" s="32" t="s">
        <v>765</v>
      </c>
      <c r="F41" s="24">
        <v>0</v>
      </c>
      <c r="G41" s="24">
        <v>0</v>
      </c>
      <c r="H41" s="24">
        <v>0</v>
      </c>
      <c r="I41" s="24"/>
      <c r="J41" s="24">
        <v>0</v>
      </c>
      <c r="K41" s="24">
        <v>0</v>
      </c>
      <c r="L41" s="24">
        <v>0</v>
      </c>
      <c r="M41" s="24"/>
      <c r="N41" s="24">
        <v>0</v>
      </c>
      <c r="O41" s="24">
        <v>0</v>
      </c>
      <c r="P41" s="24">
        <v>0</v>
      </c>
      <c r="Q41" s="24"/>
      <c r="R41" s="598">
        <v>0</v>
      </c>
      <c r="S41" s="598">
        <v>0</v>
      </c>
      <c r="T41" s="598">
        <v>0</v>
      </c>
      <c r="U41" s="24"/>
      <c r="V41" s="598">
        <v>0</v>
      </c>
      <c r="W41" s="598">
        <v>0</v>
      </c>
      <c r="X41" s="598">
        <v>0</v>
      </c>
      <c r="Y41" s="598"/>
      <c r="AA41" s="24">
        <v>0</v>
      </c>
      <c r="AB41" s="24">
        <v>0</v>
      </c>
      <c r="AC41" s="24">
        <v>0</v>
      </c>
      <c r="AD41" s="24"/>
      <c r="AE41" s="24">
        <v>0</v>
      </c>
      <c r="AF41" s="24">
        <v>0</v>
      </c>
      <c r="AG41" s="24">
        <v>0</v>
      </c>
      <c r="AH41" s="24"/>
      <c r="AI41" s="24">
        <v>0</v>
      </c>
      <c r="AJ41" s="24">
        <v>0</v>
      </c>
      <c r="AK41" s="24">
        <v>0</v>
      </c>
      <c r="AL41" s="24"/>
      <c r="AM41" s="598">
        <v>0</v>
      </c>
      <c r="AN41" s="598">
        <v>0</v>
      </c>
      <c r="AO41" s="598">
        <v>0</v>
      </c>
      <c r="AP41" s="24"/>
      <c r="AQ41" s="598">
        <v>0</v>
      </c>
      <c r="AR41" s="598">
        <v>0</v>
      </c>
      <c r="AS41" s="598">
        <v>0</v>
      </c>
      <c r="AT41" s="24"/>
      <c r="AU41" s="24"/>
      <c r="AV41" s="24"/>
      <c r="AW41" s="24"/>
      <c r="AX41" s="24"/>
      <c r="AY41" s="24"/>
      <c r="AZ41" s="24"/>
      <c r="BA41" s="24"/>
      <c r="BB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</row>
    <row r="43" spans="3:67" s="54" customFormat="1" ht="23.25" customHeight="1">
      <c r="D43" s="55" t="s">
        <v>624</v>
      </c>
      <c r="F43" s="56">
        <v>971570.7699999999</v>
      </c>
      <c r="G43" s="56">
        <v>1395032</v>
      </c>
      <c r="H43" s="56">
        <v>-423461.23</v>
      </c>
      <c r="I43" s="81"/>
      <c r="J43" s="56">
        <v>79247.44</v>
      </c>
      <c r="K43" s="56">
        <v>120848.08000000002</v>
      </c>
      <c r="L43" s="56">
        <v>41600.640000000014</v>
      </c>
      <c r="M43" s="81"/>
      <c r="N43" s="56">
        <v>109695.2</v>
      </c>
      <c r="O43" s="56">
        <v>207205.47107692307</v>
      </c>
      <c r="P43" s="56">
        <v>97510.271076923076</v>
      </c>
      <c r="Q43" s="56"/>
      <c r="R43" s="599">
        <v>8.1566307310789121E-2</v>
      </c>
      <c r="S43" s="599">
        <v>8.6627460875449466E-2</v>
      </c>
      <c r="T43" s="600">
        <v>5.0611535646603451E-3</v>
      </c>
      <c r="U43" s="56"/>
      <c r="V43" s="599">
        <v>0.11290500227790921</v>
      </c>
      <c r="W43" s="599">
        <v>0.14853098070648063</v>
      </c>
      <c r="X43" s="600">
        <v>3.5625978428571417E-2</v>
      </c>
      <c r="Y43" s="602"/>
      <c r="AA43" s="56">
        <v>7244764.1100000013</v>
      </c>
      <c r="AB43" s="56">
        <v>9046387</v>
      </c>
      <c r="AC43" s="56">
        <v>-1801622.89</v>
      </c>
      <c r="AD43" s="81"/>
      <c r="AE43" s="56">
        <v>671443.09</v>
      </c>
      <c r="AF43" s="56">
        <v>793279.52230769233</v>
      </c>
      <c r="AG43" s="56">
        <v>121836.43230769236</v>
      </c>
      <c r="AH43" s="81"/>
      <c r="AI43" s="56">
        <v>1050233.26</v>
      </c>
      <c r="AJ43" s="56">
        <v>1400903.6653076925</v>
      </c>
      <c r="AK43" s="56">
        <v>350670.40530769248</v>
      </c>
      <c r="AL43" s="56"/>
      <c r="AM43" s="599">
        <v>9.267977256474122E-2</v>
      </c>
      <c r="AN43" s="599">
        <v>8.7690204090062951E-2</v>
      </c>
      <c r="AO43" s="600">
        <v>-4.9895684746782687E-3</v>
      </c>
      <c r="AP43" s="56"/>
      <c r="AQ43" s="599">
        <v>0.14496445212762074</v>
      </c>
      <c r="AR43" s="599">
        <v>0.15485780846073605</v>
      </c>
      <c r="AS43" s="600">
        <v>9.8933563331153052E-3</v>
      </c>
      <c r="AT43" s="25"/>
      <c r="AU43" s="25"/>
      <c r="AV43" s="25"/>
      <c r="AW43" s="25"/>
      <c r="AX43" s="25"/>
      <c r="AY43" s="25"/>
      <c r="AZ43" s="25"/>
      <c r="BA43" s="25"/>
      <c r="BB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</row>
    <row r="44" spans="3:67" s="32" customFormat="1" ht="9.75" customHeight="1">
      <c r="C44" s="32">
        <v>133</v>
      </c>
      <c r="F44" s="24"/>
      <c r="G44" s="24"/>
      <c r="H44" s="24"/>
      <c r="I44" s="78"/>
      <c r="J44" s="78"/>
      <c r="K44" s="78"/>
      <c r="L44" s="24"/>
      <c r="M44" s="78"/>
      <c r="N44" s="78"/>
      <c r="O44" s="78"/>
      <c r="P44" s="24"/>
      <c r="Q44" s="24"/>
      <c r="R44" s="592"/>
      <c r="S44" s="592"/>
      <c r="T44" s="592"/>
      <c r="U44" s="24"/>
      <c r="V44" s="592"/>
      <c r="W44" s="592"/>
      <c r="X44" s="592"/>
      <c r="Y44" s="592"/>
      <c r="AA44" s="24"/>
      <c r="AB44" s="24"/>
      <c r="AC44" s="24"/>
      <c r="AD44" s="78"/>
      <c r="AE44" s="78"/>
      <c r="AF44" s="78"/>
      <c r="AG44" s="24"/>
      <c r="AH44" s="78"/>
      <c r="AI44" s="78"/>
      <c r="AJ44" s="78"/>
      <c r="AK44" s="24"/>
      <c r="AL44" s="24"/>
      <c r="AM44" s="592"/>
      <c r="AN44" s="592"/>
      <c r="AO44" s="592"/>
      <c r="AP44" s="24"/>
      <c r="AQ44" s="592"/>
      <c r="AR44" s="592"/>
      <c r="AS44" s="592"/>
      <c r="AT44" s="24"/>
      <c r="AU44" s="24"/>
      <c r="AV44" s="24"/>
      <c r="AW44" s="24"/>
      <c r="AX44" s="24"/>
      <c r="AY44" s="24"/>
      <c r="AZ44" s="24"/>
      <c r="BA44" s="24"/>
      <c r="BB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</row>
    <row r="45" spans="3:67" s="54" customFormat="1" ht="23.25" customHeight="1">
      <c r="D45" s="55" t="s">
        <v>625</v>
      </c>
      <c r="F45" s="56">
        <v>3504800.05</v>
      </c>
      <c r="G45" s="56">
        <v>4202748</v>
      </c>
      <c r="H45" s="56">
        <v>-697947.95</v>
      </c>
      <c r="I45" s="81"/>
      <c r="J45" s="56">
        <v>261701.05</v>
      </c>
      <c r="K45" s="56">
        <v>335186.85846153845</v>
      </c>
      <c r="L45" s="56">
        <v>73485.808461538458</v>
      </c>
      <c r="M45" s="81"/>
      <c r="N45" s="56">
        <v>459928.47000000009</v>
      </c>
      <c r="O45" s="56">
        <v>591333.11661538458</v>
      </c>
      <c r="P45" s="56">
        <v>131404.6466153845</v>
      </c>
      <c r="Q45" s="56"/>
      <c r="R45" s="599">
        <v>7.4669323860572304E-2</v>
      </c>
      <c r="S45" s="599">
        <v>7.9754212829686297E-2</v>
      </c>
      <c r="T45" s="600">
        <v>5.0848889691139931E-3</v>
      </c>
      <c r="U45" s="56"/>
      <c r="V45" s="599">
        <v>0.13122816235979001</v>
      </c>
      <c r="W45" s="599">
        <v>0.14070154018641723</v>
      </c>
      <c r="X45" s="600">
        <v>9.4733778266272162E-3</v>
      </c>
      <c r="Y45" s="602"/>
      <c r="AA45" s="56">
        <v>27029444.070000008</v>
      </c>
      <c r="AB45" s="56">
        <v>29695784</v>
      </c>
      <c r="AC45" s="56">
        <v>-2666339.9300000002</v>
      </c>
      <c r="AD45" s="81"/>
      <c r="AE45" s="56">
        <v>2121756.2599999998</v>
      </c>
      <c r="AF45" s="56">
        <v>2416096.3607692309</v>
      </c>
      <c r="AG45" s="56">
        <v>294340.1007692311</v>
      </c>
      <c r="AH45" s="81"/>
      <c r="AI45" s="56">
        <v>3743356.1900000004</v>
      </c>
      <c r="AJ45" s="56">
        <v>4263345.8548461534</v>
      </c>
      <c r="AK45" s="56">
        <v>519989.664846153</v>
      </c>
      <c r="AL45" s="56"/>
      <c r="AM45" s="599">
        <v>7.8497961500989144E-2</v>
      </c>
      <c r="AN45" s="599">
        <v>8.1361595328455744E-2</v>
      </c>
      <c r="AO45" s="600">
        <v>2.8636338274665996E-3</v>
      </c>
      <c r="AP45" s="56"/>
      <c r="AQ45" s="599">
        <v>0.13849179362718575</v>
      </c>
      <c r="AR45" s="599">
        <v>0.14356737827989838</v>
      </c>
      <c r="AS45" s="600">
        <v>5.075584652712628E-3</v>
      </c>
      <c r="AT45" s="25"/>
      <c r="AU45" s="25"/>
      <c r="AV45" s="25"/>
      <c r="AW45" s="25"/>
      <c r="AX45" s="25"/>
      <c r="AY45" s="25"/>
      <c r="AZ45" s="25"/>
      <c r="BA45" s="25"/>
      <c r="BB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</row>
    <row r="46" spans="3:67">
      <c r="C46" s="32">
        <v>135</v>
      </c>
      <c r="F46" s="24"/>
      <c r="G46" s="24"/>
      <c r="AA46" s="24"/>
      <c r="AB46" s="24"/>
    </row>
    <row r="47" spans="3:67" ht="21.75" customHeight="1">
      <c r="C47" s="52"/>
      <c r="F47" s="24"/>
      <c r="G47" s="24"/>
      <c r="AA47" s="24"/>
      <c r="AB47" s="24"/>
    </row>
    <row r="48" spans="3:67" ht="21.75" customHeight="1">
      <c r="C48" s="52"/>
      <c r="F48" s="24"/>
      <c r="G48" s="24"/>
      <c r="AA48" s="24"/>
      <c r="AB48" s="24"/>
    </row>
    <row r="49" spans="3:28" ht="21.75" customHeight="1">
      <c r="C49" s="52"/>
      <c r="F49" s="24"/>
      <c r="G49" s="24"/>
      <c r="AA49" s="24"/>
      <c r="AB49" s="24"/>
    </row>
    <row r="50" spans="3:28">
      <c r="C50" s="52"/>
      <c r="F50" s="24"/>
      <c r="G50" s="24"/>
      <c r="AA50" s="24"/>
      <c r="AB50" s="24"/>
    </row>
    <row r="51" spans="3:28">
      <c r="C51" s="52"/>
      <c r="F51" s="24"/>
      <c r="G51" s="24"/>
      <c r="AA51" s="24"/>
      <c r="AB51" s="24"/>
    </row>
    <row r="52" spans="3:28">
      <c r="C52" s="52"/>
      <c r="F52" s="24"/>
      <c r="G52" s="24"/>
      <c r="AA52" s="24"/>
      <c r="AB52" s="24"/>
    </row>
    <row r="53" spans="3:28">
      <c r="C53" s="52"/>
      <c r="F53" s="24"/>
      <c r="G53" s="24"/>
      <c r="AA53" s="24"/>
      <c r="AB53" s="24"/>
    </row>
    <row r="54" spans="3:28">
      <c r="C54" s="52"/>
      <c r="F54" s="24"/>
      <c r="G54" s="24"/>
      <c r="AA54" s="24"/>
      <c r="AB54" s="24"/>
    </row>
    <row r="55" spans="3:28">
      <c r="C55" s="52"/>
      <c r="F55" s="24"/>
      <c r="G55" s="24"/>
      <c r="AA55" s="24"/>
      <c r="AB55" s="24"/>
    </row>
    <row r="56" spans="3:28">
      <c r="C56" s="52"/>
      <c r="F56" s="24"/>
      <c r="G56" s="24"/>
      <c r="AA56" s="24"/>
      <c r="AB56" s="24"/>
    </row>
    <row r="57" spans="3:28" s="32" customFormat="1" ht="14"/>
    <row r="58" spans="3:28" s="32" customFormat="1" ht="14"/>
    <row r="59" spans="3:28" s="32" customFormat="1" ht="14"/>
    <row r="60" spans="3:28" s="32" customFormat="1" ht="14"/>
    <row r="61" spans="3:28" s="32" customFormat="1" ht="14"/>
  </sheetData>
  <mergeCells count="3">
    <mergeCell ref="D6:D8"/>
    <mergeCell ref="F6:T7"/>
    <mergeCell ref="AA6:AO7"/>
  </mergeCells>
  <pageMargins left="0.70866141732283472" right="0.70866141732283472" top="0.74803149606299213" bottom="0.74803149606299213" header="0.31496062992125984" footer="0.31496062992125984"/>
  <pageSetup paperSize="9" scale="55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D226-A36F-4B2F-816E-5BDACB85912A}">
  <sheetPr>
    <tabColor theme="9" tint="-0.499984740745262"/>
    <pageSetUpPr fitToPage="1"/>
  </sheetPr>
  <dimension ref="A1:GW94"/>
  <sheetViews>
    <sheetView showGridLines="0" topLeftCell="A5" zoomScale="85" zoomScaleNormal="85" workbookViewId="0">
      <selection activeCell="AD14" sqref="AD14"/>
    </sheetView>
  </sheetViews>
  <sheetFormatPr baseColWidth="10" defaultColWidth="8.83203125" defaultRowHeight="15" outlineLevelRow="1" outlineLevelCol="2"/>
  <cols>
    <col min="1" max="1" width="1.5" style="32" customWidth="1"/>
    <col min="2" max="2" width="1" style="32" hidden="1" customWidth="1" outlineLevel="1"/>
    <col min="3" max="3" width="12.5" style="32" hidden="1" customWidth="1" outlineLevel="1"/>
    <col min="4" max="4" width="31.5" style="32" customWidth="1" collapsed="1"/>
    <col min="5" max="5" width="3" style="32" customWidth="1"/>
    <col min="6" max="8" width="11.5" style="33" customWidth="1"/>
    <col min="9" max="9" width="2.5" style="33" hidden="1" customWidth="1" outlineLevel="1"/>
    <col min="10" max="11" width="11.5" style="33" hidden="1" customWidth="1" outlineLevel="1"/>
    <col min="12" max="12" width="11.5" style="37" hidden="1" customWidth="1" outlineLevel="1"/>
    <col min="13" max="13" width="2.5" style="33" customWidth="1" collapsed="1"/>
    <col min="14" max="16" width="11.5" style="33" customWidth="1"/>
    <col min="17" max="17" width="2.5" style="33" customWidth="1"/>
    <col min="18" max="20" width="11.5" style="606" customWidth="1"/>
    <col min="21" max="21" width="2.5" style="606" hidden="1" customWidth="1" outlineLevel="1"/>
    <col min="22" max="24" width="11.5" style="606" hidden="1" customWidth="1" outlineLevel="1"/>
    <col min="25" max="25" width="2.5" style="606" customWidth="1" collapsed="1"/>
    <col min="26" max="29" width="11.5" style="606" customWidth="1"/>
    <col min="30" max="32" width="11.5" style="33" customWidth="1"/>
    <col min="33" max="33" width="2.5" style="33" hidden="1" customWidth="1" outlineLevel="1"/>
    <col min="34" max="36" width="11.5" style="33" hidden="1" customWidth="1" outlineLevel="1"/>
    <col min="37" max="37" width="2.5" style="33" customWidth="1" collapsed="1"/>
    <col min="38" max="40" width="11.5" style="33" customWidth="1"/>
    <col min="41" max="41" width="2.5" style="33" customWidth="1"/>
    <col min="42" max="44" width="11.5" style="606" customWidth="1"/>
    <col min="45" max="45" width="2.5" style="606" hidden="1" customWidth="1" outlineLevel="1"/>
    <col min="46" max="48" width="11.5" style="606" hidden="1" customWidth="1" outlineLevel="1"/>
    <col min="49" max="49" width="2.5" style="606" customWidth="1" collapsed="1"/>
    <col min="50" max="52" width="11.5" style="606" customWidth="1"/>
    <col min="53" max="53" width="15.5" style="32" hidden="1" customWidth="1" outlineLevel="1"/>
    <col min="54" max="65" width="11.5" style="33" hidden="1" customWidth="1" outlineLevel="1"/>
    <col min="66" max="66" width="11.5" style="37" hidden="1" customWidth="1" outlineLevel="1"/>
    <col min="67" max="67" width="11.5" style="1229" hidden="1" customWidth="1" outlineLevel="1"/>
    <col min="68" max="68" width="11.5" hidden="1" customWidth="1" outlineLevel="1"/>
    <col min="69" max="80" width="8.5" hidden="1" customWidth="1" outlineLevel="2"/>
    <col min="81" max="81" width="11.5" style="37" hidden="1" customWidth="1" outlineLevel="1"/>
    <col min="82" max="82" width="11.5" style="1229" hidden="1" customWidth="1" outlineLevel="1"/>
    <col min="83" max="83" width="2.5" hidden="1" customWidth="1" outlineLevel="1"/>
    <col min="84" max="95" width="8.5" hidden="1" customWidth="1" outlineLevel="2"/>
    <col min="96" max="96" width="13.33203125" style="37" hidden="1" customWidth="1" outlineLevel="1"/>
    <col min="97" max="97" width="11.5" style="1229" hidden="1" customWidth="1" outlineLevel="1"/>
    <col min="98" max="98" width="2.5" hidden="1" customWidth="1" outlineLevel="1"/>
    <col min="99" max="110" width="8.5" hidden="1" customWidth="1" outlineLevel="2"/>
    <col min="111" max="111" width="13.33203125" style="37" hidden="1" customWidth="1" outlineLevel="1"/>
    <col min="112" max="112" width="11.5" style="1229" hidden="1" customWidth="1" outlineLevel="1"/>
    <col min="113" max="113" width="8.6640625" collapsed="1"/>
  </cols>
  <sheetData>
    <row r="1" spans="1:205" s="52" customFormat="1" ht="14" hidden="1" outlineLevel="1">
      <c r="D1" s="52">
        <v>7</v>
      </c>
      <c r="L1" s="654"/>
      <c r="BB1" s="1289">
        <v>1</v>
      </c>
      <c r="BC1" s="1289">
        <v>2</v>
      </c>
      <c r="BD1" s="1289">
        <v>3</v>
      </c>
      <c r="BE1" s="1289">
        <v>4</v>
      </c>
      <c r="BF1" s="1289">
        <v>5</v>
      </c>
      <c r="BG1" s="1289">
        <v>6</v>
      </c>
      <c r="BH1" s="1289">
        <v>7</v>
      </c>
      <c r="BI1" s="1289">
        <v>8</v>
      </c>
      <c r="BJ1" s="1289">
        <v>9</v>
      </c>
      <c r="BK1" s="1289">
        <v>10</v>
      </c>
      <c r="BL1" s="1289">
        <v>11</v>
      </c>
      <c r="BM1" s="1289">
        <v>12</v>
      </c>
      <c r="BQ1" s="1289">
        <v>1</v>
      </c>
      <c r="BR1" s="1289">
        <v>2</v>
      </c>
      <c r="BS1" s="1289">
        <v>3</v>
      </c>
      <c r="BT1" s="1289">
        <v>4</v>
      </c>
      <c r="BU1" s="1289">
        <v>5</v>
      </c>
      <c r="BV1" s="1289">
        <v>6</v>
      </c>
      <c r="BW1" s="1289">
        <v>7</v>
      </c>
      <c r="BX1" s="1289">
        <v>8</v>
      </c>
      <c r="BY1" s="1289">
        <v>9</v>
      </c>
      <c r="BZ1" s="1289">
        <v>10</v>
      </c>
      <c r="CA1" s="1289">
        <v>11</v>
      </c>
      <c r="CB1" s="1289">
        <v>12</v>
      </c>
      <c r="CF1" s="1289">
        <v>1</v>
      </c>
      <c r="CG1" s="1289">
        <v>2</v>
      </c>
      <c r="CH1" s="1289">
        <v>3</v>
      </c>
      <c r="CI1" s="1289">
        <v>4</v>
      </c>
      <c r="CJ1" s="1289">
        <v>5</v>
      </c>
      <c r="CK1" s="1289">
        <v>6</v>
      </c>
      <c r="CL1" s="1289">
        <v>7</v>
      </c>
      <c r="CM1" s="1289">
        <v>8</v>
      </c>
      <c r="CN1" s="1289">
        <v>9</v>
      </c>
      <c r="CO1" s="1289">
        <v>10</v>
      </c>
      <c r="CP1" s="1289">
        <v>11</v>
      </c>
      <c r="CQ1" s="1289">
        <v>12</v>
      </c>
      <c r="CU1" s="1289">
        <v>1</v>
      </c>
      <c r="CV1" s="1289">
        <v>2</v>
      </c>
      <c r="CW1" s="1289">
        <v>3</v>
      </c>
      <c r="CX1" s="1289">
        <v>4</v>
      </c>
      <c r="CY1" s="1289">
        <v>5</v>
      </c>
      <c r="CZ1" s="1289">
        <v>6</v>
      </c>
      <c r="DA1" s="1289">
        <v>7</v>
      </c>
      <c r="DB1" s="1289">
        <v>8</v>
      </c>
      <c r="DC1" s="1289">
        <v>9</v>
      </c>
      <c r="DD1" s="1289">
        <v>10</v>
      </c>
      <c r="DE1" s="1289">
        <v>11</v>
      </c>
      <c r="DF1" s="1289">
        <v>12</v>
      </c>
    </row>
    <row r="2" spans="1:205" s="52" customFormat="1" ht="14" hidden="1" outlineLevel="1">
      <c r="D2" s="52" t="s">
        <v>6</v>
      </c>
      <c r="L2" s="654"/>
      <c r="BB2" s="1289">
        <v>0</v>
      </c>
      <c r="BC2" s="1289">
        <v>0</v>
      </c>
      <c r="BD2" s="1289">
        <v>0</v>
      </c>
      <c r="BE2" s="1289">
        <v>0</v>
      </c>
      <c r="BF2" s="1289">
        <v>0</v>
      </c>
      <c r="BG2" s="1289">
        <v>0</v>
      </c>
      <c r="BH2" s="1289">
        <v>1</v>
      </c>
      <c r="BI2" s="1289">
        <v>0</v>
      </c>
      <c r="BJ2" s="1289">
        <v>0</v>
      </c>
      <c r="BK2" s="1289">
        <v>0</v>
      </c>
      <c r="BL2" s="1289">
        <v>0</v>
      </c>
      <c r="BM2" s="1289">
        <v>0</v>
      </c>
      <c r="BQ2" s="1289">
        <v>0</v>
      </c>
      <c r="BR2" s="1289">
        <v>0</v>
      </c>
      <c r="BS2" s="1289">
        <v>0</v>
      </c>
      <c r="BT2" s="1289">
        <v>0</v>
      </c>
      <c r="BU2" s="1289">
        <v>0</v>
      </c>
      <c r="BV2" s="1289">
        <v>0</v>
      </c>
      <c r="BW2" s="1289">
        <v>1</v>
      </c>
      <c r="BX2" s="1289">
        <v>0</v>
      </c>
      <c r="BY2" s="1289">
        <v>0</v>
      </c>
      <c r="BZ2" s="1289">
        <v>0</v>
      </c>
      <c r="CA2" s="1289">
        <v>0</v>
      </c>
      <c r="CB2" s="1289">
        <v>0</v>
      </c>
      <c r="CF2" s="1289">
        <v>0</v>
      </c>
      <c r="CG2" s="1289">
        <v>0</v>
      </c>
      <c r="CH2" s="1289">
        <v>0</v>
      </c>
      <c r="CI2" s="1289">
        <v>0</v>
      </c>
      <c r="CJ2" s="1289">
        <v>0</v>
      </c>
      <c r="CK2" s="1289">
        <v>0</v>
      </c>
      <c r="CL2" s="1289">
        <v>1</v>
      </c>
      <c r="CM2" s="1289">
        <v>0</v>
      </c>
      <c r="CN2" s="1289">
        <v>0</v>
      </c>
      <c r="CO2" s="1289">
        <v>0</v>
      </c>
      <c r="CP2" s="1289">
        <v>0</v>
      </c>
      <c r="CQ2" s="1289">
        <v>0</v>
      </c>
      <c r="CU2" s="1289">
        <v>0</v>
      </c>
      <c r="CV2" s="1289">
        <v>0</v>
      </c>
      <c r="CW2" s="1289">
        <v>0</v>
      </c>
      <c r="CX2" s="1289">
        <v>0</v>
      </c>
      <c r="CY2" s="1289">
        <v>0</v>
      </c>
      <c r="CZ2" s="1289">
        <v>0</v>
      </c>
      <c r="DA2" s="1289">
        <v>1</v>
      </c>
      <c r="DB2" s="1289">
        <v>0</v>
      </c>
      <c r="DC2" s="1289">
        <v>0</v>
      </c>
      <c r="DD2" s="1289">
        <v>0</v>
      </c>
      <c r="DE2" s="1289">
        <v>0</v>
      </c>
      <c r="DF2" s="1289">
        <v>0</v>
      </c>
    </row>
    <row r="3" spans="1:205" s="52" customFormat="1" ht="14" hidden="1" outlineLevel="1">
      <c r="D3" s="52" t="s">
        <v>349</v>
      </c>
      <c r="L3" s="654"/>
      <c r="BB3" s="1289">
        <v>1</v>
      </c>
      <c r="BC3" s="1289">
        <v>1</v>
      </c>
      <c r="BD3" s="1289">
        <v>1</v>
      </c>
      <c r="BE3" s="1289">
        <v>1</v>
      </c>
      <c r="BF3" s="1289">
        <v>1</v>
      </c>
      <c r="BG3" s="1289">
        <v>1</v>
      </c>
      <c r="BH3" s="1289">
        <v>1</v>
      </c>
      <c r="BI3" s="1289">
        <v>0</v>
      </c>
      <c r="BJ3" s="1289">
        <v>0</v>
      </c>
      <c r="BK3" s="1289">
        <v>0</v>
      </c>
      <c r="BL3" s="1289">
        <v>0</v>
      </c>
      <c r="BM3" s="1289">
        <v>0</v>
      </c>
      <c r="BQ3" s="1289">
        <v>1</v>
      </c>
      <c r="BR3" s="1289">
        <v>1</v>
      </c>
      <c r="BS3" s="1289">
        <v>1</v>
      </c>
      <c r="BT3" s="1289">
        <v>1</v>
      </c>
      <c r="BU3" s="1289">
        <v>1</v>
      </c>
      <c r="BV3" s="1289">
        <v>1</v>
      </c>
      <c r="BW3" s="1289">
        <v>1</v>
      </c>
      <c r="BX3" s="1289">
        <v>0</v>
      </c>
      <c r="BY3" s="1289">
        <v>0</v>
      </c>
      <c r="BZ3" s="1289">
        <v>0</v>
      </c>
      <c r="CA3" s="1289">
        <v>0</v>
      </c>
      <c r="CB3" s="1289">
        <v>0</v>
      </c>
      <c r="CF3" s="1289">
        <v>1</v>
      </c>
      <c r="CG3" s="1289">
        <v>1</v>
      </c>
      <c r="CH3" s="1289">
        <v>1</v>
      </c>
      <c r="CI3" s="1289">
        <v>1</v>
      </c>
      <c r="CJ3" s="1289">
        <v>1</v>
      </c>
      <c r="CK3" s="1289">
        <v>1</v>
      </c>
      <c r="CL3" s="1289">
        <v>1</v>
      </c>
      <c r="CM3" s="1289">
        <v>0</v>
      </c>
      <c r="CN3" s="1289">
        <v>0</v>
      </c>
      <c r="CO3" s="1289">
        <v>0</v>
      </c>
      <c r="CP3" s="1289">
        <v>0</v>
      </c>
      <c r="CQ3" s="1289">
        <v>0</v>
      </c>
      <c r="CU3" s="1289">
        <v>1</v>
      </c>
      <c r="CV3" s="1289">
        <v>1</v>
      </c>
      <c r="CW3" s="1289">
        <v>1</v>
      </c>
      <c r="CX3" s="1289">
        <v>1</v>
      </c>
      <c r="CY3" s="1289">
        <v>1</v>
      </c>
      <c r="CZ3" s="1289">
        <v>1</v>
      </c>
      <c r="DA3" s="1289">
        <v>1</v>
      </c>
      <c r="DB3" s="1289">
        <v>0</v>
      </c>
      <c r="DC3" s="1289">
        <v>0</v>
      </c>
      <c r="DD3" s="1289">
        <v>0</v>
      </c>
      <c r="DE3" s="1289">
        <v>0</v>
      </c>
      <c r="DF3" s="1289">
        <v>0</v>
      </c>
    </row>
    <row r="4" spans="1:205" ht="19" hidden="1" outlineLevel="1">
      <c r="D4" s="119" t="s">
        <v>1048</v>
      </c>
      <c r="E4" s="35"/>
      <c r="BA4" s="35"/>
    </row>
    <row r="5" spans="1:205" ht="16" collapsed="1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607"/>
      <c r="S5" s="607"/>
      <c r="T5" s="607"/>
      <c r="U5" s="607"/>
      <c r="V5" s="607"/>
      <c r="W5" s="607"/>
      <c r="X5" s="607"/>
      <c r="Y5" s="607"/>
      <c r="Z5" s="607"/>
      <c r="AA5" s="607"/>
      <c r="AB5" s="607"/>
      <c r="AC5" s="607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607"/>
      <c r="AQ5" s="607"/>
      <c r="AR5" s="607"/>
      <c r="AS5" s="607"/>
      <c r="AT5" s="607"/>
      <c r="AU5" s="607"/>
      <c r="AV5" s="607"/>
      <c r="AW5" s="607"/>
      <c r="AX5" s="607"/>
      <c r="AY5" s="607"/>
      <c r="AZ5" s="607"/>
      <c r="BA5" s="35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1279"/>
      <c r="CC5" s="23"/>
      <c r="CD5" s="1279"/>
      <c r="CR5" s="23"/>
      <c r="CS5" s="1279"/>
      <c r="DG5" s="23"/>
      <c r="DH5" s="1279"/>
    </row>
    <row r="6" spans="1:205" ht="16">
      <c r="A6" s="38"/>
      <c r="B6" s="38"/>
      <c r="C6" s="38"/>
      <c r="D6" s="1328" t="s">
        <v>853</v>
      </c>
      <c r="E6" s="39"/>
      <c r="F6" s="1331" t="s">
        <v>855</v>
      </c>
      <c r="G6" s="1331"/>
      <c r="H6" s="1331"/>
      <c r="I6" s="1331"/>
      <c r="J6" s="1331"/>
      <c r="K6" s="1331"/>
      <c r="L6" s="1331"/>
      <c r="M6" s="1331"/>
      <c r="N6" s="1331"/>
      <c r="O6" s="1331"/>
      <c r="P6" s="1331"/>
      <c r="Q6" s="1331"/>
      <c r="R6" s="1331"/>
      <c r="S6" s="1331"/>
      <c r="T6" s="1331"/>
      <c r="U6" s="1331"/>
      <c r="V6" s="1331"/>
      <c r="W6" s="1331"/>
      <c r="X6" s="1331"/>
      <c r="Y6" s="1331"/>
      <c r="Z6" s="1331"/>
      <c r="AA6" s="1331"/>
      <c r="AB6" s="1331"/>
      <c r="AC6" s="1264"/>
      <c r="AD6" s="1331" t="s">
        <v>856</v>
      </c>
      <c r="AE6" s="1331"/>
      <c r="AF6" s="1331"/>
      <c r="AG6" s="1331"/>
      <c r="AH6" s="1331"/>
      <c r="AI6" s="1331"/>
      <c r="AJ6" s="1331"/>
      <c r="AK6" s="1331"/>
      <c r="AL6" s="1331"/>
      <c r="AM6" s="1331"/>
      <c r="AN6" s="1331"/>
      <c r="AO6" s="1331"/>
      <c r="AP6" s="1331"/>
      <c r="AQ6" s="1331"/>
      <c r="AR6" s="1331"/>
      <c r="AS6" s="1331"/>
      <c r="AT6" s="1331"/>
      <c r="AU6" s="1331"/>
      <c r="AV6" s="1331"/>
      <c r="AW6" s="1331"/>
      <c r="AX6" s="1331"/>
      <c r="AY6" s="1331"/>
      <c r="AZ6" s="1331"/>
      <c r="BA6" s="39"/>
      <c r="BB6" s="40" t="s">
        <v>43</v>
      </c>
      <c r="BC6" s="40" t="s">
        <v>44</v>
      </c>
      <c r="BD6" s="40" t="s">
        <v>45</v>
      </c>
      <c r="BE6" s="40" t="s">
        <v>46</v>
      </c>
      <c r="BF6" s="40" t="s">
        <v>47</v>
      </c>
      <c r="BG6" s="40" t="s">
        <v>48</v>
      </c>
      <c r="BH6" s="40" t="s">
        <v>49</v>
      </c>
      <c r="BI6" s="40" t="s">
        <v>50</v>
      </c>
      <c r="BJ6" s="40" t="s">
        <v>51</v>
      </c>
      <c r="BK6" s="40" t="s">
        <v>52</v>
      </c>
      <c r="BL6" s="40" t="s">
        <v>53</v>
      </c>
      <c r="BM6" s="40" t="s">
        <v>54</v>
      </c>
      <c r="BN6" s="144" t="s">
        <v>56</v>
      </c>
      <c r="BO6" s="1278"/>
      <c r="BP6" s="39"/>
      <c r="BQ6" s="40" t="s">
        <v>43</v>
      </c>
      <c r="BR6" s="40" t="s">
        <v>44</v>
      </c>
      <c r="BS6" s="40" t="s">
        <v>45</v>
      </c>
      <c r="BT6" s="40" t="s">
        <v>46</v>
      </c>
      <c r="BU6" s="40" t="s">
        <v>47</v>
      </c>
      <c r="BV6" s="40" t="s">
        <v>48</v>
      </c>
      <c r="BW6" s="40" t="s">
        <v>49</v>
      </c>
      <c r="BX6" s="40" t="s">
        <v>50</v>
      </c>
      <c r="BY6" s="40" t="s">
        <v>51</v>
      </c>
      <c r="BZ6" s="40" t="s">
        <v>52</v>
      </c>
      <c r="CA6" s="40" t="s">
        <v>53</v>
      </c>
      <c r="CB6" s="40" t="s">
        <v>54</v>
      </c>
      <c r="CC6" s="144"/>
      <c r="CD6" s="1278"/>
      <c r="CE6" s="39"/>
      <c r="CF6" s="40" t="s">
        <v>43</v>
      </c>
      <c r="CG6" s="40" t="s">
        <v>44</v>
      </c>
      <c r="CH6" s="40" t="s">
        <v>45</v>
      </c>
      <c r="CI6" s="40" t="s">
        <v>46</v>
      </c>
      <c r="CJ6" s="40" t="s">
        <v>47</v>
      </c>
      <c r="CK6" s="40" t="s">
        <v>48</v>
      </c>
      <c r="CL6" s="40" t="s">
        <v>49</v>
      </c>
      <c r="CM6" s="40" t="s">
        <v>50</v>
      </c>
      <c r="CN6" s="40" t="s">
        <v>51</v>
      </c>
      <c r="CO6" s="40" t="s">
        <v>52</v>
      </c>
      <c r="CP6" s="40" t="s">
        <v>53</v>
      </c>
      <c r="CQ6" s="40" t="s">
        <v>54</v>
      </c>
      <c r="CR6" s="144"/>
      <c r="CS6" s="1278"/>
      <c r="CT6" s="39"/>
      <c r="CU6" s="40" t="s">
        <v>43</v>
      </c>
      <c r="CV6" s="40" t="s">
        <v>44</v>
      </c>
      <c r="CW6" s="40" t="s">
        <v>45</v>
      </c>
      <c r="CX6" s="40" t="s">
        <v>46</v>
      </c>
      <c r="CY6" s="40" t="s">
        <v>47</v>
      </c>
      <c r="CZ6" s="40" t="s">
        <v>48</v>
      </c>
      <c r="DA6" s="40" t="s">
        <v>49</v>
      </c>
      <c r="DB6" s="40" t="s">
        <v>50</v>
      </c>
      <c r="DC6" s="40" t="s">
        <v>51</v>
      </c>
      <c r="DD6" s="40" t="s">
        <v>52</v>
      </c>
      <c r="DE6" s="40" t="s">
        <v>53</v>
      </c>
      <c r="DF6" s="40" t="s">
        <v>54</v>
      </c>
      <c r="DG6" s="144"/>
      <c r="DH6" s="1278"/>
    </row>
    <row r="7" spans="1:205" ht="15" customHeight="1">
      <c r="A7" s="42"/>
      <c r="B7" s="42"/>
      <c r="C7" s="42"/>
      <c r="D7" s="1329"/>
      <c r="E7" s="43"/>
      <c r="F7" s="1332"/>
      <c r="G7" s="1332"/>
      <c r="H7" s="1332"/>
      <c r="I7" s="1332"/>
      <c r="J7" s="1332"/>
      <c r="K7" s="1332"/>
      <c r="L7" s="1332"/>
      <c r="M7" s="1332"/>
      <c r="N7" s="1332"/>
      <c r="O7" s="1332"/>
      <c r="P7" s="1332"/>
      <c r="Q7" s="1332"/>
      <c r="R7" s="1332"/>
      <c r="S7" s="1332"/>
      <c r="T7" s="1332"/>
      <c r="U7" s="1332"/>
      <c r="V7" s="1332"/>
      <c r="W7" s="1332"/>
      <c r="X7" s="1332"/>
      <c r="Y7" s="1332"/>
      <c r="Z7" s="1332"/>
      <c r="AA7" s="1332"/>
      <c r="AB7" s="1332"/>
      <c r="AC7" s="609"/>
      <c r="AD7" s="1332"/>
      <c r="AE7" s="1332"/>
      <c r="AF7" s="1332"/>
      <c r="AG7" s="1332"/>
      <c r="AH7" s="1332"/>
      <c r="AI7" s="1332"/>
      <c r="AJ7" s="1332"/>
      <c r="AK7" s="1332"/>
      <c r="AL7" s="1332"/>
      <c r="AM7" s="1332"/>
      <c r="AN7" s="1332"/>
      <c r="AO7" s="1332"/>
      <c r="AP7" s="1332"/>
      <c r="AQ7" s="1332"/>
      <c r="AR7" s="1332"/>
      <c r="AS7" s="1332"/>
      <c r="AT7" s="1332"/>
      <c r="AU7" s="1332"/>
      <c r="AV7" s="1332"/>
      <c r="AW7" s="1332"/>
      <c r="AX7" s="1332"/>
      <c r="AY7" s="1332"/>
      <c r="AZ7" s="1332"/>
      <c r="BA7" s="43"/>
      <c r="BB7" s="1050" t="s">
        <v>736</v>
      </c>
      <c r="BC7" s="1050" t="s">
        <v>737</v>
      </c>
      <c r="BD7" s="1050" t="s">
        <v>738</v>
      </c>
      <c r="BE7" s="1050" t="s">
        <v>739</v>
      </c>
      <c r="BF7" s="1050" t="s">
        <v>740</v>
      </c>
      <c r="BG7" s="1050" t="s">
        <v>729</v>
      </c>
      <c r="BH7" s="1050" t="s">
        <v>730</v>
      </c>
      <c r="BI7" s="1050" t="s">
        <v>731</v>
      </c>
      <c r="BJ7" s="1050" t="s">
        <v>732</v>
      </c>
      <c r="BK7" s="1050" t="s">
        <v>733</v>
      </c>
      <c r="BL7" s="1050" t="s">
        <v>734</v>
      </c>
      <c r="BM7" s="1050" t="s">
        <v>735</v>
      </c>
      <c r="BN7" s="44" t="s">
        <v>9</v>
      </c>
      <c r="BO7" s="1277"/>
      <c r="BP7" s="43"/>
      <c r="BQ7" s="44" t="s">
        <v>736</v>
      </c>
      <c r="BR7" s="44" t="s">
        <v>737</v>
      </c>
      <c r="BS7" s="44" t="s">
        <v>738</v>
      </c>
      <c r="BT7" s="44" t="s">
        <v>739</v>
      </c>
      <c r="BU7" s="44" t="s">
        <v>740</v>
      </c>
      <c r="BV7" s="44" t="s">
        <v>729</v>
      </c>
      <c r="BW7" s="44" t="s">
        <v>730</v>
      </c>
      <c r="BX7" s="44" t="s">
        <v>731</v>
      </c>
      <c r="BY7" s="44" t="s">
        <v>732</v>
      </c>
      <c r="BZ7" s="44" t="s">
        <v>733</v>
      </c>
      <c r="CA7" s="44" t="s">
        <v>734</v>
      </c>
      <c r="CB7" s="44" t="s">
        <v>735</v>
      </c>
      <c r="CC7" s="44" t="s">
        <v>278</v>
      </c>
      <c r="CD7" s="1277"/>
      <c r="CE7" s="43"/>
      <c r="CF7" s="44" t="s">
        <v>736</v>
      </c>
      <c r="CG7" s="44" t="s">
        <v>737</v>
      </c>
      <c r="CH7" s="44" t="s">
        <v>738</v>
      </c>
      <c r="CI7" s="44" t="s">
        <v>739</v>
      </c>
      <c r="CJ7" s="44" t="s">
        <v>740</v>
      </c>
      <c r="CK7" s="44" t="s">
        <v>729</v>
      </c>
      <c r="CL7" s="44" t="s">
        <v>730</v>
      </c>
      <c r="CM7" s="44" t="s">
        <v>731</v>
      </c>
      <c r="CN7" s="44" t="s">
        <v>732</v>
      </c>
      <c r="CO7" s="44" t="s">
        <v>733</v>
      </c>
      <c r="CP7" s="44" t="s">
        <v>734</v>
      </c>
      <c r="CQ7" s="44" t="s">
        <v>735</v>
      </c>
      <c r="CR7" s="44" t="s">
        <v>851</v>
      </c>
      <c r="CS7" s="1277"/>
      <c r="CT7" s="43"/>
      <c r="CU7" s="44" t="s">
        <v>736</v>
      </c>
      <c r="CV7" s="44" t="s">
        <v>737</v>
      </c>
      <c r="CW7" s="44" t="s">
        <v>738</v>
      </c>
      <c r="CX7" s="44" t="s">
        <v>739</v>
      </c>
      <c r="CY7" s="44" t="s">
        <v>740</v>
      </c>
      <c r="CZ7" s="44" t="s">
        <v>729</v>
      </c>
      <c r="DA7" s="44" t="s">
        <v>730</v>
      </c>
      <c r="DB7" s="44" t="s">
        <v>731</v>
      </c>
      <c r="DC7" s="44" t="s">
        <v>732</v>
      </c>
      <c r="DD7" s="44" t="s">
        <v>733</v>
      </c>
      <c r="DE7" s="44" t="s">
        <v>734</v>
      </c>
      <c r="DF7" s="44" t="s">
        <v>735</v>
      </c>
      <c r="DG7" s="44" t="s">
        <v>851</v>
      </c>
      <c r="DH7" s="1277"/>
    </row>
    <row r="8" spans="1:205" ht="34.5" customHeight="1">
      <c r="D8" s="1330"/>
      <c r="E8" s="46"/>
      <c r="F8" s="19" t="s">
        <v>628</v>
      </c>
      <c r="G8" s="19" t="s">
        <v>629</v>
      </c>
      <c r="H8" s="145" t="s">
        <v>275</v>
      </c>
      <c r="I8" s="19"/>
      <c r="J8" s="19" t="s">
        <v>628</v>
      </c>
      <c r="K8" s="19" t="s">
        <v>629</v>
      </c>
      <c r="L8" s="145" t="s">
        <v>147</v>
      </c>
      <c r="M8" s="19"/>
      <c r="N8" s="19" t="s">
        <v>628</v>
      </c>
      <c r="O8" s="19" t="s">
        <v>629</v>
      </c>
      <c r="P8" s="145" t="s">
        <v>626</v>
      </c>
      <c r="Q8" s="19"/>
      <c r="R8" s="610" t="s">
        <v>628</v>
      </c>
      <c r="S8" s="610" t="s">
        <v>629</v>
      </c>
      <c r="T8" s="590" t="s">
        <v>275</v>
      </c>
      <c r="U8" s="610"/>
      <c r="V8" s="610" t="s">
        <v>628</v>
      </c>
      <c r="W8" s="610" t="s">
        <v>629</v>
      </c>
      <c r="X8" s="610" t="s">
        <v>147</v>
      </c>
      <c r="Y8" s="610"/>
      <c r="Z8" s="610" t="s">
        <v>628</v>
      </c>
      <c r="AA8" s="610" t="s">
        <v>629</v>
      </c>
      <c r="AB8" s="590" t="s">
        <v>626</v>
      </c>
      <c r="AC8" s="601"/>
      <c r="AD8" s="19" t="s">
        <v>628</v>
      </c>
      <c r="AE8" s="19" t="s">
        <v>629</v>
      </c>
      <c r="AF8" s="145" t="s">
        <v>275</v>
      </c>
      <c r="AG8" s="19"/>
      <c r="AH8" s="19" t="s">
        <v>628</v>
      </c>
      <c r="AI8" s="19" t="s">
        <v>629</v>
      </c>
      <c r="AJ8" s="19" t="s">
        <v>147</v>
      </c>
      <c r="AK8" s="19"/>
      <c r="AL8" s="19" t="s">
        <v>628</v>
      </c>
      <c r="AM8" s="19" t="s">
        <v>629</v>
      </c>
      <c r="AN8" s="145" t="s">
        <v>626</v>
      </c>
      <c r="AO8" s="19"/>
      <c r="AP8" s="610" t="s">
        <v>628</v>
      </c>
      <c r="AQ8" s="610" t="s">
        <v>629</v>
      </c>
      <c r="AR8" s="590" t="s">
        <v>275</v>
      </c>
      <c r="AS8" s="610"/>
      <c r="AT8" s="610" t="s">
        <v>628</v>
      </c>
      <c r="AU8" s="610" t="s">
        <v>629</v>
      </c>
      <c r="AV8" s="610" t="s">
        <v>147</v>
      </c>
      <c r="AW8" s="610"/>
      <c r="AX8" s="610" t="s">
        <v>628</v>
      </c>
      <c r="AY8" s="610" t="s">
        <v>629</v>
      </c>
      <c r="AZ8" s="590" t="s">
        <v>626</v>
      </c>
      <c r="BA8" s="46"/>
      <c r="BB8" s="19">
        <v>0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45" t="s">
        <v>289</v>
      </c>
      <c r="BO8" s="1276" t="s">
        <v>35</v>
      </c>
      <c r="BP8" s="46"/>
      <c r="BQ8" s="19">
        <v>0</v>
      </c>
      <c r="BR8" s="19">
        <v>0</v>
      </c>
      <c r="BS8" s="19">
        <v>0</v>
      </c>
      <c r="BT8" s="19">
        <v>0</v>
      </c>
      <c r="BU8" s="19">
        <v>0</v>
      </c>
      <c r="BV8" s="19">
        <v>0</v>
      </c>
      <c r="BW8" s="19">
        <v>0</v>
      </c>
      <c r="BX8" s="19">
        <v>0</v>
      </c>
      <c r="BY8" s="19">
        <v>0</v>
      </c>
      <c r="BZ8" s="19">
        <v>0</v>
      </c>
      <c r="CA8" s="19">
        <v>0</v>
      </c>
      <c r="CB8" s="19">
        <v>0</v>
      </c>
      <c r="CC8" s="145"/>
      <c r="CD8" s="1276" t="s">
        <v>35</v>
      </c>
      <c r="CE8" s="46"/>
      <c r="CF8" s="19">
        <v>0</v>
      </c>
      <c r="CG8" s="19">
        <v>0</v>
      </c>
      <c r="CH8" s="19">
        <v>0</v>
      </c>
      <c r="CI8" s="19">
        <v>0</v>
      </c>
      <c r="CJ8" s="19">
        <v>0</v>
      </c>
      <c r="CK8" s="19">
        <v>0</v>
      </c>
      <c r="CL8" s="19">
        <v>0</v>
      </c>
      <c r="CM8" s="19">
        <v>0</v>
      </c>
      <c r="CN8" s="19">
        <v>0</v>
      </c>
      <c r="CO8" s="19">
        <v>0</v>
      </c>
      <c r="CP8" s="19">
        <v>0</v>
      </c>
      <c r="CQ8" s="19">
        <v>0</v>
      </c>
      <c r="CR8" s="145"/>
      <c r="CS8" s="1276" t="s">
        <v>35</v>
      </c>
      <c r="CT8" s="46"/>
      <c r="CU8" s="19">
        <v>0</v>
      </c>
      <c r="CV8" s="19">
        <v>0</v>
      </c>
      <c r="CW8" s="19">
        <v>0</v>
      </c>
      <c r="CX8" s="19">
        <v>0</v>
      </c>
      <c r="CY8" s="19">
        <v>0</v>
      </c>
      <c r="CZ8" s="19">
        <v>0</v>
      </c>
      <c r="DA8" s="19">
        <v>0</v>
      </c>
      <c r="DB8" s="19">
        <v>0</v>
      </c>
      <c r="DC8" s="19">
        <v>0</v>
      </c>
      <c r="DD8" s="19">
        <v>0</v>
      </c>
      <c r="DE8" s="19">
        <v>0</v>
      </c>
      <c r="DF8" s="19">
        <v>0</v>
      </c>
      <c r="DG8" s="145"/>
      <c r="DH8" s="1276" t="s">
        <v>35</v>
      </c>
    </row>
    <row r="9" spans="1:205">
      <c r="F9" s="49"/>
      <c r="G9" s="49"/>
      <c r="H9" s="49"/>
      <c r="I9" s="49"/>
      <c r="J9" s="49"/>
      <c r="K9" s="49"/>
      <c r="L9" s="1275"/>
      <c r="M9" s="49"/>
      <c r="N9" s="49"/>
      <c r="O9" s="49"/>
      <c r="P9" s="49"/>
      <c r="Q9" s="49"/>
      <c r="R9" s="611"/>
      <c r="S9" s="611"/>
      <c r="T9" s="611"/>
      <c r="U9" s="611"/>
      <c r="V9" s="611"/>
      <c r="W9" s="611"/>
      <c r="X9" s="611"/>
      <c r="Y9" s="611"/>
      <c r="Z9" s="611"/>
      <c r="AA9" s="611"/>
      <c r="AB9" s="611"/>
      <c r="AC9" s="611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611"/>
      <c r="AQ9" s="611"/>
      <c r="AR9" s="611"/>
      <c r="AS9" s="611"/>
      <c r="AT9" s="611"/>
      <c r="AU9" s="611"/>
      <c r="AV9" s="611"/>
      <c r="AW9" s="611"/>
      <c r="AX9" s="611"/>
      <c r="AY9" s="611"/>
      <c r="AZ9" s="611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1275"/>
      <c r="BP9" s="32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1275"/>
      <c r="CE9" s="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1275"/>
      <c r="CT9" s="32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1275"/>
    </row>
    <row r="10" spans="1:205">
      <c r="F10" s="51" t="s">
        <v>90</v>
      </c>
      <c r="G10" s="51" t="s">
        <v>90</v>
      </c>
      <c r="H10" s="51" t="s">
        <v>90</v>
      </c>
      <c r="I10" s="51"/>
      <c r="J10" s="51" t="s">
        <v>90</v>
      </c>
      <c r="K10" s="51" t="s">
        <v>90</v>
      </c>
      <c r="L10" s="51" t="s">
        <v>90</v>
      </c>
      <c r="M10" s="51"/>
      <c r="N10" s="51" t="s">
        <v>90</v>
      </c>
      <c r="O10" s="51" t="s">
        <v>90</v>
      </c>
      <c r="P10" s="51" t="s">
        <v>90</v>
      </c>
      <c r="Q10" s="51"/>
      <c r="R10" s="1245" t="s">
        <v>35</v>
      </c>
      <c r="S10" s="1245" t="s">
        <v>35</v>
      </c>
      <c r="T10" s="1245" t="s">
        <v>35</v>
      </c>
      <c r="U10" s="1245"/>
      <c r="V10" s="1245" t="s">
        <v>35</v>
      </c>
      <c r="W10" s="1245" t="s">
        <v>35</v>
      </c>
      <c r="X10" s="1245" t="s">
        <v>35</v>
      </c>
      <c r="Y10" s="1245"/>
      <c r="Z10" s="1245" t="s">
        <v>35</v>
      </c>
      <c r="AA10" s="1245" t="s">
        <v>35</v>
      </c>
      <c r="AB10" s="1245" t="s">
        <v>35</v>
      </c>
      <c r="AC10" s="1245"/>
      <c r="AD10" s="51" t="s">
        <v>90</v>
      </c>
      <c r="AE10" s="51" t="s">
        <v>90</v>
      </c>
      <c r="AF10" s="51" t="s">
        <v>90</v>
      </c>
      <c r="AG10" s="51"/>
      <c r="AH10" s="51" t="s">
        <v>90</v>
      </c>
      <c r="AI10" s="51" t="s">
        <v>90</v>
      </c>
      <c r="AJ10" s="51" t="s">
        <v>90</v>
      </c>
      <c r="AK10" s="51"/>
      <c r="AL10" s="51" t="s">
        <v>90</v>
      </c>
      <c r="AM10" s="51" t="s">
        <v>90</v>
      </c>
      <c r="AN10" s="51" t="s">
        <v>90</v>
      </c>
      <c r="AO10" s="51"/>
      <c r="AP10" s="1245" t="s">
        <v>35</v>
      </c>
      <c r="AQ10" s="1245" t="s">
        <v>35</v>
      </c>
      <c r="AR10" s="1245" t="s">
        <v>35</v>
      </c>
      <c r="AS10" s="1245"/>
      <c r="AT10" s="1245" t="s">
        <v>35</v>
      </c>
      <c r="AU10" s="1245" t="s">
        <v>35</v>
      </c>
      <c r="AV10" s="1245" t="s">
        <v>35</v>
      </c>
      <c r="AW10" s="1245"/>
      <c r="AX10" s="1245" t="s">
        <v>35</v>
      </c>
      <c r="AY10" s="1245" t="s">
        <v>35</v>
      </c>
      <c r="AZ10" s="1245" t="s">
        <v>35</v>
      </c>
      <c r="BB10" s="51" t="s">
        <v>90</v>
      </c>
      <c r="BC10" s="51" t="s">
        <v>90</v>
      </c>
      <c r="BD10" s="51" t="s">
        <v>90</v>
      </c>
      <c r="BE10" s="51" t="s">
        <v>90</v>
      </c>
      <c r="BF10" s="51" t="s">
        <v>90</v>
      </c>
      <c r="BG10" s="51" t="s">
        <v>90</v>
      </c>
      <c r="BH10" s="51" t="s">
        <v>90</v>
      </c>
      <c r="BI10" s="51" t="s">
        <v>90</v>
      </c>
      <c r="BJ10" s="51" t="s">
        <v>90</v>
      </c>
      <c r="BK10" s="51" t="s">
        <v>90</v>
      </c>
      <c r="BL10" s="51" t="s">
        <v>90</v>
      </c>
      <c r="BM10" s="51" t="s">
        <v>90</v>
      </c>
      <c r="BN10" s="51"/>
      <c r="BO10" s="1274"/>
      <c r="BP10" s="32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1274"/>
      <c r="CE10" s="32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1274"/>
      <c r="CT10" s="32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1274"/>
    </row>
    <row r="11" spans="1:205"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1274"/>
      <c r="BP11" s="32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1274"/>
      <c r="CE11" s="32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1274"/>
      <c r="CT11" s="32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1274"/>
    </row>
    <row r="12" spans="1:205" s="32" customFormat="1" ht="23.25" customHeight="1">
      <c r="D12" s="32" t="s">
        <v>33</v>
      </c>
      <c r="F12" s="24">
        <v>2533229.2799999998</v>
      </c>
      <c r="G12" s="24">
        <v>971570.7699999999</v>
      </c>
      <c r="H12" s="25">
        <v>3504800.05</v>
      </c>
      <c r="I12" s="24"/>
      <c r="J12" s="24">
        <v>2807716</v>
      </c>
      <c r="K12" s="24">
        <v>1395032</v>
      </c>
      <c r="L12" s="25">
        <v>4202748</v>
      </c>
      <c r="M12" s="24"/>
      <c r="N12" s="24">
        <v>-274486.7200000002</v>
      </c>
      <c r="O12" s="24">
        <v>-423461.2300000001</v>
      </c>
      <c r="P12" s="25">
        <v>-697947.95000000019</v>
      </c>
      <c r="Q12" s="24"/>
      <c r="R12" s="592"/>
      <c r="S12" s="592"/>
      <c r="T12" s="1237"/>
      <c r="U12" s="592"/>
      <c r="V12" s="592"/>
      <c r="W12" s="592"/>
      <c r="X12" s="592"/>
      <c r="Y12" s="592"/>
      <c r="Z12" s="592"/>
      <c r="AA12" s="592"/>
      <c r="AB12" s="1237"/>
      <c r="AC12" s="592"/>
      <c r="AD12" s="24">
        <v>19784679.960000001</v>
      </c>
      <c r="AE12" s="24">
        <v>7244764.1100000003</v>
      </c>
      <c r="AF12" s="25">
        <v>27029444.070000004</v>
      </c>
      <c r="AG12" s="24"/>
      <c r="AH12" s="24">
        <v>20649397</v>
      </c>
      <c r="AI12" s="24">
        <v>9046387</v>
      </c>
      <c r="AJ12" s="24">
        <v>29695784</v>
      </c>
      <c r="AK12" s="24"/>
      <c r="AL12" s="24">
        <v>-864717.03999999911</v>
      </c>
      <c r="AM12" s="24">
        <v>-1801622.8899999997</v>
      </c>
      <c r="AN12" s="25">
        <v>-2666339.929999996</v>
      </c>
      <c r="AO12" s="24"/>
      <c r="AP12" s="592"/>
      <c r="AQ12" s="592"/>
      <c r="AR12" s="1237"/>
      <c r="AS12" s="592"/>
      <c r="AT12" s="592"/>
      <c r="AU12" s="592"/>
      <c r="AV12" s="592"/>
      <c r="AW12" s="592"/>
      <c r="AX12" s="592"/>
      <c r="AY12" s="592"/>
      <c r="AZ12" s="1237"/>
      <c r="BB12" s="24">
        <v>3529791.4099999997</v>
      </c>
      <c r="BC12" s="24">
        <v>4226090.07</v>
      </c>
      <c r="BD12" s="24">
        <v>3477389.5000000005</v>
      </c>
      <c r="BE12" s="24">
        <v>3688371.66</v>
      </c>
      <c r="BF12" s="24">
        <v>5514280.330000001</v>
      </c>
      <c r="BG12" s="24">
        <v>3088721.0500000003</v>
      </c>
      <c r="BH12" s="24">
        <v>3504800.05</v>
      </c>
      <c r="BI12" s="24">
        <v>5204276</v>
      </c>
      <c r="BJ12" s="24">
        <v>4170799</v>
      </c>
      <c r="BK12" s="24">
        <v>4214899</v>
      </c>
      <c r="BL12" s="24">
        <v>5562020</v>
      </c>
      <c r="BM12" s="24">
        <v>4596846</v>
      </c>
      <c r="BN12" s="25">
        <v>50778284.070000008</v>
      </c>
      <c r="BO12" s="1229"/>
      <c r="BQ12" s="24">
        <v>2569094.71</v>
      </c>
      <c r="BR12" s="24">
        <v>3076950.4400000004</v>
      </c>
      <c r="BS12" s="24">
        <v>2592816.1500000004</v>
      </c>
      <c r="BT12" s="24">
        <v>2744012.4000000004</v>
      </c>
      <c r="BU12" s="24">
        <v>4088173.5000000005</v>
      </c>
      <c r="BV12" s="24">
        <v>2180403.48</v>
      </c>
      <c r="BW12" s="24">
        <v>2533229.2799999998</v>
      </c>
      <c r="BX12" s="24">
        <v>3508484</v>
      </c>
      <c r="BY12" s="24">
        <v>2830048</v>
      </c>
      <c r="BZ12" s="24">
        <v>2725622</v>
      </c>
      <c r="CA12" s="24">
        <v>3467309</v>
      </c>
      <c r="CB12" s="24">
        <v>2886634</v>
      </c>
      <c r="CC12" s="25">
        <v>35202776.960000001</v>
      </c>
      <c r="CD12" s="1229"/>
      <c r="CF12" s="24">
        <v>960696.70000000019</v>
      </c>
      <c r="CG12" s="24">
        <v>1149139.6299999999</v>
      </c>
      <c r="CH12" s="24">
        <v>884573.35</v>
      </c>
      <c r="CI12" s="24">
        <v>891657.24</v>
      </c>
      <c r="CJ12" s="24">
        <v>1238796.0399999998</v>
      </c>
      <c r="CK12" s="24">
        <v>787231.44999999984</v>
      </c>
      <c r="CL12" s="24">
        <v>839942.52999999991</v>
      </c>
      <c r="CM12" s="24">
        <v>1250729</v>
      </c>
      <c r="CN12" s="24">
        <v>989006</v>
      </c>
      <c r="CO12" s="24">
        <v>977985</v>
      </c>
      <c r="CP12" s="24">
        <v>1270711</v>
      </c>
      <c r="CQ12" s="24">
        <v>952647</v>
      </c>
      <c r="CR12" s="25">
        <v>12193114.940000001</v>
      </c>
      <c r="CS12" s="1229"/>
      <c r="CU12" s="24">
        <v>0</v>
      </c>
      <c r="CV12" s="24">
        <v>0</v>
      </c>
      <c r="CW12" s="24">
        <v>0</v>
      </c>
      <c r="CX12" s="24">
        <v>52702.020000000004</v>
      </c>
      <c r="CY12" s="24">
        <v>187310.78999999998</v>
      </c>
      <c r="CZ12" s="24">
        <v>121086.12</v>
      </c>
      <c r="DA12" s="24">
        <v>131628.24</v>
      </c>
      <c r="DB12" s="24">
        <v>445063</v>
      </c>
      <c r="DC12" s="24">
        <v>351745</v>
      </c>
      <c r="DD12" s="24">
        <v>511292</v>
      </c>
      <c r="DE12" s="24">
        <v>824000</v>
      </c>
      <c r="DF12" s="24">
        <v>757565</v>
      </c>
      <c r="DG12" s="25">
        <v>3382392.17</v>
      </c>
      <c r="DH12" s="1229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</row>
    <row r="13" spans="1:205">
      <c r="H13" s="37"/>
      <c r="P13" s="37"/>
      <c r="T13" s="1288"/>
      <c r="AB13" s="1288"/>
      <c r="AF13" s="37"/>
      <c r="AN13" s="37"/>
      <c r="AR13" s="1288"/>
      <c r="AZ13" s="1288"/>
      <c r="BP13" s="32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E13" s="32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T13" s="32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</row>
    <row r="14" spans="1:205" s="32" customFormat="1" ht="23.25" customHeight="1">
      <c r="D14" s="32" t="s">
        <v>26</v>
      </c>
      <c r="F14" s="24">
        <v>104684.4</v>
      </c>
      <c r="G14" s="24">
        <v>32623.709999999995</v>
      </c>
      <c r="H14" s="25">
        <v>137308.10999999999</v>
      </c>
      <c r="I14" s="24"/>
      <c r="J14" s="24">
        <v>107411.53538461539</v>
      </c>
      <c r="K14" s="24">
        <v>51884.615384615383</v>
      </c>
      <c r="L14" s="25">
        <v>159296.15076923076</v>
      </c>
      <c r="M14" s="24"/>
      <c r="N14" s="24">
        <v>2727.1353846153943</v>
      </c>
      <c r="O14" s="24">
        <v>19260.905384615387</v>
      </c>
      <c r="P14" s="25">
        <v>21988.040769230778</v>
      </c>
      <c r="Q14" s="24"/>
      <c r="R14" s="1273">
        <v>4.1324486822606123E-2</v>
      </c>
      <c r="S14" s="1273">
        <v>3.3578315658878866E-2</v>
      </c>
      <c r="T14" s="1271">
        <v>3.9177159336093934E-2</v>
      </c>
      <c r="U14" s="592"/>
      <c r="V14" s="1273">
        <v>3.8255840471263972E-2</v>
      </c>
      <c r="W14" s="1273">
        <v>3.7192419517699513E-2</v>
      </c>
      <c r="X14" s="1273">
        <v>3.7902855648073774E-2</v>
      </c>
      <c r="Y14" s="592"/>
      <c r="Z14" s="1273">
        <v>-3.0686463513421511E-3</v>
      </c>
      <c r="AA14" s="1273">
        <v>3.614103858820647E-3</v>
      </c>
      <c r="AB14" s="1271">
        <v>-1.2743036880201591E-3</v>
      </c>
      <c r="AC14" s="1273"/>
      <c r="AD14" s="24">
        <v>762746.36</v>
      </c>
      <c r="AE14" s="24">
        <v>230700.65</v>
      </c>
      <c r="AF14" s="25">
        <v>993447.01</v>
      </c>
      <c r="AG14" s="24"/>
      <c r="AH14" s="24">
        <v>805586.51538461552</v>
      </c>
      <c r="AI14" s="24">
        <v>326634.61538461543</v>
      </c>
      <c r="AJ14" s="24">
        <v>1132221.1307692309</v>
      </c>
      <c r="AK14" s="24"/>
      <c r="AL14" s="24">
        <v>42840.155384615529</v>
      </c>
      <c r="AM14" s="24">
        <v>95933.96538461544</v>
      </c>
      <c r="AN14" s="25">
        <v>138774.12076923088</v>
      </c>
      <c r="AO14" s="24"/>
      <c r="AP14" s="1273">
        <v>3.8552372924004576E-2</v>
      </c>
      <c r="AQ14" s="1273">
        <v>3.184377662228674E-2</v>
      </c>
      <c r="AR14" s="1271">
        <v>3.6754252415521466E-2</v>
      </c>
      <c r="AS14" s="592"/>
      <c r="AT14" s="1273">
        <v>3.9012592735013792E-2</v>
      </c>
      <c r="AU14" s="1273">
        <v>3.6106637421615441E-2</v>
      </c>
      <c r="AV14" s="1273">
        <v>3.8127335879370311E-2</v>
      </c>
      <c r="AW14" s="592"/>
      <c r="AX14" s="1273">
        <v>4.6021981100921594E-4</v>
      </c>
      <c r="AY14" s="1273">
        <v>4.2628607993287007E-3</v>
      </c>
      <c r="AZ14" s="1271">
        <v>1.3730834638488454E-3</v>
      </c>
      <c r="BB14" s="24">
        <v>124045.14999999998</v>
      </c>
      <c r="BC14" s="24">
        <v>168993.7</v>
      </c>
      <c r="BD14" s="24">
        <v>132314.39000000001</v>
      </c>
      <c r="BE14" s="24">
        <v>134951.07</v>
      </c>
      <c r="BF14" s="24">
        <v>163843.73000000001</v>
      </c>
      <c r="BG14" s="24">
        <v>131990.85999999999</v>
      </c>
      <c r="BH14" s="24">
        <v>137308.10999999999</v>
      </c>
      <c r="BI14" s="24">
        <v>207137.50384615388</v>
      </c>
      <c r="BJ14" s="24">
        <v>165710.00307692308</v>
      </c>
      <c r="BK14" s="24">
        <v>178402.31076923077</v>
      </c>
      <c r="BL14" s="24">
        <v>232618.27307692313</v>
      </c>
      <c r="BM14" s="24">
        <v>193786.92615384614</v>
      </c>
      <c r="BN14" s="25">
        <v>1971102.0269230769</v>
      </c>
      <c r="BO14" s="1272">
        <v>3.8817814800630714E-2</v>
      </c>
      <c r="BQ14" s="24">
        <v>95062.979999999981</v>
      </c>
      <c r="BR14" s="24">
        <v>132516.34</v>
      </c>
      <c r="BS14" s="24">
        <v>100927.91000000002</v>
      </c>
      <c r="BT14" s="24">
        <v>103033.51</v>
      </c>
      <c r="BU14" s="24">
        <v>125146.24000000002</v>
      </c>
      <c r="BV14" s="24">
        <v>101374.98</v>
      </c>
      <c r="BW14" s="24">
        <v>104684.4</v>
      </c>
      <c r="BX14" s="24">
        <v>132100.96538461538</v>
      </c>
      <c r="BY14" s="24">
        <v>105680.77230769233</v>
      </c>
      <c r="BZ14" s="24">
        <v>105680.77230769233</v>
      </c>
      <c r="CA14" s="24">
        <v>132100.96538461538</v>
      </c>
      <c r="CB14" s="24">
        <v>105680.77230769233</v>
      </c>
      <c r="CC14" s="25">
        <v>1343990.6076923078</v>
      </c>
      <c r="CD14" s="1272">
        <v>3.8178539415212875E-2</v>
      </c>
      <c r="CF14" s="24">
        <v>28982.17</v>
      </c>
      <c r="CG14" s="24">
        <v>36477.360000000008</v>
      </c>
      <c r="CH14" s="24">
        <v>31386.48</v>
      </c>
      <c r="CI14" s="24">
        <v>31917.559999999998</v>
      </c>
      <c r="CJ14" s="24">
        <v>38697.490000000005</v>
      </c>
      <c r="CK14" s="24">
        <v>30615.880000000005</v>
      </c>
      <c r="CL14" s="24">
        <v>32623.709999999995</v>
      </c>
      <c r="CM14" s="24">
        <v>50998.076923076922</v>
      </c>
      <c r="CN14" s="24">
        <v>40798.461538461539</v>
      </c>
      <c r="CO14" s="24">
        <v>40798.461538461539</v>
      </c>
      <c r="CP14" s="24">
        <v>50998.076923076922</v>
      </c>
      <c r="CQ14" s="24">
        <v>40798.461538461539</v>
      </c>
      <c r="CR14" s="25">
        <v>455092.18846153852</v>
      </c>
      <c r="CS14" s="1272">
        <v>3.7323701999116762E-2</v>
      </c>
      <c r="CU14" s="24">
        <v>0</v>
      </c>
      <c r="CV14" s="24">
        <v>9.0949470177292824E-13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24038.461538461535</v>
      </c>
      <c r="DC14" s="24">
        <v>19230.76923076923</v>
      </c>
      <c r="DD14" s="24">
        <v>31923.076923076922</v>
      </c>
      <c r="DE14" s="24">
        <v>49519.230769230766</v>
      </c>
      <c r="DF14" s="24">
        <v>47307.692307692312</v>
      </c>
      <c r="DG14" s="25">
        <v>172019.23076923075</v>
      </c>
      <c r="DH14" s="1272">
        <v>5.0857269684736396E-2</v>
      </c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</row>
    <row r="15" spans="1:205" s="32" customFormat="1" ht="23.25" customHeight="1">
      <c r="D15" s="32" t="s">
        <v>27</v>
      </c>
      <c r="F15" s="24">
        <v>15800.830000000002</v>
      </c>
      <c r="G15" s="24">
        <v>-8111.5899999999992</v>
      </c>
      <c r="H15" s="25">
        <v>7689.2400000000025</v>
      </c>
      <c r="I15" s="24"/>
      <c r="J15" s="24">
        <v>20960.013846153844</v>
      </c>
      <c r="K15" s="24">
        <v>15516.923076923078</v>
      </c>
      <c r="L15" s="25">
        <v>36476.936923076923</v>
      </c>
      <c r="M15" s="24"/>
      <c r="N15" s="24">
        <v>5159.1838461538428</v>
      </c>
      <c r="O15" s="24">
        <v>23628.513076923078</v>
      </c>
      <c r="P15" s="25">
        <v>28787.696923076921</v>
      </c>
      <c r="Q15" s="24"/>
      <c r="R15" s="1273">
        <v>6.2374259309050792E-3</v>
      </c>
      <c r="S15" s="1273">
        <v>-8.3489440506737348E-3</v>
      </c>
      <c r="T15" s="1271">
        <v>2.1939168826478426E-3</v>
      </c>
      <c r="U15" s="592"/>
      <c r="V15" s="1273">
        <v>7.4651474173861761E-3</v>
      </c>
      <c r="W15" s="1273">
        <v>1.1122987198087984E-2</v>
      </c>
      <c r="X15" s="1273">
        <v>8.6793062356051148E-3</v>
      </c>
      <c r="Y15" s="592"/>
      <c r="Z15" s="1273">
        <v>1.2277214864810969E-3</v>
      </c>
      <c r="AA15" s="1273">
        <v>1.9471931248761717E-2</v>
      </c>
      <c r="AB15" s="1271">
        <v>6.4853893529572722E-3</v>
      </c>
      <c r="AC15" s="1273"/>
      <c r="AD15" s="24">
        <v>151416.71000000002</v>
      </c>
      <c r="AE15" s="24">
        <v>108530.6</v>
      </c>
      <c r="AF15" s="25">
        <v>259947.31</v>
      </c>
      <c r="AG15" s="24"/>
      <c r="AH15" s="24">
        <v>172840.10384615388</v>
      </c>
      <c r="AI15" s="24">
        <v>106470.92307692308</v>
      </c>
      <c r="AJ15" s="24">
        <v>279311.02692307689</v>
      </c>
      <c r="AK15" s="24"/>
      <c r="AL15" s="24">
        <v>21423.393846153864</v>
      </c>
      <c r="AM15" s="24">
        <v>-2059.6769230769278</v>
      </c>
      <c r="AN15" s="25">
        <v>19363.716923076892</v>
      </c>
      <c r="AO15" s="24"/>
      <c r="AP15" s="1273">
        <v>7.6532301915486741E-3</v>
      </c>
      <c r="AQ15" s="1273">
        <v>1.4980556765153256E-2</v>
      </c>
      <c r="AR15" s="1271">
        <v>9.6171903989884754E-3</v>
      </c>
      <c r="AS15" s="592"/>
      <c r="AT15" s="1273">
        <v>8.3702252344779789E-3</v>
      </c>
      <c r="AU15" s="1273">
        <v>1.1769441554614353E-2</v>
      </c>
      <c r="AV15" s="1273">
        <v>9.4057468535963511E-3</v>
      </c>
      <c r="AW15" s="592"/>
      <c r="AX15" s="1273">
        <v>7.1699504292930486E-4</v>
      </c>
      <c r="AY15" s="1273">
        <v>-3.2111152105389028E-3</v>
      </c>
      <c r="AZ15" s="1271">
        <v>-2.1144354539212422E-4</v>
      </c>
      <c r="BB15" s="24">
        <v>35507.82</v>
      </c>
      <c r="BC15" s="24">
        <v>53737.31</v>
      </c>
      <c r="BD15" s="24">
        <v>31404.739999999998</v>
      </c>
      <c r="BE15" s="24">
        <v>36169.499999999993</v>
      </c>
      <c r="BF15" s="24">
        <v>56406.619999999995</v>
      </c>
      <c r="BG15" s="24">
        <v>39032.080000000002</v>
      </c>
      <c r="BH15" s="24">
        <v>7689.2400000000025</v>
      </c>
      <c r="BI15" s="24">
        <v>31191.073846153846</v>
      </c>
      <c r="BJ15" s="24">
        <v>24274.603076923078</v>
      </c>
      <c r="BK15" s="24">
        <v>23350.043076923077</v>
      </c>
      <c r="BL15" s="24">
        <v>33158.75384615385</v>
      </c>
      <c r="BM15" s="24">
        <v>27540.443076923075</v>
      </c>
      <c r="BN15" s="25">
        <v>399462.2269230769</v>
      </c>
      <c r="BO15" s="1272">
        <v>7.8667925519578675E-3</v>
      </c>
      <c r="BQ15" s="24">
        <v>31147.059999999998</v>
      </c>
      <c r="BR15" s="24">
        <v>25029.42</v>
      </c>
      <c r="BS15" s="24">
        <v>18291.88</v>
      </c>
      <c r="BT15" s="24">
        <v>21422.749999999996</v>
      </c>
      <c r="BU15" s="24">
        <v>26425.53</v>
      </c>
      <c r="BV15" s="24">
        <v>13299.240000000002</v>
      </c>
      <c r="BW15" s="24">
        <v>15800.830000000002</v>
      </c>
      <c r="BX15" s="24">
        <v>27168</v>
      </c>
      <c r="BY15" s="24">
        <v>21216</v>
      </c>
      <c r="BZ15" s="24">
        <v>20448</v>
      </c>
      <c r="CA15" s="24">
        <v>28872.000000000004</v>
      </c>
      <c r="CB15" s="24">
        <v>24968</v>
      </c>
      <c r="CC15" s="25">
        <v>274088.71000000002</v>
      </c>
      <c r="CD15" s="1272">
        <v>7.7859968351769492E-3</v>
      </c>
      <c r="CF15" s="24">
        <v>4360.76</v>
      </c>
      <c r="CG15" s="24">
        <v>28707.89</v>
      </c>
      <c r="CH15" s="24">
        <v>13112.859999999999</v>
      </c>
      <c r="CI15" s="24">
        <v>14746.75</v>
      </c>
      <c r="CJ15" s="24">
        <v>29981.09</v>
      </c>
      <c r="CK15" s="24">
        <v>20064.93</v>
      </c>
      <c r="CL15" s="24">
        <v>-14459.64</v>
      </c>
      <c r="CM15" s="24">
        <v>4023.0738461538458</v>
      </c>
      <c r="CN15" s="24">
        <v>3058.6030769230765</v>
      </c>
      <c r="CO15" s="24">
        <v>2902.043076923077</v>
      </c>
      <c r="CP15" s="24">
        <v>4286.7538461538461</v>
      </c>
      <c r="CQ15" s="24">
        <v>2572.4430769230767</v>
      </c>
      <c r="CR15" s="25">
        <v>113357.55692307692</v>
      </c>
      <c r="CS15" s="1272">
        <v>9.2968496959872759E-3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5667.91</v>
      </c>
      <c r="DA15" s="24">
        <v>6348.05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5">
        <v>12015.96</v>
      </c>
      <c r="DH15" s="1272">
        <v>3.5525034934077437E-3</v>
      </c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</row>
    <row r="16" spans="1:205" s="32" customFormat="1" ht="23.25" customHeight="1">
      <c r="D16" s="32" t="s">
        <v>37</v>
      </c>
      <c r="F16" s="24">
        <v>2719.70999999999</v>
      </c>
      <c r="G16" s="24">
        <v>7536.2099999999991</v>
      </c>
      <c r="H16" s="25">
        <v>10255.919999999989</v>
      </c>
      <c r="I16" s="24"/>
      <c r="J16" s="24">
        <v>-2243.08</v>
      </c>
      <c r="K16" s="24">
        <v>-162.95999999999998</v>
      </c>
      <c r="L16" s="25">
        <v>-2406.04</v>
      </c>
      <c r="M16" s="24"/>
      <c r="N16" s="24">
        <v>-4962.78999999999</v>
      </c>
      <c r="O16" s="24">
        <v>-7699.1699999999992</v>
      </c>
      <c r="P16" s="25">
        <v>-12661.959999999988</v>
      </c>
      <c r="Q16" s="24"/>
      <c r="R16" s="1273">
        <v>1.0736138341176881E-3</v>
      </c>
      <c r="S16" s="1273">
        <v>7.7567277986347822E-3</v>
      </c>
      <c r="T16" s="1271">
        <v>2.926249672930697E-3</v>
      </c>
      <c r="U16" s="592"/>
      <c r="V16" s="1273">
        <v>-7.9889846408967287E-4</v>
      </c>
      <c r="W16" s="1273">
        <v>-1.168145246847384E-4</v>
      </c>
      <c r="X16" s="1273">
        <v>-5.7249209326849955E-4</v>
      </c>
      <c r="Y16" s="592"/>
      <c r="Z16" s="1273">
        <v>-1.8725122982073609E-3</v>
      </c>
      <c r="AA16" s="1273">
        <v>-7.8735423233195212E-3</v>
      </c>
      <c r="AB16" s="1271">
        <v>-3.4987417661991966E-3</v>
      </c>
      <c r="AC16" s="1273"/>
      <c r="AD16" s="24">
        <v>9064.0500000000029</v>
      </c>
      <c r="AE16" s="24">
        <v>34497.819999999992</v>
      </c>
      <c r="AF16" s="25">
        <v>43561.87</v>
      </c>
      <c r="AG16" s="24"/>
      <c r="AH16" s="24">
        <v>-16823.099999999999</v>
      </c>
      <c r="AI16" s="24">
        <v>-1222.2</v>
      </c>
      <c r="AJ16" s="24">
        <v>-18045.300000000003</v>
      </c>
      <c r="AK16" s="24"/>
      <c r="AL16" s="24">
        <v>-25887.15</v>
      </c>
      <c r="AM16" s="24">
        <v>-35720.01999999999</v>
      </c>
      <c r="AN16" s="25">
        <v>-61607.170000000006</v>
      </c>
      <c r="AO16" s="24"/>
      <c r="AP16" s="1273">
        <v>4.5813477995728985E-4</v>
      </c>
      <c r="AQ16" s="1273">
        <v>4.7617589028719929E-3</v>
      </c>
      <c r="AR16" s="1271">
        <v>1.6116450596314464E-3</v>
      </c>
      <c r="AS16" s="592"/>
      <c r="AT16" s="1273">
        <v>-8.1470175618203271E-4</v>
      </c>
      <c r="AU16" s="1273">
        <v>-1.3510366072112546E-4</v>
      </c>
      <c r="AV16" s="1273">
        <v>-6.0767211938233395E-4</v>
      </c>
      <c r="AW16" s="592"/>
      <c r="AX16" s="1273">
        <v>-1.2728365361393225E-3</v>
      </c>
      <c r="AY16" s="1273">
        <v>-4.8968625635931184E-3</v>
      </c>
      <c r="AZ16" s="1271">
        <v>-2.2193171790137805E-3</v>
      </c>
      <c r="BB16" s="24">
        <v>-2538.8099999999849</v>
      </c>
      <c r="BC16" s="24">
        <v>-2881.5000000000055</v>
      </c>
      <c r="BD16" s="24">
        <v>4882.5299999999934</v>
      </c>
      <c r="BE16" s="24">
        <v>10767.970000000005</v>
      </c>
      <c r="BF16" s="24">
        <v>12819.849999999999</v>
      </c>
      <c r="BG16" s="24">
        <v>10255.910000000003</v>
      </c>
      <c r="BH16" s="24">
        <v>10255.919999999989</v>
      </c>
      <c r="BI16" s="24">
        <v>-4789.05</v>
      </c>
      <c r="BJ16" s="24">
        <v>-3831.24</v>
      </c>
      <c r="BK16" s="24">
        <v>-3831.24</v>
      </c>
      <c r="BL16" s="24">
        <v>-4789.05</v>
      </c>
      <c r="BM16" s="24">
        <v>-3831.24</v>
      </c>
      <c r="BN16" s="25">
        <v>22490.050000000003</v>
      </c>
      <c r="BO16" s="1272">
        <v>4.4290685303576861E-4</v>
      </c>
      <c r="BQ16" s="24">
        <v>-2406.389999999983</v>
      </c>
      <c r="BR16" s="24">
        <v>-2808.0000000000055</v>
      </c>
      <c r="BS16" s="24">
        <v>2719.6899999999951</v>
      </c>
      <c r="BT16" s="24">
        <v>2719.7000000000053</v>
      </c>
      <c r="BU16" s="24">
        <v>3399.6299999999974</v>
      </c>
      <c r="BV16" s="24">
        <v>2719.7100000000037</v>
      </c>
      <c r="BW16" s="24">
        <v>2719.70999999999</v>
      </c>
      <c r="BX16" s="24">
        <v>-4789.05</v>
      </c>
      <c r="BY16" s="24">
        <v>-3831.24</v>
      </c>
      <c r="BZ16" s="24">
        <v>-3831.24</v>
      </c>
      <c r="CA16" s="24">
        <v>-4789.05</v>
      </c>
      <c r="CB16" s="24">
        <v>-3831.24</v>
      </c>
      <c r="CC16" s="25">
        <v>-12007.769999999997</v>
      </c>
      <c r="CD16" s="1272">
        <v>-3.411029196260316E-4</v>
      </c>
      <c r="CF16" s="24">
        <v>-132.42000000000189</v>
      </c>
      <c r="CG16" s="24">
        <v>-73.5</v>
      </c>
      <c r="CH16" s="24">
        <v>2162.8399999999979</v>
      </c>
      <c r="CI16" s="24">
        <v>2162.8500000000004</v>
      </c>
      <c r="CJ16" s="24">
        <v>2703.5300000000007</v>
      </c>
      <c r="CK16" s="24">
        <v>2162.8399999999992</v>
      </c>
      <c r="CL16" s="24">
        <v>2162.8499999999985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5">
        <v>11148.989999999994</v>
      </c>
      <c r="CS16" s="1272">
        <v>9.1436766198482115E-4</v>
      </c>
      <c r="CU16" s="24">
        <v>0</v>
      </c>
      <c r="CV16" s="24">
        <v>0</v>
      </c>
      <c r="CW16" s="24">
        <v>0</v>
      </c>
      <c r="CX16" s="24">
        <v>5885.4199999999983</v>
      </c>
      <c r="CY16" s="24">
        <v>6716.6900000000005</v>
      </c>
      <c r="CZ16" s="24">
        <v>5373.3600000000006</v>
      </c>
      <c r="DA16" s="24">
        <v>5373.3600000000006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5">
        <v>23348.83</v>
      </c>
      <c r="DH16" s="1272">
        <v>6.9030522856254137E-3</v>
      </c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</row>
    <row r="17" spans="1:205" s="32" customFormat="1" ht="23.25" customHeight="1">
      <c r="D17" s="32" t="s">
        <v>31</v>
      </c>
      <c r="F17" s="24">
        <v>-5429.6800000000039</v>
      </c>
      <c r="G17" s="24">
        <v>0</v>
      </c>
      <c r="H17" s="25">
        <v>-5429.6800000000039</v>
      </c>
      <c r="I17" s="24"/>
      <c r="J17" s="24">
        <v>-5353.88</v>
      </c>
      <c r="K17" s="24">
        <v>-75.88</v>
      </c>
      <c r="L17" s="25">
        <v>-5429.76</v>
      </c>
      <c r="M17" s="24"/>
      <c r="N17" s="24">
        <v>75.80000000000382</v>
      </c>
      <c r="O17" s="24">
        <v>-75.88</v>
      </c>
      <c r="P17" s="25">
        <v>-7.9999999996289262E-2</v>
      </c>
      <c r="Q17" s="24"/>
      <c r="R17" s="1273">
        <v>-2.1433827734692865E-3</v>
      </c>
      <c r="S17" s="1273">
        <v>0</v>
      </c>
      <c r="T17" s="1271">
        <v>-1.5492124864583941E-3</v>
      </c>
      <c r="U17" s="592"/>
      <c r="V17" s="1273">
        <v>-1.9068452792233973E-3</v>
      </c>
      <c r="W17" s="1273">
        <v>-5.4393017507842113E-5</v>
      </c>
      <c r="X17" s="1273">
        <v>-1.2919546925011921E-3</v>
      </c>
      <c r="Y17" s="592"/>
      <c r="Z17" s="1273">
        <v>2.3653749424588921E-4</v>
      </c>
      <c r="AA17" s="1273">
        <v>-5.4393017507842113E-5</v>
      </c>
      <c r="AB17" s="1271">
        <v>2.5725779395720195E-4</v>
      </c>
      <c r="AC17" s="1273"/>
      <c r="AD17" s="24">
        <v>-40722.620000000024</v>
      </c>
      <c r="AE17" s="24">
        <v>0</v>
      </c>
      <c r="AF17" s="25">
        <v>-40722.620000000024</v>
      </c>
      <c r="AG17" s="24"/>
      <c r="AH17" s="24">
        <v>-40154.1</v>
      </c>
      <c r="AI17" s="24">
        <v>-569.1</v>
      </c>
      <c r="AJ17" s="24">
        <v>-40723.200000000004</v>
      </c>
      <c r="AK17" s="24"/>
      <c r="AL17" s="24">
        <v>568.5200000000259</v>
      </c>
      <c r="AM17" s="24">
        <v>-569.1</v>
      </c>
      <c r="AN17" s="25">
        <v>-0.57999999997991836</v>
      </c>
      <c r="AO17" s="24"/>
      <c r="AP17" s="1273">
        <v>-2.0582905602886501E-3</v>
      </c>
      <c r="AQ17" s="1273">
        <v>0</v>
      </c>
      <c r="AR17" s="1271">
        <v>-1.5066022036760306E-3</v>
      </c>
      <c r="AS17" s="592"/>
      <c r="AT17" s="1273">
        <v>-1.9445652577651539E-3</v>
      </c>
      <c r="AU17" s="1273">
        <v>-6.2909092878737121E-5</v>
      </c>
      <c r="AV17" s="1273">
        <v>-1.371346181666731E-3</v>
      </c>
      <c r="AW17" s="592"/>
      <c r="AX17" s="1273">
        <v>1.1372530252349612E-4</v>
      </c>
      <c r="AY17" s="1273">
        <v>-6.2909092878737121E-5</v>
      </c>
      <c r="AZ17" s="1271">
        <v>1.352560220092996E-4</v>
      </c>
      <c r="BB17" s="24">
        <v>-5429.6799999999821</v>
      </c>
      <c r="BC17" s="24">
        <v>-6787.1000000000204</v>
      </c>
      <c r="BD17" s="24">
        <v>-5429.6800000000112</v>
      </c>
      <c r="BE17" s="24">
        <v>-5429.7000000000007</v>
      </c>
      <c r="BF17" s="24">
        <v>-6787.0799999999981</v>
      </c>
      <c r="BG17" s="24">
        <v>-5429.7000000000044</v>
      </c>
      <c r="BH17" s="24">
        <v>-5429.6800000000039</v>
      </c>
      <c r="BI17" s="24">
        <v>-6692.35</v>
      </c>
      <c r="BJ17" s="24">
        <v>-5353.88</v>
      </c>
      <c r="BK17" s="24">
        <v>-5353.88</v>
      </c>
      <c r="BL17" s="24">
        <v>-6692.35</v>
      </c>
      <c r="BM17" s="24">
        <v>-5353.88</v>
      </c>
      <c r="BN17" s="25">
        <v>-70168.960000000021</v>
      </c>
      <c r="BO17" s="1272">
        <v>-1.3818694602454299E-3</v>
      </c>
      <c r="BQ17" s="24">
        <v>-5429.6799999999821</v>
      </c>
      <c r="BR17" s="24">
        <v>-6787.1000000000204</v>
      </c>
      <c r="BS17" s="24">
        <v>-5429.6800000000112</v>
      </c>
      <c r="BT17" s="24">
        <v>-5429.7000000000007</v>
      </c>
      <c r="BU17" s="24">
        <v>-6787.0799999999981</v>
      </c>
      <c r="BV17" s="24">
        <v>-5429.7000000000044</v>
      </c>
      <c r="BW17" s="24">
        <v>-5429.6800000000039</v>
      </c>
      <c r="BX17" s="24">
        <v>-6692.35</v>
      </c>
      <c r="BY17" s="24">
        <v>-5353.88</v>
      </c>
      <c r="BZ17" s="24">
        <v>-5353.88</v>
      </c>
      <c r="CA17" s="24">
        <v>-6692.35</v>
      </c>
      <c r="CB17" s="24">
        <v>-5353.88</v>
      </c>
      <c r="CC17" s="25">
        <v>-70168.960000000021</v>
      </c>
      <c r="CD17" s="1272">
        <v>-1.9932791120351439E-3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5">
        <v>0</v>
      </c>
      <c r="CS17" s="1272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5">
        <v>0</v>
      </c>
      <c r="DH17" s="1272">
        <v>0</v>
      </c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</row>
    <row r="18" spans="1:205" s="32" customFormat="1" ht="23.25" customHeight="1">
      <c r="D18" s="32" t="s">
        <v>29</v>
      </c>
      <c r="F18" s="24">
        <v>30999.54</v>
      </c>
      <c r="G18" s="24">
        <v>27907.559999999998</v>
      </c>
      <c r="H18" s="25">
        <v>58907.1</v>
      </c>
      <c r="I18" s="24"/>
      <c r="J18" s="24">
        <v>46329.749615384586</v>
      </c>
      <c r="K18" s="24">
        <v>32706.093076923044</v>
      </c>
      <c r="L18" s="25">
        <v>79035.842692307633</v>
      </c>
      <c r="M18" s="24"/>
      <c r="N18" s="24">
        <v>15330.209615384585</v>
      </c>
      <c r="O18" s="24">
        <v>4798.5330769230459</v>
      </c>
      <c r="P18" s="25">
        <v>20128.742692307635</v>
      </c>
      <c r="Q18" s="24"/>
      <c r="R18" s="1273">
        <v>1.2237163151690716E-2</v>
      </c>
      <c r="S18" s="1273">
        <v>2.8724165919483149E-2</v>
      </c>
      <c r="T18" s="1271">
        <v>1.6807549406420489E-2</v>
      </c>
      <c r="U18" s="592"/>
      <c r="V18" s="1273">
        <v>1.6500867472132006E-2</v>
      </c>
      <c r="W18" s="1273">
        <v>2.3444690212785831E-2</v>
      </c>
      <c r="X18" s="1273">
        <v>1.8805753448055327E-2</v>
      </c>
      <c r="Y18" s="592"/>
      <c r="Z18" s="1273">
        <v>4.2637043204412899E-3</v>
      </c>
      <c r="AA18" s="1273">
        <v>-5.2794757066973175E-3</v>
      </c>
      <c r="AB18" s="1271">
        <v>1.9982040416348379E-3</v>
      </c>
      <c r="AC18" s="1273"/>
      <c r="AD18" s="24">
        <v>235858.17</v>
      </c>
      <c r="AE18" s="24">
        <v>176978.70999999996</v>
      </c>
      <c r="AF18" s="25">
        <v>412836.88</v>
      </c>
      <c r="AG18" s="24"/>
      <c r="AH18" s="24">
        <v>347109.12211538432</v>
      </c>
      <c r="AI18" s="24">
        <v>224370.62038461579</v>
      </c>
      <c r="AJ18" s="24">
        <v>571479.74250000017</v>
      </c>
      <c r="AK18" s="24"/>
      <c r="AL18" s="24">
        <v>111250.95211538431</v>
      </c>
      <c r="AM18" s="24">
        <v>47391.910384615825</v>
      </c>
      <c r="AN18" s="25">
        <v>158642.86250000016</v>
      </c>
      <c r="AO18" s="24"/>
      <c r="AP18" s="1273">
        <v>1.1921252730741671E-2</v>
      </c>
      <c r="AQ18" s="1273">
        <v>2.4428498611254294E-2</v>
      </c>
      <c r="AR18" s="1271">
        <v>1.527359863306282E-2</v>
      </c>
      <c r="AS18" s="592"/>
      <c r="AT18" s="1273">
        <v>1.6809649313991315E-2</v>
      </c>
      <c r="AU18" s="1273">
        <v>2.4802235454288633E-2</v>
      </c>
      <c r="AV18" s="1273">
        <v>1.9244473979875398E-2</v>
      </c>
      <c r="AW18" s="592"/>
      <c r="AX18" s="1273">
        <v>4.8883965832496445E-3</v>
      </c>
      <c r="AY18" s="1273">
        <v>3.7373684303433977E-4</v>
      </c>
      <c r="AZ18" s="1271">
        <v>3.9708753468125774E-3</v>
      </c>
      <c r="BB18" s="24">
        <v>52340.439999999995</v>
      </c>
      <c r="BC18" s="24">
        <v>61958.549999999996</v>
      </c>
      <c r="BD18" s="24">
        <v>53390.360000000015</v>
      </c>
      <c r="BE18" s="24">
        <v>52066.680000000008</v>
      </c>
      <c r="BF18" s="24">
        <v>74876.26999999999</v>
      </c>
      <c r="BG18" s="24">
        <v>59297.479999999996</v>
      </c>
      <c r="BH18" s="24">
        <v>58907.1</v>
      </c>
      <c r="BI18" s="24">
        <v>100819.26923076925</v>
      </c>
      <c r="BJ18" s="24">
        <v>80655.415384615393</v>
      </c>
      <c r="BK18" s="24">
        <v>86652.530769230783</v>
      </c>
      <c r="BL18" s="24">
        <v>112858.93269230772</v>
      </c>
      <c r="BM18" s="24">
        <v>93921.761538461564</v>
      </c>
      <c r="BN18" s="25">
        <v>887744.78961538477</v>
      </c>
      <c r="BO18" s="1272">
        <v>1.7482764647808718E-2</v>
      </c>
      <c r="BQ18" s="24">
        <v>31039.35</v>
      </c>
      <c r="BR18" s="24">
        <v>38798.22</v>
      </c>
      <c r="BS18" s="24">
        <v>32249.280000000002</v>
      </c>
      <c r="BT18" s="24">
        <v>31390</v>
      </c>
      <c r="BU18" s="24">
        <v>39991.839999999997</v>
      </c>
      <c r="BV18" s="24">
        <v>31389.939999999995</v>
      </c>
      <c r="BW18" s="24">
        <v>30999.54</v>
      </c>
      <c r="BX18" s="24">
        <v>58698.173076923078</v>
      </c>
      <c r="BY18" s="24">
        <v>46958.538461538461</v>
      </c>
      <c r="BZ18" s="24">
        <v>46958.538461538461</v>
      </c>
      <c r="CA18" s="24">
        <v>58698.173076923078</v>
      </c>
      <c r="CB18" s="24">
        <v>46958.538461538461</v>
      </c>
      <c r="CC18" s="25">
        <v>494130.13153846149</v>
      </c>
      <c r="CD18" s="1272">
        <v>1.4036680461314989E-2</v>
      </c>
      <c r="CF18" s="24">
        <v>21301.09</v>
      </c>
      <c r="CG18" s="24">
        <v>23160.329999999998</v>
      </c>
      <c r="CH18" s="24">
        <v>21141.08</v>
      </c>
      <c r="CI18" s="24">
        <v>20676.680000000004</v>
      </c>
      <c r="CJ18" s="24">
        <v>30773.329999999991</v>
      </c>
      <c r="CK18" s="24">
        <v>24618.660000000003</v>
      </c>
      <c r="CL18" s="24">
        <v>24618.67</v>
      </c>
      <c r="CM18" s="24">
        <v>28468.269230769227</v>
      </c>
      <c r="CN18" s="24">
        <v>22774.615384615387</v>
      </c>
      <c r="CO18" s="24">
        <v>22774.615384615387</v>
      </c>
      <c r="CP18" s="24">
        <v>28468.269230769227</v>
      </c>
      <c r="CQ18" s="24">
        <v>22774.615384615387</v>
      </c>
      <c r="CR18" s="25">
        <v>291550.22461538453</v>
      </c>
      <c r="CS18" s="1272">
        <v>2.3911053578191274E-2</v>
      </c>
      <c r="CU18" s="24">
        <v>0</v>
      </c>
      <c r="CV18" s="24">
        <v>0</v>
      </c>
      <c r="CW18" s="24">
        <v>3.637978807091713E-12</v>
      </c>
      <c r="CX18" s="24">
        <v>3.637978807091713E-12</v>
      </c>
      <c r="CY18" s="24">
        <v>4111.1000000000004</v>
      </c>
      <c r="CZ18" s="24">
        <v>3288.88</v>
      </c>
      <c r="DA18" s="24">
        <v>3288.8899999999994</v>
      </c>
      <c r="DB18" s="24">
        <v>13652.826923076926</v>
      </c>
      <c r="DC18" s="24">
        <v>10922.26153846154</v>
      </c>
      <c r="DD18" s="24">
        <v>16919.376923076925</v>
      </c>
      <c r="DE18" s="24">
        <v>25692.490384615387</v>
      </c>
      <c r="DF18" s="24">
        <v>24188.607692307691</v>
      </c>
      <c r="DG18" s="25">
        <v>102064.43346153847</v>
      </c>
      <c r="DH18" s="1272">
        <v>3.0175221657262313E-2</v>
      </c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</row>
    <row r="19" spans="1:205" s="32" customFormat="1" ht="23.25" customHeight="1">
      <c r="D19" s="32" t="s">
        <v>28</v>
      </c>
      <c r="F19" s="24">
        <v>22906.929999999997</v>
      </c>
      <c r="G19" s="24">
        <v>8963.9000000000033</v>
      </c>
      <c r="H19" s="25">
        <v>31870.829999999998</v>
      </c>
      <c r="I19" s="24"/>
      <c r="J19" s="24">
        <v>33456.338461538457</v>
      </c>
      <c r="K19" s="24">
        <v>13386.206153846153</v>
      </c>
      <c r="L19" s="25">
        <v>46842.544615384613</v>
      </c>
      <c r="M19" s="24"/>
      <c r="N19" s="24">
        <v>10549.40846153846</v>
      </c>
      <c r="O19" s="24">
        <v>4422.3061538461498</v>
      </c>
      <c r="P19" s="25">
        <v>14971.714615384615</v>
      </c>
      <c r="Q19" s="24"/>
      <c r="R19" s="1273">
        <v>9.0425806226272568E-3</v>
      </c>
      <c r="S19" s="1273">
        <v>9.2261935792901668E-3</v>
      </c>
      <c r="T19" s="1271">
        <v>9.0934802400496426E-3</v>
      </c>
      <c r="U19" s="592"/>
      <c r="V19" s="1273">
        <v>1.1915855614149885E-2</v>
      </c>
      <c r="W19" s="1273">
        <v>9.5956265905342338E-3</v>
      </c>
      <c r="X19" s="1273">
        <v>1.1145694344601345E-2</v>
      </c>
      <c r="Y19" s="592"/>
      <c r="Z19" s="1273">
        <v>2.8732749915226282E-3</v>
      </c>
      <c r="AA19" s="1273">
        <v>3.6943301124406705E-4</v>
      </c>
      <c r="AB19" s="1271">
        <v>2.0522141045517025E-3</v>
      </c>
      <c r="AC19" s="1273"/>
      <c r="AD19" s="24">
        <v>241320.37000000002</v>
      </c>
      <c r="AE19" s="24">
        <v>74562.390000000014</v>
      </c>
      <c r="AF19" s="25">
        <v>315882.76000000007</v>
      </c>
      <c r="AG19" s="24"/>
      <c r="AH19" s="24">
        <v>250922.53846153841</v>
      </c>
      <c r="AI19" s="24">
        <v>85396.546153846139</v>
      </c>
      <c r="AJ19" s="24">
        <v>336319.08461538458</v>
      </c>
      <c r="AK19" s="24"/>
      <c r="AL19" s="24">
        <v>9602.1684615383856</v>
      </c>
      <c r="AM19" s="24">
        <v>10834.156153846125</v>
      </c>
      <c r="AN19" s="25">
        <v>20436.32461538451</v>
      </c>
      <c r="AO19" s="24"/>
      <c r="AP19" s="1273">
        <v>1.2197335033363866E-2</v>
      </c>
      <c r="AQ19" s="1273">
        <v>1.0291900311437471E-2</v>
      </c>
      <c r="AR19" s="1271">
        <v>1.168661697894847E-2</v>
      </c>
      <c r="AS19" s="592"/>
      <c r="AT19" s="1273">
        <v>1.2151567353833064E-2</v>
      </c>
      <c r="AU19" s="1273">
        <v>9.4398510868312548E-3</v>
      </c>
      <c r="AV19" s="1273">
        <v>1.1325482587541201E-2</v>
      </c>
      <c r="AW19" s="592"/>
      <c r="AX19" s="1273">
        <v>-4.5767679530801797E-5</v>
      </c>
      <c r="AY19" s="1273">
        <v>-8.5204922460621613E-4</v>
      </c>
      <c r="AZ19" s="1271">
        <v>-3.6113439140726851E-4</v>
      </c>
      <c r="BB19" s="24">
        <v>41530.230000000003</v>
      </c>
      <c r="BC19" s="24">
        <v>53723.500000000007</v>
      </c>
      <c r="BD19" s="24">
        <v>38395.080000000009</v>
      </c>
      <c r="BE19" s="24">
        <v>37396.959999999999</v>
      </c>
      <c r="BF19" s="24">
        <v>61600.350000000006</v>
      </c>
      <c r="BG19" s="24">
        <v>51365.81</v>
      </c>
      <c r="BH19" s="24">
        <v>31870.829999999998</v>
      </c>
      <c r="BI19" s="24">
        <v>51779.915384615371</v>
      </c>
      <c r="BJ19" s="24">
        <v>41423.932307692303</v>
      </c>
      <c r="BK19" s="24">
        <v>41423.932307692303</v>
      </c>
      <c r="BL19" s="24">
        <v>51779.915384615371</v>
      </c>
      <c r="BM19" s="24">
        <v>42962.393846153842</v>
      </c>
      <c r="BN19" s="25">
        <v>545252.84923076921</v>
      </c>
      <c r="BO19" s="1272">
        <v>1.0737914035833018E-2</v>
      </c>
      <c r="BQ19" s="24">
        <v>34841.54</v>
      </c>
      <c r="BR19" s="24">
        <v>42518.5</v>
      </c>
      <c r="BS19" s="24">
        <v>30981.280000000006</v>
      </c>
      <c r="BT19" s="24">
        <v>29674.04</v>
      </c>
      <c r="BU19" s="24">
        <v>44352.01</v>
      </c>
      <c r="BV19" s="24">
        <v>36046.07</v>
      </c>
      <c r="BW19" s="24">
        <v>22906.929999999997</v>
      </c>
      <c r="BX19" s="24">
        <v>36341.357692307683</v>
      </c>
      <c r="BY19" s="24">
        <v>29073.086153846154</v>
      </c>
      <c r="BZ19" s="24">
        <v>29073.086153846154</v>
      </c>
      <c r="CA19" s="24">
        <v>36341.357692307683</v>
      </c>
      <c r="CB19" s="24">
        <v>29073.086153846154</v>
      </c>
      <c r="CC19" s="25">
        <v>401222.34384615393</v>
      </c>
      <c r="CD19" s="1272">
        <v>1.13974628848756E-2</v>
      </c>
      <c r="CF19" s="24">
        <v>6688.6900000000005</v>
      </c>
      <c r="CG19" s="24">
        <v>11205</v>
      </c>
      <c r="CH19" s="24">
        <v>7413.8</v>
      </c>
      <c r="CI19" s="24">
        <v>7722.9199999999992</v>
      </c>
      <c r="CJ19" s="24">
        <v>9748.34</v>
      </c>
      <c r="CK19" s="24">
        <v>9150.4599999999991</v>
      </c>
      <c r="CL19" s="24">
        <v>6571.7700000000023</v>
      </c>
      <c r="CM19" s="24">
        <v>9904.9038461538457</v>
      </c>
      <c r="CN19" s="24">
        <v>7923.9230769230762</v>
      </c>
      <c r="CO19" s="24">
        <v>7923.9230769230762</v>
      </c>
      <c r="CP19" s="24">
        <v>9904.9038461538457</v>
      </c>
      <c r="CQ19" s="24">
        <v>7923.9230769230762</v>
      </c>
      <c r="CR19" s="25">
        <v>102082.55692307693</v>
      </c>
      <c r="CS19" s="1272">
        <v>8.372147513199521E-3</v>
      </c>
      <c r="CU19" s="24">
        <v>2.2737367544323206E-13</v>
      </c>
      <c r="CV19" s="24">
        <v>0</v>
      </c>
      <c r="CW19" s="24">
        <v>0</v>
      </c>
      <c r="CX19" s="24">
        <v>0</v>
      </c>
      <c r="CY19" s="24">
        <v>7500.0000000000009</v>
      </c>
      <c r="CZ19" s="24">
        <v>6169.2800000000007</v>
      </c>
      <c r="DA19" s="24">
        <v>2392.130000000001</v>
      </c>
      <c r="DB19" s="24">
        <v>5533.6538461538466</v>
      </c>
      <c r="DC19" s="24">
        <v>4426.9230769230771</v>
      </c>
      <c r="DD19" s="24">
        <v>4426.9230769230771</v>
      </c>
      <c r="DE19" s="24">
        <v>5533.6538461538466</v>
      </c>
      <c r="DF19" s="24">
        <v>5965.3846153846152</v>
      </c>
      <c r="DG19" s="25">
        <v>41947.948461538472</v>
      </c>
      <c r="DH19" s="1272">
        <v>1.2401858316014985E-2</v>
      </c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</row>
    <row r="20" spans="1:205" s="32" customFormat="1" ht="23.25" customHeight="1">
      <c r="D20" s="32" t="s">
        <v>38</v>
      </c>
      <c r="F20" s="53">
        <v>10771.88</v>
      </c>
      <c r="G20" s="53">
        <v>10327.650000000001</v>
      </c>
      <c r="H20" s="1267">
        <v>21099.530000000002</v>
      </c>
      <c r="I20" s="53"/>
      <c r="J20" s="53">
        <v>13778.101153846153</v>
      </c>
      <c r="K20" s="53">
        <v>7593.0823076923079</v>
      </c>
      <c r="L20" s="1267">
        <v>21371.183461538461</v>
      </c>
      <c r="M20" s="53"/>
      <c r="N20" s="53">
        <v>3006.2211538461543</v>
      </c>
      <c r="O20" s="53">
        <v>-2734.5676923076935</v>
      </c>
      <c r="P20" s="1267">
        <v>271.65346153845894</v>
      </c>
      <c r="Q20" s="53"/>
      <c r="R20" s="1286">
        <v>4.252232549593774E-3</v>
      </c>
      <c r="S20" s="1286">
        <v>1.0629848405175881E-2</v>
      </c>
      <c r="T20" s="1287">
        <v>6.0201808088880858E-3</v>
      </c>
      <c r="U20" s="1235"/>
      <c r="V20" s="1286">
        <v>4.9072274951762048E-3</v>
      </c>
      <c r="W20" s="1286">
        <v>5.4429448985344481E-3</v>
      </c>
      <c r="X20" s="1286">
        <v>5.0850499391204189E-3</v>
      </c>
      <c r="Y20" s="1235"/>
      <c r="Z20" s="1286">
        <v>6.5499494558243082E-4</v>
      </c>
      <c r="AA20" s="1286">
        <v>-5.1869035066414333E-3</v>
      </c>
      <c r="AB20" s="1287">
        <v>-9.3513086976766691E-4</v>
      </c>
      <c r="AC20" s="1273"/>
      <c r="AD20" s="53">
        <v>90630.12999999999</v>
      </c>
      <c r="AE20" s="53">
        <v>46172.92</v>
      </c>
      <c r="AF20" s="1267">
        <v>136803.05000000002</v>
      </c>
      <c r="AG20" s="53"/>
      <c r="AH20" s="53">
        <v>103335.75865384616</v>
      </c>
      <c r="AI20" s="53">
        <v>52198.117307692322</v>
      </c>
      <c r="AJ20" s="53">
        <v>155533.87596153846</v>
      </c>
      <c r="AK20" s="53"/>
      <c r="AL20" s="53">
        <v>12705.628653846172</v>
      </c>
      <c r="AM20" s="53">
        <v>6025.1973076923241</v>
      </c>
      <c r="AN20" s="1267">
        <v>18730.825961538445</v>
      </c>
      <c r="AO20" s="53"/>
      <c r="AP20" s="1286">
        <v>4.5808236566491313E-3</v>
      </c>
      <c r="AQ20" s="1286">
        <v>6.3732813517374818E-3</v>
      </c>
      <c r="AR20" s="1287">
        <v>5.0612602185125151E-3</v>
      </c>
      <c r="AS20" s="1235"/>
      <c r="AT20" s="1286">
        <v>5.0042990918255951E-3</v>
      </c>
      <c r="AU20" s="1286">
        <v>5.7700513263131813E-3</v>
      </c>
      <c r="AV20" s="1286">
        <v>5.2375743291215504E-3</v>
      </c>
      <c r="AW20" s="1235"/>
      <c r="AX20" s="1286">
        <v>4.2347543517646385E-4</v>
      </c>
      <c r="AY20" s="1286">
        <v>-6.0323002542430042E-4</v>
      </c>
      <c r="AZ20" s="1287">
        <v>1.7631411060903528E-4</v>
      </c>
      <c r="BB20" s="24">
        <v>15176.680000000009</v>
      </c>
      <c r="BC20" s="24">
        <v>25105.099999999988</v>
      </c>
      <c r="BD20" s="24">
        <v>20030.30999999999</v>
      </c>
      <c r="BE20" s="24">
        <v>14596.81</v>
      </c>
      <c r="BF20" s="24">
        <v>26930.580000000016</v>
      </c>
      <c r="BG20" s="24">
        <v>13864.040000000003</v>
      </c>
      <c r="BH20" s="24">
        <v>21099.530000000002</v>
      </c>
      <c r="BI20" s="24">
        <v>26705.530769230762</v>
      </c>
      <c r="BJ20" s="24">
        <v>21364.424615384614</v>
      </c>
      <c r="BK20" s="24">
        <v>22133.655384615384</v>
      </c>
      <c r="BL20" s="24">
        <v>28628.607692307683</v>
      </c>
      <c r="BM20" s="24">
        <v>23672.116923076923</v>
      </c>
      <c r="BN20" s="25">
        <v>259307.38538461537</v>
      </c>
      <c r="BO20" s="1272">
        <v>5.1066590794432752E-3</v>
      </c>
      <c r="BQ20" s="24">
        <v>10807.120000000006</v>
      </c>
      <c r="BR20" s="24">
        <v>19730.959999999988</v>
      </c>
      <c r="BS20" s="24">
        <v>15903.419999999995</v>
      </c>
      <c r="BT20" s="24">
        <v>10263.17</v>
      </c>
      <c r="BU20" s="24">
        <v>20531.440000000006</v>
      </c>
      <c r="BV20" s="24">
        <v>2622.1400000000058</v>
      </c>
      <c r="BW20" s="24">
        <v>10771.88</v>
      </c>
      <c r="BX20" s="24">
        <v>17234.376923076921</v>
      </c>
      <c r="BY20" s="24">
        <v>13787.501538461536</v>
      </c>
      <c r="BZ20" s="24">
        <v>13787.501538461536</v>
      </c>
      <c r="CA20" s="24">
        <v>17234.376923076921</v>
      </c>
      <c r="CB20" s="24">
        <v>13787.501538461536</v>
      </c>
      <c r="CC20" s="25">
        <v>166461.38846153844</v>
      </c>
      <c r="CD20" s="1272">
        <v>4.7286436706593972E-3</v>
      </c>
      <c r="CF20" s="24">
        <v>4369.5600000000013</v>
      </c>
      <c r="CG20" s="24">
        <v>5374.1399999999985</v>
      </c>
      <c r="CH20" s="24">
        <v>4126.8899999999985</v>
      </c>
      <c r="CI20" s="24">
        <v>4333.6400000000003</v>
      </c>
      <c r="CJ20" s="24">
        <v>6293.3700000000063</v>
      </c>
      <c r="CK20" s="24">
        <v>9592.4399999999969</v>
      </c>
      <c r="CL20" s="24">
        <v>9514.3500000000022</v>
      </c>
      <c r="CM20" s="24">
        <v>7548.076923076922</v>
      </c>
      <c r="CN20" s="24">
        <v>6038.461538461539</v>
      </c>
      <c r="CO20" s="24">
        <v>6038.461538461539</v>
      </c>
      <c r="CP20" s="24">
        <v>7548.076923076922</v>
      </c>
      <c r="CQ20" s="24">
        <v>6038.461538461539</v>
      </c>
      <c r="CR20" s="25">
        <v>76815.928461538453</v>
      </c>
      <c r="CS20" s="1272">
        <v>6.2999429464525693E-3</v>
      </c>
      <c r="CU20" s="24">
        <v>0</v>
      </c>
      <c r="CV20" s="24">
        <v>0</v>
      </c>
      <c r="CW20" s="24">
        <v>2.2737367544323206E-13</v>
      </c>
      <c r="CX20" s="24">
        <v>0</v>
      </c>
      <c r="CY20" s="24">
        <v>105.77000000000078</v>
      </c>
      <c r="CZ20" s="24">
        <v>1649.46</v>
      </c>
      <c r="DA20" s="24">
        <v>813.29999999999916</v>
      </c>
      <c r="DB20" s="24">
        <v>1923.0769230769229</v>
      </c>
      <c r="DC20" s="24">
        <v>1538.4615384615383</v>
      </c>
      <c r="DD20" s="24">
        <v>2307.6923076923076</v>
      </c>
      <c r="DE20" s="24">
        <v>3846.1538461538457</v>
      </c>
      <c r="DF20" s="24">
        <v>3846.1538461538457</v>
      </c>
      <c r="DG20" s="25">
        <v>16030.06846153846</v>
      </c>
      <c r="DH20" s="1272">
        <v>4.7392696221675735E-3</v>
      </c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</row>
    <row r="21" spans="1:205" s="32" customFormat="1" ht="23.25" hidden="1" customHeight="1" outlineLevel="1">
      <c r="C21" s="54"/>
      <c r="D21" s="32" t="s">
        <v>39</v>
      </c>
      <c r="F21" s="53">
        <v>0</v>
      </c>
      <c r="G21" s="53">
        <v>0</v>
      </c>
      <c r="H21" s="1267">
        <v>0</v>
      </c>
      <c r="I21" s="53"/>
      <c r="J21" s="53"/>
      <c r="K21" s="53"/>
      <c r="L21" s="1267"/>
      <c r="M21" s="53"/>
      <c r="N21" s="53">
        <v>0</v>
      </c>
      <c r="O21" s="53">
        <v>0</v>
      </c>
      <c r="P21" s="1267">
        <v>0</v>
      </c>
      <c r="Q21" s="53"/>
      <c r="R21" s="1286">
        <v>0</v>
      </c>
      <c r="S21" s="1286">
        <v>0</v>
      </c>
      <c r="T21" s="1287">
        <v>0</v>
      </c>
      <c r="U21" s="1235"/>
      <c r="V21" s="1286">
        <v>0</v>
      </c>
      <c r="W21" s="1286">
        <v>0</v>
      </c>
      <c r="X21" s="1286">
        <v>0</v>
      </c>
      <c r="Y21" s="1235"/>
      <c r="Z21" s="1235"/>
      <c r="AA21" s="1235"/>
      <c r="AB21" s="1285"/>
      <c r="AC21" s="592"/>
      <c r="AD21" s="24">
        <v>0</v>
      </c>
      <c r="AE21" s="24">
        <v>0</v>
      </c>
      <c r="AF21" s="25">
        <v>0</v>
      </c>
      <c r="AG21" s="24"/>
      <c r="AH21" s="24"/>
      <c r="AI21" s="24"/>
      <c r="AJ21" s="24"/>
      <c r="AK21" s="24"/>
      <c r="AL21" s="24">
        <v>0</v>
      </c>
      <c r="AM21" s="24">
        <v>0</v>
      </c>
      <c r="AN21" s="25">
        <v>0</v>
      </c>
      <c r="AO21" s="24"/>
      <c r="AP21" s="1273">
        <v>0</v>
      </c>
      <c r="AQ21" s="1273">
        <v>0</v>
      </c>
      <c r="AR21" s="1271">
        <v>0</v>
      </c>
      <c r="AS21" s="592"/>
      <c r="AT21" s="1273">
        <v>0</v>
      </c>
      <c r="AU21" s="1273">
        <v>0</v>
      </c>
      <c r="AV21" s="1273">
        <v>0</v>
      </c>
      <c r="AW21" s="592"/>
      <c r="AX21" s="592"/>
      <c r="AY21" s="592"/>
      <c r="AZ21" s="1237"/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5">
        <v>0</v>
      </c>
      <c r="BO21" s="1272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8500</v>
      </c>
      <c r="BY21" s="24">
        <v>6800</v>
      </c>
      <c r="BZ21" s="24">
        <v>6800</v>
      </c>
      <c r="CA21" s="24">
        <v>8500</v>
      </c>
      <c r="CB21" s="24">
        <v>6800</v>
      </c>
      <c r="CC21" s="25">
        <v>37400</v>
      </c>
      <c r="CD21" s="1272">
        <v>1.0624161850213308E-3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5">
        <v>0</v>
      </c>
      <c r="CS21" s="1272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5">
        <v>0</v>
      </c>
      <c r="DH21" s="1272">
        <v>0</v>
      </c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24"/>
      <c r="FO21" s="24"/>
      <c r="FP21" s="24"/>
      <c r="FQ21" s="24"/>
      <c r="FR21" s="24"/>
      <c r="FS21" s="24"/>
      <c r="FT21" s="24"/>
      <c r="FU21" s="24"/>
      <c r="FV21" s="24"/>
      <c r="FW21" s="24"/>
      <c r="FX21" s="24"/>
      <c r="FY21" s="24"/>
      <c r="FZ21" s="24"/>
      <c r="GA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</row>
    <row r="22" spans="1:205" s="54" customFormat="1" ht="23.25" customHeight="1" collapsed="1">
      <c r="D22" s="62" t="s">
        <v>40</v>
      </c>
      <c r="F22" s="25">
        <v>182453.61</v>
      </c>
      <c r="G22" s="25">
        <v>79247.44</v>
      </c>
      <c r="H22" s="25">
        <v>261701.04999999996</v>
      </c>
      <c r="I22" s="25"/>
      <c r="J22" s="25">
        <v>214338.77846153846</v>
      </c>
      <c r="K22" s="25">
        <v>120848.07999999996</v>
      </c>
      <c r="L22" s="25">
        <v>335186.85846153833</v>
      </c>
      <c r="M22" s="25"/>
      <c r="N22" s="25">
        <v>31885.168461538473</v>
      </c>
      <c r="O22" s="25">
        <v>41600.639999999956</v>
      </c>
      <c r="P22" s="25">
        <v>73485.80846153837</v>
      </c>
      <c r="Q22" s="25"/>
      <c r="R22" s="1271">
        <v>7.2024120138071357E-2</v>
      </c>
      <c r="S22" s="1271">
        <v>8.1566307310789121E-2</v>
      </c>
      <c r="T22" s="1271">
        <v>7.466932386057229E-2</v>
      </c>
      <c r="U22" s="1237"/>
      <c r="V22" s="1271">
        <v>7.6339194726795179E-2</v>
      </c>
      <c r="W22" s="1271">
        <v>8.6627460875449425E-2</v>
      </c>
      <c r="X22" s="1271">
        <v>7.9754212829686269E-2</v>
      </c>
      <c r="Y22" s="1237"/>
      <c r="Z22" s="1271">
        <v>4.3150745887238218E-3</v>
      </c>
      <c r="AA22" s="1271">
        <v>5.0611535646603034E-3</v>
      </c>
      <c r="AB22" s="1271">
        <v>5.0848889691139793E-3</v>
      </c>
      <c r="AC22" s="1271"/>
      <c r="AD22" s="25">
        <v>1450313.1700000004</v>
      </c>
      <c r="AE22" s="25">
        <v>671443.09000000008</v>
      </c>
      <c r="AF22" s="25">
        <v>2121756.2599999998</v>
      </c>
      <c r="AG22" s="25"/>
      <c r="AH22" s="25">
        <v>1622816.8384615385</v>
      </c>
      <c r="AI22" s="25">
        <v>793279.52230769279</v>
      </c>
      <c r="AJ22" s="25">
        <v>2416096.3607692304</v>
      </c>
      <c r="AK22" s="25"/>
      <c r="AL22" s="25">
        <v>172503.66846153815</v>
      </c>
      <c r="AM22" s="25">
        <v>121836.43230769271</v>
      </c>
      <c r="AN22" s="25">
        <v>294340.10076923063</v>
      </c>
      <c r="AO22" s="25"/>
      <c r="AP22" s="1271">
        <v>7.3304858755976574E-2</v>
      </c>
      <c r="AQ22" s="1271">
        <v>9.2679772564741247E-2</v>
      </c>
      <c r="AR22" s="1271">
        <v>7.8497961500989144E-2</v>
      </c>
      <c r="AS22" s="1237"/>
      <c r="AT22" s="1271">
        <v>7.8589066715194569E-2</v>
      </c>
      <c r="AU22" s="1271">
        <v>8.7690204090063006E-2</v>
      </c>
      <c r="AV22" s="1271">
        <v>8.136159532845573E-2</v>
      </c>
      <c r="AW22" s="1237"/>
      <c r="AX22" s="1271">
        <v>5.2842079592179958E-3</v>
      </c>
      <c r="AY22" s="1271">
        <v>-4.9895684746782409E-3</v>
      </c>
      <c r="AZ22" s="1271">
        <v>2.8636338274665857E-3</v>
      </c>
      <c r="BB22" s="25">
        <v>260631.83000000002</v>
      </c>
      <c r="BC22" s="25">
        <v>353849.55999999994</v>
      </c>
      <c r="BD22" s="25">
        <v>274987.73</v>
      </c>
      <c r="BE22" s="25">
        <v>280519.29000000004</v>
      </c>
      <c r="BF22" s="25">
        <v>389690.32</v>
      </c>
      <c r="BG22" s="25">
        <v>300376.48</v>
      </c>
      <c r="BH22" s="25">
        <v>261701.04999999996</v>
      </c>
      <c r="BI22" s="25">
        <v>406151.89307692309</v>
      </c>
      <c r="BJ22" s="25">
        <v>324243.25846153847</v>
      </c>
      <c r="BK22" s="25">
        <v>342777.35230769229</v>
      </c>
      <c r="BL22" s="25">
        <v>447563.08269230771</v>
      </c>
      <c r="BM22" s="25">
        <v>372698.52153846156</v>
      </c>
      <c r="BN22" s="25">
        <v>4015190.3680769228</v>
      </c>
      <c r="BO22" s="1268">
        <v>7.9072982508463924E-2</v>
      </c>
      <c r="BQ22" s="25">
        <v>195061.98</v>
      </c>
      <c r="BR22" s="25">
        <v>248998.33999999997</v>
      </c>
      <c r="BS22" s="25">
        <v>195643.78</v>
      </c>
      <c r="BT22" s="25">
        <v>193073.47000000003</v>
      </c>
      <c r="BU22" s="25">
        <v>253059.61000000004</v>
      </c>
      <c r="BV22" s="25">
        <v>182022.38000000003</v>
      </c>
      <c r="BW22" s="25">
        <v>182453.61</v>
      </c>
      <c r="BX22" s="25">
        <v>268561.47307692305</v>
      </c>
      <c r="BY22" s="25">
        <v>214330.77846153846</v>
      </c>
      <c r="BZ22" s="25">
        <v>213562.77846153846</v>
      </c>
      <c r="CA22" s="25">
        <v>270265.47307692305</v>
      </c>
      <c r="CB22" s="25">
        <v>218082.77846153846</v>
      </c>
      <c r="CC22" s="25">
        <v>2635116.4515384617</v>
      </c>
      <c r="CD22" s="1268">
        <v>7.4855357420599969E-2</v>
      </c>
      <c r="CF22" s="25">
        <v>65569.849999999991</v>
      </c>
      <c r="CG22" s="25">
        <v>104851.22</v>
      </c>
      <c r="CH22" s="25">
        <v>79343.95</v>
      </c>
      <c r="CI22" s="25">
        <v>81560.399999999994</v>
      </c>
      <c r="CJ22" s="25">
        <v>118197.15</v>
      </c>
      <c r="CK22" s="25">
        <v>96205.209999999992</v>
      </c>
      <c r="CL22" s="25">
        <v>61031.710000000006</v>
      </c>
      <c r="CM22" s="25">
        <v>100942.40076923075</v>
      </c>
      <c r="CN22" s="25">
        <v>80594.064615384617</v>
      </c>
      <c r="CO22" s="25">
        <v>80437.50461538462</v>
      </c>
      <c r="CP22" s="25">
        <v>101206.08076923077</v>
      </c>
      <c r="CQ22" s="25">
        <v>80107.904615384614</v>
      </c>
      <c r="CR22" s="25">
        <v>1050047.4453846153</v>
      </c>
      <c r="CS22" s="1268">
        <v>8.6118063394932221E-2</v>
      </c>
      <c r="CU22" s="25">
        <v>2.2737367544323206E-13</v>
      </c>
      <c r="CV22" s="25">
        <v>9.0949470177292824E-13</v>
      </c>
      <c r="CW22" s="25">
        <v>3.865352482534945E-12</v>
      </c>
      <c r="CX22" s="25">
        <v>5885.4200000000019</v>
      </c>
      <c r="CY22" s="25">
        <v>18433.560000000001</v>
      </c>
      <c r="CZ22" s="25">
        <v>22148.89</v>
      </c>
      <c r="DA22" s="25">
        <v>18215.73</v>
      </c>
      <c r="DB22" s="25">
        <v>46148.019230769227</v>
      </c>
      <c r="DC22" s="25">
        <v>36918.415384615386</v>
      </c>
      <c r="DD22" s="25">
        <v>56777.069230769237</v>
      </c>
      <c r="DE22" s="25">
        <v>86591.528846153844</v>
      </c>
      <c r="DF22" s="25">
        <v>83307.838461538471</v>
      </c>
      <c r="DG22" s="25">
        <v>367426.47115384613</v>
      </c>
      <c r="DH22" s="1268">
        <v>0.10862917505921442</v>
      </c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</row>
    <row r="23" spans="1:205" s="32" customFormat="1" ht="2.25" customHeight="1">
      <c r="D23" s="509"/>
      <c r="F23" s="53"/>
      <c r="G23" s="53"/>
      <c r="H23" s="53"/>
      <c r="I23" s="53"/>
      <c r="J23" s="53"/>
      <c r="K23" s="53"/>
      <c r="L23" s="1267"/>
      <c r="M23" s="53"/>
      <c r="N23" s="53"/>
      <c r="O23" s="53"/>
      <c r="P23" s="53"/>
      <c r="Q23" s="53"/>
      <c r="R23" s="1235"/>
      <c r="S23" s="1235"/>
      <c r="T23" s="1235"/>
      <c r="U23" s="1235"/>
      <c r="V23" s="1235"/>
      <c r="W23" s="1235"/>
      <c r="X23" s="1235"/>
      <c r="Y23" s="1235"/>
      <c r="Z23" s="1235"/>
      <c r="AA23" s="1235"/>
      <c r="AB23" s="1235"/>
      <c r="AC23" s="592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1235"/>
      <c r="AQ23" s="1235"/>
      <c r="AR23" s="1235"/>
      <c r="AS23" s="1235"/>
      <c r="AT23" s="1235"/>
      <c r="AU23" s="1235"/>
      <c r="AV23" s="1235"/>
      <c r="AW23" s="1235"/>
      <c r="AX23" s="1235"/>
      <c r="AY23" s="1235"/>
      <c r="AZ23" s="1235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1267"/>
      <c r="BO23" s="1266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1267"/>
      <c r="CD23" s="1266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1267"/>
      <c r="CS23" s="1266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1267"/>
      <c r="DH23" s="1266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</row>
    <row r="24" spans="1:205" s="32" customFormat="1" ht="23.25" hidden="1" customHeight="1" outlineLevel="1">
      <c r="F24" s="24"/>
      <c r="G24" s="24"/>
      <c r="H24" s="24"/>
      <c r="I24" s="24"/>
      <c r="J24" s="24"/>
      <c r="K24" s="24"/>
      <c r="L24" s="25"/>
      <c r="M24" s="24"/>
      <c r="N24" s="24"/>
      <c r="O24" s="24"/>
      <c r="P24" s="24"/>
      <c r="Q24" s="24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5"/>
      <c r="BO24" s="1229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5"/>
      <c r="CD24" s="1229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5"/>
      <c r="CS24" s="1229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5"/>
      <c r="DH24" s="1229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</row>
    <row r="25" spans="1:205" s="1239" customFormat="1" ht="16" hidden="1" outlineLevel="1">
      <c r="A25" s="1265"/>
      <c r="B25" s="1265"/>
      <c r="C25" s="1265"/>
      <c r="D25" s="1263"/>
      <c r="E25" s="1263"/>
      <c r="F25" s="1262"/>
      <c r="G25" s="1262"/>
      <c r="H25" s="1262"/>
      <c r="I25" s="1262"/>
      <c r="J25" s="1262"/>
      <c r="K25" s="1262"/>
      <c r="L25" s="1261"/>
      <c r="M25" s="1262"/>
      <c r="N25" s="1262"/>
      <c r="O25" s="1262"/>
      <c r="P25" s="1262"/>
      <c r="Q25" s="1262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1264"/>
      <c r="AD25" s="1262"/>
      <c r="AE25" s="1262"/>
      <c r="AF25" s="1262"/>
      <c r="AG25" s="1262"/>
      <c r="AH25" s="1262"/>
      <c r="AI25" s="1262"/>
      <c r="AJ25" s="1262"/>
      <c r="AK25" s="1262"/>
      <c r="AL25" s="1262"/>
      <c r="AM25" s="1262"/>
      <c r="AN25" s="1262"/>
      <c r="AO25" s="1262"/>
      <c r="AP25" s="608"/>
      <c r="AQ25" s="608"/>
      <c r="AR25" s="608"/>
      <c r="AS25" s="608"/>
      <c r="AT25" s="608"/>
      <c r="AU25" s="608"/>
      <c r="AV25" s="608"/>
      <c r="AW25" s="608"/>
      <c r="AX25" s="608"/>
      <c r="AY25" s="608"/>
      <c r="AZ25" s="608"/>
      <c r="BA25" s="1263"/>
      <c r="BB25" s="1262" t="s">
        <v>43</v>
      </c>
      <c r="BC25" s="1262" t="s">
        <v>44</v>
      </c>
      <c r="BD25" s="1262" t="s">
        <v>45</v>
      </c>
      <c r="BE25" s="1262" t="s">
        <v>46</v>
      </c>
      <c r="BF25" s="1262" t="s">
        <v>47</v>
      </c>
      <c r="BG25" s="1262" t="s">
        <v>48</v>
      </c>
      <c r="BH25" s="1262" t="s">
        <v>49</v>
      </c>
      <c r="BI25" s="1262" t="s">
        <v>50</v>
      </c>
      <c r="BJ25" s="1262" t="s">
        <v>51</v>
      </c>
      <c r="BK25" s="1262" t="s">
        <v>52</v>
      </c>
      <c r="BL25" s="1262" t="s">
        <v>53</v>
      </c>
      <c r="BM25" s="1262" t="s">
        <v>54</v>
      </c>
      <c r="BN25" s="1261" t="s">
        <v>56</v>
      </c>
      <c r="BO25" s="1260"/>
      <c r="BQ25" s="1262" t="s">
        <v>43</v>
      </c>
      <c r="BR25" s="1262" t="s">
        <v>44</v>
      </c>
      <c r="BS25" s="1262" t="s">
        <v>45</v>
      </c>
      <c r="BT25" s="1262" t="s">
        <v>46</v>
      </c>
      <c r="BU25" s="1262" t="s">
        <v>47</v>
      </c>
      <c r="BV25" s="1262" t="s">
        <v>48</v>
      </c>
      <c r="BW25" s="1262" t="s">
        <v>49</v>
      </c>
      <c r="BX25" s="1262" t="s">
        <v>50</v>
      </c>
      <c r="BY25" s="1262" t="s">
        <v>51</v>
      </c>
      <c r="BZ25" s="1262" t="s">
        <v>52</v>
      </c>
      <c r="CA25" s="1262" t="s">
        <v>53</v>
      </c>
      <c r="CB25" s="1262" t="s">
        <v>54</v>
      </c>
      <c r="CC25" s="1261"/>
      <c r="CD25" s="1260"/>
      <c r="CF25" s="1262" t="s">
        <v>43</v>
      </c>
      <c r="CG25" s="1262" t="s">
        <v>44</v>
      </c>
      <c r="CH25" s="1262" t="s">
        <v>45</v>
      </c>
      <c r="CI25" s="1262" t="s">
        <v>46</v>
      </c>
      <c r="CJ25" s="1262" t="s">
        <v>47</v>
      </c>
      <c r="CK25" s="1262" t="s">
        <v>48</v>
      </c>
      <c r="CL25" s="1262" t="s">
        <v>49</v>
      </c>
      <c r="CM25" s="1262" t="s">
        <v>50</v>
      </c>
      <c r="CN25" s="1262" t="s">
        <v>51</v>
      </c>
      <c r="CO25" s="1262" t="s">
        <v>52</v>
      </c>
      <c r="CP25" s="1262" t="s">
        <v>53</v>
      </c>
      <c r="CQ25" s="1262" t="s">
        <v>54</v>
      </c>
      <c r="CR25" s="1261"/>
      <c r="CS25" s="1260"/>
      <c r="CU25" s="1262" t="s">
        <v>43</v>
      </c>
      <c r="CV25" s="1262" t="s">
        <v>44</v>
      </c>
      <c r="CW25" s="1262" t="s">
        <v>45</v>
      </c>
      <c r="CX25" s="1262" t="s">
        <v>46</v>
      </c>
      <c r="CY25" s="1262" t="s">
        <v>47</v>
      </c>
      <c r="CZ25" s="1262" t="s">
        <v>48</v>
      </c>
      <c r="DA25" s="1262" t="s">
        <v>49</v>
      </c>
      <c r="DB25" s="1262" t="s">
        <v>50</v>
      </c>
      <c r="DC25" s="1262" t="s">
        <v>51</v>
      </c>
      <c r="DD25" s="1262" t="s">
        <v>52</v>
      </c>
      <c r="DE25" s="1262" t="s">
        <v>53</v>
      </c>
      <c r="DF25" s="1262" t="s">
        <v>54</v>
      </c>
      <c r="DG25" s="1261"/>
      <c r="DH25" s="1260"/>
    </row>
    <row r="26" spans="1:205" s="1239" customFormat="1" ht="15" hidden="1" customHeight="1" outlineLevel="1">
      <c r="A26" s="1259"/>
      <c r="B26" s="1259"/>
      <c r="C26" s="1259"/>
      <c r="D26" s="1258"/>
      <c r="E26" s="1258"/>
      <c r="F26" s="1256"/>
      <c r="G26" s="1256"/>
      <c r="H26" s="1256"/>
      <c r="I26" s="1256"/>
      <c r="J26" s="1256"/>
      <c r="K26" s="1256"/>
      <c r="L26" s="1256"/>
      <c r="M26" s="1256"/>
      <c r="N26" s="1256"/>
      <c r="O26" s="1256"/>
      <c r="P26" s="1256"/>
      <c r="Q26" s="1256"/>
      <c r="R26" s="609"/>
      <c r="S26" s="609"/>
      <c r="T26" s="609"/>
      <c r="U26" s="609"/>
      <c r="V26" s="609"/>
      <c r="W26" s="609"/>
      <c r="X26" s="609"/>
      <c r="Y26" s="609"/>
      <c r="Z26" s="609"/>
      <c r="AA26" s="609"/>
      <c r="AB26" s="609"/>
      <c r="AC26" s="609"/>
      <c r="AD26" s="1256"/>
      <c r="AE26" s="1256"/>
      <c r="AF26" s="1256"/>
      <c r="AG26" s="1256"/>
      <c r="AH26" s="1256"/>
      <c r="AI26" s="1256"/>
      <c r="AJ26" s="1256"/>
      <c r="AK26" s="1256"/>
      <c r="AL26" s="1256"/>
      <c r="AM26" s="1256"/>
      <c r="AN26" s="1256"/>
      <c r="AO26" s="1256"/>
      <c r="AP26" s="609"/>
      <c r="AQ26" s="609"/>
      <c r="AR26" s="609"/>
      <c r="AS26" s="609"/>
      <c r="AT26" s="609"/>
      <c r="AU26" s="609"/>
      <c r="AV26" s="609"/>
      <c r="AW26" s="609"/>
      <c r="AX26" s="609"/>
      <c r="AY26" s="609"/>
      <c r="AZ26" s="609"/>
      <c r="BA26" s="1258"/>
      <c r="BB26" s="1282" t="s">
        <v>736</v>
      </c>
      <c r="BC26" s="1282" t="s">
        <v>737</v>
      </c>
      <c r="BD26" s="1282" t="s">
        <v>738</v>
      </c>
      <c r="BE26" s="1282" t="s">
        <v>739</v>
      </c>
      <c r="BF26" s="1282" t="s">
        <v>740</v>
      </c>
      <c r="BG26" s="1282" t="s">
        <v>729</v>
      </c>
      <c r="BH26" s="1282" t="s">
        <v>730</v>
      </c>
      <c r="BI26" s="1282" t="s">
        <v>731</v>
      </c>
      <c r="BJ26" s="1282" t="s">
        <v>732</v>
      </c>
      <c r="BK26" s="1282" t="s">
        <v>733</v>
      </c>
      <c r="BL26" s="1282" t="s">
        <v>734</v>
      </c>
      <c r="BM26" s="1282" t="s">
        <v>735</v>
      </c>
      <c r="BN26" s="1282" t="s">
        <v>9</v>
      </c>
      <c r="BO26" s="1254"/>
      <c r="BQ26" s="1282" t="s">
        <v>736</v>
      </c>
      <c r="BR26" s="1282" t="s">
        <v>737</v>
      </c>
      <c r="BS26" s="1282" t="s">
        <v>738</v>
      </c>
      <c r="BT26" s="1282" t="s">
        <v>739</v>
      </c>
      <c r="BU26" s="1282" t="s">
        <v>740</v>
      </c>
      <c r="BV26" s="1282" t="s">
        <v>729</v>
      </c>
      <c r="BW26" s="1282" t="s">
        <v>730</v>
      </c>
      <c r="BX26" s="1282" t="s">
        <v>731</v>
      </c>
      <c r="BY26" s="1282" t="s">
        <v>732</v>
      </c>
      <c r="BZ26" s="1282" t="s">
        <v>733</v>
      </c>
      <c r="CA26" s="1282" t="s">
        <v>734</v>
      </c>
      <c r="CB26" s="1282" t="s">
        <v>735</v>
      </c>
      <c r="CC26" s="1284" t="s">
        <v>278</v>
      </c>
      <c r="CD26" s="1283">
        <v>0</v>
      </c>
      <c r="CF26" s="1282" t="s">
        <v>736</v>
      </c>
      <c r="CG26" s="1282" t="s">
        <v>737</v>
      </c>
      <c r="CH26" s="1282" t="s">
        <v>738</v>
      </c>
      <c r="CI26" s="1282" t="s">
        <v>739</v>
      </c>
      <c r="CJ26" s="1282" t="s">
        <v>740</v>
      </c>
      <c r="CK26" s="1282" t="s">
        <v>729</v>
      </c>
      <c r="CL26" s="1282" t="s">
        <v>730</v>
      </c>
      <c r="CM26" s="1282" t="s">
        <v>731</v>
      </c>
      <c r="CN26" s="1282" t="s">
        <v>732</v>
      </c>
      <c r="CO26" s="1282" t="s">
        <v>733</v>
      </c>
      <c r="CP26" s="1282" t="s">
        <v>734</v>
      </c>
      <c r="CQ26" s="1282" t="s">
        <v>735</v>
      </c>
      <c r="CR26" s="1281" t="s">
        <v>851</v>
      </c>
      <c r="CS26" s="1283">
        <v>0</v>
      </c>
      <c r="CU26" s="1282" t="s">
        <v>736</v>
      </c>
      <c r="CV26" s="1282" t="s">
        <v>737</v>
      </c>
      <c r="CW26" s="1282" t="s">
        <v>738</v>
      </c>
      <c r="CX26" s="1282" t="s">
        <v>739</v>
      </c>
      <c r="CY26" s="1282" t="s">
        <v>740</v>
      </c>
      <c r="CZ26" s="1282" t="s">
        <v>729</v>
      </c>
      <c r="DA26" s="1282" t="s">
        <v>730</v>
      </c>
      <c r="DB26" s="1282" t="s">
        <v>731</v>
      </c>
      <c r="DC26" s="1282" t="s">
        <v>732</v>
      </c>
      <c r="DD26" s="1282" t="s">
        <v>733</v>
      </c>
      <c r="DE26" s="1282" t="s">
        <v>734</v>
      </c>
      <c r="DF26" s="1282" t="s">
        <v>735</v>
      </c>
      <c r="DG26" s="1281" t="s">
        <v>851</v>
      </c>
      <c r="DH26" s="1254"/>
    </row>
    <row r="27" spans="1:205" s="1239" customFormat="1" hidden="1" outlineLevel="1">
      <c r="A27" s="1230"/>
      <c r="B27" s="1230"/>
      <c r="C27" s="1230"/>
      <c r="D27" s="1252" t="s">
        <v>850</v>
      </c>
      <c r="E27" s="1252"/>
      <c r="F27" s="1249"/>
      <c r="G27" s="1249"/>
      <c r="H27" s="1249"/>
      <c r="I27" s="1249"/>
      <c r="J27" s="1249"/>
      <c r="K27" s="1249"/>
      <c r="L27" s="1251"/>
      <c r="M27" s="1249"/>
      <c r="N27" s="1249"/>
      <c r="O27" s="1249"/>
      <c r="P27" s="1249"/>
      <c r="Q27" s="1249"/>
      <c r="R27" s="610"/>
      <c r="S27" s="610"/>
      <c r="T27" s="610"/>
      <c r="U27" s="610"/>
      <c r="V27" s="610"/>
      <c r="W27" s="610"/>
      <c r="X27" s="610"/>
      <c r="Y27" s="610"/>
      <c r="Z27" s="610"/>
      <c r="AA27" s="610"/>
      <c r="AB27" s="610"/>
      <c r="AC27" s="1253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610"/>
      <c r="AQ27" s="610"/>
      <c r="AR27" s="610"/>
      <c r="AS27" s="610"/>
      <c r="AT27" s="610"/>
      <c r="AU27" s="610"/>
      <c r="AV27" s="610"/>
      <c r="AW27" s="610"/>
      <c r="AX27" s="610"/>
      <c r="AY27" s="610"/>
      <c r="AZ27" s="610"/>
      <c r="BA27" s="1252"/>
      <c r="BB27" s="1249" t="s">
        <v>147</v>
      </c>
      <c r="BC27" s="1249" t="s">
        <v>147</v>
      </c>
      <c r="BD27" s="1249" t="s">
        <v>147</v>
      </c>
      <c r="BE27" s="1249" t="s">
        <v>147</v>
      </c>
      <c r="BF27" s="1249" t="s">
        <v>147</v>
      </c>
      <c r="BG27" s="1249" t="s">
        <v>147</v>
      </c>
      <c r="BH27" s="1249" t="s">
        <v>147</v>
      </c>
      <c r="BI27" s="1249" t="s">
        <v>147</v>
      </c>
      <c r="BJ27" s="1249" t="s">
        <v>147</v>
      </c>
      <c r="BK27" s="1249" t="s">
        <v>147</v>
      </c>
      <c r="BL27" s="1249" t="s">
        <v>147</v>
      </c>
      <c r="BM27" s="1249" t="s">
        <v>147</v>
      </c>
      <c r="BN27" s="1251" t="s">
        <v>147</v>
      </c>
      <c r="BO27" s="1247" t="s">
        <v>35</v>
      </c>
      <c r="BQ27" s="1249" t="s">
        <v>147</v>
      </c>
      <c r="BR27" s="1249" t="s">
        <v>147</v>
      </c>
      <c r="BS27" s="1249" t="s">
        <v>147</v>
      </c>
      <c r="BT27" s="1249" t="s">
        <v>147</v>
      </c>
      <c r="BU27" s="1249" t="s">
        <v>147</v>
      </c>
      <c r="BV27" s="1249" t="s">
        <v>147</v>
      </c>
      <c r="BW27" s="1249" t="s">
        <v>147</v>
      </c>
      <c r="BX27" s="1249" t="s">
        <v>147</v>
      </c>
      <c r="BY27" s="1249" t="s">
        <v>147</v>
      </c>
      <c r="BZ27" s="1249" t="s">
        <v>147</v>
      </c>
      <c r="CA27" s="1249" t="s">
        <v>147</v>
      </c>
      <c r="CB27" s="1249" t="s">
        <v>147</v>
      </c>
      <c r="CC27" s="1250"/>
      <c r="CD27" s="1247" t="s">
        <v>35</v>
      </c>
      <c r="CF27" s="1249" t="s">
        <v>147</v>
      </c>
      <c r="CG27" s="1249" t="s">
        <v>147</v>
      </c>
      <c r="CH27" s="1249" t="s">
        <v>147</v>
      </c>
      <c r="CI27" s="1249" t="s">
        <v>147</v>
      </c>
      <c r="CJ27" s="1249" t="s">
        <v>147</v>
      </c>
      <c r="CK27" s="1249" t="s">
        <v>147</v>
      </c>
      <c r="CL27" s="1249" t="s">
        <v>147</v>
      </c>
      <c r="CM27" s="1249" t="s">
        <v>147</v>
      </c>
      <c r="CN27" s="1249" t="s">
        <v>147</v>
      </c>
      <c r="CO27" s="1249" t="s">
        <v>147</v>
      </c>
      <c r="CP27" s="1249" t="s">
        <v>147</v>
      </c>
      <c r="CQ27" s="1249" t="s">
        <v>147</v>
      </c>
      <c r="CR27" s="1248"/>
      <c r="CS27" s="1247" t="s">
        <v>35</v>
      </c>
      <c r="CU27" s="1249" t="s">
        <v>147</v>
      </c>
      <c r="CV27" s="1249" t="s">
        <v>147</v>
      </c>
      <c r="CW27" s="1249" t="s">
        <v>147</v>
      </c>
      <c r="CX27" s="1249" t="s">
        <v>147</v>
      </c>
      <c r="CY27" s="1249" t="s">
        <v>147</v>
      </c>
      <c r="CZ27" s="1249" t="s">
        <v>147</v>
      </c>
      <c r="DA27" s="1249" t="s">
        <v>147</v>
      </c>
      <c r="DB27" s="1249" t="s">
        <v>147</v>
      </c>
      <c r="DC27" s="1249" t="s">
        <v>147</v>
      </c>
      <c r="DD27" s="1249" t="s">
        <v>147</v>
      </c>
      <c r="DE27" s="1249" t="s">
        <v>147</v>
      </c>
      <c r="DF27" s="1249" t="s">
        <v>147</v>
      </c>
      <c r="DG27" s="1248"/>
      <c r="DH27" s="1247" t="s">
        <v>35</v>
      </c>
    </row>
    <row r="28" spans="1:205" s="1239" customFormat="1" hidden="1" outlineLevel="1">
      <c r="A28" s="1230"/>
      <c r="B28" s="1230"/>
      <c r="C28" s="1230"/>
      <c r="D28" s="1230"/>
      <c r="E28" s="1230"/>
      <c r="F28" s="1246"/>
      <c r="G28" s="1246"/>
      <c r="H28" s="1246"/>
      <c r="I28" s="1246"/>
      <c r="J28" s="1246"/>
      <c r="K28" s="1246"/>
      <c r="L28" s="497"/>
      <c r="M28" s="1246"/>
      <c r="N28" s="1246"/>
      <c r="O28" s="1246"/>
      <c r="P28" s="1246"/>
      <c r="Q28" s="1246"/>
      <c r="R28" s="611"/>
      <c r="S28" s="611"/>
      <c r="T28" s="611"/>
      <c r="U28" s="611"/>
      <c r="V28" s="611"/>
      <c r="W28" s="611"/>
      <c r="X28" s="611"/>
      <c r="Y28" s="611"/>
      <c r="Z28" s="611"/>
      <c r="AA28" s="611"/>
      <c r="AB28" s="611"/>
      <c r="AC28" s="611"/>
      <c r="AD28" s="1246"/>
      <c r="AE28" s="1246"/>
      <c r="AF28" s="1246"/>
      <c r="AG28" s="1246"/>
      <c r="AH28" s="1246"/>
      <c r="AI28" s="1246"/>
      <c r="AJ28" s="1246"/>
      <c r="AK28" s="1246"/>
      <c r="AL28" s="1246"/>
      <c r="AM28" s="1246"/>
      <c r="AN28" s="1246"/>
      <c r="AO28" s="1246"/>
      <c r="AP28" s="611"/>
      <c r="AQ28" s="611"/>
      <c r="AR28" s="611"/>
      <c r="AS28" s="611"/>
      <c r="AT28" s="611"/>
      <c r="AU28" s="611"/>
      <c r="AV28" s="611"/>
      <c r="AW28" s="611"/>
      <c r="AX28" s="611"/>
      <c r="AY28" s="611"/>
      <c r="AZ28" s="611"/>
      <c r="BA28" s="1230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246"/>
      <c r="BL28" s="1246"/>
      <c r="BM28" s="1246"/>
      <c r="BN28" s="497"/>
      <c r="BO28" s="1240"/>
      <c r="CC28" s="497"/>
      <c r="CD28" s="1240"/>
      <c r="CR28" s="497"/>
      <c r="CS28" s="1240"/>
      <c r="DG28" s="497"/>
      <c r="DH28" s="1240"/>
    </row>
    <row r="29" spans="1:205" s="1239" customFormat="1" hidden="1" outlineLevel="1">
      <c r="A29" s="1230"/>
      <c r="B29" s="1230"/>
      <c r="C29" s="1230"/>
      <c r="D29" s="1230"/>
      <c r="E29" s="1230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5"/>
      <c r="S29" s="1245"/>
      <c r="T29" s="1245"/>
      <c r="U29" s="1245"/>
      <c r="V29" s="1245"/>
      <c r="W29" s="1245"/>
      <c r="X29" s="1245"/>
      <c r="Y29" s="1245"/>
      <c r="Z29" s="1245"/>
      <c r="AA29" s="1245"/>
      <c r="AB29" s="1245"/>
      <c r="AC29" s="1245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5"/>
      <c r="AQ29" s="1245"/>
      <c r="AR29" s="1245"/>
      <c r="AS29" s="1245"/>
      <c r="AT29" s="1245"/>
      <c r="AU29" s="1245"/>
      <c r="AV29" s="1245"/>
      <c r="AW29" s="1245"/>
      <c r="AX29" s="1245"/>
      <c r="AY29" s="1245"/>
      <c r="AZ29" s="1245"/>
      <c r="BA29" s="1230"/>
      <c r="BB29" s="1244" t="s">
        <v>90</v>
      </c>
      <c r="BC29" s="1244" t="s">
        <v>90</v>
      </c>
      <c r="BD29" s="1244" t="s">
        <v>90</v>
      </c>
      <c r="BE29" s="1244" t="s">
        <v>90</v>
      </c>
      <c r="BF29" s="1244" t="s">
        <v>90</v>
      </c>
      <c r="BG29" s="1244" t="s">
        <v>90</v>
      </c>
      <c r="BH29" s="1244" t="s">
        <v>90</v>
      </c>
      <c r="BI29" s="1244" t="s">
        <v>90</v>
      </c>
      <c r="BJ29" s="1244" t="s">
        <v>90</v>
      </c>
      <c r="BK29" s="1244" t="s">
        <v>90</v>
      </c>
      <c r="BL29" s="1244" t="s">
        <v>90</v>
      </c>
      <c r="BM29" s="1244" t="s">
        <v>90</v>
      </c>
      <c r="BN29" s="1244"/>
      <c r="BO29" s="1243"/>
      <c r="CC29" s="1244"/>
      <c r="CD29" s="1243"/>
      <c r="CR29" s="1244"/>
      <c r="CS29" s="1243"/>
      <c r="DG29" s="1244"/>
      <c r="DH29" s="1243"/>
    </row>
    <row r="30" spans="1:205" s="1239" customFormat="1" hidden="1" outlineLevel="1">
      <c r="A30" s="1230"/>
      <c r="B30" s="1230"/>
      <c r="C30" s="1230"/>
      <c r="D30" s="1230"/>
      <c r="E30" s="1230"/>
      <c r="F30" s="1244"/>
      <c r="G30" s="1244"/>
      <c r="H30" s="1244"/>
      <c r="I30" s="1244"/>
      <c r="J30" s="1244"/>
      <c r="K30" s="1244"/>
      <c r="L30" s="1244"/>
      <c r="M30" s="1244"/>
      <c r="N30" s="1244"/>
      <c r="O30" s="1244"/>
      <c r="P30" s="1244"/>
      <c r="Q30" s="1244"/>
      <c r="R30" s="1245"/>
      <c r="S30" s="1245"/>
      <c r="T30" s="1245"/>
      <c r="U30" s="1245"/>
      <c r="V30" s="1245"/>
      <c r="W30" s="1245"/>
      <c r="X30" s="1245"/>
      <c r="Y30" s="1245"/>
      <c r="Z30" s="1245"/>
      <c r="AA30" s="1245"/>
      <c r="AB30" s="1245"/>
      <c r="AC30" s="1245"/>
      <c r="AD30" s="1244"/>
      <c r="AE30" s="1244"/>
      <c r="AF30" s="1244"/>
      <c r="AG30" s="1244"/>
      <c r="AH30" s="1244"/>
      <c r="AI30" s="1244"/>
      <c r="AJ30" s="1244"/>
      <c r="AK30" s="1244"/>
      <c r="AL30" s="1244"/>
      <c r="AM30" s="1244"/>
      <c r="AN30" s="1244"/>
      <c r="AO30" s="1244"/>
      <c r="AP30" s="1245"/>
      <c r="AQ30" s="1245"/>
      <c r="AR30" s="1245"/>
      <c r="AS30" s="1245"/>
      <c r="AT30" s="1245"/>
      <c r="AU30" s="1245"/>
      <c r="AV30" s="1245"/>
      <c r="AW30" s="1245"/>
      <c r="AX30" s="1245"/>
      <c r="AY30" s="1245"/>
      <c r="AZ30" s="1245"/>
      <c r="BA30" s="123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244"/>
      <c r="BO30" s="1243"/>
      <c r="CC30" s="1244"/>
      <c r="CD30" s="1243"/>
      <c r="CR30" s="1244"/>
      <c r="CS30" s="1243"/>
      <c r="DG30" s="1244"/>
      <c r="DH30" s="1243"/>
    </row>
    <row r="31" spans="1:205" s="1230" customFormat="1" ht="23.25" hidden="1" customHeight="1" outlineLevel="1">
      <c r="D31" s="1230" t="s">
        <v>33</v>
      </c>
      <c r="F31" s="1231"/>
      <c r="G31" s="1231"/>
      <c r="H31" s="1231"/>
      <c r="I31" s="1231"/>
      <c r="J31" s="1231"/>
      <c r="K31" s="1231"/>
      <c r="L31" s="498"/>
      <c r="M31" s="1231"/>
      <c r="N31" s="1231"/>
      <c r="O31" s="1231"/>
      <c r="P31" s="1231"/>
      <c r="Q31" s="1231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B31" s="1231">
        <v>3679188</v>
      </c>
      <c r="BC31" s="1231">
        <v>4318525</v>
      </c>
      <c r="BD31" s="1231">
        <v>3832804</v>
      </c>
      <c r="BE31" s="1231">
        <v>4211521</v>
      </c>
      <c r="BF31" s="1231">
        <v>5996816</v>
      </c>
      <c r="BG31" s="1231">
        <v>3454182</v>
      </c>
      <c r="BH31" s="1231">
        <v>4202748</v>
      </c>
      <c r="BI31" s="1231">
        <v>5204276</v>
      </c>
      <c r="BJ31" s="1231">
        <v>4170799</v>
      </c>
      <c r="BK31" s="1231">
        <v>4214899</v>
      </c>
      <c r="BL31" s="1231">
        <v>5562020</v>
      </c>
      <c r="BM31" s="1231">
        <v>4596846</v>
      </c>
      <c r="BN31" s="498">
        <v>53444624</v>
      </c>
      <c r="BO31" s="1240"/>
      <c r="BP31" s="1231"/>
      <c r="BQ31" s="1290">
        <v>2758059</v>
      </c>
      <c r="BR31" s="1290">
        <v>3148445</v>
      </c>
      <c r="BS31" s="1290">
        <v>2674981</v>
      </c>
      <c r="BT31" s="1290">
        <v>2864899</v>
      </c>
      <c r="BU31" s="1290">
        <v>4079574</v>
      </c>
      <c r="BV31" s="1290">
        <v>2315723</v>
      </c>
      <c r="BW31" s="1290">
        <v>2807716</v>
      </c>
      <c r="BX31" s="1290">
        <v>3508484</v>
      </c>
      <c r="BY31" s="1290">
        <v>2830048</v>
      </c>
      <c r="BZ31" s="1290">
        <v>2725622</v>
      </c>
      <c r="CA31" s="1290">
        <v>3467309</v>
      </c>
      <c r="CB31" s="1290">
        <v>2886634</v>
      </c>
      <c r="CC31" s="498">
        <v>36067494</v>
      </c>
      <c r="CD31" s="1240"/>
      <c r="CE31" s="1231"/>
      <c r="CF31" s="1290">
        <v>921129</v>
      </c>
      <c r="CG31" s="1290">
        <v>1170080</v>
      </c>
      <c r="CH31" s="1290">
        <v>991787</v>
      </c>
      <c r="CI31" s="1290">
        <v>993332</v>
      </c>
      <c r="CJ31" s="1290">
        <v>1414190</v>
      </c>
      <c r="CK31" s="1290">
        <v>839862</v>
      </c>
      <c r="CL31" s="1290">
        <v>1029073</v>
      </c>
      <c r="CM31" s="1290">
        <v>1250729</v>
      </c>
      <c r="CN31" s="1290">
        <v>989006</v>
      </c>
      <c r="CO31" s="1290">
        <v>977985</v>
      </c>
      <c r="CP31" s="1290">
        <v>1270711</v>
      </c>
      <c r="CQ31" s="1290">
        <v>952647</v>
      </c>
      <c r="CR31" s="498">
        <v>12800531</v>
      </c>
      <c r="CS31" s="1240"/>
      <c r="CT31" s="1231"/>
      <c r="CU31" s="1290">
        <v>0</v>
      </c>
      <c r="CV31" s="1290">
        <v>0</v>
      </c>
      <c r="CW31" s="1290">
        <v>166036</v>
      </c>
      <c r="CX31" s="1290">
        <v>353290</v>
      </c>
      <c r="CY31" s="1290">
        <v>503052</v>
      </c>
      <c r="CZ31" s="1290">
        <v>298597</v>
      </c>
      <c r="DA31" s="1290">
        <v>365959</v>
      </c>
      <c r="DB31" s="1290">
        <v>445063</v>
      </c>
      <c r="DC31" s="1290">
        <v>351745</v>
      </c>
      <c r="DD31" s="1290">
        <v>511292</v>
      </c>
      <c r="DE31" s="1290">
        <v>824000</v>
      </c>
      <c r="DF31" s="1290">
        <v>757565</v>
      </c>
      <c r="DG31" s="498">
        <v>4576599</v>
      </c>
      <c r="DH31" s="1240"/>
      <c r="DI31" s="1231"/>
      <c r="DJ31" s="1231"/>
      <c r="DK31" s="1231"/>
      <c r="DL31" s="1231"/>
      <c r="DM31" s="1231"/>
      <c r="DN31" s="1231"/>
      <c r="DO31" s="1231"/>
      <c r="DP31" s="1231"/>
      <c r="DQ31" s="1231"/>
      <c r="DR31" s="1231"/>
      <c r="DS31" s="1231"/>
      <c r="DT31" s="1231"/>
      <c r="DU31" s="1231"/>
      <c r="DV31" s="1231"/>
      <c r="DW31" s="1231"/>
      <c r="DX31" s="1231"/>
      <c r="DY31" s="1231"/>
      <c r="DZ31" s="1231"/>
      <c r="EA31" s="1231"/>
      <c r="EB31" s="1231"/>
      <c r="EC31" s="1231"/>
      <c r="ED31" s="1231"/>
      <c r="EE31" s="1231"/>
      <c r="EF31" s="1231"/>
      <c r="EG31" s="1231"/>
      <c r="EH31" s="1231"/>
      <c r="EI31" s="1231"/>
      <c r="EJ31" s="1231"/>
      <c r="EK31" s="1231"/>
      <c r="EL31" s="1231"/>
      <c r="EM31" s="1231"/>
      <c r="EN31" s="1231"/>
      <c r="EO31" s="1231"/>
      <c r="EP31" s="1231"/>
      <c r="EQ31" s="1231"/>
      <c r="ER31" s="1231"/>
      <c r="ES31" s="1231"/>
      <c r="ET31" s="1231"/>
      <c r="EU31" s="1231"/>
      <c r="EV31" s="1231"/>
      <c r="EW31" s="1231"/>
      <c r="EX31" s="1231"/>
      <c r="EY31" s="1231"/>
      <c r="EZ31" s="1231"/>
      <c r="FA31" s="1231"/>
      <c r="FB31" s="1231"/>
      <c r="FC31" s="1231"/>
      <c r="FD31" s="1231"/>
      <c r="FE31" s="1231"/>
      <c r="FF31" s="1231"/>
      <c r="FG31" s="1231"/>
      <c r="FH31" s="1231"/>
      <c r="FI31" s="1231"/>
      <c r="FJ31" s="1231"/>
      <c r="FK31" s="1231"/>
      <c r="FL31" s="1231"/>
      <c r="FM31" s="1231"/>
      <c r="FN31" s="1231"/>
      <c r="FO31" s="1231"/>
      <c r="FP31" s="1231"/>
      <c r="FQ31" s="1231"/>
      <c r="FR31" s="1231"/>
      <c r="FS31" s="1231"/>
      <c r="FT31" s="1231"/>
      <c r="FU31" s="1231"/>
      <c r="FV31" s="1231"/>
      <c r="FW31" s="1231"/>
      <c r="FX31" s="1231"/>
      <c r="FY31" s="1231"/>
      <c r="FZ31" s="1231"/>
      <c r="GA31" s="1231"/>
      <c r="GD31" s="1231"/>
      <c r="GE31" s="1231"/>
      <c r="GF31" s="1231"/>
      <c r="GG31" s="1231"/>
      <c r="GH31" s="1231"/>
      <c r="GI31" s="1231"/>
      <c r="GJ31" s="1231"/>
      <c r="GK31" s="1231"/>
      <c r="GL31" s="1231"/>
      <c r="GM31" s="1231"/>
      <c r="GN31" s="1231"/>
      <c r="GO31" s="1231"/>
      <c r="GP31" s="1231"/>
      <c r="GQ31" s="1231"/>
      <c r="GR31" s="1231"/>
      <c r="GS31" s="1231"/>
      <c r="GT31" s="1231"/>
      <c r="GU31" s="1231"/>
      <c r="GV31" s="1231"/>
      <c r="GW31" s="1231"/>
    </row>
    <row r="32" spans="1:205" s="1239" customFormat="1" hidden="1" outlineLevel="1">
      <c r="A32" s="1230"/>
      <c r="B32" s="1230"/>
      <c r="C32" s="1230"/>
      <c r="D32" s="1230"/>
      <c r="E32" s="1230"/>
      <c r="F32" s="1242"/>
      <c r="G32" s="1242"/>
      <c r="H32" s="1242"/>
      <c r="I32" s="1242"/>
      <c r="J32" s="1242"/>
      <c r="K32" s="1242"/>
      <c r="L32" s="1241"/>
      <c r="M32" s="1242"/>
      <c r="N32" s="1242"/>
      <c r="O32" s="1242"/>
      <c r="P32" s="1242"/>
      <c r="Q32" s="1242"/>
      <c r="R32" s="606"/>
      <c r="S32" s="606"/>
      <c r="T32" s="606"/>
      <c r="U32" s="606"/>
      <c r="V32" s="606"/>
      <c r="W32" s="606"/>
      <c r="X32" s="606"/>
      <c r="Y32" s="606"/>
      <c r="Z32" s="606"/>
      <c r="AA32" s="606"/>
      <c r="AB32" s="606"/>
      <c r="AC32" s="606"/>
      <c r="AD32" s="1242"/>
      <c r="AE32" s="1242"/>
      <c r="AF32" s="1242"/>
      <c r="AG32" s="1242"/>
      <c r="AH32" s="1242"/>
      <c r="AI32" s="1242"/>
      <c r="AJ32" s="1242"/>
      <c r="AK32" s="1242"/>
      <c r="AL32" s="1242"/>
      <c r="AM32" s="1242"/>
      <c r="AN32" s="1242"/>
      <c r="AO32" s="1242"/>
      <c r="AP32" s="606"/>
      <c r="AQ32" s="606"/>
      <c r="AR32" s="606"/>
      <c r="AS32" s="606"/>
      <c r="AT32" s="606"/>
      <c r="AU32" s="606"/>
      <c r="AV32" s="606"/>
      <c r="AW32" s="606"/>
      <c r="AX32" s="606"/>
      <c r="AY32" s="606"/>
      <c r="AZ32" s="606"/>
      <c r="BA32" s="1230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241"/>
      <c r="BO32" s="1240"/>
      <c r="CC32" s="1241"/>
      <c r="CD32" s="1240"/>
      <c r="CR32" s="1241"/>
      <c r="CS32" s="1240"/>
      <c r="DG32" s="1241"/>
      <c r="DH32" s="1240"/>
    </row>
    <row r="33" spans="1:205" s="1230" customFormat="1" ht="23.25" hidden="1" customHeight="1" outlineLevel="1">
      <c r="D33" s="1230" t="s">
        <v>26</v>
      </c>
      <c r="F33" s="1231"/>
      <c r="G33" s="1231"/>
      <c r="H33" s="1231"/>
      <c r="I33" s="1231"/>
      <c r="J33" s="1231"/>
      <c r="K33" s="1231"/>
      <c r="L33" s="498"/>
      <c r="M33" s="1231"/>
      <c r="N33" s="1231"/>
      <c r="O33" s="1231"/>
      <c r="P33" s="1231"/>
      <c r="Q33" s="1231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1231"/>
      <c r="AE33" s="1231"/>
      <c r="AF33" s="1231"/>
      <c r="AG33" s="1231"/>
      <c r="AH33" s="1231"/>
      <c r="AI33" s="1231"/>
      <c r="AJ33" s="1231"/>
      <c r="AK33" s="1231"/>
      <c r="AL33" s="1231"/>
      <c r="AM33" s="1231"/>
      <c r="AN33" s="1231"/>
      <c r="AO33" s="1231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B33" s="1231">
        <v>140065.38153846154</v>
      </c>
      <c r="BC33" s="1231">
        <v>175081.72692307693</v>
      </c>
      <c r="BD33" s="1231">
        <v>140065.38153846154</v>
      </c>
      <c r="BE33" s="1231">
        <v>159296.15076923076</v>
      </c>
      <c r="BF33" s="1231">
        <v>199120.18846153846</v>
      </c>
      <c r="BG33" s="1231">
        <v>159296.15076923076</v>
      </c>
      <c r="BH33" s="1231">
        <v>159296.15076923076</v>
      </c>
      <c r="BI33" s="1231">
        <v>199120.18846153846</v>
      </c>
      <c r="BJ33" s="1231">
        <v>169329.59558528429</v>
      </c>
      <c r="BK33" s="1231">
        <v>171406.51866220735</v>
      </c>
      <c r="BL33" s="1231">
        <v>227292.76371237455</v>
      </c>
      <c r="BM33" s="1231">
        <v>187988.05712374582</v>
      </c>
      <c r="BN33" s="498">
        <v>2087358.2543143812</v>
      </c>
      <c r="BO33" s="1238">
        <v>3.9056468136334559E-2</v>
      </c>
      <c r="BP33" s="1231"/>
      <c r="BQ33" s="1290">
        <v>107411.53538461539</v>
      </c>
      <c r="BR33" s="1290">
        <v>134264.41923076924</v>
      </c>
      <c r="BS33" s="1290">
        <v>107411.53538461539</v>
      </c>
      <c r="BT33" s="1290">
        <v>107411.53538461539</v>
      </c>
      <c r="BU33" s="1290">
        <v>134264.41923076924</v>
      </c>
      <c r="BV33" s="1290">
        <v>107411.53538461539</v>
      </c>
      <c r="BW33" s="1290">
        <v>107411.53538461539</v>
      </c>
      <c r="BX33" s="1290">
        <v>134264.41923076924</v>
      </c>
      <c r="BY33" s="1290">
        <v>107411.53538461539</v>
      </c>
      <c r="BZ33" s="1290">
        <v>107411.53538461539</v>
      </c>
      <c r="CA33" s="1290">
        <v>135225.95769230768</v>
      </c>
      <c r="CB33" s="1290">
        <v>108180.76615384615</v>
      </c>
      <c r="CC33" s="498">
        <v>1398080.7292307694</v>
      </c>
      <c r="CD33" s="1238">
        <v>3.8762901831515366E-2</v>
      </c>
      <c r="CE33" s="1231"/>
      <c r="CF33" s="1290">
        <v>32653.846153846152</v>
      </c>
      <c r="CG33" s="1290">
        <v>40817.307692307695</v>
      </c>
      <c r="CH33" s="1290">
        <v>32653.846153846152</v>
      </c>
      <c r="CI33" s="1290">
        <v>32653.846153846152</v>
      </c>
      <c r="CJ33" s="1290">
        <v>40817.307692307695</v>
      </c>
      <c r="CK33" s="1290">
        <v>32653.846153846152</v>
      </c>
      <c r="CL33" s="1290">
        <v>32653.846153846152</v>
      </c>
      <c r="CM33" s="1290">
        <v>40817.307692307695</v>
      </c>
      <c r="CN33" s="1290">
        <v>32653.846153846152</v>
      </c>
      <c r="CO33" s="1290">
        <v>34730.769230769234</v>
      </c>
      <c r="CP33" s="1290">
        <v>43413.461538461539</v>
      </c>
      <c r="CQ33" s="1290">
        <v>34730.769230769234</v>
      </c>
      <c r="CR33" s="498">
        <v>431250.00000000006</v>
      </c>
      <c r="CS33" s="1238">
        <v>3.3690008641047785E-2</v>
      </c>
      <c r="CT33" s="1231"/>
      <c r="CU33" s="1290">
        <v>0</v>
      </c>
      <c r="CV33" s="1290">
        <v>0</v>
      </c>
      <c r="CW33" s="1290">
        <v>0</v>
      </c>
      <c r="CX33" s="1290">
        <v>19230.76923076923</v>
      </c>
      <c r="CY33" s="1290">
        <v>24038.461538461535</v>
      </c>
      <c r="CZ33" s="1290">
        <v>19230.76923076923</v>
      </c>
      <c r="DA33" s="1290">
        <v>19230.76923076923</v>
      </c>
      <c r="DB33" s="1290">
        <v>24038.461538461535</v>
      </c>
      <c r="DC33" s="1290">
        <v>29264.214046822744</v>
      </c>
      <c r="DD33" s="1290">
        <v>29264.214046822744</v>
      </c>
      <c r="DE33" s="1290">
        <v>48653.344481605345</v>
      </c>
      <c r="DF33" s="1290">
        <v>45076.52173913044</v>
      </c>
      <c r="DG33" s="498">
        <v>258027.52508361201</v>
      </c>
      <c r="DH33" s="1238">
        <v>5.6379753848570087E-2</v>
      </c>
      <c r="DI33" s="1231"/>
      <c r="DJ33" s="1231"/>
      <c r="DK33" s="1231"/>
      <c r="DL33" s="1231"/>
      <c r="DM33" s="1231"/>
      <c r="DN33" s="1231"/>
      <c r="DO33" s="1231"/>
      <c r="DP33" s="1231"/>
      <c r="DQ33" s="1231"/>
      <c r="DR33" s="1231"/>
      <c r="DS33" s="1231"/>
      <c r="DT33" s="1231"/>
      <c r="DU33" s="1231"/>
      <c r="DV33" s="1231"/>
      <c r="DW33" s="1231"/>
      <c r="DX33" s="1231"/>
      <c r="DY33" s="1231"/>
      <c r="DZ33" s="1231"/>
      <c r="EA33" s="1231"/>
      <c r="EB33" s="1231"/>
      <c r="EC33" s="1231"/>
      <c r="ED33" s="1231"/>
      <c r="EE33" s="1231"/>
      <c r="EF33" s="1231"/>
      <c r="EG33" s="1231"/>
      <c r="EH33" s="1231"/>
      <c r="EI33" s="1231"/>
      <c r="EJ33" s="1231"/>
      <c r="EK33" s="1231"/>
      <c r="EL33" s="1231"/>
      <c r="EM33" s="1231"/>
      <c r="EN33" s="1231"/>
      <c r="EO33" s="1231"/>
      <c r="EP33" s="1231"/>
      <c r="EQ33" s="1231"/>
      <c r="ER33" s="1231"/>
      <c r="ES33" s="1231"/>
      <c r="ET33" s="1231"/>
      <c r="EU33" s="1231"/>
      <c r="EV33" s="1231"/>
      <c r="EW33" s="1231"/>
      <c r="EX33" s="1231"/>
      <c r="EY33" s="1231"/>
      <c r="EZ33" s="1231"/>
      <c r="FA33" s="1231"/>
      <c r="FB33" s="1231"/>
      <c r="FC33" s="1231"/>
      <c r="FD33" s="1231"/>
      <c r="FE33" s="1231"/>
      <c r="FF33" s="1231"/>
      <c r="FG33" s="1231"/>
      <c r="FH33" s="1231"/>
      <c r="FI33" s="1231"/>
      <c r="FJ33" s="1231"/>
      <c r="FK33" s="1231"/>
      <c r="FL33" s="1231"/>
      <c r="FM33" s="1231"/>
      <c r="FN33" s="1231"/>
      <c r="FO33" s="1231"/>
      <c r="FP33" s="1231"/>
      <c r="FQ33" s="1231"/>
      <c r="FR33" s="1231"/>
      <c r="FS33" s="1231"/>
      <c r="FT33" s="1231"/>
      <c r="FU33" s="1231"/>
      <c r="FV33" s="1231"/>
      <c r="FW33" s="1231"/>
      <c r="FX33" s="1231"/>
      <c r="FY33" s="1231"/>
      <c r="FZ33" s="1231"/>
      <c r="GA33" s="1231"/>
      <c r="GD33" s="1231"/>
      <c r="GE33" s="1231"/>
      <c r="GF33" s="1231"/>
      <c r="GG33" s="1231"/>
      <c r="GH33" s="1231"/>
      <c r="GI33" s="1231"/>
      <c r="GJ33" s="1231"/>
      <c r="GK33" s="1231"/>
      <c r="GL33" s="1231"/>
      <c r="GM33" s="1231"/>
      <c r="GN33" s="1231"/>
      <c r="GO33" s="1231"/>
      <c r="GP33" s="1231"/>
      <c r="GQ33" s="1231"/>
      <c r="GR33" s="1231"/>
      <c r="GS33" s="1231"/>
      <c r="GT33" s="1231"/>
      <c r="GU33" s="1231"/>
      <c r="GV33" s="1231"/>
      <c r="GW33" s="1231"/>
    </row>
    <row r="34" spans="1:205" s="1230" customFormat="1" ht="23.25" hidden="1" customHeight="1" outlineLevel="1">
      <c r="D34" s="1230" t="s">
        <v>27</v>
      </c>
      <c r="F34" s="1231"/>
      <c r="G34" s="1231"/>
      <c r="H34" s="1231"/>
      <c r="I34" s="1231"/>
      <c r="J34" s="1231"/>
      <c r="K34" s="1231"/>
      <c r="L34" s="498"/>
      <c r="M34" s="1231"/>
      <c r="N34" s="1231"/>
      <c r="O34" s="1231"/>
      <c r="P34" s="1231"/>
      <c r="Q34" s="1231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1231"/>
      <c r="AE34" s="1231"/>
      <c r="AF34" s="1231"/>
      <c r="AG34" s="1231"/>
      <c r="AH34" s="1231"/>
      <c r="AI34" s="1231"/>
      <c r="AJ34" s="1231"/>
      <c r="AK34" s="1231"/>
      <c r="AL34" s="1231"/>
      <c r="AM34" s="1231"/>
      <c r="AN34" s="1231"/>
      <c r="AO34" s="1231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B34" s="1231">
        <v>37139.24461538461</v>
      </c>
      <c r="BC34" s="1231">
        <v>40711.55576923077</v>
      </c>
      <c r="BD34" s="1231">
        <v>33915.24461538461</v>
      </c>
      <c r="BE34" s="1231">
        <v>43275.936923076923</v>
      </c>
      <c r="BF34" s="1231">
        <v>58504.171153846153</v>
      </c>
      <c r="BG34" s="1231">
        <v>29287.936923076923</v>
      </c>
      <c r="BH34" s="1231">
        <v>36476.936923076923</v>
      </c>
      <c r="BI34" s="1231">
        <v>43076.171153846153</v>
      </c>
      <c r="BJ34" s="1231">
        <v>35556.936923076923</v>
      </c>
      <c r="BK34" s="1231">
        <v>30943.936923076923</v>
      </c>
      <c r="BL34" s="1231">
        <v>42128.18076923077</v>
      </c>
      <c r="BM34" s="1231">
        <v>34589.952307692307</v>
      </c>
      <c r="BN34" s="498">
        <v>465606.20499999996</v>
      </c>
      <c r="BO34" s="1238">
        <v>8.7119371445105488E-3</v>
      </c>
      <c r="BP34" s="1231"/>
      <c r="BQ34" s="1290">
        <v>25040.013846153844</v>
      </c>
      <c r="BR34" s="1290">
        <v>26600.017307692309</v>
      </c>
      <c r="BS34" s="1290">
        <v>22320.013846153844</v>
      </c>
      <c r="BT34" s="1290">
        <v>26400.013846153844</v>
      </c>
      <c r="BU34" s="1290">
        <v>32880.017307692309</v>
      </c>
      <c r="BV34" s="1290">
        <v>18640.013846153844</v>
      </c>
      <c r="BW34" s="1290">
        <v>20960.013846153844</v>
      </c>
      <c r="BX34" s="1290">
        <v>25840.017307692309</v>
      </c>
      <c r="BY34" s="1290">
        <v>21840.013846153844</v>
      </c>
      <c r="BZ34" s="1290">
        <v>19360.013846153844</v>
      </c>
      <c r="CA34" s="1290">
        <v>26440.017307692309</v>
      </c>
      <c r="CB34" s="1290">
        <v>23600.013846153844</v>
      </c>
      <c r="CC34" s="498">
        <v>289920.18000000011</v>
      </c>
      <c r="CD34" s="1238">
        <v>8.0382679206933566E-3</v>
      </c>
      <c r="CE34" s="1231"/>
      <c r="CF34" s="1290">
        <v>12099.23076923077</v>
      </c>
      <c r="CG34" s="1290">
        <v>14111.538461538461</v>
      </c>
      <c r="CH34" s="1290">
        <v>11595.23076923077</v>
      </c>
      <c r="CI34" s="1290">
        <v>13953.23076923077</v>
      </c>
      <c r="CJ34" s="1290">
        <v>19259.538461538461</v>
      </c>
      <c r="CK34" s="1290">
        <v>10137.23076923077</v>
      </c>
      <c r="CL34" s="1290">
        <v>12027.23076923077</v>
      </c>
      <c r="CM34" s="1290">
        <v>13445.538461538463</v>
      </c>
      <c r="CN34" s="1290">
        <v>10857.23076923077</v>
      </c>
      <c r="CO34" s="1290">
        <v>8913.2307692307695</v>
      </c>
      <c r="CP34" s="1290">
        <v>11591.538461538463</v>
      </c>
      <c r="CQ34" s="1290">
        <v>8697.2307692307695</v>
      </c>
      <c r="CR34" s="498">
        <v>146688</v>
      </c>
      <c r="CS34" s="1238">
        <v>1.1459524608783807E-2</v>
      </c>
      <c r="CT34" s="1231"/>
      <c r="CU34" s="1290">
        <v>0</v>
      </c>
      <c r="CV34" s="1290">
        <v>0</v>
      </c>
      <c r="CW34" s="1290">
        <v>0</v>
      </c>
      <c r="CX34" s="1290">
        <v>2922.6923076923085</v>
      </c>
      <c r="CY34" s="1290">
        <v>6364.6153846153866</v>
      </c>
      <c r="CZ34" s="1290">
        <v>510.69230769230853</v>
      </c>
      <c r="DA34" s="1290">
        <v>3489.6923076923085</v>
      </c>
      <c r="DB34" s="1290">
        <v>3790.6153846153866</v>
      </c>
      <c r="DC34" s="1290">
        <v>2859.6923076923085</v>
      </c>
      <c r="DD34" s="1290">
        <v>2670.6923076923085</v>
      </c>
      <c r="DE34" s="1290">
        <v>4096.6250000000018</v>
      </c>
      <c r="DF34" s="1290">
        <v>2292.7076923076929</v>
      </c>
      <c r="DG34" s="498">
        <v>28998.025000000012</v>
      </c>
      <c r="DH34" s="1238">
        <v>6.3361515833045487E-3</v>
      </c>
      <c r="DI34" s="1231"/>
      <c r="DJ34" s="1231"/>
      <c r="DK34" s="1231"/>
      <c r="DL34" s="1231"/>
      <c r="DM34" s="1231"/>
      <c r="DN34" s="1231"/>
      <c r="DO34" s="1231"/>
      <c r="DP34" s="1231"/>
      <c r="DQ34" s="1231"/>
      <c r="DR34" s="1231"/>
      <c r="DS34" s="1231"/>
      <c r="DT34" s="1231"/>
      <c r="DU34" s="1231"/>
      <c r="DV34" s="1231"/>
      <c r="DW34" s="1231"/>
      <c r="DX34" s="1231"/>
      <c r="DY34" s="1231"/>
      <c r="DZ34" s="1231"/>
      <c r="EA34" s="1231"/>
      <c r="EB34" s="1231"/>
      <c r="EC34" s="1231"/>
      <c r="ED34" s="1231"/>
      <c r="EE34" s="1231"/>
      <c r="EF34" s="1231"/>
      <c r="EG34" s="1231"/>
      <c r="EH34" s="1231"/>
      <c r="EI34" s="1231"/>
      <c r="EJ34" s="1231"/>
      <c r="EK34" s="1231"/>
      <c r="EL34" s="1231"/>
      <c r="EM34" s="1231"/>
      <c r="EN34" s="1231"/>
      <c r="EO34" s="1231"/>
      <c r="EP34" s="1231"/>
      <c r="EQ34" s="1231"/>
      <c r="ER34" s="1231"/>
      <c r="ES34" s="1231"/>
      <c r="ET34" s="1231"/>
      <c r="EU34" s="1231"/>
      <c r="EV34" s="1231"/>
      <c r="EW34" s="1231"/>
      <c r="EX34" s="1231"/>
      <c r="EY34" s="1231"/>
      <c r="EZ34" s="1231"/>
      <c r="FA34" s="1231"/>
      <c r="FB34" s="1231"/>
      <c r="FC34" s="1231"/>
      <c r="FD34" s="1231"/>
      <c r="FE34" s="1231"/>
      <c r="FF34" s="1231"/>
      <c r="FG34" s="1231"/>
      <c r="FH34" s="1231"/>
      <c r="FI34" s="1231"/>
      <c r="FJ34" s="1231"/>
      <c r="FK34" s="1231"/>
      <c r="FL34" s="1231"/>
      <c r="FM34" s="1231"/>
      <c r="FN34" s="1231"/>
      <c r="FO34" s="1231"/>
      <c r="FP34" s="1231"/>
      <c r="FQ34" s="1231"/>
      <c r="FR34" s="1231"/>
      <c r="FS34" s="1231"/>
      <c r="FT34" s="1231"/>
      <c r="FU34" s="1231"/>
      <c r="FV34" s="1231"/>
      <c r="FW34" s="1231"/>
      <c r="FX34" s="1231"/>
      <c r="FY34" s="1231"/>
      <c r="FZ34" s="1231"/>
      <c r="GA34" s="1231"/>
      <c r="GD34" s="1231"/>
      <c r="GE34" s="1231"/>
      <c r="GF34" s="1231"/>
      <c r="GG34" s="1231"/>
      <c r="GH34" s="1231"/>
      <c r="GI34" s="1231"/>
      <c r="GJ34" s="1231"/>
      <c r="GK34" s="1231"/>
      <c r="GL34" s="1231"/>
      <c r="GM34" s="1231"/>
      <c r="GN34" s="1231"/>
      <c r="GO34" s="1231"/>
      <c r="GP34" s="1231"/>
      <c r="GQ34" s="1231"/>
      <c r="GR34" s="1231"/>
      <c r="GS34" s="1231"/>
      <c r="GT34" s="1231"/>
      <c r="GU34" s="1231"/>
      <c r="GV34" s="1231"/>
      <c r="GW34" s="1231"/>
    </row>
    <row r="35" spans="1:205" s="1230" customFormat="1" ht="23.25" hidden="1" customHeight="1" outlineLevel="1">
      <c r="D35" s="1230" t="s">
        <v>37</v>
      </c>
      <c r="F35" s="1231"/>
      <c r="G35" s="1231"/>
      <c r="H35" s="1231"/>
      <c r="I35" s="1231"/>
      <c r="J35" s="1231"/>
      <c r="K35" s="1231"/>
      <c r="L35" s="498"/>
      <c r="M35" s="1231"/>
      <c r="N35" s="1231"/>
      <c r="O35" s="1231"/>
      <c r="P35" s="1231"/>
      <c r="Q35" s="1231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1231"/>
      <c r="AE35" s="1231"/>
      <c r="AF35" s="1231"/>
      <c r="AG35" s="1231"/>
      <c r="AH35" s="1231"/>
      <c r="AI35" s="1231"/>
      <c r="AJ35" s="1231"/>
      <c r="AK35" s="1231"/>
      <c r="AL35" s="1231"/>
      <c r="AM35" s="1231"/>
      <c r="AN35" s="1231"/>
      <c r="AO35" s="1231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B35" s="1231">
        <v>-2406.04</v>
      </c>
      <c r="BC35" s="1231">
        <v>-3007.55</v>
      </c>
      <c r="BD35" s="1231">
        <v>-2406.04</v>
      </c>
      <c r="BE35" s="1231">
        <v>-2406.04</v>
      </c>
      <c r="BF35" s="1231">
        <v>-3007.55</v>
      </c>
      <c r="BG35" s="1231">
        <v>-2406.04</v>
      </c>
      <c r="BH35" s="1231">
        <v>-2406.04</v>
      </c>
      <c r="BI35" s="1231">
        <v>-3007.55</v>
      </c>
      <c r="BJ35" s="1231">
        <v>-2406.04</v>
      </c>
      <c r="BK35" s="1231">
        <v>-2406.04</v>
      </c>
      <c r="BL35" s="1231">
        <v>-3007.55</v>
      </c>
      <c r="BM35" s="1231">
        <v>-2406.04</v>
      </c>
      <c r="BN35" s="498">
        <v>-31278.520000000004</v>
      </c>
      <c r="BO35" s="1238">
        <v>-5.8525100672426856E-4</v>
      </c>
      <c r="BP35" s="1231"/>
      <c r="BQ35" s="1290">
        <v>-2243.08</v>
      </c>
      <c r="BR35" s="1290">
        <v>-2803.8500000000004</v>
      </c>
      <c r="BS35" s="1290">
        <v>-2243.08</v>
      </c>
      <c r="BT35" s="1290">
        <v>-2243.08</v>
      </c>
      <c r="BU35" s="1290">
        <v>-2803.8500000000004</v>
      </c>
      <c r="BV35" s="1290">
        <v>-2243.08</v>
      </c>
      <c r="BW35" s="1290">
        <v>-2243.08</v>
      </c>
      <c r="BX35" s="1290">
        <v>-2803.8500000000004</v>
      </c>
      <c r="BY35" s="1290">
        <v>-2243.08</v>
      </c>
      <c r="BZ35" s="1290">
        <v>-2243.08</v>
      </c>
      <c r="CA35" s="1290">
        <v>-2803.8500000000004</v>
      </c>
      <c r="CB35" s="1290">
        <v>-2243.08</v>
      </c>
      <c r="CC35" s="498">
        <v>-29160.04</v>
      </c>
      <c r="CD35" s="1238">
        <v>-8.0848533585394097E-4</v>
      </c>
      <c r="CE35" s="1231"/>
      <c r="CF35" s="1290">
        <v>-162.95999999999998</v>
      </c>
      <c r="CG35" s="1290">
        <v>-203.7</v>
      </c>
      <c r="CH35" s="1290">
        <v>-162.95999999999998</v>
      </c>
      <c r="CI35" s="1290">
        <v>-162.95999999999998</v>
      </c>
      <c r="CJ35" s="1290">
        <v>-203.7</v>
      </c>
      <c r="CK35" s="1290">
        <v>-162.95999999999998</v>
      </c>
      <c r="CL35" s="1290">
        <v>-162.95999999999998</v>
      </c>
      <c r="CM35" s="1290">
        <v>-203.7</v>
      </c>
      <c r="CN35" s="1290">
        <v>-162.95999999999998</v>
      </c>
      <c r="CO35" s="1290">
        <v>-162.95999999999998</v>
      </c>
      <c r="CP35" s="1290">
        <v>-203.7</v>
      </c>
      <c r="CQ35" s="1290">
        <v>-162.95999999999998</v>
      </c>
      <c r="CR35" s="498">
        <v>-2118.48</v>
      </c>
      <c r="CS35" s="1238">
        <v>-1.6549938436147689E-4</v>
      </c>
      <c r="CT35" s="1231"/>
      <c r="CU35" s="1290">
        <v>0</v>
      </c>
      <c r="CV35" s="1290">
        <v>0</v>
      </c>
      <c r="CW35" s="1290">
        <v>0</v>
      </c>
      <c r="CX35" s="1290">
        <v>0</v>
      </c>
      <c r="CY35" s="1290">
        <v>0</v>
      </c>
      <c r="CZ35" s="1290">
        <v>0</v>
      </c>
      <c r="DA35" s="1290">
        <v>0</v>
      </c>
      <c r="DB35" s="1290">
        <v>0</v>
      </c>
      <c r="DC35" s="1290">
        <v>0</v>
      </c>
      <c r="DD35" s="1290">
        <v>0</v>
      </c>
      <c r="DE35" s="1290">
        <v>0</v>
      </c>
      <c r="DF35" s="1290">
        <v>0</v>
      </c>
      <c r="DG35" s="498">
        <v>0</v>
      </c>
      <c r="DH35" s="1238">
        <v>0</v>
      </c>
      <c r="DI35" s="1231"/>
      <c r="DJ35" s="1231"/>
      <c r="DK35" s="1231"/>
      <c r="DL35" s="1231"/>
      <c r="DM35" s="1231"/>
      <c r="DN35" s="1231"/>
      <c r="DO35" s="1231"/>
      <c r="DP35" s="1231"/>
      <c r="DQ35" s="1231"/>
      <c r="DR35" s="1231"/>
      <c r="DS35" s="1231"/>
      <c r="DT35" s="1231"/>
      <c r="DU35" s="1231"/>
      <c r="DV35" s="1231"/>
      <c r="DW35" s="1231"/>
      <c r="DX35" s="1231"/>
      <c r="DY35" s="1231"/>
      <c r="DZ35" s="1231"/>
      <c r="EA35" s="1231"/>
      <c r="EB35" s="1231"/>
      <c r="EC35" s="1231"/>
      <c r="ED35" s="1231"/>
      <c r="EE35" s="1231"/>
      <c r="EF35" s="1231"/>
      <c r="EG35" s="1231"/>
      <c r="EH35" s="1231"/>
      <c r="EI35" s="1231"/>
      <c r="EJ35" s="1231"/>
      <c r="EK35" s="1231"/>
      <c r="EL35" s="1231"/>
      <c r="EM35" s="1231"/>
      <c r="EN35" s="1231"/>
      <c r="EO35" s="1231"/>
      <c r="EP35" s="1231"/>
      <c r="EQ35" s="1231"/>
      <c r="ER35" s="1231"/>
      <c r="ES35" s="1231"/>
      <c r="ET35" s="1231"/>
      <c r="EU35" s="1231"/>
      <c r="EV35" s="1231"/>
      <c r="EW35" s="1231"/>
      <c r="EX35" s="1231"/>
      <c r="EY35" s="1231"/>
      <c r="EZ35" s="1231"/>
      <c r="FA35" s="1231"/>
      <c r="FB35" s="1231"/>
      <c r="FC35" s="1231"/>
      <c r="FD35" s="1231"/>
      <c r="FE35" s="1231"/>
      <c r="FF35" s="1231"/>
      <c r="FG35" s="1231"/>
      <c r="FH35" s="1231"/>
      <c r="FI35" s="1231"/>
      <c r="FJ35" s="1231"/>
      <c r="FK35" s="1231"/>
      <c r="FL35" s="1231"/>
      <c r="FM35" s="1231"/>
      <c r="FN35" s="1231"/>
      <c r="FO35" s="1231"/>
      <c r="FP35" s="1231"/>
      <c r="FQ35" s="1231"/>
      <c r="FR35" s="1231"/>
      <c r="FS35" s="1231"/>
      <c r="FT35" s="1231"/>
      <c r="FU35" s="1231"/>
      <c r="FV35" s="1231"/>
      <c r="FW35" s="1231"/>
      <c r="FX35" s="1231"/>
      <c r="FY35" s="1231"/>
      <c r="FZ35" s="1231"/>
      <c r="GA35" s="1231"/>
      <c r="GD35" s="1231"/>
      <c r="GE35" s="1231"/>
      <c r="GF35" s="1231"/>
      <c r="GG35" s="1231"/>
      <c r="GH35" s="1231"/>
      <c r="GI35" s="1231"/>
      <c r="GJ35" s="1231"/>
      <c r="GK35" s="1231"/>
      <c r="GL35" s="1231"/>
      <c r="GM35" s="1231"/>
      <c r="GN35" s="1231"/>
      <c r="GO35" s="1231"/>
      <c r="GP35" s="1231"/>
      <c r="GQ35" s="1231"/>
      <c r="GR35" s="1231"/>
      <c r="GS35" s="1231"/>
      <c r="GT35" s="1231"/>
      <c r="GU35" s="1231"/>
      <c r="GV35" s="1231"/>
      <c r="GW35" s="1231"/>
    </row>
    <row r="36" spans="1:205" s="1230" customFormat="1" ht="23.25" hidden="1" customHeight="1" outlineLevel="1">
      <c r="D36" s="1230" t="s">
        <v>31</v>
      </c>
      <c r="F36" s="1231"/>
      <c r="G36" s="1231"/>
      <c r="H36" s="1231"/>
      <c r="I36" s="1231"/>
      <c r="J36" s="1231"/>
      <c r="K36" s="1231"/>
      <c r="L36" s="498"/>
      <c r="M36" s="1231"/>
      <c r="N36" s="1231"/>
      <c r="O36" s="1231"/>
      <c r="P36" s="1231"/>
      <c r="Q36" s="1231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1231"/>
      <c r="AE36" s="1231"/>
      <c r="AF36" s="1231"/>
      <c r="AG36" s="1231"/>
      <c r="AH36" s="1231"/>
      <c r="AI36" s="1231"/>
      <c r="AJ36" s="1231"/>
      <c r="AK36" s="1231"/>
      <c r="AL36" s="1231"/>
      <c r="AM36" s="1231"/>
      <c r="AN36" s="1231"/>
      <c r="AO36" s="1231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B36" s="1231">
        <v>-5429.76</v>
      </c>
      <c r="BC36" s="1231">
        <v>-6787.2000000000007</v>
      </c>
      <c r="BD36" s="1231">
        <v>-5429.76</v>
      </c>
      <c r="BE36" s="1231">
        <v>-5429.76</v>
      </c>
      <c r="BF36" s="1231">
        <v>-6787.2000000000007</v>
      </c>
      <c r="BG36" s="1231">
        <v>-5429.76</v>
      </c>
      <c r="BH36" s="1231">
        <v>-5429.76</v>
      </c>
      <c r="BI36" s="1231">
        <v>-6787.2000000000007</v>
      </c>
      <c r="BJ36" s="1231">
        <v>-5429.76</v>
      </c>
      <c r="BK36" s="1231">
        <v>-5429.76</v>
      </c>
      <c r="BL36" s="1231">
        <v>-6787.2000000000007</v>
      </c>
      <c r="BM36" s="1231">
        <v>-5429.76</v>
      </c>
      <c r="BN36" s="498">
        <v>-70586.880000000005</v>
      </c>
      <c r="BO36" s="1238">
        <v>-1.3207479951585028E-3</v>
      </c>
      <c r="BP36" s="1231"/>
      <c r="BQ36" s="1290">
        <v>-5353.88</v>
      </c>
      <c r="BR36" s="1290">
        <v>-6692.35</v>
      </c>
      <c r="BS36" s="1290">
        <v>-5353.88</v>
      </c>
      <c r="BT36" s="1290">
        <v>-5353.88</v>
      </c>
      <c r="BU36" s="1290">
        <v>-6692.35</v>
      </c>
      <c r="BV36" s="1290">
        <v>-5353.88</v>
      </c>
      <c r="BW36" s="1290">
        <v>-5353.88</v>
      </c>
      <c r="BX36" s="1290">
        <v>-6692.35</v>
      </c>
      <c r="BY36" s="1290">
        <v>-5353.88</v>
      </c>
      <c r="BZ36" s="1290">
        <v>-5353.88</v>
      </c>
      <c r="CA36" s="1290">
        <v>-6692.35</v>
      </c>
      <c r="CB36" s="1290">
        <v>-5353.88</v>
      </c>
      <c r="CC36" s="498">
        <v>-69600.439999999988</v>
      </c>
      <c r="CD36" s="1238">
        <v>-1.9297276378558484E-3</v>
      </c>
      <c r="CE36" s="1231"/>
      <c r="CF36" s="1290">
        <v>-75.88</v>
      </c>
      <c r="CG36" s="1290">
        <v>-94.85</v>
      </c>
      <c r="CH36" s="1290">
        <v>-75.88</v>
      </c>
      <c r="CI36" s="1290">
        <v>-75.88</v>
      </c>
      <c r="CJ36" s="1290">
        <v>-94.85</v>
      </c>
      <c r="CK36" s="1290">
        <v>-75.88</v>
      </c>
      <c r="CL36" s="1290">
        <v>-75.88</v>
      </c>
      <c r="CM36" s="1290">
        <v>-94.85</v>
      </c>
      <c r="CN36" s="1290">
        <v>-75.88</v>
      </c>
      <c r="CO36" s="1290">
        <v>-75.88</v>
      </c>
      <c r="CP36" s="1290">
        <v>-94.85</v>
      </c>
      <c r="CQ36" s="1290">
        <v>-75.88</v>
      </c>
      <c r="CR36" s="498">
        <v>-986.44</v>
      </c>
      <c r="CS36" s="1238">
        <v>-7.7062428113333739E-5</v>
      </c>
      <c r="CT36" s="1231"/>
      <c r="CU36" s="1290">
        <v>0</v>
      </c>
      <c r="CV36" s="1290">
        <v>0</v>
      </c>
      <c r="CW36" s="1290">
        <v>0</v>
      </c>
      <c r="CX36" s="1290">
        <v>0</v>
      </c>
      <c r="CY36" s="1290">
        <v>0</v>
      </c>
      <c r="CZ36" s="1290">
        <v>0</v>
      </c>
      <c r="DA36" s="1290">
        <v>0</v>
      </c>
      <c r="DB36" s="1290">
        <v>0</v>
      </c>
      <c r="DC36" s="1290">
        <v>0</v>
      </c>
      <c r="DD36" s="1290">
        <v>0</v>
      </c>
      <c r="DE36" s="1290">
        <v>0</v>
      </c>
      <c r="DF36" s="1290">
        <v>0</v>
      </c>
      <c r="DG36" s="498">
        <v>0</v>
      </c>
      <c r="DH36" s="1238">
        <v>0</v>
      </c>
      <c r="DI36" s="1231"/>
      <c r="DJ36" s="1231"/>
      <c r="DK36" s="1231"/>
      <c r="DL36" s="1231"/>
      <c r="DM36" s="1231"/>
      <c r="DN36" s="1231"/>
      <c r="DO36" s="1231"/>
      <c r="DP36" s="1231"/>
      <c r="DQ36" s="1231"/>
      <c r="DR36" s="1231"/>
      <c r="DS36" s="1231"/>
      <c r="DT36" s="1231"/>
      <c r="DU36" s="1231"/>
      <c r="DV36" s="1231"/>
      <c r="DW36" s="1231"/>
      <c r="DX36" s="1231"/>
      <c r="DY36" s="1231"/>
      <c r="DZ36" s="1231"/>
      <c r="EA36" s="1231"/>
      <c r="EB36" s="1231"/>
      <c r="EC36" s="1231"/>
      <c r="ED36" s="1231"/>
      <c r="EE36" s="1231"/>
      <c r="EF36" s="1231"/>
      <c r="EG36" s="1231"/>
      <c r="EH36" s="1231"/>
      <c r="EI36" s="1231"/>
      <c r="EJ36" s="1231"/>
      <c r="EK36" s="1231"/>
      <c r="EL36" s="1231"/>
      <c r="EM36" s="1231"/>
      <c r="EN36" s="1231"/>
      <c r="EO36" s="1231"/>
      <c r="EP36" s="1231"/>
      <c r="EQ36" s="1231"/>
      <c r="ER36" s="1231"/>
      <c r="ES36" s="1231"/>
      <c r="ET36" s="1231"/>
      <c r="EU36" s="1231"/>
      <c r="EV36" s="1231"/>
      <c r="EW36" s="1231"/>
      <c r="EX36" s="1231"/>
      <c r="EY36" s="1231"/>
      <c r="EZ36" s="1231"/>
      <c r="FA36" s="1231"/>
      <c r="FB36" s="1231"/>
      <c r="FC36" s="1231"/>
      <c r="FD36" s="1231"/>
      <c r="FE36" s="1231"/>
      <c r="FF36" s="1231"/>
      <c r="FG36" s="1231"/>
      <c r="FH36" s="1231"/>
      <c r="FI36" s="1231"/>
      <c r="FJ36" s="1231"/>
      <c r="FK36" s="1231"/>
      <c r="FL36" s="1231"/>
      <c r="FM36" s="1231"/>
      <c r="FN36" s="1231"/>
      <c r="FO36" s="1231"/>
      <c r="FP36" s="1231"/>
      <c r="FQ36" s="1231"/>
      <c r="FR36" s="1231"/>
      <c r="FS36" s="1231"/>
      <c r="FT36" s="1231"/>
      <c r="FU36" s="1231"/>
      <c r="FV36" s="1231"/>
      <c r="FW36" s="1231"/>
      <c r="FX36" s="1231"/>
      <c r="FY36" s="1231"/>
      <c r="FZ36" s="1231"/>
      <c r="GA36" s="1231"/>
      <c r="GD36" s="1231"/>
      <c r="GE36" s="1231"/>
      <c r="GF36" s="1231"/>
      <c r="GG36" s="1231"/>
      <c r="GH36" s="1231"/>
      <c r="GI36" s="1231"/>
      <c r="GJ36" s="1231"/>
      <c r="GK36" s="1231"/>
      <c r="GL36" s="1231"/>
      <c r="GM36" s="1231"/>
      <c r="GN36" s="1231"/>
      <c r="GO36" s="1231"/>
      <c r="GP36" s="1231"/>
      <c r="GQ36" s="1231"/>
      <c r="GR36" s="1231"/>
      <c r="GS36" s="1231"/>
      <c r="GT36" s="1231"/>
      <c r="GU36" s="1231"/>
      <c r="GV36" s="1231"/>
      <c r="GW36" s="1231"/>
    </row>
    <row r="37" spans="1:205" s="1230" customFormat="1" ht="23.25" hidden="1" customHeight="1" outlineLevel="1">
      <c r="D37" s="1230" t="s">
        <v>29</v>
      </c>
      <c r="F37" s="1231"/>
      <c r="G37" s="1231"/>
      <c r="H37" s="1231"/>
      <c r="I37" s="1231"/>
      <c r="J37" s="1231"/>
      <c r="K37" s="1231"/>
      <c r="L37" s="498"/>
      <c r="M37" s="1231"/>
      <c r="N37" s="1231"/>
      <c r="O37" s="1231"/>
      <c r="P37" s="1231"/>
      <c r="Q37" s="1231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B37" s="1231">
        <v>70152.571923076976</v>
      </c>
      <c r="BC37" s="1231">
        <v>88086.414903846249</v>
      </c>
      <c r="BD37" s="1231">
        <v>82464.104230769226</v>
      </c>
      <c r="BE37" s="1231">
        <v>76822.922692307679</v>
      </c>
      <c r="BF37" s="1231">
        <v>93862.963365384712</v>
      </c>
      <c r="BG37" s="1231">
        <v>81054.922692307679</v>
      </c>
      <c r="BH37" s="1231">
        <v>79035.842692307633</v>
      </c>
      <c r="BI37" s="1231">
        <v>101483.12336538463</v>
      </c>
      <c r="BJ37" s="1231">
        <v>67878.797876254161</v>
      </c>
      <c r="BK37" s="1231">
        <v>89348.9686454849</v>
      </c>
      <c r="BL37" s="1231">
        <v>110515.88196070248</v>
      </c>
      <c r="BM37" s="1231">
        <v>92265.660953177314</v>
      </c>
      <c r="BN37" s="498">
        <v>1032972.1753010037</v>
      </c>
      <c r="BO37" s="1238">
        <v>1.9327896764714889E-2</v>
      </c>
      <c r="BP37" s="1231"/>
      <c r="BQ37" s="1290">
        <v>47089.749615384586</v>
      </c>
      <c r="BR37" s="1290">
        <v>57998.187019230711</v>
      </c>
      <c r="BS37" s="1290">
        <v>46233.749615384586</v>
      </c>
      <c r="BT37" s="1290">
        <v>45953.749615384586</v>
      </c>
      <c r="BU37" s="1290">
        <v>57486.187019230711</v>
      </c>
      <c r="BV37" s="1290">
        <v>46017.749615384586</v>
      </c>
      <c r="BW37" s="1290">
        <v>46329.749615384586</v>
      </c>
      <c r="BX37" s="1290">
        <v>58910.187019230711</v>
      </c>
      <c r="BY37" s="1290">
        <v>45441.749615384586</v>
      </c>
      <c r="BZ37" s="1290">
        <v>47153.749615384586</v>
      </c>
      <c r="CA37" s="1290">
        <v>59052.648557692271</v>
      </c>
      <c r="CB37" s="1290">
        <v>46664.51884615382</v>
      </c>
      <c r="CC37" s="498">
        <v>604331.9757692304</v>
      </c>
      <c r="CD37" s="1238">
        <v>1.6755585396901442E-2</v>
      </c>
      <c r="CE37" s="1231"/>
      <c r="CF37" s="1290">
        <v>23062.822307692393</v>
      </c>
      <c r="CG37" s="1290">
        <v>30088.227884615531</v>
      </c>
      <c r="CH37" s="1290">
        <v>24522.662307692332</v>
      </c>
      <c r="CI37" s="1290">
        <v>22181.142307692342</v>
      </c>
      <c r="CJ37" s="1290">
        <v>28227.987884615541</v>
      </c>
      <c r="CK37" s="1290">
        <v>23937.142307692327</v>
      </c>
      <c r="CL37" s="1290">
        <v>24585.062307692282</v>
      </c>
      <c r="CM37" s="1290">
        <v>31850.147884615471</v>
      </c>
      <c r="CN37" s="1290">
        <v>25219.46230769232</v>
      </c>
      <c r="CO37" s="1290">
        <v>24929.979230769197</v>
      </c>
      <c r="CP37" s="1290">
        <v>31371.674038461693</v>
      </c>
      <c r="CQ37" s="1290">
        <v>24816.379230769293</v>
      </c>
      <c r="CR37" s="498">
        <v>314792.6900000007</v>
      </c>
      <c r="CS37" s="1238">
        <v>2.4592158715915823E-2</v>
      </c>
      <c r="CT37" s="1231"/>
      <c r="CU37" s="1290">
        <v>0</v>
      </c>
      <c r="CV37" s="1290">
        <v>0</v>
      </c>
      <c r="CW37" s="1290">
        <v>11707.692307692309</v>
      </c>
      <c r="CX37" s="1290">
        <v>8688.0307692307615</v>
      </c>
      <c r="CY37" s="1290">
        <v>8148.7884615384537</v>
      </c>
      <c r="CZ37" s="1290">
        <v>11100.030769230762</v>
      </c>
      <c r="DA37" s="1290">
        <v>8121.0307692307615</v>
      </c>
      <c r="DB37" s="1290">
        <v>10722.78846153845</v>
      </c>
      <c r="DC37" s="1290">
        <v>-2782.4140468227379</v>
      </c>
      <c r="DD37" s="1290">
        <v>17265.239799331117</v>
      </c>
      <c r="DE37" s="1290">
        <v>20091.559364548499</v>
      </c>
      <c r="DF37" s="1290">
        <v>20784.762876254194</v>
      </c>
      <c r="DG37" s="498">
        <v>113847.50953177255</v>
      </c>
      <c r="DH37" s="1238">
        <v>2.4876007168592344E-2</v>
      </c>
      <c r="DI37" s="1231"/>
      <c r="DJ37" s="1231"/>
      <c r="DK37" s="1231"/>
      <c r="DL37" s="1231"/>
      <c r="DM37" s="1231"/>
      <c r="DN37" s="1231"/>
      <c r="DO37" s="1231"/>
      <c r="DP37" s="1231"/>
      <c r="DQ37" s="1231"/>
      <c r="DR37" s="1231"/>
      <c r="DS37" s="1231"/>
      <c r="DT37" s="1231"/>
      <c r="DU37" s="1231"/>
      <c r="DV37" s="1231"/>
      <c r="DW37" s="1231"/>
      <c r="DX37" s="1231"/>
      <c r="DY37" s="1231"/>
      <c r="DZ37" s="1231"/>
      <c r="EA37" s="1231"/>
      <c r="EB37" s="1231"/>
      <c r="EC37" s="1231"/>
      <c r="ED37" s="1231"/>
      <c r="EE37" s="1231"/>
      <c r="EF37" s="1231"/>
      <c r="EG37" s="1231"/>
      <c r="EH37" s="1231"/>
      <c r="EI37" s="1231"/>
      <c r="EJ37" s="1231"/>
      <c r="EK37" s="1231"/>
      <c r="EL37" s="1231"/>
      <c r="EM37" s="1231"/>
      <c r="EN37" s="1231"/>
      <c r="EO37" s="1231"/>
      <c r="EP37" s="1231"/>
      <c r="EQ37" s="1231"/>
      <c r="ER37" s="1231"/>
      <c r="ES37" s="1231"/>
      <c r="ET37" s="1231"/>
      <c r="EU37" s="1231"/>
      <c r="EV37" s="1231"/>
      <c r="EW37" s="1231"/>
      <c r="EX37" s="1231"/>
      <c r="EY37" s="1231"/>
      <c r="EZ37" s="1231"/>
      <c r="FA37" s="1231"/>
      <c r="FB37" s="1231"/>
      <c r="FC37" s="1231"/>
      <c r="FD37" s="1231"/>
      <c r="FE37" s="1231"/>
      <c r="FF37" s="1231"/>
      <c r="FG37" s="1231"/>
      <c r="FH37" s="1231"/>
      <c r="FI37" s="1231"/>
      <c r="FJ37" s="1231"/>
      <c r="FK37" s="1231"/>
      <c r="FL37" s="1231"/>
      <c r="FM37" s="1231"/>
      <c r="FN37" s="1231"/>
      <c r="FO37" s="1231"/>
      <c r="FP37" s="1231"/>
      <c r="FQ37" s="1231"/>
      <c r="FR37" s="1231"/>
      <c r="FS37" s="1231"/>
      <c r="FT37" s="1231"/>
      <c r="FU37" s="1231"/>
      <c r="FV37" s="1231"/>
      <c r="FW37" s="1231"/>
      <c r="FX37" s="1231"/>
      <c r="FY37" s="1231"/>
      <c r="FZ37" s="1231"/>
      <c r="GA37" s="1231"/>
      <c r="GD37" s="1231"/>
      <c r="GE37" s="1231"/>
      <c r="GF37" s="1231"/>
      <c r="GG37" s="1231"/>
      <c r="GH37" s="1231"/>
      <c r="GI37" s="1231"/>
      <c r="GJ37" s="1231"/>
      <c r="GK37" s="1231"/>
      <c r="GL37" s="1231"/>
      <c r="GM37" s="1231"/>
      <c r="GN37" s="1231"/>
      <c r="GO37" s="1231"/>
      <c r="GP37" s="1231"/>
      <c r="GQ37" s="1231"/>
      <c r="GR37" s="1231"/>
      <c r="GS37" s="1231"/>
      <c r="GT37" s="1231"/>
      <c r="GU37" s="1231"/>
      <c r="GV37" s="1231"/>
      <c r="GW37" s="1231"/>
    </row>
    <row r="38" spans="1:205" s="1230" customFormat="1" ht="23.25" hidden="1" customHeight="1" outlineLevel="1">
      <c r="D38" s="1230" t="s">
        <v>28</v>
      </c>
      <c r="F38" s="1231"/>
      <c r="G38" s="1231"/>
      <c r="H38" s="1231"/>
      <c r="I38" s="1231"/>
      <c r="J38" s="1231"/>
      <c r="K38" s="1231"/>
      <c r="L38" s="498"/>
      <c r="M38" s="1231"/>
      <c r="N38" s="1231"/>
      <c r="O38" s="1231"/>
      <c r="P38" s="1231"/>
      <c r="Q38" s="1231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1231"/>
      <c r="AE38" s="1231"/>
      <c r="AF38" s="1231"/>
      <c r="AG38" s="1231"/>
      <c r="AH38" s="1231"/>
      <c r="AI38" s="1231"/>
      <c r="AJ38" s="1231"/>
      <c r="AK38" s="1231"/>
      <c r="AL38" s="1231"/>
      <c r="AM38" s="1231"/>
      <c r="AN38" s="1231"/>
      <c r="AO38" s="1231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B38" s="1231">
        <v>42227.159999999996</v>
      </c>
      <c r="BC38" s="1231">
        <v>52783.95</v>
      </c>
      <c r="BD38" s="1231">
        <v>42227.159999999996</v>
      </c>
      <c r="BE38" s="1231">
        <v>46842.544615384613</v>
      </c>
      <c r="BF38" s="1231">
        <v>58553.180769230763</v>
      </c>
      <c r="BG38" s="1231">
        <v>46842.544615384613</v>
      </c>
      <c r="BH38" s="1231">
        <v>46842.544615384613</v>
      </c>
      <c r="BI38" s="1231">
        <v>58553.180769230763</v>
      </c>
      <c r="BJ38" s="1231">
        <v>47611.775384615379</v>
      </c>
      <c r="BK38" s="1231">
        <v>47611.775384615379</v>
      </c>
      <c r="BL38" s="1231">
        <v>62880.103846153841</v>
      </c>
      <c r="BM38" s="1231">
        <v>52996.390769230769</v>
      </c>
      <c r="BN38" s="498">
        <v>605972.31076923071</v>
      </c>
      <c r="BO38" s="1238">
        <v>1.1338321152174832E-2</v>
      </c>
      <c r="BP38" s="1231"/>
      <c r="BQ38" s="1290">
        <v>33456.338461538457</v>
      </c>
      <c r="BR38" s="1290">
        <v>41820.423076923071</v>
      </c>
      <c r="BS38" s="1290">
        <v>33456.338461538457</v>
      </c>
      <c r="BT38" s="1290">
        <v>33456.338461538457</v>
      </c>
      <c r="BU38" s="1290">
        <v>41820.423076923071</v>
      </c>
      <c r="BV38" s="1290">
        <v>33456.338461538457</v>
      </c>
      <c r="BW38" s="1290">
        <v>33456.338461538457</v>
      </c>
      <c r="BX38" s="1290">
        <v>41820.423076923071</v>
      </c>
      <c r="BY38" s="1290">
        <v>33456.338461538457</v>
      </c>
      <c r="BZ38" s="1290">
        <v>33456.338461538457</v>
      </c>
      <c r="CA38" s="1290">
        <v>41820.423076923071</v>
      </c>
      <c r="CB38" s="1290">
        <v>33456.338461538457</v>
      </c>
      <c r="CC38" s="498">
        <v>434932.39999999991</v>
      </c>
      <c r="CD38" s="1238">
        <v>1.2058847226813149E-2</v>
      </c>
      <c r="CE38" s="1231"/>
      <c r="CF38" s="1290">
        <v>8770.8215384615378</v>
      </c>
      <c r="CG38" s="1290">
        <v>10963.526923076923</v>
      </c>
      <c r="CH38" s="1290">
        <v>8770.8215384615378</v>
      </c>
      <c r="CI38" s="1290">
        <v>8770.8215384615378</v>
      </c>
      <c r="CJ38" s="1290">
        <v>10963.526923076923</v>
      </c>
      <c r="CK38" s="1290">
        <v>8770.8215384615378</v>
      </c>
      <c r="CL38" s="1290">
        <v>8770.8215384615378</v>
      </c>
      <c r="CM38" s="1290">
        <v>10963.526923076923</v>
      </c>
      <c r="CN38" s="1290">
        <v>8770.8215384615378</v>
      </c>
      <c r="CO38" s="1290">
        <v>8770.8215384615378</v>
      </c>
      <c r="CP38" s="1290">
        <v>10963.526923076923</v>
      </c>
      <c r="CQ38" s="1290">
        <v>8770.8215384615378</v>
      </c>
      <c r="CR38" s="498">
        <v>114020.67999999998</v>
      </c>
      <c r="CS38" s="1238">
        <v>8.9074961030913471E-3</v>
      </c>
      <c r="CT38" s="1231"/>
      <c r="CU38" s="1290">
        <v>0</v>
      </c>
      <c r="CV38" s="1290">
        <v>0</v>
      </c>
      <c r="CW38" s="1290">
        <v>0</v>
      </c>
      <c r="CX38" s="1290">
        <v>4615.3846153846152</v>
      </c>
      <c r="CY38" s="1290">
        <v>5769.2307692307695</v>
      </c>
      <c r="CZ38" s="1290">
        <v>4615.3846153846152</v>
      </c>
      <c r="DA38" s="1290">
        <v>4615.3846153846152</v>
      </c>
      <c r="DB38" s="1290">
        <v>5769.2307692307695</v>
      </c>
      <c r="DC38" s="1290">
        <v>5384.6153846153848</v>
      </c>
      <c r="DD38" s="1290">
        <v>5384.6153846153848</v>
      </c>
      <c r="DE38" s="1290">
        <v>10096.153846153848</v>
      </c>
      <c r="DF38" s="1290">
        <v>10769.23076923077</v>
      </c>
      <c r="DG38" s="498">
        <v>57019.230769230766</v>
      </c>
      <c r="DH38" s="1238">
        <v>1.2458865364702209E-2</v>
      </c>
      <c r="DI38" s="1231"/>
      <c r="DJ38" s="1231"/>
      <c r="DK38" s="1231"/>
      <c r="DL38" s="1231"/>
      <c r="DM38" s="1231"/>
      <c r="DN38" s="1231"/>
      <c r="DO38" s="1231"/>
      <c r="DP38" s="1231"/>
      <c r="DQ38" s="1231"/>
      <c r="DR38" s="1231"/>
      <c r="DS38" s="1231"/>
      <c r="DT38" s="1231"/>
      <c r="DU38" s="1231"/>
      <c r="DV38" s="1231"/>
      <c r="DW38" s="1231"/>
      <c r="DX38" s="1231"/>
      <c r="DY38" s="1231"/>
      <c r="DZ38" s="1231"/>
      <c r="EA38" s="1231"/>
      <c r="EB38" s="1231"/>
      <c r="EC38" s="1231"/>
      <c r="ED38" s="1231"/>
      <c r="EE38" s="1231"/>
      <c r="EF38" s="1231"/>
      <c r="EG38" s="1231"/>
      <c r="EH38" s="1231"/>
      <c r="EI38" s="1231"/>
      <c r="EJ38" s="1231"/>
      <c r="EK38" s="1231"/>
      <c r="EL38" s="1231"/>
      <c r="EM38" s="1231"/>
      <c r="EN38" s="1231"/>
      <c r="EO38" s="1231"/>
      <c r="EP38" s="1231"/>
      <c r="EQ38" s="1231"/>
      <c r="ER38" s="1231"/>
      <c r="ES38" s="1231"/>
      <c r="ET38" s="1231"/>
      <c r="EU38" s="1231"/>
      <c r="EV38" s="1231"/>
      <c r="EW38" s="1231"/>
      <c r="EX38" s="1231"/>
      <c r="EY38" s="1231"/>
      <c r="EZ38" s="1231"/>
      <c r="FA38" s="1231"/>
      <c r="FB38" s="1231"/>
      <c r="FC38" s="1231"/>
      <c r="FD38" s="1231"/>
      <c r="FE38" s="1231"/>
      <c r="FF38" s="1231"/>
      <c r="FG38" s="1231"/>
      <c r="FH38" s="1231"/>
      <c r="FI38" s="1231"/>
      <c r="FJ38" s="1231"/>
      <c r="FK38" s="1231"/>
      <c r="FL38" s="1231"/>
      <c r="FM38" s="1231"/>
      <c r="FN38" s="1231"/>
      <c r="FO38" s="1231"/>
      <c r="FP38" s="1231"/>
      <c r="FQ38" s="1231"/>
      <c r="FR38" s="1231"/>
      <c r="FS38" s="1231"/>
      <c r="FT38" s="1231"/>
      <c r="FU38" s="1231"/>
      <c r="FV38" s="1231"/>
      <c r="FW38" s="1231"/>
      <c r="FX38" s="1231"/>
      <c r="FY38" s="1231"/>
      <c r="FZ38" s="1231"/>
      <c r="GA38" s="1231"/>
      <c r="GD38" s="1231"/>
      <c r="GE38" s="1231"/>
      <c r="GF38" s="1231"/>
      <c r="GG38" s="1231"/>
      <c r="GH38" s="1231"/>
      <c r="GI38" s="1231"/>
      <c r="GJ38" s="1231"/>
      <c r="GK38" s="1231"/>
      <c r="GL38" s="1231"/>
      <c r="GM38" s="1231"/>
      <c r="GN38" s="1231"/>
      <c r="GO38" s="1231"/>
      <c r="GP38" s="1231"/>
      <c r="GQ38" s="1231"/>
      <c r="GR38" s="1231"/>
      <c r="GS38" s="1231"/>
      <c r="GT38" s="1231"/>
      <c r="GU38" s="1231"/>
      <c r="GV38" s="1231"/>
      <c r="GW38" s="1231"/>
    </row>
    <row r="39" spans="1:205" s="1230" customFormat="1" ht="23.25" hidden="1" customHeight="1" outlineLevel="1">
      <c r="D39" s="1230" t="s">
        <v>38</v>
      </c>
      <c r="F39" s="1231"/>
      <c r="G39" s="1231"/>
      <c r="H39" s="1231"/>
      <c r="I39" s="1231"/>
      <c r="J39" s="1231"/>
      <c r="K39" s="1231"/>
      <c r="L39" s="498"/>
      <c r="M39" s="1231"/>
      <c r="N39" s="1231"/>
      <c r="O39" s="1231"/>
      <c r="P39" s="1231"/>
      <c r="Q39" s="1231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1231"/>
      <c r="AE39" s="1231"/>
      <c r="AF39" s="1231"/>
      <c r="AG39" s="1231"/>
      <c r="AH39" s="1231"/>
      <c r="AI39" s="1231"/>
      <c r="AJ39" s="1231"/>
      <c r="AK39" s="1231"/>
      <c r="AL39" s="1231"/>
      <c r="AM39" s="1231"/>
      <c r="AN39" s="1231"/>
      <c r="AO39" s="1231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B39" s="1231">
        <v>5140.4142307692309</v>
      </c>
      <c r="BC39" s="1231">
        <v>6425.5177884615387</v>
      </c>
      <c r="BD39" s="1231">
        <v>5140.4142307692309</v>
      </c>
      <c r="BE39" s="1231">
        <v>5371.1834615384614</v>
      </c>
      <c r="BF39" s="1231">
        <v>6713.9793269230768</v>
      </c>
      <c r="BG39" s="1231">
        <v>5371.1834615384614</v>
      </c>
      <c r="BH39" s="1231">
        <v>5371.1834615384614</v>
      </c>
      <c r="BI39" s="1231">
        <v>6713.9793269230768</v>
      </c>
      <c r="BJ39" s="1231">
        <v>5486.5680769230767</v>
      </c>
      <c r="BK39" s="1231">
        <v>5486.5680769230767</v>
      </c>
      <c r="BL39" s="1231">
        <v>7002.4408653846158</v>
      </c>
      <c r="BM39" s="1231">
        <v>5832.7219230769233</v>
      </c>
      <c r="BN39" s="498">
        <v>70056.154230769229</v>
      </c>
      <c r="BO39" s="1238">
        <v>1.3108176087228013E-3</v>
      </c>
      <c r="BP39" s="1231"/>
      <c r="BQ39" s="1290">
        <v>3316.5626923076925</v>
      </c>
      <c r="BR39" s="1290">
        <v>4145.7033653846156</v>
      </c>
      <c r="BS39" s="1290">
        <v>3316.5626923076925</v>
      </c>
      <c r="BT39" s="1290">
        <v>3316.5626923076925</v>
      </c>
      <c r="BU39" s="1290">
        <v>4145.7033653846156</v>
      </c>
      <c r="BV39" s="1290">
        <v>3316.5626923076925</v>
      </c>
      <c r="BW39" s="1290">
        <v>3316.5626923076925</v>
      </c>
      <c r="BX39" s="1290">
        <v>4145.7033653846156</v>
      </c>
      <c r="BY39" s="1290">
        <v>3316.5626923076925</v>
      </c>
      <c r="BZ39" s="1290">
        <v>3316.5626923076925</v>
      </c>
      <c r="CA39" s="1290">
        <v>4145.7033653846156</v>
      </c>
      <c r="CB39" s="1290">
        <v>3316.5626923076925</v>
      </c>
      <c r="CC39" s="498">
        <v>43115.315000000002</v>
      </c>
      <c r="CD39" s="1238">
        <v>1.1954064510276206E-3</v>
      </c>
      <c r="CE39" s="1231"/>
      <c r="CF39" s="1290">
        <v>1823.8515384615387</v>
      </c>
      <c r="CG39" s="1290">
        <v>2279.814423076923</v>
      </c>
      <c r="CH39" s="1290">
        <v>1823.8515384615387</v>
      </c>
      <c r="CI39" s="1290">
        <v>1823.8515384615387</v>
      </c>
      <c r="CJ39" s="1290">
        <v>2279.814423076923</v>
      </c>
      <c r="CK39" s="1290">
        <v>1823.8515384615387</v>
      </c>
      <c r="CL39" s="1290">
        <v>1823.8515384615387</v>
      </c>
      <c r="CM39" s="1290">
        <v>2279.814423076923</v>
      </c>
      <c r="CN39" s="1290">
        <v>1823.8515384615387</v>
      </c>
      <c r="CO39" s="1290">
        <v>1823.8515384615387</v>
      </c>
      <c r="CP39" s="1290">
        <v>2279.814423076923</v>
      </c>
      <c r="CQ39" s="1290">
        <v>1823.8515384615387</v>
      </c>
      <c r="CR39" s="498">
        <v>23710.07</v>
      </c>
      <c r="CS39" s="1238">
        <v>1.8522723783880527E-3</v>
      </c>
      <c r="CT39" s="1231"/>
      <c r="CU39" s="1290">
        <v>0</v>
      </c>
      <c r="CV39" s="1290">
        <v>0</v>
      </c>
      <c r="CW39" s="1290">
        <v>0</v>
      </c>
      <c r="CX39" s="1290">
        <v>230.76923076923077</v>
      </c>
      <c r="CY39" s="1290">
        <v>288.46153846153845</v>
      </c>
      <c r="CZ39" s="1290">
        <v>230.76923076923077</v>
      </c>
      <c r="DA39" s="1290">
        <v>230.76923076923077</v>
      </c>
      <c r="DB39" s="1290">
        <v>288.46153846153845</v>
      </c>
      <c r="DC39" s="1290">
        <v>346.15384615384619</v>
      </c>
      <c r="DD39" s="1290">
        <v>346.15384615384619</v>
      </c>
      <c r="DE39" s="1290">
        <v>576.92307692307691</v>
      </c>
      <c r="DF39" s="1290">
        <v>692.30769230769226</v>
      </c>
      <c r="DG39" s="498">
        <v>3230.7692307692305</v>
      </c>
      <c r="DH39" s="1238">
        <v>7.0593233769644897E-4</v>
      </c>
      <c r="DI39" s="1231"/>
      <c r="DJ39" s="1231"/>
      <c r="DK39" s="1231"/>
      <c r="DL39" s="1231"/>
      <c r="DM39" s="1231"/>
      <c r="DN39" s="1231"/>
      <c r="DO39" s="1231"/>
      <c r="DP39" s="1231"/>
      <c r="DQ39" s="1231"/>
      <c r="DR39" s="1231"/>
      <c r="DS39" s="1231"/>
      <c r="DT39" s="1231"/>
      <c r="DU39" s="1231"/>
      <c r="DV39" s="1231"/>
      <c r="DW39" s="1231"/>
      <c r="DX39" s="1231"/>
      <c r="DY39" s="1231"/>
      <c r="DZ39" s="1231"/>
      <c r="EA39" s="1231"/>
      <c r="EB39" s="1231"/>
      <c r="EC39" s="1231"/>
      <c r="ED39" s="1231"/>
      <c r="EE39" s="1231"/>
      <c r="EF39" s="1231"/>
      <c r="EG39" s="1231"/>
      <c r="EH39" s="1231"/>
      <c r="EI39" s="1231"/>
      <c r="EJ39" s="1231"/>
      <c r="EK39" s="1231"/>
      <c r="EL39" s="1231"/>
      <c r="EM39" s="1231"/>
      <c r="EN39" s="1231"/>
      <c r="EO39" s="1231"/>
      <c r="EP39" s="1231"/>
      <c r="EQ39" s="1231"/>
      <c r="ER39" s="1231"/>
      <c r="ES39" s="1231"/>
      <c r="ET39" s="1231"/>
      <c r="EU39" s="1231"/>
      <c r="EV39" s="1231"/>
      <c r="EW39" s="1231"/>
      <c r="EX39" s="1231"/>
      <c r="EY39" s="1231"/>
      <c r="EZ39" s="1231"/>
      <c r="FA39" s="1231"/>
      <c r="FB39" s="1231"/>
      <c r="FC39" s="1231"/>
      <c r="FD39" s="1231"/>
      <c r="FE39" s="1231"/>
      <c r="FF39" s="1231"/>
      <c r="FG39" s="1231"/>
      <c r="FH39" s="1231"/>
      <c r="FI39" s="1231"/>
      <c r="FJ39" s="1231"/>
      <c r="FK39" s="1231"/>
      <c r="FL39" s="1231"/>
      <c r="FM39" s="1231"/>
      <c r="FN39" s="1231"/>
      <c r="FO39" s="1231"/>
      <c r="FP39" s="1231"/>
      <c r="FQ39" s="1231"/>
      <c r="FR39" s="1231"/>
      <c r="FS39" s="1231"/>
      <c r="FT39" s="1231"/>
      <c r="FU39" s="1231"/>
      <c r="FV39" s="1231"/>
      <c r="FW39" s="1231"/>
      <c r="FX39" s="1231"/>
      <c r="FY39" s="1231"/>
      <c r="FZ39" s="1231"/>
      <c r="GA39" s="1231"/>
      <c r="GD39" s="1231"/>
      <c r="GE39" s="1231"/>
      <c r="GF39" s="1231"/>
      <c r="GG39" s="1231"/>
      <c r="GH39" s="1231"/>
      <c r="GI39" s="1231"/>
      <c r="GJ39" s="1231"/>
      <c r="GK39" s="1231"/>
      <c r="GL39" s="1231"/>
      <c r="GM39" s="1231"/>
      <c r="GN39" s="1231"/>
      <c r="GO39" s="1231"/>
      <c r="GP39" s="1231"/>
      <c r="GQ39" s="1231"/>
      <c r="GR39" s="1231"/>
      <c r="GS39" s="1231"/>
      <c r="GT39" s="1231"/>
      <c r="GU39" s="1231"/>
      <c r="GV39" s="1231"/>
      <c r="GW39" s="1231"/>
    </row>
    <row r="40" spans="1:205" s="1230" customFormat="1" ht="23.25" hidden="1" customHeight="1" outlineLevel="1">
      <c r="D40" s="1230" t="s">
        <v>39</v>
      </c>
      <c r="F40" s="1231"/>
      <c r="G40" s="1231"/>
      <c r="H40" s="1231"/>
      <c r="I40" s="1231"/>
      <c r="J40" s="1231"/>
      <c r="K40" s="1231"/>
      <c r="L40" s="498"/>
      <c r="M40" s="1231"/>
      <c r="N40" s="1231"/>
      <c r="O40" s="1231"/>
      <c r="P40" s="1231"/>
      <c r="Q40" s="1231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1231"/>
      <c r="AE40" s="1231"/>
      <c r="AF40" s="1231"/>
      <c r="AG40" s="1231"/>
      <c r="AH40" s="1231"/>
      <c r="AI40" s="1231"/>
      <c r="AJ40" s="1231"/>
      <c r="AK40" s="1231"/>
      <c r="AL40" s="1231"/>
      <c r="AM40" s="1231"/>
      <c r="AN40" s="1231"/>
      <c r="AO40" s="1231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B40" s="1231">
        <v>14769.23076923077</v>
      </c>
      <c r="BC40" s="1231">
        <v>18461.538461538465</v>
      </c>
      <c r="BD40" s="1231">
        <v>14769.23076923077</v>
      </c>
      <c r="BE40" s="1231">
        <v>16000</v>
      </c>
      <c r="BF40" s="1231">
        <v>20000.000000000004</v>
      </c>
      <c r="BG40" s="1231">
        <v>16000</v>
      </c>
      <c r="BH40" s="1231">
        <v>16000</v>
      </c>
      <c r="BI40" s="1231">
        <v>20000.000000000004</v>
      </c>
      <c r="BJ40" s="1231">
        <v>16615.384615384617</v>
      </c>
      <c r="BK40" s="1231">
        <v>16615.384615384617</v>
      </c>
      <c r="BL40" s="1231">
        <v>21538.461538461543</v>
      </c>
      <c r="BM40" s="1231">
        <v>18461.538461538461</v>
      </c>
      <c r="BN40" s="498">
        <v>209230.76923076925</v>
      </c>
      <c r="BO40" s="1238">
        <v>3.9149076852101955E-3</v>
      </c>
      <c r="BP40" s="1231"/>
      <c r="BQ40" s="1290">
        <v>10461.538461538461</v>
      </c>
      <c r="BR40" s="1290">
        <v>13076.92307692308</v>
      </c>
      <c r="BS40" s="1290">
        <v>10461.538461538461</v>
      </c>
      <c r="BT40" s="1290">
        <v>10461.538461538461</v>
      </c>
      <c r="BU40" s="1290">
        <v>13076.92307692308</v>
      </c>
      <c r="BV40" s="1290">
        <v>10461.538461538461</v>
      </c>
      <c r="BW40" s="1290">
        <v>10461.538461538461</v>
      </c>
      <c r="BX40" s="1290">
        <v>13076.92307692308</v>
      </c>
      <c r="BY40" s="1290">
        <v>10461.538461538461</v>
      </c>
      <c r="BZ40" s="1290">
        <v>10461.538461538461</v>
      </c>
      <c r="CA40" s="1290">
        <v>13076.92307692308</v>
      </c>
      <c r="CB40" s="1290">
        <v>10461.538461538461</v>
      </c>
      <c r="CC40" s="498">
        <v>136000</v>
      </c>
      <c r="CD40" s="1238">
        <v>3.770708328113952E-3</v>
      </c>
      <c r="CE40" s="1231"/>
      <c r="CF40" s="1290">
        <v>4307.6923076923076</v>
      </c>
      <c r="CG40" s="1290">
        <v>5384.6153846153848</v>
      </c>
      <c r="CH40" s="1290">
        <v>4307.6923076923076</v>
      </c>
      <c r="CI40" s="1290">
        <v>4307.6923076923076</v>
      </c>
      <c r="CJ40" s="1290">
        <v>5384.6153846153848</v>
      </c>
      <c r="CK40" s="1290">
        <v>4307.6923076923076</v>
      </c>
      <c r="CL40" s="1290">
        <v>4307.6923076923076</v>
      </c>
      <c r="CM40" s="1290">
        <v>5384.6153846153848</v>
      </c>
      <c r="CN40" s="1290">
        <v>4307.6923076923076</v>
      </c>
      <c r="CO40" s="1290">
        <v>4307.6923076923076</v>
      </c>
      <c r="CP40" s="1290">
        <v>5384.6153846153848</v>
      </c>
      <c r="CQ40" s="1290">
        <v>4307.6923076923076</v>
      </c>
      <c r="CR40" s="498">
        <v>55999.999999999993</v>
      </c>
      <c r="CS40" s="1238">
        <v>4.3748185133882329E-3</v>
      </c>
      <c r="CT40" s="1231"/>
      <c r="CU40" s="1290">
        <v>0</v>
      </c>
      <c r="CV40" s="1290">
        <v>0</v>
      </c>
      <c r="CW40" s="1290">
        <v>0</v>
      </c>
      <c r="CX40" s="1290">
        <v>1230.7692307692307</v>
      </c>
      <c r="CY40" s="1290">
        <v>1538.4615384615383</v>
      </c>
      <c r="CZ40" s="1290">
        <v>1230.7692307692307</v>
      </c>
      <c r="DA40" s="1290">
        <v>1230.7692307692307</v>
      </c>
      <c r="DB40" s="1290">
        <v>1538.4615384615383</v>
      </c>
      <c r="DC40" s="1290">
        <v>1846.1538461538462</v>
      </c>
      <c r="DD40" s="1290">
        <v>1846.1538461538462</v>
      </c>
      <c r="DE40" s="1290">
        <v>3076.9230769230767</v>
      </c>
      <c r="DF40" s="1290">
        <v>3692.3076923076919</v>
      </c>
      <c r="DG40" s="498">
        <v>17230.76923076923</v>
      </c>
      <c r="DH40" s="1238">
        <v>3.7649724677143947E-3</v>
      </c>
      <c r="DI40" s="1231"/>
      <c r="DJ40" s="1231"/>
      <c r="DK40" s="1231"/>
      <c r="DL40" s="1231"/>
      <c r="DM40" s="1231"/>
      <c r="DN40" s="1231"/>
      <c r="DO40" s="1231"/>
      <c r="DP40" s="1231"/>
      <c r="DQ40" s="1231"/>
      <c r="DR40" s="1231"/>
      <c r="DS40" s="1231"/>
      <c r="DT40" s="1231"/>
      <c r="DU40" s="1231"/>
      <c r="DV40" s="1231"/>
      <c r="DW40" s="1231"/>
      <c r="DX40" s="1231"/>
      <c r="DY40" s="1231"/>
      <c r="DZ40" s="1231"/>
      <c r="EA40" s="1231"/>
      <c r="EB40" s="1231"/>
      <c r="EC40" s="1231"/>
      <c r="ED40" s="1231"/>
      <c r="EE40" s="1231"/>
      <c r="EF40" s="1231"/>
      <c r="EG40" s="1231"/>
      <c r="EH40" s="1231"/>
      <c r="EI40" s="1231"/>
      <c r="EJ40" s="1231"/>
      <c r="EK40" s="1231"/>
      <c r="EL40" s="1231"/>
      <c r="EM40" s="1231"/>
      <c r="EN40" s="1231"/>
      <c r="EO40" s="1231"/>
      <c r="EP40" s="1231"/>
      <c r="EQ40" s="1231"/>
      <c r="ER40" s="1231"/>
      <c r="ES40" s="1231"/>
      <c r="ET40" s="1231"/>
      <c r="EU40" s="1231"/>
      <c r="EV40" s="1231"/>
      <c r="EW40" s="1231"/>
      <c r="EX40" s="1231"/>
      <c r="EY40" s="1231"/>
      <c r="EZ40" s="1231"/>
      <c r="FA40" s="1231"/>
      <c r="FB40" s="1231"/>
      <c r="FC40" s="1231"/>
      <c r="FD40" s="1231"/>
      <c r="FE40" s="1231"/>
      <c r="FF40" s="1231"/>
      <c r="FG40" s="1231"/>
      <c r="FH40" s="1231"/>
      <c r="FI40" s="1231"/>
      <c r="FJ40" s="1231"/>
      <c r="FK40" s="1231"/>
      <c r="FL40" s="1231"/>
      <c r="FM40" s="1231"/>
      <c r="FN40" s="1231"/>
      <c r="FO40" s="1231"/>
      <c r="FP40" s="1231"/>
      <c r="FQ40" s="1231"/>
      <c r="FR40" s="1231"/>
      <c r="FS40" s="1231"/>
      <c r="FT40" s="1231"/>
      <c r="FU40" s="1231"/>
      <c r="FV40" s="1231"/>
      <c r="FW40" s="1231"/>
      <c r="FX40" s="1231"/>
      <c r="FY40" s="1231"/>
      <c r="FZ40" s="1231"/>
      <c r="GA40" s="1231"/>
      <c r="GD40" s="1231"/>
      <c r="GE40" s="1231"/>
      <c r="GF40" s="1231"/>
      <c r="GG40" s="1231"/>
      <c r="GH40" s="1231"/>
      <c r="GI40" s="1231"/>
      <c r="GJ40" s="1231"/>
      <c r="GK40" s="1231"/>
      <c r="GL40" s="1231"/>
      <c r="GM40" s="1231"/>
      <c r="GN40" s="1231"/>
      <c r="GO40" s="1231"/>
      <c r="GP40" s="1231"/>
      <c r="GQ40" s="1231"/>
      <c r="GR40" s="1231"/>
      <c r="GS40" s="1231"/>
      <c r="GT40" s="1231"/>
      <c r="GU40" s="1231"/>
      <c r="GV40" s="1231"/>
      <c r="GW40" s="1231"/>
    </row>
    <row r="41" spans="1:205" s="499" customFormat="1" ht="23.25" hidden="1" customHeight="1" outlineLevel="1">
      <c r="D41" s="499" t="s">
        <v>40</v>
      </c>
      <c r="F41" s="498"/>
      <c r="G41" s="498"/>
      <c r="H41" s="498"/>
      <c r="I41" s="498"/>
      <c r="J41" s="498"/>
      <c r="K41" s="498"/>
      <c r="L41" s="498"/>
      <c r="M41" s="498"/>
      <c r="N41" s="498"/>
      <c r="O41" s="498"/>
      <c r="P41" s="498"/>
      <c r="Q41" s="498"/>
      <c r="R41" s="1237"/>
      <c r="S41" s="1237"/>
      <c r="T41" s="1237"/>
      <c r="U41" s="1237"/>
      <c r="V41" s="1237"/>
      <c r="W41" s="1237"/>
      <c r="X41" s="1237"/>
      <c r="Y41" s="1237"/>
      <c r="Z41" s="1237"/>
      <c r="AA41" s="1237"/>
      <c r="AB41" s="1237"/>
      <c r="AC41" s="1237"/>
      <c r="AD41" s="498"/>
      <c r="AE41" s="498"/>
      <c r="AF41" s="498"/>
      <c r="AG41" s="498"/>
      <c r="AH41" s="498"/>
      <c r="AI41" s="498"/>
      <c r="AJ41" s="498"/>
      <c r="AK41" s="498"/>
      <c r="AL41" s="498"/>
      <c r="AM41" s="498"/>
      <c r="AN41" s="498"/>
      <c r="AO41" s="498"/>
      <c r="AP41" s="1237"/>
      <c r="AQ41" s="1237"/>
      <c r="AR41" s="1237"/>
      <c r="AS41" s="1237"/>
      <c r="AT41" s="1237"/>
      <c r="AU41" s="1237"/>
      <c r="AV41" s="1237"/>
      <c r="AW41" s="1237"/>
      <c r="AX41" s="1237"/>
      <c r="AY41" s="1237"/>
      <c r="AZ41" s="1237"/>
      <c r="BB41" s="498">
        <v>301658.20307692303</v>
      </c>
      <c r="BC41" s="498">
        <v>371755.95384615392</v>
      </c>
      <c r="BD41" s="498">
        <v>310745.73538461531</v>
      </c>
      <c r="BE41" s="498">
        <v>339772.9384615384</v>
      </c>
      <c r="BF41" s="498">
        <v>426959.73307692318</v>
      </c>
      <c r="BG41" s="498">
        <v>330016.9384615384</v>
      </c>
      <c r="BH41" s="498">
        <v>335186.85846153833</v>
      </c>
      <c r="BI41" s="498">
        <v>419151.89307692309</v>
      </c>
      <c r="BJ41" s="498">
        <v>334643.25846153841</v>
      </c>
      <c r="BK41" s="498">
        <v>353577.35230769223</v>
      </c>
      <c r="BL41" s="498">
        <v>461563.08269230777</v>
      </c>
      <c r="BM41" s="498">
        <v>384298.5215384615</v>
      </c>
      <c r="BN41" s="498">
        <v>4369330.4688461535</v>
      </c>
      <c r="BO41" s="1236">
        <v>8.175434948978505E-2</v>
      </c>
      <c r="BP41" s="498"/>
      <c r="BQ41" s="1291">
        <v>219178.77846153846</v>
      </c>
      <c r="BR41" s="1291">
        <v>268409.47307692305</v>
      </c>
      <c r="BS41" s="1291">
        <v>215602.77846153846</v>
      </c>
      <c r="BT41" s="1291">
        <v>219402.77846153846</v>
      </c>
      <c r="BU41" s="1291">
        <v>274177.47307692305</v>
      </c>
      <c r="BV41" s="1291">
        <v>211706.77846153846</v>
      </c>
      <c r="BW41" s="1291">
        <v>214338.77846153846</v>
      </c>
      <c r="BX41" s="1291">
        <v>268561.47307692305</v>
      </c>
      <c r="BY41" s="1291">
        <v>214330.77846153846</v>
      </c>
      <c r="BZ41" s="1291">
        <v>213562.77846153846</v>
      </c>
      <c r="CA41" s="1291">
        <v>270265.47307692305</v>
      </c>
      <c r="CB41" s="1291">
        <v>218082.77846153846</v>
      </c>
      <c r="CC41" s="498">
        <v>2807620.1199999992</v>
      </c>
      <c r="CD41" s="1292">
        <v>7.7843504181355078E-2</v>
      </c>
      <c r="CE41" s="498"/>
      <c r="CF41" s="1291">
        <v>82479.424615384691</v>
      </c>
      <c r="CG41" s="1291">
        <v>103346.48076923093</v>
      </c>
      <c r="CH41" s="1291">
        <v>83435.264615384629</v>
      </c>
      <c r="CI41" s="1291">
        <v>83451.744615384639</v>
      </c>
      <c r="CJ41" s="1291">
        <v>106634.24076923094</v>
      </c>
      <c r="CK41" s="1291">
        <v>81391.744615384625</v>
      </c>
      <c r="CL41" s="1291">
        <v>83929.66461538458</v>
      </c>
      <c r="CM41" s="1291">
        <v>104442.40076923087</v>
      </c>
      <c r="CN41" s="1291">
        <v>83394.064615384617</v>
      </c>
      <c r="CO41" s="1291">
        <v>83237.504615384576</v>
      </c>
      <c r="CP41" s="1291">
        <v>104706.08076923093</v>
      </c>
      <c r="CQ41" s="1291">
        <v>82907.904615384672</v>
      </c>
      <c r="CR41" s="498">
        <v>1083356.5200000007</v>
      </c>
      <c r="CS41" s="1292">
        <v>8.4633717148140233E-2</v>
      </c>
      <c r="CT41" s="498"/>
      <c r="CU41" s="1291">
        <v>0</v>
      </c>
      <c r="CV41" s="1291">
        <v>0</v>
      </c>
      <c r="CW41" s="1291">
        <v>11707.692307692309</v>
      </c>
      <c r="CX41" s="1291">
        <v>36918.415384615386</v>
      </c>
      <c r="CY41" s="1291">
        <v>46148.019230769227</v>
      </c>
      <c r="CZ41" s="1291">
        <v>36918.415384615386</v>
      </c>
      <c r="DA41" s="1291">
        <v>36918.415384615386</v>
      </c>
      <c r="DB41" s="1291">
        <v>46148.019230769227</v>
      </c>
      <c r="DC41" s="1291">
        <v>36918.415384615386</v>
      </c>
      <c r="DD41" s="1291">
        <v>56777.069230769237</v>
      </c>
      <c r="DE41" s="1291">
        <v>86591.528846153844</v>
      </c>
      <c r="DF41" s="1291">
        <v>83307.838461538471</v>
      </c>
      <c r="DG41" s="498">
        <v>478353.8288461538</v>
      </c>
      <c r="DH41" s="1236">
        <v>0.10452168277058003</v>
      </c>
      <c r="DI41" s="498"/>
      <c r="DJ41" s="498"/>
      <c r="DK41" s="498"/>
      <c r="DL41" s="498"/>
      <c r="DM41" s="498"/>
      <c r="DN41" s="498"/>
      <c r="DO41" s="498"/>
      <c r="DP41" s="498"/>
      <c r="DQ41" s="498"/>
      <c r="DR41" s="498"/>
      <c r="DS41" s="498"/>
      <c r="DT41" s="498"/>
      <c r="DU41" s="498"/>
      <c r="DV41" s="498"/>
      <c r="DW41" s="498"/>
      <c r="DX41" s="498"/>
      <c r="DY41" s="498"/>
      <c r="DZ41" s="498"/>
      <c r="EA41" s="498"/>
      <c r="EB41" s="498"/>
      <c r="EC41" s="498"/>
      <c r="ED41" s="498"/>
      <c r="EE41" s="498"/>
      <c r="EF41" s="498"/>
      <c r="EG41" s="498"/>
      <c r="EH41" s="498"/>
      <c r="EI41" s="498"/>
      <c r="EJ41" s="498"/>
      <c r="EK41" s="498"/>
      <c r="EL41" s="498"/>
      <c r="EM41" s="498"/>
      <c r="EN41" s="498"/>
      <c r="EO41" s="498"/>
      <c r="EP41" s="498"/>
      <c r="EQ41" s="498"/>
      <c r="ER41" s="498"/>
      <c r="ES41" s="498"/>
      <c r="ET41" s="498"/>
      <c r="EU41" s="498"/>
      <c r="EV41" s="498"/>
      <c r="EW41" s="498"/>
      <c r="EX41" s="498"/>
      <c r="EY41" s="498"/>
      <c r="EZ41" s="498"/>
      <c r="FA41" s="498"/>
      <c r="FB41" s="498"/>
      <c r="FC41" s="498"/>
      <c r="FD41" s="498"/>
      <c r="FE41" s="498"/>
      <c r="FF41" s="498"/>
      <c r="FG41" s="498"/>
      <c r="FH41" s="498"/>
      <c r="FI41" s="498"/>
      <c r="FJ41" s="498"/>
      <c r="FK41" s="498"/>
      <c r="FL41" s="498"/>
      <c r="FM41" s="498"/>
      <c r="FN41" s="498"/>
      <c r="FO41" s="498"/>
      <c r="FP41" s="498"/>
      <c r="FQ41" s="498"/>
      <c r="FR41" s="498"/>
      <c r="FS41" s="498"/>
      <c r="FT41" s="498"/>
      <c r="FU41" s="498"/>
      <c r="FV41" s="498"/>
      <c r="FW41" s="498"/>
      <c r="FX41" s="498"/>
      <c r="FY41" s="498"/>
      <c r="FZ41" s="498"/>
      <c r="GA41" s="498"/>
      <c r="GD41" s="498"/>
      <c r="GE41" s="498"/>
      <c r="GF41" s="498"/>
      <c r="GG41" s="498"/>
      <c r="GH41" s="498"/>
      <c r="GI41" s="498"/>
      <c r="GJ41" s="498"/>
      <c r="GK41" s="498"/>
      <c r="GL41" s="498"/>
      <c r="GM41" s="498"/>
      <c r="GN41" s="498"/>
      <c r="GO41" s="498"/>
      <c r="GP41" s="498"/>
      <c r="GQ41" s="498"/>
      <c r="GR41" s="498"/>
      <c r="GS41" s="498"/>
      <c r="GT41" s="498"/>
      <c r="GU41" s="498"/>
      <c r="GV41" s="498"/>
      <c r="GW41" s="498"/>
    </row>
    <row r="42" spans="1:205" s="1230" customFormat="1" ht="9" hidden="1" customHeight="1" outlineLevel="1">
      <c r="D42" s="1280"/>
      <c r="F42" s="1234"/>
      <c r="G42" s="1234"/>
      <c r="H42" s="1234"/>
      <c r="I42" s="1234"/>
      <c r="J42" s="1234"/>
      <c r="K42" s="1234"/>
      <c r="L42" s="1233"/>
      <c r="M42" s="1234"/>
      <c r="N42" s="1234"/>
      <c r="O42" s="1234"/>
      <c r="P42" s="1234"/>
      <c r="Q42" s="1234"/>
      <c r="R42" s="1235"/>
      <c r="S42" s="1235"/>
      <c r="T42" s="1235"/>
      <c r="U42" s="1235"/>
      <c r="V42" s="1235"/>
      <c r="W42" s="1235"/>
      <c r="X42" s="1235"/>
      <c r="Y42" s="1235"/>
      <c r="Z42" s="1235"/>
      <c r="AA42" s="1235"/>
      <c r="AB42" s="1235"/>
      <c r="AC42" s="592"/>
      <c r="AD42" s="1234"/>
      <c r="AE42" s="1234"/>
      <c r="AF42" s="1234"/>
      <c r="AG42" s="1234"/>
      <c r="AH42" s="1234"/>
      <c r="AI42" s="1234"/>
      <c r="AJ42" s="1234"/>
      <c r="AK42" s="1234"/>
      <c r="AL42" s="1234"/>
      <c r="AM42" s="1234"/>
      <c r="AN42" s="1234"/>
      <c r="AO42" s="1234"/>
      <c r="AP42" s="1235"/>
      <c r="AQ42" s="1235"/>
      <c r="AR42" s="1235"/>
      <c r="AS42" s="1235"/>
      <c r="AT42" s="1235"/>
      <c r="AU42" s="1235"/>
      <c r="AV42" s="1235"/>
      <c r="AW42" s="1235"/>
      <c r="AX42" s="1235"/>
      <c r="AY42" s="1235"/>
      <c r="AZ42" s="1235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234"/>
      <c r="BL42" s="1234"/>
      <c r="BM42" s="1234"/>
      <c r="BN42" s="1233"/>
      <c r="BO42" s="1232"/>
      <c r="BP42" s="1231"/>
      <c r="BQ42" s="1280"/>
      <c r="BR42" s="1280"/>
      <c r="BS42" s="1280"/>
      <c r="BT42" s="1280"/>
      <c r="BU42" s="1280"/>
      <c r="BV42" s="1280"/>
      <c r="BW42" s="1280"/>
      <c r="BX42" s="1280"/>
      <c r="BY42" s="1280"/>
      <c r="BZ42" s="1280"/>
      <c r="CA42" s="1280"/>
      <c r="CB42" s="1280"/>
      <c r="CC42" s="1233"/>
      <c r="CD42" s="1232"/>
      <c r="CE42" s="1234"/>
      <c r="CF42" s="1280"/>
      <c r="CG42" s="1280"/>
      <c r="CH42" s="1280"/>
      <c r="CI42" s="1280"/>
      <c r="CJ42" s="1280"/>
      <c r="CK42" s="1280"/>
      <c r="CL42" s="1280"/>
      <c r="CM42" s="1280"/>
      <c r="CN42" s="1280"/>
      <c r="CO42" s="1280"/>
      <c r="CP42" s="1280"/>
      <c r="CQ42" s="1280"/>
      <c r="CR42" s="1233"/>
      <c r="CS42" s="1232"/>
      <c r="CT42" s="1234"/>
      <c r="CU42" s="1280"/>
      <c r="CV42" s="1280"/>
      <c r="CW42" s="1280"/>
      <c r="CX42" s="1280"/>
      <c r="CY42" s="1280"/>
      <c r="CZ42" s="1280"/>
      <c r="DA42" s="1280"/>
      <c r="DB42" s="1280"/>
      <c r="DC42" s="1280"/>
      <c r="DD42" s="1280"/>
      <c r="DE42" s="1280"/>
      <c r="DF42" s="1280"/>
      <c r="DG42" s="1233"/>
      <c r="DH42" s="1232"/>
      <c r="DI42" s="1231"/>
      <c r="DJ42" s="1231"/>
      <c r="DK42" s="1231"/>
      <c r="DL42" s="1231"/>
      <c r="DM42" s="1231"/>
      <c r="DN42" s="1231"/>
      <c r="DO42" s="1231"/>
      <c r="DP42" s="1231"/>
      <c r="DQ42" s="1231"/>
      <c r="DR42" s="1231"/>
      <c r="DS42" s="1231"/>
      <c r="DT42" s="1231"/>
      <c r="DU42" s="1231"/>
      <c r="DV42" s="1231"/>
      <c r="DW42" s="1231"/>
      <c r="DX42" s="1231"/>
      <c r="DY42" s="1231"/>
      <c r="DZ42" s="1231"/>
      <c r="EA42" s="1231"/>
      <c r="EB42" s="1231"/>
      <c r="EC42" s="1231"/>
      <c r="ED42" s="1231"/>
      <c r="EE42" s="1231"/>
      <c r="EF42" s="1231"/>
      <c r="EG42" s="1231"/>
      <c r="EH42" s="1231"/>
      <c r="EI42" s="1231"/>
      <c r="EJ42" s="1231"/>
      <c r="EK42" s="1231"/>
      <c r="EL42" s="1231"/>
      <c r="EM42" s="1231"/>
      <c r="EN42" s="1231"/>
      <c r="EO42" s="1231"/>
      <c r="EP42" s="1231"/>
      <c r="EQ42" s="1231"/>
      <c r="ER42" s="1231"/>
      <c r="ES42" s="1231"/>
      <c r="ET42" s="1231"/>
      <c r="EU42" s="1231"/>
      <c r="EV42" s="1231"/>
      <c r="EW42" s="1231"/>
      <c r="EX42" s="1231"/>
      <c r="EY42" s="1231"/>
      <c r="EZ42" s="1231"/>
      <c r="FA42" s="1231"/>
      <c r="FB42" s="1231"/>
      <c r="FC42" s="1231"/>
      <c r="FD42" s="1231"/>
      <c r="FE42" s="1231"/>
      <c r="FF42" s="1231"/>
      <c r="FG42" s="1231"/>
      <c r="FH42" s="1231"/>
      <c r="FI42" s="1231"/>
      <c r="FJ42" s="1231"/>
      <c r="FK42" s="1231"/>
      <c r="FL42" s="1231"/>
      <c r="FM42" s="1231"/>
      <c r="FN42" s="1231"/>
      <c r="FO42" s="1231"/>
      <c r="FP42" s="1231"/>
      <c r="FQ42" s="1231"/>
      <c r="FR42" s="1231"/>
      <c r="FS42" s="1231"/>
      <c r="FT42" s="1231"/>
      <c r="FU42" s="1231"/>
      <c r="FV42" s="1231"/>
      <c r="FW42" s="1231"/>
      <c r="FX42" s="1231"/>
      <c r="FY42" s="1231"/>
      <c r="FZ42" s="1231"/>
      <c r="GA42" s="1231"/>
      <c r="GD42" s="1231"/>
      <c r="GE42" s="1231"/>
      <c r="GF42" s="1231"/>
      <c r="GG42" s="1231"/>
      <c r="GH42" s="1231"/>
      <c r="GI42" s="1231"/>
      <c r="GJ42" s="1231"/>
      <c r="GK42" s="1231"/>
      <c r="GL42" s="1231"/>
      <c r="GM42" s="1231"/>
      <c r="GN42" s="1231"/>
      <c r="GO42" s="1231"/>
      <c r="GP42" s="1231"/>
      <c r="GQ42" s="1231"/>
      <c r="GR42" s="1231"/>
      <c r="GS42" s="1231"/>
      <c r="GT42" s="1231"/>
      <c r="GU42" s="1231"/>
      <c r="GV42" s="1231"/>
      <c r="GW42" s="1231"/>
    </row>
    <row r="43" spans="1:205" ht="16" collapsed="1">
      <c r="D43" s="35"/>
      <c r="E43" s="35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607"/>
      <c r="S43" s="607"/>
      <c r="T43" s="607"/>
      <c r="U43" s="607"/>
      <c r="V43" s="607"/>
      <c r="W43" s="607"/>
      <c r="X43" s="607"/>
      <c r="Y43" s="607"/>
      <c r="Z43" s="607"/>
      <c r="AA43" s="607"/>
      <c r="AB43" s="607"/>
      <c r="AC43" s="607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607"/>
      <c r="AQ43" s="607"/>
      <c r="AR43" s="607"/>
      <c r="AS43" s="607"/>
      <c r="AT43" s="607"/>
      <c r="AU43" s="607"/>
      <c r="AV43" s="607"/>
      <c r="AW43" s="607"/>
      <c r="AX43" s="607"/>
      <c r="AY43" s="607"/>
      <c r="AZ43" s="607"/>
      <c r="BA43" s="35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1279"/>
      <c r="CC43" s="23"/>
      <c r="CD43" s="1279"/>
      <c r="CR43" s="23"/>
      <c r="CS43" s="1279"/>
      <c r="DG43" s="23"/>
      <c r="DH43" s="1279"/>
    </row>
    <row r="44" spans="1:205" ht="15.75" customHeight="1">
      <c r="A44" s="38"/>
      <c r="B44" s="38"/>
      <c r="C44" s="38"/>
      <c r="D44" s="1328" t="s">
        <v>852</v>
      </c>
      <c r="E44" s="39"/>
      <c r="F44" s="1333" t="s">
        <v>855</v>
      </c>
      <c r="G44" s="1333"/>
      <c r="H44" s="1333"/>
      <c r="I44" s="1333"/>
      <c r="J44" s="1333"/>
      <c r="K44" s="1333"/>
      <c r="L44" s="1333"/>
      <c r="M44" s="1333"/>
      <c r="N44" s="1333"/>
      <c r="O44" s="1333"/>
      <c r="P44" s="1333"/>
      <c r="Q44" s="1333"/>
      <c r="R44" s="1333"/>
      <c r="S44" s="1333"/>
      <c r="T44" s="1333"/>
      <c r="U44" s="1333"/>
      <c r="V44" s="1333"/>
      <c r="W44" s="1333"/>
      <c r="X44" s="1333"/>
      <c r="Y44" s="1333"/>
      <c r="Z44" s="1333"/>
      <c r="AA44" s="1333"/>
      <c r="AB44" s="1333"/>
      <c r="AC44" s="1264"/>
      <c r="AD44" s="1333" t="s">
        <v>856</v>
      </c>
      <c r="AE44" s="1333"/>
      <c r="AF44" s="1333"/>
      <c r="AG44" s="1333"/>
      <c r="AH44" s="1333"/>
      <c r="AI44" s="1333"/>
      <c r="AJ44" s="1333"/>
      <c r="AK44" s="1333"/>
      <c r="AL44" s="1333"/>
      <c r="AM44" s="1333"/>
      <c r="AN44" s="1333"/>
      <c r="AO44" s="1333"/>
      <c r="AP44" s="1333"/>
      <c r="AQ44" s="1333"/>
      <c r="AR44" s="1333"/>
      <c r="AS44" s="1333"/>
      <c r="AT44" s="1333"/>
      <c r="AU44" s="1333"/>
      <c r="AV44" s="1333"/>
      <c r="AW44" s="1333"/>
      <c r="AX44" s="1333"/>
      <c r="AY44" s="1333"/>
      <c r="AZ44" s="1333"/>
      <c r="BA44" s="39"/>
      <c r="BB44" s="40" t="s">
        <v>43</v>
      </c>
      <c r="BC44" s="40" t="s">
        <v>44</v>
      </c>
      <c r="BD44" s="40" t="s">
        <v>45</v>
      </c>
      <c r="BE44" s="40" t="s">
        <v>46</v>
      </c>
      <c r="BF44" s="40" t="s">
        <v>47</v>
      </c>
      <c r="BG44" s="40" t="s">
        <v>48</v>
      </c>
      <c r="BH44" s="40" t="s">
        <v>49</v>
      </c>
      <c r="BI44" s="40" t="s">
        <v>50</v>
      </c>
      <c r="BJ44" s="40" t="s">
        <v>51</v>
      </c>
      <c r="BK44" s="40" t="s">
        <v>52</v>
      </c>
      <c r="BL44" s="40" t="s">
        <v>53</v>
      </c>
      <c r="BM44" s="40" t="s">
        <v>54</v>
      </c>
      <c r="BN44" s="144" t="s">
        <v>56</v>
      </c>
      <c r="BO44" s="1278"/>
      <c r="BP44" s="39"/>
      <c r="BQ44" s="40" t="s">
        <v>43</v>
      </c>
      <c r="BR44" s="40" t="s">
        <v>44</v>
      </c>
      <c r="BS44" s="40" t="s">
        <v>45</v>
      </c>
      <c r="BT44" s="40" t="s">
        <v>46</v>
      </c>
      <c r="BU44" s="40" t="s">
        <v>47</v>
      </c>
      <c r="BV44" s="40" t="s">
        <v>48</v>
      </c>
      <c r="BW44" s="40" t="s">
        <v>49</v>
      </c>
      <c r="BX44" s="40" t="s">
        <v>50</v>
      </c>
      <c r="BY44" s="40" t="s">
        <v>51</v>
      </c>
      <c r="BZ44" s="40" t="s">
        <v>52</v>
      </c>
      <c r="CA44" s="40" t="s">
        <v>53</v>
      </c>
      <c r="CB44" s="40" t="s">
        <v>54</v>
      </c>
      <c r="CC44" s="144"/>
      <c r="CD44" s="1278"/>
      <c r="CE44" s="39"/>
      <c r="CF44" s="40" t="s">
        <v>43</v>
      </c>
      <c r="CG44" s="40" t="s">
        <v>44</v>
      </c>
      <c r="CH44" s="40" t="s">
        <v>45</v>
      </c>
      <c r="CI44" s="40" t="s">
        <v>46</v>
      </c>
      <c r="CJ44" s="40" t="s">
        <v>47</v>
      </c>
      <c r="CK44" s="40" t="s">
        <v>48</v>
      </c>
      <c r="CL44" s="40" t="s">
        <v>49</v>
      </c>
      <c r="CM44" s="40" t="s">
        <v>50</v>
      </c>
      <c r="CN44" s="40" t="s">
        <v>51</v>
      </c>
      <c r="CO44" s="40" t="s">
        <v>52</v>
      </c>
      <c r="CP44" s="40" t="s">
        <v>53</v>
      </c>
      <c r="CQ44" s="40" t="s">
        <v>54</v>
      </c>
      <c r="CR44" s="144"/>
      <c r="CS44" s="1278"/>
      <c r="CT44" s="39"/>
      <c r="CU44" s="40" t="s">
        <v>43</v>
      </c>
      <c r="CV44" s="40" t="s">
        <v>44</v>
      </c>
      <c r="CW44" s="40" t="s">
        <v>45</v>
      </c>
      <c r="CX44" s="40" t="s">
        <v>46</v>
      </c>
      <c r="CY44" s="40" t="s">
        <v>47</v>
      </c>
      <c r="CZ44" s="40" t="s">
        <v>48</v>
      </c>
      <c r="DA44" s="40" t="s">
        <v>49</v>
      </c>
      <c r="DB44" s="40" t="s">
        <v>50</v>
      </c>
      <c r="DC44" s="40" t="s">
        <v>51</v>
      </c>
      <c r="DD44" s="40" t="s">
        <v>52</v>
      </c>
      <c r="DE44" s="40" t="s">
        <v>53</v>
      </c>
      <c r="DF44" s="40" t="s">
        <v>54</v>
      </c>
      <c r="DG44" s="144"/>
      <c r="DH44" s="1278"/>
    </row>
    <row r="45" spans="1:205" ht="15" customHeight="1">
      <c r="A45" s="42"/>
      <c r="B45" s="42"/>
      <c r="C45" s="42"/>
      <c r="D45" s="1329"/>
      <c r="E45" s="43"/>
      <c r="F45" s="1334"/>
      <c r="G45" s="1334"/>
      <c r="H45" s="1334"/>
      <c r="I45" s="1334"/>
      <c r="J45" s="1334"/>
      <c r="K45" s="1334"/>
      <c r="L45" s="1334"/>
      <c r="M45" s="1334"/>
      <c r="N45" s="1334"/>
      <c r="O45" s="1334"/>
      <c r="P45" s="1334"/>
      <c r="Q45" s="1334"/>
      <c r="R45" s="1334"/>
      <c r="S45" s="1334"/>
      <c r="T45" s="1334"/>
      <c r="U45" s="1334"/>
      <c r="V45" s="1334"/>
      <c r="W45" s="1334"/>
      <c r="X45" s="1334"/>
      <c r="Y45" s="1334"/>
      <c r="Z45" s="1334"/>
      <c r="AA45" s="1334"/>
      <c r="AB45" s="1334"/>
      <c r="AC45" s="609"/>
      <c r="AD45" s="1334"/>
      <c r="AE45" s="1334"/>
      <c r="AF45" s="1334"/>
      <c r="AG45" s="1334"/>
      <c r="AH45" s="1334"/>
      <c r="AI45" s="1334"/>
      <c r="AJ45" s="1334"/>
      <c r="AK45" s="1334"/>
      <c r="AL45" s="1334"/>
      <c r="AM45" s="1334"/>
      <c r="AN45" s="1334"/>
      <c r="AO45" s="1334"/>
      <c r="AP45" s="1334"/>
      <c r="AQ45" s="1334"/>
      <c r="AR45" s="1334"/>
      <c r="AS45" s="1334"/>
      <c r="AT45" s="1334"/>
      <c r="AU45" s="1334"/>
      <c r="AV45" s="1334"/>
      <c r="AW45" s="1334"/>
      <c r="AX45" s="1334"/>
      <c r="AY45" s="1334"/>
      <c r="AZ45" s="1334"/>
      <c r="BA45" s="43"/>
      <c r="BB45" s="1050" t="s">
        <v>736</v>
      </c>
      <c r="BC45" s="1050" t="s">
        <v>737</v>
      </c>
      <c r="BD45" s="1050" t="s">
        <v>738</v>
      </c>
      <c r="BE45" s="1050" t="s">
        <v>739</v>
      </c>
      <c r="BF45" s="1050" t="s">
        <v>740</v>
      </c>
      <c r="BG45" s="1050" t="s">
        <v>729</v>
      </c>
      <c r="BH45" s="1050" t="s">
        <v>730</v>
      </c>
      <c r="BI45" s="1050" t="s">
        <v>731</v>
      </c>
      <c r="BJ45" s="1050" t="s">
        <v>732</v>
      </c>
      <c r="BK45" s="1050" t="s">
        <v>733</v>
      </c>
      <c r="BL45" s="1050" t="s">
        <v>734</v>
      </c>
      <c r="BM45" s="1050" t="s">
        <v>735</v>
      </c>
      <c r="BN45" s="44" t="s">
        <v>9</v>
      </c>
      <c r="BO45" s="1277"/>
      <c r="BP45" s="43"/>
      <c r="BQ45" s="1050" t="s">
        <v>736</v>
      </c>
      <c r="BR45" s="1050" t="s">
        <v>737</v>
      </c>
      <c r="BS45" s="1050" t="s">
        <v>738</v>
      </c>
      <c r="BT45" s="1050" t="s">
        <v>739</v>
      </c>
      <c r="BU45" s="1050" t="s">
        <v>740</v>
      </c>
      <c r="BV45" s="1050" t="s">
        <v>729</v>
      </c>
      <c r="BW45" s="1050" t="s">
        <v>730</v>
      </c>
      <c r="BX45" s="1050" t="s">
        <v>731</v>
      </c>
      <c r="BY45" s="1050" t="s">
        <v>732</v>
      </c>
      <c r="BZ45" s="1050" t="s">
        <v>733</v>
      </c>
      <c r="CA45" s="1050" t="s">
        <v>734</v>
      </c>
      <c r="CB45" s="1050" t="s">
        <v>735</v>
      </c>
      <c r="CC45" s="44" t="s">
        <v>278</v>
      </c>
      <c r="CD45" s="1277"/>
      <c r="CE45" s="43"/>
      <c r="CF45" s="1050" t="s">
        <v>736</v>
      </c>
      <c r="CG45" s="1050" t="s">
        <v>737</v>
      </c>
      <c r="CH45" s="1050" t="s">
        <v>738</v>
      </c>
      <c r="CI45" s="1050" t="s">
        <v>739</v>
      </c>
      <c r="CJ45" s="1050" t="s">
        <v>740</v>
      </c>
      <c r="CK45" s="1050" t="s">
        <v>729</v>
      </c>
      <c r="CL45" s="1050" t="s">
        <v>730</v>
      </c>
      <c r="CM45" s="1050" t="s">
        <v>731</v>
      </c>
      <c r="CN45" s="1050" t="s">
        <v>732</v>
      </c>
      <c r="CO45" s="1050" t="s">
        <v>733</v>
      </c>
      <c r="CP45" s="1050" t="s">
        <v>734</v>
      </c>
      <c r="CQ45" s="1050" t="s">
        <v>735</v>
      </c>
      <c r="CR45" s="1050" t="s">
        <v>851</v>
      </c>
      <c r="CS45" s="1277"/>
      <c r="CT45" s="43"/>
      <c r="CU45" s="1050" t="s">
        <v>736</v>
      </c>
      <c r="CV45" s="1050" t="s">
        <v>737</v>
      </c>
      <c r="CW45" s="1050" t="s">
        <v>738</v>
      </c>
      <c r="CX45" s="1050" t="s">
        <v>739</v>
      </c>
      <c r="CY45" s="1050" t="s">
        <v>740</v>
      </c>
      <c r="CZ45" s="1050" t="s">
        <v>729</v>
      </c>
      <c r="DA45" s="1050" t="s">
        <v>730</v>
      </c>
      <c r="DB45" s="1050" t="s">
        <v>731</v>
      </c>
      <c r="DC45" s="1050" t="s">
        <v>732</v>
      </c>
      <c r="DD45" s="1050" t="s">
        <v>733</v>
      </c>
      <c r="DE45" s="1050" t="s">
        <v>734</v>
      </c>
      <c r="DF45" s="1050" t="s">
        <v>735</v>
      </c>
      <c r="DG45" s="1050" t="s">
        <v>851</v>
      </c>
      <c r="DH45" s="1277"/>
    </row>
    <row r="46" spans="1:205" ht="34.5" customHeight="1">
      <c r="D46" s="1330"/>
      <c r="E46" s="46"/>
      <c r="F46" s="19" t="s">
        <v>628</v>
      </c>
      <c r="G46" s="19" t="s">
        <v>629</v>
      </c>
      <c r="H46" s="145" t="s">
        <v>275</v>
      </c>
      <c r="I46" s="19"/>
      <c r="J46" s="19" t="s">
        <v>628</v>
      </c>
      <c r="K46" s="19" t="s">
        <v>629</v>
      </c>
      <c r="L46" s="145" t="s">
        <v>147</v>
      </c>
      <c r="M46" s="19"/>
      <c r="N46" s="19" t="s">
        <v>628</v>
      </c>
      <c r="O46" s="19" t="s">
        <v>629</v>
      </c>
      <c r="P46" s="145" t="s">
        <v>626</v>
      </c>
      <c r="Q46" s="19"/>
      <c r="R46" s="610" t="s">
        <v>628</v>
      </c>
      <c r="S46" s="610" t="s">
        <v>629</v>
      </c>
      <c r="T46" s="590" t="s">
        <v>275</v>
      </c>
      <c r="U46" s="610"/>
      <c r="V46" s="610" t="s">
        <v>628</v>
      </c>
      <c r="W46" s="610" t="s">
        <v>629</v>
      </c>
      <c r="X46" s="610" t="s">
        <v>147</v>
      </c>
      <c r="Y46" s="610"/>
      <c r="Z46" s="610" t="s">
        <v>628</v>
      </c>
      <c r="AA46" s="610" t="s">
        <v>629</v>
      </c>
      <c r="AB46" s="590" t="s">
        <v>626</v>
      </c>
      <c r="AC46" s="601"/>
      <c r="AD46" s="19" t="s">
        <v>628</v>
      </c>
      <c r="AE46" s="19" t="s">
        <v>629</v>
      </c>
      <c r="AF46" s="145" t="s">
        <v>275</v>
      </c>
      <c r="AG46" s="19"/>
      <c r="AH46" s="19" t="s">
        <v>628</v>
      </c>
      <c r="AI46" s="19" t="s">
        <v>629</v>
      </c>
      <c r="AJ46" s="19" t="s">
        <v>147</v>
      </c>
      <c r="AK46" s="19"/>
      <c r="AL46" s="19" t="s">
        <v>628</v>
      </c>
      <c r="AM46" s="19" t="s">
        <v>629</v>
      </c>
      <c r="AN46" s="145" t="s">
        <v>626</v>
      </c>
      <c r="AO46" s="19"/>
      <c r="AP46" s="610" t="s">
        <v>628</v>
      </c>
      <c r="AQ46" s="610" t="s">
        <v>629</v>
      </c>
      <c r="AR46" s="590" t="s">
        <v>275</v>
      </c>
      <c r="AS46" s="610"/>
      <c r="AT46" s="610" t="s">
        <v>628</v>
      </c>
      <c r="AU46" s="610" t="s">
        <v>629</v>
      </c>
      <c r="AV46" s="610" t="s">
        <v>147</v>
      </c>
      <c r="AW46" s="610"/>
      <c r="AX46" s="610" t="s">
        <v>628</v>
      </c>
      <c r="AY46" s="610" t="s">
        <v>629</v>
      </c>
      <c r="AZ46" s="590" t="s">
        <v>626</v>
      </c>
      <c r="BA46" s="46"/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0</v>
      </c>
      <c r="BK46" s="19">
        <v>0</v>
      </c>
      <c r="BL46" s="19">
        <v>0</v>
      </c>
      <c r="BM46" s="19">
        <v>0</v>
      </c>
      <c r="BN46" s="145" t="s">
        <v>289</v>
      </c>
      <c r="BO46" s="1276" t="s">
        <v>35</v>
      </c>
      <c r="BP46" s="46"/>
      <c r="BQ46" s="19">
        <v>0</v>
      </c>
      <c r="BR46" s="19">
        <v>0</v>
      </c>
      <c r="BS46" s="19">
        <v>0</v>
      </c>
      <c r="BT46" s="19">
        <v>0</v>
      </c>
      <c r="BU46" s="19">
        <v>0</v>
      </c>
      <c r="BV46" s="19">
        <v>0</v>
      </c>
      <c r="BW46" s="19">
        <v>0</v>
      </c>
      <c r="BX46" s="19">
        <v>0</v>
      </c>
      <c r="BY46" s="19">
        <v>0</v>
      </c>
      <c r="BZ46" s="19">
        <v>0</v>
      </c>
      <c r="CA46" s="19">
        <v>0</v>
      </c>
      <c r="CB46" s="19">
        <v>0</v>
      </c>
      <c r="CC46" s="145"/>
      <c r="CD46" s="1276" t="s">
        <v>35</v>
      </c>
      <c r="CE46" s="46"/>
      <c r="CF46" s="19">
        <v>0</v>
      </c>
      <c r="CG46" s="19">
        <v>0</v>
      </c>
      <c r="CH46" s="19">
        <v>0</v>
      </c>
      <c r="CI46" s="19">
        <v>0</v>
      </c>
      <c r="CJ46" s="19">
        <v>0</v>
      </c>
      <c r="CK46" s="19">
        <v>0</v>
      </c>
      <c r="CL46" s="19">
        <v>0</v>
      </c>
      <c r="CM46" s="19">
        <v>0</v>
      </c>
      <c r="CN46" s="19">
        <v>0</v>
      </c>
      <c r="CO46" s="19">
        <v>0</v>
      </c>
      <c r="CP46" s="19">
        <v>0</v>
      </c>
      <c r="CQ46" s="19">
        <v>0</v>
      </c>
      <c r="CR46" s="145"/>
      <c r="CS46" s="1276" t="s">
        <v>35</v>
      </c>
      <c r="CT46" s="46"/>
      <c r="CU46" s="19">
        <v>0</v>
      </c>
      <c r="CV46" s="19">
        <v>0</v>
      </c>
      <c r="CW46" s="19">
        <v>0</v>
      </c>
      <c r="CX46" s="19">
        <v>0</v>
      </c>
      <c r="CY46" s="19">
        <v>0</v>
      </c>
      <c r="CZ46" s="19">
        <v>0</v>
      </c>
      <c r="DA46" s="19">
        <v>0</v>
      </c>
      <c r="DB46" s="19">
        <v>0</v>
      </c>
      <c r="DC46" s="19">
        <v>0</v>
      </c>
      <c r="DD46" s="19">
        <v>0</v>
      </c>
      <c r="DE46" s="19">
        <v>0</v>
      </c>
      <c r="DF46" s="19">
        <v>0</v>
      </c>
      <c r="DG46" s="145"/>
      <c r="DH46" s="1276" t="s">
        <v>35</v>
      </c>
    </row>
    <row r="47" spans="1:205">
      <c r="F47" s="49"/>
      <c r="G47" s="49"/>
      <c r="H47" s="49"/>
      <c r="I47" s="49"/>
      <c r="J47" s="49"/>
      <c r="K47" s="49"/>
      <c r="L47" s="1275"/>
      <c r="M47" s="49"/>
      <c r="N47" s="49"/>
      <c r="O47" s="49"/>
      <c r="P47" s="49"/>
      <c r="Q47" s="49"/>
      <c r="R47" s="611"/>
      <c r="S47" s="611"/>
      <c r="T47" s="611"/>
      <c r="U47" s="611"/>
      <c r="V47" s="611"/>
      <c r="W47" s="611"/>
      <c r="X47" s="611"/>
      <c r="Y47" s="611"/>
      <c r="Z47" s="611"/>
      <c r="AA47" s="611"/>
      <c r="AB47" s="611"/>
      <c r="AC47" s="611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611"/>
      <c r="AQ47" s="611"/>
      <c r="AR47" s="611"/>
      <c r="AS47" s="611"/>
      <c r="AT47" s="611"/>
      <c r="AU47" s="611"/>
      <c r="AV47" s="611"/>
      <c r="AW47" s="611"/>
      <c r="AX47" s="611"/>
      <c r="AY47" s="611"/>
      <c r="AZ47" s="611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1275"/>
      <c r="CC47" s="1275"/>
      <c r="CR47" s="1275"/>
      <c r="DG47" s="1275"/>
    </row>
    <row r="48" spans="1:205">
      <c r="F48" s="51" t="s">
        <v>90</v>
      </c>
      <c r="G48" s="51" t="s">
        <v>90</v>
      </c>
      <c r="H48" s="51" t="s">
        <v>90</v>
      </c>
      <c r="I48" s="51"/>
      <c r="J48" s="51" t="s">
        <v>90</v>
      </c>
      <c r="K48" s="51" t="s">
        <v>90</v>
      </c>
      <c r="L48" s="51" t="s">
        <v>90</v>
      </c>
      <c r="M48" s="51"/>
      <c r="N48" s="51" t="s">
        <v>90</v>
      </c>
      <c r="O48" s="51" t="s">
        <v>90</v>
      </c>
      <c r="P48" s="51" t="s">
        <v>90</v>
      </c>
      <c r="Q48" s="51"/>
      <c r="R48" s="1245" t="s">
        <v>35</v>
      </c>
      <c r="S48" s="1245" t="s">
        <v>35</v>
      </c>
      <c r="T48" s="1245" t="s">
        <v>35</v>
      </c>
      <c r="U48" s="1245"/>
      <c r="V48" s="1245" t="s">
        <v>35</v>
      </c>
      <c r="W48" s="1245" t="s">
        <v>35</v>
      </c>
      <c r="X48" s="1245" t="s">
        <v>35</v>
      </c>
      <c r="Y48" s="1245"/>
      <c r="Z48" s="1245" t="s">
        <v>35</v>
      </c>
      <c r="AA48" s="1245" t="s">
        <v>35</v>
      </c>
      <c r="AB48" s="1245" t="s">
        <v>35</v>
      </c>
      <c r="AC48" s="1245"/>
      <c r="AD48" s="51" t="s">
        <v>90</v>
      </c>
      <c r="AE48" s="51" t="s">
        <v>90</v>
      </c>
      <c r="AF48" s="51" t="s">
        <v>90</v>
      </c>
      <c r="AG48" s="51"/>
      <c r="AH48" s="51" t="s">
        <v>90</v>
      </c>
      <c r="AI48" s="51" t="s">
        <v>90</v>
      </c>
      <c r="AJ48" s="51" t="s">
        <v>90</v>
      </c>
      <c r="AK48" s="51"/>
      <c r="AL48" s="51" t="s">
        <v>90</v>
      </c>
      <c r="AM48" s="51" t="s">
        <v>90</v>
      </c>
      <c r="AN48" s="51" t="s">
        <v>90</v>
      </c>
      <c r="AO48" s="51"/>
      <c r="AP48" s="1245" t="s">
        <v>35</v>
      </c>
      <c r="AQ48" s="1245" t="s">
        <v>35</v>
      </c>
      <c r="AR48" s="1245" t="s">
        <v>35</v>
      </c>
      <c r="AS48" s="1245"/>
      <c r="AT48" s="1245" t="s">
        <v>35</v>
      </c>
      <c r="AU48" s="1245" t="s">
        <v>35</v>
      </c>
      <c r="AV48" s="1245" t="s">
        <v>35</v>
      </c>
      <c r="AW48" s="1245"/>
      <c r="AX48" s="1245" t="s">
        <v>35</v>
      </c>
      <c r="AY48" s="1245" t="s">
        <v>35</v>
      </c>
      <c r="AZ48" s="1245" t="s">
        <v>35</v>
      </c>
      <c r="BB48" s="51" t="s">
        <v>90</v>
      </c>
      <c r="BC48" s="51" t="s">
        <v>90</v>
      </c>
      <c r="BD48" s="51" t="s">
        <v>90</v>
      </c>
      <c r="BE48" s="51" t="s">
        <v>90</v>
      </c>
      <c r="BF48" s="51" t="s">
        <v>90</v>
      </c>
      <c r="BG48" s="51" t="s">
        <v>90</v>
      </c>
      <c r="BH48" s="51" t="s">
        <v>90</v>
      </c>
      <c r="BI48" s="51" t="s">
        <v>90</v>
      </c>
      <c r="BJ48" s="51" t="s">
        <v>90</v>
      </c>
      <c r="BK48" s="51" t="s">
        <v>90</v>
      </c>
      <c r="BL48" s="51" t="s">
        <v>90</v>
      </c>
      <c r="BM48" s="51" t="s">
        <v>90</v>
      </c>
      <c r="BN48" s="51"/>
      <c r="BO48" s="1274"/>
      <c r="CC48" s="51"/>
      <c r="CD48" s="1274"/>
      <c r="CR48" s="51"/>
      <c r="CS48" s="1274"/>
      <c r="DG48" s="51"/>
      <c r="DH48" s="1274"/>
    </row>
    <row r="49" spans="1:205"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1245"/>
      <c r="S49" s="1245"/>
      <c r="T49" s="1245"/>
      <c r="U49" s="1245"/>
      <c r="V49" s="1245"/>
      <c r="W49" s="1245"/>
      <c r="X49" s="1245"/>
      <c r="Y49" s="1245"/>
      <c r="Z49" s="1245"/>
      <c r="AA49" s="1245"/>
      <c r="AB49" s="1245"/>
      <c r="AC49" s="1245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1245"/>
      <c r="AQ49" s="1245"/>
      <c r="AR49" s="1245"/>
      <c r="AS49" s="1245"/>
      <c r="AT49" s="1245"/>
      <c r="AU49" s="1245"/>
      <c r="AV49" s="1245"/>
      <c r="AW49" s="1245"/>
      <c r="AX49" s="1245"/>
      <c r="AY49" s="1245"/>
      <c r="AZ49" s="1245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1274"/>
      <c r="CC49" s="51"/>
      <c r="CD49" s="1274"/>
      <c r="CR49" s="51"/>
      <c r="CS49" s="1274"/>
      <c r="DG49" s="51"/>
      <c r="DH49" s="1274"/>
    </row>
    <row r="50" spans="1:205" s="32" customFormat="1" ht="23.25" customHeight="1">
      <c r="D50" s="32" t="s">
        <v>33</v>
      </c>
      <c r="F50" s="24">
        <v>2533229.2799999998</v>
      </c>
      <c r="G50" s="24">
        <v>971570.7699999999</v>
      </c>
      <c r="H50" s="25">
        <v>3504800.05</v>
      </c>
      <c r="I50" s="24"/>
      <c r="J50" s="24">
        <v>2807716</v>
      </c>
      <c r="K50" s="24">
        <v>1395032</v>
      </c>
      <c r="L50" s="25">
        <v>4202748</v>
      </c>
      <c r="M50" s="24"/>
      <c r="N50" s="24">
        <v>-274486.7200000002</v>
      </c>
      <c r="O50" s="24">
        <v>-423461.2300000001</v>
      </c>
      <c r="P50" s="25">
        <v>-697947.95000000019</v>
      </c>
      <c r="Q50" s="24"/>
      <c r="R50" s="592"/>
      <c r="S50" s="592"/>
      <c r="T50" s="1237"/>
      <c r="U50" s="592"/>
      <c r="V50" s="592"/>
      <c r="W50" s="592"/>
      <c r="X50" s="592"/>
      <c r="Y50" s="592"/>
      <c r="Z50" s="592"/>
      <c r="AA50" s="592"/>
      <c r="AB50" s="1237"/>
      <c r="AC50" s="592"/>
      <c r="AD50" s="24">
        <v>19784679.960000001</v>
      </c>
      <c r="AE50" s="24">
        <v>7244764.1100000003</v>
      </c>
      <c r="AF50" s="25">
        <v>27029444.070000004</v>
      </c>
      <c r="AG50" s="24"/>
      <c r="AH50" s="24">
        <v>20649397</v>
      </c>
      <c r="AI50" s="24">
        <v>9046387</v>
      </c>
      <c r="AJ50" s="24">
        <v>29695784</v>
      </c>
      <c r="AK50" s="24"/>
      <c r="AL50" s="24">
        <v>-864717.03999999911</v>
      </c>
      <c r="AM50" s="24">
        <v>-1801622.8899999997</v>
      </c>
      <c r="AN50" s="25">
        <v>-2666339.929999996</v>
      </c>
      <c r="AO50" s="24"/>
      <c r="AP50" s="592"/>
      <c r="AQ50" s="592"/>
      <c r="AR50" s="1237"/>
      <c r="AS50" s="592"/>
      <c r="AT50" s="592"/>
      <c r="AU50" s="592"/>
      <c r="AV50" s="592"/>
      <c r="AW50" s="592"/>
      <c r="AX50" s="592"/>
      <c r="AY50" s="592"/>
      <c r="AZ50" s="1237"/>
      <c r="BB50" s="24">
        <v>3529791.4099999997</v>
      </c>
      <c r="BC50" s="24">
        <v>4226090.07</v>
      </c>
      <c r="BD50" s="24">
        <v>3477389.5000000005</v>
      </c>
      <c r="BE50" s="24">
        <v>3688371.66</v>
      </c>
      <c r="BF50" s="24">
        <v>5514280.330000001</v>
      </c>
      <c r="BG50" s="24">
        <v>3088721.0500000003</v>
      </c>
      <c r="BH50" s="24">
        <v>3504800.05</v>
      </c>
      <c r="BI50" s="24">
        <v>5204276</v>
      </c>
      <c r="BJ50" s="24">
        <v>4170799</v>
      </c>
      <c r="BK50" s="24">
        <v>4214899</v>
      </c>
      <c r="BL50" s="24">
        <v>5562020</v>
      </c>
      <c r="BM50" s="24">
        <v>4596846</v>
      </c>
      <c r="BN50" s="25">
        <v>50778284.070000008</v>
      </c>
      <c r="BO50" s="1229"/>
      <c r="BP50" s="24"/>
      <c r="BQ50" s="24">
        <v>2569094.71</v>
      </c>
      <c r="BR50" s="24">
        <v>3076950.4400000004</v>
      </c>
      <c r="BS50" s="24">
        <v>2592816.1500000004</v>
      </c>
      <c r="BT50" s="24">
        <v>2744012.4000000004</v>
      </c>
      <c r="BU50" s="24">
        <v>4088173.5000000005</v>
      </c>
      <c r="BV50" s="24">
        <v>2180403.48</v>
      </c>
      <c r="BW50" s="24">
        <v>2533229.2799999998</v>
      </c>
      <c r="BX50" s="24">
        <v>3508484</v>
      </c>
      <c r="BY50" s="24">
        <v>2830048</v>
      </c>
      <c r="BZ50" s="24">
        <v>2725622</v>
      </c>
      <c r="CA50" s="24">
        <v>3467309</v>
      </c>
      <c r="CB50" s="24">
        <v>2886634</v>
      </c>
      <c r="CC50" s="25">
        <v>35202776.960000001</v>
      </c>
      <c r="CD50" s="1229"/>
      <c r="CE50" s="24"/>
      <c r="CF50" s="24">
        <v>960696.70000000019</v>
      </c>
      <c r="CG50" s="24">
        <v>1149139.6299999999</v>
      </c>
      <c r="CH50" s="24">
        <v>884573.35</v>
      </c>
      <c r="CI50" s="24">
        <v>891657.24</v>
      </c>
      <c r="CJ50" s="24">
        <v>1238796.0399999998</v>
      </c>
      <c r="CK50" s="24">
        <v>787231.44999999984</v>
      </c>
      <c r="CL50" s="24">
        <v>839942.52999999991</v>
      </c>
      <c r="CM50" s="24">
        <v>1250729</v>
      </c>
      <c r="CN50" s="24">
        <v>989006</v>
      </c>
      <c r="CO50" s="24">
        <v>977985</v>
      </c>
      <c r="CP50" s="24">
        <v>1270711</v>
      </c>
      <c r="CQ50" s="24">
        <v>952647</v>
      </c>
      <c r="CR50" s="25">
        <v>12193114.940000001</v>
      </c>
      <c r="CS50" s="1229"/>
      <c r="CT50" s="24"/>
      <c r="CU50" s="24">
        <v>0</v>
      </c>
      <c r="CV50" s="24">
        <v>0</v>
      </c>
      <c r="CW50" s="24">
        <v>0</v>
      </c>
      <c r="CX50" s="24">
        <v>52702.020000000004</v>
      </c>
      <c r="CY50" s="24">
        <v>187310.78999999998</v>
      </c>
      <c r="CZ50" s="24">
        <v>121086.12</v>
      </c>
      <c r="DA50" s="24">
        <v>131628.24</v>
      </c>
      <c r="DB50" s="24">
        <v>445063</v>
      </c>
      <c r="DC50" s="24">
        <v>351745</v>
      </c>
      <c r="DD50" s="24">
        <v>511292</v>
      </c>
      <c r="DE50" s="24">
        <v>824000</v>
      </c>
      <c r="DF50" s="24">
        <v>757565</v>
      </c>
      <c r="DG50" s="24">
        <v>3382392.17</v>
      </c>
      <c r="DH50" s="1229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</row>
    <row r="51" spans="1:205">
      <c r="DG51"/>
    </row>
    <row r="52" spans="1:205" s="32" customFormat="1" ht="23.25" customHeight="1">
      <c r="D52" s="32" t="s">
        <v>70</v>
      </c>
      <c r="F52" s="24">
        <v>46733.829999999994</v>
      </c>
      <c r="G52" s="24">
        <v>19601.05</v>
      </c>
      <c r="H52" s="25">
        <v>66334.87999999999</v>
      </c>
      <c r="I52" s="24"/>
      <c r="J52" s="24">
        <v>54871.923388166935</v>
      </c>
      <c r="K52" s="24">
        <v>34888.894669009482</v>
      </c>
      <c r="L52" s="25">
        <v>89760.81805717641</v>
      </c>
      <c r="M52" s="24"/>
      <c r="N52" s="24">
        <v>8138.0933881669407</v>
      </c>
      <c r="O52" s="24">
        <v>15287.844669009482</v>
      </c>
      <c r="P52" s="25">
        <v>23425.93805717642</v>
      </c>
      <c r="Q52" s="24"/>
      <c r="R52" s="1273">
        <v>1.8448322214245052E-2</v>
      </c>
      <c r="S52" s="1273">
        <v>2.0174598295088685E-2</v>
      </c>
      <c r="T52" s="1271">
        <v>1.8926865742312459E-2</v>
      </c>
      <c r="U52" s="592"/>
      <c r="V52" s="1273">
        <v>1.9543259855400952E-2</v>
      </c>
      <c r="W52" s="1273">
        <v>2.5009386644184135E-2</v>
      </c>
      <c r="X52" s="1273">
        <v>2.1357649342091511E-2</v>
      </c>
      <c r="Y52" s="592"/>
      <c r="Z52" s="1273">
        <v>1.0949376411558999E-3</v>
      </c>
      <c r="AA52" s="1273">
        <v>4.83478834909545E-3</v>
      </c>
      <c r="AB52" s="1271">
        <v>2.4307835997790517E-3</v>
      </c>
      <c r="AC52" s="592"/>
      <c r="AD52" s="24">
        <v>371153.29</v>
      </c>
      <c r="AE52" s="24">
        <v>166270.54999999996</v>
      </c>
      <c r="AF52" s="25">
        <v>537423.84</v>
      </c>
      <c r="AG52" s="24"/>
      <c r="AH52" s="24">
        <v>403684.98987282353</v>
      </c>
      <c r="AI52" s="24">
        <v>221796.30858003546</v>
      </c>
      <c r="AJ52" s="24">
        <v>625481.29845285905</v>
      </c>
      <c r="AK52" s="24"/>
      <c r="AL52" s="24">
        <v>32531.699872823549</v>
      </c>
      <c r="AM52" s="24">
        <v>55525.758580035501</v>
      </c>
      <c r="AN52" s="25">
        <v>88057.458452859079</v>
      </c>
      <c r="AO52" s="24"/>
      <c r="AP52" s="1273">
        <v>1.8759630721870924E-2</v>
      </c>
      <c r="AQ52" s="1273">
        <v>2.2950443585940294E-2</v>
      </c>
      <c r="AR52" s="1271">
        <v>1.9882903940169713E-2</v>
      </c>
      <c r="AS52" s="592"/>
      <c r="AT52" s="1273">
        <v>1.9549480784975152E-2</v>
      </c>
      <c r="AU52" s="1273">
        <v>2.4517667504168842E-2</v>
      </c>
      <c r="AV52" s="1273">
        <v>2.1062966327235512E-2</v>
      </c>
      <c r="AW52" s="592"/>
      <c r="AX52" s="1273">
        <v>7.8985006310422837E-4</v>
      </c>
      <c r="AY52" s="1273">
        <v>1.5672239182285483E-3</v>
      </c>
      <c r="AZ52" s="1271">
        <v>1.1800623870657986E-3</v>
      </c>
      <c r="BB52" s="24">
        <v>67606.39</v>
      </c>
      <c r="BC52" s="24">
        <v>83118.03</v>
      </c>
      <c r="BD52" s="24">
        <v>65545.81</v>
      </c>
      <c r="BE52" s="24">
        <v>80310.41</v>
      </c>
      <c r="BF52" s="24">
        <v>108418.43000000001</v>
      </c>
      <c r="BG52" s="24">
        <v>66089.889999999985</v>
      </c>
      <c r="BH52" s="24">
        <v>66334.87999999999</v>
      </c>
      <c r="BI52" s="24">
        <v>102680.405</v>
      </c>
      <c r="BJ52" s="24">
        <v>82258.725999999995</v>
      </c>
      <c r="BK52" s="24">
        <v>82991.455000000016</v>
      </c>
      <c r="BL52" s="24">
        <v>109425.46200000001</v>
      </c>
      <c r="BM52" s="24">
        <v>90219.650999999998</v>
      </c>
      <c r="BN52" s="25">
        <v>1004999.539</v>
      </c>
      <c r="BO52" s="1272">
        <v>1.9791916119390046E-2</v>
      </c>
      <c r="BP52" s="24"/>
      <c r="BQ52" s="24">
        <v>47279.950000000004</v>
      </c>
      <c r="BR52" s="24">
        <v>60944.88</v>
      </c>
      <c r="BS52" s="24">
        <v>50502.67</v>
      </c>
      <c r="BT52" s="24">
        <v>52168.800000000003</v>
      </c>
      <c r="BU52" s="24">
        <v>70962.83</v>
      </c>
      <c r="BV52" s="24">
        <v>42560.329999999987</v>
      </c>
      <c r="BW52" s="24">
        <v>46733.829999999994</v>
      </c>
      <c r="BX52" s="24">
        <v>67033.032000000007</v>
      </c>
      <c r="BY52" s="24">
        <v>54074.012000000002</v>
      </c>
      <c r="BZ52" s="24">
        <v>52015.132000000012</v>
      </c>
      <c r="CA52" s="24">
        <v>66143.008000000002</v>
      </c>
      <c r="CB52" s="24">
        <v>55115.088000000003</v>
      </c>
      <c r="CC52" s="25">
        <v>665533.56200000003</v>
      </c>
      <c r="CD52" s="1272">
        <v>1.8905711977104205E-2</v>
      </c>
      <c r="CE52" s="24"/>
      <c r="CF52" s="24">
        <v>20326.440000000002</v>
      </c>
      <c r="CG52" s="24">
        <v>22173.149999999998</v>
      </c>
      <c r="CH52" s="24">
        <v>15043.140000000001</v>
      </c>
      <c r="CI52" s="24">
        <v>19862.25</v>
      </c>
      <c r="CJ52" s="24">
        <v>24011.81</v>
      </c>
      <c r="CK52" s="24">
        <v>13154.009999999998</v>
      </c>
      <c r="CL52" s="24">
        <v>15961.46</v>
      </c>
      <c r="CM52" s="24">
        <v>27191.175999999999</v>
      </c>
      <c r="CN52" s="24">
        <v>21501.558999999997</v>
      </c>
      <c r="CO52" s="24">
        <v>21261.775000000001</v>
      </c>
      <c r="CP52" s="24">
        <v>27626.454000000002</v>
      </c>
      <c r="CQ52" s="24">
        <v>20710.827999999998</v>
      </c>
      <c r="CR52" s="25">
        <v>248824.052</v>
      </c>
      <c r="CS52" s="1272">
        <v>2.0406930732992826E-2</v>
      </c>
      <c r="CT52" s="24"/>
      <c r="CU52" s="24">
        <v>0</v>
      </c>
      <c r="CV52" s="24">
        <v>0</v>
      </c>
      <c r="CW52" s="24">
        <v>-2.2737367544323206E-13</v>
      </c>
      <c r="CX52" s="24">
        <v>8279.3599999999988</v>
      </c>
      <c r="CY52" s="24">
        <v>13443.789999999999</v>
      </c>
      <c r="CZ52" s="24">
        <v>10375.550000000001</v>
      </c>
      <c r="DA52" s="24">
        <v>3639.59</v>
      </c>
      <c r="DB52" s="24">
        <v>8456.1970000000001</v>
      </c>
      <c r="DC52" s="24">
        <v>6683.1549999999997</v>
      </c>
      <c r="DD52" s="24">
        <v>9714.5480000000007</v>
      </c>
      <c r="DE52" s="24">
        <v>15656</v>
      </c>
      <c r="DF52" s="24">
        <v>14393.735000000001</v>
      </c>
      <c r="DG52" s="24">
        <v>90641.925000000003</v>
      </c>
      <c r="DH52" s="1272">
        <v>2.679817136639126E-2</v>
      </c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</row>
    <row r="53" spans="1:205" s="32" customFormat="1" ht="23.25" customHeight="1">
      <c r="D53" s="32" t="s">
        <v>144</v>
      </c>
      <c r="F53" s="24">
        <v>39400.520000000011</v>
      </c>
      <c r="G53" s="24">
        <v>15360.180000000002</v>
      </c>
      <c r="H53" s="25">
        <v>54760.700000000012</v>
      </c>
      <c r="I53" s="24"/>
      <c r="J53" s="24">
        <v>71681.572904253757</v>
      </c>
      <c r="K53" s="24">
        <v>36656.096514288452</v>
      </c>
      <c r="L53" s="25">
        <v>108337.66941854221</v>
      </c>
      <c r="M53" s="24"/>
      <c r="N53" s="24">
        <v>32281.052904253746</v>
      </c>
      <c r="O53" s="24">
        <v>21295.916514288452</v>
      </c>
      <c r="P53" s="25">
        <v>53576.969418542198</v>
      </c>
      <c r="Q53" s="24"/>
      <c r="R53" s="1273">
        <v>1.5553475680653753E-2</v>
      </c>
      <c r="S53" s="1273">
        <v>1.5809635771566084E-2</v>
      </c>
      <c r="T53" s="1271">
        <v>1.5624486195724636E-2</v>
      </c>
      <c r="U53" s="592"/>
      <c r="V53" s="1273">
        <v>2.5530207793186262E-2</v>
      </c>
      <c r="W53" s="1273">
        <v>2.6276168944001609E-2</v>
      </c>
      <c r="X53" s="1273">
        <v>2.5777817137392536E-2</v>
      </c>
      <c r="Y53" s="592"/>
      <c r="Z53" s="1273">
        <v>9.9767321125325097E-3</v>
      </c>
      <c r="AA53" s="1273">
        <v>1.0466533172435524E-2</v>
      </c>
      <c r="AB53" s="1271">
        <v>1.01533309416679E-2</v>
      </c>
      <c r="AC53" s="592"/>
      <c r="AD53" s="24">
        <v>365804.56000000006</v>
      </c>
      <c r="AE53" s="24">
        <v>118206.50000000001</v>
      </c>
      <c r="AF53" s="25">
        <v>484011.06</v>
      </c>
      <c r="AG53" s="24"/>
      <c r="AH53" s="24">
        <v>510347.27552502858</v>
      </c>
      <c r="AI53" s="24">
        <v>269650.38464062341</v>
      </c>
      <c r="AJ53" s="24">
        <v>779997.66016565193</v>
      </c>
      <c r="AK53" s="24"/>
      <c r="AL53" s="24">
        <v>144542.71552502853</v>
      </c>
      <c r="AM53" s="24">
        <v>151443.88464062341</v>
      </c>
      <c r="AN53" s="25">
        <v>295986.60016565194</v>
      </c>
      <c r="AO53" s="24"/>
      <c r="AP53" s="1273">
        <v>1.8489283664915045E-2</v>
      </c>
      <c r="AQ53" s="1273">
        <v>1.6316128200342467E-2</v>
      </c>
      <c r="AR53" s="1271">
        <v>1.7906807803613103E-2</v>
      </c>
      <c r="AS53" s="592"/>
      <c r="AT53" s="1273">
        <v>2.4714875476752593E-2</v>
      </c>
      <c r="AU53" s="1273">
        <v>2.9807522565707546E-2</v>
      </c>
      <c r="AV53" s="1273">
        <v>2.6266276053383601E-2</v>
      </c>
      <c r="AW53" s="592"/>
      <c r="AX53" s="1273">
        <v>6.2255918118375476E-3</v>
      </c>
      <c r="AY53" s="1273">
        <v>1.3491394365365079E-2</v>
      </c>
      <c r="AZ53" s="1271">
        <v>8.3594682497704978E-3</v>
      </c>
      <c r="BB53" s="24">
        <v>59771.74</v>
      </c>
      <c r="BC53" s="24">
        <v>101409.30000000003</v>
      </c>
      <c r="BD53" s="24">
        <v>75623.599999999977</v>
      </c>
      <c r="BE53" s="24">
        <v>50270.289999999994</v>
      </c>
      <c r="BF53" s="24">
        <v>90450.940000000017</v>
      </c>
      <c r="BG53" s="24">
        <v>51724.490000000005</v>
      </c>
      <c r="BH53" s="24">
        <v>54760.700000000012</v>
      </c>
      <c r="BI53" s="24">
        <v>57622.369230769233</v>
      </c>
      <c r="BJ53" s="24">
        <v>46135.610384615386</v>
      </c>
      <c r="BK53" s="24">
        <v>47626.371153846179</v>
      </c>
      <c r="BL53" s="24">
        <v>62580.561153846167</v>
      </c>
      <c r="BM53" s="24">
        <v>52076.627692307688</v>
      </c>
      <c r="BN53" s="25">
        <v>750052.59961538471</v>
      </c>
      <c r="BO53" s="1272">
        <v>1.4771129299710199E-2</v>
      </c>
      <c r="BP53" s="24"/>
      <c r="BQ53" s="24">
        <v>46067.03</v>
      </c>
      <c r="BR53" s="24">
        <v>77525.720000000016</v>
      </c>
      <c r="BS53" s="24">
        <v>55075.829999999994</v>
      </c>
      <c r="BT53" s="24">
        <v>39590.46</v>
      </c>
      <c r="BU53" s="24">
        <v>68731.739999999991</v>
      </c>
      <c r="BV53" s="24">
        <v>39413.26</v>
      </c>
      <c r="BW53" s="24">
        <v>39400.520000000011</v>
      </c>
      <c r="BX53" s="24">
        <v>35393.409230769234</v>
      </c>
      <c r="BY53" s="24">
        <v>28431.855384615392</v>
      </c>
      <c r="BZ53" s="24">
        <v>27910.75538461539</v>
      </c>
      <c r="CA53" s="24">
        <v>35183.929230769238</v>
      </c>
      <c r="CB53" s="24">
        <v>28717.875384615389</v>
      </c>
      <c r="CC53" s="25">
        <v>521442.38461538468</v>
      </c>
      <c r="CD53" s="1272">
        <v>1.4812535533997391E-2</v>
      </c>
      <c r="CE53" s="24"/>
      <c r="CF53" s="24">
        <v>13704.710000000001</v>
      </c>
      <c r="CG53" s="24">
        <v>23883.58</v>
      </c>
      <c r="CH53" s="24">
        <v>20547.77</v>
      </c>
      <c r="CI53" s="24">
        <v>10813.59</v>
      </c>
      <c r="CJ53" s="24">
        <v>20061.960000000003</v>
      </c>
      <c r="CK53" s="24">
        <v>10532.060000000001</v>
      </c>
      <c r="CL53" s="24">
        <v>10801.830000000002</v>
      </c>
      <c r="CM53" s="24">
        <v>16830.568076923078</v>
      </c>
      <c r="CN53" s="24">
        <v>13406.568461538462</v>
      </c>
      <c r="CO53" s="24">
        <v>13351.463461538462</v>
      </c>
      <c r="CP53" s="24">
        <v>16930.478076923078</v>
      </c>
      <c r="CQ53" s="24">
        <v>13224.773461538462</v>
      </c>
      <c r="CR53" s="25">
        <v>184089.35153846155</v>
      </c>
      <c r="CS53" s="1272">
        <v>1.5097811547281414E-2</v>
      </c>
      <c r="CT53" s="24"/>
      <c r="CU53" s="24">
        <v>0</v>
      </c>
      <c r="CV53" s="24">
        <v>0</v>
      </c>
      <c r="CW53" s="24">
        <v>0</v>
      </c>
      <c r="CX53" s="24">
        <v>-133.76</v>
      </c>
      <c r="CY53" s="24">
        <v>1657.24</v>
      </c>
      <c r="CZ53" s="24">
        <v>1779.17</v>
      </c>
      <c r="DA53" s="24">
        <v>4558.3500000000004</v>
      </c>
      <c r="DB53" s="24">
        <v>5398.3919230769234</v>
      </c>
      <c r="DC53" s="24">
        <v>4297.1865384615385</v>
      </c>
      <c r="DD53" s="24">
        <v>6364.1523076923077</v>
      </c>
      <c r="DE53" s="24">
        <v>10466.153846153846</v>
      </c>
      <c r="DF53" s="24">
        <v>10133.978846153848</v>
      </c>
      <c r="DG53" s="24">
        <v>44520.863461538465</v>
      </c>
      <c r="DH53" s="1272">
        <v>1.3162537406636223E-2</v>
      </c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</row>
    <row r="54" spans="1:205" s="32" customFormat="1" ht="23.25" customHeight="1">
      <c r="D54" s="32" t="s">
        <v>849</v>
      </c>
      <c r="F54" s="24">
        <v>6518.1399999999994</v>
      </c>
      <c r="G54" s="24">
        <v>3241.76</v>
      </c>
      <c r="H54" s="25">
        <v>9759.9000000000015</v>
      </c>
      <c r="I54" s="24"/>
      <c r="J54" s="24">
        <v>8823.4000000000015</v>
      </c>
      <c r="K54" s="24">
        <v>4625.46</v>
      </c>
      <c r="L54" s="25">
        <v>13448.86</v>
      </c>
      <c r="M54" s="24"/>
      <c r="N54" s="24">
        <v>2305.260000000002</v>
      </c>
      <c r="O54" s="24">
        <v>1383.6999999999998</v>
      </c>
      <c r="P54" s="25">
        <v>3688.9599999999991</v>
      </c>
      <c r="Q54" s="24"/>
      <c r="R54" s="1273">
        <v>2.5730556848766566E-3</v>
      </c>
      <c r="S54" s="1273">
        <v>3.3366174653442905E-3</v>
      </c>
      <c r="T54" s="1271">
        <v>2.7847237676226358E-3</v>
      </c>
      <c r="U54" s="592"/>
      <c r="V54" s="1273">
        <v>3.1425543039253264E-3</v>
      </c>
      <c r="W54" s="1273">
        <v>3.3156658771985158E-3</v>
      </c>
      <c r="X54" s="1273">
        <v>3.2000157991866275E-3</v>
      </c>
      <c r="Y54" s="592"/>
      <c r="Z54" s="1273">
        <v>5.6949861904866984E-4</v>
      </c>
      <c r="AA54" s="1273">
        <v>-2.095158814577466E-5</v>
      </c>
      <c r="AB54" s="1271">
        <v>4.152920315639917E-4</v>
      </c>
      <c r="AC54" s="592"/>
      <c r="AD54" s="24">
        <v>55223.869999999995</v>
      </c>
      <c r="AE54" s="24">
        <v>21426.689999999995</v>
      </c>
      <c r="AF54" s="25">
        <v>76650.559999999998</v>
      </c>
      <c r="AG54" s="24"/>
      <c r="AH54" s="24">
        <v>64730.200000000012</v>
      </c>
      <c r="AI54" s="24">
        <v>30719.88</v>
      </c>
      <c r="AJ54" s="24">
        <v>95450.08</v>
      </c>
      <c r="AK54" s="24"/>
      <c r="AL54" s="24">
        <v>9506.3300000000163</v>
      </c>
      <c r="AM54" s="24">
        <v>9293.190000000006</v>
      </c>
      <c r="AN54" s="25">
        <v>18799.520000000004</v>
      </c>
      <c r="AO54" s="24"/>
      <c r="AP54" s="1273">
        <v>2.7912440389053425E-3</v>
      </c>
      <c r="AQ54" s="1273">
        <v>2.9575414291853311E-3</v>
      </c>
      <c r="AR54" s="1271">
        <v>2.8358171112026127E-3</v>
      </c>
      <c r="AS54" s="592"/>
      <c r="AT54" s="1273">
        <v>3.134725919599493E-3</v>
      </c>
      <c r="AU54" s="1273">
        <v>3.3958175788853608E-3</v>
      </c>
      <c r="AV54" s="1273">
        <v>3.2142636813360442E-3</v>
      </c>
      <c r="AW54" s="592"/>
      <c r="AX54" s="1273">
        <v>3.434818806941505E-4</v>
      </c>
      <c r="AY54" s="1273">
        <v>4.3827614970002975E-4</v>
      </c>
      <c r="AZ54" s="1271">
        <v>3.7844657013343152E-4</v>
      </c>
      <c r="BB54" s="24">
        <v>9047.739999999998</v>
      </c>
      <c r="BC54" s="24">
        <v>15755.589999999997</v>
      </c>
      <c r="BD54" s="24">
        <v>6596.85</v>
      </c>
      <c r="BE54" s="24">
        <v>10484.880000000001</v>
      </c>
      <c r="BF54" s="24">
        <v>7381.07</v>
      </c>
      <c r="BG54" s="24">
        <v>17624.53</v>
      </c>
      <c r="BH54" s="24">
        <v>9759.9000000000015</v>
      </c>
      <c r="BI54" s="24">
        <v>4949.9999999999982</v>
      </c>
      <c r="BJ54" s="24">
        <v>3960.0000000000014</v>
      </c>
      <c r="BK54" s="24">
        <v>4112.3076923076933</v>
      </c>
      <c r="BL54" s="24">
        <v>5330.7692307692287</v>
      </c>
      <c r="BM54" s="24">
        <v>4416.923076923078</v>
      </c>
      <c r="BN54" s="25">
        <v>99420.56</v>
      </c>
      <c r="BO54" s="1272">
        <v>1.9579346136026289E-3</v>
      </c>
      <c r="BP54" s="24"/>
      <c r="BQ54" s="24">
        <v>5503.5499999999984</v>
      </c>
      <c r="BR54" s="24">
        <v>11913.649999999998</v>
      </c>
      <c r="BS54" s="24">
        <v>5509.0400000000009</v>
      </c>
      <c r="BT54" s="24">
        <v>7534.7000000000016</v>
      </c>
      <c r="BU54" s="24">
        <v>5391.12</v>
      </c>
      <c r="BV54" s="24">
        <v>12853.67</v>
      </c>
      <c r="BW54" s="24">
        <v>6518.1399999999994</v>
      </c>
      <c r="BX54" s="24">
        <v>3236.538461538461</v>
      </c>
      <c r="BY54" s="24">
        <v>2589.23076923077</v>
      </c>
      <c r="BZ54" s="24">
        <v>2589.23076923077</v>
      </c>
      <c r="CA54" s="24">
        <v>3236.538461538461</v>
      </c>
      <c r="CB54" s="24">
        <v>2589.23076923077</v>
      </c>
      <c r="CC54" s="25">
        <v>69464.639230769229</v>
      </c>
      <c r="CD54" s="1272">
        <v>1.9732715776854788E-3</v>
      </c>
      <c r="CE54" s="24"/>
      <c r="CF54" s="24">
        <v>3544.19</v>
      </c>
      <c r="CG54" s="24">
        <v>3841.9399999999996</v>
      </c>
      <c r="CH54" s="24">
        <v>1087.81</v>
      </c>
      <c r="CI54" s="24">
        <v>2330.3000000000002</v>
      </c>
      <c r="CJ54" s="24">
        <v>1680.0300000000002</v>
      </c>
      <c r="CK54" s="24">
        <v>3747.74</v>
      </c>
      <c r="CL54" s="24">
        <v>3011.57</v>
      </c>
      <c r="CM54" s="24">
        <v>1332.6923076923078</v>
      </c>
      <c r="CN54" s="24">
        <v>1066.1538461538464</v>
      </c>
      <c r="CO54" s="24">
        <v>1066.1538461538464</v>
      </c>
      <c r="CP54" s="24">
        <v>1332.6923076923078</v>
      </c>
      <c r="CQ54" s="24">
        <v>1066.1538461538464</v>
      </c>
      <c r="CR54" s="25">
        <v>25107.426153846158</v>
      </c>
      <c r="CS54" s="1272">
        <v>2.0591478287045619E-3</v>
      </c>
      <c r="CT54" s="24"/>
      <c r="CU54" s="24">
        <v>0</v>
      </c>
      <c r="CV54" s="24">
        <v>0</v>
      </c>
      <c r="CW54" s="24">
        <v>0</v>
      </c>
      <c r="CX54" s="24">
        <v>619.88000000000034</v>
      </c>
      <c r="CY54" s="24">
        <v>309.92</v>
      </c>
      <c r="CZ54" s="24">
        <v>1023.12</v>
      </c>
      <c r="DA54" s="24">
        <v>230.19</v>
      </c>
      <c r="DB54" s="24">
        <v>380.76923076923077</v>
      </c>
      <c r="DC54" s="24">
        <v>304.61538461538464</v>
      </c>
      <c r="DD54" s="24">
        <v>456.92307692307696</v>
      </c>
      <c r="DE54" s="24">
        <v>761.53846153846155</v>
      </c>
      <c r="DF54" s="24">
        <v>761.53846153846166</v>
      </c>
      <c r="DG54" s="24">
        <v>4848.4946153846167</v>
      </c>
      <c r="DH54" s="1272">
        <v>1.4334513479507662E-3</v>
      </c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</row>
    <row r="55" spans="1:205" s="32" customFormat="1" ht="23.25" customHeight="1">
      <c r="D55" s="32" t="s">
        <v>848</v>
      </c>
      <c r="F55" s="24">
        <v>30547.26</v>
      </c>
      <c r="G55" s="24">
        <v>15051.029999999997</v>
      </c>
      <c r="H55" s="25">
        <v>45598.290000000008</v>
      </c>
      <c r="I55" s="24"/>
      <c r="J55" s="24">
        <v>30107.5</v>
      </c>
      <c r="K55" s="24">
        <v>27893.75</v>
      </c>
      <c r="L55" s="25">
        <v>58001.25</v>
      </c>
      <c r="M55" s="24"/>
      <c r="N55" s="24">
        <v>-439.7599999999984</v>
      </c>
      <c r="O55" s="24">
        <v>12842.720000000003</v>
      </c>
      <c r="P55" s="25">
        <v>12402.959999999992</v>
      </c>
      <c r="Q55" s="24"/>
      <c r="R55" s="1273">
        <v>1.2058624239492447E-2</v>
      </c>
      <c r="S55" s="1273">
        <v>1.549143970232863E-2</v>
      </c>
      <c r="T55" s="1271">
        <v>1.3010240056347868E-2</v>
      </c>
      <c r="U55" s="592"/>
      <c r="V55" s="1273">
        <v>1.0723128692503088E-2</v>
      </c>
      <c r="W55" s="1273">
        <v>1.9995061045194662E-2</v>
      </c>
      <c r="X55" s="1273">
        <v>1.3800791767672009E-2</v>
      </c>
      <c r="Y55" s="592"/>
      <c r="Z55" s="1273">
        <v>-1.3354955469893591E-3</v>
      </c>
      <c r="AA55" s="1273">
        <v>4.5036213428660318E-3</v>
      </c>
      <c r="AB55" s="1271">
        <v>7.9055171132414066E-4</v>
      </c>
      <c r="AC55" s="592"/>
      <c r="AD55" s="24">
        <v>216680.64</v>
      </c>
      <c r="AE55" s="24">
        <v>118711.33</v>
      </c>
      <c r="AF55" s="25">
        <v>335391.97000000009</v>
      </c>
      <c r="AG55" s="24"/>
      <c r="AH55" s="24">
        <v>222375</v>
      </c>
      <c r="AI55" s="24">
        <v>170367</v>
      </c>
      <c r="AJ55" s="24">
        <v>392742</v>
      </c>
      <c r="AK55" s="24"/>
      <c r="AL55" s="24">
        <v>5694.359999999986</v>
      </c>
      <c r="AM55" s="24">
        <v>51655.67</v>
      </c>
      <c r="AN55" s="25">
        <v>57350.029999999912</v>
      </c>
      <c r="AO55" s="24"/>
      <c r="AP55" s="1273">
        <v>1.0951940614560236E-2</v>
      </c>
      <c r="AQ55" s="1273">
        <v>1.6385810248278738E-2</v>
      </c>
      <c r="AR55" s="1271">
        <v>1.2408393200075167E-2</v>
      </c>
      <c r="AS55" s="592"/>
      <c r="AT55" s="1273">
        <v>1.0769079600726355E-2</v>
      </c>
      <c r="AU55" s="1273">
        <v>1.8832601346813926E-2</v>
      </c>
      <c r="AV55" s="1273">
        <v>1.3225513763165843E-2</v>
      </c>
      <c r="AW55" s="592"/>
      <c r="AX55" s="1273">
        <v>-1.828610138338814E-4</v>
      </c>
      <c r="AY55" s="1273">
        <v>2.4467910985351872E-3</v>
      </c>
      <c r="AZ55" s="1271">
        <v>8.1712056309067582E-4</v>
      </c>
      <c r="BB55" s="24">
        <v>47098.37</v>
      </c>
      <c r="BC55" s="24">
        <v>56949.54</v>
      </c>
      <c r="BD55" s="24">
        <v>46348.839999999989</v>
      </c>
      <c r="BE55" s="24">
        <v>45765.720000000008</v>
      </c>
      <c r="BF55" s="24">
        <v>61707.87000000001</v>
      </c>
      <c r="BG55" s="24">
        <v>31923.34</v>
      </c>
      <c r="BH55" s="24">
        <v>45598.290000000008</v>
      </c>
      <c r="BI55" s="24">
        <v>56961.519999999982</v>
      </c>
      <c r="BJ55" s="24">
        <v>45652.189000000006</v>
      </c>
      <c r="BK55" s="24">
        <v>46139.554999999993</v>
      </c>
      <c r="BL55" s="24">
        <v>60888.772999999979</v>
      </c>
      <c r="BM55" s="24">
        <v>50345.503999999986</v>
      </c>
      <c r="BN55" s="25">
        <v>595379.51099999994</v>
      </c>
      <c r="BO55" s="1272">
        <v>1.1725081339480557E-2</v>
      </c>
      <c r="BP55" s="24"/>
      <c r="BQ55" s="24">
        <v>27043.18</v>
      </c>
      <c r="BR55" s="24">
        <v>37396.049999999996</v>
      </c>
      <c r="BS55" s="24">
        <v>34616.399999999994</v>
      </c>
      <c r="BT55" s="24">
        <v>28803.82</v>
      </c>
      <c r="BU55" s="24">
        <v>35185.850000000006</v>
      </c>
      <c r="BV55" s="24">
        <v>23088.080000000002</v>
      </c>
      <c r="BW55" s="24">
        <v>30547.26</v>
      </c>
      <c r="BX55" s="24">
        <v>38307.80799999999</v>
      </c>
      <c r="BY55" s="24">
        <v>30903.928000000004</v>
      </c>
      <c r="BZ55" s="24">
        <v>29757.508000000002</v>
      </c>
      <c r="CA55" s="24">
        <v>37846.951999999997</v>
      </c>
      <c r="CB55" s="24">
        <v>31533.172000000002</v>
      </c>
      <c r="CC55" s="25">
        <v>385030.00799999997</v>
      </c>
      <c r="CD55" s="1272">
        <v>1.0937489631499797E-2</v>
      </c>
      <c r="CE55" s="24"/>
      <c r="CF55" s="24">
        <v>20055.190000000002</v>
      </c>
      <c r="CG55" s="24">
        <v>19553.490000000002</v>
      </c>
      <c r="CH55" s="24">
        <v>11732.439999999999</v>
      </c>
      <c r="CI55" s="24">
        <v>12690.159999999998</v>
      </c>
      <c r="CJ55" s="24">
        <v>19239.760000000002</v>
      </c>
      <c r="CK55" s="24">
        <v>6993.75</v>
      </c>
      <c r="CL55" s="24">
        <v>9231.369999999999</v>
      </c>
      <c r="CM55" s="24">
        <v>13758.018999999998</v>
      </c>
      <c r="CN55" s="24">
        <v>10879.065999999999</v>
      </c>
      <c r="CO55" s="24">
        <v>10757.834999999999</v>
      </c>
      <c r="CP55" s="24">
        <v>13977.820999999998</v>
      </c>
      <c r="CQ55" s="24">
        <v>10479.117</v>
      </c>
      <c r="CR55" s="25">
        <v>159348.01799999998</v>
      </c>
      <c r="CS55" s="1272">
        <v>1.3068688254323958E-2</v>
      </c>
      <c r="CT55" s="24"/>
      <c r="CU55" s="24">
        <v>0</v>
      </c>
      <c r="CV55" s="24">
        <v>5.6843418860808015E-14</v>
      </c>
      <c r="CW55" s="24">
        <v>0</v>
      </c>
      <c r="CX55" s="24">
        <v>4271.7399999999989</v>
      </c>
      <c r="CY55" s="24">
        <v>7282.2599999999984</v>
      </c>
      <c r="CZ55" s="24">
        <v>1841.5100000000007</v>
      </c>
      <c r="DA55" s="24">
        <v>5819.659999999998</v>
      </c>
      <c r="DB55" s="24">
        <v>4895.6929999999993</v>
      </c>
      <c r="DC55" s="24">
        <v>3869.1949999999997</v>
      </c>
      <c r="DD55" s="24">
        <v>5624.2119999999995</v>
      </c>
      <c r="DE55" s="24">
        <v>9064</v>
      </c>
      <c r="DF55" s="24">
        <v>8333.2150000000001</v>
      </c>
      <c r="DG55" s="24">
        <v>51001.484999999986</v>
      </c>
      <c r="DH55" s="1272">
        <v>1.5078525030998989E-2</v>
      </c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</row>
    <row r="56" spans="1:205" s="32" customFormat="1" ht="23.25" customHeight="1">
      <c r="D56" s="32" t="s">
        <v>69</v>
      </c>
      <c r="F56" s="24">
        <v>102596.47000000002</v>
      </c>
      <c r="G56" s="24">
        <v>2388.9999999999955</v>
      </c>
      <c r="H56" s="25">
        <v>104985.47000000003</v>
      </c>
      <c r="I56" s="24"/>
      <c r="J56" s="24">
        <v>89922.000890802985</v>
      </c>
      <c r="K56" s="24">
        <v>43337.146586325107</v>
      </c>
      <c r="L56" s="25">
        <v>133259.14747712811</v>
      </c>
      <c r="M56" s="24"/>
      <c r="N56" s="24">
        <v>-12674.469109197031</v>
      </c>
      <c r="O56" s="24">
        <v>40948.146586325114</v>
      </c>
      <c r="P56" s="25">
        <v>28273.677477128076</v>
      </c>
      <c r="Q56" s="24"/>
      <c r="R56" s="1273">
        <v>4.0500270074250846E-2</v>
      </c>
      <c r="S56" s="1273">
        <v>2.4589047692326065E-3</v>
      </c>
      <c r="T56" s="1271">
        <v>2.9954767319750532E-2</v>
      </c>
      <c r="U56" s="592"/>
      <c r="V56" s="1273">
        <v>3.2026743762831773E-2</v>
      </c>
      <c r="W56" s="1273">
        <v>3.1065342290589111E-2</v>
      </c>
      <c r="X56" s="1273">
        <v>3.1707622602432532E-2</v>
      </c>
      <c r="Y56" s="592"/>
      <c r="Z56" s="1273">
        <v>-8.4735263114190731E-3</v>
      </c>
      <c r="AA56" s="1273">
        <v>2.8606437521356505E-2</v>
      </c>
      <c r="AB56" s="1271">
        <v>1.7528552826820004E-3</v>
      </c>
      <c r="AC56" s="592"/>
      <c r="AD56" s="24">
        <v>708110.65999999992</v>
      </c>
      <c r="AE56" s="24">
        <v>233299.01999999996</v>
      </c>
      <c r="AF56" s="25">
        <v>941409.67999999993</v>
      </c>
      <c r="AG56" s="24"/>
      <c r="AH56" s="24">
        <v>706210.79167677811</v>
      </c>
      <c r="AI56" s="24">
        <v>304223.37653640209</v>
      </c>
      <c r="AJ56" s="24">
        <v>1010434.1682131803</v>
      </c>
      <c r="AK56" s="24"/>
      <c r="AL56" s="24">
        <v>-1899.8683232218027</v>
      </c>
      <c r="AM56" s="24">
        <v>70924.356536402134</v>
      </c>
      <c r="AN56" s="25">
        <v>69024.488213180332</v>
      </c>
      <c r="AO56" s="24"/>
      <c r="AP56" s="1273">
        <v>3.5790857442811012E-2</v>
      </c>
      <c r="AQ56" s="1273">
        <v>3.220243150194161E-2</v>
      </c>
      <c r="AR56" s="1271">
        <v>3.4829043378101554E-2</v>
      </c>
      <c r="AS56" s="592"/>
      <c r="AT56" s="1273">
        <v>3.4200068489979543E-2</v>
      </c>
      <c r="AU56" s="1273">
        <v>3.3629268406978621E-2</v>
      </c>
      <c r="AV56" s="1273">
        <v>3.4026182579088675E-2</v>
      </c>
      <c r="AW56" s="592"/>
      <c r="AX56" s="1273">
        <v>-1.5907889528314692E-3</v>
      </c>
      <c r="AY56" s="1273">
        <v>1.4268369050370114E-3</v>
      </c>
      <c r="AZ56" s="1271">
        <v>-8.0286079901287916E-4</v>
      </c>
      <c r="BB56" s="24">
        <v>136801.07999999996</v>
      </c>
      <c r="BC56" s="24">
        <v>139458.63999999998</v>
      </c>
      <c r="BD56" s="24">
        <v>125268.48000000001</v>
      </c>
      <c r="BE56" s="24">
        <v>118676.64999999998</v>
      </c>
      <c r="BF56" s="24">
        <v>170513.61</v>
      </c>
      <c r="BG56" s="24">
        <v>145705.75</v>
      </c>
      <c r="BH56" s="24">
        <v>104985.47000000003</v>
      </c>
      <c r="BI56" s="24">
        <v>247219.23076923069</v>
      </c>
      <c r="BJ56" s="24">
        <v>197775.38461538457</v>
      </c>
      <c r="BK56" s="24">
        <v>205606.15384615379</v>
      </c>
      <c r="BL56" s="24">
        <v>266796.15384615376</v>
      </c>
      <c r="BM56" s="24">
        <v>221267.69230769222</v>
      </c>
      <c r="BN56" s="25">
        <v>2080074.295384615</v>
      </c>
      <c r="BO56" s="1272">
        <v>4.0963855582775204E-2</v>
      </c>
      <c r="BP56" s="24"/>
      <c r="BQ56" s="24">
        <v>103882.07999999997</v>
      </c>
      <c r="BR56" s="24">
        <v>100245.95999999999</v>
      </c>
      <c r="BS56" s="24">
        <v>94437.48000000001</v>
      </c>
      <c r="BT56" s="24">
        <v>89693.08</v>
      </c>
      <c r="BU56" s="24">
        <v>116108.13999999998</v>
      </c>
      <c r="BV56" s="24">
        <v>101147.45000000001</v>
      </c>
      <c r="BW56" s="24">
        <v>102596.47000000002</v>
      </c>
      <c r="BX56" s="24">
        <v>163276.92307692303</v>
      </c>
      <c r="BY56" s="24">
        <v>130621.53846153845</v>
      </c>
      <c r="BZ56" s="24">
        <v>130621.53846153845</v>
      </c>
      <c r="CA56" s="24">
        <v>163276.92307692303</v>
      </c>
      <c r="CB56" s="24">
        <v>130621.53846153845</v>
      </c>
      <c r="CC56" s="25">
        <v>1426529.1215384614</v>
      </c>
      <c r="CD56" s="1272">
        <v>4.0523198586276003E-2</v>
      </c>
      <c r="CE56" s="24"/>
      <c r="CF56" s="24">
        <v>32919</v>
      </c>
      <c r="CG56" s="24">
        <v>39212.68</v>
      </c>
      <c r="CH56" s="24">
        <v>30831</v>
      </c>
      <c r="CI56" s="24">
        <v>28719.550000000003</v>
      </c>
      <c r="CJ56" s="24">
        <v>46317.770000000011</v>
      </c>
      <c r="CK56" s="24">
        <v>37899.769999999997</v>
      </c>
      <c r="CL56" s="24">
        <v>-6278.020000000005</v>
      </c>
      <c r="CM56" s="24">
        <v>64365.384615384617</v>
      </c>
      <c r="CN56" s="24">
        <v>51492.307692307688</v>
      </c>
      <c r="CO56" s="24">
        <v>51492.307692307688</v>
      </c>
      <c r="CP56" s="24">
        <v>64365.384615384617</v>
      </c>
      <c r="CQ56" s="24">
        <v>51492.307692307688</v>
      </c>
      <c r="CR56" s="25">
        <v>492829.44230769225</v>
      </c>
      <c r="CS56" s="1272">
        <v>4.0418666167981863E-2</v>
      </c>
      <c r="CT56" s="24"/>
      <c r="CU56" s="24">
        <v>0</v>
      </c>
      <c r="CV56" s="24">
        <v>0</v>
      </c>
      <c r="CW56" s="24">
        <v>0</v>
      </c>
      <c r="CX56" s="24">
        <v>264.02000000000032</v>
      </c>
      <c r="CY56" s="24">
        <v>8087.7</v>
      </c>
      <c r="CZ56" s="24">
        <v>6658.53</v>
      </c>
      <c r="DA56" s="24">
        <v>8667.02</v>
      </c>
      <c r="DB56" s="24">
        <v>19576.923076923074</v>
      </c>
      <c r="DC56" s="24">
        <v>15661.538461538461</v>
      </c>
      <c r="DD56" s="24">
        <v>23492.307692307691</v>
      </c>
      <c r="DE56" s="24">
        <v>39153.846153846149</v>
      </c>
      <c r="DF56" s="24">
        <v>39153.846153846156</v>
      </c>
      <c r="DG56" s="24">
        <v>160715.73153846152</v>
      </c>
      <c r="DH56" s="1272">
        <v>4.7515404323580111E-2</v>
      </c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</row>
    <row r="57" spans="1:205" s="32" customFormat="1" ht="23.25" customHeight="1">
      <c r="D57" s="32" t="s">
        <v>163</v>
      </c>
      <c r="F57" s="24">
        <v>88971.46</v>
      </c>
      <c r="G57" s="24">
        <v>38669.72</v>
      </c>
      <c r="H57" s="25">
        <v>127641.18000000001</v>
      </c>
      <c r="I57" s="24"/>
      <c r="J57" s="24">
        <v>89768.735722114405</v>
      </c>
      <c r="K57" s="24">
        <v>42450.065322298935</v>
      </c>
      <c r="L57" s="25">
        <v>132218.80104441333</v>
      </c>
      <c r="M57" s="24"/>
      <c r="N57" s="24">
        <v>797.27572211439838</v>
      </c>
      <c r="O57" s="24">
        <v>3780.3453222989338</v>
      </c>
      <c r="P57" s="25">
        <v>4577.6210444133176</v>
      </c>
      <c r="Q57" s="24"/>
      <c r="R57" s="1273">
        <v>3.5121755737798833E-2</v>
      </c>
      <c r="S57" s="1273">
        <v>3.9801238565462409E-2</v>
      </c>
      <c r="T57" s="1271">
        <v>3.6418962046065942E-2</v>
      </c>
      <c r="U57" s="592"/>
      <c r="V57" s="1273">
        <v>3.1972156629130014E-2</v>
      </c>
      <c r="W57" s="1273">
        <v>3.0429456329531462E-2</v>
      </c>
      <c r="X57" s="1273">
        <v>3.1460083032438142E-2</v>
      </c>
      <c r="Y57" s="592"/>
      <c r="Z57" s="1273">
        <v>-3.1495991086688199E-3</v>
      </c>
      <c r="AA57" s="1273">
        <v>-9.371782235930947E-3</v>
      </c>
      <c r="AB57" s="1271">
        <v>-4.9588790136277996E-3</v>
      </c>
      <c r="AC57" s="592"/>
      <c r="AD57" s="24">
        <v>677646.03999999992</v>
      </c>
      <c r="AE57" s="24">
        <v>287050.21000000002</v>
      </c>
      <c r="AF57" s="25">
        <v>964696.25</v>
      </c>
      <c r="AG57" s="24"/>
      <c r="AH57" s="24">
        <v>667426.50537070411</v>
      </c>
      <c r="AI57" s="24">
        <v>288751.09869407414</v>
      </c>
      <c r="AJ57" s="24">
        <v>956177.60406477819</v>
      </c>
      <c r="AK57" s="24"/>
      <c r="AL57" s="24">
        <v>-10219.534629295813</v>
      </c>
      <c r="AM57" s="24">
        <v>1700.8886940741213</v>
      </c>
      <c r="AN57" s="25">
        <v>-8518.645935221808</v>
      </c>
      <c r="AO57" s="24"/>
      <c r="AP57" s="1273">
        <v>3.4251048860534608E-2</v>
      </c>
      <c r="AQ57" s="1273">
        <v>3.9621746911508486E-2</v>
      </c>
      <c r="AR57" s="1271">
        <v>3.5690569421319207E-2</v>
      </c>
      <c r="AS57" s="592"/>
      <c r="AT57" s="1273">
        <v>3.2321839972891418E-2</v>
      </c>
      <c r="AU57" s="1273">
        <v>3.1918941638697761E-2</v>
      </c>
      <c r="AV57" s="1273">
        <v>3.2199102878199083E-2</v>
      </c>
      <c r="AW57" s="592"/>
      <c r="AX57" s="1273">
        <v>-1.9292088876431898E-3</v>
      </c>
      <c r="AY57" s="1273">
        <v>-7.7028052728107255E-3</v>
      </c>
      <c r="AZ57" s="1271">
        <v>-3.4914665431201239E-3</v>
      </c>
      <c r="BB57" s="24">
        <v>130643.93</v>
      </c>
      <c r="BC57" s="24">
        <v>155897.52000000002</v>
      </c>
      <c r="BD57" s="24">
        <v>138758.82</v>
      </c>
      <c r="BE57" s="24">
        <v>123384.46999999996</v>
      </c>
      <c r="BF57" s="24">
        <v>165352.99000000002</v>
      </c>
      <c r="BG57" s="24">
        <v>123017.33999999997</v>
      </c>
      <c r="BH57" s="24">
        <v>127641.18000000001</v>
      </c>
      <c r="BI57" s="24">
        <v>215395.23076923087</v>
      </c>
      <c r="BJ57" s="24">
        <v>172316.1846153847</v>
      </c>
      <c r="BK57" s="24">
        <v>179228.41538461548</v>
      </c>
      <c r="BL57" s="24">
        <v>232675.8076923078</v>
      </c>
      <c r="BM57" s="24">
        <v>193052.87692307704</v>
      </c>
      <c r="BN57" s="25">
        <v>1957364.7653846161</v>
      </c>
      <c r="BO57" s="1272">
        <v>3.8547280618744545E-2</v>
      </c>
      <c r="BP57" s="24"/>
      <c r="BQ57" s="24">
        <v>91025.11</v>
      </c>
      <c r="BR57" s="24">
        <v>112173.54000000001</v>
      </c>
      <c r="BS57" s="24">
        <v>97933.14</v>
      </c>
      <c r="BT57" s="24">
        <v>88085.799999999974</v>
      </c>
      <c r="BU57" s="24">
        <v>113424.19000000002</v>
      </c>
      <c r="BV57" s="24">
        <v>86032.799999999974</v>
      </c>
      <c r="BW57" s="24">
        <v>88971.46</v>
      </c>
      <c r="BX57" s="24">
        <v>137949.94230769234</v>
      </c>
      <c r="BY57" s="24">
        <v>110359.95384615386</v>
      </c>
      <c r="BZ57" s="24">
        <v>110359.95384615386</v>
      </c>
      <c r="CA57" s="24">
        <v>137949.94230769234</v>
      </c>
      <c r="CB57" s="24">
        <v>110359.95384615386</v>
      </c>
      <c r="CC57" s="25">
        <v>1284625.786153846</v>
      </c>
      <c r="CD57" s="1272">
        <v>3.6492171842395636E-2</v>
      </c>
      <c r="CE57" s="24"/>
      <c r="CF57" s="24">
        <v>39618.819999999992</v>
      </c>
      <c r="CG57" s="24">
        <v>43723.98</v>
      </c>
      <c r="CH57" s="24">
        <v>40825.68</v>
      </c>
      <c r="CI57" s="24">
        <v>35139.910000000003</v>
      </c>
      <c r="CJ57" s="24">
        <v>46285.549999999996</v>
      </c>
      <c r="CK57" s="24">
        <v>33580.35</v>
      </c>
      <c r="CL57" s="24">
        <v>34120.380000000005</v>
      </c>
      <c r="CM57" s="24">
        <v>60164.711538461539</v>
      </c>
      <c r="CN57" s="24">
        <v>48131.769230769241</v>
      </c>
      <c r="CO57" s="24">
        <v>48131.769230769241</v>
      </c>
      <c r="CP57" s="24">
        <v>60164.711538461539</v>
      </c>
      <c r="CQ57" s="24">
        <v>48131.769230769241</v>
      </c>
      <c r="CR57" s="25">
        <v>538019.40076923079</v>
      </c>
      <c r="CS57" s="1272">
        <v>4.4124852707181215E-2</v>
      </c>
      <c r="CT57" s="24"/>
      <c r="CU57" s="24">
        <v>0</v>
      </c>
      <c r="CV57" s="24">
        <v>0</v>
      </c>
      <c r="CW57" s="24">
        <v>2.2737367544323206E-13</v>
      </c>
      <c r="CX57" s="24">
        <v>158.76</v>
      </c>
      <c r="CY57" s="24">
        <v>5643.25</v>
      </c>
      <c r="CZ57" s="24">
        <v>3404.1899999999996</v>
      </c>
      <c r="DA57" s="24">
        <v>4549.3399999999992</v>
      </c>
      <c r="DB57" s="24">
        <v>17280.576923076926</v>
      </c>
      <c r="DC57" s="24">
        <v>13824.461538461541</v>
      </c>
      <c r="DD57" s="24">
        <v>20736.692307692312</v>
      </c>
      <c r="DE57" s="24">
        <v>34561.153846153851</v>
      </c>
      <c r="DF57" s="24">
        <v>34561.153846153851</v>
      </c>
      <c r="DG57" s="24">
        <v>134719.57846153848</v>
      </c>
      <c r="DH57" s="1272">
        <v>3.9829674292776784E-2</v>
      </c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</row>
    <row r="58" spans="1:205" s="32" customFormat="1" ht="23.25" customHeight="1">
      <c r="D58" s="32" t="s">
        <v>71</v>
      </c>
      <c r="F58" s="24">
        <v>34075.51</v>
      </c>
      <c r="G58" s="24">
        <v>13650.21</v>
      </c>
      <c r="H58" s="25">
        <v>47725.72</v>
      </c>
      <c r="I58" s="24"/>
      <c r="J58" s="24">
        <v>33909.696766666777</v>
      </c>
      <c r="K58" s="24">
        <v>15326.972957287648</v>
      </c>
      <c r="L58" s="25">
        <v>49236.66972395443</v>
      </c>
      <c r="M58" s="24"/>
      <c r="N58" s="24">
        <v>-165.81323333322507</v>
      </c>
      <c r="O58" s="24">
        <v>1676.7629572876485</v>
      </c>
      <c r="P58" s="25">
        <v>1510.9497239544289</v>
      </c>
      <c r="Q58" s="24"/>
      <c r="R58" s="1273">
        <v>1.3451411709563063E-2</v>
      </c>
      <c r="S58" s="1273">
        <v>1.404963016744524E-2</v>
      </c>
      <c r="T58" s="1271">
        <v>1.361724472698521E-2</v>
      </c>
      <c r="U58" s="592"/>
      <c r="V58" s="1273">
        <v>1.2077324332897906E-2</v>
      </c>
      <c r="W58" s="1273">
        <v>1.0986825361201498E-2</v>
      </c>
      <c r="X58" s="1273">
        <v>1.1715351413873596E-2</v>
      </c>
      <c r="Y58" s="592"/>
      <c r="Z58" s="1273">
        <v>-1.3740873766651569E-3</v>
      </c>
      <c r="AA58" s="1273">
        <v>-3.0628048062437425E-3</v>
      </c>
      <c r="AB58" s="1271">
        <v>-1.9018933131116147E-3</v>
      </c>
      <c r="AC58" s="592"/>
      <c r="AD58" s="24">
        <v>272738.95999999996</v>
      </c>
      <c r="AE58" s="24">
        <v>94061.08</v>
      </c>
      <c r="AF58" s="25">
        <v>366800.04000000004</v>
      </c>
      <c r="AG58" s="24"/>
      <c r="AH58" s="24">
        <v>250947.46328244565</v>
      </c>
      <c r="AI58" s="24">
        <v>102057.88166224104</v>
      </c>
      <c r="AJ58" s="24">
        <v>353005.34494468675</v>
      </c>
      <c r="AK58" s="24"/>
      <c r="AL58" s="24">
        <v>-21791.496717554313</v>
      </c>
      <c r="AM58" s="24">
        <v>7996.801662241036</v>
      </c>
      <c r="AN58" s="25">
        <v>-13794.695055313292</v>
      </c>
      <c r="AO58" s="24"/>
      <c r="AP58" s="1273">
        <v>1.3785361226535602E-2</v>
      </c>
      <c r="AQ58" s="1273">
        <v>1.2983318514148282E-2</v>
      </c>
      <c r="AR58" s="1271">
        <v>1.3570387872206059E-2</v>
      </c>
      <c r="AS58" s="592"/>
      <c r="AT58" s="1273">
        <v>1.215277440219904E-2</v>
      </c>
      <c r="AU58" s="1273">
        <v>1.1281617916881186E-2</v>
      </c>
      <c r="AV58" s="1273">
        <v>1.1887389298921582E-2</v>
      </c>
      <c r="AW58" s="592"/>
      <c r="AX58" s="1273">
        <v>-1.6325868243365627E-3</v>
      </c>
      <c r="AY58" s="1273">
        <v>-1.7017005972670956E-3</v>
      </c>
      <c r="AZ58" s="1271">
        <v>-1.682998573284477E-3</v>
      </c>
      <c r="BB58" s="24">
        <v>49964.790000000008</v>
      </c>
      <c r="BC58" s="24">
        <v>56400.91</v>
      </c>
      <c r="BD58" s="24">
        <v>49502.599999999984</v>
      </c>
      <c r="BE58" s="24">
        <v>50530.37999999999</v>
      </c>
      <c r="BF58" s="24">
        <v>67524.89</v>
      </c>
      <c r="BG58" s="24">
        <v>45150.75</v>
      </c>
      <c r="BH58" s="24">
        <v>47725.72</v>
      </c>
      <c r="BI58" s="24">
        <v>52104.88</v>
      </c>
      <c r="BJ58" s="24">
        <v>41751.790999999997</v>
      </c>
      <c r="BK58" s="24">
        <v>42319.775769230757</v>
      </c>
      <c r="BL58" s="24">
        <v>55741.163923076914</v>
      </c>
      <c r="BM58" s="24">
        <v>46099.468307692325</v>
      </c>
      <c r="BN58" s="25">
        <v>604817.11899999995</v>
      </c>
      <c r="BO58" s="1272">
        <v>1.1910940475385778E-2</v>
      </c>
      <c r="BP58" s="24"/>
      <c r="BQ58" s="24">
        <v>38933.85</v>
      </c>
      <c r="BR58" s="24">
        <v>42348.46</v>
      </c>
      <c r="BS58" s="24">
        <v>37479.959999999992</v>
      </c>
      <c r="BT58" s="24">
        <v>37511.919999999998</v>
      </c>
      <c r="BU58" s="24">
        <v>49172.17</v>
      </c>
      <c r="BV58" s="24">
        <v>33217.089999999997</v>
      </c>
      <c r="BW58" s="24">
        <v>34075.51</v>
      </c>
      <c r="BX58" s="24">
        <v>34938.905846153837</v>
      </c>
      <c r="BY58" s="24">
        <v>28161.955076923074</v>
      </c>
      <c r="BZ58" s="24">
        <v>27223.97507692307</v>
      </c>
      <c r="CA58" s="24">
        <v>34561.841846153839</v>
      </c>
      <c r="CB58" s="24">
        <v>28676.791076923073</v>
      </c>
      <c r="CC58" s="25">
        <v>426302.42892307689</v>
      </c>
      <c r="CD58" s="1272">
        <v>1.2109909096304342E-2</v>
      </c>
      <c r="CE58" s="24"/>
      <c r="CF58" s="24">
        <v>11030.939999999999</v>
      </c>
      <c r="CG58" s="24">
        <v>14002.900000000001</v>
      </c>
      <c r="CH58" s="24">
        <v>12072.19</v>
      </c>
      <c r="CI58" s="24">
        <v>12534.650000000001</v>
      </c>
      <c r="CJ58" s="24">
        <v>15713.25</v>
      </c>
      <c r="CK58" s="24">
        <v>9621.14</v>
      </c>
      <c r="CL58" s="24">
        <v>11954.73</v>
      </c>
      <c r="CM58" s="24">
        <v>12737.330230769228</v>
      </c>
      <c r="CN58" s="24">
        <v>10085.669384615385</v>
      </c>
      <c r="CO58" s="24">
        <v>9986.4803846153845</v>
      </c>
      <c r="CP58" s="24">
        <v>12917.16823076923</v>
      </c>
      <c r="CQ58" s="24">
        <v>9758.4383846153833</v>
      </c>
      <c r="CR58" s="25">
        <v>142414.8866153846</v>
      </c>
      <c r="CS58" s="1272">
        <v>1.1679942928134538E-2</v>
      </c>
      <c r="CT58" s="24"/>
      <c r="CU58" s="24">
        <v>0</v>
      </c>
      <c r="CV58" s="24">
        <v>49.55</v>
      </c>
      <c r="CW58" s="24">
        <v>-49.549999999999983</v>
      </c>
      <c r="CX58" s="24">
        <v>483.80999999999995</v>
      </c>
      <c r="CY58" s="24">
        <v>2639.4700000000003</v>
      </c>
      <c r="CZ58" s="24">
        <v>2312.5200000000004</v>
      </c>
      <c r="DA58" s="24">
        <v>1695.4799999999996</v>
      </c>
      <c r="DB58" s="24">
        <v>4428.6439230769229</v>
      </c>
      <c r="DC58" s="24">
        <v>3504.166538461538</v>
      </c>
      <c r="DD58" s="24">
        <v>5109.3203076923073</v>
      </c>
      <c r="DE58" s="24">
        <v>8262.1538461538457</v>
      </c>
      <c r="DF58" s="24">
        <v>7664.2388461538467</v>
      </c>
      <c r="DG58" s="24">
        <v>36099.803461538453</v>
      </c>
      <c r="DH58" s="1272">
        <v>1.0672861586460702E-2</v>
      </c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</row>
    <row r="59" spans="1:205" s="32" customFormat="1" ht="23.25" customHeight="1">
      <c r="D59" s="32" t="s">
        <v>161</v>
      </c>
      <c r="F59" s="24">
        <v>-406.75999999999993</v>
      </c>
      <c r="G59" s="24">
        <v>1072.52</v>
      </c>
      <c r="H59" s="25">
        <v>665.76000000000022</v>
      </c>
      <c r="I59" s="24"/>
      <c r="J59" s="24">
        <v>5042.8158664567045</v>
      </c>
      <c r="K59" s="24">
        <v>2027.0850277134934</v>
      </c>
      <c r="L59" s="25">
        <v>7069.9008941701977</v>
      </c>
      <c r="M59" s="24"/>
      <c r="N59" s="24">
        <v>5449.5758664567047</v>
      </c>
      <c r="O59" s="24">
        <v>954.56502771349346</v>
      </c>
      <c r="P59" s="25">
        <v>6404.1408941701975</v>
      </c>
      <c r="Q59" s="24"/>
      <c r="R59" s="1273">
        <v>-1.6056975308606885E-4</v>
      </c>
      <c r="S59" s="1273">
        <v>1.1039031155702637E-3</v>
      </c>
      <c r="T59" s="1271">
        <v>1.8995662819623626E-4</v>
      </c>
      <c r="U59" s="592"/>
      <c r="V59" s="1273">
        <v>1.796056248729111E-3</v>
      </c>
      <c r="W59" s="1273">
        <v>1.4530742145796608E-3</v>
      </c>
      <c r="X59" s="1273">
        <v>1.682209091330291E-3</v>
      </c>
      <c r="Y59" s="592"/>
      <c r="Z59" s="1273">
        <v>1.9566260018151799E-3</v>
      </c>
      <c r="AA59" s="1273">
        <v>3.4917109900939715E-4</v>
      </c>
      <c r="AB59" s="1271">
        <v>1.4922524631340549E-3</v>
      </c>
      <c r="AC59" s="592"/>
      <c r="AD59" s="24">
        <v>6931.05</v>
      </c>
      <c r="AE59" s="24">
        <v>5451.43</v>
      </c>
      <c r="AF59" s="25">
        <v>12382.480000000001</v>
      </c>
      <c r="AG59" s="24"/>
      <c r="AH59" s="24">
        <v>36719.963810681576</v>
      </c>
      <c r="AI59" s="24">
        <v>13337.73519431665</v>
      </c>
      <c r="AJ59" s="24">
        <v>50057.699004998234</v>
      </c>
      <c r="AK59" s="24"/>
      <c r="AL59" s="24">
        <v>29788.913810681577</v>
      </c>
      <c r="AM59" s="24">
        <v>7886.3051943166502</v>
      </c>
      <c r="AN59" s="25">
        <v>37675.219004998231</v>
      </c>
      <c r="AO59" s="24"/>
      <c r="AP59" s="1273">
        <v>3.5032408985199477E-4</v>
      </c>
      <c r="AQ59" s="1273">
        <v>7.5246480316389487E-4</v>
      </c>
      <c r="AR59" s="1271">
        <v>4.5811079088168606E-4</v>
      </c>
      <c r="AS59" s="592"/>
      <c r="AT59" s="1273">
        <v>1.7782584068039167E-3</v>
      </c>
      <c r="AU59" s="1273">
        <v>1.4743715026028237E-3</v>
      </c>
      <c r="AV59" s="1273">
        <v>1.6856836985680605E-3</v>
      </c>
      <c r="AW59" s="592"/>
      <c r="AX59" s="1273">
        <v>1.427934316951922E-3</v>
      </c>
      <c r="AY59" s="1273">
        <v>7.2190669943892878E-4</v>
      </c>
      <c r="AZ59" s="1271">
        <v>1.2275729076863745E-3</v>
      </c>
      <c r="BB59" s="24">
        <v>2910.8500000000004</v>
      </c>
      <c r="BC59" s="24">
        <v>2855.190000000001</v>
      </c>
      <c r="BD59" s="24">
        <v>1274.6300000000003</v>
      </c>
      <c r="BE59" s="24">
        <v>637.62999999999988</v>
      </c>
      <c r="BF59" s="24">
        <v>3586.9199999999996</v>
      </c>
      <c r="BG59" s="24">
        <v>451.50000000000017</v>
      </c>
      <c r="BH59" s="24">
        <v>665.76000000000022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5">
        <v>12382.480000000001</v>
      </c>
      <c r="BO59" s="1272">
        <v>2.4385384868323297E-4</v>
      </c>
      <c r="BP59" s="24"/>
      <c r="BQ59" s="24">
        <v>1830.9900000000002</v>
      </c>
      <c r="BR59" s="24">
        <v>1784.7100000000005</v>
      </c>
      <c r="BS59" s="24">
        <v>1300.0500000000002</v>
      </c>
      <c r="BT59" s="24">
        <v>-247.48</v>
      </c>
      <c r="BU59" s="24">
        <v>3294.9199999999996</v>
      </c>
      <c r="BV59" s="24">
        <v>-625.38</v>
      </c>
      <c r="BW59" s="24">
        <v>-406.75999999999993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5">
        <v>6931.05</v>
      </c>
      <c r="CD59" s="1272">
        <v>1.968892967698421E-4</v>
      </c>
      <c r="CE59" s="24"/>
      <c r="CF59" s="24">
        <v>1079.8600000000001</v>
      </c>
      <c r="CG59" s="24">
        <v>1070.48</v>
      </c>
      <c r="CH59" s="24">
        <v>-25.419999999999959</v>
      </c>
      <c r="CI59" s="24">
        <v>314.28000000000003</v>
      </c>
      <c r="CJ59" s="24">
        <v>-16.039999999999985</v>
      </c>
      <c r="CK59" s="24">
        <v>400.35000000000008</v>
      </c>
      <c r="CL59" s="24">
        <v>530.58000000000004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5">
        <v>3354.09</v>
      </c>
      <c r="CS59" s="1272">
        <v>2.7508065137619379E-4</v>
      </c>
      <c r="CT59" s="24"/>
      <c r="CU59" s="24">
        <v>0</v>
      </c>
      <c r="CV59" s="24">
        <v>0</v>
      </c>
      <c r="CW59" s="24">
        <v>0</v>
      </c>
      <c r="CX59" s="24">
        <v>570.82999999999993</v>
      </c>
      <c r="CY59" s="24">
        <v>308.03999999999996</v>
      </c>
      <c r="CZ59" s="24">
        <v>676.53000000000009</v>
      </c>
      <c r="DA59" s="24">
        <v>541.94000000000005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2097.34</v>
      </c>
      <c r="DH59" s="1272">
        <v>6.2007593874012555E-4</v>
      </c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</row>
    <row r="60" spans="1:205" s="32" customFormat="1" ht="23.25" customHeight="1">
      <c r="D60" s="32" t="s">
        <v>162</v>
      </c>
      <c r="F60" s="24">
        <v>1796.84</v>
      </c>
      <c r="G60" s="24">
        <v>659.73</v>
      </c>
      <c r="H60" s="25">
        <v>2456.5700000000002</v>
      </c>
      <c r="I60" s="24"/>
      <c r="J60" s="24">
        <v>0</v>
      </c>
      <c r="K60" s="24">
        <v>0</v>
      </c>
      <c r="L60" s="25">
        <v>0</v>
      </c>
      <c r="M60" s="24"/>
      <c r="N60" s="24">
        <v>-1796.84</v>
      </c>
      <c r="O60" s="24">
        <v>-659.73</v>
      </c>
      <c r="P60" s="25">
        <v>-2456.5700000000002</v>
      </c>
      <c r="Q60" s="24"/>
      <c r="R60" s="1273">
        <v>7.0930808126455896E-4</v>
      </c>
      <c r="S60" s="1273">
        <v>6.7903442587100482E-4</v>
      </c>
      <c r="T60" s="1271">
        <v>7.009158767844689E-4</v>
      </c>
      <c r="U60" s="592"/>
      <c r="V60" s="1273">
        <v>0</v>
      </c>
      <c r="W60" s="1273">
        <v>0</v>
      </c>
      <c r="X60" s="1273">
        <v>0</v>
      </c>
      <c r="Y60" s="592"/>
      <c r="Z60" s="1273">
        <v>-7.0930808126455896E-4</v>
      </c>
      <c r="AA60" s="1273">
        <v>-6.7903442587100482E-4</v>
      </c>
      <c r="AB60" s="1271">
        <v>-7.009158767844689E-4</v>
      </c>
      <c r="AC60" s="592"/>
      <c r="AD60" s="24">
        <v>18833.860000000004</v>
      </c>
      <c r="AE60" s="24">
        <v>5756.45</v>
      </c>
      <c r="AF60" s="25">
        <v>24590.31</v>
      </c>
      <c r="AG60" s="24"/>
      <c r="AH60" s="24">
        <v>0</v>
      </c>
      <c r="AI60" s="24">
        <v>0</v>
      </c>
      <c r="AJ60" s="24">
        <v>0</v>
      </c>
      <c r="AK60" s="24"/>
      <c r="AL60" s="24">
        <v>-18833.860000000004</v>
      </c>
      <c r="AM60" s="24">
        <v>-5756.45</v>
      </c>
      <c r="AN60" s="25">
        <v>-24590.31</v>
      </c>
      <c r="AO60" s="24"/>
      <c r="AP60" s="1273">
        <v>9.5194160522574375E-4</v>
      </c>
      <c r="AQ60" s="1273">
        <v>7.9456693311164266E-4</v>
      </c>
      <c r="AR60" s="1271">
        <v>9.0976010961663848E-4</v>
      </c>
      <c r="AS60" s="592"/>
      <c r="AT60" s="1273">
        <v>0</v>
      </c>
      <c r="AU60" s="1273">
        <v>0</v>
      </c>
      <c r="AV60" s="1273">
        <v>0</v>
      </c>
      <c r="AW60" s="592"/>
      <c r="AX60" s="1273">
        <v>-9.5194160522574375E-4</v>
      </c>
      <c r="AY60" s="1273">
        <v>-7.9456693311164266E-4</v>
      </c>
      <c r="AZ60" s="1271">
        <v>-9.0976010961663848E-4</v>
      </c>
      <c r="BB60" s="24">
        <v>1063.83</v>
      </c>
      <c r="BC60" s="24">
        <v>1616.39</v>
      </c>
      <c r="BD60" s="24">
        <v>1841.62</v>
      </c>
      <c r="BE60" s="24">
        <v>7322.2900000000018</v>
      </c>
      <c r="BF60" s="24">
        <v>6923.7900000000009</v>
      </c>
      <c r="BG60" s="24">
        <v>3365.82</v>
      </c>
      <c r="BH60" s="24">
        <v>2456.5700000000002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5">
        <v>24590.31</v>
      </c>
      <c r="BO60" s="1272">
        <v>4.8426823494274087E-4</v>
      </c>
      <c r="BP60" s="24"/>
      <c r="BQ60" s="24">
        <v>896.82999999999993</v>
      </c>
      <c r="BR60" s="24">
        <v>1202.97</v>
      </c>
      <c r="BS60" s="24">
        <v>1374.95</v>
      </c>
      <c r="BT60" s="24">
        <v>5216.9900000000016</v>
      </c>
      <c r="BU60" s="24">
        <v>6157.7900000000009</v>
      </c>
      <c r="BV60" s="24">
        <v>2187.4900000000002</v>
      </c>
      <c r="BW60" s="24">
        <v>1796.84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5">
        <v>18833.860000000004</v>
      </c>
      <c r="CD60" s="1272">
        <v>5.3501063343384611E-4</v>
      </c>
      <c r="CE60" s="24"/>
      <c r="CF60" s="24">
        <v>167</v>
      </c>
      <c r="CG60" s="24">
        <v>413.42</v>
      </c>
      <c r="CH60" s="24">
        <v>466.66999999999996</v>
      </c>
      <c r="CI60" s="24">
        <v>2046.3000000000002</v>
      </c>
      <c r="CJ60" s="24">
        <v>262</v>
      </c>
      <c r="CK60" s="24">
        <v>580.91</v>
      </c>
      <c r="CL60" s="24">
        <v>148.85000000000002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5">
        <v>4085.15</v>
      </c>
      <c r="CS60" s="1272">
        <v>3.3503743875968087E-4</v>
      </c>
      <c r="CT60" s="24"/>
      <c r="CU60" s="24">
        <v>0</v>
      </c>
      <c r="CV60" s="24">
        <v>0</v>
      </c>
      <c r="CW60" s="24">
        <v>0</v>
      </c>
      <c r="CX60" s="24">
        <v>58.999999999999886</v>
      </c>
      <c r="CY60" s="24">
        <v>503.99999999999989</v>
      </c>
      <c r="CZ60" s="24">
        <v>597.41999999999996</v>
      </c>
      <c r="DA60" s="24">
        <v>510.88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1671.2999999999997</v>
      </c>
      <c r="DH60" s="1272">
        <v>4.9411774744026796E-4</v>
      </c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</row>
    <row r="61" spans="1:205" s="54" customFormat="1" ht="23.25" customHeight="1" collapsed="1">
      <c r="D61" s="62" t="s">
        <v>852</v>
      </c>
      <c r="F61" s="63">
        <v>350233.27000000008</v>
      </c>
      <c r="G61" s="63">
        <v>109695.2</v>
      </c>
      <c r="H61" s="63">
        <v>459928.47000000003</v>
      </c>
      <c r="I61" s="63"/>
      <c r="J61" s="63">
        <v>384127.64553846157</v>
      </c>
      <c r="K61" s="63">
        <v>207205.47107692313</v>
      </c>
      <c r="L61" s="63">
        <v>591333.11661538458</v>
      </c>
      <c r="M61" s="63"/>
      <c r="N61" s="63">
        <v>33894.375538461492</v>
      </c>
      <c r="O61" s="63">
        <v>97510.271076923134</v>
      </c>
      <c r="P61" s="63">
        <v>131404.64661538455</v>
      </c>
      <c r="Q61" s="63"/>
      <c r="R61" s="1269">
        <v>0.13825565366905918</v>
      </c>
      <c r="S61" s="1269">
        <v>0.11290500227790921</v>
      </c>
      <c r="T61" s="1269">
        <v>0.13122816235978998</v>
      </c>
      <c r="U61" s="1270"/>
      <c r="V61" s="1269">
        <v>0.13681143161860443</v>
      </c>
      <c r="W61" s="1269">
        <v>0.14853098070648066</v>
      </c>
      <c r="X61" s="1269">
        <v>0.14070154018641723</v>
      </c>
      <c r="Y61" s="1270"/>
      <c r="Z61" s="1269">
        <v>-1.4442220504547465E-3</v>
      </c>
      <c r="AA61" s="1269">
        <v>3.5625978428571445E-2</v>
      </c>
      <c r="AB61" s="1269">
        <v>9.4733778266272439E-3</v>
      </c>
      <c r="AC61" s="1271"/>
      <c r="AD61" s="63">
        <v>2693122.93</v>
      </c>
      <c r="AE61" s="63">
        <v>1050233.26</v>
      </c>
      <c r="AF61" s="63">
        <v>3743356.1900000004</v>
      </c>
      <c r="AG61" s="63"/>
      <c r="AH61" s="63">
        <v>2862442.1895384612</v>
      </c>
      <c r="AI61" s="63">
        <v>1400903.665307693</v>
      </c>
      <c r="AJ61" s="63">
        <v>4263345.8548461543</v>
      </c>
      <c r="AK61" s="63"/>
      <c r="AL61" s="63">
        <v>169319.25953846099</v>
      </c>
      <c r="AM61" s="63">
        <v>350670.40530769294</v>
      </c>
      <c r="AN61" s="63">
        <v>519989.66484615393</v>
      </c>
      <c r="AO61" s="63"/>
      <c r="AP61" s="1269">
        <v>0.13612163226521051</v>
      </c>
      <c r="AQ61" s="1269">
        <v>0.14496445212762074</v>
      </c>
      <c r="AR61" s="1269">
        <v>0.13849179362718575</v>
      </c>
      <c r="AS61" s="1270"/>
      <c r="AT61" s="1269">
        <v>0.1386211030539275</v>
      </c>
      <c r="AU61" s="1269">
        <v>0.15485780846073607</v>
      </c>
      <c r="AV61" s="1269">
        <v>0.14356737827989841</v>
      </c>
      <c r="AW61" s="1270"/>
      <c r="AX61" s="1269">
        <v>2.4994707887169842E-3</v>
      </c>
      <c r="AY61" s="1269">
        <v>9.8933563331153329E-3</v>
      </c>
      <c r="AZ61" s="1269">
        <v>5.0755846527126558E-3</v>
      </c>
      <c r="BB61" s="25">
        <v>504908.71999999991</v>
      </c>
      <c r="BC61" s="25">
        <v>613461.11</v>
      </c>
      <c r="BD61" s="25">
        <v>510761.24999999994</v>
      </c>
      <c r="BE61" s="25">
        <v>487382.71999999991</v>
      </c>
      <c r="BF61" s="25">
        <v>681860.51000000013</v>
      </c>
      <c r="BG61" s="25">
        <v>485053.41</v>
      </c>
      <c r="BH61" s="25">
        <v>459928.47000000003</v>
      </c>
      <c r="BI61" s="25">
        <v>736933.63576923078</v>
      </c>
      <c r="BJ61" s="25">
        <v>589849.88561538467</v>
      </c>
      <c r="BK61" s="25">
        <v>608024.03384615399</v>
      </c>
      <c r="BL61" s="25">
        <v>793438.69084615388</v>
      </c>
      <c r="BM61" s="25">
        <v>657478.74330769235</v>
      </c>
      <c r="BN61" s="25">
        <v>7129081.1793846162</v>
      </c>
      <c r="BO61" s="1268">
        <v>0.14039626013271495</v>
      </c>
      <c r="BQ61" s="25">
        <v>362462.56999999995</v>
      </c>
      <c r="BR61" s="25">
        <v>445535.94000000006</v>
      </c>
      <c r="BS61" s="25">
        <v>378229.52</v>
      </c>
      <c r="BT61" s="25">
        <v>348358.08999999997</v>
      </c>
      <c r="BU61" s="25">
        <v>468428.74999999994</v>
      </c>
      <c r="BV61" s="25">
        <v>339874.78999999992</v>
      </c>
      <c r="BW61" s="25">
        <v>350233.27000000008</v>
      </c>
      <c r="BX61" s="25">
        <v>480136.55892307695</v>
      </c>
      <c r="BY61" s="25">
        <v>385142.47353846155</v>
      </c>
      <c r="BZ61" s="25">
        <v>380478.09353846154</v>
      </c>
      <c r="CA61" s="25">
        <v>478199.13492307696</v>
      </c>
      <c r="CB61" s="25">
        <v>387613.64953846153</v>
      </c>
      <c r="CC61" s="25">
        <v>4804692.8404615382</v>
      </c>
      <c r="CD61" s="1268">
        <v>0.13648618817546654</v>
      </c>
      <c r="CF61" s="25">
        <v>142446.14999999997</v>
      </c>
      <c r="CG61" s="25">
        <v>167875.62000000002</v>
      </c>
      <c r="CH61" s="25">
        <v>132581.28</v>
      </c>
      <c r="CI61" s="25">
        <v>124450.99</v>
      </c>
      <c r="CJ61" s="25">
        <v>173556.09</v>
      </c>
      <c r="CK61" s="25">
        <v>116510.08</v>
      </c>
      <c r="CL61" s="25">
        <v>79482.75</v>
      </c>
      <c r="CM61" s="25">
        <v>196379.88176923076</v>
      </c>
      <c r="CN61" s="25">
        <v>156563.09361538463</v>
      </c>
      <c r="CO61" s="25">
        <v>156047.78461538465</v>
      </c>
      <c r="CP61" s="25">
        <v>197314.70976923077</v>
      </c>
      <c r="CQ61" s="25">
        <v>154863.38761538462</v>
      </c>
      <c r="CR61" s="25">
        <v>1798071.8173846155</v>
      </c>
      <c r="CS61" s="1268">
        <v>0.14746615825673626</v>
      </c>
      <c r="CU61" s="25">
        <v>0</v>
      </c>
      <c r="CV61" s="25">
        <v>49.550000000000054</v>
      </c>
      <c r="CW61" s="25">
        <v>-49.549999999999983</v>
      </c>
      <c r="CX61" s="25">
        <v>14573.639999999998</v>
      </c>
      <c r="CY61" s="25">
        <v>39875.670000000006</v>
      </c>
      <c r="CZ61" s="25">
        <v>28668.539999999997</v>
      </c>
      <c r="DA61" s="25">
        <v>30212.449999999997</v>
      </c>
      <c r="DB61" s="25">
        <v>60417.195076923083</v>
      </c>
      <c r="DC61" s="25">
        <v>48144.318461538467</v>
      </c>
      <c r="DD61" s="25">
        <v>71498.155692307701</v>
      </c>
      <c r="DE61" s="25">
        <v>117924.84615384616</v>
      </c>
      <c r="DF61" s="25">
        <v>115001.70615384616</v>
      </c>
      <c r="DG61" s="25">
        <v>526316.52153846156</v>
      </c>
      <c r="DH61" s="1268">
        <v>0.15560481904097526</v>
      </c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</row>
    <row r="62" spans="1:205" s="32" customFormat="1" ht="2.25" customHeight="1">
      <c r="D62" s="509"/>
      <c r="F62" s="53"/>
      <c r="G62" s="53"/>
      <c r="H62" s="53"/>
      <c r="I62" s="53"/>
      <c r="J62" s="53"/>
      <c r="K62" s="53"/>
      <c r="L62" s="1267"/>
      <c r="M62" s="53"/>
      <c r="N62" s="53"/>
      <c r="O62" s="53"/>
      <c r="P62" s="53"/>
      <c r="Q62" s="53"/>
      <c r="R62" s="1235"/>
      <c r="S62" s="1235"/>
      <c r="T62" s="1235"/>
      <c r="U62" s="1235"/>
      <c r="V62" s="1235"/>
      <c r="W62" s="1235"/>
      <c r="X62" s="1235"/>
      <c r="Y62" s="1235"/>
      <c r="Z62" s="1235"/>
      <c r="AA62" s="1235"/>
      <c r="AB62" s="1235"/>
      <c r="AC62" s="592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1235"/>
      <c r="AQ62" s="1235"/>
      <c r="AR62" s="1235"/>
      <c r="AS62" s="1235"/>
      <c r="AT62" s="1235"/>
      <c r="AU62" s="1235"/>
      <c r="AV62" s="1235"/>
      <c r="AW62" s="1235"/>
      <c r="AX62" s="1235"/>
      <c r="AY62" s="1235"/>
      <c r="AZ62" s="1235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1267"/>
      <c r="BO62" s="1266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1267"/>
      <c r="CD62" s="1266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1267"/>
      <c r="CS62" s="1266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1267"/>
      <c r="DH62" s="1266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</row>
    <row r="63" spans="1:205" s="32" customFormat="1" ht="23.25" hidden="1" customHeight="1" outlineLevel="1">
      <c r="F63" s="24"/>
      <c r="G63" s="24"/>
      <c r="H63" s="24"/>
      <c r="I63" s="24"/>
      <c r="J63" s="24"/>
      <c r="K63" s="24"/>
      <c r="L63" s="25"/>
      <c r="M63" s="24"/>
      <c r="N63" s="24"/>
      <c r="O63" s="24"/>
      <c r="P63" s="24"/>
      <c r="Q63" s="24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592"/>
      <c r="AQ63" s="592"/>
      <c r="AR63" s="592"/>
      <c r="AS63" s="592"/>
      <c r="AT63" s="592"/>
      <c r="AU63" s="592"/>
      <c r="AV63" s="592"/>
      <c r="AW63" s="592"/>
      <c r="AX63" s="592"/>
      <c r="AY63" s="592"/>
      <c r="AZ63" s="592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5"/>
      <c r="BO63" s="1229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5"/>
      <c r="CD63" s="1229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5"/>
      <c r="CS63" s="1229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5"/>
      <c r="DH63" s="1229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</row>
    <row r="64" spans="1:205" s="1239" customFormat="1" ht="16" hidden="1" outlineLevel="1">
      <c r="A64" s="1265"/>
      <c r="B64" s="1265"/>
      <c r="C64" s="1265"/>
      <c r="D64" s="1263"/>
      <c r="E64" s="1263"/>
      <c r="F64" s="1262"/>
      <c r="G64" s="1262"/>
      <c r="H64" s="1262"/>
      <c r="I64" s="1262"/>
      <c r="J64" s="1262"/>
      <c r="K64" s="1262"/>
      <c r="L64" s="1261"/>
      <c r="M64" s="1262"/>
      <c r="N64" s="1262"/>
      <c r="O64" s="1262"/>
      <c r="P64" s="1262"/>
      <c r="Q64" s="1262"/>
      <c r="R64" s="608"/>
      <c r="S64" s="608"/>
      <c r="T64" s="608"/>
      <c r="U64" s="608"/>
      <c r="V64" s="608"/>
      <c r="W64" s="608"/>
      <c r="X64" s="608"/>
      <c r="Y64" s="608"/>
      <c r="Z64" s="608"/>
      <c r="AA64" s="608"/>
      <c r="AB64" s="608"/>
      <c r="AC64" s="1264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608"/>
      <c r="AQ64" s="608"/>
      <c r="AR64" s="608"/>
      <c r="AS64" s="608"/>
      <c r="AT64" s="608"/>
      <c r="AU64" s="608"/>
      <c r="AV64" s="608"/>
      <c r="AW64" s="608"/>
      <c r="AX64" s="608"/>
      <c r="AY64" s="608"/>
      <c r="AZ64" s="608"/>
      <c r="BA64" s="1263"/>
      <c r="BB64" s="1262" t="s">
        <v>43</v>
      </c>
      <c r="BC64" s="1262" t="s">
        <v>44</v>
      </c>
      <c r="BD64" s="1262" t="s">
        <v>45</v>
      </c>
      <c r="BE64" s="1262" t="s">
        <v>46</v>
      </c>
      <c r="BF64" s="1262" t="s">
        <v>47</v>
      </c>
      <c r="BG64" s="1262" t="s">
        <v>48</v>
      </c>
      <c r="BH64" s="1262" t="s">
        <v>49</v>
      </c>
      <c r="BI64" s="1262" t="s">
        <v>50</v>
      </c>
      <c r="BJ64" s="1262" t="s">
        <v>51</v>
      </c>
      <c r="BK64" s="1262" t="s">
        <v>52</v>
      </c>
      <c r="BL64" s="1262" t="s">
        <v>53</v>
      </c>
      <c r="BM64" s="1262" t="s">
        <v>54</v>
      </c>
      <c r="BN64" s="1261" t="s">
        <v>56</v>
      </c>
      <c r="BO64" s="1260"/>
      <c r="BQ64" s="1262" t="s">
        <v>43</v>
      </c>
      <c r="BR64" s="1262" t="s">
        <v>44</v>
      </c>
      <c r="BS64" s="1262" t="s">
        <v>45</v>
      </c>
      <c r="BT64" s="1262" t="s">
        <v>46</v>
      </c>
      <c r="BU64" s="1262" t="s">
        <v>47</v>
      </c>
      <c r="BV64" s="1262" t="s">
        <v>48</v>
      </c>
      <c r="BW64" s="1262" t="s">
        <v>49</v>
      </c>
      <c r="BX64" s="1262" t="s">
        <v>50</v>
      </c>
      <c r="BY64" s="1262" t="s">
        <v>51</v>
      </c>
      <c r="BZ64" s="1262" t="s">
        <v>52</v>
      </c>
      <c r="CA64" s="1262" t="s">
        <v>53</v>
      </c>
      <c r="CB64" s="1262" t="s">
        <v>54</v>
      </c>
      <c r="CC64" s="1261"/>
      <c r="CD64" s="1260"/>
      <c r="CF64" s="1262" t="s">
        <v>43</v>
      </c>
      <c r="CG64" s="1262" t="s">
        <v>44</v>
      </c>
      <c r="CH64" s="1262" t="s">
        <v>45</v>
      </c>
      <c r="CI64" s="1262" t="s">
        <v>46</v>
      </c>
      <c r="CJ64" s="1262" t="s">
        <v>47</v>
      </c>
      <c r="CK64" s="1262" t="s">
        <v>48</v>
      </c>
      <c r="CL64" s="1262" t="s">
        <v>49</v>
      </c>
      <c r="CM64" s="1262" t="s">
        <v>50</v>
      </c>
      <c r="CN64" s="1262" t="s">
        <v>51</v>
      </c>
      <c r="CO64" s="1262" t="s">
        <v>52</v>
      </c>
      <c r="CP64" s="1262" t="s">
        <v>53</v>
      </c>
      <c r="CQ64" s="1262" t="s">
        <v>54</v>
      </c>
      <c r="CR64" s="1261"/>
      <c r="CS64" s="1260"/>
      <c r="CU64" s="1262" t="s">
        <v>43</v>
      </c>
      <c r="CV64" s="1262" t="s">
        <v>44</v>
      </c>
      <c r="CW64" s="1262" t="s">
        <v>45</v>
      </c>
      <c r="CX64" s="1262" t="s">
        <v>46</v>
      </c>
      <c r="CY64" s="1262" t="s">
        <v>47</v>
      </c>
      <c r="CZ64" s="1262" t="s">
        <v>48</v>
      </c>
      <c r="DA64" s="1262" t="s">
        <v>49</v>
      </c>
      <c r="DB64" s="1262" t="s">
        <v>50</v>
      </c>
      <c r="DC64" s="1262" t="s">
        <v>51</v>
      </c>
      <c r="DD64" s="1262" t="s">
        <v>52</v>
      </c>
      <c r="DE64" s="1262" t="s">
        <v>53</v>
      </c>
      <c r="DF64" s="1262" t="s">
        <v>54</v>
      </c>
      <c r="DG64" s="1261"/>
      <c r="DH64" s="1260"/>
    </row>
    <row r="65" spans="1:205" s="1239" customFormat="1" ht="15" hidden="1" customHeight="1" outlineLevel="1">
      <c r="A65" s="1259"/>
      <c r="B65" s="1259"/>
      <c r="C65" s="1259"/>
      <c r="D65" s="1258"/>
      <c r="E65" s="1258"/>
      <c r="F65" s="1256"/>
      <c r="G65" s="1256"/>
      <c r="H65" s="1256"/>
      <c r="I65" s="1256"/>
      <c r="J65" s="1256"/>
      <c r="K65" s="1256"/>
      <c r="L65" s="1256"/>
      <c r="M65" s="1256"/>
      <c r="N65" s="1256"/>
      <c r="O65" s="1256"/>
      <c r="P65" s="1256"/>
      <c r="Q65" s="1256"/>
      <c r="R65" s="609"/>
      <c r="S65" s="609"/>
      <c r="T65" s="609"/>
      <c r="U65" s="609"/>
      <c r="V65" s="609"/>
      <c r="W65" s="609"/>
      <c r="X65" s="609"/>
      <c r="Y65" s="609"/>
      <c r="Z65" s="609"/>
      <c r="AA65" s="609"/>
      <c r="AB65" s="609"/>
      <c r="AC65" s="609"/>
      <c r="AD65" s="1256"/>
      <c r="AE65" s="1256"/>
      <c r="AF65" s="1256"/>
      <c r="AG65" s="1256"/>
      <c r="AH65" s="1256"/>
      <c r="AI65" s="1256"/>
      <c r="AJ65" s="1256"/>
      <c r="AK65" s="1256"/>
      <c r="AL65" s="1256"/>
      <c r="AM65" s="1256"/>
      <c r="AN65" s="1256"/>
      <c r="AO65" s="1256"/>
      <c r="AP65" s="609"/>
      <c r="AQ65" s="609"/>
      <c r="AR65" s="609"/>
      <c r="AS65" s="609"/>
      <c r="AT65" s="609"/>
      <c r="AU65" s="609"/>
      <c r="AV65" s="609"/>
      <c r="AW65" s="609"/>
      <c r="AX65" s="609"/>
      <c r="AY65" s="609"/>
      <c r="AZ65" s="609"/>
      <c r="BA65" s="1258"/>
      <c r="BB65" s="1256" t="s">
        <v>736</v>
      </c>
      <c r="BC65" s="1256" t="s">
        <v>737</v>
      </c>
      <c r="BD65" s="1256" t="s">
        <v>738</v>
      </c>
      <c r="BE65" s="1256" t="s">
        <v>739</v>
      </c>
      <c r="BF65" s="1256" t="s">
        <v>740</v>
      </c>
      <c r="BG65" s="1256" t="s">
        <v>729</v>
      </c>
      <c r="BH65" s="1256" t="s">
        <v>730</v>
      </c>
      <c r="BI65" s="1256" t="s">
        <v>731</v>
      </c>
      <c r="BJ65" s="1256" t="s">
        <v>732</v>
      </c>
      <c r="BK65" s="1256" t="s">
        <v>733</v>
      </c>
      <c r="BL65" s="1256" t="s">
        <v>734</v>
      </c>
      <c r="BM65" s="1256" t="s">
        <v>735</v>
      </c>
      <c r="BN65" s="1256" t="s">
        <v>9</v>
      </c>
      <c r="BO65" s="1254"/>
      <c r="BQ65" s="1256" t="s">
        <v>736</v>
      </c>
      <c r="BR65" s="1256" t="s">
        <v>737</v>
      </c>
      <c r="BS65" s="1256" t="s">
        <v>738</v>
      </c>
      <c r="BT65" s="1256" t="s">
        <v>739</v>
      </c>
      <c r="BU65" s="1256" t="s">
        <v>740</v>
      </c>
      <c r="BV65" s="1256" t="s">
        <v>729</v>
      </c>
      <c r="BW65" s="1256" t="s">
        <v>730</v>
      </c>
      <c r="BX65" s="1256" t="s">
        <v>731</v>
      </c>
      <c r="BY65" s="1256" t="s">
        <v>732</v>
      </c>
      <c r="BZ65" s="1256" t="s">
        <v>733</v>
      </c>
      <c r="CA65" s="1256" t="s">
        <v>734</v>
      </c>
      <c r="CB65" s="1256" t="s">
        <v>735</v>
      </c>
      <c r="CC65" s="1257" t="s">
        <v>278</v>
      </c>
      <c r="CD65" s="1254"/>
      <c r="CF65" s="1256" t="s">
        <v>736</v>
      </c>
      <c r="CG65" s="1256" t="s">
        <v>737</v>
      </c>
      <c r="CH65" s="1256" t="s">
        <v>738</v>
      </c>
      <c r="CI65" s="1256" t="s">
        <v>739</v>
      </c>
      <c r="CJ65" s="1256" t="s">
        <v>740</v>
      </c>
      <c r="CK65" s="1256" t="s">
        <v>729</v>
      </c>
      <c r="CL65" s="1256" t="s">
        <v>730</v>
      </c>
      <c r="CM65" s="1256" t="s">
        <v>731</v>
      </c>
      <c r="CN65" s="1256" t="s">
        <v>732</v>
      </c>
      <c r="CO65" s="1256" t="s">
        <v>733</v>
      </c>
      <c r="CP65" s="1256" t="s">
        <v>734</v>
      </c>
      <c r="CQ65" s="1256" t="s">
        <v>735</v>
      </c>
      <c r="CR65" s="1255" t="s">
        <v>851</v>
      </c>
      <c r="CS65" s="1254"/>
      <c r="CU65" s="1256" t="s">
        <v>736</v>
      </c>
      <c r="CV65" s="1256" t="s">
        <v>737</v>
      </c>
      <c r="CW65" s="1256" t="s">
        <v>738</v>
      </c>
      <c r="CX65" s="1256" t="s">
        <v>739</v>
      </c>
      <c r="CY65" s="1256" t="s">
        <v>740</v>
      </c>
      <c r="CZ65" s="1256" t="s">
        <v>729</v>
      </c>
      <c r="DA65" s="1256" t="s">
        <v>730</v>
      </c>
      <c r="DB65" s="1256" t="s">
        <v>731</v>
      </c>
      <c r="DC65" s="1256" t="s">
        <v>732</v>
      </c>
      <c r="DD65" s="1256" t="s">
        <v>733</v>
      </c>
      <c r="DE65" s="1256" t="s">
        <v>734</v>
      </c>
      <c r="DF65" s="1256" t="s">
        <v>735</v>
      </c>
      <c r="DG65" s="1255" t="s">
        <v>851</v>
      </c>
      <c r="DH65" s="1254"/>
    </row>
    <row r="66" spans="1:205" s="1239" customFormat="1" hidden="1" outlineLevel="1">
      <c r="A66" s="1230"/>
      <c r="B66" s="1230"/>
      <c r="C66" s="1230"/>
      <c r="D66" s="1252" t="s">
        <v>850</v>
      </c>
      <c r="E66" s="1252"/>
      <c r="F66" s="1249"/>
      <c r="G66" s="1249"/>
      <c r="H66" s="1249"/>
      <c r="I66" s="1249"/>
      <c r="J66" s="1249"/>
      <c r="K66" s="1249"/>
      <c r="L66" s="1251"/>
      <c r="M66" s="1249"/>
      <c r="N66" s="1249"/>
      <c r="O66" s="1249"/>
      <c r="P66" s="1249"/>
      <c r="Q66" s="1249"/>
      <c r="R66" s="610"/>
      <c r="S66" s="610"/>
      <c r="T66" s="610"/>
      <c r="U66" s="610"/>
      <c r="V66" s="610"/>
      <c r="W66" s="610"/>
      <c r="X66" s="610"/>
      <c r="Y66" s="610"/>
      <c r="Z66" s="610"/>
      <c r="AA66" s="610"/>
      <c r="AB66" s="610"/>
      <c r="AC66" s="1253"/>
      <c r="AD66" s="1249"/>
      <c r="AE66" s="1249"/>
      <c r="AF66" s="1249"/>
      <c r="AG66" s="1249"/>
      <c r="AH66" s="1249"/>
      <c r="AI66" s="1249"/>
      <c r="AJ66" s="1249"/>
      <c r="AK66" s="1249"/>
      <c r="AL66" s="1249"/>
      <c r="AM66" s="1249"/>
      <c r="AN66" s="1249"/>
      <c r="AO66" s="1249"/>
      <c r="AP66" s="610"/>
      <c r="AQ66" s="610"/>
      <c r="AR66" s="610"/>
      <c r="AS66" s="610"/>
      <c r="AT66" s="610"/>
      <c r="AU66" s="610"/>
      <c r="AV66" s="610"/>
      <c r="AW66" s="610"/>
      <c r="AX66" s="610"/>
      <c r="AY66" s="610"/>
      <c r="AZ66" s="610"/>
      <c r="BA66" s="1252"/>
      <c r="BB66" s="1249" t="s">
        <v>147</v>
      </c>
      <c r="BC66" s="1249" t="s">
        <v>147</v>
      </c>
      <c r="BD66" s="1249" t="s">
        <v>147</v>
      </c>
      <c r="BE66" s="1249" t="s">
        <v>147</v>
      </c>
      <c r="BF66" s="1249" t="s">
        <v>147</v>
      </c>
      <c r="BG66" s="1249" t="s">
        <v>147</v>
      </c>
      <c r="BH66" s="1249" t="s">
        <v>147</v>
      </c>
      <c r="BI66" s="1249" t="s">
        <v>147</v>
      </c>
      <c r="BJ66" s="1249" t="s">
        <v>147</v>
      </c>
      <c r="BK66" s="1249" t="s">
        <v>147</v>
      </c>
      <c r="BL66" s="1249" t="s">
        <v>147</v>
      </c>
      <c r="BM66" s="1249" t="s">
        <v>147</v>
      </c>
      <c r="BN66" s="1251" t="s">
        <v>147</v>
      </c>
      <c r="BO66" s="1247" t="s">
        <v>35</v>
      </c>
      <c r="BQ66" s="1249" t="s">
        <v>147</v>
      </c>
      <c r="BR66" s="1249" t="s">
        <v>147</v>
      </c>
      <c r="BS66" s="1249" t="s">
        <v>147</v>
      </c>
      <c r="BT66" s="1249" t="s">
        <v>147</v>
      </c>
      <c r="BU66" s="1249" t="s">
        <v>147</v>
      </c>
      <c r="BV66" s="1249" t="s">
        <v>147</v>
      </c>
      <c r="BW66" s="1249" t="s">
        <v>147</v>
      </c>
      <c r="BX66" s="1249" t="s">
        <v>147</v>
      </c>
      <c r="BY66" s="1249" t="s">
        <v>147</v>
      </c>
      <c r="BZ66" s="1249" t="s">
        <v>147</v>
      </c>
      <c r="CA66" s="1249" t="s">
        <v>147</v>
      </c>
      <c r="CB66" s="1249" t="s">
        <v>147</v>
      </c>
      <c r="CC66" s="1250"/>
      <c r="CD66" s="1247" t="s">
        <v>35</v>
      </c>
      <c r="CF66" s="1249" t="s">
        <v>147</v>
      </c>
      <c r="CG66" s="1249" t="s">
        <v>147</v>
      </c>
      <c r="CH66" s="1249" t="s">
        <v>147</v>
      </c>
      <c r="CI66" s="1249" t="s">
        <v>147</v>
      </c>
      <c r="CJ66" s="1249" t="s">
        <v>147</v>
      </c>
      <c r="CK66" s="1249" t="s">
        <v>147</v>
      </c>
      <c r="CL66" s="1249" t="s">
        <v>147</v>
      </c>
      <c r="CM66" s="1249" t="s">
        <v>147</v>
      </c>
      <c r="CN66" s="1249" t="s">
        <v>147</v>
      </c>
      <c r="CO66" s="1249" t="s">
        <v>147</v>
      </c>
      <c r="CP66" s="1249" t="s">
        <v>147</v>
      </c>
      <c r="CQ66" s="1249" t="s">
        <v>147</v>
      </c>
      <c r="CR66" s="1248"/>
      <c r="CS66" s="1247" t="s">
        <v>35</v>
      </c>
      <c r="CU66" s="1249" t="s">
        <v>147</v>
      </c>
      <c r="CV66" s="1249" t="s">
        <v>147</v>
      </c>
      <c r="CW66" s="1249" t="s">
        <v>147</v>
      </c>
      <c r="CX66" s="1249" t="s">
        <v>147</v>
      </c>
      <c r="CY66" s="1249" t="s">
        <v>147</v>
      </c>
      <c r="CZ66" s="1249" t="s">
        <v>147</v>
      </c>
      <c r="DA66" s="1249" t="s">
        <v>147</v>
      </c>
      <c r="DB66" s="1249" t="s">
        <v>147</v>
      </c>
      <c r="DC66" s="1249" t="s">
        <v>147</v>
      </c>
      <c r="DD66" s="1249" t="s">
        <v>147</v>
      </c>
      <c r="DE66" s="1249" t="s">
        <v>147</v>
      </c>
      <c r="DF66" s="1249" t="s">
        <v>147</v>
      </c>
      <c r="DG66" s="1248"/>
      <c r="DH66" s="1247" t="s">
        <v>35</v>
      </c>
    </row>
    <row r="67" spans="1:205" s="1239" customFormat="1" hidden="1" outlineLevel="1">
      <c r="A67" s="1230"/>
      <c r="B67" s="1230"/>
      <c r="C67" s="1230"/>
      <c r="D67" s="1230"/>
      <c r="E67" s="1230"/>
      <c r="F67" s="1246"/>
      <c r="G67" s="1246"/>
      <c r="H67" s="1246"/>
      <c r="I67" s="1246"/>
      <c r="J67" s="1246"/>
      <c r="K67" s="1246"/>
      <c r="L67" s="497"/>
      <c r="M67" s="1246"/>
      <c r="N67" s="1246"/>
      <c r="O67" s="1246"/>
      <c r="P67" s="1246"/>
      <c r="Q67" s="1246"/>
      <c r="R67" s="611"/>
      <c r="S67" s="611"/>
      <c r="T67" s="611"/>
      <c r="U67" s="611"/>
      <c r="V67" s="611"/>
      <c r="W67" s="611"/>
      <c r="X67" s="611"/>
      <c r="Y67" s="611"/>
      <c r="Z67" s="611"/>
      <c r="AA67" s="611"/>
      <c r="AB67" s="611"/>
      <c r="AC67" s="611"/>
      <c r="AD67" s="1246"/>
      <c r="AE67" s="1246"/>
      <c r="AF67" s="1246"/>
      <c r="AG67" s="1246"/>
      <c r="AH67" s="1246"/>
      <c r="AI67" s="1246"/>
      <c r="AJ67" s="1246"/>
      <c r="AK67" s="1246"/>
      <c r="AL67" s="1246"/>
      <c r="AM67" s="1246"/>
      <c r="AN67" s="1246"/>
      <c r="AO67" s="1246"/>
      <c r="AP67" s="611"/>
      <c r="AQ67" s="611"/>
      <c r="AR67" s="611"/>
      <c r="AS67" s="611"/>
      <c r="AT67" s="611"/>
      <c r="AU67" s="611"/>
      <c r="AV67" s="611"/>
      <c r="AW67" s="611"/>
      <c r="AX67" s="611"/>
      <c r="AY67" s="611"/>
      <c r="AZ67" s="611"/>
      <c r="BA67" s="1230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246"/>
      <c r="BL67" s="1246"/>
      <c r="BM67" s="1246"/>
      <c r="BN67" s="497"/>
      <c r="BO67" s="1240"/>
      <c r="CC67" s="497"/>
      <c r="CD67" s="1240"/>
      <c r="CR67" s="497"/>
      <c r="CS67" s="1240"/>
      <c r="DG67" s="497"/>
      <c r="DH67" s="1240"/>
    </row>
    <row r="68" spans="1:205" s="1239" customFormat="1" hidden="1" outlineLevel="1">
      <c r="A68" s="1230"/>
      <c r="B68" s="1230"/>
      <c r="C68" s="1230"/>
      <c r="D68" s="1230"/>
      <c r="E68" s="1230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5"/>
      <c r="S68" s="1245"/>
      <c r="T68" s="1245"/>
      <c r="U68" s="1245"/>
      <c r="V68" s="1245"/>
      <c r="W68" s="1245"/>
      <c r="X68" s="1245"/>
      <c r="Y68" s="1245"/>
      <c r="Z68" s="1245"/>
      <c r="AA68" s="1245"/>
      <c r="AB68" s="1245"/>
      <c r="AC68" s="1245"/>
      <c r="AD68" s="1244"/>
      <c r="AE68" s="1244"/>
      <c r="AF68" s="1244"/>
      <c r="AG68" s="1244"/>
      <c r="AH68" s="1244"/>
      <c r="AI68" s="1244"/>
      <c r="AJ68" s="1244"/>
      <c r="AK68" s="1244"/>
      <c r="AL68" s="1244"/>
      <c r="AM68" s="1244"/>
      <c r="AN68" s="1244"/>
      <c r="AO68" s="1244"/>
      <c r="AP68" s="1245"/>
      <c r="AQ68" s="1245"/>
      <c r="AR68" s="1245"/>
      <c r="AS68" s="1245"/>
      <c r="AT68" s="1245"/>
      <c r="AU68" s="1245"/>
      <c r="AV68" s="1245"/>
      <c r="AW68" s="1245"/>
      <c r="AX68" s="1245"/>
      <c r="AY68" s="1245"/>
      <c r="AZ68" s="1245"/>
      <c r="BA68" s="1230"/>
      <c r="BB68" s="1244" t="s">
        <v>90</v>
      </c>
      <c r="BC68" s="1244" t="s">
        <v>90</v>
      </c>
      <c r="BD68" s="1244" t="s">
        <v>90</v>
      </c>
      <c r="BE68" s="1244" t="s">
        <v>90</v>
      </c>
      <c r="BF68" s="1244" t="s">
        <v>90</v>
      </c>
      <c r="BG68" s="1244" t="s">
        <v>90</v>
      </c>
      <c r="BH68" s="1244" t="s">
        <v>90</v>
      </c>
      <c r="BI68" s="1244" t="s">
        <v>90</v>
      </c>
      <c r="BJ68" s="1244" t="s">
        <v>90</v>
      </c>
      <c r="BK68" s="1244" t="s">
        <v>90</v>
      </c>
      <c r="BL68" s="1244" t="s">
        <v>90</v>
      </c>
      <c r="BM68" s="1244" t="s">
        <v>90</v>
      </c>
      <c r="BN68" s="1244"/>
      <c r="BO68" s="1243"/>
      <c r="CC68" s="1244"/>
      <c r="CD68" s="1243"/>
      <c r="CR68" s="1244"/>
      <c r="CS68" s="1243"/>
      <c r="DG68" s="1244"/>
      <c r="DH68" s="1243"/>
    </row>
    <row r="69" spans="1:205" s="1239" customFormat="1" hidden="1" outlineLevel="1">
      <c r="A69" s="1230"/>
      <c r="B69" s="1230"/>
      <c r="C69" s="1230"/>
      <c r="D69" s="1230"/>
      <c r="E69" s="1230"/>
      <c r="F69" s="1244"/>
      <c r="G69" s="1244"/>
      <c r="H69" s="1244"/>
      <c r="I69" s="1244"/>
      <c r="J69" s="1244"/>
      <c r="K69" s="1244"/>
      <c r="L69" s="1244"/>
      <c r="M69" s="1244"/>
      <c r="N69" s="1244"/>
      <c r="O69" s="1244"/>
      <c r="P69" s="1244"/>
      <c r="Q69" s="1244"/>
      <c r="R69" s="1245"/>
      <c r="S69" s="1245"/>
      <c r="T69" s="1245"/>
      <c r="U69" s="1245"/>
      <c r="V69" s="1245"/>
      <c r="W69" s="1245"/>
      <c r="X69" s="1245"/>
      <c r="Y69" s="1245"/>
      <c r="Z69" s="1245"/>
      <c r="AA69" s="1245"/>
      <c r="AB69" s="1245"/>
      <c r="AC69" s="1245"/>
      <c r="AD69" s="1244"/>
      <c r="AE69" s="1244"/>
      <c r="AF69" s="1244"/>
      <c r="AG69" s="1244"/>
      <c r="AH69" s="1244"/>
      <c r="AI69" s="1244"/>
      <c r="AJ69" s="1244"/>
      <c r="AK69" s="1244"/>
      <c r="AL69" s="1244"/>
      <c r="AM69" s="1244"/>
      <c r="AN69" s="1244"/>
      <c r="AO69" s="1244"/>
      <c r="AP69" s="1245"/>
      <c r="AQ69" s="1245"/>
      <c r="AR69" s="1245"/>
      <c r="AS69" s="1245"/>
      <c r="AT69" s="1245"/>
      <c r="AU69" s="1245"/>
      <c r="AV69" s="1245"/>
      <c r="AW69" s="1245"/>
      <c r="AX69" s="1245"/>
      <c r="AY69" s="1245"/>
      <c r="AZ69" s="1245"/>
      <c r="BA69" s="1230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244"/>
      <c r="BO69" s="1243"/>
      <c r="CC69" s="1244"/>
      <c r="CD69" s="1243"/>
      <c r="CR69" s="1244"/>
      <c r="CS69" s="1243"/>
      <c r="DG69" s="1244"/>
      <c r="DH69" s="1243"/>
    </row>
    <row r="70" spans="1:205" s="1230" customFormat="1" ht="23.25" hidden="1" customHeight="1" outlineLevel="1">
      <c r="D70" s="1230" t="s">
        <v>33</v>
      </c>
      <c r="F70" s="1231"/>
      <c r="G70" s="1231"/>
      <c r="H70" s="1231"/>
      <c r="I70" s="1231"/>
      <c r="J70" s="1231"/>
      <c r="K70" s="1231"/>
      <c r="L70" s="498"/>
      <c r="M70" s="1231"/>
      <c r="N70" s="1231"/>
      <c r="O70" s="1231"/>
      <c r="P70" s="1231"/>
      <c r="Q70" s="1231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1231"/>
      <c r="AE70" s="1231"/>
      <c r="AF70" s="1231"/>
      <c r="AG70" s="1231"/>
      <c r="AH70" s="1231"/>
      <c r="AI70" s="1231"/>
      <c r="AJ70" s="1231"/>
      <c r="AK70" s="1231"/>
      <c r="AL70" s="1231"/>
      <c r="AM70" s="1231"/>
      <c r="AN70" s="1231"/>
      <c r="AO70" s="1231"/>
      <c r="AP70" s="592"/>
      <c r="AQ70" s="592"/>
      <c r="AR70" s="592"/>
      <c r="AS70" s="592"/>
      <c r="AT70" s="592"/>
      <c r="AU70" s="592"/>
      <c r="AV70" s="592"/>
      <c r="AW70" s="592"/>
      <c r="AX70" s="592"/>
      <c r="AY70" s="592"/>
      <c r="AZ70" s="592"/>
      <c r="BB70" s="1231">
        <v>3679188</v>
      </c>
      <c r="BC70" s="1231">
        <v>4318525</v>
      </c>
      <c r="BD70" s="1231">
        <v>3832804</v>
      </c>
      <c r="BE70" s="1231">
        <v>4211521</v>
      </c>
      <c r="BF70" s="1231">
        <v>5996816</v>
      </c>
      <c r="BG70" s="1231">
        <v>3454182</v>
      </c>
      <c r="BH70" s="1231">
        <v>4202748</v>
      </c>
      <c r="BI70" s="1231">
        <v>5204276</v>
      </c>
      <c r="BJ70" s="1231">
        <v>4170799</v>
      </c>
      <c r="BK70" s="1231">
        <v>4214899</v>
      </c>
      <c r="BL70" s="1231">
        <v>5562020</v>
      </c>
      <c r="BM70" s="1231">
        <v>4596846</v>
      </c>
      <c r="BN70" s="498">
        <v>53444624</v>
      </c>
      <c r="BO70" s="1240"/>
      <c r="BP70" s="1231"/>
      <c r="BQ70" s="1290">
        <v>2758059</v>
      </c>
      <c r="BR70" s="1290">
        <v>3148445</v>
      </c>
      <c r="BS70" s="1290">
        <v>2674981</v>
      </c>
      <c r="BT70" s="1290">
        <v>2864899</v>
      </c>
      <c r="BU70" s="1290">
        <v>4079574</v>
      </c>
      <c r="BV70" s="1290">
        <v>2315723</v>
      </c>
      <c r="BW70" s="1290">
        <v>2807716</v>
      </c>
      <c r="BX70" s="1290">
        <v>3508484</v>
      </c>
      <c r="BY70" s="1290">
        <v>2830048</v>
      </c>
      <c r="BZ70" s="1290">
        <v>2725622</v>
      </c>
      <c r="CA70" s="1290">
        <v>3467309</v>
      </c>
      <c r="CB70" s="1290">
        <v>2886634</v>
      </c>
      <c r="CC70" s="498">
        <v>36067494</v>
      </c>
      <c r="CD70" s="1240"/>
      <c r="CE70" s="1231"/>
      <c r="CF70" s="1290">
        <v>921129</v>
      </c>
      <c r="CG70" s="1290">
        <v>1170080</v>
      </c>
      <c r="CH70" s="1290">
        <v>991787</v>
      </c>
      <c r="CI70" s="1290">
        <v>993332</v>
      </c>
      <c r="CJ70" s="1290">
        <v>1414190</v>
      </c>
      <c r="CK70" s="1290">
        <v>839862</v>
      </c>
      <c r="CL70" s="1290">
        <v>1029073</v>
      </c>
      <c r="CM70" s="1290">
        <v>1250729</v>
      </c>
      <c r="CN70" s="1290">
        <v>989006</v>
      </c>
      <c r="CO70" s="1290">
        <v>977985</v>
      </c>
      <c r="CP70" s="1290">
        <v>1270711</v>
      </c>
      <c r="CQ70" s="1290">
        <v>952647</v>
      </c>
      <c r="CR70" s="498">
        <v>12800531</v>
      </c>
      <c r="CS70" s="1240"/>
      <c r="CT70" s="1231"/>
      <c r="CU70" s="1290">
        <v>0</v>
      </c>
      <c r="CV70" s="1290">
        <v>0</v>
      </c>
      <c r="CW70" s="1290">
        <v>166036</v>
      </c>
      <c r="CX70" s="1290">
        <v>353290</v>
      </c>
      <c r="CY70" s="1290">
        <v>503052</v>
      </c>
      <c r="CZ70" s="1290">
        <v>298597</v>
      </c>
      <c r="DA70" s="1290">
        <v>365959</v>
      </c>
      <c r="DB70" s="1290">
        <v>445063</v>
      </c>
      <c r="DC70" s="1290">
        <v>351745</v>
      </c>
      <c r="DD70" s="1290">
        <v>511292</v>
      </c>
      <c r="DE70" s="1290">
        <v>824000</v>
      </c>
      <c r="DF70" s="1290">
        <v>757565</v>
      </c>
      <c r="DG70" s="498">
        <v>4576599</v>
      </c>
      <c r="DH70" s="1240"/>
      <c r="DI70" s="1231"/>
      <c r="DJ70" s="1231"/>
      <c r="DK70" s="1231"/>
      <c r="DL70" s="1231"/>
      <c r="DM70" s="1231"/>
      <c r="DN70" s="1231"/>
      <c r="DO70" s="1231"/>
      <c r="DP70" s="1231"/>
      <c r="DQ70" s="1231"/>
      <c r="DR70" s="1231"/>
      <c r="DS70" s="1231"/>
      <c r="DT70" s="1231"/>
      <c r="DU70" s="1231"/>
      <c r="DV70" s="1231"/>
      <c r="DW70" s="1231"/>
      <c r="DX70" s="1231"/>
      <c r="DY70" s="1231"/>
      <c r="DZ70" s="1231"/>
      <c r="EA70" s="1231"/>
      <c r="EB70" s="1231"/>
      <c r="EC70" s="1231"/>
      <c r="ED70" s="1231"/>
      <c r="EE70" s="1231"/>
      <c r="EF70" s="1231"/>
      <c r="EG70" s="1231"/>
      <c r="EH70" s="1231"/>
      <c r="EI70" s="1231"/>
      <c r="EJ70" s="1231"/>
      <c r="EK70" s="1231"/>
      <c r="EL70" s="1231"/>
      <c r="EM70" s="1231"/>
      <c r="EN70" s="1231"/>
      <c r="EO70" s="1231"/>
      <c r="EP70" s="1231"/>
      <c r="EQ70" s="1231"/>
      <c r="ER70" s="1231"/>
      <c r="ES70" s="1231"/>
      <c r="ET70" s="1231"/>
      <c r="EU70" s="1231"/>
      <c r="EV70" s="1231"/>
      <c r="EW70" s="1231"/>
      <c r="EX70" s="1231"/>
      <c r="EY70" s="1231"/>
      <c r="EZ70" s="1231"/>
      <c r="FA70" s="1231"/>
      <c r="FB70" s="1231"/>
      <c r="FC70" s="1231"/>
      <c r="FD70" s="1231"/>
      <c r="FE70" s="1231"/>
      <c r="FF70" s="1231"/>
      <c r="FG70" s="1231"/>
      <c r="FH70" s="1231"/>
      <c r="FI70" s="1231"/>
      <c r="FJ70" s="1231"/>
      <c r="FK70" s="1231"/>
      <c r="FL70" s="1231"/>
      <c r="FM70" s="1231"/>
      <c r="FN70" s="1231"/>
      <c r="FO70" s="1231"/>
      <c r="FP70" s="1231"/>
      <c r="FQ70" s="1231"/>
      <c r="FR70" s="1231"/>
      <c r="FS70" s="1231"/>
      <c r="FT70" s="1231"/>
      <c r="FU70" s="1231"/>
      <c r="FV70" s="1231"/>
      <c r="FW70" s="1231"/>
      <c r="FX70" s="1231"/>
      <c r="FY70" s="1231"/>
      <c r="FZ70" s="1231"/>
      <c r="GA70" s="1231"/>
      <c r="GD70" s="1231"/>
      <c r="GE70" s="1231"/>
      <c r="GF70" s="1231"/>
      <c r="GG70" s="1231"/>
      <c r="GH70" s="1231"/>
      <c r="GI70" s="1231"/>
      <c r="GJ70" s="1231"/>
      <c r="GK70" s="1231"/>
      <c r="GL70" s="1231"/>
      <c r="GM70" s="1231"/>
      <c r="GN70" s="1231"/>
      <c r="GO70" s="1231"/>
      <c r="GP70" s="1231"/>
      <c r="GQ70" s="1231"/>
      <c r="GR70" s="1231"/>
      <c r="GS70" s="1231"/>
      <c r="GT70" s="1231"/>
      <c r="GU70" s="1231"/>
      <c r="GV70" s="1231"/>
      <c r="GW70" s="1231"/>
    </row>
    <row r="71" spans="1:205" s="1239" customFormat="1" hidden="1" outlineLevel="1">
      <c r="A71" s="1230"/>
      <c r="B71" s="1230"/>
      <c r="C71" s="1230"/>
      <c r="D71" s="1230"/>
      <c r="E71" s="1230"/>
      <c r="F71" s="1242"/>
      <c r="G71" s="1242"/>
      <c r="H71" s="1242"/>
      <c r="I71" s="1242"/>
      <c r="J71" s="1242"/>
      <c r="K71" s="1242"/>
      <c r="L71" s="1241"/>
      <c r="M71" s="1242"/>
      <c r="N71" s="1242"/>
      <c r="O71" s="1242"/>
      <c r="P71" s="1242"/>
      <c r="Q71" s="1242"/>
      <c r="R71" s="606"/>
      <c r="S71" s="606"/>
      <c r="T71" s="606"/>
      <c r="U71" s="606"/>
      <c r="V71" s="606"/>
      <c r="W71" s="606"/>
      <c r="X71" s="606"/>
      <c r="Y71" s="606"/>
      <c r="Z71" s="606"/>
      <c r="AA71" s="606"/>
      <c r="AB71" s="606"/>
      <c r="AC71" s="606"/>
      <c r="AD71" s="1242"/>
      <c r="AE71" s="1242"/>
      <c r="AF71" s="1242"/>
      <c r="AG71" s="1242"/>
      <c r="AH71" s="1242"/>
      <c r="AI71" s="1242"/>
      <c r="AJ71" s="1242"/>
      <c r="AK71" s="1242"/>
      <c r="AL71" s="1242"/>
      <c r="AM71" s="1242"/>
      <c r="AN71" s="1242"/>
      <c r="AO71" s="1242"/>
      <c r="AP71" s="606"/>
      <c r="AQ71" s="606"/>
      <c r="AR71" s="606"/>
      <c r="AS71" s="606"/>
      <c r="AT71" s="606"/>
      <c r="AU71" s="606"/>
      <c r="AV71" s="606"/>
      <c r="AW71" s="606"/>
      <c r="AX71" s="606"/>
      <c r="AY71" s="606"/>
      <c r="AZ71" s="606"/>
      <c r="BA71" s="1230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241"/>
      <c r="BO71" s="1240"/>
      <c r="CC71" s="1241"/>
      <c r="CD71" s="1240"/>
      <c r="CR71" s="1241"/>
      <c r="CS71" s="1240"/>
      <c r="DG71" s="1241"/>
      <c r="DH71" s="1240"/>
    </row>
    <row r="72" spans="1:205" s="1230" customFormat="1" ht="23.25" hidden="1" customHeight="1" outlineLevel="1">
      <c r="C72" s="32"/>
      <c r="D72" s="1230" t="s">
        <v>70</v>
      </c>
      <c r="F72" s="1231"/>
      <c r="G72" s="1231"/>
      <c r="H72" s="1231"/>
      <c r="I72" s="1231"/>
      <c r="J72" s="1231"/>
      <c r="K72" s="1231"/>
      <c r="L72" s="498"/>
      <c r="M72" s="1231"/>
      <c r="N72" s="1231"/>
      <c r="O72" s="1231"/>
      <c r="P72" s="1231"/>
      <c r="Q72" s="1231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1231"/>
      <c r="AE72" s="1231"/>
      <c r="AF72" s="1231"/>
      <c r="AG72" s="1231"/>
      <c r="AH72" s="1231"/>
      <c r="AI72" s="1231"/>
      <c r="AJ72" s="1231"/>
      <c r="AK72" s="1231"/>
      <c r="AL72" s="1231"/>
      <c r="AM72" s="1231"/>
      <c r="AN72" s="1231"/>
      <c r="AO72" s="1231"/>
      <c r="AP72" s="592"/>
      <c r="AQ72" s="592"/>
      <c r="AR72" s="592"/>
      <c r="AS72" s="592"/>
      <c r="AT72" s="592"/>
      <c r="AU72" s="592"/>
      <c r="AV72" s="592"/>
      <c r="AW72" s="592"/>
      <c r="AX72" s="592"/>
      <c r="AY72" s="592"/>
      <c r="AZ72" s="592"/>
      <c r="BA72" s="1230" t="s">
        <v>70</v>
      </c>
      <c r="BB72" s="1231">
        <v>75246.381379628758</v>
      </c>
      <c r="BC72" s="1231">
        <v>88439.840710601842</v>
      </c>
      <c r="BD72" s="1231">
        <v>73633.597432664756</v>
      </c>
      <c r="BE72" s="1231">
        <v>92783.027415751742</v>
      </c>
      <c r="BF72" s="1231">
        <v>129412.65017018191</v>
      </c>
      <c r="BG72" s="1231">
        <v>76204.983286853647</v>
      </c>
      <c r="BH72" s="1231">
        <v>89760.81805717641</v>
      </c>
      <c r="BI72" s="1231">
        <v>110183.94321679356</v>
      </c>
      <c r="BJ72" s="1231">
        <v>95079.936754730385</v>
      </c>
      <c r="BK72" s="1231">
        <v>88440.722521478194</v>
      </c>
      <c r="BL72" s="1231">
        <v>119131.75609610681</v>
      </c>
      <c r="BM72" s="1231">
        <v>100044.03788130445</v>
      </c>
      <c r="BN72" s="498">
        <v>1138361.6949232726</v>
      </c>
      <c r="BQ72" s="1290">
        <v>53579.507275302705</v>
      </c>
      <c r="BR72" s="1290">
        <v>61264.894919166727</v>
      </c>
      <c r="BS72" s="1290">
        <v>51525.07156476548</v>
      </c>
      <c r="BT72" s="1290">
        <v>57178.903541465763</v>
      </c>
      <c r="BU72" s="1290">
        <v>79951.114458266646</v>
      </c>
      <c r="BV72" s="1290">
        <v>45313.574725689308</v>
      </c>
      <c r="BW72" s="1290">
        <v>54871.923388166935</v>
      </c>
      <c r="BX72" s="1290">
        <v>68341.450223783395</v>
      </c>
      <c r="BY72" s="1290">
        <v>56233.230698357074</v>
      </c>
      <c r="BZ72" s="1290">
        <v>51488.710875287543</v>
      </c>
      <c r="CA72" s="1290">
        <v>65925.354763270516</v>
      </c>
      <c r="CB72" s="1290">
        <v>54740.537969434947</v>
      </c>
      <c r="CC72" s="498">
        <v>700414.27440295694</v>
      </c>
      <c r="CD72" s="1238">
        <v>1.3105420563964618E-2</v>
      </c>
      <c r="CE72" s="1231"/>
      <c r="CF72" s="1290">
        <v>21666.874104326045</v>
      </c>
      <c r="CG72" s="1290">
        <v>27174.945791435115</v>
      </c>
      <c r="CH72" s="1290">
        <v>22108.525867899276</v>
      </c>
      <c r="CI72" s="1290">
        <v>23460.129386343971</v>
      </c>
      <c r="CJ72" s="1290">
        <v>32174.552126264629</v>
      </c>
      <c r="CK72" s="1290">
        <v>20624.010528672352</v>
      </c>
      <c r="CL72" s="1290">
        <v>22302.692303446565</v>
      </c>
      <c r="CM72" s="1290">
        <v>26551.018905531164</v>
      </c>
      <c r="CN72" s="1290">
        <v>22276.916759637257</v>
      </c>
      <c r="CO72" s="1290">
        <v>20571.740011292106</v>
      </c>
      <c r="CP72" s="1290">
        <v>26172.264276600639</v>
      </c>
      <c r="CQ72" s="1290">
        <v>19978.737844756637</v>
      </c>
      <c r="CR72" s="498">
        <v>285062.40790620568</v>
      </c>
      <c r="CS72" s="1238">
        <v>7.9035823200304875E-3</v>
      </c>
      <c r="CT72" s="1231"/>
      <c r="CU72" s="1290">
        <v>0</v>
      </c>
      <c r="CV72" s="1290">
        <v>0</v>
      </c>
      <c r="CW72" s="1290">
        <v>0</v>
      </c>
      <c r="CX72" s="1290">
        <v>12143.994487942015</v>
      </c>
      <c r="CY72" s="1290">
        <v>17286.983585650632</v>
      </c>
      <c r="CZ72" s="1290">
        <v>10267.398032491979</v>
      </c>
      <c r="DA72" s="1290">
        <v>12586.202365562916</v>
      </c>
      <c r="DB72" s="1290">
        <v>15291.474087479006</v>
      </c>
      <c r="DC72" s="1290">
        <v>16569.78929673606</v>
      </c>
      <c r="DD72" s="1290">
        <v>16380.271634898534</v>
      </c>
      <c r="DE72" s="1290">
        <v>27034.137056235668</v>
      </c>
      <c r="DF72" s="1290">
        <v>25324.762067112861</v>
      </c>
      <c r="DG72" s="498">
        <v>152885.01261410967</v>
      </c>
      <c r="DH72" s="1238">
        <v>1.1943646135782153E-2</v>
      </c>
      <c r="DI72" s="1231"/>
      <c r="DJ72" s="1231"/>
      <c r="DK72" s="1231"/>
      <c r="DL72" s="1231"/>
      <c r="DM72" s="1231"/>
      <c r="DN72" s="1231"/>
      <c r="DO72" s="1231"/>
      <c r="DP72" s="1231"/>
      <c r="DQ72" s="1231"/>
      <c r="DR72" s="1231"/>
      <c r="DS72" s="1231"/>
      <c r="DT72" s="1231"/>
      <c r="DU72" s="1231"/>
      <c r="DV72" s="1231"/>
      <c r="DW72" s="1231"/>
      <c r="DX72" s="1231"/>
      <c r="DY72" s="1231"/>
      <c r="DZ72" s="1231"/>
      <c r="EA72" s="1231"/>
      <c r="EB72" s="1231"/>
      <c r="EC72" s="1231"/>
      <c r="ED72" s="1231"/>
      <c r="EE72" s="1231"/>
      <c r="EF72" s="1231"/>
      <c r="EG72" s="1231"/>
      <c r="EH72" s="1231"/>
      <c r="EI72" s="1231"/>
      <c r="EJ72" s="1231"/>
      <c r="EK72" s="1231"/>
      <c r="EL72" s="1231"/>
      <c r="EM72" s="1231"/>
      <c r="EN72" s="1231"/>
      <c r="EO72" s="1231"/>
      <c r="EP72" s="1231"/>
      <c r="EQ72" s="1231"/>
      <c r="ER72" s="1231"/>
      <c r="ES72" s="1231"/>
      <c r="ET72" s="1231"/>
      <c r="EU72" s="1231"/>
      <c r="EV72" s="1231"/>
      <c r="EW72" s="1231"/>
      <c r="EX72" s="1231"/>
      <c r="EY72" s="1231"/>
      <c r="EZ72" s="1231"/>
      <c r="FA72" s="1231"/>
      <c r="FB72" s="1231"/>
      <c r="FC72" s="1231"/>
      <c r="FD72" s="1231"/>
      <c r="FE72" s="1231"/>
      <c r="FF72" s="1231"/>
      <c r="FG72" s="1231"/>
      <c r="FH72" s="1231"/>
      <c r="FI72" s="1231"/>
      <c r="FJ72" s="1231"/>
      <c r="FK72" s="1231"/>
      <c r="FL72" s="1231"/>
      <c r="FM72" s="1231"/>
      <c r="FN72" s="1231"/>
      <c r="FO72" s="1231"/>
      <c r="FP72" s="1231"/>
      <c r="FQ72" s="1231"/>
      <c r="FR72" s="1231"/>
      <c r="FS72" s="1231"/>
      <c r="FT72" s="1231"/>
      <c r="FU72" s="1231"/>
      <c r="FV72" s="1231"/>
      <c r="FW72" s="1231"/>
      <c r="FX72" s="1231"/>
      <c r="FY72" s="1231"/>
      <c r="FZ72" s="1231"/>
      <c r="GA72" s="1231"/>
      <c r="GD72" s="1231"/>
      <c r="GE72" s="1231"/>
      <c r="GF72" s="1231"/>
      <c r="GG72" s="1231"/>
      <c r="GH72" s="1231"/>
      <c r="GI72" s="1231"/>
      <c r="GJ72" s="1231"/>
      <c r="GK72" s="1231"/>
      <c r="GL72" s="1231"/>
      <c r="GM72" s="1231"/>
      <c r="GN72" s="1231"/>
      <c r="GO72" s="1231"/>
      <c r="GP72" s="1231"/>
      <c r="GQ72" s="1231"/>
      <c r="GR72" s="1231"/>
      <c r="GS72" s="1231"/>
      <c r="GT72" s="1231"/>
      <c r="GU72" s="1231"/>
      <c r="GV72" s="1231"/>
      <c r="GW72" s="1231"/>
    </row>
    <row r="73" spans="1:205" s="1230" customFormat="1" ht="23.25" hidden="1" customHeight="1" outlineLevel="1">
      <c r="C73" s="32"/>
      <c r="D73" s="1230" t="s">
        <v>144</v>
      </c>
      <c r="F73" s="1231"/>
      <c r="G73" s="1231"/>
      <c r="H73" s="1231"/>
      <c r="I73" s="1231"/>
      <c r="J73" s="1231"/>
      <c r="K73" s="1231"/>
      <c r="L73" s="498"/>
      <c r="M73" s="1231"/>
      <c r="N73" s="1231"/>
      <c r="O73" s="1231"/>
      <c r="P73" s="1231"/>
      <c r="Q73" s="1231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1231"/>
      <c r="AE73" s="1231"/>
      <c r="AF73" s="1231"/>
      <c r="AG73" s="1231"/>
      <c r="AH73" s="1231"/>
      <c r="AI73" s="1231"/>
      <c r="AJ73" s="1231"/>
      <c r="AK73" s="1231"/>
      <c r="AL73" s="1231"/>
      <c r="AM73" s="1231"/>
      <c r="AN73" s="1231"/>
      <c r="AO73" s="1231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1230" t="s">
        <v>144</v>
      </c>
      <c r="BB73" s="1231">
        <v>88574.725191256875</v>
      </c>
      <c r="BC73" s="1231">
        <v>116727.02678361427</v>
      </c>
      <c r="BD73" s="1231">
        <v>137154.58766288758</v>
      </c>
      <c r="BE73" s="1231">
        <v>99338.394877343089</v>
      </c>
      <c r="BF73" s="1231">
        <v>112546.37622884418</v>
      </c>
      <c r="BG73" s="1231">
        <v>117318.88000316377</v>
      </c>
      <c r="BH73" s="1231">
        <v>108337.66941854221</v>
      </c>
      <c r="BI73" s="1231">
        <v>132274.33466202096</v>
      </c>
      <c r="BJ73" s="1231">
        <v>80710.549495033629</v>
      </c>
      <c r="BK73" s="1231">
        <v>119594.45887045834</v>
      </c>
      <c r="BL73" s="1231">
        <v>143740.13691486535</v>
      </c>
      <c r="BM73" s="1231">
        <v>108612.54230651294</v>
      </c>
      <c r="BN73" s="498">
        <v>1364929.6824145433</v>
      </c>
      <c r="BQ73" s="1290">
        <v>59305.257148006218</v>
      </c>
      <c r="BR73" s="1290">
        <v>79341.541736634739</v>
      </c>
      <c r="BS73" s="1290">
        <v>76443.957241084572</v>
      </c>
      <c r="BT73" s="1290">
        <v>66754.799443277385</v>
      </c>
      <c r="BU73" s="1290">
        <v>76496.495209105575</v>
      </c>
      <c r="BV73" s="1290">
        <v>80323.651842666295</v>
      </c>
      <c r="BW73" s="1290">
        <v>71681.572904253757</v>
      </c>
      <c r="BX73" s="1290">
        <v>84832.654822317461</v>
      </c>
      <c r="BY73" s="1290">
        <v>67992.839049501184</v>
      </c>
      <c r="BZ73" s="1290">
        <v>78052.717886189406</v>
      </c>
      <c r="CA73" s="1290">
        <v>94200.419781370307</v>
      </c>
      <c r="CB73" s="1290">
        <v>75168.59639753541</v>
      </c>
      <c r="CC73" s="498">
        <v>910594.50346194231</v>
      </c>
      <c r="CD73" s="1238">
        <v>1.7038093550100424E-2</v>
      </c>
      <c r="CE73" s="1231"/>
      <c r="CF73" s="1290">
        <v>29269.468043250658</v>
      </c>
      <c r="CG73" s="1290">
        <v>37385.485046979535</v>
      </c>
      <c r="CH73" s="1290">
        <v>37071.277191033791</v>
      </c>
      <c r="CI73" s="1290">
        <v>32911.505248426882</v>
      </c>
      <c r="CJ73" s="1290">
        <v>39755.343506823316</v>
      </c>
      <c r="CK73" s="1290">
        <v>34386.682575101557</v>
      </c>
      <c r="CL73" s="1290">
        <v>37685.601498097363</v>
      </c>
      <c r="CM73" s="1290">
        <v>48017.147923482145</v>
      </c>
      <c r="CN73" s="1290">
        <v>35709.22281746244</v>
      </c>
      <c r="CO73" s="1290">
        <v>40604.831338523567</v>
      </c>
      <c r="CP73" s="1290">
        <v>51236.207663887828</v>
      </c>
      <c r="CQ73" s="1290">
        <v>41452.648647969349</v>
      </c>
      <c r="CR73" s="498">
        <v>465485.42150103842</v>
      </c>
      <c r="CS73" s="1238">
        <v>1.2905954084335286E-2</v>
      </c>
      <c r="CT73" s="1231"/>
      <c r="CU73" s="1290">
        <v>0</v>
      </c>
      <c r="CV73" s="1290">
        <v>0</v>
      </c>
      <c r="CW73" s="1290">
        <v>23639.353230769233</v>
      </c>
      <c r="CX73" s="1290">
        <v>-327.90981436117727</v>
      </c>
      <c r="CY73" s="1290">
        <v>-3705.4624870847165</v>
      </c>
      <c r="CZ73" s="1290">
        <v>2608.5455853959138</v>
      </c>
      <c r="DA73" s="1290">
        <v>-1029.5049838089071</v>
      </c>
      <c r="DB73" s="1290">
        <v>-575.46808377863272</v>
      </c>
      <c r="DC73" s="1290">
        <v>-22991.512371930006</v>
      </c>
      <c r="DD73" s="1290">
        <v>936.90964574537429</v>
      </c>
      <c r="DE73" s="1290">
        <v>-1696.4905303928026</v>
      </c>
      <c r="DF73" s="1290">
        <v>-8008.7027389918221</v>
      </c>
      <c r="DG73" s="498">
        <v>-11150.242548437542</v>
      </c>
      <c r="DH73" s="1238">
        <v>-8.7107656302988848E-4</v>
      </c>
      <c r="DI73" s="1231"/>
      <c r="DJ73" s="1231"/>
      <c r="DK73" s="1231"/>
      <c r="DL73" s="1231"/>
      <c r="DM73" s="1231"/>
      <c r="DN73" s="1231"/>
      <c r="DO73" s="1231"/>
      <c r="DP73" s="1231"/>
      <c r="DQ73" s="1231"/>
      <c r="DR73" s="1231"/>
      <c r="DS73" s="1231"/>
      <c r="DT73" s="1231"/>
      <c r="DU73" s="1231"/>
      <c r="DV73" s="1231"/>
      <c r="DW73" s="1231"/>
      <c r="DX73" s="1231"/>
      <c r="DY73" s="1231"/>
      <c r="DZ73" s="1231"/>
      <c r="EA73" s="1231"/>
      <c r="EB73" s="1231"/>
      <c r="EC73" s="1231"/>
      <c r="ED73" s="1231"/>
      <c r="EE73" s="1231"/>
      <c r="EF73" s="1231"/>
      <c r="EG73" s="1231"/>
      <c r="EH73" s="1231"/>
      <c r="EI73" s="1231"/>
      <c r="EJ73" s="1231"/>
      <c r="EK73" s="1231"/>
      <c r="EL73" s="1231"/>
      <c r="EM73" s="1231"/>
      <c r="EN73" s="1231"/>
      <c r="EO73" s="1231"/>
      <c r="EP73" s="1231"/>
      <c r="EQ73" s="1231"/>
      <c r="ER73" s="1231"/>
      <c r="ES73" s="1231"/>
      <c r="ET73" s="1231"/>
      <c r="EU73" s="1231"/>
      <c r="EV73" s="1231"/>
      <c r="EW73" s="1231"/>
      <c r="EX73" s="1231"/>
      <c r="EY73" s="1231"/>
      <c r="EZ73" s="1231"/>
      <c r="FA73" s="1231"/>
      <c r="FB73" s="1231"/>
      <c r="FC73" s="1231"/>
      <c r="FD73" s="1231"/>
      <c r="FE73" s="1231"/>
      <c r="FF73" s="1231"/>
      <c r="FG73" s="1231"/>
      <c r="FH73" s="1231"/>
      <c r="FI73" s="1231"/>
      <c r="FJ73" s="1231"/>
      <c r="FK73" s="1231"/>
      <c r="FL73" s="1231"/>
      <c r="FM73" s="1231"/>
      <c r="FN73" s="1231"/>
      <c r="FO73" s="1231"/>
      <c r="FP73" s="1231"/>
      <c r="FQ73" s="1231"/>
      <c r="FR73" s="1231"/>
      <c r="FS73" s="1231"/>
      <c r="FT73" s="1231"/>
      <c r="FU73" s="1231"/>
      <c r="FV73" s="1231"/>
      <c r="FW73" s="1231"/>
      <c r="FX73" s="1231"/>
      <c r="FY73" s="1231"/>
      <c r="FZ73" s="1231"/>
      <c r="GA73" s="1231"/>
      <c r="GD73" s="1231"/>
      <c r="GE73" s="1231"/>
      <c r="GF73" s="1231"/>
      <c r="GG73" s="1231"/>
      <c r="GH73" s="1231"/>
      <c r="GI73" s="1231"/>
      <c r="GJ73" s="1231"/>
      <c r="GK73" s="1231"/>
      <c r="GL73" s="1231"/>
      <c r="GM73" s="1231"/>
      <c r="GN73" s="1231"/>
      <c r="GO73" s="1231"/>
      <c r="GP73" s="1231"/>
      <c r="GQ73" s="1231"/>
      <c r="GR73" s="1231"/>
      <c r="GS73" s="1231"/>
      <c r="GT73" s="1231"/>
      <c r="GU73" s="1231"/>
      <c r="GV73" s="1231"/>
      <c r="GW73" s="1231"/>
    </row>
    <row r="74" spans="1:205" s="1230" customFormat="1" ht="23.25" hidden="1" customHeight="1" outlineLevel="1">
      <c r="C74" s="32"/>
      <c r="D74" s="1230" t="s">
        <v>849</v>
      </c>
      <c r="F74" s="1231"/>
      <c r="G74" s="1231"/>
      <c r="H74" s="1231"/>
      <c r="I74" s="1231"/>
      <c r="J74" s="1231"/>
      <c r="K74" s="1231"/>
      <c r="L74" s="498"/>
      <c r="M74" s="1231"/>
      <c r="N74" s="1231"/>
      <c r="O74" s="1231"/>
      <c r="P74" s="1231"/>
      <c r="Q74" s="1231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592"/>
      <c r="AQ74" s="592"/>
      <c r="AR74" s="592"/>
      <c r="AS74" s="592"/>
      <c r="AT74" s="592"/>
      <c r="AU74" s="592"/>
      <c r="AV74" s="592"/>
      <c r="AW74" s="592"/>
      <c r="AX74" s="592"/>
      <c r="AY74" s="592"/>
      <c r="AZ74" s="592"/>
      <c r="BA74" s="1230" t="s">
        <v>849</v>
      </c>
      <c r="BB74" s="1231">
        <v>11847.46</v>
      </c>
      <c r="BC74" s="1231">
        <v>13915.46</v>
      </c>
      <c r="BD74" s="1231">
        <v>11590.84</v>
      </c>
      <c r="BE74" s="1231">
        <v>13862.56</v>
      </c>
      <c r="BF74" s="1231">
        <v>19355.440000000002</v>
      </c>
      <c r="BG74" s="1231">
        <v>11429.460000000001</v>
      </c>
      <c r="BH74" s="1231">
        <v>13448.86</v>
      </c>
      <c r="BI74" s="1231">
        <v>16555.059064559999</v>
      </c>
      <c r="BJ74" s="1231">
        <v>14064.220000000001</v>
      </c>
      <c r="BK74" s="1231">
        <v>13035.64</v>
      </c>
      <c r="BL74" s="1231">
        <v>17192.54</v>
      </c>
      <c r="BM74" s="1231">
        <v>14271.039999999999</v>
      </c>
      <c r="BN74" s="498">
        <v>170568.57906456001</v>
      </c>
      <c r="BQ74" s="1290">
        <v>8554</v>
      </c>
      <c r="BR74" s="1290">
        <v>9829.9999999999982</v>
      </c>
      <c r="BS74" s="1290">
        <v>8255.8000000000011</v>
      </c>
      <c r="BT74" s="1290">
        <v>9135.4</v>
      </c>
      <c r="BU74" s="1290">
        <v>12818.2</v>
      </c>
      <c r="BV74" s="1290">
        <v>7313.4000000000005</v>
      </c>
      <c r="BW74" s="1290">
        <v>8823.4000000000015</v>
      </c>
      <c r="BX74" s="1290">
        <v>11006.399999999998</v>
      </c>
      <c r="BY74" s="1290">
        <v>9047.8000000000011</v>
      </c>
      <c r="BZ74" s="1290">
        <v>8311</v>
      </c>
      <c r="CA74" s="1290">
        <v>10593.199999999999</v>
      </c>
      <c r="CB74" s="1290">
        <v>8792.1999999999989</v>
      </c>
      <c r="CC74" s="498">
        <v>112480.8</v>
      </c>
      <c r="CD74" s="1238">
        <v>2.1046232825962068E-3</v>
      </c>
      <c r="CE74" s="1231"/>
      <c r="CF74" s="1290">
        <v>3293.46</v>
      </c>
      <c r="CG74" s="1290">
        <v>4085.46</v>
      </c>
      <c r="CH74" s="1290">
        <v>3335.04</v>
      </c>
      <c r="CI74" s="1290">
        <v>3550.6800000000003</v>
      </c>
      <c r="CJ74" s="1290">
        <v>4862.5199999999995</v>
      </c>
      <c r="CK74" s="1290">
        <v>3121.3799999999997</v>
      </c>
      <c r="CL74" s="1290">
        <v>3406.14</v>
      </c>
      <c r="CM74" s="1290">
        <v>4067.2590645599994</v>
      </c>
      <c r="CN74" s="1290">
        <v>3411.18</v>
      </c>
      <c r="CO74" s="1290">
        <v>3137.7599999999998</v>
      </c>
      <c r="CP74" s="1290">
        <v>3980.34</v>
      </c>
      <c r="CQ74" s="1290">
        <v>3025.4400000000005</v>
      </c>
      <c r="CR74" s="498">
        <v>43276.659064560008</v>
      </c>
      <c r="CS74" s="1238">
        <v>1.1998798437329748E-3</v>
      </c>
      <c r="CT74" s="1231"/>
      <c r="CU74" s="1290">
        <v>0</v>
      </c>
      <c r="CV74" s="1290">
        <v>0</v>
      </c>
      <c r="CW74" s="1290">
        <v>0</v>
      </c>
      <c r="CX74" s="1290">
        <v>1176.48</v>
      </c>
      <c r="CY74" s="1290">
        <v>1674.7199999999998</v>
      </c>
      <c r="CZ74" s="1290">
        <v>994.68000000000006</v>
      </c>
      <c r="DA74" s="1290">
        <v>1219.32</v>
      </c>
      <c r="DB74" s="1290">
        <v>1481.4</v>
      </c>
      <c r="DC74" s="1290">
        <v>1605.24</v>
      </c>
      <c r="DD74" s="1290">
        <v>1586.8799999999999</v>
      </c>
      <c r="DE74" s="1290">
        <v>2619</v>
      </c>
      <c r="DF74" s="1290">
        <v>2453.4</v>
      </c>
      <c r="DG74" s="498">
        <v>14811.119999999999</v>
      </c>
      <c r="DH74" s="1238">
        <v>1.1570707496431202E-3</v>
      </c>
      <c r="DI74" s="1231"/>
      <c r="DJ74" s="1231"/>
      <c r="DK74" s="1231"/>
      <c r="DL74" s="1231"/>
      <c r="DM74" s="1231"/>
      <c r="DN74" s="1231"/>
      <c r="DO74" s="1231"/>
      <c r="DP74" s="1231"/>
      <c r="DQ74" s="1231"/>
      <c r="DR74" s="1231"/>
      <c r="DS74" s="1231"/>
      <c r="DT74" s="1231"/>
      <c r="DU74" s="1231"/>
      <c r="DV74" s="1231"/>
      <c r="DW74" s="1231"/>
      <c r="DX74" s="1231"/>
      <c r="DY74" s="1231"/>
      <c r="DZ74" s="1231"/>
      <c r="EA74" s="1231"/>
      <c r="EB74" s="1231"/>
      <c r="EC74" s="1231"/>
      <c r="ED74" s="1231"/>
      <c r="EE74" s="1231"/>
      <c r="EF74" s="1231"/>
      <c r="EG74" s="1231"/>
      <c r="EH74" s="1231"/>
      <c r="EI74" s="1231"/>
      <c r="EJ74" s="1231"/>
      <c r="EK74" s="1231"/>
      <c r="EL74" s="1231"/>
      <c r="EM74" s="1231"/>
      <c r="EN74" s="1231"/>
      <c r="EO74" s="1231"/>
      <c r="EP74" s="1231"/>
      <c r="EQ74" s="1231"/>
      <c r="ER74" s="1231"/>
      <c r="ES74" s="1231"/>
      <c r="ET74" s="1231"/>
      <c r="EU74" s="1231"/>
      <c r="EV74" s="1231"/>
      <c r="EW74" s="1231"/>
      <c r="EX74" s="1231"/>
      <c r="EY74" s="1231"/>
      <c r="EZ74" s="1231"/>
      <c r="FA74" s="1231"/>
      <c r="FB74" s="1231"/>
      <c r="FC74" s="1231"/>
      <c r="FD74" s="1231"/>
      <c r="FE74" s="1231"/>
      <c r="FF74" s="1231"/>
      <c r="FG74" s="1231"/>
      <c r="FH74" s="1231"/>
      <c r="FI74" s="1231"/>
      <c r="FJ74" s="1231"/>
      <c r="FK74" s="1231"/>
      <c r="FL74" s="1231"/>
      <c r="FM74" s="1231"/>
      <c r="FN74" s="1231"/>
      <c r="FO74" s="1231"/>
      <c r="FP74" s="1231"/>
      <c r="FQ74" s="1231"/>
      <c r="FR74" s="1231"/>
      <c r="FS74" s="1231"/>
      <c r="FT74" s="1231"/>
      <c r="FU74" s="1231"/>
      <c r="FV74" s="1231"/>
      <c r="FW74" s="1231"/>
      <c r="FX74" s="1231"/>
      <c r="FY74" s="1231"/>
      <c r="FZ74" s="1231"/>
      <c r="GA74" s="1231"/>
      <c r="GD74" s="1231"/>
      <c r="GE74" s="1231"/>
      <c r="GF74" s="1231"/>
      <c r="GG74" s="1231"/>
      <c r="GH74" s="1231"/>
      <c r="GI74" s="1231"/>
      <c r="GJ74" s="1231"/>
      <c r="GK74" s="1231"/>
      <c r="GL74" s="1231"/>
      <c r="GM74" s="1231"/>
      <c r="GN74" s="1231"/>
      <c r="GO74" s="1231"/>
      <c r="GP74" s="1231"/>
      <c r="GQ74" s="1231"/>
      <c r="GR74" s="1231"/>
      <c r="GS74" s="1231"/>
      <c r="GT74" s="1231"/>
      <c r="GU74" s="1231"/>
      <c r="GV74" s="1231"/>
      <c r="GW74" s="1231"/>
    </row>
    <row r="75" spans="1:205" s="1230" customFormat="1" ht="23.25" hidden="1" customHeight="1" outlineLevel="1">
      <c r="C75" s="32"/>
      <c r="D75" s="1230" t="s">
        <v>848</v>
      </c>
      <c r="F75" s="1231"/>
      <c r="G75" s="1231"/>
      <c r="H75" s="1231"/>
      <c r="I75" s="1231"/>
      <c r="J75" s="1231"/>
      <c r="K75" s="1231"/>
      <c r="L75" s="498"/>
      <c r="M75" s="1231"/>
      <c r="N75" s="1231"/>
      <c r="O75" s="1231"/>
      <c r="P75" s="1231"/>
      <c r="Q75" s="1231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1231"/>
      <c r="AE75" s="1231"/>
      <c r="AF75" s="1231"/>
      <c r="AG75" s="1231"/>
      <c r="AH75" s="1231"/>
      <c r="AI75" s="1231"/>
      <c r="AJ75" s="1231"/>
      <c r="AK75" s="1231"/>
      <c r="AL75" s="1231"/>
      <c r="AM75" s="1231"/>
      <c r="AN75" s="1231"/>
      <c r="AO75" s="1231"/>
      <c r="AP75" s="592"/>
      <c r="AQ75" s="592"/>
      <c r="AR75" s="592"/>
      <c r="AS75" s="592"/>
      <c r="AT75" s="592"/>
      <c r="AU75" s="592"/>
      <c r="AV75" s="592"/>
      <c r="AW75" s="592"/>
      <c r="AX75" s="592"/>
      <c r="AY75" s="592"/>
      <c r="AZ75" s="592"/>
      <c r="BA75" s="1230" t="s">
        <v>848</v>
      </c>
      <c r="BB75" s="1231">
        <v>45144.25</v>
      </c>
      <c r="BC75" s="1231">
        <v>53227.75</v>
      </c>
      <c r="BD75" s="1231">
        <v>44025</v>
      </c>
      <c r="BE75" s="1231">
        <v>59408.5</v>
      </c>
      <c r="BF75" s="1231">
        <v>83324.5</v>
      </c>
      <c r="BG75" s="1231">
        <v>49610.75</v>
      </c>
      <c r="BH75" s="1231">
        <v>58001.25</v>
      </c>
      <c r="BI75" s="1231">
        <v>71357.912769000002</v>
      </c>
      <c r="BJ75" s="1231">
        <v>65876.75</v>
      </c>
      <c r="BK75" s="1231">
        <v>62255.5</v>
      </c>
      <c r="BL75" s="1231">
        <v>88827.25</v>
      </c>
      <c r="BM75" s="1231">
        <v>80943</v>
      </c>
      <c r="BN75" s="498">
        <v>762002.41276900005</v>
      </c>
      <c r="BQ75" s="1290">
        <v>29797.5</v>
      </c>
      <c r="BR75" s="1290">
        <v>33780</v>
      </c>
      <c r="BS75" s="1290">
        <v>28277.5</v>
      </c>
      <c r="BT75" s="1290">
        <v>31340</v>
      </c>
      <c r="BU75" s="1290">
        <v>43940</v>
      </c>
      <c r="BV75" s="1290">
        <v>25132.5</v>
      </c>
      <c r="BW75" s="1290">
        <v>30107.5</v>
      </c>
      <c r="BX75" s="1290">
        <v>37885</v>
      </c>
      <c r="BY75" s="1290">
        <v>31140</v>
      </c>
      <c r="BZ75" s="1290">
        <v>28907.5</v>
      </c>
      <c r="CA75" s="1290">
        <v>36612.5</v>
      </c>
      <c r="CB75" s="1290">
        <v>30447.5</v>
      </c>
      <c r="CC75" s="498">
        <v>387367.5</v>
      </c>
      <c r="CD75" s="1238">
        <v>7.2480161896171262E-3</v>
      </c>
      <c r="CE75" s="1231"/>
      <c r="CF75" s="1290">
        <v>15346.75</v>
      </c>
      <c r="CG75" s="1290">
        <v>19447.75</v>
      </c>
      <c r="CH75" s="1290">
        <v>15747.5</v>
      </c>
      <c r="CI75" s="1290">
        <v>16630.5</v>
      </c>
      <c r="CJ75" s="1290">
        <v>23102.5</v>
      </c>
      <c r="CK75" s="1290">
        <v>14807.75</v>
      </c>
      <c r="CL75" s="1290">
        <v>16039.25</v>
      </c>
      <c r="CM75" s="1290">
        <v>19070.412769000002</v>
      </c>
      <c r="CN75" s="1290">
        <v>16117.75</v>
      </c>
      <c r="CO75" s="1290">
        <v>14942.5</v>
      </c>
      <c r="CP75" s="1290">
        <v>19012.25</v>
      </c>
      <c r="CQ75" s="1290">
        <v>14540.5</v>
      </c>
      <c r="CR75" s="498">
        <v>204805.41276899999</v>
      </c>
      <c r="CS75" s="1238">
        <v>5.6783932027270872E-3</v>
      </c>
      <c r="CT75" s="1231"/>
      <c r="CU75" s="1290">
        <v>0</v>
      </c>
      <c r="CV75" s="1290">
        <v>0</v>
      </c>
      <c r="CW75" s="1290">
        <v>0</v>
      </c>
      <c r="CX75" s="1290">
        <v>11438</v>
      </c>
      <c r="CY75" s="1290">
        <v>16282</v>
      </c>
      <c r="CZ75" s="1290">
        <v>9670.5</v>
      </c>
      <c r="DA75" s="1290">
        <v>11854.5</v>
      </c>
      <c r="DB75" s="1290">
        <v>14402.5</v>
      </c>
      <c r="DC75" s="1290">
        <v>18619</v>
      </c>
      <c r="DD75" s="1290">
        <v>18405.5</v>
      </c>
      <c r="DE75" s="1290">
        <v>33202.5</v>
      </c>
      <c r="DF75" s="1290">
        <v>35955</v>
      </c>
      <c r="DG75" s="498">
        <v>169829.5</v>
      </c>
      <c r="DH75" s="1238">
        <v>1.3267379298561911E-2</v>
      </c>
      <c r="DI75" s="1231"/>
      <c r="DJ75" s="1231"/>
      <c r="DK75" s="1231"/>
      <c r="DL75" s="1231"/>
      <c r="DM75" s="1231"/>
      <c r="DN75" s="1231"/>
      <c r="DO75" s="1231"/>
      <c r="DP75" s="1231"/>
      <c r="DQ75" s="1231"/>
      <c r="DR75" s="1231"/>
      <c r="DS75" s="1231"/>
      <c r="DT75" s="1231"/>
      <c r="DU75" s="1231"/>
      <c r="DV75" s="1231"/>
      <c r="DW75" s="1231"/>
      <c r="DX75" s="1231"/>
      <c r="DY75" s="1231"/>
      <c r="DZ75" s="1231"/>
      <c r="EA75" s="1231"/>
      <c r="EB75" s="1231"/>
      <c r="EC75" s="1231"/>
      <c r="ED75" s="1231"/>
      <c r="EE75" s="1231"/>
      <c r="EF75" s="1231"/>
      <c r="EG75" s="1231"/>
      <c r="EH75" s="1231"/>
      <c r="EI75" s="1231"/>
      <c r="EJ75" s="1231"/>
      <c r="EK75" s="1231"/>
      <c r="EL75" s="1231"/>
      <c r="EM75" s="1231"/>
      <c r="EN75" s="1231"/>
      <c r="EO75" s="1231"/>
      <c r="EP75" s="1231"/>
      <c r="EQ75" s="1231"/>
      <c r="ER75" s="1231"/>
      <c r="ES75" s="1231"/>
      <c r="ET75" s="1231"/>
      <c r="EU75" s="1231"/>
      <c r="EV75" s="1231"/>
      <c r="EW75" s="1231"/>
      <c r="EX75" s="1231"/>
      <c r="EY75" s="1231"/>
      <c r="EZ75" s="1231"/>
      <c r="FA75" s="1231"/>
      <c r="FB75" s="1231"/>
      <c r="FC75" s="1231"/>
      <c r="FD75" s="1231"/>
      <c r="FE75" s="1231"/>
      <c r="FF75" s="1231"/>
      <c r="FG75" s="1231"/>
      <c r="FH75" s="1231"/>
      <c r="FI75" s="1231"/>
      <c r="FJ75" s="1231"/>
      <c r="FK75" s="1231"/>
      <c r="FL75" s="1231"/>
      <c r="FM75" s="1231"/>
      <c r="FN75" s="1231"/>
      <c r="FO75" s="1231"/>
      <c r="FP75" s="1231"/>
      <c r="FQ75" s="1231"/>
      <c r="FR75" s="1231"/>
      <c r="FS75" s="1231"/>
      <c r="FT75" s="1231"/>
      <c r="FU75" s="1231"/>
      <c r="FV75" s="1231"/>
      <c r="FW75" s="1231"/>
      <c r="FX75" s="1231"/>
      <c r="FY75" s="1231"/>
      <c r="FZ75" s="1231"/>
      <c r="GA75" s="1231"/>
      <c r="GD75" s="1231"/>
      <c r="GE75" s="1231"/>
      <c r="GF75" s="1231"/>
      <c r="GG75" s="1231"/>
      <c r="GH75" s="1231"/>
      <c r="GI75" s="1231"/>
      <c r="GJ75" s="1231"/>
      <c r="GK75" s="1231"/>
      <c r="GL75" s="1231"/>
      <c r="GM75" s="1231"/>
      <c r="GN75" s="1231"/>
      <c r="GO75" s="1231"/>
      <c r="GP75" s="1231"/>
      <c r="GQ75" s="1231"/>
      <c r="GR75" s="1231"/>
      <c r="GS75" s="1231"/>
      <c r="GT75" s="1231"/>
      <c r="GU75" s="1231"/>
      <c r="GV75" s="1231"/>
      <c r="GW75" s="1231"/>
    </row>
    <row r="76" spans="1:205" s="1230" customFormat="1" ht="23.25" hidden="1" customHeight="1" outlineLevel="1">
      <c r="C76" s="32"/>
      <c r="D76" s="1230" t="s">
        <v>69</v>
      </c>
      <c r="F76" s="1231"/>
      <c r="G76" s="1231"/>
      <c r="H76" s="1231"/>
      <c r="I76" s="1231"/>
      <c r="J76" s="1231"/>
      <c r="K76" s="1231"/>
      <c r="L76" s="498"/>
      <c r="M76" s="1231"/>
      <c r="N76" s="1231"/>
      <c r="O76" s="1231"/>
      <c r="P76" s="1231"/>
      <c r="Q76" s="1231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1231"/>
      <c r="AE76" s="1231"/>
      <c r="AF76" s="1231"/>
      <c r="AG76" s="1231"/>
      <c r="AH76" s="1231"/>
      <c r="AI76" s="1231"/>
      <c r="AJ76" s="1231"/>
      <c r="AK76" s="1231"/>
      <c r="AL76" s="1231"/>
      <c r="AM76" s="1231"/>
      <c r="AN76" s="1231"/>
      <c r="AO76" s="1231"/>
      <c r="AP76" s="592"/>
      <c r="AQ76" s="592"/>
      <c r="AR76" s="592"/>
      <c r="AS76" s="592"/>
      <c r="AT76" s="592"/>
      <c r="AU76" s="592"/>
      <c r="AV76" s="592"/>
      <c r="AW76" s="592"/>
      <c r="AX76" s="592"/>
      <c r="AY76" s="592"/>
      <c r="AZ76" s="592"/>
      <c r="BA76" s="1230" t="s">
        <v>69</v>
      </c>
      <c r="BB76" s="1231">
        <v>142751.70500708892</v>
      </c>
      <c r="BC76" s="1231">
        <v>178439.63125886116</v>
      </c>
      <c r="BD76" s="1231">
        <v>122891.45516943579</v>
      </c>
      <c r="BE76" s="1231">
        <v>133259.14747712811</v>
      </c>
      <c r="BF76" s="1231">
        <v>166573.93434641013</v>
      </c>
      <c r="BG76" s="1231">
        <v>133259.14747712811</v>
      </c>
      <c r="BH76" s="1231">
        <v>133259.14747712811</v>
      </c>
      <c r="BI76" s="1231">
        <v>166573.93434641013</v>
      </c>
      <c r="BJ76" s="1231">
        <v>138442.99363097426</v>
      </c>
      <c r="BK76" s="1231">
        <v>138442.99363097426</v>
      </c>
      <c r="BL76" s="1231">
        <v>179533.54973102553</v>
      </c>
      <c r="BM76" s="1231">
        <v>149859.91670789733</v>
      </c>
      <c r="BN76" s="498">
        <v>1783287.5562604619</v>
      </c>
      <c r="BQ76" s="1290">
        <v>104053.46088891666</v>
      </c>
      <c r="BR76" s="1290">
        <v>130066.82611114581</v>
      </c>
      <c r="BS76" s="1290">
        <v>89922.000890802985</v>
      </c>
      <c r="BT76" s="1290">
        <v>89922.000890802985</v>
      </c>
      <c r="BU76" s="1290">
        <v>112402.50111350373</v>
      </c>
      <c r="BV76" s="1290">
        <v>89922.000890802985</v>
      </c>
      <c r="BW76" s="1290">
        <v>89922.000890802985</v>
      </c>
      <c r="BX76" s="1290">
        <v>112402.50111350373</v>
      </c>
      <c r="BY76" s="1290">
        <v>89922.000890802985</v>
      </c>
      <c r="BZ76" s="1290">
        <v>89922.000890802985</v>
      </c>
      <c r="CA76" s="1290">
        <v>112402.50111350373</v>
      </c>
      <c r="CB76" s="1290">
        <v>89922.000890802985</v>
      </c>
      <c r="CC76" s="498">
        <v>1200781.7965761945</v>
      </c>
      <c r="CD76" s="1238">
        <v>2.2467775179336923E-2</v>
      </c>
      <c r="CE76" s="1231"/>
      <c r="CF76" s="1290">
        <v>38698.244118172275</v>
      </c>
      <c r="CG76" s="1290">
        <v>48372.805147715335</v>
      </c>
      <c r="CH76" s="1290">
        <v>32969.454278632802</v>
      </c>
      <c r="CI76" s="1290">
        <v>32969.454278632802</v>
      </c>
      <c r="CJ76" s="1290">
        <v>41211.817848291008</v>
      </c>
      <c r="CK76" s="1290">
        <v>32969.454278632802</v>
      </c>
      <c r="CL76" s="1290">
        <v>32969.454278632802</v>
      </c>
      <c r="CM76" s="1290">
        <v>41211.817848291008</v>
      </c>
      <c r="CN76" s="1290">
        <v>32969.454278632802</v>
      </c>
      <c r="CO76" s="1290">
        <v>32969.454278632802</v>
      </c>
      <c r="CP76" s="1290">
        <v>41211.817848291008</v>
      </c>
      <c r="CQ76" s="1290">
        <v>32969.454278632802</v>
      </c>
      <c r="CR76" s="498">
        <v>441492.68276119028</v>
      </c>
      <c r="CS76" s="1238">
        <v>1.2240736291830819E-2</v>
      </c>
      <c r="CT76" s="1231"/>
      <c r="CU76" s="1290">
        <v>0</v>
      </c>
      <c r="CV76" s="1290">
        <v>0</v>
      </c>
      <c r="CW76" s="1290">
        <v>0</v>
      </c>
      <c r="CX76" s="1290">
        <v>10367.692307692309</v>
      </c>
      <c r="CY76" s="1290">
        <v>12959.615384615385</v>
      </c>
      <c r="CZ76" s="1290">
        <v>10367.692307692309</v>
      </c>
      <c r="DA76" s="1290">
        <v>10367.692307692309</v>
      </c>
      <c r="DB76" s="1290">
        <v>12959.615384615385</v>
      </c>
      <c r="DC76" s="1290">
        <v>15551.538461538463</v>
      </c>
      <c r="DD76" s="1290">
        <v>15551.538461538463</v>
      </c>
      <c r="DE76" s="1290">
        <v>25919.23076923077</v>
      </c>
      <c r="DF76" s="1290">
        <v>26968.461538461543</v>
      </c>
      <c r="DG76" s="498">
        <v>141013.07692307694</v>
      </c>
      <c r="DH76" s="1238">
        <v>1.1016189634873502E-2</v>
      </c>
      <c r="DI76" s="1231"/>
      <c r="DJ76" s="1231"/>
      <c r="DK76" s="1231"/>
      <c r="DL76" s="1231"/>
      <c r="DM76" s="1231"/>
      <c r="DN76" s="1231"/>
      <c r="DO76" s="1231"/>
      <c r="DP76" s="1231"/>
      <c r="DQ76" s="1231"/>
      <c r="DR76" s="1231"/>
      <c r="DS76" s="1231"/>
      <c r="DT76" s="1231"/>
      <c r="DU76" s="1231"/>
      <c r="DV76" s="1231"/>
      <c r="DW76" s="1231"/>
      <c r="DX76" s="1231"/>
      <c r="DY76" s="1231"/>
      <c r="DZ76" s="1231"/>
      <c r="EA76" s="1231"/>
      <c r="EB76" s="1231"/>
      <c r="EC76" s="1231"/>
      <c r="ED76" s="1231"/>
      <c r="EE76" s="1231"/>
      <c r="EF76" s="1231"/>
      <c r="EG76" s="1231"/>
      <c r="EH76" s="1231"/>
      <c r="EI76" s="1231"/>
      <c r="EJ76" s="1231"/>
      <c r="EK76" s="1231"/>
      <c r="EL76" s="1231"/>
      <c r="EM76" s="1231"/>
      <c r="EN76" s="1231"/>
      <c r="EO76" s="1231"/>
      <c r="EP76" s="1231"/>
      <c r="EQ76" s="1231"/>
      <c r="ER76" s="1231"/>
      <c r="ES76" s="1231"/>
      <c r="ET76" s="1231"/>
      <c r="EU76" s="1231"/>
      <c r="EV76" s="1231"/>
      <c r="EW76" s="1231"/>
      <c r="EX76" s="1231"/>
      <c r="EY76" s="1231"/>
      <c r="EZ76" s="1231"/>
      <c r="FA76" s="1231"/>
      <c r="FB76" s="1231"/>
      <c r="FC76" s="1231"/>
      <c r="FD76" s="1231"/>
      <c r="FE76" s="1231"/>
      <c r="FF76" s="1231"/>
      <c r="FG76" s="1231"/>
      <c r="FH76" s="1231"/>
      <c r="FI76" s="1231"/>
      <c r="FJ76" s="1231"/>
      <c r="FK76" s="1231"/>
      <c r="FL76" s="1231"/>
      <c r="FM76" s="1231"/>
      <c r="FN76" s="1231"/>
      <c r="FO76" s="1231"/>
      <c r="FP76" s="1231"/>
      <c r="FQ76" s="1231"/>
      <c r="FR76" s="1231"/>
      <c r="FS76" s="1231"/>
      <c r="FT76" s="1231"/>
      <c r="FU76" s="1231"/>
      <c r="FV76" s="1231"/>
      <c r="FW76" s="1231"/>
      <c r="FX76" s="1231"/>
      <c r="FY76" s="1231"/>
      <c r="FZ76" s="1231"/>
      <c r="GA76" s="1231"/>
      <c r="GD76" s="1231"/>
      <c r="GE76" s="1231"/>
      <c r="GF76" s="1231"/>
      <c r="GG76" s="1231"/>
      <c r="GH76" s="1231"/>
      <c r="GI76" s="1231"/>
      <c r="GJ76" s="1231"/>
      <c r="GK76" s="1231"/>
      <c r="GL76" s="1231"/>
      <c r="GM76" s="1231"/>
      <c r="GN76" s="1231"/>
      <c r="GO76" s="1231"/>
      <c r="GP76" s="1231"/>
      <c r="GQ76" s="1231"/>
      <c r="GR76" s="1231"/>
      <c r="GS76" s="1231"/>
      <c r="GT76" s="1231"/>
      <c r="GU76" s="1231"/>
      <c r="GV76" s="1231"/>
      <c r="GW76" s="1231"/>
    </row>
    <row r="77" spans="1:205" s="1230" customFormat="1" ht="23.25" hidden="1" customHeight="1" outlineLevel="1">
      <c r="C77" s="32"/>
      <c r="D77" s="1230" t="s">
        <v>163</v>
      </c>
      <c r="F77" s="1231"/>
      <c r="G77" s="1231"/>
      <c r="H77" s="1231"/>
      <c r="I77" s="1231"/>
      <c r="J77" s="1231"/>
      <c r="K77" s="1231"/>
      <c r="L77" s="498"/>
      <c r="M77" s="1231"/>
      <c r="N77" s="1231"/>
      <c r="O77" s="1231"/>
      <c r="P77" s="1231"/>
      <c r="Q77" s="1231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1231"/>
      <c r="AE77" s="1231"/>
      <c r="AF77" s="1231"/>
      <c r="AG77" s="1231"/>
      <c r="AH77" s="1231"/>
      <c r="AI77" s="1231"/>
      <c r="AJ77" s="1231"/>
      <c r="AK77" s="1231"/>
      <c r="AL77" s="1231"/>
      <c r="AM77" s="1231"/>
      <c r="AN77" s="1231"/>
      <c r="AO77" s="1231"/>
      <c r="AP77" s="592"/>
      <c r="AQ77" s="592"/>
      <c r="AR77" s="592"/>
      <c r="AS77" s="592"/>
      <c r="AT77" s="592"/>
      <c r="AU77" s="592"/>
      <c r="AV77" s="592"/>
      <c r="AW77" s="592"/>
      <c r="AX77" s="592"/>
      <c r="AY77" s="592"/>
      <c r="AZ77" s="592"/>
      <c r="BA77" s="1230" t="s">
        <v>163</v>
      </c>
      <c r="BB77" s="1231">
        <v>121430.06060930611</v>
      </c>
      <c r="BC77" s="1231">
        <v>147151.1424304496</v>
      </c>
      <c r="BD77" s="1231">
        <v>120010.33602255688</v>
      </c>
      <c r="BE77" s="1231">
        <v>134432.2414999968</v>
      </c>
      <c r="BF77" s="1231">
        <v>178649.91089208869</v>
      </c>
      <c r="BG77" s="1231">
        <v>122285.11156596674</v>
      </c>
      <c r="BH77" s="1231">
        <v>132218.80104441333</v>
      </c>
      <c r="BI77" s="1231">
        <v>167317.96646247397</v>
      </c>
      <c r="BJ77" s="1231">
        <v>136881.91266150752</v>
      </c>
      <c r="BK77" s="1231">
        <v>131777.12036500307</v>
      </c>
      <c r="BL77" s="1231">
        <v>172308.7784578859</v>
      </c>
      <c r="BM77" s="1231">
        <v>143166.87036625482</v>
      </c>
      <c r="BN77" s="498">
        <v>1707630.2523779036</v>
      </c>
      <c r="BQ77" s="1290">
        <v>88651.627743370409</v>
      </c>
      <c r="BR77" s="1290">
        <v>106321.14795844347</v>
      </c>
      <c r="BS77" s="1290">
        <v>87042.268912687083</v>
      </c>
      <c r="BT77" s="1290">
        <v>91518.352161149145</v>
      </c>
      <c r="BU77" s="1290">
        <v>121966.10190921347</v>
      </c>
      <c r="BV77" s="1290">
        <v>82158.270963726041</v>
      </c>
      <c r="BW77" s="1290">
        <v>89768.735722114405</v>
      </c>
      <c r="BX77" s="1290">
        <v>114568.78658637637</v>
      </c>
      <c r="BY77" s="1290">
        <v>90850.408274365851</v>
      </c>
      <c r="BZ77" s="1290">
        <v>87076.339395251634</v>
      </c>
      <c r="CA77" s="1290">
        <v>110801.78796184238</v>
      </c>
      <c r="CB77" s="1290">
        <v>89631.24948072269</v>
      </c>
      <c r="CC77" s="498">
        <v>1160355.077069263</v>
      </c>
      <c r="CD77" s="1238">
        <v>2.1711352615545822E-2</v>
      </c>
      <c r="CE77" s="1231"/>
      <c r="CF77" s="1290">
        <v>32778.432865935698</v>
      </c>
      <c r="CG77" s="1290">
        <v>40829.994472006147</v>
      </c>
      <c r="CH77" s="1290">
        <v>32968.067109869786</v>
      </c>
      <c r="CI77" s="1290">
        <v>33951.538210445673</v>
      </c>
      <c r="CJ77" s="1290">
        <v>44549.93832942361</v>
      </c>
      <c r="CK77" s="1290">
        <v>31993.626211385992</v>
      </c>
      <c r="CL77" s="1290">
        <v>33292.333457722438</v>
      </c>
      <c r="CM77" s="1290">
        <v>41496.985317820057</v>
      </c>
      <c r="CN77" s="1290">
        <v>33315.319426684138</v>
      </c>
      <c r="CO77" s="1290">
        <v>32068.330610511537</v>
      </c>
      <c r="CP77" s="1290">
        <v>40570.572833661965</v>
      </c>
      <c r="CQ77" s="1290">
        <v>31556.071873650635</v>
      </c>
      <c r="CR77" s="498">
        <v>429371.21071911766</v>
      </c>
      <c r="CS77" s="1238">
        <v>1.1904658824345203E-2</v>
      </c>
      <c r="CT77" s="1231"/>
      <c r="CU77" s="1290">
        <v>0</v>
      </c>
      <c r="CV77" s="1290">
        <v>0</v>
      </c>
      <c r="CW77" s="1290">
        <v>0</v>
      </c>
      <c r="CX77" s="1290">
        <v>8962.351128401986</v>
      </c>
      <c r="CY77" s="1290">
        <v>12133.870653451613</v>
      </c>
      <c r="CZ77" s="1290">
        <v>8133.2143908546968</v>
      </c>
      <c r="DA77" s="1290">
        <v>9157.7318645764954</v>
      </c>
      <c r="DB77" s="1290">
        <v>11252.194558277566</v>
      </c>
      <c r="DC77" s="1290">
        <v>12716.184960457535</v>
      </c>
      <c r="DD77" s="1290">
        <v>12632.450359239887</v>
      </c>
      <c r="DE77" s="1290">
        <v>20936.417662381547</v>
      </c>
      <c r="DF77" s="1290">
        <v>21979.549011881507</v>
      </c>
      <c r="DG77" s="498">
        <v>117903.96458952283</v>
      </c>
      <c r="DH77" s="1238">
        <v>9.2108651265734864E-3</v>
      </c>
      <c r="DI77" s="1231"/>
      <c r="DJ77" s="1231"/>
      <c r="DK77" s="1231"/>
      <c r="DL77" s="1231"/>
      <c r="DM77" s="1231"/>
      <c r="DN77" s="1231"/>
      <c r="DO77" s="1231"/>
      <c r="DP77" s="1231"/>
      <c r="DQ77" s="1231"/>
      <c r="DR77" s="1231"/>
      <c r="DS77" s="1231"/>
      <c r="DT77" s="1231"/>
      <c r="DU77" s="1231"/>
      <c r="DV77" s="1231"/>
      <c r="DW77" s="1231"/>
      <c r="DX77" s="1231"/>
      <c r="DY77" s="1231"/>
      <c r="DZ77" s="1231"/>
      <c r="EA77" s="1231"/>
      <c r="EB77" s="1231"/>
      <c r="EC77" s="1231"/>
      <c r="ED77" s="1231"/>
      <c r="EE77" s="1231"/>
      <c r="EF77" s="1231"/>
      <c r="EG77" s="1231"/>
      <c r="EH77" s="1231"/>
      <c r="EI77" s="1231"/>
      <c r="EJ77" s="1231"/>
      <c r="EK77" s="1231"/>
      <c r="EL77" s="1231"/>
      <c r="EM77" s="1231"/>
      <c r="EN77" s="1231"/>
      <c r="EO77" s="1231"/>
      <c r="EP77" s="1231"/>
      <c r="EQ77" s="1231"/>
      <c r="ER77" s="1231"/>
      <c r="ES77" s="1231"/>
      <c r="ET77" s="1231"/>
      <c r="EU77" s="1231"/>
      <c r="EV77" s="1231"/>
      <c r="EW77" s="1231"/>
      <c r="EX77" s="1231"/>
      <c r="EY77" s="1231"/>
      <c r="EZ77" s="1231"/>
      <c r="FA77" s="1231"/>
      <c r="FB77" s="1231"/>
      <c r="FC77" s="1231"/>
      <c r="FD77" s="1231"/>
      <c r="FE77" s="1231"/>
      <c r="FF77" s="1231"/>
      <c r="FG77" s="1231"/>
      <c r="FH77" s="1231"/>
      <c r="FI77" s="1231"/>
      <c r="FJ77" s="1231"/>
      <c r="FK77" s="1231"/>
      <c r="FL77" s="1231"/>
      <c r="FM77" s="1231"/>
      <c r="FN77" s="1231"/>
      <c r="FO77" s="1231"/>
      <c r="FP77" s="1231"/>
      <c r="FQ77" s="1231"/>
      <c r="FR77" s="1231"/>
      <c r="FS77" s="1231"/>
      <c r="FT77" s="1231"/>
      <c r="FU77" s="1231"/>
      <c r="FV77" s="1231"/>
      <c r="FW77" s="1231"/>
      <c r="FX77" s="1231"/>
      <c r="FY77" s="1231"/>
      <c r="FZ77" s="1231"/>
      <c r="GA77" s="1231"/>
      <c r="GD77" s="1231"/>
      <c r="GE77" s="1231"/>
      <c r="GF77" s="1231"/>
      <c r="GG77" s="1231"/>
      <c r="GH77" s="1231"/>
      <c r="GI77" s="1231"/>
      <c r="GJ77" s="1231"/>
      <c r="GK77" s="1231"/>
      <c r="GL77" s="1231"/>
      <c r="GM77" s="1231"/>
      <c r="GN77" s="1231"/>
      <c r="GO77" s="1231"/>
      <c r="GP77" s="1231"/>
      <c r="GQ77" s="1231"/>
      <c r="GR77" s="1231"/>
      <c r="GS77" s="1231"/>
      <c r="GT77" s="1231"/>
      <c r="GU77" s="1231"/>
      <c r="GV77" s="1231"/>
      <c r="GW77" s="1231"/>
    </row>
    <row r="78" spans="1:205" s="1230" customFormat="1" ht="23.25" hidden="1" customHeight="1" outlineLevel="1">
      <c r="C78" s="32"/>
      <c r="D78" s="1230" t="s">
        <v>71</v>
      </c>
      <c r="F78" s="1231"/>
      <c r="G78" s="1231"/>
      <c r="H78" s="1231"/>
      <c r="I78" s="1231"/>
      <c r="J78" s="1231"/>
      <c r="K78" s="1231"/>
      <c r="L78" s="498"/>
      <c r="M78" s="1231"/>
      <c r="N78" s="1231"/>
      <c r="O78" s="1231"/>
      <c r="P78" s="1231"/>
      <c r="Q78" s="1231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1231"/>
      <c r="AE78" s="1231"/>
      <c r="AF78" s="1231"/>
      <c r="AG78" s="1231"/>
      <c r="AH78" s="1231"/>
      <c r="AI78" s="1231"/>
      <c r="AJ78" s="1231"/>
      <c r="AK78" s="1231"/>
      <c r="AL78" s="1231"/>
      <c r="AM78" s="1231"/>
      <c r="AN78" s="1231"/>
      <c r="AO78" s="1231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1230" t="s">
        <v>71</v>
      </c>
      <c r="BB78" s="1231">
        <v>44116.067532586945</v>
      </c>
      <c r="BC78" s="1231">
        <v>51613.16850569129</v>
      </c>
      <c r="BD78" s="1231">
        <v>43064.515854244317</v>
      </c>
      <c r="BE78" s="1231">
        <v>51109.143795842814</v>
      </c>
      <c r="BF78" s="1231">
        <v>72007.61093467327</v>
      </c>
      <c r="BG78" s="1231">
        <v>41858.168597693613</v>
      </c>
      <c r="BH78" s="1231">
        <v>49236.66972395443</v>
      </c>
      <c r="BI78" s="1231">
        <v>63953.046288579884</v>
      </c>
      <c r="BJ78" s="1231">
        <v>51394.013465329415</v>
      </c>
      <c r="BK78" s="1231">
        <v>47616.269850827135</v>
      </c>
      <c r="BL78" s="1231">
        <v>63692.405118448689</v>
      </c>
      <c r="BM78" s="1231">
        <v>53083.018950906029</v>
      </c>
      <c r="BN78" s="498">
        <v>632744.09861877782</v>
      </c>
      <c r="BQ78" s="1290">
        <v>33173.251356519111</v>
      </c>
      <c r="BR78" s="1290">
        <v>38037.883328731841</v>
      </c>
      <c r="BS78" s="1290">
        <v>31984.84289216813</v>
      </c>
      <c r="BT78" s="1290">
        <v>35447.434543772841</v>
      </c>
      <c r="BU78" s="1290">
        <v>50186.515012173943</v>
      </c>
      <c r="BV78" s="1290">
        <v>28207.839382412996</v>
      </c>
      <c r="BW78" s="1290">
        <v>33909.696766666777</v>
      </c>
      <c r="BX78" s="1290">
        <v>44811.774549184083</v>
      </c>
      <c r="BY78" s="1290">
        <v>34780.231247391843</v>
      </c>
      <c r="BZ78" s="1290">
        <v>31962.854949424342</v>
      </c>
      <c r="CA78" s="1290">
        <v>41622.912697365464</v>
      </c>
      <c r="CB78" s="1290">
        <v>33901.423385542286</v>
      </c>
      <c r="CC78" s="498">
        <v>438026.66011135367</v>
      </c>
      <c r="CD78" s="1238">
        <v>8.1958974977792646E-3</v>
      </c>
      <c r="CE78" s="1231"/>
      <c r="CF78" s="1290">
        <v>10942.816176067836</v>
      </c>
      <c r="CG78" s="1290">
        <v>13575.285176959449</v>
      </c>
      <c r="CH78" s="1290">
        <v>11079.672962076187</v>
      </c>
      <c r="CI78" s="1290">
        <v>11789.432397738528</v>
      </c>
      <c r="CJ78" s="1290">
        <v>16308.907450544037</v>
      </c>
      <c r="CK78" s="1290">
        <v>10376.430516223763</v>
      </c>
      <c r="CL78" s="1290">
        <v>11313.692141614269</v>
      </c>
      <c r="CM78" s="1290">
        <v>14265.378454336464</v>
      </c>
      <c r="CN78" s="1290">
        <v>11330.280842948614</v>
      </c>
      <c r="CO78" s="1290">
        <v>10430.343795560384</v>
      </c>
      <c r="CP78" s="1290">
        <v>13449.292263414534</v>
      </c>
      <c r="CQ78" s="1290">
        <v>10060.65273725212</v>
      </c>
      <c r="CR78" s="498">
        <v>144922.18491473619</v>
      </c>
      <c r="CS78" s="1238">
        <v>4.0180830116651909E-3</v>
      </c>
      <c r="CT78" s="1231"/>
      <c r="CU78" s="1290">
        <v>0</v>
      </c>
      <c r="CV78" s="1290">
        <v>0</v>
      </c>
      <c r="CW78" s="1290">
        <v>0</v>
      </c>
      <c r="CX78" s="1290">
        <v>3872.2768543314451</v>
      </c>
      <c r="CY78" s="1290">
        <v>5512.1884719552891</v>
      </c>
      <c r="CZ78" s="1290">
        <v>3273.8986990568492</v>
      </c>
      <c r="DA78" s="1290">
        <v>4013.2808156733795</v>
      </c>
      <c r="DB78" s="1290">
        <v>4875.8932850593319</v>
      </c>
      <c r="DC78" s="1290">
        <v>5283.5013749889577</v>
      </c>
      <c r="DD78" s="1290">
        <v>5223.0711058424149</v>
      </c>
      <c r="DE78" s="1290">
        <v>8620.2001576686853</v>
      </c>
      <c r="DF78" s="1290">
        <v>9120.942828111627</v>
      </c>
      <c r="DG78" s="498">
        <v>49795.253592687979</v>
      </c>
      <c r="DH78" s="1238">
        <v>3.8900928088598809E-3</v>
      </c>
      <c r="DI78" s="1231"/>
      <c r="DJ78" s="1231"/>
      <c r="DK78" s="1231"/>
      <c r="DL78" s="1231"/>
      <c r="DM78" s="1231"/>
      <c r="DN78" s="1231"/>
      <c r="DO78" s="1231"/>
      <c r="DP78" s="1231"/>
      <c r="DQ78" s="1231"/>
      <c r="DR78" s="1231"/>
      <c r="DS78" s="1231"/>
      <c r="DT78" s="1231"/>
      <c r="DU78" s="1231"/>
      <c r="DV78" s="1231"/>
      <c r="DW78" s="1231"/>
      <c r="DX78" s="1231"/>
      <c r="DY78" s="1231"/>
      <c r="DZ78" s="1231"/>
      <c r="EA78" s="1231"/>
      <c r="EB78" s="1231"/>
      <c r="EC78" s="1231"/>
      <c r="ED78" s="1231"/>
      <c r="EE78" s="1231"/>
      <c r="EF78" s="1231"/>
      <c r="EG78" s="1231"/>
      <c r="EH78" s="1231"/>
      <c r="EI78" s="1231"/>
      <c r="EJ78" s="1231"/>
      <c r="EK78" s="1231"/>
      <c r="EL78" s="1231"/>
      <c r="EM78" s="1231"/>
      <c r="EN78" s="1231"/>
      <c r="EO78" s="1231"/>
      <c r="EP78" s="1231"/>
      <c r="EQ78" s="1231"/>
      <c r="ER78" s="1231"/>
      <c r="ES78" s="1231"/>
      <c r="ET78" s="1231"/>
      <c r="EU78" s="1231"/>
      <c r="EV78" s="1231"/>
      <c r="EW78" s="1231"/>
      <c r="EX78" s="1231"/>
      <c r="EY78" s="1231"/>
      <c r="EZ78" s="1231"/>
      <c r="FA78" s="1231"/>
      <c r="FB78" s="1231"/>
      <c r="FC78" s="1231"/>
      <c r="FD78" s="1231"/>
      <c r="FE78" s="1231"/>
      <c r="FF78" s="1231"/>
      <c r="FG78" s="1231"/>
      <c r="FH78" s="1231"/>
      <c r="FI78" s="1231"/>
      <c r="FJ78" s="1231"/>
      <c r="FK78" s="1231"/>
      <c r="FL78" s="1231"/>
      <c r="FM78" s="1231"/>
      <c r="FN78" s="1231"/>
      <c r="FO78" s="1231"/>
      <c r="FP78" s="1231"/>
      <c r="FQ78" s="1231"/>
      <c r="FR78" s="1231"/>
      <c r="FS78" s="1231"/>
      <c r="FT78" s="1231"/>
      <c r="FU78" s="1231"/>
      <c r="FV78" s="1231"/>
      <c r="FW78" s="1231"/>
      <c r="FX78" s="1231"/>
      <c r="FY78" s="1231"/>
      <c r="FZ78" s="1231"/>
      <c r="GA78" s="1231"/>
      <c r="GD78" s="1231"/>
      <c r="GE78" s="1231"/>
      <c r="GF78" s="1231"/>
      <c r="GG78" s="1231"/>
      <c r="GH78" s="1231"/>
      <c r="GI78" s="1231"/>
      <c r="GJ78" s="1231"/>
      <c r="GK78" s="1231"/>
      <c r="GL78" s="1231"/>
      <c r="GM78" s="1231"/>
      <c r="GN78" s="1231"/>
      <c r="GO78" s="1231"/>
      <c r="GP78" s="1231"/>
      <c r="GQ78" s="1231"/>
      <c r="GR78" s="1231"/>
      <c r="GS78" s="1231"/>
      <c r="GT78" s="1231"/>
      <c r="GU78" s="1231"/>
      <c r="GV78" s="1231"/>
      <c r="GW78" s="1231"/>
    </row>
    <row r="79" spans="1:205" s="1230" customFormat="1" ht="23.25" hidden="1" customHeight="1" outlineLevel="1">
      <c r="C79" s="32"/>
      <c r="D79" s="1230" t="s">
        <v>161</v>
      </c>
      <c r="F79" s="1231"/>
      <c r="G79" s="1231"/>
      <c r="H79" s="1231"/>
      <c r="I79" s="1231"/>
      <c r="J79" s="1231"/>
      <c r="K79" s="1231"/>
      <c r="L79" s="498"/>
      <c r="M79" s="1231"/>
      <c r="N79" s="1231"/>
      <c r="O79" s="1231"/>
      <c r="P79" s="1231"/>
      <c r="Q79" s="1231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1231"/>
      <c r="AE79" s="1231"/>
      <c r="AF79" s="1231"/>
      <c r="AG79" s="1231"/>
      <c r="AH79" s="1231"/>
      <c r="AI79" s="1231"/>
      <c r="AJ79" s="1231"/>
      <c r="AK79" s="1231"/>
      <c r="AL79" s="1231"/>
      <c r="AM79" s="1231"/>
      <c r="AN79" s="1231"/>
      <c r="AO79" s="1231"/>
      <c r="AP79" s="592"/>
      <c r="AQ79" s="592"/>
      <c r="AR79" s="592"/>
      <c r="AS79" s="592"/>
      <c r="AT79" s="592"/>
      <c r="AU79" s="592"/>
      <c r="AV79" s="592"/>
      <c r="AW79" s="592"/>
      <c r="AX79" s="592"/>
      <c r="AY79" s="592"/>
      <c r="AZ79" s="592"/>
      <c r="BA79" s="1230" t="s">
        <v>161</v>
      </c>
      <c r="BB79" s="1231">
        <v>6199.4144339786417</v>
      </c>
      <c r="BC79" s="1231">
        <v>7294.8940030894828</v>
      </c>
      <c r="BD79" s="1231">
        <v>6121.7972428260655</v>
      </c>
      <c r="BE79" s="1231">
        <v>7271.2515493220462</v>
      </c>
      <c r="BF79" s="1231">
        <v>10134.286197032934</v>
      </c>
      <c r="BG79" s="1231">
        <v>5966.1546845788671</v>
      </c>
      <c r="BH79" s="1231">
        <v>7069.9008941701977</v>
      </c>
      <c r="BI79" s="1231">
        <v>8717.4389593920987</v>
      </c>
      <c r="BJ79" s="1231">
        <v>7399.5096078094266</v>
      </c>
      <c r="BK79" s="1231">
        <v>6861.3286074128991</v>
      </c>
      <c r="BL79" s="1231">
        <v>9012.2745278216498</v>
      </c>
      <c r="BM79" s="1231">
        <v>7498.3170948167835</v>
      </c>
      <c r="BN79" s="498">
        <v>89546.567802251084</v>
      </c>
      <c r="BQ79" s="1290">
        <v>4804.8691263464098</v>
      </c>
      <c r="BR79" s="1290">
        <v>5556.2288689544084</v>
      </c>
      <c r="BS79" s="1290">
        <v>4708.1520369531918</v>
      </c>
      <c r="BT79" s="1290">
        <v>5189.7949579934293</v>
      </c>
      <c r="BU79" s="1290">
        <v>7254.3392208135338</v>
      </c>
      <c r="BV79" s="1290">
        <v>4163.7637331639025</v>
      </c>
      <c r="BW79" s="1290">
        <v>5042.8158664567045</v>
      </c>
      <c r="BX79" s="1290">
        <v>6287.9916279119179</v>
      </c>
      <c r="BY79" s="1290">
        <v>5175.963378042703</v>
      </c>
      <c r="BZ79" s="1290">
        <v>4756.9695415056221</v>
      </c>
      <c r="CA79" s="1290">
        <v>6040.4586057244196</v>
      </c>
      <c r="CB79" s="1290">
        <v>5010.1414144232331</v>
      </c>
      <c r="CC79" s="498">
        <v>63991.488378289469</v>
      </c>
      <c r="CD79" s="1238">
        <v>1.1973419137215648E-3</v>
      </c>
      <c r="CE79" s="1231"/>
      <c r="CF79" s="1290">
        <v>1394.5453076322315</v>
      </c>
      <c r="CG79" s="1290">
        <v>1738.6651341350744</v>
      </c>
      <c r="CH79" s="1290">
        <v>1413.6452058728737</v>
      </c>
      <c r="CI79" s="1290">
        <v>1502.0430937967258</v>
      </c>
      <c r="CJ79" s="1290">
        <v>2055.1515078845291</v>
      </c>
      <c r="CK79" s="1290">
        <v>1312.5135053682652</v>
      </c>
      <c r="CL79" s="1290">
        <v>1426.5729358712308</v>
      </c>
      <c r="CM79" s="1290">
        <v>1699.8614862097611</v>
      </c>
      <c r="CN79" s="1290">
        <v>1432.9694900192624</v>
      </c>
      <c r="CO79" s="1290">
        <v>1322.8245808642619</v>
      </c>
      <c r="CP79" s="1290">
        <v>1681.9648833749216</v>
      </c>
      <c r="CQ79" s="1290">
        <v>1279.8822331230988</v>
      </c>
      <c r="CR79" s="498">
        <v>18260.639364152234</v>
      </c>
      <c r="CS79" s="1238">
        <v>5.062907715227521E-4</v>
      </c>
      <c r="CT79" s="1231"/>
      <c r="CU79" s="1290">
        <v>0</v>
      </c>
      <c r="CV79" s="1290">
        <v>0</v>
      </c>
      <c r="CW79" s="1290">
        <v>0</v>
      </c>
      <c r="CX79" s="1290">
        <v>579.41349753189093</v>
      </c>
      <c r="CY79" s="1290">
        <v>824.79546833487041</v>
      </c>
      <c r="CZ79" s="1290">
        <v>489.87744604669967</v>
      </c>
      <c r="DA79" s="1290">
        <v>600.51209184226263</v>
      </c>
      <c r="DB79" s="1290">
        <v>729.58584527041955</v>
      </c>
      <c r="DC79" s="1290">
        <v>790.57673974746069</v>
      </c>
      <c r="DD79" s="1290">
        <v>781.53448504301571</v>
      </c>
      <c r="DE79" s="1290">
        <v>1289.8510387223093</v>
      </c>
      <c r="DF79" s="1290">
        <v>1208.2934472704519</v>
      </c>
      <c r="DG79" s="498">
        <v>7294.4400598093816</v>
      </c>
      <c r="DH79" s="1238">
        <v>5.6985448961526528E-4</v>
      </c>
      <c r="DI79" s="1231"/>
      <c r="DJ79" s="1231"/>
      <c r="DK79" s="1231"/>
      <c r="DL79" s="1231"/>
      <c r="DM79" s="1231"/>
      <c r="DN79" s="1231"/>
      <c r="DO79" s="1231"/>
      <c r="DP79" s="1231"/>
      <c r="DQ79" s="1231"/>
      <c r="DR79" s="1231"/>
      <c r="DS79" s="1231"/>
      <c r="DT79" s="1231"/>
      <c r="DU79" s="1231"/>
      <c r="DV79" s="1231"/>
      <c r="DW79" s="1231"/>
      <c r="DX79" s="1231"/>
      <c r="DY79" s="1231"/>
      <c r="DZ79" s="1231"/>
      <c r="EA79" s="1231"/>
      <c r="EB79" s="1231"/>
      <c r="EC79" s="1231"/>
      <c r="ED79" s="1231"/>
      <c r="EE79" s="1231"/>
      <c r="EF79" s="1231"/>
      <c r="EG79" s="1231"/>
      <c r="EH79" s="1231"/>
      <c r="EI79" s="1231"/>
      <c r="EJ79" s="1231"/>
      <c r="EK79" s="1231"/>
      <c r="EL79" s="1231"/>
      <c r="EM79" s="1231"/>
      <c r="EN79" s="1231"/>
      <c r="EO79" s="1231"/>
      <c r="EP79" s="1231"/>
      <c r="EQ79" s="1231"/>
      <c r="ER79" s="1231"/>
      <c r="ES79" s="1231"/>
      <c r="ET79" s="1231"/>
      <c r="EU79" s="1231"/>
      <c r="EV79" s="1231"/>
      <c r="EW79" s="1231"/>
      <c r="EX79" s="1231"/>
      <c r="EY79" s="1231"/>
      <c r="EZ79" s="1231"/>
      <c r="FA79" s="1231"/>
      <c r="FB79" s="1231"/>
      <c r="FC79" s="1231"/>
      <c r="FD79" s="1231"/>
      <c r="FE79" s="1231"/>
      <c r="FF79" s="1231"/>
      <c r="FG79" s="1231"/>
      <c r="FH79" s="1231"/>
      <c r="FI79" s="1231"/>
      <c r="FJ79" s="1231"/>
      <c r="FK79" s="1231"/>
      <c r="FL79" s="1231"/>
      <c r="FM79" s="1231"/>
      <c r="FN79" s="1231"/>
      <c r="FO79" s="1231"/>
      <c r="FP79" s="1231"/>
      <c r="FQ79" s="1231"/>
      <c r="FR79" s="1231"/>
      <c r="FS79" s="1231"/>
      <c r="FT79" s="1231"/>
      <c r="FU79" s="1231"/>
      <c r="FV79" s="1231"/>
      <c r="FW79" s="1231"/>
      <c r="FX79" s="1231"/>
      <c r="FY79" s="1231"/>
      <c r="FZ79" s="1231"/>
      <c r="GA79" s="1231"/>
      <c r="GD79" s="1231"/>
      <c r="GE79" s="1231"/>
      <c r="GF79" s="1231"/>
      <c r="GG79" s="1231"/>
      <c r="GH79" s="1231"/>
      <c r="GI79" s="1231"/>
      <c r="GJ79" s="1231"/>
      <c r="GK79" s="1231"/>
      <c r="GL79" s="1231"/>
      <c r="GM79" s="1231"/>
      <c r="GN79" s="1231"/>
      <c r="GO79" s="1231"/>
      <c r="GP79" s="1231"/>
      <c r="GQ79" s="1231"/>
      <c r="GR79" s="1231"/>
      <c r="GS79" s="1231"/>
      <c r="GT79" s="1231"/>
      <c r="GU79" s="1231"/>
      <c r="GV79" s="1231"/>
      <c r="GW79" s="1231"/>
    </row>
    <row r="80" spans="1:205" s="1230" customFormat="1" ht="23.25" hidden="1" customHeight="1" outlineLevel="1">
      <c r="C80" s="32"/>
      <c r="D80" s="1230" t="s">
        <v>162</v>
      </c>
      <c r="F80" s="1231"/>
      <c r="G80" s="1231"/>
      <c r="H80" s="1231"/>
      <c r="I80" s="1231"/>
      <c r="J80" s="1231"/>
      <c r="K80" s="1231"/>
      <c r="L80" s="498"/>
      <c r="M80" s="1231"/>
      <c r="N80" s="1231"/>
      <c r="O80" s="1231"/>
      <c r="P80" s="1231"/>
      <c r="Q80" s="1231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1231"/>
      <c r="AE80" s="1231"/>
      <c r="AF80" s="1231"/>
      <c r="AG80" s="1231"/>
      <c r="AH80" s="1231"/>
      <c r="AI80" s="1231"/>
      <c r="AJ80" s="1231"/>
      <c r="AK80" s="1231"/>
      <c r="AL80" s="1231"/>
      <c r="AM80" s="1231"/>
      <c r="AN80" s="1231"/>
      <c r="AO80" s="1231"/>
      <c r="AP80" s="592"/>
      <c r="AQ80" s="592"/>
      <c r="AR80" s="592"/>
      <c r="AS80" s="592"/>
      <c r="AT80" s="592"/>
      <c r="AU80" s="592"/>
      <c r="AV80" s="592"/>
      <c r="AW80" s="592"/>
      <c r="AX80" s="592"/>
      <c r="AY80" s="592"/>
      <c r="AZ80" s="592"/>
      <c r="BA80" s="1230" t="s">
        <v>162</v>
      </c>
      <c r="BB80" s="1231">
        <v>0</v>
      </c>
      <c r="BC80" s="1231">
        <v>0</v>
      </c>
      <c r="BD80" s="1231">
        <v>0</v>
      </c>
      <c r="BE80" s="1231">
        <v>0</v>
      </c>
      <c r="BF80" s="1231">
        <v>0</v>
      </c>
      <c r="BG80" s="1231">
        <v>0</v>
      </c>
      <c r="BH80" s="1231">
        <v>0</v>
      </c>
      <c r="BI80" s="1231">
        <v>0</v>
      </c>
      <c r="BJ80" s="1231">
        <v>0</v>
      </c>
      <c r="BK80" s="1231">
        <v>0</v>
      </c>
      <c r="BL80" s="1231">
        <v>0</v>
      </c>
      <c r="BM80" s="1231">
        <v>0</v>
      </c>
      <c r="BN80" s="498">
        <v>0</v>
      </c>
      <c r="BQ80" s="1290">
        <v>0</v>
      </c>
      <c r="BR80" s="1290">
        <v>0</v>
      </c>
      <c r="BS80" s="1290">
        <v>0</v>
      </c>
      <c r="BT80" s="1290">
        <v>0</v>
      </c>
      <c r="BU80" s="1290">
        <v>0</v>
      </c>
      <c r="BV80" s="1290">
        <v>0</v>
      </c>
      <c r="BW80" s="1290">
        <v>0</v>
      </c>
      <c r="BX80" s="1290">
        <v>0</v>
      </c>
      <c r="BY80" s="1290">
        <v>0</v>
      </c>
      <c r="BZ80" s="1290">
        <v>0</v>
      </c>
      <c r="CA80" s="1290">
        <v>0</v>
      </c>
      <c r="CB80" s="1290">
        <v>0</v>
      </c>
      <c r="CC80" s="498">
        <v>0</v>
      </c>
      <c r="CD80" s="1238">
        <v>0</v>
      </c>
      <c r="CE80" s="1231"/>
      <c r="CF80" s="1290">
        <v>0</v>
      </c>
      <c r="CG80" s="1290">
        <v>0</v>
      </c>
      <c r="CH80" s="1290">
        <v>0</v>
      </c>
      <c r="CI80" s="1290">
        <v>0</v>
      </c>
      <c r="CJ80" s="1290">
        <v>0</v>
      </c>
      <c r="CK80" s="1290">
        <v>0</v>
      </c>
      <c r="CL80" s="1290">
        <v>0</v>
      </c>
      <c r="CM80" s="1290">
        <v>0</v>
      </c>
      <c r="CN80" s="1290">
        <v>0</v>
      </c>
      <c r="CO80" s="1290">
        <v>0</v>
      </c>
      <c r="CP80" s="1290">
        <v>0</v>
      </c>
      <c r="CQ80" s="1290">
        <v>0</v>
      </c>
      <c r="CR80" s="498">
        <v>0</v>
      </c>
      <c r="CS80" s="1238">
        <v>0</v>
      </c>
      <c r="CT80" s="1231"/>
      <c r="CU80" s="1290">
        <v>0</v>
      </c>
      <c r="CV80" s="1290">
        <v>0</v>
      </c>
      <c r="CW80" s="1290">
        <v>0</v>
      </c>
      <c r="CX80" s="1290">
        <v>0</v>
      </c>
      <c r="CY80" s="1290">
        <v>0</v>
      </c>
      <c r="CZ80" s="1290">
        <v>0</v>
      </c>
      <c r="DA80" s="1290">
        <v>0</v>
      </c>
      <c r="DB80" s="1290">
        <v>0</v>
      </c>
      <c r="DC80" s="1290">
        <v>0</v>
      </c>
      <c r="DD80" s="1290">
        <v>0</v>
      </c>
      <c r="DE80" s="1290">
        <v>0</v>
      </c>
      <c r="DF80" s="1290">
        <v>0</v>
      </c>
      <c r="DG80" s="498">
        <v>0</v>
      </c>
      <c r="DH80" s="1238">
        <v>0</v>
      </c>
      <c r="DI80" s="1231"/>
      <c r="DJ80" s="1231"/>
      <c r="DK80" s="1231"/>
      <c r="DL80" s="1231"/>
      <c r="DM80" s="1231"/>
      <c r="DN80" s="1231"/>
      <c r="DO80" s="1231"/>
      <c r="DP80" s="1231"/>
      <c r="DQ80" s="1231"/>
      <c r="DR80" s="1231"/>
      <c r="DS80" s="1231"/>
      <c r="DT80" s="1231"/>
      <c r="DU80" s="1231"/>
      <c r="DV80" s="1231"/>
      <c r="DW80" s="1231"/>
      <c r="DX80" s="1231"/>
      <c r="DY80" s="1231"/>
      <c r="DZ80" s="1231"/>
      <c r="EA80" s="1231"/>
      <c r="EB80" s="1231"/>
      <c r="EC80" s="1231"/>
      <c r="ED80" s="1231"/>
      <c r="EE80" s="1231"/>
      <c r="EF80" s="1231"/>
      <c r="EG80" s="1231"/>
      <c r="EH80" s="1231"/>
      <c r="EI80" s="1231"/>
      <c r="EJ80" s="1231"/>
      <c r="EK80" s="1231"/>
      <c r="EL80" s="1231"/>
      <c r="EM80" s="1231"/>
      <c r="EN80" s="1231"/>
      <c r="EO80" s="1231"/>
      <c r="EP80" s="1231"/>
      <c r="EQ80" s="1231"/>
      <c r="ER80" s="1231"/>
      <c r="ES80" s="1231"/>
      <c r="ET80" s="1231"/>
      <c r="EU80" s="1231"/>
      <c r="EV80" s="1231"/>
      <c r="EW80" s="1231"/>
      <c r="EX80" s="1231"/>
      <c r="EY80" s="1231"/>
      <c r="EZ80" s="1231"/>
      <c r="FA80" s="1231"/>
      <c r="FB80" s="1231"/>
      <c r="FC80" s="1231"/>
      <c r="FD80" s="1231"/>
      <c r="FE80" s="1231"/>
      <c r="FF80" s="1231"/>
      <c r="FG80" s="1231"/>
      <c r="FH80" s="1231"/>
      <c r="FI80" s="1231"/>
      <c r="FJ80" s="1231"/>
      <c r="FK80" s="1231"/>
      <c r="FL80" s="1231"/>
      <c r="FM80" s="1231"/>
      <c r="FN80" s="1231"/>
      <c r="FO80" s="1231"/>
      <c r="FP80" s="1231"/>
      <c r="FQ80" s="1231"/>
      <c r="FR80" s="1231"/>
      <c r="FS80" s="1231"/>
      <c r="FT80" s="1231"/>
      <c r="FU80" s="1231"/>
      <c r="FV80" s="1231"/>
      <c r="FW80" s="1231"/>
      <c r="FX80" s="1231"/>
      <c r="FY80" s="1231"/>
      <c r="FZ80" s="1231"/>
      <c r="GA80" s="1231"/>
      <c r="GD80" s="1231"/>
      <c r="GE80" s="1231"/>
      <c r="GF80" s="1231"/>
      <c r="GG80" s="1231"/>
      <c r="GH80" s="1231"/>
      <c r="GI80" s="1231"/>
      <c r="GJ80" s="1231"/>
      <c r="GK80" s="1231"/>
      <c r="GL80" s="1231"/>
      <c r="GM80" s="1231"/>
      <c r="GN80" s="1231"/>
      <c r="GO80" s="1231"/>
      <c r="GP80" s="1231"/>
      <c r="GQ80" s="1231"/>
      <c r="GR80" s="1231"/>
      <c r="GS80" s="1231"/>
      <c r="GT80" s="1231"/>
      <c r="GU80" s="1231"/>
      <c r="GV80" s="1231"/>
      <c r="GW80" s="1231"/>
    </row>
    <row r="81" spans="4:205" s="499" customFormat="1" ht="23.25" hidden="1" customHeight="1" outlineLevel="1">
      <c r="D81" s="499" t="s">
        <v>40</v>
      </c>
      <c r="F81" s="498"/>
      <c r="G81" s="498"/>
      <c r="H81" s="498"/>
      <c r="I81" s="498"/>
      <c r="J81" s="498"/>
      <c r="K81" s="498"/>
      <c r="L81" s="498"/>
      <c r="M81" s="498"/>
      <c r="N81" s="498"/>
      <c r="O81" s="498"/>
      <c r="P81" s="498"/>
      <c r="Q81" s="498"/>
      <c r="R81" s="1237"/>
      <c r="S81" s="1237"/>
      <c r="T81" s="1237"/>
      <c r="U81" s="1237"/>
      <c r="V81" s="1237"/>
      <c r="W81" s="1237"/>
      <c r="X81" s="1237"/>
      <c r="Y81" s="1237"/>
      <c r="Z81" s="1237"/>
      <c r="AA81" s="1237"/>
      <c r="AB81" s="1237"/>
      <c r="AC81" s="1237"/>
      <c r="AD81" s="498"/>
      <c r="AE81" s="498"/>
      <c r="AF81" s="498"/>
      <c r="AG81" s="498"/>
      <c r="AH81" s="498"/>
      <c r="AI81" s="498"/>
      <c r="AJ81" s="498"/>
      <c r="AK81" s="498"/>
      <c r="AL81" s="498"/>
      <c r="AM81" s="498"/>
      <c r="AN81" s="498"/>
      <c r="AO81" s="498"/>
      <c r="AP81" s="1237"/>
      <c r="AQ81" s="1237"/>
      <c r="AR81" s="1237"/>
      <c r="AS81" s="1237"/>
      <c r="AT81" s="1237"/>
      <c r="AU81" s="1237"/>
      <c r="AV81" s="1237"/>
      <c r="AW81" s="1237"/>
      <c r="AX81" s="1237"/>
      <c r="AY81" s="1237"/>
      <c r="AZ81" s="1237"/>
      <c r="BA81" s="499" t="s">
        <v>40</v>
      </c>
      <c r="BB81" s="498">
        <v>535310.06415384624</v>
      </c>
      <c r="BC81" s="498">
        <v>656808.91369230777</v>
      </c>
      <c r="BD81" s="498">
        <v>558492.12938461546</v>
      </c>
      <c r="BE81" s="498">
        <v>591464.26661538461</v>
      </c>
      <c r="BF81" s="498">
        <v>772004.70876923099</v>
      </c>
      <c r="BG81" s="498">
        <v>557932.65561538481</v>
      </c>
      <c r="BH81" s="498">
        <v>591333.11661538458</v>
      </c>
      <c r="BI81" s="498">
        <v>736933.63576923066</v>
      </c>
      <c r="BJ81" s="498">
        <v>589849.88561538467</v>
      </c>
      <c r="BK81" s="498">
        <v>608024.03384615388</v>
      </c>
      <c r="BL81" s="498">
        <v>793438.690846154</v>
      </c>
      <c r="BM81" s="498">
        <v>657478.74330769235</v>
      </c>
      <c r="BN81" s="498">
        <v>7649070.8442307701</v>
      </c>
      <c r="BQ81" s="1291">
        <v>381919.47353846155</v>
      </c>
      <c r="BR81" s="1291">
        <v>464198.52292307705</v>
      </c>
      <c r="BS81" s="1291">
        <v>378159.59353846149</v>
      </c>
      <c r="BT81" s="1291">
        <v>386486.68553846155</v>
      </c>
      <c r="BU81" s="1291">
        <v>505015.26692307694</v>
      </c>
      <c r="BV81" s="1291">
        <v>362535.00153846154</v>
      </c>
      <c r="BW81" s="1291">
        <v>384127.64553846157</v>
      </c>
      <c r="BX81" s="1291">
        <v>480136.55892307695</v>
      </c>
      <c r="BY81" s="1291">
        <v>385142.47353846161</v>
      </c>
      <c r="BZ81" s="1291">
        <v>380478.09353846154</v>
      </c>
      <c r="CA81" s="1291">
        <v>478199.13492307684</v>
      </c>
      <c r="CB81" s="1291">
        <v>387613.64953846158</v>
      </c>
      <c r="CC81" s="498">
        <v>4974012.0999999996</v>
      </c>
      <c r="CD81" s="1236">
        <v>9.3068520792661952E-2</v>
      </c>
      <c r="CE81" s="498"/>
      <c r="CF81" s="1291">
        <v>153390.59061538475</v>
      </c>
      <c r="CG81" s="1291">
        <v>192610.39076923064</v>
      </c>
      <c r="CH81" s="1291">
        <v>156693.18261538469</v>
      </c>
      <c r="CI81" s="1291">
        <v>156765.28261538458</v>
      </c>
      <c r="CJ81" s="1291">
        <v>204020.73076923113</v>
      </c>
      <c r="CK81" s="1291">
        <v>149591.84761538473</v>
      </c>
      <c r="CL81" s="1291">
        <v>158435.73661538467</v>
      </c>
      <c r="CM81" s="1291">
        <v>196379.88176923062</v>
      </c>
      <c r="CN81" s="1291">
        <v>156563.09361538451</v>
      </c>
      <c r="CO81" s="1291">
        <v>156047.78461538465</v>
      </c>
      <c r="CP81" s="1291">
        <v>197314.70976923092</v>
      </c>
      <c r="CQ81" s="1291">
        <v>154863.38761538465</v>
      </c>
      <c r="CR81" s="498">
        <v>2032676.6190000004</v>
      </c>
      <c r="CS81" s="1236">
        <v>5.6357578350189799E-2</v>
      </c>
      <c r="CT81" s="498"/>
      <c r="CU81" s="1291">
        <v>0</v>
      </c>
      <c r="CV81" s="1291">
        <v>0</v>
      </c>
      <c r="CW81" s="1291">
        <v>23639.353230769233</v>
      </c>
      <c r="CX81" s="1291">
        <v>48212.298461538463</v>
      </c>
      <c r="CY81" s="1291">
        <v>62968.711076923079</v>
      </c>
      <c r="CZ81" s="1291">
        <v>45805.80646153845</v>
      </c>
      <c r="DA81" s="1291">
        <v>48769.734461538457</v>
      </c>
      <c r="DB81" s="1291">
        <v>60417.195076923075</v>
      </c>
      <c r="DC81" s="1291">
        <v>48144.318461538467</v>
      </c>
      <c r="DD81" s="1291">
        <v>71498.155692307686</v>
      </c>
      <c r="DE81" s="1291">
        <v>117924.84615384617</v>
      </c>
      <c r="DF81" s="1291">
        <v>115001.70615384617</v>
      </c>
      <c r="DG81" s="498">
        <v>642382.12523076928</v>
      </c>
      <c r="DH81" s="1236">
        <v>5.0184021680879431E-2</v>
      </c>
      <c r="DI81" s="498"/>
      <c r="DJ81" s="498"/>
      <c r="DK81" s="498"/>
      <c r="DL81" s="498"/>
      <c r="DM81" s="498"/>
      <c r="DN81" s="498"/>
      <c r="DO81" s="498"/>
      <c r="DP81" s="498"/>
      <c r="DQ81" s="498"/>
      <c r="DR81" s="498"/>
      <c r="DS81" s="498"/>
      <c r="DT81" s="498"/>
      <c r="DU81" s="498"/>
      <c r="DV81" s="498"/>
      <c r="DW81" s="498"/>
      <c r="DX81" s="498"/>
      <c r="DY81" s="498"/>
      <c r="DZ81" s="498"/>
      <c r="EA81" s="498"/>
      <c r="EB81" s="498"/>
      <c r="EC81" s="498"/>
      <c r="ED81" s="498"/>
      <c r="EE81" s="498"/>
      <c r="EF81" s="498"/>
      <c r="EG81" s="498"/>
      <c r="EH81" s="498"/>
      <c r="EI81" s="498"/>
      <c r="EJ81" s="498"/>
      <c r="EK81" s="498"/>
      <c r="EL81" s="498"/>
      <c r="EM81" s="498"/>
      <c r="EN81" s="498"/>
      <c r="EO81" s="498"/>
      <c r="EP81" s="498"/>
      <c r="EQ81" s="498"/>
      <c r="ER81" s="498"/>
      <c r="ES81" s="498"/>
      <c r="ET81" s="498"/>
      <c r="EU81" s="498"/>
      <c r="EV81" s="498"/>
      <c r="EW81" s="498"/>
      <c r="EX81" s="498"/>
      <c r="EY81" s="498"/>
      <c r="EZ81" s="498"/>
      <c r="FA81" s="498"/>
      <c r="FB81" s="498"/>
      <c r="FC81" s="498"/>
      <c r="FD81" s="498"/>
      <c r="FE81" s="498"/>
      <c r="FF81" s="498"/>
      <c r="FG81" s="498"/>
      <c r="FH81" s="498"/>
      <c r="FI81" s="498"/>
      <c r="FJ81" s="498"/>
      <c r="FK81" s="498"/>
      <c r="FL81" s="498"/>
      <c r="FM81" s="498"/>
      <c r="FN81" s="498"/>
      <c r="FO81" s="498"/>
      <c r="FP81" s="498"/>
      <c r="FQ81" s="498"/>
      <c r="FR81" s="498"/>
      <c r="FS81" s="498"/>
      <c r="FT81" s="498"/>
      <c r="FU81" s="498"/>
      <c r="FV81" s="498"/>
      <c r="FW81" s="498"/>
      <c r="FX81" s="498"/>
      <c r="FY81" s="498"/>
      <c r="FZ81" s="498"/>
      <c r="GA81" s="498"/>
      <c r="GD81" s="498"/>
      <c r="GE81" s="498"/>
      <c r="GF81" s="498"/>
      <c r="GG81" s="498"/>
      <c r="GH81" s="498"/>
      <c r="GI81" s="498"/>
      <c r="GJ81" s="498"/>
      <c r="GK81" s="498"/>
      <c r="GL81" s="498"/>
      <c r="GM81" s="498"/>
      <c r="GN81" s="498"/>
      <c r="GO81" s="498"/>
      <c r="GP81" s="498"/>
      <c r="GQ81" s="498"/>
      <c r="GR81" s="498"/>
      <c r="GS81" s="498"/>
      <c r="GT81" s="498"/>
      <c r="GU81" s="498"/>
      <c r="GV81" s="498"/>
      <c r="GW81" s="498"/>
    </row>
    <row r="82" spans="4:205" s="1230" customFormat="1" ht="9" hidden="1" customHeight="1" outlineLevel="1">
      <c r="F82" s="1234"/>
      <c r="G82" s="1234"/>
      <c r="H82" s="1234"/>
      <c r="I82" s="1234"/>
      <c r="J82" s="1234"/>
      <c r="K82" s="1234"/>
      <c r="L82" s="1233"/>
      <c r="M82" s="1234"/>
      <c r="N82" s="1234"/>
      <c r="O82" s="1234"/>
      <c r="P82" s="1234"/>
      <c r="Q82" s="1234"/>
      <c r="R82" s="1235"/>
      <c r="S82" s="1235"/>
      <c r="T82" s="1235"/>
      <c r="U82" s="1235"/>
      <c r="V82" s="1235"/>
      <c r="W82" s="1235"/>
      <c r="X82" s="1235"/>
      <c r="Y82" s="1235"/>
      <c r="Z82" s="1235"/>
      <c r="AA82" s="1235"/>
      <c r="AB82" s="1235"/>
      <c r="AC82" s="592"/>
      <c r="AD82" s="1234"/>
      <c r="AE82" s="1234"/>
      <c r="AF82" s="1234"/>
      <c r="AG82" s="1234"/>
      <c r="AH82" s="1234"/>
      <c r="AI82" s="1234"/>
      <c r="AJ82" s="1234"/>
      <c r="AK82" s="1234"/>
      <c r="AL82" s="1234"/>
      <c r="AM82" s="1234"/>
      <c r="AN82" s="1234"/>
      <c r="AO82" s="1234"/>
      <c r="AP82" s="1235"/>
      <c r="AQ82" s="1235"/>
      <c r="AR82" s="1235"/>
      <c r="AS82" s="1235"/>
      <c r="AT82" s="1235"/>
      <c r="AU82" s="1235"/>
      <c r="AV82" s="1235"/>
      <c r="AW82" s="1235"/>
      <c r="AX82" s="1235"/>
      <c r="AY82" s="1235"/>
      <c r="AZ82" s="1235"/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234"/>
      <c r="BL82" s="1234"/>
      <c r="BM82" s="1234"/>
      <c r="BN82" s="1233"/>
      <c r="BO82" s="1232"/>
      <c r="BP82" s="1231"/>
      <c r="BQ82" s="1234"/>
      <c r="BR82" s="1234"/>
      <c r="BS82" s="1234"/>
      <c r="BT82" s="1234"/>
      <c r="BU82" s="1234"/>
      <c r="BV82" s="1234"/>
      <c r="BW82" s="1234"/>
      <c r="BX82" s="1234"/>
      <c r="BY82" s="1234"/>
      <c r="BZ82" s="1234"/>
      <c r="CA82" s="1234"/>
      <c r="CB82" s="1234"/>
      <c r="CC82" s="1233"/>
      <c r="CD82" s="1232"/>
      <c r="CE82" s="1231"/>
      <c r="CF82" s="1234"/>
      <c r="CG82" s="1234"/>
      <c r="CH82" s="1234"/>
      <c r="CI82" s="1234"/>
      <c r="CJ82" s="1234"/>
      <c r="CK82" s="1234"/>
      <c r="CL82" s="1234"/>
      <c r="CM82" s="1234"/>
      <c r="CN82" s="1234"/>
      <c r="CO82" s="1234"/>
      <c r="CP82" s="1234"/>
      <c r="CQ82" s="1234"/>
      <c r="CR82" s="1233"/>
      <c r="CS82" s="1232"/>
      <c r="CT82" s="1231"/>
      <c r="CU82" s="1234"/>
      <c r="CV82" s="1234"/>
      <c r="CW82" s="1234"/>
      <c r="CX82" s="1234"/>
      <c r="CY82" s="1234"/>
      <c r="CZ82" s="1234"/>
      <c r="DA82" s="1234"/>
      <c r="DB82" s="1234"/>
      <c r="DC82" s="1234"/>
      <c r="DD82" s="1234"/>
      <c r="DE82" s="1234"/>
      <c r="DF82" s="1234"/>
      <c r="DG82" s="1233"/>
      <c r="DH82" s="1232"/>
      <c r="DI82" s="1231"/>
      <c r="DJ82" s="1231"/>
      <c r="DK82" s="1231"/>
      <c r="DL82" s="1231"/>
      <c r="DM82" s="1231"/>
      <c r="DN82" s="1231"/>
      <c r="DO82" s="1231"/>
      <c r="DP82" s="1231"/>
      <c r="DQ82" s="1231"/>
      <c r="DR82" s="1231"/>
      <c r="DS82" s="1231"/>
      <c r="DT82" s="1231"/>
      <c r="DU82" s="1231"/>
      <c r="DV82" s="1231"/>
      <c r="DW82" s="1231"/>
      <c r="DX82" s="1231"/>
      <c r="DY82" s="1231"/>
      <c r="DZ82" s="1231"/>
      <c r="EA82" s="1231"/>
      <c r="EB82" s="1231"/>
      <c r="EC82" s="1231"/>
      <c r="ED82" s="1231"/>
      <c r="EE82" s="1231"/>
      <c r="EF82" s="1231"/>
      <c r="EG82" s="1231"/>
      <c r="EH82" s="1231"/>
      <c r="EI82" s="1231"/>
      <c r="EJ82" s="1231"/>
      <c r="EK82" s="1231"/>
      <c r="EL82" s="1231"/>
      <c r="EM82" s="1231"/>
      <c r="EN82" s="1231"/>
      <c r="EO82" s="1231"/>
      <c r="EP82" s="1231"/>
      <c r="EQ82" s="1231"/>
      <c r="ER82" s="1231"/>
      <c r="ES82" s="1231"/>
      <c r="ET82" s="1231"/>
      <c r="EU82" s="1231"/>
      <c r="EV82" s="1231"/>
      <c r="EW82" s="1231"/>
      <c r="EX82" s="1231"/>
      <c r="EY82" s="1231"/>
      <c r="EZ82" s="1231"/>
      <c r="FA82" s="1231"/>
      <c r="FB82" s="1231"/>
      <c r="FC82" s="1231"/>
      <c r="FD82" s="1231"/>
      <c r="FE82" s="1231"/>
      <c r="FF82" s="1231"/>
      <c r="FG82" s="1231"/>
      <c r="FH82" s="1231"/>
      <c r="FI82" s="1231"/>
      <c r="FJ82" s="1231"/>
      <c r="FK82" s="1231"/>
      <c r="FL82" s="1231"/>
      <c r="FM82" s="1231"/>
      <c r="FN82" s="1231"/>
      <c r="FO82" s="1231"/>
      <c r="FP82" s="1231"/>
      <c r="FQ82" s="1231"/>
      <c r="FR82" s="1231"/>
      <c r="FS82" s="1231"/>
      <c r="FT82" s="1231"/>
      <c r="FU82" s="1231"/>
      <c r="FV82" s="1231"/>
      <c r="FW82" s="1231"/>
      <c r="FX82" s="1231"/>
      <c r="FY82" s="1231"/>
      <c r="FZ82" s="1231"/>
      <c r="GA82" s="1231"/>
      <c r="GD82" s="1231"/>
      <c r="GE82" s="1231"/>
      <c r="GF82" s="1231"/>
      <c r="GG82" s="1231"/>
      <c r="GH82" s="1231"/>
      <c r="GI82" s="1231"/>
      <c r="GJ82" s="1231"/>
      <c r="GK82" s="1231"/>
      <c r="GL82" s="1231"/>
      <c r="GM82" s="1231"/>
      <c r="GN82" s="1231"/>
      <c r="GO82" s="1231"/>
      <c r="GP82" s="1231"/>
      <c r="GQ82" s="1231"/>
      <c r="GR82" s="1231"/>
      <c r="GS82" s="1231"/>
      <c r="GT82" s="1231"/>
      <c r="GU82" s="1231"/>
      <c r="GV82" s="1231"/>
      <c r="GW82" s="1231"/>
    </row>
    <row r="83" spans="4:205" collapsed="1"/>
    <row r="85" spans="4:205">
      <c r="BB85" s="33">
        <v>535310.06415384624</v>
      </c>
      <c r="BC85" s="33">
        <v>656808.91369230777</v>
      </c>
      <c r="BD85" s="33">
        <v>558492.12938461546</v>
      </c>
      <c r="BE85" s="33">
        <v>591464.26661538461</v>
      </c>
      <c r="BF85" s="33">
        <v>772004.70876923099</v>
      </c>
      <c r="BG85" s="33">
        <v>557932.65561538469</v>
      </c>
      <c r="BH85" s="33">
        <v>591333.11661538458</v>
      </c>
      <c r="BI85" s="33">
        <v>736933.63576923066</v>
      </c>
      <c r="BJ85" s="33">
        <v>589849.88561538467</v>
      </c>
      <c r="BK85" s="33">
        <v>608024.03384615399</v>
      </c>
      <c r="BL85" s="33">
        <v>793438.69084615388</v>
      </c>
      <c r="BM85" s="33">
        <v>657478.74330769235</v>
      </c>
      <c r="BN85" s="33">
        <v>7649070.8442307683</v>
      </c>
    </row>
    <row r="86" spans="4:205"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</row>
    <row r="88" spans="4:205">
      <c r="BB88" s="33">
        <v>-5234.8202307691099</v>
      </c>
      <c r="BC88" s="33">
        <v>4831.0602307691006</v>
      </c>
      <c r="BD88" s="33">
        <v>-10.093999999924563</v>
      </c>
      <c r="BE88" s="33">
        <v>-6218.9852307692636</v>
      </c>
      <c r="BF88" s="33">
        <v>7102.2102307695895</v>
      </c>
      <c r="BG88" s="33">
        <v>-1085.104999999865</v>
      </c>
      <c r="BH88" s="33">
        <v>-5078.3632307691732</v>
      </c>
      <c r="BI88" s="33">
        <v>5305.4782307690475</v>
      </c>
      <c r="BJ88" s="33">
        <v>60.563999999896623</v>
      </c>
      <c r="BK88" s="33">
        <v>-5487.170230769203</v>
      </c>
      <c r="BL88" s="33">
        <v>5638.5802307693521</v>
      </c>
      <c r="BM88" s="33">
        <v>20691.977923076949</v>
      </c>
    </row>
    <row r="91" spans="4:205">
      <c r="BB91" s="33">
        <v>301658.20307692303</v>
      </c>
      <c r="BC91" s="33">
        <v>371755.95384615392</v>
      </c>
      <c r="BD91" s="33">
        <v>310745.73538461537</v>
      </c>
      <c r="BE91" s="33">
        <v>339772.9384615384</v>
      </c>
      <c r="BF91" s="33">
        <v>426959.73307692318</v>
      </c>
      <c r="BG91" s="33">
        <v>330016.9384615384</v>
      </c>
      <c r="BH91" s="33">
        <v>335186.85846153839</v>
      </c>
      <c r="BI91" s="33">
        <v>419151.89307692309</v>
      </c>
      <c r="BJ91" s="33">
        <v>334643.25846153841</v>
      </c>
      <c r="BK91" s="33">
        <v>353577.35230769229</v>
      </c>
      <c r="BL91" s="33">
        <v>461563.08269230777</v>
      </c>
      <c r="BM91" s="33">
        <v>384298.5215384615</v>
      </c>
    </row>
    <row r="92" spans="4:205"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</row>
    <row r="94" spans="4:205">
      <c r="BB94" s="33">
        <v>-2416.1057692306931</v>
      </c>
      <c r="BC94" s="33">
        <v>2416.1057692309259</v>
      </c>
      <c r="BD94" s="33">
        <v>0</v>
      </c>
      <c r="BE94" s="33">
        <v>-2416.1057692307513</v>
      </c>
      <c r="BF94" s="33">
        <v>2416.1057692309259</v>
      </c>
      <c r="BG94" s="33">
        <v>0</v>
      </c>
      <c r="BH94" s="33">
        <v>-2416.1057692308095</v>
      </c>
      <c r="BI94" s="33">
        <v>2416.1057692308677</v>
      </c>
      <c r="BJ94" s="33">
        <v>0</v>
      </c>
      <c r="BK94" s="33">
        <v>-2416.1057692308095</v>
      </c>
      <c r="BL94" s="33">
        <v>2416.1057692309259</v>
      </c>
      <c r="BM94" s="33">
        <v>9664.4230769231217</v>
      </c>
    </row>
  </sheetData>
  <mergeCells count="6">
    <mergeCell ref="D6:D8"/>
    <mergeCell ref="F6:AB7"/>
    <mergeCell ref="AD6:AZ7"/>
    <mergeCell ref="D44:D46"/>
    <mergeCell ref="F44:AB45"/>
    <mergeCell ref="AD44:AZ45"/>
  </mergeCells>
  <pageMargins left="0.70866141732283472" right="0.70866141732283472" top="0.74803149606299213" bottom="0.74803149606299213" header="0.31496062992125984" footer="0.31496062992125984"/>
  <pageSetup paperSize="9" scale="4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29EDD-6376-4B37-A1F6-5C9C64D9E336}">
  <sheetPr codeName="Sheet18">
    <tabColor theme="9" tint="-0.499984740745262"/>
    <pageSetUpPr fitToPage="1"/>
  </sheetPr>
  <dimension ref="C1:BC27"/>
  <sheetViews>
    <sheetView showGridLines="0" topLeftCell="A5" zoomScaleNormal="100" workbookViewId="0">
      <selection activeCell="I7" sqref="A1:XFD1048576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4.83203125" style="32" customWidth="1"/>
    <col min="6" max="8" width="9.1640625" style="33" customWidth="1"/>
    <col min="9" max="10" width="9.1640625" style="161" customWidth="1"/>
    <col min="11" max="11" width="4.5" style="32" customWidth="1"/>
    <col min="12" max="14" width="9.1640625" style="33" customWidth="1"/>
    <col min="15" max="16" width="9.1640625" style="161" customWidth="1"/>
    <col min="17" max="17" width="13" style="32" customWidth="1"/>
    <col min="18" max="41" width="9.1640625" style="33" hidden="1" customWidth="1" outlineLevel="1"/>
    <col min="42" max="42" width="3.83203125" style="413" hidden="1" customWidth="1" outlineLevel="1"/>
    <col min="43" max="54" width="9.1640625" style="415" hidden="1" customWidth="1" outlineLevel="1"/>
    <col min="55" max="55" width="9.1640625" style="32" collapsed="1"/>
    <col min="56" max="16384" width="9.1640625" style="32"/>
  </cols>
  <sheetData>
    <row r="1" spans="4:54" ht="15" hidden="1" outlineLevel="1">
      <c r="D1" s="159">
        <v>7</v>
      </c>
      <c r="F1" s="159"/>
      <c r="G1" s="159"/>
      <c r="H1" s="159"/>
      <c r="I1" s="160"/>
      <c r="J1" s="160"/>
      <c r="L1" s="159"/>
      <c r="M1" s="159"/>
      <c r="N1" s="159"/>
      <c r="O1" s="160"/>
      <c r="P1" s="160"/>
      <c r="R1" s="159">
        <v>1</v>
      </c>
      <c r="S1" s="159">
        <v>1</v>
      </c>
      <c r="T1" s="159">
        <v>1</v>
      </c>
      <c r="U1" s="159">
        <v>1</v>
      </c>
      <c r="V1" s="159">
        <v>1</v>
      </c>
      <c r="W1" s="159">
        <v>1</v>
      </c>
      <c r="X1" s="159">
        <v>1</v>
      </c>
      <c r="Y1" s="159">
        <v>0</v>
      </c>
      <c r="Z1" s="159">
        <v>0</v>
      </c>
      <c r="AA1" s="159">
        <v>0</v>
      </c>
      <c r="AB1" s="159">
        <v>0</v>
      </c>
      <c r="AC1" s="159">
        <v>0</v>
      </c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Q1" s="1175">
        <v>1</v>
      </c>
      <c r="AR1" s="1175">
        <v>1</v>
      </c>
      <c r="AS1" s="1175">
        <v>1</v>
      </c>
      <c r="AT1" s="1175">
        <v>1</v>
      </c>
      <c r="AU1" s="1175">
        <v>1</v>
      </c>
      <c r="AV1" s="1175">
        <v>1</v>
      </c>
      <c r="AW1" s="1175">
        <v>1</v>
      </c>
      <c r="AX1" s="1175">
        <v>0</v>
      </c>
      <c r="AY1" s="1175">
        <v>0</v>
      </c>
      <c r="AZ1" s="1175">
        <v>0</v>
      </c>
      <c r="BA1" s="1175">
        <v>0</v>
      </c>
      <c r="BB1" s="1175">
        <v>0</v>
      </c>
    </row>
    <row r="2" spans="4:54" hidden="1" outlineLevel="1"/>
    <row r="3" spans="4:54" ht="16" hidden="1" outlineLevel="1" collapsed="1">
      <c r="D3" s="34"/>
      <c r="E3" s="35"/>
      <c r="K3" s="35"/>
      <c r="Q3" s="35"/>
      <c r="AP3" s="1190"/>
    </row>
    <row r="4" spans="4:54" ht="19" hidden="1" outlineLevel="1">
      <c r="D4" s="119" t="s">
        <v>1047</v>
      </c>
      <c r="E4" s="35"/>
      <c r="K4" s="35"/>
      <c r="Q4" s="35"/>
      <c r="AP4" s="1190"/>
    </row>
    <row r="5" spans="4:54" ht="16" collapsed="1">
      <c r="D5" s="35"/>
      <c r="E5" s="35"/>
      <c r="F5" s="23"/>
      <c r="G5" s="23"/>
      <c r="H5" s="23"/>
      <c r="I5" s="162"/>
      <c r="J5" s="162"/>
      <c r="K5" s="35"/>
      <c r="L5" s="23"/>
      <c r="M5" s="23"/>
      <c r="N5" s="23"/>
      <c r="O5" s="162"/>
      <c r="P5" s="162"/>
      <c r="Q5" s="35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1190"/>
      <c r="AQ5" s="1176"/>
      <c r="AR5" s="1176"/>
      <c r="AS5" s="1176"/>
      <c r="AT5" s="1176"/>
      <c r="AU5" s="1176"/>
      <c r="AV5" s="1176"/>
      <c r="AW5" s="1176"/>
      <c r="AX5" s="1176"/>
      <c r="AY5" s="1176"/>
      <c r="AZ5" s="1176"/>
      <c r="BA5" s="1176"/>
      <c r="BB5" s="1176"/>
    </row>
    <row r="6" spans="4:54" s="38" customFormat="1" ht="16">
      <c r="D6" s="1294" t="s">
        <v>826</v>
      </c>
      <c r="E6" s="39"/>
      <c r="F6" s="1297" t="s">
        <v>855</v>
      </c>
      <c r="G6" s="1297"/>
      <c r="H6" s="1297"/>
      <c r="I6" s="1297"/>
      <c r="J6" s="1297"/>
      <c r="K6" s="39"/>
      <c r="L6" s="1297" t="s">
        <v>856</v>
      </c>
      <c r="M6" s="1297"/>
      <c r="N6" s="1297"/>
      <c r="O6" s="1297"/>
      <c r="P6" s="1297"/>
      <c r="Q6" s="39"/>
      <c r="R6" s="40">
        <v>1</v>
      </c>
      <c r="S6" s="40">
        <v>2</v>
      </c>
      <c r="T6" s="40">
        <v>3</v>
      </c>
      <c r="U6" s="40">
        <v>4</v>
      </c>
      <c r="V6" s="40">
        <v>5</v>
      </c>
      <c r="W6" s="40">
        <v>6</v>
      </c>
      <c r="X6" s="40">
        <v>7</v>
      </c>
      <c r="Y6" s="40">
        <v>8</v>
      </c>
      <c r="Z6" s="40">
        <v>9</v>
      </c>
      <c r="AA6" s="40">
        <v>10</v>
      </c>
      <c r="AB6" s="40">
        <v>11</v>
      </c>
      <c r="AC6" s="40">
        <v>12</v>
      </c>
      <c r="AD6" s="40">
        <v>1</v>
      </c>
      <c r="AE6" s="40">
        <v>2</v>
      </c>
      <c r="AF6" s="40">
        <v>3</v>
      </c>
      <c r="AG6" s="40">
        <v>4</v>
      </c>
      <c r="AH6" s="40">
        <v>5</v>
      </c>
      <c r="AI6" s="40">
        <v>6</v>
      </c>
      <c r="AJ6" s="40">
        <v>7</v>
      </c>
      <c r="AK6" s="40">
        <v>8</v>
      </c>
      <c r="AL6" s="40">
        <v>9</v>
      </c>
      <c r="AM6" s="40">
        <v>10</v>
      </c>
      <c r="AN6" s="40">
        <v>11</v>
      </c>
      <c r="AO6" s="40">
        <v>12</v>
      </c>
      <c r="AP6" s="1191"/>
      <c r="AQ6" s="1177">
        <v>1</v>
      </c>
      <c r="AR6" s="1177">
        <v>2</v>
      </c>
      <c r="AS6" s="1177">
        <v>3</v>
      </c>
      <c r="AT6" s="1177">
        <v>4</v>
      </c>
      <c r="AU6" s="1177">
        <v>5</v>
      </c>
      <c r="AV6" s="1177">
        <v>6</v>
      </c>
      <c r="AW6" s="1177">
        <v>7</v>
      </c>
      <c r="AX6" s="1177">
        <v>8</v>
      </c>
      <c r="AY6" s="1177">
        <v>9</v>
      </c>
      <c r="AZ6" s="1177">
        <v>10</v>
      </c>
      <c r="BA6" s="1177">
        <v>11</v>
      </c>
      <c r="BB6" s="1177">
        <v>12</v>
      </c>
    </row>
    <row r="7" spans="4:54" s="42" customFormat="1" ht="16.5" customHeight="1">
      <c r="D7" s="1295"/>
      <c r="E7" s="43"/>
      <c r="F7" s="1298"/>
      <c r="G7" s="1298"/>
      <c r="H7" s="1298"/>
      <c r="I7" s="1298"/>
      <c r="J7" s="1298"/>
      <c r="K7" s="43"/>
      <c r="L7" s="1298"/>
      <c r="M7" s="1298"/>
      <c r="N7" s="1298"/>
      <c r="O7" s="1298"/>
      <c r="P7" s="1298"/>
      <c r="Q7" s="43"/>
      <c r="R7" s="44" t="s">
        <v>101</v>
      </c>
      <c r="S7" s="44" t="s">
        <v>102</v>
      </c>
      <c r="T7" s="44" t="s">
        <v>103</v>
      </c>
      <c r="U7" s="44" t="s">
        <v>104</v>
      </c>
      <c r="V7" s="44" t="s">
        <v>105</v>
      </c>
      <c r="W7" s="44" t="s">
        <v>106</v>
      </c>
      <c r="X7" s="44" t="s">
        <v>107</v>
      </c>
      <c r="Y7" s="44" t="s">
        <v>108</v>
      </c>
      <c r="Z7" s="44" t="s">
        <v>109</v>
      </c>
      <c r="AA7" s="44" t="s">
        <v>110</v>
      </c>
      <c r="AB7" s="44" t="s">
        <v>111</v>
      </c>
      <c r="AC7" s="44" t="s">
        <v>112</v>
      </c>
      <c r="AD7" s="44" t="s">
        <v>736</v>
      </c>
      <c r="AE7" s="44" t="s">
        <v>737</v>
      </c>
      <c r="AF7" s="44" t="s">
        <v>738</v>
      </c>
      <c r="AG7" s="44" t="s">
        <v>739</v>
      </c>
      <c r="AH7" s="44" t="s">
        <v>740</v>
      </c>
      <c r="AI7" s="44" t="s">
        <v>729</v>
      </c>
      <c r="AJ7" s="44" t="s">
        <v>730</v>
      </c>
      <c r="AK7" s="44" t="s">
        <v>731</v>
      </c>
      <c r="AL7" s="44" t="s">
        <v>732</v>
      </c>
      <c r="AM7" s="44" t="s">
        <v>733</v>
      </c>
      <c r="AN7" s="44" t="s">
        <v>734</v>
      </c>
      <c r="AO7" s="44" t="s">
        <v>735</v>
      </c>
      <c r="AP7" s="1192"/>
      <c r="AQ7" s="1178" t="s">
        <v>101</v>
      </c>
      <c r="AR7" s="1178" t="s">
        <v>102</v>
      </c>
      <c r="AS7" s="1178" t="s">
        <v>103</v>
      </c>
      <c r="AT7" s="1178" t="s">
        <v>104</v>
      </c>
      <c r="AU7" s="1178" t="s">
        <v>105</v>
      </c>
      <c r="AV7" s="1178" t="s">
        <v>106</v>
      </c>
      <c r="AW7" s="1178" t="s">
        <v>107</v>
      </c>
      <c r="AX7" s="1178" t="s">
        <v>108</v>
      </c>
      <c r="AY7" s="1178" t="s">
        <v>109</v>
      </c>
      <c r="AZ7" s="1178" t="s">
        <v>110</v>
      </c>
      <c r="BA7" s="1178" t="s">
        <v>111</v>
      </c>
      <c r="BB7" s="1178" t="s">
        <v>112</v>
      </c>
    </row>
    <row r="8" spans="4:54" ht="23.25" customHeight="1">
      <c r="D8" s="1296"/>
      <c r="E8" s="46"/>
      <c r="F8" s="145" t="s">
        <v>275</v>
      </c>
      <c r="G8" s="145" t="s">
        <v>147</v>
      </c>
      <c r="H8" s="145" t="s">
        <v>287</v>
      </c>
      <c r="I8" s="158" t="s">
        <v>288</v>
      </c>
      <c r="J8" s="158" t="s">
        <v>287</v>
      </c>
      <c r="K8" s="46"/>
      <c r="L8" s="145" t="s">
        <v>275</v>
      </c>
      <c r="M8" s="145" t="s">
        <v>147</v>
      </c>
      <c r="N8" s="145" t="s">
        <v>287</v>
      </c>
      <c r="O8" s="158" t="s">
        <v>288</v>
      </c>
      <c r="P8" s="158" t="s">
        <v>287</v>
      </c>
      <c r="Q8" s="46"/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275</v>
      </c>
      <c r="Z8" s="19" t="s">
        <v>275</v>
      </c>
      <c r="AA8" s="19" t="s">
        <v>275</v>
      </c>
      <c r="AB8" s="19" t="s">
        <v>275</v>
      </c>
      <c r="AC8" s="19" t="s">
        <v>275</v>
      </c>
      <c r="AD8" s="19" t="s">
        <v>275</v>
      </c>
      <c r="AE8" s="19" t="s">
        <v>811</v>
      </c>
      <c r="AF8" s="19" t="s">
        <v>811</v>
      </c>
      <c r="AG8" s="19" t="s">
        <v>811</v>
      </c>
      <c r="AH8" s="19" t="s">
        <v>811</v>
      </c>
      <c r="AI8" s="19" t="s">
        <v>811</v>
      </c>
      <c r="AJ8" s="19" t="s">
        <v>811</v>
      </c>
      <c r="AK8" s="19" t="s">
        <v>811</v>
      </c>
      <c r="AL8" s="19" t="s">
        <v>811</v>
      </c>
      <c r="AM8" s="19" t="s">
        <v>811</v>
      </c>
      <c r="AN8" s="19" t="s">
        <v>811</v>
      </c>
      <c r="AO8" s="19" t="s">
        <v>811</v>
      </c>
      <c r="AP8" s="1193"/>
      <c r="AQ8" s="1179" t="s">
        <v>147</v>
      </c>
      <c r="AR8" s="1179" t="s">
        <v>147</v>
      </c>
      <c r="AS8" s="1179" t="s">
        <v>147</v>
      </c>
      <c r="AT8" s="1179" t="s">
        <v>147</v>
      </c>
      <c r="AU8" s="1179" t="s">
        <v>147</v>
      </c>
      <c r="AV8" s="1179" t="s">
        <v>147</v>
      </c>
      <c r="AW8" s="1179" t="s">
        <v>147</v>
      </c>
      <c r="AX8" s="1179" t="s">
        <v>147</v>
      </c>
      <c r="AY8" s="1179" t="s">
        <v>147</v>
      </c>
      <c r="AZ8" s="1179" t="s">
        <v>147</v>
      </c>
      <c r="BA8" s="1179" t="s">
        <v>147</v>
      </c>
      <c r="BB8" s="1179" t="s">
        <v>147</v>
      </c>
    </row>
    <row r="9" spans="4:54" ht="9" customHeight="1">
      <c r="F9" s="49"/>
      <c r="G9" s="49"/>
      <c r="H9" s="49"/>
      <c r="I9" s="163"/>
      <c r="J9" s="163"/>
      <c r="L9" s="49"/>
      <c r="M9" s="49"/>
      <c r="N9" s="49"/>
      <c r="O9" s="163"/>
      <c r="P9" s="163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Q9" s="1180"/>
      <c r="AR9" s="1180"/>
      <c r="AS9" s="1180"/>
      <c r="AT9" s="1180"/>
      <c r="AU9" s="1180"/>
      <c r="AV9" s="1180"/>
      <c r="AW9" s="1180"/>
      <c r="AX9" s="1180"/>
      <c r="AY9" s="1180"/>
      <c r="AZ9" s="1180"/>
      <c r="BA9" s="1180"/>
      <c r="BB9" s="1180"/>
    </row>
    <row r="10" spans="4:54" ht="22.5" customHeight="1">
      <c r="F10" s="51" t="s">
        <v>90</v>
      </c>
      <c r="G10" s="51" t="s">
        <v>90</v>
      </c>
      <c r="H10" s="51" t="s">
        <v>90</v>
      </c>
      <c r="I10" s="164" t="s">
        <v>90</v>
      </c>
      <c r="J10" s="164" t="s">
        <v>90</v>
      </c>
      <c r="L10" s="51" t="s">
        <v>90</v>
      </c>
      <c r="M10" s="51" t="s">
        <v>90</v>
      </c>
      <c r="N10" s="51" t="s">
        <v>90</v>
      </c>
      <c r="O10" s="164" t="s">
        <v>90</v>
      </c>
      <c r="P10" s="164" t="s">
        <v>90</v>
      </c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Q10" s="1181" t="s">
        <v>90</v>
      </c>
      <c r="AR10" s="1181" t="s">
        <v>90</v>
      </c>
      <c r="AS10" s="1181" t="s">
        <v>90</v>
      </c>
      <c r="AT10" s="1181" t="s">
        <v>90</v>
      </c>
      <c r="AU10" s="1181" t="s">
        <v>90</v>
      </c>
      <c r="AV10" s="1181" t="s">
        <v>90</v>
      </c>
      <c r="AW10" s="1181" t="s">
        <v>90</v>
      </c>
      <c r="AX10" s="1181" t="s">
        <v>90</v>
      </c>
      <c r="AY10" s="1181" t="s">
        <v>90</v>
      </c>
      <c r="AZ10" s="1181" t="s">
        <v>90</v>
      </c>
      <c r="BA10" s="1181" t="s">
        <v>90</v>
      </c>
      <c r="BB10" s="1181" t="s">
        <v>90</v>
      </c>
    </row>
    <row r="11" spans="4:54" ht="21" customHeight="1">
      <c r="D11" s="32" t="s">
        <v>57</v>
      </c>
      <c r="F11" s="24">
        <v>3504800.05</v>
      </c>
      <c r="G11" s="24">
        <v>4202748</v>
      </c>
      <c r="H11" s="24">
        <v>-697947.95000000019</v>
      </c>
      <c r="I11" s="82">
        <v>3317334.5899999994</v>
      </c>
      <c r="J11" s="78">
        <v>187465.46000000043</v>
      </c>
      <c r="L11" s="24">
        <v>27029444.070000004</v>
      </c>
      <c r="M11" s="24">
        <v>29695784</v>
      </c>
      <c r="N11" s="24">
        <v>-2666339.929999996</v>
      </c>
      <c r="O11" s="82">
        <v>22729321.899999999</v>
      </c>
      <c r="P11" s="78">
        <v>4300122.1700000055</v>
      </c>
      <c r="R11" s="24">
        <v>2719619.7199999997</v>
      </c>
      <c r="S11" s="24">
        <v>3260031.9299999997</v>
      </c>
      <c r="T11" s="24">
        <v>2754589.9099999997</v>
      </c>
      <c r="U11" s="24">
        <v>3119643.28</v>
      </c>
      <c r="V11" s="24">
        <v>4792894.84</v>
      </c>
      <c r="W11" s="24">
        <v>2765207.6300000004</v>
      </c>
      <c r="X11" s="24">
        <v>3317334.5899999994</v>
      </c>
      <c r="Y11" s="24">
        <v>4100932.7999999989</v>
      </c>
      <c r="Z11" s="24">
        <v>3308317.4799999995</v>
      </c>
      <c r="AA11" s="24">
        <v>3079153.16</v>
      </c>
      <c r="AB11" s="24">
        <v>3818946.0400000005</v>
      </c>
      <c r="AC11" s="24">
        <v>3294254.4099999997</v>
      </c>
      <c r="AD11" s="24">
        <v>3529791.4099999997</v>
      </c>
      <c r="AE11" s="24">
        <v>4226090.07</v>
      </c>
      <c r="AF11" s="24">
        <v>3477389.5000000005</v>
      </c>
      <c r="AG11" s="24">
        <v>3688371.66</v>
      </c>
      <c r="AH11" s="24">
        <v>5514280.330000001</v>
      </c>
      <c r="AI11" s="24">
        <v>3088721.0500000003</v>
      </c>
      <c r="AJ11" s="24">
        <v>3504800.05</v>
      </c>
      <c r="AK11" s="24">
        <v>5204276</v>
      </c>
      <c r="AL11" s="24">
        <v>4170799</v>
      </c>
      <c r="AM11" s="24">
        <v>4214899</v>
      </c>
      <c r="AN11" s="24">
        <v>5562020</v>
      </c>
      <c r="AO11" s="24">
        <v>4596846</v>
      </c>
      <c r="AQ11" s="26">
        <v>3679188</v>
      </c>
      <c r="AR11" s="26">
        <v>4318525</v>
      </c>
      <c r="AS11" s="26">
        <v>3832804</v>
      </c>
      <c r="AT11" s="26">
        <v>4211521</v>
      </c>
      <c r="AU11" s="26">
        <v>5996816</v>
      </c>
      <c r="AV11" s="26">
        <v>3454182</v>
      </c>
      <c r="AW11" s="26">
        <v>4202748</v>
      </c>
      <c r="AX11" s="26">
        <v>5204276</v>
      </c>
      <c r="AY11" s="26">
        <v>4170799</v>
      </c>
      <c r="AZ11" s="26">
        <v>4214899</v>
      </c>
      <c r="BA11" s="26">
        <v>5562020</v>
      </c>
      <c r="BB11" s="26">
        <v>4596846</v>
      </c>
    </row>
    <row r="12" spans="4:54" ht="12" customHeight="1">
      <c r="F12" s="24"/>
      <c r="G12" s="24"/>
      <c r="H12" s="24"/>
      <c r="I12" s="78"/>
      <c r="J12" s="78"/>
      <c r="L12" s="24"/>
      <c r="M12" s="24"/>
      <c r="N12" s="24"/>
      <c r="O12" s="78"/>
      <c r="P12" s="78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</row>
    <row r="13" spans="4:54" s="54" customFormat="1" ht="21" customHeight="1">
      <c r="D13" s="54" t="s">
        <v>634</v>
      </c>
      <c r="F13" s="25">
        <v>205508.21</v>
      </c>
      <c r="G13" s="25">
        <v>240026.95000000004</v>
      </c>
      <c r="H13" s="24">
        <v>34518.740000000049</v>
      </c>
      <c r="I13" s="82">
        <v>240543.31</v>
      </c>
      <c r="J13" s="82">
        <v>35035.100000000006</v>
      </c>
      <c r="L13" s="25">
        <v>1588004.5399999998</v>
      </c>
      <c r="M13" s="25">
        <v>1680188.6500000001</v>
      </c>
      <c r="N13" s="24">
        <v>92184.110000000335</v>
      </c>
      <c r="O13" s="82">
        <v>1434266.6800000002</v>
      </c>
      <c r="P13" s="82">
        <v>-153737.85999999964</v>
      </c>
      <c r="R13" s="25">
        <v>165033.20999999996</v>
      </c>
      <c r="S13" s="25">
        <v>220432.42</v>
      </c>
      <c r="T13" s="25">
        <v>192575.20999999996</v>
      </c>
      <c r="U13" s="25">
        <v>187335.71000000002</v>
      </c>
      <c r="V13" s="25">
        <v>235223.29</v>
      </c>
      <c r="W13" s="25">
        <v>193123.52999999994</v>
      </c>
      <c r="X13" s="25">
        <v>240543.31</v>
      </c>
      <c r="Y13" s="25">
        <v>245390.16999999998</v>
      </c>
      <c r="Z13" s="25">
        <v>227944.5</v>
      </c>
      <c r="AA13" s="25">
        <v>246225.43</v>
      </c>
      <c r="AB13" s="25">
        <v>172387.66999999993</v>
      </c>
      <c r="AC13" s="25">
        <v>217980.17</v>
      </c>
      <c r="AD13" s="25">
        <v>240026.95000000004</v>
      </c>
      <c r="AE13" s="25">
        <v>219476.90999999997</v>
      </c>
      <c r="AF13" s="25">
        <v>189761.58000000002</v>
      </c>
      <c r="AG13" s="25">
        <v>230774.16999999998</v>
      </c>
      <c r="AH13" s="25">
        <v>250640.22</v>
      </c>
      <c r="AI13" s="25">
        <v>251816.50000000009</v>
      </c>
      <c r="AJ13" s="25">
        <v>205508.21</v>
      </c>
      <c r="AK13" s="25">
        <v>247269.70083333334</v>
      </c>
      <c r="AL13" s="25">
        <v>247269.70083333334</v>
      </c>
      <c r="AM13" s="25">
        <v>267657.20083333337</v>
      </c>
      <c r="AN13" s="25">
        <v>267657.20083333337</v>
      </c>
      <c r="AO13" s="25">
        <v>267657.20083333337</v>
      </c>
      <c r="AP13" s="1194"/>
      <c r="AQ13" s="1188">
        <v>240026.95000000004</v>
      </c>
      <c r="AR13" s="1188">
        <v>240026.95000000004</v>
      </c>
      <c r="AS13" s="1188">
        <v>240026.95000000004</v>
      </c>
      <c r="AT13" s="1188">
        <v>240026.95000000004</v>
      </c>
      <c r="AU13" s="1188">
        <v>240026.95000000004</v>
      </c>
      <c r="AV13" s="1188">
        <v>240026.95000000004</v>
      </c>
      <c r="AW13" s="1188">
        <v>240026.95000000004</v>
      </c>
      <c r="AX13" s="1188">
        <v>240026.95000000004</v>
      </c>
      <c r="AY13" s="1188">
        <v>240026.95000000004</v>
      </c>
      <c r="AZ13" s="1188">
        <v>267657.20083333337</v>
      </c>
      <c r="BA13" s="1188">
        <v>267657.20083333337</v>
      </c>
      <c r="BB13" s="1188">
        <v>267657.20083333337</v>
      </c>
    </row>
    <row r="14" spans="4:54" s="502" customFormat="1" ht="21" customHeight="1">
      <c r="D14" s="108" t="s">
        <v>35</v>
      </c>
      <c r="E14" s="106"/>
      <c r="F14" s="22">
        <v>5.8636215210051711E-2</v>
      </c>
      <c r="G14" s="22">
        <v>5.7111906305112758E-2</v>
      </c>
      <c r="H14" s="510">
        <v>-1.5243089049389522E-3</v>
      </c>
      <c r="I14" s="170">
        <v>7.2511018552397527E-2</v>
      </c>
      <c r="J14" s="580">
        <v>1.3874803342345816E-2</v>
      </c>
      <c r="K14" s="106"/>
      <c r="L14" s="22">
        <v>5.8750913851111239E-2</v>
      </c>
      <c r="M14" s="22">
        <v>5.6580040116132317E-2</v>
      </c>
      <c r="N14" s="510">
        <v>-2.1708737349789217E-3</v>
      </c>
      <c r="O14" s="170">
        <v>6.3102044412508426E-2</v>
      </c>
      <c r="P14" s="580">
        <v>4.3511305613971873E-3</v>
      </c>
      <c r="Q14" s="106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1195"/>
      <c r="AQ14" s="1186"/>
      <c r="AR14" s="1186"/>
      <c r="AS14" s="1186"/>
      <c r="AT14" s="1186"/>
      <c r="AU14" s="1186"/>
      <c r="AV14" s="1186"/>
      <c r="AW14" s="1186"/>
      <c r="AX14" s="1186"/>
      <c r="AY14" s="1186"/>
      <c r="AZ14" s="1186"/>
      <c r="BA14" s="1186"/>
      <c r="BB14" s="1186"/>
    </row>
    <row r="15" spans="4:54" ht="12" customHeight="1">
      <c r="F15" s="24"/>
      <c r="G15" s="24"/>
      <c r="H15" s="24"/>
      <c r="I15" s="78"/>
      <c r="J15" s="78"/>
      <c r="L15" s="24"/>
      <c r="M15" s="24"/>
      <c r="N15" s="24"/>
      <c r="O15" s="78"/>
      <c r="P15" s="78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</row>
    <row r="16" spans="4:54" ht="21" customHeight="1">
      <c r="D16" s="32" t="s">
        <v>631</v>
      </c>
      <c r="F16" s="24">
        <v>6815.24</v>
      </c>
      <c r="G16" s="24">
        <v>8141.666666666667</v>
      </c>
      <c r="H16" s="24">
        <v>1326.4266666666672</v>
      </c>
      <c r="I16" s="82">
        <v>9970.93</v>
      </c>
      <c r="J16" s="78">
        <v>3155.6900000000005</v>
      </c>
      <c r="L16" s="24">
        <v>90794.220000000045</v>
      </c>
      <c r="M16" s="24">
        <v>56991.666666666664</v>
      </c>
      <c r="N16" s="24">
        <v>-33802.553333333381</v>
      </c>
      <c r="O16" s="82">
        <v>72494.920000000013</v>
      </c>
      <c r="P16" s="78">
        <v>-18299.300000000032</v>
      </c>
      <c r="R16" s="24">
        <v>6191.3</v>
      </c>
      <c r="S16" s="24">
        <v>12173.429999999998</v>
      </c>
      <c r="T16" s="24">
        <v>12215.779999999999</v>
      </c>
      <c r="U16" s="24">
        <v>12069.59</v>
      </c>
      <c r="V16" s="24">
        <v>7616.7100000000128</v>
      </c>
      <c r="W16" s="24">
        <v>12257.18</v>
      </c>
      <c r="X16" s="24">
        <v>9970.93</v>
      </c>
      <c r="Y16" s="24">
        <v>15378.410000000002</v>
      </c>
      <c r="Z16" s="24">
        <v>9639.3300000000017</v>
      </c>
      <c r="AA16" s="24">
        <v>10783.1</v>
      </c>
      <c r="AB16" s="24">
        <v>14756.39</v>
      </c>
      <c r="AC16" s="24">
        <v>8521.85</v>
      </c>
      <c r="AD16" s="24">
        <v>10918.720000000001</v>
      </c>
      <c r="AE16" s="24">
        <v>15436.940000000002</v>
      </c>
      <c r="AF16" s="24">
        <v>12282.279999999999</v>
      </c>
      <c r="AG16" s="24">
        <v>13438.68</v>
      </c>
      <c r="AH16" s="24">
        <v>18749.440000000021</v>
      </c>
      <c r="AI16" s="24">
        <v>13152.920000000006</v>
      </c>
      <c r="AJ16" s="24">
        <v>6815.24</v>
      </c>
      <c r="AK16" s="24">
        <v>8141.666666666667</v>
      </c>
      <c r="AL16" s="24">
        <v>8141.666666666667</v>
      </c>
      <c r="AM16" s="24">
        <v>8141.666666666667</v>
      </c>
      <c r="AN16" s="24">
        <v>8141.666666666667</v>
      </c>
      <c r="AO16" s="24">
        <v>8141.666666666667</v>
      </c>
      <c r="AQ16" s="26">
        <v>8141.666666666667</v>
      </c>
      <c r="AR16" s="26">
        <v>8141.666666666667</v>
      </c>
      <c r="AS16" s="26">
        <v>8141.666666666667</v>
      </c>
      <c r="AT16" s="26">
        <v>8141.666666666667</v>
      </c>
      <c r="AU16" s="26">
        <v>8141.666666666667</v>
      </c>
      <c r="AV16" s="26">
        <v>8141.666666666667</v>
      </c>
      <c r="AW16" s="26">
        <v>8141.666666666667</v>
      </c>
      <c r="AX16" s="26">
        <v>8141.666666666667</v>
      </c>
      <c r="AY16" s="26">
        <v>8141.666666666667</v>
      </c>
      <c r="AZ16" s="26">
        <v>8141.666666666667</v>
      </c>
      <c r="BA16" s="26">
        <v>8141.666666666667</v>
      </c>
      <c r="BB16" s="26">
        <v>8141.666666666667</v>
      </c>
    </row>
    <row r="17" spans="4:54" ht="21" customHeight="1">
      <c r="D17" s="32" t="s">
        <v>632</v>
      </c>
      <c r="F17" s="24">
        <v>5143.6299999999992</v>
      </c>
      <c r="G17" s="24">
        <v>6395.8333333333339</v>
      </c>
      <c r="H17" s="24">
        <v>1252.2033333333347</v>
      </c>
      <c r="I17" s="82">
        <v>10582.600000000002</v>
      </c>
      <c r="J17" s="78">
        <v>5438.970000000003</v>
      </c>
      <c r="L17" s="24">
        <v>95238.130000000019</v>
      </c>
      <c r="M17" s="24">
        <v>44770.833333333343</v>
      </c>
      <c r="N17" s="24">
        <v>-50467.296666666676</v>
      </c>
      <c r="O17" s="82">
        <v>72848.72</v>
      </c>
      <c r="P17" s="78">
        <v>-22389.410000000018</v>
      </c>
      <c r="R17" s="24">
        <v>11431.049999999997</v>
      </c>
      <c r="S17" s="24">
        <v>11258.259999999998</v>
      </c>
      <c r="T17" s="24">
        <v>7488.67</v>
      </c>
      <c r="U17" s="24">
        <v>11603.91</v>
      </c>
      <c r="V17" s="24">
        <v>14144.18</v>
      </c>
      <c r="W17" s="24">
        <v>6340.0500000000011</v>
      </c>
      <c r="X17" s="24">
        <v>10582.600000000002</v>
      </c>
      <c r="Y17" s="24">
        <v>8388.4300000000057</v>
      </c>
      <c r="Z17" s="24">
        <v>12555.97</v>
      </c>
      <c r="AA17" s="24">
        <v>22382.789999999986</v>
      </c>
      <c r="AB17" s="24">
        <v>24992.330000000013</v>
      </c>
      <c r="AC17" s="24">
        <v>8243.8200000000161</v>
      </c>
      <c r="AD17" s="24">
        <v>10318.659999999998</v>
      </c>
      <c r="AE17" s="24">
        <v>13626.850000000006</v>
      </c>
      <c r="AF17" s="24">
        <v>9569.6400000000031</v>
      </c>
      <c r="AG17" s="24">
        <v>13991.669999999998</v>
      </c>
      <c r="AH17" s="24">
        <v>17206.369999999995</v>
      </c>
      <c r="AI17" s="24">
        <v>25381.310000000012</v>
      </c>
      <c r="AJ17" s="24">
        <v>5143.6299999999992</v>
      </c>
      <c r="AK17" s="24">
        <v>6208.3333333333339</v>
      </c>
      <c r="AL17" s="24">
        <v>6208.3333333333339</v>
      </c>
      <c r="AM17" s="24">
        <v>6395.8333333333339</v>
      </c>
      <c r="AN17" s="24">
        <v>6395.8333333333339</v>
      </c>
      <c r="AO17" s="24">
        <v>6395.8333333333339</v>
      </c>
      <c r="AQ17" s="26">
        <v>6395.8333333333339</v>
      </c>
      <c r="AR17" s="26">
        <v>6395.8333333333339</v>
      </c>
      <c r="AS17" s="26">
        <v>6395.8333333333339</v>
      </c>
      <c r="AT17" s="26">
        <v>6395.8333333333339</v>
      </c>
      <c r="AU17" s="26">
        <v>6395.8333333333339</v>
      </c>
      <c r="AV17" s="26">
        <v>6395.8333333333339</v>
      </c>
      <c r="AW17" s="26">
        <v>6395.8333333333339</v>
      </c>
      <c r="AX17" s="26">
        <v>6395.8333333333339</v>
      </c>
      <c r="AY17" s="26">
        <v>6395.8333333333339</v>
      </c>
      <c r="AZ17" s="26">
        <v>6395.8333333333339</v>
      </c>
      <c r="BA17" s="26">
        <v>6395.8333333333339</v>
      </c>
      <c r="BB17" s="26">
        <v>6395.8333333333339</v>
      </c>
    </row>
    <row r="18" spans="4:54" ht="21" customHeight="1">
      <c r="D18" s="32" t="s">
        <v>646</v>
      </c>
      <c r="F18" s="24">
        <v>55494</v>
      </c>
      <c r="G18" s="24">
        <v>30633.333333333336</v>
      </c>
      <c r="H18" s="24">
        <v>-24860.666666666664</v>
      </c>
      <c r="I18" s="82">
        <v>34677.790000000008</v>
      </c>
      <c r="J18" s="78">
        <v>-20816.209999999992</v>
      </c>
      <c r="L18" s="24">
        <v>262827.12</v>
      </c>
      <c r="M18" s="24">
        <v>214433.33333333337</v>
      </c>
      <c r="N18" s="24">
        <v>-48393.786666666623</v>
      </c>
      <c r="O18" s="82">
        <v>207835.00000000003</v>
      </c>
      <c r="P18" s="78">
        <v>-54992.119999999966</v>
      </c>
      <c r="R18" s="24">
        <v>16602.430000000008</v>
      </c>
      <c r="S18" s="24">
        <v>30441.619999999995</v>
      </c>
      <c r="T18" s="24">
        <v>30024.720000000001</v>
      </c>
      <c r="U18" s="24">
        <v>41217.250000000015</v>
      </c>
      <c r="V18" s="24">
        <v>28226.560000000005</v>
      </c>
      <c r="W18" s="24">
        <v>26644.629999999997</v>
      </c>
      <c r="X18" s="24">
        <v>34677.790000000008</v>
      </c>
      <c r="Y18" s="24">
        <v>42371.85</v>
      </c>
      <c r="Z18" s="24">
        <v>44367.740000000005</v>
      </c>
      <c r="AA18" s="24">
        <v>30509.32</v>
      </c>
      <c r="AB18" s="24">
        <v>54689.68</v>
      </c>
      <c r="AC18" s="24">
        <v>39199.139999999992</v>
      </c>
      <c r="AD18" s="24">
        <v>30028.28000000001</v>
      </c>
      <c r="AE18" s="24">
        <v>43282.329999999994</v>
      </c>
      <c r="AF18" s="24">
        <v>29920.840000000007</v>
      </c>
      <c r="AG18" s="24">
        <v>29269.899999999991</v>
      </c>
      <c r="AH18" s="24">
        <v>41448.87000000001</v>
      </c>
      <c r="AI18" s="24">
        <v>33382.9</v>
      </c>
      <c r="AJ18" s="24">
        <v>55494</v>
      </c>
      <c r="AK18" s="24">
        <v>38833.333333333336</v>
      </c>
      <c r="AL18" s="24">
        <v>38833.333333333336</v>
      </c>
      <c r="AM18" s="24">
        <v>40633.333333333336</v>
      </c>
      <c r="AN18" s="24">
        <v>40633.333333333336</v>
      </c>
      <c r="AO18" s="24">
        <v>40633.333333333336</v>
      </c>
      <c r="AQ18" s="26">
        <v>30633.333333333336</v>
      </c>
      <c r="AR18" s="26">
        <v>30633.333333333336</v>
      </c>
      <c r="AS18" s="26">
        <v>30633.333333333336</v>
      </c>
      <c r="AT18" s="26">
        <v>30633.333333333336</v>
      </c>
      <c r="AU18" s="26">
        <v>30633.333333333336</v>
      </c>
      <c r="AV18" s="26">
        <v>30633.333333333336</v>
      </c>
      <c r="AW18" s="26">
        <v>30633.333333333336</v>
      </c>
      <c r="AX18" s="26">
        <v>30633.333333333336</v>
      </c>
      <c r="AY18" s="26">
        <v>30633.333333333336</v>
      </c>
      <c r="AZ18" s="26">
        <v>30633.333333333336</v>
      </c>
      <c r="BA18" s="26">
        <v>30633.333333333336</v>
      </c>
      <c r="BB18" s="26">
        <v>30633.333333333336</v>
      </c>
    </row>
    <row r="19" spans="4:54" ht="21" customHeight="1">
      <c r="D19" s="32" t="s">
        <v>645</v>
      </c>
      <c r="F19" s="24">
        <v>29199.380000000005</v>
      </c>
      <c r="G19" s="24">
        <v>12500</v>
      </c>
      <c r="H19" s="24">
        <v>-16699.380000000005</v>
      </c>
      <c r="I19" s="82">
        <v>7009.8099999999995</v>
      </c>
      <c r="J19" s="78">
        <v>-22189.570000000007</v>
      </c>
      <c r="L19" s="24">
        <v>96862.250000000015</v>
      </c>
      <c r="M19" s="24">
        <v>87500</v>
      </c>
      <c r="N19" s="24">
        <v>-9362.2500000000146</v>
      </c>
      <c r="O19" s="82">
        <v>77955.42</v>
      </c>
      <c r="P19" s="78">
        <v>-18906.830000000016</v>
      </c>
      <c r="R19" s="24">
        <v>31149.13</v>
      </c>
      <c r="S19" s="24">
        <v>1680.5399999999995</v>
      </c>
      <c r="T19" s="24">
        <v>9230.380000000001</v>
      </c>
      <c r="U19" s="24">
        <v>5766.0399999999954</v>
      </c>
      <c r="V19" s="24">
        <v>5514.9199999999955</v>
      </c>
      <c r="W19" s="24">
        <v>17604.600000000002</v>
      </c>
      <c r="X19" s="24">
        <v>7009.8099999999995</v>
      </c>
      <c r="Y19" s="24">
        <v>16727.740000000009</v>
      </c>
      <c r="Z19" s="24">
        <v>9034.09</v>
      </c>
      <c r="AA19" s="24">
        <v>5019.57</v>
      </c>
      <c r="AB19" s="24">
        <v>26075.780000000002</v>
      </c>
      <c r="AC19" s="24">
        <v>18165.25</v>
      </c>
      <c r="AD19" s="24">
        <v>8281.11</v>
      </c>
      <c r="AE19" s="24">
        <v>11485.26</v>
      </c>
      <c r="AF19" s="24">
        <v>24681.939999999995</v>
      </c>
      <c r="AG19" s="24">
        <v>22204.57</v>
      </c>
      <c r="AH19" s="24">
        <v>117.98000000000727</v>
      </c>
      <c r="AI19" s="24">
        <v>892.01</v>
      </c>
      <c r="AJ19" s="24">
        <v>29199.380000000005</v>
      </c>
      <c r="AK19" s="24">
        <v>12500</v>
      </c>
      <c r="AL19" s="24">
        <v>12500</v>
      </c>
      <c r="AM19" s="24">
        <v>12500</v>
      </c>
      <c r="AN19" s="24">
        <v>12500</v>
      </c>
      <c r="AO19" s="24">
        <v>12500</v>
      </c>
      <c r="AQ19" s="26">
        <v>12500</v>
      </c>
      <c r="AR19" s="26">
        <v>12500</v>
      </c>
      <c r="AS19" s="26">
        <v>12500</v>
      </c>
      <c r="AT19" s="26">
        <v>12500</v>
      </c>
      <c r="AU19" s="26">
        <v>12500</v>
      </c>
      <c r="AV19" s="26">
        <v>12500</v>
      </c>
      <c r="AW19" s="26">
        <v>12500</v>
      </c>
      <c r="AX19" s="26">
        <v>12500</v>
      </c>
      <c r="AY19" s="26">
        <v>12500</v>
      </c>
      <c r="AZ19" s="26">
        <v>12500</v>
      </c>
      <c r="BA19" s="26">
        <v>12500</v>
      </c>
      <c r="BB19" s="26">
        <v>12500</v>
      </c>
    </row>
    <row r="20" spans="4:54" ht="21" customHeight="1">
      <c r="D20" s="32" t="s">
        <v>647</v>
      </c>
      <c r="F20" s="24">
        <v>2907.5499999999993</v>
      </c>
      <c r="G20" s="24">
        <v>49674.486833333271</v>
      </c>
      <c r="H20" s="24">
        <v>46766.936833333268</v>
      </c>
      <c r="I20" s="82">
        <v>39787.200000000012</v>
      </c>
      <c r="J20" s="78">
        <v>36879.650000000009</v>
      </c>
      <c r="L20" s="24">
        <v>72325.900000000009</v>
      </c>
      <c r="M20" s="24">
        <v>148282.24383333296</v>
      </c>
      <c r="N20" s="24">
        <v>75956.343833332954</v>
      </c>
      <c r="O20" s="82">
        <v>103257.93000000002</v>
      </c>
      <c r="P20" s="78">
        <v>30932.030000000013</v>
      </c>
      <c r="R20" s="24">
        <v>13848.1</v>
      </c>
      <c r="S20" s="24">
        <v>10685.149999999998</v>
      </c>
      <c r="T20" s="24">
        <v>2229.0600000000004</v>
      </c>
      <c r="U20" s="24">
        <v>11782.320000000003</v>
      </c>
      <c r="V20" s="24">
        <v>15889.46</v>
      </c>
      <c r="W20" s="24">
        <v>9036.6400000000012</v>
      </c>
      <c r="X20" s="24">
        <v>39787.200000000012</v>
      </c>
      <c r="Y20" s="24">
        <v>26492.239999999998</v>
      </c>
      <c r="Z20" s="24">
        <v>6658.55</v>
      </c>
      <c r="AA20" s="24">
        <v>10760.74</v>
      </c>
      <c r="AB20" s="24">
        <v>3235.8400000000029</v>
      </c>
      <c r="AC20" s="24">
        <v>7266.9699999999993</v>
      </c>
      <c r="AD20" s="24">
        <v>8542.5599999999977</v>
      </c>
      <c r="AE20" s="24">
        <v>12967.600000000002</v>
      </c>
      <c r="AF20" s="24">
        <v>15264.490000000002</v>
      </c>
      <c r="AG20" s="24">
        <v>11665.540000000005</v>
      </c>
      <c r="AH20" s="24">
        <v>15982.789999999999</v>
      </c>
      <c r="AI20" s="24">
        <v>4995.37</v>
      </c>
      <c r="AJ20" s="24">
        <v>2907.5499999999993</v>
      </c>
      <c r="AK20" s="24">
        <v>36429.932000000001</v>
      </c>
      <c r="AL20" s="24">
        <v>29195.593000000001</v>
      </c>
      <c r="AM20" s="24">
        <v>29504.293000000001</v>
      </c>
      <c r="AN20" s="24">
        <v>38934.14</v>
      </c>
      <c r="AO20" s="24">
        <v>32177.922000000002</v>
      </c>
      <c r="AQ20" s="26">
        <v>1259.5668333332869</v>
      </c>
      <c r="AR20" s="26">
        <v>5734.9258333332837</v>
      </c>
      <c r="AS20" s="26">
        <v>2334.8788333332632</v>
      </c>
      <c r="AT20" s="26">
        <v>27360.897833333293</v>
      </c>
      <c r="AU20" s="26">
        <v>39857.962833333295</v>
      </c>
      <c r="AV20" s="26">
        <v>22059.524833333271</v>
      </c>
      <c r="AW20" s="26">
        <v>49674.486833333271</v>
      </c>
      <c r="AX20" s="26">
        <v>56685.182833333267</v>
      </c>
      <c r="AY20" s="26">
        <v>49450.843833333289</v>
      </c>
      <c r="AZ20" s="26">
        <v>44504.293000000005</v>
      </c>
      <c r="BA20" s="26">
        <v>53934.140000000072</v>
      </c>
      <c r="BB20" s="26">
        <v>47177.92200000002</v>
      </c>
    </row>
    <row r="21" spans="4:54" s="54" customFormat="1" ht="21" customHeight="1">
      <c r="D21" s="54" t="s">
        <v>633</v>
      </c>
      <c r="F21" s="25">
        <v>99559.8</v>
      </c>
      <c r="G21" s="25">
        <v>107345.32016666661</v>
      </c>
      <c r="H21" s="25">
        <v>7785.5201666666107</v>
      </c>
      <c r="I21" s="82">
        <v>102028.33000000002</v>
      </c>
      <c r="J21" s="82">
        <v>2468.5300000000134</v>
      </c>
      <c r="L21" s="25">
        <v>618047.62000000011</v>
      </c>
      <c r="M21" s="25">
        <v>551978.07716666628</v>
      </c>
      <c r="N21" s="25">
        <v>-66069.542833333835</v>
      </c>
      <c r="O21" s="82">
        <v>534391.99</v>
      </c>
      <c r="P21" s="82">
        <v>-83655.630000000121</v>
      </c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1194"/>
      <c r="AQ21" s="1188"/>
      <c r="AR21" s="1188"/>
      <c r="AS21" s="1188"/>
      <c r="AT21" s="1188"/>
      <c r="AU21" s="1188"/>
      <c r="AV21" s="1188"/>
      <c r="AW21" s="1188"/>
      <c r="AX21" s="1188"/>
      <c r="AY21" s="1188"/>
      <c r="AZ21" s="1188"/>
      <c r="BA21" s="1188"/>
      <c r="BB21" s="1188"/>
    </row>
    <row r="22" spans="4:54" ht="21" customHeight="1">
      <c r="D22" s="108" t="s">
        <v>35</v>
      </c>
      <c r="E22" s="106"/>
      <c r="F22" s="22">
        <v>2.8406698978448146E-2</v>
      </c>
      <c r="G22" s="22">
        <v>2.5541697995375076E-2</v>
      </c>
      <c r="H22" s="510">
        <v>-2.8650009830730704E-3</v>
      </c>
      <c r="I22" s="170">
        <v>3.0756116765417996E-2</v>
      </c>
      <c r="J22" s="580">
        <v>2.3494177869698499E-3</v>
      </c>
      <c r="K22" s="106"/>
      <c r="L22" s="22">
        <v>2.2865717045433855E-2</v>
      </c>
      <c r="M22" s="22">
        <v>1.8587759028913541E-2</v>
      </c>
      <c r="N22" s="510">
        <v>-4.2779580165203147E-3</v>
      </c>
      <c r="O22" s="170">
        <v>2.3511127712085418E-2</v>
      </c>
      <c r="P22" s="580">
        <v>6.4541066665156285E-4</v>
      </c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</row>
    <row r="23" spans="4:54" ht="9.75" customHeight="1">
      <c r="F23" s="24"/>
      <c r="G23" s="24"/>
      <c r="H23" s="24"/>
      <c r="I23" s="78"/>
      <c r="J23" s="78"/>
      <c r="L23" s="24"/>
      <c r="M23" s="24"/>
      <c r="N23" s="24"/>
      <c r="O23" s="78"/>
      <c r="P23" s="78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4:54" s="54" customFormat="1" ht="21" customHeight="1">
      <c r="D24" s="11" t="s">
        <v>635</v>
      </c>
      <c r="F24" s="63">
        <v>305068.01</v>
      </c>
      <c r="G24" s="63">
        <v>347372.27016666665</v>
      </c>
      <c r="H24" s="63">
        <v>42304.260166666645</v>
      </c>
      <c r="I24" s="167">
        <v>329132.84000000003</v>
      </c>
      <c r="J24" s="167">
        <v>24064.830000000016</v>
      </c>
      <c r="K24" s="32"/>
      <c r="L24" s="63">
        <v>2206052.16</v>
      </c>
      <c r="M24" s="63">
        <v>2232166.7271666666</v>
      </c>
      <c r="N24" s="63">
        <v>26114.5671666665</v>
      </c>
      <c r="O24" s="167">
        <v>1831479.8699999999</v>
      </c>
      <c r="P24" s="167">
        <v>-374572.29000000027</v>
      </c>
      <c r="R24" s="25">
        <v>231830.88666666666</v>
      </c>
      <c r="S24" s="25">
        <v>244955.65666666668</v>
      </c>
      <c r="T24" s="25">
        <v>241339.48666666663</v>
      </c>
      <c r="U24" s="25">
        <v>255602.54000000007</v>
      </c>
      <c r="V24" s="25">
        <v>277050.62999999989</v>
      </c>
      <c r="W24" s="25">
        <v>251567.82999999996</v>
      </c>
      <c r="X24" s="25">
        <v>329132.84000000003</v>
      </c>
      <c r="Y24" s="25">
        <v>335588.43999999994</v>
      </c>
      <c r="Z24" s="25">
        <v>296761.38000000006</v>
      </c>
      <c r="AA24" s="25">
        <v>277438.55</v>
      </c>
      <c r="AB24" s="25">
        <v>302519.38999999996</v>
      </c>
      <c r="AC24" s="25">
        <v>283912.35000000003</v>
      </c>
      <c r="AD24" s="25">
        <v>308116.28000000009</v>
      </c>
      <c r="AE24" s="25">
        <v>316275.88999999996</v>
      </c>
      <c r="AF24" s="25">
        <v>281480.76999999996</v>
      </c>
      <c r="AG24" s="25">
        <v>321344.52999999997</v>
      </c>
      <c r="AH24" s="25">
        <v>344145.67000000004</v>
      </c>
      <c r="AI24" s="25">
        <v>329621.01000000007</v>
      </c>
      <c r="AJ24" s="25">
        <v>305068.01</v>
      </c>
      <c r="AK24" s="25">
        <v>349382.96616666665</v>
      </c>
      <c r="AL24" s="25">
        <v>342148.62716666667</v>
      </c>
      <c r="AM24" s="25">
        <v>364832.32716666668</v>
      </c>
      <c r="AN24" s="25">
        <v>374262.17416666675</v>
      </c>
      <c r="AO24" s="25">
        <v>367505.9561666667</v>
      </c>
      <c r="AP24" s="1194"/>
      <c r="AQ24" s="1188">
        <v>298957.35016666667</v>
      </c>
      <c r="AR24" s="1188">
        <v>303432.70916666667</v>
      </c>
      <c r="AS24" s="1188">
        <v>300032.66216666665</v>
      </c>
      <c r="AT24" s="1188">
        <v>325058.68116666668</v>
      </c>
      <c r="AU24" s="1188">
        <v>337555.74616666668</v>
      </c>
      <c r="AV24" s="1188">
        <v>319757.30816666665</v>
      </c>
      <c r="AW24" s="1188">
        <v>347372.27016666665</v>
      </c>
      <c r="AX24" s="1188">
        <v>354382.96616666665</v>
      </c>
      <c r="AY24" s="1188">
        <v>347148.62716666667</v>
      </c>
      <c r="AZ24" s="1188">
        <v>369832.32716666668</v>
      </c>
      <c r="BA24" s="1188">
        <v>379262.17416666675</v>
      </c>
      <c r="BB24" s="1188">
        <v>372505.9561666667</v>
      </c>
    </row>
    <row r="25" spans="4:54" s="68" customFormat="1" ht="21" customHeight="1">
      <c r="D25" s="615" t="s">
        <v>35</v>
      </c>
      <c r="E25" s="106"/>
      <c r="F25" s="30">
        <v>8.7042914188499868E-2</v>
      </c>
      <c r="G25" s="30">
        <v>8.2653604300487835E-2</v>
      </c>
      <c r="H25" s="579">
        <v>-4.3893098880120329E-3</v>
      </c>
      <c r="I25" s="616">
        <v>9.9216051643437053E-2</v>
      </c>
      <c r="J25" s="617">
        <v>1.2173137454937186E-2</v>
      </c>
      <c r="K25" s="106"/>
      <c r="L25" s="30">
        <v>8.1616630896545098E-2</v>
      </c>
      <c r="M25" s="30">
        <v>7.5167799145045858E-2</v>
      </c>
      <c r="N25" s="579">
        <v>-6.4488317514992399E-3</v>
      </c>
      <c r="O25" s="616">
        <v>8.0577849091045692E-2</v>
      </c>
      <c r="P25" s="617">
        <v>-1.0387818054994058E-3</v>
      </c>
      <c r="Q25" s="106"/>
      <c r="R25" s="22">
        <v>8.5243861471436408E-2</v>
      </c>
      <c r="S25" s="22">
        <v>7.5139036035965057E-2</v>
      </c>
      <c r="T25" s="22">
        <v>8.7613581168845073E-2</v>
      </c>
      <c r="U25" s="22">
        <v>8.1933258728222311E-2</v>
      </c>
      <c r="V25" s="22">
        <v>5.7804445799190515E-2</v>
      </c>
      <c r="W25" s="22">
        <v>9.0976108727141014E-2</v>
      </c>
      <c r="X25" s="22">
        <v>9.9216051643437053E-2</v>
      </c>
      <c r="Y25" s="22">
        <v>8.1832221196114219E-2</v>
      </c>
      <c r="Z25" s="22">
        <v>8.970160264062689E-2</v>
      </c>
      <c r="AA25" s="22">
        <v>9.0102224729866953E-2</v>
      </c>
      <c r="AB25" s="22">
        <v>7.9215413580444288E-2</v>
      </c>
      <c r="AC25" s="22">
        <v>8.6184099545608586E-2</v>
      </c>
      <c r="AD25" s="22">
        <v>8.7290223191970467E-2</v>
      </c>
      <c r="AE25" s="22">
        <v>7.4838890028673694E-2</v>
      </c>
      <c r="AF25" s="22">
        <v>8.0945999865703833E-2</v>
      </c>
      <c r="AG25" s="22">
        <v>8.7123684818682282E-2</v>
      </c>
      <c r="AH25" s="22">
        <v>6.2409897467073455E-2</v>
      </c>
      <c r="AI25" s="22">
        <v>0.10671763641459303</v>
      </c>
      <c r="AJ25" s="22">
        <v>8.7042914188499868E-2</v>
      </c>
      <c r="AK25" s="22">
        <v>6.7133827292531492E-2</v>
      </c>
      <c r="AL25" s="22">
        <v>8.203431217056173E-2</v>
      </c>
      <c r="AM25" s="22">
        <v>8.6557786358977207E-2</v>
      </c>
      <c r="AN25" s="22">
        <v>6.7288893992949822E-2</v>
      </c>
      <c r="AO25" s="22">
        <v>7.9947415285756079E-2</v>
      </c>
      <c r="AP25" s="1195"/>
      <c r="AQ25" s="1186"/>
      <c r="AR25" s="1187"/>
      <c r="AS25" s="1187"/>
      <c r="AT25" s="1187"/>
      <c r="AU25" s="1187"/>
      <c r="AV25" s="1187"/>
      <c r="AW25" s="1187"/>
      <c r="AX25" s="1187"/>
      <c r="AY25" s="1187"/>
      <c r="AZ25" s="1187"/>
      <c r="BA25" s="1187"/>
      <c r="BB25" s="27"/>
    </row>
    <row r="26" spans="4:54" ht="15.75" customHeight="1">
      <c r="D26" s="59"/>
      <c r="E26" s="59"/>
      <c r="F26" s="97"/>
      <c r="G26" s="97"/>
      <c r="H26" s="97"/>
      <c r="I26" s="166"/>
      <c r="J26" s="166"/>
      <c r="K26" s="59"/>
      <c r="L26" s="97"/>
      <c r="M26" s="97"/>
      <c r="N26" s="97"/>
      <c r="O26" s="166"/>
      <c r="P26" s="166"/>
      <c r="Q26" s="59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Q26" s="1184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1185"/>
      <c r="BB26" s="1185"/>
    </row>
    <row r="27" spans="4:54" ht="21" customHeight="1">
      <c r="D27" s="612" t="s">
        <v>630</v>
      </c>
      <c r="F27" s="613">
        <v>34561.469999999994</v>
      </c>
      <c r="G27" s="613">
        <v>12430.333333333299</v>
      </c>
      <c r="H27" s="613">
        <v>-22131.136666666695</v>
      </c>
      <c r="I27" s="81">
        <v>13438.800000000003</v>
      </c>
      <c r="J27" s="614">
        <v>-21122.669999999991</v>
      </c>
      <c r="L27" s="613">
        <v>236703.68</v>
      </c>
      <c r="M27" s="613">
        <v>86991.333333333096</v>
      </c>
      <c r="N27" s="613">
        <v>-149712.34666666691</v>
      </c>
      <c r="O27" s="81">
        <v>137178.79999999999</v>
      </c>
      <c r="P27" s="614">
        <v>-99524.88</v>
      </c>
      <c r="R27" s="24">
        <v>12424.333333333299</v>
      </c>
      <c r="S27" s="24">
        <v>41715.7633333333</v>
      </c>
      <c r="T27" s="24">
        <v>12424.333333333299</v>
      </c>
      <c r="U27" s="24">
        <v>14172.28</v>
      </c>
      <c r="V27" s="24">
        <v>29564.490000000107</v>
      </c>
      <c r="W27" s="24">
        <v>13438.799999999996</v>
      </c>
      <c r="X27" s="24">
        <v>13438.800000000003</v>
      </c>
      <c r="Y27" s="24">
        <v>19160.400000000001</v>
      </c>
      <c r="Z27" s="24">
        <v>13438.8</v>
      </c>
      <c r="AA27" s="24">
        <v>48242.400000000001</v>
      </c>
      <c r="AB27" s="24">
        <v>-6381.7000000000044</v>
      </c>
      <c r="AC27" s="24">
        <v>15464.849999999999</v>
      </c>
      <c r="AD27" s="24">
        <v>25967.16</v>
      </c>
      <c r="AE27" s="24">
        <v>24262.559999999998</v>
      </c>
      <c r="AF27" s="24">
        <v>21337.460000000006</v>
      </c>
      <c r="AG27" s="24">
        <v>26109.620000000003</v>
      </c>
      <c r="AH27" s="24">
        <v>71342.22</v>
      </c>
      <c r="AI27" s="24">
        <v>33123.189999999981</v>
      </c>
      <c r="AJ27" s="24">
        <v>34561.469999999994</v>
      </c>
      <c r="AK27" s="24">
        <v>9637.07</v>
      </c>
      <c r="AL27" s="24">
        <v>9637.07</v>
      </c>
      <c r="AM27" s="24">
        <v>9637.07</v>
      </c>
      <c r="AN27" s="24">
        <v>9637.07</v>
      </c>
      <c r="AO27" s="24">
        <v>9637.07</v>
      </c>
      <c r="AQ27" s="26">
        <v>12424.333333333299</v>
      </c>
      <c r="AR27" s="26">
        <v>12425.333333333299</v>
      </c>
      <c r="AS27" s="26">
        <v>12426.333333333299</v>
      </c>
      <c r="AT27" s="26">
        <v>12427.333333333299</v>
      </c>
      <c r="AU27" s="26">
        <v>12428.333333333299</v>
      </c>
      <c r="AV27" s="26">
        <v>12429.333333333299</v>
      </c>
      <c r="AW27" s="26">
        <v>12430.333333333299</v>
      </c>
      <c r="AX27" s="26">
        <v>12431.333333333299</v>
      </c>
      <c r="AY27" s="26">
        <v>12432.333333333299</v>
      </c>
      <c r="AZ27" s="26">
        <v>12433.333333333299</v>
      </c>
      <c r="BA27" s="26">
        <v>12434.333333333299</v>
      </c>
      <c r="BB27" s="26">
        <v>12435.333333333299</v>
      </c>
    </row>
  </sheetData>
  <mergeCells count="3">
    <mergeCell ref="D6:D8"/>
    <mergeCell ref="F6:J7"/>
    <mergeCell ref="L6:P7"/>
  </mergeCells>
  <pageMargins left="0.51181102362204722" right="0.51181102362204722" top="0.55118110236220474" bottom="0.55118110236220474" header="0.31496062992125984" footer="0.31496062992125984"/>
  <pageSetup paperSize="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0E966-9120-496A-BBD5-E48D786C253F}">
  <sheetPr codeName="Sheet19">
    <tabColor theme="9" tint="-0.499984740745262"/>
    <pageSetUpPr fitToPage="1"/>
  </sheetPr>
  <dimension ref="C1:AE29"/>
  <sheetViews>
    <sheetView showGridLines="0" zoomScale="80" zoomScaleNormal="80" workbookViewId="0">
      <selection activeCell="I7" sqref="A1:XFD1048576"/>
    </sheetView>
  </sheetViews>
  <sheetFormatPr baseColWidth="10" defaultColWidth="9.1640625" defaultRowHeight="14" outlineLevelRow="1" outlineLevelCol="1"/>
  <cols>
    <col min="1" max="1" width="1.1640625" style="32" customWidth="1"/>
    <col min="2" max="2" width="1" style="32" customWidth="1"/>
    <col min="3" max="3" width="9.5" style="32" customWidth="1" outlineLevel="1"/>
    <col min="4" max="4" width="31.5" style="32" customWidth="1"/>
    <col min="5" max="5" width="3" style="32" customWidth="1"/>
    <col min="6" max="17" width="11.1640625" style="33" hidden="1" customWidth="1" outlineLevel="1"/>
    <col min="18" max="18" width="11.1640625" style="33" customWidth="1" collapsed="1"/>
    <col min="19" max="29" width="11.1640625" style="33" customWidth="1"/>
    <col min="30" max="30" width="2.5" style="33" customWidth="1"/>
    <col min="31" max="31" width="11.1640625" style="33" customWidth="1"/>
    <col min="32" max="16384" width="9.1640625" style="32"/>
  </cols>
  <sheetData>
    <row r="1" spans="3:31" outlineLevel="1"/>
    <row r="2" spans="3:31" outlineLevel="1"/>
    <row r="3" spans="3:31" ht="16">
      <c r="D3" s="34"/>
      <c r="E3" s="35"/>
    </row>
    <row r="4" spans="3:31" ht="16">
      <c r="E4" s="35"/>
    </row>
    <row r="5" spans="3:31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</row>
    <row r="6" spans="3:31" s="38" customFormat="1" ht="21.75" customHeight="1">
      <c r="D6" s="1314" t="s">
        <v>827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</row>
    <row r="7" spans="3:31" s="42" customFormat="1" ht="16.5" customHeight="1">
      <c r="D7" s="131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</row>
    <row r="8" spans="3:31" ht="18.75" customHeight="1">
      <c r="D8" s="131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811</v>
      </c>
      <c r="T8" s="19" t="s">
        <v>811</v>
      </c>
      <c r="U8" s="19" t="s">
        <v>811</v>
      </c>
      <c r="V8" s="19" t="s">
        <v>811</v>
      </c>
      <c r="W8" s="19" t="s">
        <v>811</v>
      </c>
      <c r="X8" s="19" t="s">
        <v>811</v>
      </c>
      <c r="Y8" s="19" t="s">
        <v>811</v>
      </c>
      <c r="Z8" s="19" t="s">
        <v>811</v>
      </c>
      <c r="AA8" s="19" t="s">
        <v>811</v>
      </c>
      <c r="AB8" s="19" t="s">
        <v>811</v>
      </c>
      <c r="AC8" s="19" t="s">
        <v>811</v>
      </c>
      <c r="AD8" s="47"/>
      <c r="AE8" s="19" t="s">
        <v>56</v>
      </c>
    </row>
    <row r="9" spans="3:31"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</row>
    <row r="10" spans="3:31" ht="23.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/>
      <c r="AE10" s="51"/>
    </row>
    <row r="11" spans="3:31" s="54" customFormat="1" ht="22" customHeight="1">
      <c r="C11" s="406"/>
      <c r="D11" s="18" t="s">
        <v>637</v>
      </c>
      <c r="E11" s="410"/>
      <c r="F11" s="412">
        <v>0</v>
      </c>
      <c r="G11" s="412">
        <v>6000</v>
      </c>
      <c r="H11" s="412">
        <v>3090</v>
      </c>
      <c r="I11" s="412">
        <v>8152</v>
      </c>
      <c r="J11" s="412">
        <v>8262.69</v>
      </c>
      <c r="K11" s="412">
        <v>52824.07</v>
      </c>
      <c r="L11" s="412">
        <v>60422.3</v>
      </c>
      <c r="M11" s="412">
        <v>38539.229999999996</v>
      </c>
      <c r="N11" s="412">
        <v>32425.9</v>
      </c>
      <c r="O11" s="412">
        <v>37035.659999999996</v>
      </c>
      <c r="P11" s="412">
        <v>46862.850000000006</v>
      </c>
      <c r="Q11" s="412">
        <v>4476.25</v>
      </c>
      <c r="R11" s="412">
        <v>11108.67</v>
      </c>
      <c r="S11" s="412">
        <v>33015.07</v>
      </c>
      <c r="T11" s="412">
        <v>11590</v>
      </c>
      <c r="U11" s="412">
        <v>0</v>
      </c>
      <c r="V11" s="412">
        <v>4074.57</v>
      </c>
      <c r="W11" s="412">
        <v>3717.3300000000017</v>
      </c>
      <c r="X11" s="412">
        <v>6630</v>
      </c>
      <c r="Y11" s="412">
        <v>0</v>
      </c>
      <c r="Z11" s="412">
        <v>0</v>
      </c>
      <c r="AA11" s="412">
        <v>0</v>
      </c>
      <c r="AB11" s="412">
        <v>0</v>
      </c>
      <c r="AC11" s="412">
        <v>0</v>
      </c>
      <c r="AD11" s="412"/>
      <c r="AE11" s="412">
        <v>70135.64</v>
      </c>
    </row>
    <row r="12" spans="3:31" ht="34" hidden="1" customHeight="1" outlineLevel="1">
      <c r="C12" s="405"/>
      <c r="D12" s="17" t="s">
        <v>828</v>
      </c>
      <c r="E12" s="407"/>
      <c r="F12" s="408">
        <v>0</v>
      </c>
      <c r="G12" s="408">
        <v>0</v>
      </c>
      <c r="H12" s="408">
        <v>0</v>
      </c>
      <c r="I12" s="408">
        <v>0</v>
      </c>
      <c r="J12" s="408">
        <v>0</v>
      </c>
      <c r="K12" s="408">
        <v>0</v>
      </c>
      <c r="L12" s="408">
        <v>0</v>
      </c>
      <c r="M12" s="408">
        <v>0</v>
      </c>
      <c r="N12" s="408">
        <v>0</v>
      </c>
      <c r="O12" s="408">
        <v>0</v>
      </c>
      <c r="P12" s="408">
        <v>0</v>
      </c>
      <c r="Q12" s="408">
        <v>0</v>
      </c>
      <c r="R12" s="408">
        <v>11108.67</v>
      </c>
      <c r="S12" s="408"/>
      <c r="T12" s="408"/>
      <c r="U12" s="408"/>
      <c r="V12" s="408"/>
      <c r="W12" s="408"/>
      <c r="X12" s="408"/>
      <c r="Y12" s="408"/>
      <c r="Z12" s="408"/>
      <c r="AA12" s="408"/>
      <c r="AB12" s="408"/>
      <c r="AC12" s="408"/>
      <c r="AD12" s="408"/>
      <c r="AE12" s="408">
        <v>11108.67</v>
      </c>
    </row>
    <row r="13" spans="3:31" ht="22" hidden="1" customHeight="1" outlineLevel="1">
      <c r="C13" s="405"/>
      <c r="D13" s="17"/>
      <c r="E13" s="407"/>
      <c r="F13" s="408"/>
      <c r="G13" s="408"/>
      <c r="H13" s="408"/>
      <c r="I13" s="408"/>
      <c r="J13" s="408"/>
      <c r="K13" s="408"/>
      <c r="L13" s="408"/>
      <c r="M13" s="408"/>
      <c r="N13" s="408"/>
      <c r="O13" s="408"/>
      <c r="P13" s="408"/>
      <c r="Q13" s="408"/>
      <c r="R13" s="408"/>
      <c r="S13" s="408"/>
      <c r="T13" s="408"/>
      <c r="U13" s="408"/>
      <c r="V13" s="408"/>
      <c r="W13" s="408"/>
      <c r="X13" s="408"/>
      <c r="Y13" s="408"/>
      <c r="Z13" s="408"/>
      <c r="AA13" s="408"/>
      <c r="AB13" s="408"/>
      <c r="AC13" s="408"/>
      <c r="AD13" s="408"/>
      <c r="AE13" s="408"/>
    </row>
    <row r="14" spans="3:31" ht="22" hidden="1" customHeight="1" outlineLevel="1">
      <c r="C14" s="405"/>
      <c r="D14" s="17"/>
      <c r="E14" s="407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408"/>
      <c r="Q14" s="408"/>
      <c r="R14" s="408"/>
      <c r="S14" s="408"/>
      <c r="T14" s="408"/>
      <c r="U14" s="408"/>
      <c r="V14" s="408"/>
      <c r="W14" s="408"/>
      <c r="X14" s="408"/>
      <c r="Y14" s="408"/>
      <c r="Z14" s="408"/>
      <c r="AA14" s="408"/>
      <c r="AB14" s="408"/>
      <c r="AC14" s="408"/>
      <c r="AD14" s="408"/>
      <c r="AE14" s="408"/>
    </row>
    <row r="15" spans="3:31" ht="22" hidden="1" customHeight="1" outlineLevel="1">
      <c r="C15" s="405"/>
      <c r="D15" s="17"/>
      <c r="E15" s="407"/>
      <c r="F15" s="408"/>
      <c r="G15" s="408"/>
      <c r="H15" s="408"/>
      <c r="I15" s="408"/>
      <c r="J15" s="408"/>
      <c r="K15" s="408"/>
      <c r="L15" s="408"/>
      <c r="M15" s="408"/>
      <c r="N15" s="408"/>
      <c r="O15" s="408"/>
      <c r="P15" s="408"/>
      <c r="Q15" s="408"/>
      <c r="R15" s="408"/>
      <c r="S15" s="408"/>
      <c r="T15" s="408"/>
      <c r="U15" s="408"/>
      <c r="V15" s="408"/>
      <c r="W15" s="408"/>
      <c r="X15" s="408"/>
      <c r="Y15" s="408"/>
      <c r="Z15" s="408"/>
      <c r="AA15" s="408"/>
      <c r="AB15" s="408"/>
      <c r="AC15" s="408"/>
      <c r="AD15" s="408"/>
      <c r="AE15" s="408"/>
    </row>
    <row r="16" spans="3:31" ht="22" customHeight="1" collapsed="1">
      <c r="C16" s="405"/>
      <c r="D16" s="424"/>
      <c r="E16" s="407"/>
      <c r="F16" s="425"/>
      <c r="G16" s="425"/>
      <c r="H16" s="425"/>
      <c r="I16" s="425"/>
      <c r="J16" s="425"/>
      <c r="K16" s="425"/>
      <c r="L16" s="425"/>
      <c r="M16" s="425"/>
      <c r="N16" s="425"/>
      <c r="O16" s="425"/>
      <c r="P16" s="425"/>
      <c r="Q16" s="425"/>
      <c r="R16" s="425"/>
      <c r="S16" s="425"/>
      <c r="T16" s="425"/>
      <c r="U16" s="425"/>
      <c r="V16" s="425"/>
      <c r="W16" s="425"/>
      <c r="X16" s="425"/>
      <c r="Y16" s="425"/>
      <c r="Z16" s="425"/>
      <c r="AA16" s="425"/>
      <c r="AB16" s="425"/>
      <c r="AC16" s="425"/>
      <c r="AD16" s="408"/>
      <c r="AE16" s="425"/>
    </row>
    <row r="17" spans="3:31" ht="22" customHeight="1">
      <c r="C17" s="406"/>
      <c r="D17" s="18"/>
      <c r="E17" s="407"/>
      <c r="F17" s="412"/>
      <c r="G17" s="412"/>
      <c r="H17" s="412"/>
      <c r="I17" s="412"/>
      <c r="J17" s="412"/>
      <c r="K17" s="412"/>
      <c r="L17" s="412"/>
      <c r="M17" s="412"/>
      <c r="N17" s="412"/>
      <c r="O17" s="412"/>
      <c r="P17" s="412"/>
      <c r="Q17" s="412"/>
      <c r="R17" s="412"/>
      <c r="S17" s="412"/>
      <c r="T17" s="412"/>
      <c r="U17" s="412"/>
      <c r="V17" s="412"/>
      <c r="W17" s="412"/>
      <c r="X17" s="412"/>
      <c r="Y17" s="412"/>
      <c r="Z17" s="412"/>
      <c r="AA17" s="412"/>
      <c r="AB17" s="412"/>
      <c r="AC17" s="412"/>
      <c r="AD17" s="408"/>
      <c r="AE17" s="412"/>
    </row>
    <row r="18" spans="3:31" ht="29.25" customHeight="1">
      <c r="D18" s="407"/>
    </row>
    <row r="19" spans="3:31" ht="29.25" customHeight="1">
      <c r="D19" s="407"/>
    </row>
    <row r="20" spans="3:31" ht="29.25" customHeight="1">
      <c r="D20" s="407"/>
    </row>
    <row r="21" spans="3:31" ht="29.25" customHeight="1">
      <c r="D21" s="407"/>
    </row>
    <row r="22" spans="3:31" ht="29.25" customHeight="1">
      <c r="D22" s="407"/>
    </row>
    <row r="23" spans="3:31" ht="29.25" customHeight="1">
      <c r="D23" s="407"/>
    </row>
    <row r="24" spans="3:31" ht="29.25" customHeight="1">
      <c r="D24" s="407"/>
    </row>
    <row r="25" spans="3:31" ht="29.25" customHeight="1">
      <c r="D25" s="407"/>
    </row>
    <row r="26" spans="3:31" ht="29.25" customHeight="1">
      <c r="D26" s="407"/>
    </row>
    <row r="27" spans="3:31" ht="29.25" customHeight="1">
      <c r="D27" s="407"/>
    </row>
    <row r="28" spans="3:31" ht="29.25" customHeight="1">
      <c r="D28" s="407"/>
    </row>
    <row r="29" spans="3:31" ht="29.25" customHeight="1">
      <c r="D29" s="407"/>
    </row>
  </sheetData>
  <mergeCells count="1">
    <mergeCell ref="D6:D8"/>
  </mergeCells>
  <pageMargins left="0.70866141732283472" right="0.70866141732283472" top="0.74803149606299213" bottom="0.74803149606299213" header="0.31496062992125984" footer="0.31496062992125984"/>
  <pageSetup paperSize="9" scale="7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FB2D-EC4D-4B35-8CE0-597C9CD65960}">
  <sheetPr codeName="Sheet20">
    <tabColor theme="9" tint="-0.499984740745262"/>
    <pageSetUpPr fitToPage="1"/>
  </sheetPr>
  <dimension ref="C1:CC72"/>
  <sheetViews>
    <sheetView showGridLines="0" topLeftCell="A27" zoomScale="85" zoomScaleNormal="85" workbookViewId="0">
      <selection activeCell="I7" sqref="A1:XFD1048576"/>
    </sheetView>
  </sheetViews>
  <sheetFormatPr baseColWidth="10" defaultColWidth="9.1640625" defaultRowHeight="14" outlineLevelRow="1" outlineLevelCol="2"/>
  <cols>
    <col min="1" max="1" width="1.1640625" style="32" customWidth="1"/>
    <col min="2" max="2" width="1" style="32" customWidth="1"/>
    <col min="3" max="3" width="9.5" style="32" hidden="1" customWidth="1" outlineLevel="1"/>
    <col min="4" max="4" width="31.5" style="32" customWidth="1" collapsed="1"/>
    <col min="5" max="5" width="3" style="32" customWidth="1"/>
    <col min="6" max="17" width="11.1640625" style="33" hidden="1" customWidth="1" outlineLevel="1"/>
    <col min="18" max="18" width="11.1640625" style="33" customWidth="1" collapsed="1"/>
    <col min="19" max="29" width="11.1640625" style="33" customWidth="1"/>
    <col min="30" max="30" width="2.5" style="33" customWidth="1"/>
    <col min="31" max="31" width="11.1640625" style="33" customWidth="1"/>
    <col min="32" max="32" width="11.1640625" style="416" customWidth="1"/>
    <col min="33" max="33" width="9.1640625" style="32"/>
    <col min="34" max="36" width="11.1640625" style="438" hidden="1" customWidth="1" outlineLevel="1"/>
    <col min="37" max="37" width="11.1640625" style="416" hidden="1" customWidth="1" outlineLevel="1"/>
    <col min="38" max="38" width="2.83203125" style="428" hidden="1" customWidth="1" outlineLevel="1"/>
    <col min="39" max="40" width="11.1640625" style="427" hidden="1" customWidth="1" outlineLevel="1"/>
    <col min="41" max="50" width="11.1640625" style="427" hidden="1" customWidth="1" outlineLevel="2"/>
    <col min="51" max="51" width="11.1640625" style="427" hidden="1" customWidth="1" outlineLevel="1" collapsed="1"/>
    <col min="52" max="52" width="16.1640625" style="427" hidden="1" customWidth="1" outlineLevel="1"/>
    <col min="53" max="53" width="9.1640625" style="32" hidden="1" customWidth="1" outlineLevel="1"/>
    <col min="54" max="77" width="9.1640625" style="428" hidden="1" customWidth="1" outlineLevel="1"/>
    <col min="78" max="78" width="9.1640625" style="32" collapsed="1"/>
    <col min="79" max="79" width="9.1640625" style="32"/>
    <col min="80" max="80" width="13" style="32" hidden="1" customWidth="1" outlineLevel="1"/>
    <col min="81" max="81" width="9.1640625" style="32" collapsed="1"/>
    <col min="82" max="16384" width="9.1640625" style="32"/>
  </cols>
  <sheetData>
    <row r="1" spans="3:77" hidden="1" outlineLevel="1"/>
    <row r="2" spans="3:77" hidden="1" outlineLevel="1"/>
    <row r="3" spans="3:77" ht="16" hidden="1" outlineLevel="1" collapsed="1">
      <c r="D3" s="34"/>
      <c r="E3" s="35"/>
    </row>
    <row r="4" spans="3:77" ht="19" collapsed="1">
      <c r="D4" s="119"/>
      <c r="E4" s="35"/>
    </row>
    <row r="5" spans="3:77" ht="16">
      <c r="D5" s="35"/>
      <c r="E5" s="3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E5" s="23"/>
      <c r="AF5" s="417"/>
      <c r="AH5" s="439" t="s">
        <v>638</v>
      </c>
      <c r="AI5" s="440"/>
      <c r="AJ5" s="440"/>
      <c r="AK5" s="484"/>
      <c r="AL5" s="441"/>
      <c r="AM5" s="440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2"/>
    </row>
    <row r="6" spans="3:77" s="38" customFormat="1" ht="21.75" customHeight="1">
      <c r="D6" s="1294" t="s">
        <v>783</v>
      </c>
      <c r="E6" s="39"/>
      <c r="F6" s="40" t="s">
        <v>43</v>
      </c>
      <c r="G6" s="40" t="s">
        <v>44</v>
      </c>
      <c r="H6" s="40" t="s">
        <v>45</v>
      </c>
      <c r="I6" s="40" t="s">
        <v>46</v>
      </c>
      <c r="J6" s="40" t="s">
        <v>47</v>
      </c>
      <c r="K6" s="40" t="s">
        <v>48</v>
      </c>
      <c r="L6" s="40" t="s">
        <v>49</v>
      </c>
      <c r="M6" s="40" t="s">
        <v>50</v>
      </c>
      <c r="N6" s="40" t="s">
        <v>51</v>
      </c>
      <c r="O6" s="40" t="s">
        <v>52</v>
      </c>
      <c r="P6" s="40" t="s">
        <v>53</v>
      </c>
      <c r="Q6" s="40" t="s">
        <v>54</v>
      </c>
      <c r="R6" s="40" t="s">
        <v>43</v>
      </c>
      <c r="S6" s="40" t="s">
        <v>44</v>
      </c>
      <c r="T6" s="40" t="s">
        <v>45</v>
      </c>
      <c r="U6" s="40" t="s">
        <v>46</v>
      </c>
      <c r="V6" s="40" t="s">
        <v>47</v>
      </c>
      <c r="W6" s="40" t="s">
        <v>48</v>
      </c>
      <c r="X6" s="40" t="s">
        <v>49</v>
      </c>
      <c r="Y6" s="40" t="s">
        <v>50</v>
      </c>
      <c r="Z6" s="40" t="s">
        <v>51</v>
      </c>
      <c r="AA6" s="40" t="s">
        <v>52</v>
      </c>
      <c r="AB6" s="40" t="s">
        <v>53</v>
      </c>
      <c r="AC6" s="40" t="s">
        <v>54</v>
      </c>
      <c r="AD6" s="41"/>
      <c r="AE6" s="171" t="s">
        <v>56</v>
      </c>
      <c r="AF6" s="418"/>
      <c r="AH6" s="443"/>
      <c r="AI6" s="444"/>
      <c r="AJ6" s="444"/>
      <c r="AK6" s="485"/>
      <c r="AL6" s="445"/>
      <c r="AM6" s="446"/>
      <c r="AN6" s="446"/>
      <c r="AO6" s="446"/>
      <c r="AP6" s="446"/>
      <c r="AQ6" s="446"/>
      <c r="AR6" s="446"/>
      <c r="AS6" s="446"/>
      <c r="AT6" s="446"/>
      <c r="AU6" s="446"/>
      <c r="AV6" s="446"/>
      <c r="AW6" s="446"/>
      <c r="AX6" s="446"/>
      <c r="AY6" s="446"/>
      <c r="AZ6" s="447"/>
      <c r="BB6" s="429"/>
      <c r="BC6" s="429"/>
      <c r="BD6" s="429"/>
      <c r="BE6" s="429"/>
      <c r="BF6" s="429"/>
      <c r="BG6" s="429"/>
      <c r="BH6" s="429"/>
      <c r="BI6" s="429"/>
      <c r="BJ6" s="429"/>
      <c r="BK6" s="429"/>
      <c r="BL6" s="429"/>
      <c r="BM6" s="429"/>
      <c r="BN6" s="429"/>
      <c r="BO6" s="429"/>
      <c r="BP6" s="429"/>
      <c r="BQ6" s="429"/>
      <c r="BR6" s="429"/>
      <c r="BS6" s="429"/>
      <c r="BT6" s="429"/>
      <c r="BU6" s="429"/>
      <c r="BV6" s="429"/>
      <c r="BW6" s="429"/>
      <c r="BX6" s="429"/>
      <c r="BY6" s="429"/>
    </row>
    <row r="7" spans="3:77" s="42" customFormat="1" ht="16.5" customHeight="1">
      <c r="D7" s="1295"/>
      <c r="E7" s="43"/>
      <c r="F7" s="44" t="s">
        <v>101</v>
      </c>
      <c r="G7" s="44" t="s">
        <v>102</v>
      </c>
      <c r="H7" s="44" t="s">
        <v>103</v>
      </c>
      <c r="I7" s="44" t="s">
        <v>104</v>
      </c>
      <c r="J7" s="44" t="s">
        <v>105</v>
      </c>
      <c r="K7" s="44" t="s">
        <v>106</v>
      </c>
      <c r="L7" s="44" t="s">
        <v>107</v>
      </c>
      <c r="M7" s="44" t="s">
        <v>108</v>
      </c>
      <c r="N7" s="44" t="s">
        <v>109</v>
      </c>
      <c r="O7" s="44" t="s">
        <v>110</v>
      </c>
      <c r="P7" s="44" t="s">
        <v>111</v>
      </c>
      <c r="Q7" s="44" t="s">
        <v>112</v>
      </c>
      <c r="R7" s="44" t="s">
        <v>736</v>
      </c>
      <c r="S7" s="44" t="s">
        <v>737</v>
      </c>
      <c r="T7" s="44" t="s">
        <v>738</v>
      </c>
      <c r="U7" s="44" t="s">
        <v>739</v>
      </c>
      <c r="V7" s="44" t="s">
        <v>740</v>
      </c>
      <c r="W7" s="44" t="s">
        <v>729</v>
      </c>
      <c r="X7" s="44" t="s">
        <v>730</v>
      </c>
      <c r="Y7" s="44" t="s">
        <v>731</v>
      </c>
      <c r="Z7" s="44" t="s">
        <v>732</v>
      </c>
      <c r="AA7" s="44" t="s">
        <v>733</v>
      </c>
      <c r="AB7" s="44" t="s">
        <v>734</v>
      </c>
      <c r="AC7" s="44" t="s">
        <v>735</v>
      </c>
      <c r="AD7" s="45"/>
      <c r="AE7" s="44" t="s">
        <v>9</v>
      </c>
      <c r="AF7" s="419" t="s">
        <v>9</v>
      </c>
      <c r="AH7" s="448" t="s">
        <v>606</v>
      </c>
      <c r="AI7" s="449"/>
      <c r="AJ7" s="449" t="s">
        <v>275</v>
      </c>
      <c r="AK7" s="486" t="s">
        <v>147</v>
      </c>
      <c r="AL7" s="450"/>
      <c r="AM7" s="451" t="s">
        <v>605</v>
      </c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2"/>
      <c r="BB7" s="431" t="s">
        <v>575</v>
      </c>
      <c r="BC7" s="430"/>
      <c r="BD7" s="430"/>
      <c r="BE7" s="430"/>
      <c r="BF7" s="430"/>
      <c r="BG7" s="430"/>
      <c r="BH7" s="430"/>
      <c r="BI7" s="430"/>
      <c r="BJ7" s="430"/>
      <c r="BK7" s="430"/>
      <c r="BL7" s="430"/>
      <c r="BM7" s="430"/>
      <c r="BN7" s="430"/>
      <c r="BO7" s="430"/>
      <c r="BP7" s="430"/>
      <c r="BQ7" s="430"/>
      <c r="BR7" s="430"/>
      <c r="BS7" s="430"/>
      <c r="BT7" s="430"/>
      <c r="BU7" s="430"/>
      <c r="BV7" s="430"/>
      <c r="BW7" s="430"/>
      <c r="BX7" s="430"/>
      <c r="BY7" s="430"/>
    </row>
    <row r="8" spans="3:77" ht="18.75" customHeight="1">
      <c r="D8" s="1296"/>
      <c r="E8" s="46"/>
      <c r="F8" s="19" t="s">
        <v>275</v>
      </c>
      <c r="G8" s="19" t="s">
        <v>275</v>
      </c>
      <c r="H8" s="19" t="s">
        <v>275</v>
      </c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811</v>
      </c>
      <c r="Z8" s="19" t="s">
        <v>811</v>
      </c>
      <c r="AA8" s="19" t="s">
        <v>811</v>
      </c>
      <c r="AB8" s="19" t="s">
        <v>811</v>
      </c>
      <c r="AC8" s="19" t="s">
        <v>811</v>
      </c>
      <c r="AD8" s="47"/>
      <c r="AE8" s="19" t="s">
        <v>56</v>
      </c>
      <c r="AF8" s="420" t="s">
        <v>147</v>
      </c>
      <c r="AH8" s="453" t="s">
        <v>7</v>
      </c>
      <c r="AI8" s="454" t="s">
        <v>607</v>
      </c>
      <c r="AJ8" s="454" t="s">
        <v>68</v>
      </c>
      <c r="AK8" s="487" t="s">
        <v>68</v>
      </c>
      <c r="AL8" s="455"/>
      <c r="AM8" s="456" t="s">
        <v>7</v>
      </c>
      <c r="AN8" s="456" t="s">
        <v>667</v>
      </c>
      <c r="AO8" s="456" t="s">
        <v>673</v>
      </c>
      <c r="AP8" s="456" t="s">
        <v>674</v>
      </c>
      <c r="AQ8" s="456"/>
      <c r="AR8" s="456"/>
      <c r="AS8" s="456"/>
      <c r="AT8" s="456"/>
      <c r="AU8" s="456"/>
      <c r="AV8" s="456"/>
      <c r="AW8" s="456"/>
      <c r="AX8" s="456"/>
      <c r="AY8" s="456" t="s">
        <v>68</v>
      </c>
      <c r="AZ8" s="457" t="s">
        <v>668</v>
      </c>
      <c r="BB8" s="428" t="s">
        <v>576</v>
      </c>
      <c r="BC8" s="428" t="s">
        <v>577</v>
      </c>
      <c r="BD8" s="428" t="s">
        <v>578</v>
      </c>
      <c r="BE8" s="428" t="s">
        <v>579</v>
      </c>
      <c r="BF8" s="428" t="s">
        <v>580</v>
      </c>
      <c r="BG8" s="428" t="s">
        <v>581</v>
      </c>
      <c r="BH8" s="428" t="s">
        <v>582</v>
      </c>
      <c r="BI8" s="428" t="s">
        <v>583</v>
      </c>
      <c r="BJ8" s="428" t="s">
        <v>584</v>
      </c>
      <c r="BK8" s="428" t="s">
        <v>585</v>
      </c>
      <c r="BL8" s="428" t="s">
        <v>586</v>
      </c>
      <c r="BM8" s="428" t="s">
        <v>587</v>
      </c>
      <c r="BN8" s="428" t="s">
        <v>588</v>
      </c>
      <c r="BO8" s="428" t="s">
        <v>589</v>
      </c>
      <c r="BP8" s="428" t="s">
        <v>590</v>
      </c>
      <c r="BQ8" s="428" t="s">
        <v>591</v>
      </c>
      <c r="BR8" s="428" t="s">
        <v>592</v>
      </c>
      <c r="BS8" s="428" t="s">
        <v>593</v>
      </c>
      <c r="BT8" s="428" t="s">
        <v>594</v>
      </c>
      <c r="BU8" s="428" t="s">
        <v>595</v>
      </c>
      <c r="BV8" s="428" t="s">
        <v>596</v>
      </c>
      <c r="BW8" s="428" t="s">
        <v>597</v>
      </c>
      <c r="BX8" s="428" t="s">
        <v>598</v>
      </c>
      <c r="BY8" s="428" t="s">
        <v>599</v>
      </c>
    </row>
    <row r="9" spans="3:77" ht="15">
      <c r="F9" s="49"/>
      <c r="G9" s="611"/>
      <c r="H9" s="611"/>
      <c r="I9" s="611"/>
      <c r="J9" s="611"/>
      <c r="K9" s="611"/>
      <c r="L9" s="611"/>
      <c r="M9" s="611"/>
      <c r="N9" s="611"/>
      <c r="O9" s="611"/>
      <c r="P9" s="611"/>
      <c r="Q9" s="611"/>
      <c r="R9" s="611"/>
      <c r="S9" s="611"/>
      <c r="T9" s="611"/>
      <c r="U9" s="611"/>
      <c r="V9" s="611"/>
      <c r="W9" s="611"/>
      <c r="X9" s="611"/>
      <c r="Y9" s="611"/>
      <c r="Z9" s="611"/>
      <c r="AA9" s="611"/>
      <c r="AB9" s="611"/>
      <c r="AC9" s="611"/>
      <c r="AD9" s="49"/>
      <c r="AE9" s="49"/>
      <c r="AF9" s="421"/>
      <c r="AH9" s="458"/>
      <c r="AI9" s="459"/>
      <c r="AJ9" s="459"/>
      <c r="AK9" s="488"/>
      <c r="AL9" s="455"/>
      <c r="AM9" s="460"/>
      <c r="AN9" s="460"/>
      <c r="AO9" s="460"/>
      <c r="AP9" s="460"/>
      <c r="AQ9" s="460"/>
      <c r="AR9" s="460"/>
      <c r="AS9" s="460"/>
      <c r="AT9" s="460"/>
      <c r="AU9" s="460"/>
      <c r="AV9" s="460"/>
      <c r="AW9" s="460"/>
      <c r="AX9" s="460"/>
      <c r="AY9" s="460"/>
      <c r="AZ9" s="461"/>
      <c r="BB9" s="432"/>
      <c r="BC9" s="432"/>
      <c r="BD9" s="432"/>
      <c r="BE9" s="432"/>
      <c r="BF9" s="432"/>
      <c r="BG9" s="432"/>
      <c r="BH9" s="432"/>
      <c r="BI9" s="432"/>
      <c r="BJ9" s="432"/>
      <c r="BK9" s="432"/>
      <c r="BL9" s="432"/>
      <c r="BM9" s="432"/>
      <c r="BN9" s="432"/>
      <c r="BO9" s="432"/>
      <c r="BP9" s="432"/>
      <c r="BQ9" s="432"/>
      <c r="BR9" s="432"/>
      <c r="BS9" s="432"/>
      <c r="BT9" s="432"/>
      <c r="BU9" s="432"/>
      <c r="BV9" s="432"/>
      <c r="BW9" s="432"/>
      <c r="BX9" s="432"/>
      <c r="BY9" s="432"/>
    </row>
    <row r="10" spans="3:77" ht="23.5" customHeight="1">
      <c r="F10" s="51" t="s">
        <v>90</v>
      </c>
      <c r="G10" s="51" t="s">
        <v>90</v>
      </c>
      <c r="H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422"/>
      <c r="AH10" s="462"/>
      <c r="AI10" s="463"/>
      <c r="AJ10" s="463"/>
      <c r="AK10" s="489"/>
      <c r="AL10" s="455"/>
      <c r="AM10" s="464"/>
      <c r="AN10" s="464"/>
      <c r="AO10" s="464"/>
      <c r="AP10" s="464"/>
      <c r="AQ10" s="464"/>
      <c r="AR10" s="464"/>
      <c r="AS10" s="464"/>
      <c r="AT10" s="464"/>
      <c r="AU10" s="464"/>
      <c r="AV10" s="464"/>
      <c r="AW10" s="464"/>
      <c r="AX10" s="464"/>
      <c r="AY10" s="464"/>
      <c r="AZ10" s="465"/>
      <c r="BB10" s="432"/>
      <c r="BC10" s="432"/>
      <c r="BD10" s="432"/>
      <c r="BE10" s="432"/>
      <c r="BF10" s="432"/>
      <c r="BG10" s="432"/>
      <c r="BH10" s="432"/>
      <c r="BI10" s="432"/>
      <c r="BJ10" s="432"/>
      <c r="BK10" s="432"/>
      <c r="BL10" s="432"/>
      <c r="BM10" s="432"/>
      <c r="BN10" s="432"/>
      <c r="BO10" s="432"/>
      <c r="BP10" s="432"/>
      <c r="BQ10" s="432"/>
      <c r="BR10" s="432"/>
      <c r="BS10" s="432"/>
      <c r="BT10" s="432"/>
      <c r="BU10" s="432"/>
      <c r="BV10" s="432"/>
      <c r="BW10" s="432"/>
      <c r="BX10" s="432"/>
      <c r="BY10" s="432"/>
    </row>
    <row r="11" spans="3:77" ht="22" customHeight="1" outlineLevel="1">
      <c r="C11" s="405">
        <v>101</v>
      </c>
      <c r="D11" s="17" t="s">
        <v>571</v>
      </c>
      <c r="E11" s="407"/>
      <c r="F11" s="408">
        <v>92913.82</v>
      </c>
      <c r="G11" s="408">
        <v>19472.8</v>
      </c>
      <c r="H11" s="408">
        <v>21898.87</v>
      </c>
      <c r="I11" s="408">
        <v>1866</v>
      </c>
      <c r="J11" s="408">
        <v>11910.599999999999</v>
      </c>
      <c r="K11" s="408">
        <v>7070.2</v>
      </c>
      <c r="L11" s="408">
        <v>4911.18</v>
      </c>
      <c r="M11" s="408">
        <v>11218.1</v>
      </c>
      <c r="N11" s="408">
        <v>2600</v>
      </c>
      <c r="O11" s="408">
        <v>5273.06</v>
      </c>
      <c r="P11" s="408">
        <v>468.1</v>
      </c>
      <c r="Q11" s="408">
        <v>0</v>
      </c>
      <c r="R11" s="408">
        <v>6943.1900000000005</v>
      </c>
      <c r="S11" s="408">
        <v>2749.08</v>
      </c>
      <c r="T11" s="408">
        <v>3005.85</v>
      </c>
      <c r="U11" s="408">
        <v>3633.36</v>
      </c>
      <c r="V11" s="408">
        <v>1577.08</v>
      </c>
      <c r="W11" s="408">
        <v>834.34</v>
      </c>
      <c r="X11" s="408">
        <v>395.5</v>
      </c>
      <c r="Y11" s="408"/>
      <c r="Z11" s="408"/>
      <c r="AA11" s="408"/>
      <c r="AB11" s="408"/>
      <c r="AC11" s="408"/>
      <c r="AD11" s="408"/>
      <c r="AE11" s="408">
        <v>19138.400000000001</v>
      </c>
      <c r="AF11" s="423"/>
      <c r="AH11" s="466"/>
      <c r="AI11" s="467"/>
      <c r="AJ11" s="467"/>
      <c r="AK11" s="490"/>
      <c r="AL11" s="455"/>
      <c r="AM11" s="468"/>
      <c r="AN11" s="468"/>
      <c r="AO11" s="468"/>
      <c r="AP11" s="468"/>
      <c r="AQ11" s="468"/>
      <c r="AR11" s="468"/>
      <c r="AS11" s="468"/>
      <c r="AT11" s="468"/>
      <c r="AU11" s="468"/>
      <c r="AV11" s="468"/>
      <c r="AW11" s="468"/>
      <c r="AX11" s="468"/>
      <c r="AY11" s="468"/>
      <c r="AZ11" s="469"/>
      <c r="BB11" s="432"/>
      <c r="BC11" s="432"/>
      <c r="BD11" s="432"/>
      <c r="BE11" s="432"/>
      <c r="BF11" s="432"/>
      <c r="BG11" s="432"/>
      <c r="BH11" s="432"/>
      <c r="BI11" s="432"/>
      <c r="BJ11" s="432"/>
      <c r="BK11" s="432"/>
      <c r="BL11" s="432"/>
      <c r="BM11" s="432"/>
      <c r="BN11" s="432"/>
      <c r="BO11" s="432"/>
      <c r="BP11" s="432"/>
      <c r="BQ11" s="432"/>
      <c r="BR11" s="432"/>
      <c r="BS11" s="432"/>
      <c r="BT11" s="432"/>
      <c r="BU11" s="432"/>
      <c r="BV11" s="432"/>
      <c r="BW11" s="432"/>
      <c r="BX11" s="432"/>
      <c r="BY11" s="432"/>
    </row>
    <row r="12" spans="3:77" ht="22" customHeight="1" outlineLevel="1">
      <c r="C12" s="405">
        <v>102</v>
      </c>
      <c r="D12" s="17" t="s">
        <v>506</v>
      </c>
      <c r="E12" s="407"/>
      <c r="F12" s="408">
        <v>4717</v>
      </c>
      <c r="G12" s="408">
        <v>688.28</v>
      </c>
      <c r="H12" s="408">
        <v>620</v>
      </c>
      <c r="I12" s="408">
        <v>1653.06</v>
      </c>
      <c r="J12" s="408">
        <v>7979.09</v>
      </c>
      <c r="K12" s="408">
        <v>10064.999999999998</v>
      </c>
      <c r="L12" s="408">
        <v>69376.840000000011</v>
      </c>
      <c r="M12" s="408">
        <v>19216.349999999999</v>
      </c>
      <c r="N12" s="408">
        <v>5235.32</v>
      </c>
      <c r="O12" s="408">
        <v>5430.99</v>
      </c>
      <c r="P12" s="408">
        <v>0</v>
      </c>
      <c r="Q12" s="408">
        <v>165.66</v>
      </c>
      <c r="R12" s="408">
        <v>135</v>
      </c>
      <c r="S12" s="408">
        <v>25698.09</v>
      </c>
      <c r="T12" s="408">
        <v>2095.04</v>
      </c>
      <c r="U12" s="408">
        <v>4586.12</v>
      </c>
      <c r="V12" s="408">
        <v>21677.25</v>
      </c>
      <c r="W12" s="408">
        <v>0</v>
      </c>
      <c r="X12" s="408">
        <v>2913.99</v>
      </c>
      <c r="Y12" s="408"/>
      <c r="Z12" s="408"/>
      <c r="AA12" s="408"/>
      <c r="AB12" s="408"/>
      <c r="AC12" s="408"/>
      <c r="AD12" s="408"/>
      <c r="AE12" s="408">
        <v>57105.49</v>
      </c>
      <c r="AF12" s="423"/>
      <c r="AH12" s="466"/>
      <c r="AI12" s="467"/>
      <c r="AJ12" s="467"/>
      <c r="AK12" s="490"/>
      <c r="AL12" s="455"/>
      <c r="AM12" s="468"/>
      <c r="AN12" s="468"/>
      <c r="AO12" s="468"/>
      <c r="AP12" s="468"/>
      <c r="AQ12" s="468"/>
      <c r="AR12" s="468"/>
      <c r="AS12" s="468"/>
      <c r="AT12" s="468"/>
      <c r="AU12" s="468"/>
      <c r="AV12" s="468"/>
      <c r="AW12" s="468"/>
      <c r="AX12" s="468"/>
      <c r="AY12" s="468"/>
      <c r="AZ12" s="469"/>
      <c r="BB12" s="432"/>
      <c r="BC12" s="432"/>
      <c r="BD12" s="432"/>
      <c r="BE12" s="432"/>
      <c r="BF12" s="432"/>
      <c r="BG12" s="432"/>
      <c r="BH12" s="432"/>
      <c r="BI12" s="432"/>
      <c r="BJ12" s="432"/>
      <c r="BK12" s="432"/>
      <c r="BL12" s="432"/>
      <c r="BM12" s="432"/>
      <c r="BN12" s="432"/>
      <c r="BO12" s="432"/>
      <c r="BP12" s="432"/>
      <c r="BQ12" s="432"/>
      <c r="BR12" s="432"/>
      <c r="BS12" s="432"/>
      <c r="BT12" s="432"/>
      <c r="BU12" s="432"/>
      <c r="BV12" s="432"/>
      <c r="BW12" s="432"/>
      <c r="BX12" s="432"/>
      <c r="BY12" s="432"/>
    </row>
    <row r="13" spans="3:77" ht="22" customHeight="1" outlineLevel="1">
      <c r="C13" s="405">
        <v>103</v>
      </c>
      <c r="D13" s="17" t="s">
        <v>572</v>
      </c>
      <c r="E13" s="407"/>
      <c r="F13" s="408">
        <v>1269.3399999999999</v>
      </c>
      <c r="G13" s="408">
        <v>265.94</v>
      </c>
      <c r="H13" s="408">
        <v>8378.36</v>
      </c>
      <c r="I13" s="408">
        <v>4704.71</v>
      </c>
      <c r="J13" s="408">
        <v>560.98</v>
      </c>
      <c r="K13" s="408">
        <v>2549.5</v>
      </c>
      <c r="L13" s="408">
        <v>2238.34</v>
      </c>
      <c r="M13" s="408">
        <v>1873.93</v>
      </c>
      <c r="N13" s="408">
        <v>1551.7</v>
      </c>
      <c r="O13" s="408">
        <v>0</v>
      </c>
      <c r="P13" s="408">
        <v>3352.8</v>
      </c>
      <c r="Q13" s="408">
        <v>0</v>
      </c>
      <c r="R13" s="408">
        <v>11051.44</v>
      </c>
      <c r="S13" s="408">
        <v>20951.769999999997</v>
      </c>
      <c r="T13" s="408">
        <v>3453.08</v>
      </c>
      <c r="U13" s="408">
        <v>20820.14</v>
      </c>
      <c r="V13" s="408">
        <v>3211.8</v>
      </c>
      <c r="W13" s="408">
        <v>1824</v>
      </c>
      <c r="X13" s="408">
        <v>0</v>
      </c>
      <c r="Y13" s="408"/>
      <c r="Z13" s="408"/>
      <c r="AA13" s="408"/>
      <c r="AB13" s="408"/>
      <c r="AC13" s="408"/>
      <c r="AD13" s="408"/>
      <c r="AE13" s="408">
        <v>61312.23</v>
      </c>
      <c r="AF13" s="423"/>
      <c r="AH13" s="466"/>
      <c r="AI13" s="467"/>
      <c r="AJ13" s="467"/>
      <c r="AK13" s="490"/>
      <c r="AL13" s="455"/>
      <c r="AM13" s="468"/>
      <c r="AN13" s="468"/>
      <c r="AO13" s="468"/>
      <c r="AP13" s="468"/>
      <c r="AQ13" s="468"/>
      <c r="AR13" s="468"/>
      <c r="AS13" s="468"/>
      <c r="AT13" s="468"/>
      <c r="AU13" s="468"/>
      <c r="AV13" s="468"/>
      <c r="AW13" s="468"/>
      <c r="AX13" s="468"/>
      <c r="AY13" s="468"/>
      <c r="AZ13" s="469"/>
      <c r="BB13" s="432"/>
      <c r="BC13" s="432"/>
      <c r="BD13" s="432"/>
      <c r="BE13" s="432"/>
      <c r="BF13" s="432"/>
      <c r="BG13" s="432"/>
      <c r="BH13" s="432"/>
      <c r="BI13" s="432"/>
      <c r="BJ13" s="432"/>
      <c r="BK13" s="432"/>
      <c r="BL13" s="432"/>
      <c r="BM13" s="432"/>
      <c r="BN13" s="432"/>
      <c r="BO13" s="432"/>
      <c r="BP13" s="432"/>
      <c r="BQ13" s="432"/>
      <c r="BR13" s="432"/>
      <c r="BS13" s="432"/>
      <c r="BT13" s="432"/>
      <c r="BU13" s="432"/>
      <c r="BV13" s="432"/>
      <c r="BW13" s="432"/>
      <c r="BX13" s="432"/>
      <c r="BY13" s="432"/>
    </row>
    <row r="14" spans="3:77" ht="22" customHeight="1" outlineLevel="1">
      <c r="C14" s="405">
        <v>104</v>
      </c>
      <c r="D14" s="17" t="s">
        <v>10</v>
      </c>
      <c r="E14" s="407"/>
      <c r="F14" s="408">
        <v>3312</v>
      </c>
      <c r="G14" s="408">
        <v>0</v>
      </c>
      <c r="H14" s="408">
        <v>1120</v>
      </c>
      <c r="I14" s="408">
        <v>824</v>
      </c>
      <c r="J14" s="408">
        <v>1851.8200000000002</v>
      </c>
      <c r="K14" s="408">
        <v>1065</v>
      </c>
      <c r="L14" s="408">
        <v>3892.63</v>
      </c>
      <c r="M14" s="408">
        <v>2185.5500000000002</v>
      </c>
      <c r="N14" s="408">
        <v>996.78</v>
      </c>
      <c r="O14" s="408">
        <v>111.22</v>
      </c>
      <c r="P14" s="408">
        <v>3104.26</v>
      </c>
      <c r="Q14" s="408">
        <v>1222.24</v>
      </c>
      <c r="R14" s="408">
        <v>3811.5</v>
      </c>
      <c r="S14" s="408">
        <v>38190.270000000004</v>
      </c>
      <c r="T14" s="408">
        <v>7595.88</v>
      </c>
      <c r="U14" s="408">
        <v>63163.01</v>
      </c>
      <c r="V14" s="408">
        <v>4515.95</v>
      </c>
      <c r="W14" s="408">
        <v>2854.63</v>
      </c>
      <c r="X14" s="408">
        <v>1606.17</v>
      </c>
      <c r="Y14" s="408"/>
      <c r="Z14" s="408"/>
      <c r="AA14" s="408"/>
      <c r="AB14" s="408"/>
      <c r="AC14" s="408"/>
      <c r="AD14" s="408"/>
      <c r="AE14" s="408">
        <v>121737.41</v>
      </c>
      <c r="AF14" s="423"/>
      <c r="AH14" s="466"/>
      <c r="AI14" s="467"/>
      <c r="AJ14" s="467"/>
      <c r="AK14" s="490"/>
      <c r="AL14" s="455"/>
      <c r="AM14" s="468"/>
      <c r="AN14" s="468"/>
      <c r="AO14" s="468"/>
      <c r="AP14" s="468"/>
      <c r="AQ14" s="468"/>
      <c r="AR14" s="468"/>
      <c r="AS14" s="468"/>
      <c r="AT14" s="468"/>
      <c r="AU14" s="468"/>
      <c r="AV14" s="468"/>
      <c r="AW14" s="468"/>
      <c r="AX14" s="468"/>
      <c r="AY14" s="468"/>
      <c r="AZ14" s="469"/>
      <c r="BB14" s="432"/>
      <c r="BC14" s="432"/>
      <c r="BD14" s="432"/>
      <c r="BE14" s="432"/>
      <c r="BF14" s="432"/>
      <c r="BG14" s="432"/>
      <c r="BH14" s="432"/>
      <c r="BI14" s="432"/>
      <c r="BJ14" s="432"/>
      <c r="BK14" s="432"/>
      <c r="BL14" s="432"/>
      <c r="BM14" s="432"/>
      <c r="BN14" s="432"/>
      <c r="BO14" s="432"/>
      <c r="BP14" s="432"/>
      <c r="BQ14" s="432"/>
      <c r="BR14" s="432"/>
      <c r="BS14" s="432"/>
      <c r="BT14" s="432"/>
      <c r="BU14" s="432"/>
      <c r="BV14" s="432"/>
      <c r="BW14" s="432"/>
      <c r="BX14" s="432"/>
      <c r="BY14" s="432"/>
    </row>
    <row r="15" spans="3:77" ht="22" customHeight="1" outlineLevel="1">
      <c r="C15" s="405">
        <v>105</v>
      </c>
      <c r="D15" s="17" t="s">
        <v>11</v>
      </c>
      <c r="E15" s="407"/>
      <c r="F15" s="408">
        <v>1203.3499999999999</v>
      </c>
      <c r="G15" s="408">
        <v>1007.6700000000001</v>
      </c>
      <c r="H15" s="408">
        <v>137.5</v>
      </c>
      <c r="I15" s="408">
        <v>990.58</v>
      </c>
      <c r="J15" s="408">
        <v>2858.9</v>
      </c>
      <c r="K15" s="408">
        <v>0</v>
      </c>
      <c r="L15" s="408">
        <v>0</v>
      </c>
      <c r="M15" s="408">
        <v>0</v>
      </c>
      <c r="N15" s="408">
        <v>0</v>
      </c>
      <c r="O15" s="1155"/>
      <c r="P15" s="408">
        <v>0</v>
      </c>
      <c r="Q15" s="408">
        <v>0</v>
      </c>
      <c r="R15" s="408">
        <v>0</v>
      </c>
      <c r="S15" s="408">
        <v>0</v>
      </c>
      <c r="T15" s="408">
        <v>0</v>
      </c>
      <c r="U15" s="408">
        <v>0</v>
      </c>
      <c r="V15" s="408">
        <v>0</v>
      </c>
      <c r="W15" s="408">
        <v>0</v>
      </c>
      <c r="X15" s="408">
        <v>0</v>
      </c>
      <c r="Y15" s="408"/>
      <c r="Z15" s="408"/>
      <c r="AA15" s="408"/>
      <c r="AB15" s="408"/>
      <c r="AC15" s="408"/>
      <c r="AD15" s="408"/>
      <c r="AE15" s="408">
        <v>0</v>
      </c>
      <c r="AF15" s="423"/>
      <c r="AH15" s="466"/>
      <c r="AI15" s="467"/>
      <c r="AJ15" s="467"/>
      <c r="AK15" s="490"/>
      <c r="AL15" s="455"/>
      <c r="AM15" s="468"/>
      <c r="AN15" s="468"/>
      <c r="AO15" s="468"/>
      <c r="AP15" s="468"/>
      <c r="AQ15" s="468"/>
      <c r="AR15" s="468"/>
      <c r="AS15" s="468"/>
      <c r="AT15" s="468"/>
      <c r="AU15" s="468"/>
      <c r="AV15" s="468"/>
      <c r="AW15" s="468"/>
      <c r="AX15" s="468"/>
      <c r="AY15" s="468"/>
      <c r="AZ15" s="469"/>
      <c r="BB15" s="432"/>
      <c r="BC15" s="432"/>
      <c r="BD15" s="432"/>
      <c r="BE15" s="432"/>
      <c r="BF15" s="432"/>
      <c r="BG15" s="432"/>
      <c r="BH15" s="432"/>
      <c r="BI15" s="432"/>
      <c r="BJ15" s="432"/>
      <c r="BK15" s="432"/>
      <c r="BL15" s="432"/>
      <c r="BM15" s="432"/>
      <c r="BN15" s="432"/>
      <c r="BO15" s="432"/>
      <c r="BP15" s="432"/>
      <c r="BQ15" s="432"/>
      <c r="BR15" s="432"/>
      <c r="BS15" s="432"/>
      <c r="BT15" s="432"/>
      <c r="BU15" s="432"/>
      <c r="BV15" s="432"/>
      <c r="BW15" s="432"/>
      <c r="BX15" s="432"/>
      <c r="BY15" s="432"/>
    </row>
    <row r="16" spans="3:77" ht="22" customHeight="1" outlineLevel="1">
      <c r="C16" s="405">
        <v>106</v>
      </c>
      <c r="D16" s="17" t="s">
        <v>12</v>
      </c>
      <c r="E16" s="407"/>
      <c r="F16" s="408">
        <v>696.91</v>
      </c>
      <c r="G16" s="408">
        <v>15192.73</v>
      </c>
      <c r="H16" s="408">
        <v>2424.58</v>
      </c>
      <c r="I16" s="408">
        <v>0</v>
      </c>
      <c r="J16" s="408">
        <v>3830.57</v>
      </c>
      <c r="K16" s="408">
        <v>1635</v>
      </c>
      <c r="L16" s="408">
        <v>0</v>
      </c>
      <c r="M16" s="408">
        <v>1538.9</v>
      </c>
      <c r="N16" s="408">
        <v>3243.98</v>
      </c>
      <c r="O16" s="408">
        <v>1867.58</v>
      </c>
      <c r="P16" s="408">
        <v>465.75</v>
      </c>
      <c r="Q16" s="408">
        <v>492.99</v>
      </c>
      <c r="R16" s="408">
        <v>1681.29</v>
      </c>
      <c r="S16" s="408">
        <v>944.67</v>
      </c>
      <c r="T16" s="408">
        <v>887</v>
      </c>
      <c r="U16" s="408">
        <v>4887.7</v>
      </c>
      <c r="V16" s="408">
        <v>1796.19</v>
      </c>
      <c r="W16" s="408">
        <v>5123.09</v>
      </c>
      <c r="X16" s="408">
        <v>8839</v>
      </c>
      <c r="Y16" s="408"/>
      <c r="Z16" s="408"/>
      <c r="AA16" s="408"/>
      <c r="AB16" s="408"/>
      <c r="AC16" s="408"/>
      <c r="AD16" s="408"/>
      <c r="AE16" s="408">
        <v>24158.940000000002</v>
      </c>
      <c r="AF16" s="423"/>
      <c r="AH16" s="466"/>
      <c r="AI16" s="467"/>
      <c r="AJ16" s="467"/>
      <c r="AK16" s="490"/>
      <c r="AL16" s="455"/>
      <c r="AM16" s="468"/>
      <c r="AN16" s="468"/>
      <c r="AO16" s="468"/>
      <c r="AP16" s="468"/>
      <c r="AQ16" s="468"/>
      <c r="AR16" s="468"/>
      <c r="AS16" s="468"/>
      <c r="AT16" s="468"/>
      <c r="AU16" s="468"/>
      <c r="AV16" s="468"/>
      <c r="AW16" s="468"/>
      <c r="AX16" s="468"/>
      <c r="AY16" s="468"/>
      <c r="AZ16" s="469"/>
      <c r="BB16" s="432"/>
      <c r="BC16" s="432"/>
      <c r="BD16" s="432"/>
      <c r="BE16" s="432"/>
      <c r="BF16" s="432"/>
      <c r="BG16" s="432"/>
      <c r="BH16" s="432"/>
      <c r="BI16" s="432"/>
      <c r="BJ16" s="432"/>
      <c r="BK16" s="432"/>
      <c r="BL16" s="432"/>
      <c r="BM16" s="432"/>
      <c r="BN16" s="432"/>
      <c r="BO16" s="432"/>
      <c r="BP16" s="432"/>
      <c r="BQ16" s="432"/>
      <c r="BR16" s="432"/>
      <c r="BS16" s="432"/>
      <c r="BT16" s="432"/>
      <c r="BU16" s="432"/>
      <c r="BV16" s="432"/>
      <c r="BW16" s="432"/>
      <c r="BX16" s="432"/>
      <c r="BY16" s="432"/>
    </row>
    <row r="17" spans="3:77" ht="22" customHeight="1" outlineLevel="1">
      <c r="C17" s="405">
        <v>108</v>
      </c>
      <c r="D17" s="17" t="s">
        <v>14</v>
      </c>
      <c r="E17" s="407"/>
      <c r="F17" s="408">
        <v>0</v>
      </c>
      <c r="G17" s="408">
        <v>2248.17</v>
      </c>
      <c r="H17" s="408">
        <v>3326.55</v>
      </c>
      <c r="I17" s="408">
        <v>160</v>
      </c>
      <c r="J17" s="408">
        <v>0</v>
      </c>
      <c r="K17" s="408">
        <v>0</v>
      </c>
      <c r="L17" s="408">
        <v>881.2</v>
      </c>
      <c r="M17" s="408">
        <v>0</v>
      </c>
      <c r="N17" s="408">
        <v>3114.5</v>
      </c>
      <c r="O17" s="408">
        <v>380</v>
      </c>
      <c r="P17" s="408">
        <v>0</v>
      </c>
      <c r="Q17" s="408">
        <v>607.28</v>
      </c>
      <c r="R17" s="408">
        <v>10773</v>
      </c>
      <c r="S17" s="408">
        <v>75281.740000000005</v>
      </c>
      <c r="T17" s="408">
        <v>564.33000000000004</v>
      </c>
      <c r="U17" s="408">
        <v>1444</v>
      </c>
      <c r="V17" s="408">
        <v>122.5</v>
      </c>
      <c r="W17" s="408">
        <v>290</v>
      </c>
      <c r="X17" s="408">
        <v>1138.03</v>
      </c>
      <c r="Y17" s="408"/>
      <c r="Z17" s="408"/>
      <c r="AA17" s="408"/>
      <c r="AB17" s="408"/>
      <c r="AC17" s="408"/>
      <c r="AD17" s="408"/>
      <c r="AE17" s="408">
        <v>89613.6</v>
      </c>
      <c r="AF17" s="423"/>
      <c r="AH17" s="466"/>
      <c r="AI17" s="467"/>
      <c r="AJ17" s="467"/>
      <c r="AK17" s="490"/>
      <c r="AL17" s="455"/>
      <c r="AM17" s="468"/>
      <c r="AN17" s="468"/>
      <c r="AO17" s="468"/>
      <c r="AP17" s="468"/>
      <c r="AQ17" s="468"/>
      <c r="AR17" s="468"/>
      <c r="AS17" s="468"/>
      <c r="AT17" s="468"/>
      <c r="AU17" s="468"/>
      <c r="AV17" s="468"/>
      <c r="AW17" s="468"/>
      <c r="AX17" s="468"/>
      <c r="AY17" s="468"/>
      <c r="AZ17" s="469"/>
      <c r="BB17" s="432"/>
      <c r="BC17" s="432"/>
      <c r="BD17" s="432"/>
      <c r="BE17" s="432"/>
      <c r="BF17" s="432"/>
      <c r="BG17" s="432"/>
      <c r="BH17" s="432"/>
      <c r="BI17" s="432"/>
      <c r="BJ17" s="432"/>
      <c r="BK17" s="432"/>
      <c r="BL17" s="432"/>
      <c r="BM17" s="432"/>
      <c r="BN17" s="432"/>
      <c r="BO17" s="432"/>
      <c r="BP17" s="432"/>
      <c r="BQ17" s="432"/>
      <c r="BR17" s="432"/>
      <c r="BS17" s="432"/>
      <c r="BT17" s="432"/>
      <c r="BU17" s="432"/>
      <c r="BV17" s="432"/>
      <c r="BW17" s="432"/>
      <c r="BX17" s="432"/>
      <c r="BY17" s="432"/>
    </row>
    <row r="18" spans="3:77" ht="22" customHeight="1" outlineLevel="1">
      <c r="C18" s="405">
        <v>109</v>
      </c>
      <c r="D18" s="17" t="s">
        <v>15</v>
      </c>
      <c r="E18" s="407"/>
      <c r="F18" s="408">
        <v>2731</v>
      </c>
      <c r="G18" s="408">
        <v>515.5</v>
      </c>
      <c r="H18" s="408">
        <v>91.95</v>
      </c>
      <c r="I18" s="408">
        <v>1395.75</v>
      </c>
      <c r="J18" s="408">
        <v>9473</v>
      </c>
      <c r="K18" s="408">
        <v>0</v>
      </c>
      <c r="L18" s="408">
        <v>641</v>
      </c>
      <c r="M18" s="408">
        <v>4028.81</v>
      </c>
      <c r="N18" s="408">
        <v>1663.72</v>
      </c>
      <c r="O18" s="408">
        <v>678</v>
      </c>
      <c r="P18" s="408">
        <v>0</v>
      </c>
      <c r="Q18" s="408">
        <v>4380</v>
      </c>
      <c r="R18" s="408">
        <v>699</v>
      </c>
      <c r="S18" s="408">
        <v>9795.7800000000007</v>
      </c>
      <c r="T18" s="408">
        <v>795.99</v>
      </c>
      <c r="U18" s="408">
        <v>400</v>
      </c>
      <c r="V18" s="408">
        <v>4324</v>
      </c>
      <c r="W18" s="408">
        <v>2798.89</v>
      </c>
      <c r="X18" s="408">
        <v>3469.84</v>
      </c>
      <c r="Y18" s="408"/>
      <c r="Z18" s="408"/>
      <c r="AA18" s="408"/>
      <c r="AB18" s="408"/>
      <c r="AC18" s="408"/>
      <c r="AD18" s="408"/>
      <c r="AE18" s="408">
        <v>22283.5</v>
      </c>
      <c r="AF18" s="423"/>
      <c r="AH18" s="466"/>
      <c r="AI18" s="467"/>
      <c r="AJ18" s="467"/>
      <c r="AK18" s="490"/>
      <c r="AL18" s="455"/>
      <c r="AM18" s="468"/>
      <c r="AN18" s="468"/>
      <c r="AO18" s="468"/>
      <c r="AP18" s="468"/>
      <c r="AQ18" s="468"/>
      <c r="AR18" s="468"/>
      <c r="AS18" s="468"/>
      <c r="AT18" s="468"/>
      <c r="AU18" s="468"/>
      <c r="AV18" s="468"/>
      <c r="AW18" s="468"/>
      <c r="AX18" s="468"/>
      <c r="AY18" s="468"/>
      <c r="AZ18" s="469"/>
      <c r="BB18" s="432"/>
      <c r="BC18" s="432"/>
      <c r="BD18" s="432"/>
      <c r="BE18" s="432"/>
      <c r="BF18" s="432"/>
      <c r="BG18" s="432"/>
      <c r="BH18" s="432"/>
      <c r="BI18" s="432"/>
      <c r="BJ18" s="432"/>
      <c r="BK18" s="432"/>
      <c r="BL18" s="432"/>
      <c r="BM18" s="432"/>
      <c r="BN18" s="432"/>
      <c r="BO18" s="432"/>
      <c r="BP18" s="432"/>
      <c r="BQ18" s="432"/>
      <c r="BR18" s="432"/>
      <c r="BS18" s="432"/>
      <c r="BT18" s="432"/>
      <c r="BU18" s="432"/>
      <c r="BV18" s="432"/>
      <c r="BW18" s="432"/>
      <c r="BX18" s="432"/>
      <c r="BY18" s="432"/>
    </row>
    <row r="19" spans="3:77" ht="22" customHeight="1" outlineLevel="1">
      <c r="C19" s="405">
        <v>110</v>
      </c>
      <c r="D19" s="17" t="s">
        <v>16</v>
      </c>
      <c r="E19" s="407"/>
      <c r="F19" s="408">
        <v>2394</v>
      </c>
      <c r="G19" s="408">
        <v>699</v>
      </c>
      <c r="H19" s="408">
        <v>397.5</v>
      </c>
      <c r="I19" s="408">
        <v>0</v>
      </c>
      <c r="J19" s="408">
        <v>822.49</v>
      </c>
      <c r="K19" s="408">
        <v>5438.41</v>
      </c>
      <c r="L19" s="408">
        <v>0</v>
      </c>
      <c r="M19" s="408">
        <v>3731</v>
      </c>
      <c r="N19" s="408">
        <v>6028.73</v>
      </c>
      <c r="O19" s="408">
        <v>0</v>
      </c>
      <c r="P19" s="408">
        <v>0</v>
      </c>
      <c r="Q19" s="408">
        <v>52.13</v>
      </c>
      <c r="R19" s="408">
        <v>220</v>
      </c>
      <c r="S19" s="408">
        <v>0</v>
      </c>
      <c r="T19" s="408">
        <v>721</v>
      </c>
      <c r="U19" s="408">
        <v>390</v>
      </c>
      <c r="V19" s="408">
        <v>650</v>
      </c>
      <c r="W19" s="408">
        <v>293.16000000000003</v>
      </c>
      <c r="X19" s="408">
        <v>0</v>
      </c>
      <c r="Y19" s="408"/>
      <c r="Z19" s="408"/>
      <c r="AA19" s="408"/>
      <c r="AB19" s="408"/>
      <c r="AC19" s="408"/>
      <c r="AD19" s="408"/>
      <c r="AE19" s="408">
        <v>2274.16</v>
      </c>
      <c r="AF19" s="423"/>
      <c r="AH19" s="466"/>
      <c r="AI19" s="467"/>
      <c r="AJ19" s="467"/>
      <c r="AK19" s="490"/>
      <c r="AL19" s="455"/>
      <c r="AM19" s="468"/>
      <c r="AN19" s="468"/>
      <c r="AO19" s="468"/>
      <c r="AP19" s="468"/>
      <c r="AQ19" s="468"/>
      <c r="AR19" s="468"/>
      <c r="AS19" s="468"/>
      <c r="AT19" s="468"/>
      <c r="AU19" s="468"/>
      <c r="AV19" s="468"/>
      <c r="AW19" s="468"/>
      <c r="AX19" s="468"/>
      <c r="AY19" s="468"/>
      <c r="AZ19" s="469"/>
      <c r="BB19" s="432"/>
      <c r="BC19" s="432"/>
      <c r="BD19" s="432"/>
      <c r="BE19" s="432"/>
      <c r="BF19" s="432"/>
      <c r="BG19" s="432"/>
      <c r="BH19" s="432"/>
      <c r="BI19" s="432"/>
      <c r="BJ19" s="432"/>
      <c r="BK19" s="432"/>
      <c r="BL19" s="432"/>
      <c r="BM19" s="432"/>
      <c r="BN19" s="432"/>
      <c r="BO19" s="432"/>
      <c r="BP19" s="432"/>
      <c r="BQ19" s="432"/>
      <c r="BR19" s="432"/>
      <c r="BS19" s="432"/>
      <c r="BT19" s="432"/>
      <c r="BU19" s="432"/>
      <c r="BV19" s="432"/>
      <c r="BW19" s="432"/>
      <c r="BX19" s="432"/>
      <c r="BY19" s="432"/>
    </row>
    <row r="20" spans="3:77" ht="22" customHeight="1" outlineLevel="1">
      <c r="C20" s="405">
        <v>111</v>
      </c>
      <c r="D20" s="17" t="s">
        <v>17</v>
      </c>
      <c r="E20" s="407"/>
      <c r="F20" s="408">
        <v>636.63</v>
      </c>
      <c r="G20" s="408">
        <v>4255.45</v>
      </c>
      <c r="H20" s="408">
        <v>170</v>
      </c>
      <c r="I20" s="408">
        <v>4170</v>
      </c>
      <c r="J20" s="408">
        <v>1217.74</v>
      </c>
      <c r="K20" s="408">
        <v>799</v>
      </c>
      <c r="L20" s="408">
        <v>0</v>
      </c>
      <c r="M20" s="408">
        <v>0</v>
      </c>
      <c r="N20" s="408">
        <v>4522.8999999999996</v>
      </c>
      <c r="O20" s="408">
        <v>0</v>
      </c>
      <c r="P20" s="408">
        <v>565</v>
      </c>
      <c r="Q20" s="408">
        <v>0</v>
      </c>
      <c r="R20" s="408">
        <v>935.31999999999994</v>
      </c>
      <c r="S20" s="408">
        <v>1056.9699999999998</v>
      </c>
      <c r="T20" s="408">
        <v>3137.8</v>
      </c>
      <c r="U20" s="408">
        <v>2105</v>
      </c>
      <c r="V20" s="408">
        <v>1383.9</v>
      </c>
      <c r="W20" s="408">
        <v>246.25</v>
      </c>
      <c r="X20" s="408">
        <v>195.14</v>
      </c>
      <c r="Y20" s="408"/>
      <c r="Z20" s="408"/>
      <c r="AA20" s="408"/>
      <c r="AB20" s="408"/>
      <c r="AC20" s="408"/>
      <c r="AD20" s="408"/>
      <c r="AE20" s="408">
        <v>9060.3799999999992</v>
      </c>
      <c r="AF20" s="423"/>
      <c r="AH20" s="466"/>
      <c r="AI20" s="467"/>
      <c r="AJ20" s="467"/>
      <c r="AK20" s="490"/>
      <c r="AL20" s="455"/>
      <c r="AM20" s="468"/>
      <c r="AN20" s="468"/>
      <c r="AO20" s="468"/>
      <c r="AP20" s="468"/>
      <c r="AQ20" s="468"/>
      <c r="AR20" s="468"/>
      <c r="AS20" s="468"/>
      <c r="AT20" s="468"/>
      <c r="AU20" s="468"/>
      <c r="AV20" s="468"/>
      <c r="AW20" s="468"/>
      <c r="AX20" s="468"/>
      <c r="AY20" s="468"/>
      <c r="AZ20" s="469"/>
      <c r="BB20" s="432"/>
      <c r="BC20" s="432"/>
      <c r="BD20" s="432"/>
      <c r="BE20" s="432"/>
      <c r="BF20" s="432"/>
      <c r="BG20" s="432"/>
      <c r="BH20" s="432"/>
      <c r="BI20" s="432"/>
      <c r="BJ20" s="432"/>
      <c r="BK20" s="432"/>
      <c r="BL20" s="432"/>
      <c r="BM20" s="432"/>
      <c r="BN20" s="432"/>
      <c r="BO20" s="432"/>
      <c r="BP20" s="432"/>
      <c r="BQ20" s="432"/>
      <c r="BR20" s="432"/>
      <c r="BS20" s="432"/>
      <c r="BT20" s="432"/>
      <c r="BU20" s="432"/>
      <c r="BV20" s="432"/>
      <c r="BW20" s="432"/>
      <c r="BX20" s="432"/>
      <c r="BY20" s="432"/>
    </row>
    <row r="21" spans="3:77" ht="22" customHeight="1" outlineLevel="1">
      <c r="C21" s="405">
        <v>112</v>
      </c>
      <c r="D21" s="17" t="s">
        <v>18</v>
      </c>
      <c r="E21" s="407"/>
      <c r="F21" s="408">
        <v>582</v>
      </c>
      <c r="G21" s="408">
        <v>614.41999999999996</v>
      </c>
      <c r="H21" s="408">
        <v>-1005.3299999999999</v>
      </c>
      <c r="I21" s="408">
        <v>8387.5</v>
      </c>
      <c r="J21" s="408">
        <v>111.22</v>
      </c>
      <c r="K21" s="408">
        <v>873.75</v>
      </c>
      <c r="L21" s="408">
        <v>1523</v>
      </c>
      <c r="M21" s="408">
        <v>4875.6499999999996</v>
      </c>
      <c r="N21" s="408">
        <v>17857.690000000002</v>
      </c>
      <c r="O21" s="408">
        <v>1860.13</v>
      </c>
      <c r="P21" s="408">
        <v>0</v>
      </c>
      <c r="Q21" s="408">
        <v>5091.33</v>
      </c>
      <c r="R21" s="408">
        <v>2843.5</v>
      </c>
      <c r="S21" s="408">
        <v>4250.9900000000007</v>
      </c>
      <c r="T21" s="408">
        <v>2053.17</v>
      </c>
      <c r="U21" s="408">
        <v>2626</v>
      </c>
      <c r="V21" s="408">
        <v>4362.6000000000004</v>
      </c>
      <c r="W21" s="408">
        <v>3829.88</v>
      </c>
      <c r="X21" s="408">
        <v>499.99</v>
      </c>
      <c r="Y21" s="408"/>
      <c r="Z21" s="408"/>
      <c r="AA21" s="408"/>
      <c r="AB21" s="408"/>
      <c r="AC21" s="408"/>
      <c r="AD21" s="408"/>
      <c r="AE21" s="408">
        <v>20466.13</v>
      </c>
      <c r="AF21" s="423"/>
      <c r="AH21" s="466"/>
      <c r="AI21" s="467"/>
      <c r="AJ21" s="467"/>
      <c r="AK21" s="490"/>
      <c r="AL21" s="455"/>
      <c r="AM21" s="468"/>
      <c r="AN21" s="468"/>
      <c r="AO21" s="468"/>
      <c r="AP21" s="468"/>
      <c r="AQ21" s="468"/>
      <c r="AR21" s="468"/>
      <c r="AS21" s="468"/>
      <c r="AT21" s="468"/>
      <c r="AU21" s="468"/>
      <c r="AV21" s="468"/>
      <c r="AW21" s="468"/>
      <c r="AX21" s="468"/>
      <c r="AY21" s="468"/>
      <c r="AZ21" s="469"/>
      <c r="BB21" s="432"/>
      <c r="BC21" s="432"/>
      <c r="BD21" s="432"/>
      <c r="BE21" s="432"/>
      <c r="BF21" s="432"/>
      <c r="BG21" s="432"/>
      <c r="BH21" s="432"/>
      <c r="BI21" s="432"/>
      <c r="BJ21" s="432"/>
      <c r="BK21" s="432"/>
      <c r="BL21" s="432"/>
      <c r="BM21" s="432"/>
      <c r="BN21" s="432"/>
      <c r="BO21" s="432"/>
      <c r="BP21" s="432"/>
      <c r="BQ21" s="432"/>
      <c r="BR21" s="432"/>
      <c r="BS21" s="432"/>
      <c r="BT21" s="432"/>
      <c r="BU21" s="432"/>
      <c r="BV21" s="432"/>
      <c r="BW21" s="432"/>
      <c r="BX21" s="432"/>
      <c r="BY21" s="432"/>
    </row>
    <row r="22" spans="3:77" ht="22" customHeight="1" outlineLevel="1">
      <c r="C22" s="405">
        <v>113</v>
      </c>
      <c r="D22" s="17" t="s">
        <v>19</v>
      </c>
      <c r="E22" s="407"/>
      <c r="F22" s="408">
        <v>187.5</v>
      </c>
      <c r="G22" s="408">
        <v>0</v>
      </c>
      <c r="H22" s="408">
        <v>1678.9999999999995</v>
      </c>
      <c r="I22" s="408">
        <v>0</v>
      </c>
      <c r="J22" s="408">
        <v>584.9</v>
      </c>
      <c r="K22" s="408">
        <v>0</v>
      </c>
      <c r="L22" s="408">
        <v>9785.6</v>
      </c>
      <c r="M22" s="408">
        <v>385.19</v>
      </c>
      <c r="N22" s="408">
        <v>0</v>
      </c>
      <c r="O22" s="408">
        <v>5438.15</v>
      </c>
      <c r="P22" s="408">
        <v>261.5</v>
      </c>
      <c r="Q22" s="408">
        <v>0</v>
      </c>
      <c r="R22" s="408">
        <v>0</v>
      </c>
      <c r="S22" s="408">
        <v>690</v>
      </c>
      <c r="T22" s="408">
        <v>0</v>
      </c>
      <c r="U22" s="408">
        <v>9047.7199999999993</v>
      </c>
      <c r="V22" s="408">
        <v>715</v>
      </c>
      <c r="W22" s="408">
        <v>2500.35</v>
      </c>
      <c r="X22" s="408">
        <v>1226.4000000000001</v>
      </c>
      <c r="Y22" s="408"/>
      <c r="Z22" s="408"/>
      <c r="AA22" s="408"/>
      <c r="AB22" s="408"/>
      <c r="AC22" s="408"/>
      <c r="AD22" s="408"/>
      <c r="AE22" s="408">
        <v>14179.47</v>
      </c>
      <c r="AF22" s="423"/>
      <c r="AH22" s="466"/>
      <c r="AI22" s="467"/>
      <c r="AJ22" s="467"/>
      <c r="AK22" s="490"/>
      <c r="AL22" s="455"/>
      <c r="AM22" s="468"/>
      <c r="AN22" s="468"/>
      <c r="AO22" s="468"/>
      <c r="AP22" s="468"/>
      <c r="AQ22" s="468"/>
      <c r="AR22" s="468"/>
      <c r="AS22" s="468"/>
      <c r="AT22" s="468"/>
      <c r="AU22" s="468"/>
      <c r="AV22" s="468"/>
      <c r="AW22" s="468"/>
      <c r="AX22" s="468"/>
      <c r="AY22" s="468"/>
      <c r="AZ22" s="469"/>
      <c r="BB22" s="432"/>
      <c r="BC22" s="432"/>
      <c r="BD22" s="432"/>
      <c r="BE22" s="432"/>
      <c r="BF22" s="432"/>
      <c r="BG22" s="432"/>
      <c r="BH22" s="432"/>
      <c r="BI22" s="432"/>
      <c r="BJ22" s="432"/>
      <c r="BK22" s="432"/>
      <c r="BL22" s="432"/>
      <c r="BM22" s="432"/>
      <c r="BN22" s="432"/>
      <c r="BO22" s="432"/>
      <c r="BP22" s="432"/>
      <c r="BQ22" s="432"/>
      <c r="BR22" s="432"/>
      <c r="BS22" s="432"/>
      <c r="BT22" s="432"/>
      <c r="BU22" s="432"/>
      <c r="BV22" s="432"/>
      <c r="BW22" s="432"/>
      <c r="BX22" s="432"/>
      <c r="BY22" s="432"/>
    </row>
    <row r="23" spans="3:77" ht="22" customHeight="1" outlineLevel="1">
      <c r="C23" s="405">
        <v>115</v>
      </c>
      <c r="D23" s="17" t="s">
        <v>474</v>
      </c>
      <c r="E23" s="407"/>
      <c r="F23" s="408">
        <v>18698.240000000002</v>
      </c>
      <c r="G23" s="408">
        <v>6397.02</v>
      </c>
      <c r="H23" s="408">
        <v>2569.17</v>
      </c>
      <c r="I23" s="408">
        <v>5808.05</v>
      </c>
      <c r="J23" s="408">
        <v>5549.8</v>
      </c>
      <c r="K23" s="408">
        <v>820.67</v>
      </c>
      <c r="L23" s="408">
        <v>16710.62</v>
      </c>
      <c r="M23" s="408">
        <v>23151.760000000002</v>
      </c>
      <c r="N23" s="408">
        <v>3157.25</v>
      </c>
      <c r="O23" s="408">
        <v>4003.55</v>
      </c>
      <c r="P23" s="408">
        <v>5932.4</v>
      </c>
      <c r="Q23" s="408">
        <v>1596.24</v>
      </c>
      <c r="R23" s="408">
        <v>4824.26</v>
      </c>
      <c r="S23" s="408">
        <v>10678.9</v>
      </c>
      <c r="T23" s="408">
        <v>13563.300000000001</v>
      </c>
      <c r="U23" s="408">
        <v>26674.26</v>
      </c>
      <c r="V23" s="408">
        <v>9813.18</v>
      </c>
      <c r="W23" s="408">
        <v>2258.2700000000004</v>
      </c>
      <c r="X23" s="408">
        <v>10589.28</v>
      </c>
      <c r="Y23" s="408"/>
      <c r="Z23" s="408"/>
      <c r="AA23" s="408"/>
      <c r="AB23" s="408"/>
      <c r="AC23" s="408"/>
      <c r="AD23" s="408"/>
      <c r="AE23" s="408">
        <v>78401.45</v>
      </c>
      <c r="AF23" s="423"/>
      <c r="AH23" s="466"/>
      <c r="AI23" s="467"/>
      <c r="AJ23" s="467"/>
      <c r="AK23" s="490"/>
      <c r="AL23" s="455"/>
      <c r="AM23" s="468"/>
      <c r="AN23" s="468"/>
      <c r="AO23" s="468"/>
      <c r="AP23" s="468"/>
      <c r="AQ23" s="468"/>
      <c r="AR23" s="468"/>
      <c r="AS23" s="468"/>
      <c r="AT23" s="468"/>
      <c r="AU23" s="468"/>
      <c r="AV23" s="468"/>
      <c r="AW23" s="468"/>
      <c r="AX23" s="468"/>
      <c r="AY23" s="468"/>
      <c r="AZ23" s="469"/>
      <c r="BB23" s="432"/>
      <c r="BC23" s="432"/>
      <c r="BD23" s="432"/>
      <c r="BE23" s="432"/>
      <c r="BF23" s="432"/>
      <c r="BG23" s="432"/>
      <c r="BH23" s="432"/>
      <c r="BI23" s="432"/>
      <c r="BJ23" s="432"/>
      <c r="BK23" s="432"/>
      <c r="BL23" s="432"/>
      <c r="BM23" s="432"/>
      <c r="BN23" s="432"/>
      <c r="BO23" s="432"/>
      <c r="BP23" s="432"/>
      <c r="BQ23" s="432"/>
      <c r="BR23" s="432"/>
      <c r="BS23" s="432"/>
      <c r="BT23" s="432"/>
      <c r="BU23" s="432"/>
      <c r="BV23" s="432"/>
      <c r="BW23" s="432"/>
      <c r="BX23" s="432"/>
      <c r="BY23" s="432"/>
    </row>
    <row r="24" spans="3:77" ht="22" customHeight="1" outlineLevel="1">
      <c r="C24" s="405">
        <v>116</v>
      </c>
      <c r="D24" s="17" t="s">
        <v>20</v>
      </c>
      <c r="E24" s="407"/>
      <c r="F24" s="408">
        <v>1322</v>
      </c>
      <c r="G24" s="408">
        <v>3453.76</v>
      </c>
      <c r="H24" s="408">
        <v>1277.21</v>
      </c>
      <c r="I24" s="408">
        <v>0</v>
      </c>
      <c r="J24" s="408">
        <v>1210.3</v>
      </c>
      <c r="K24" s="408">
        <v>0</v>
      </c>
      <c r="L24" s="408">
        <v>3000</v>
      </c>
      <c r="M24" s="408">
        <v>615</v>
      </c>
      <c r="N24" s="408">
        <v>1485</v>
      </c>
      <c r="O24" s="408">
        <v>2125.5</v>
      </c>
      <c r="P24" s="408">
        <v>0</v>
      </c>
      <c r="Q24" s="408">
        <v>4976.3999999999996</v>
      </c>
      <c r="R24" s="408">
        <v>5320.35</v>
      </c>
      <c r="S24" s="408">
        <v>339.99</v>
      </c>
      <c r="T24" s="408">
        <v>3485</v>
      </c>
      <c r="U24" s="408">
        <v>1942.92</v>
      </c>
      <c r="V24" s="408">
        <v>8898</v>
      </c>
      <c r="W24" s="408">
        <v>680</v>
      </c>
      <c r="X24" s="408">
        <v>312.17</v>
      </c>
      <c r="Y24" s="408"/>
      <c r="Z24" s="408"/>
      <c r="AA24" s="408"/>
      <c r="AB24" s="408"/>
      <c r="AC24" s="408"/>
      <c r="AD24" s="408"/>
      <c r="AE24" s="408">
        <v>20978.43</v>
      </c>
      <c r="AF24" s="423"/>
      <c r="AH24" s="466"/>
      <c r="AI24" s="467"/>
      <c r="AJ24" s="467"/>
      <c r="AK24" s="490"/>
      <c r="AL24" s="455"/>
      <c r="AM24" s="468"/>
      <c r="AN24" s="468"/>
      <c r="AO24" s="468"/>
      <c r="AP24" s="468"/>
      <c r="AQ24" s="468"/>
      <c r="AR24" s="468"/>
      <c r="AS24" s="468"/>
      <c r="AT24" s="468"/>
      <c r="AU24" s="468"/>
      <c r="AV24" s="468"/>
      <c r="AW24" s="468"/>
      <c r="AX24" s="468"/>
      <c r="AY24" s="468"/>
      <c r="AZ24" s="469"/>
      <c r="BB24" s="432"/>
      <c r="BC24" s="432"/>
      <c r="BD24" s="432"/>
      <c r="BE24" s="432"/>
      <c r="BF24" s="432"/>
      <c r="BG24" s="432"/>
      <c r="BH24" s="432"/>
      <c r="BI24" s="432"/>
      <c r="BJ24" s="432"/>
      <c r="BK24" s="432"/>
      <c r="BL24" s="432"/>
      <c r="BM24" s="432"/>
      <c r="BN24" s="432"/>
      <c r="BO24" s="432"/>
      <c r="BP24" s="432"/>
      <c r="BQ24" s="432"/>
      <c r="BR24" s="432"/>
      <c r="BS24" s="432"/>
      <c r="BT24" s="432"/>
      <c r="BU24" s="432"/>
      <c r="BV24" s="432"/>
      <c r="BW24" s="432"/>
      <c r="BX24" s="432"/>
      <c r="BY24" s="432"/>
    </row>
    <row r="25" spans="3:77" ht="22" customHeight="1" outlineLevel="1">
      <c r="C25" s="405">
        <v>119</v>
      </c>
      <c r="D25" s="17" t="s">
        <v>22</v>
      </c>
      <c r="E25" s="407"/>
      <c r="F25" s="408">
        <v>0</v>
      </c>
      <c r="G25" s="408">
        <v>0</v>
      </c>
      <c r="H25" s="408">
        <v>1603.3000000000002</v>
      </c>
      <c r="I25" s="408">
        <v>0</v>
      </c>
      <c r="J25" s="408">
        <v>1437.16</v>
      </c>
      <c r="K25" s="408">
        <v>0</v>
      </c>
      <c r="L25" s="408">
        <v>18288.09</v>
      </c>
      <c r="M25" s="408">
        <v>615</v>
      </c>
      <c r="N25" s="408">
        <v>0</v>
      </c>
      <c r="O25" s="408">
        <v>0</v>
      </c>
      <c r="P25" s="408">
        <v>11414.54</v>
      </c>
      <c r="Q25" s="408">
        <v>148.99</v>
      </c>
      <c r="R25" s="408">
        <v>12602.44</v>
      </c>
      <c r="S25" s="408">
        <v>1794.65</v>
      </c>
      <c r="T25" s="408">
        <v>0</v>
      </c>
      <c r="U25" s="408">
        <v>549.99</v>
      </c>
      <c r="V25" s="408">
        <v>3221.54</v>
      </c>
      <c r="W25" s="408">
        <v>721.85</v>
      </c>
      <c r="X25" s="408">
        <v>4428.28</v>
      </c>
      <c r="Y25" s="408"/>
      <c r="Z25" s="408"/>
      <c r="AA25" s="408"/>
      <c r="AB25" s="408"/>
      <c r="AC25" s="408"/>
      <c r="AD25" s="408"/>
      <c r="AE25" s="408">
        <v>23318.749999999996</v>
      </c>
      <c r="AF25" s="423"/>
      <c r="AH25" s="466"/>
      <c r="AI25" s="467"/>
      <c r="AJ25" s="467"/>
      <c r="AK25" s="490"/>
      <c r="AL25" s="455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468"/>
      <c r="AX25" s="468"/>
      <c r="AY25" s="468"/>
      <c r="AZ25" s="469"/>
      <c r="BB25" s="432"/>
      <c r="BC25" s="432"/>
      <c r="BD25" s="432"/>
      <c r="BE25" s="432"/>
      <c r="BF25" s="432"/>
      <c r="BG25" s="432"/>
      <c r="BH25" s="432"/>
      <c r="BI25" s="432"/>
      <c r="BJ25" s="432"/>
      <c r="BK25" s="432"/>
      <c r="BL25" s="432"/>
      <c r="BM25" s="432"/>
      <c r="BN25" s="432"/>
      <c r="BO25" s="432"/>
      <c r="BP25" s="432"/>
      <c r="BQ25" s="432"/>
      <c r="BR25" s="432"/>
      <c r="BS25" s="432"/>
      <c r="BT25" s="432"/>
      <c r="BU25" s="432"/>
      <c r="BV25" s="432"/>
      <c r="BW25" s="432"/>
      <c r="BX25" s="432"/>
      <c r="BY25" s="432"/>
    </row>
    <row r="26" spans="3:77" ht="22" customHeight="1" outlineLevel="1">
      <c r="C26" s="405">
        <v>901</v>
      </c>
      <c r="D26" s="17" t="s">
        <v>81</v>
      </c>
      <c r="E26" s="407"/>
      <c r="F26" s="408">
        <v>21967.97</v>
      </c>
      <c r="G26" s="408">
        <v>35730.310000000005</v>
      </c>
      <c r="H26" s="408">
        <v>6889.63</v>
      </c>
      <c r="I26" s="408">
        <v>12542.41</v>
      </c>
      <c r="J26" s="408">
        <v>13639.86</v>
      </c>
      <c r="K26" s="408">
        <v>39591.31</v>
      </c>
      <c r="L26" s="408">
        <v>48198.45</v>
      </c>
      <c r="M26" s="408">
        <v>77838.69</v>
      </c>
      <c r="N26" s="408">
        <v>18416.46</v>
      </c>
      <c r="O26" s="408">
        <v>73647.790000000008</v>
      </c>
      <c r="P26" s="408">
        <v>56433.98</v>
      </c>
      <c r="Q26" s="408">
        <v>-42791.659999999996</v>
      </c>
      <c r="R26" s="408">
        <v>99959.47</v>
      </c>
      <c r="S26" s="408">
        <v>43543.07</v>
      </c>
      <c r="T26" s="408">
        <v>59117.959999999992</v>
      </c>
      <c r="U26" s="408">
        <v>59846.5</v>
      </c>
      <c r="V26" s="408">
        <v>95903.040000000008</v>
      </c>
      <c r="W26" s="408">
        <v>69304.69</v>
      </c>
      <c r="X26" s="408">
        <v>50694.720000000001</v>
      </c>
      <c r="Y26" s="408"/>
      <c r="Z26" s="408"/>
      <c r="AA26" s="408"/>
      <c r="AB26" s="408"/>
      <c r="AC26" s="408"/>
      <c r="AD26" s="408"/>
      <c r="AE26" s="408">
        <v>478369.45000000007</v>
      </c>
      <c r="AF26" s="423"/>
      <c r="AH26" s="466"/>
      <c r="AI26" s="467"/>
      <c r="AJ26" s="467"/>
      <c r="AK26" s="490"/>
      <c r="AL26" s="455"/>
      <c r="AM26" s="468"/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/>
      <c r="AZ26" s="469"/>
      <c r="BB26" s="432"/>
      <c r="BC26" s="432"/>
      <c r="BD26" s="432"/>
      <c r="BE26" s="432"/>
      <c r="BF26" s="432"/>
      <c r="BG26" s="432"/>
      <c r="BH26" s="432"/>
      <c r="BI26" s="432"/>
      <c r="BJ26" s="432"/>
      <c r="BK26" s="432"/>
      <c r="BL26" s="432"/>
      <c r="BM26" s="432"/>
      <c r="BN26" s="432"/>
      <c r="BO26" s="432"/>
      <c r="BP26" s="432"/>
      <c r="BQ26" s="432"/>
      <c r="BR26" s="432"/>
      <c r="BS26" s="432"/>
      <c r="BT26" s="432"/>
      <c r="BU26" s="432"/>
      <c r="BV26" s="432"/>
      <c r="BW26" s="432"/>
      <c r="BX26" s="432"/>
      <c r="BY26" s="432"/>
    </row>
    <row r="27" spans="3:77" ht="22" customHeight="1" outlineLevel="1">
      <c r="C27" s="405">
        <v>902</v>
      </c>
      <c r="D27" s="17" t="s">
        <v>81</v>
      </c>
      <c r="E27" s="407"/>
      <c r="F27" s="408">
        <v>0</v>
      </c>
      <c r="G27" s="408">
        <v>0</v>
      </c>
      <c r="H27" s="408">
        <v>0</v>
      </c>
      <c r="I27" s="408">
        <v>0</v>
      </c>
      <c r="J27" s="408">
        <v>0</v>
      </c>
      <c r="K27" s="408">
        <v>0</v>
      </c>
      <c r="L27" s="408">
        <v>0</v>
      </c>
      <c r="M27" s="408">
        <v>2919.1600000000003</v>
      </c>
      <c r="N27" s="408">
        <v>67176.89</v>
      </c>
      <c r="O27" s="408">
        <v>7939.4</v>
      </c>
      <c r="P27" s="408">
        <v>1008.5</v>
      </c>
      <c r="Q27" s="408">
        <v>750</v>
      </c>
      <c r="R27" s="408">
        <v>2565</v>
      </c>
      <c r="S27" s="408">
        <v>10683.009999999311</v>
      </c>
      <c r="T27" s="408">
        <v>6059.999999995809</v>
      </c>
      <c r="U27" s="408">
        <v>6060.99999999581</v>
      </c>
      <c r="V27" s="408">
        <v>6061.99999999581</v>
      </c>
      <c r="W27" s="408">
        <v>0</v>
      </c>
      <c r="X27" s="408">
        <v>0</v>
      </c>
      <c r="Y27" s="408"/>
      <c r="Z27" s="408"/>
      <c r="AA27" s="408"/>
      <c r="AB27" s="408"/>
      <c r="AC27" s="408"/>
      <c r="AD27" s="408"/>
      <c r="AE27" s="408">
        <v>31431.009999986738</v>
      </c>
      <c r="AF27" s="423"/>
      <c r="AH27" s="466"/>
      <c r="AI27" s="467"/>
      <c r="AJ27" s="467"/>
      <c r="AK27" s="490"/>
      <c r="AL27" s="455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9"/>
      <c r="BB27" s="432"/>
      <c r="BC27" s="432"/>
      <c r="BD27" s="432"/>
      <c r="BE27" s="432"/>
      <c r="BF27" s="432"/>
      <c r="BG27" s="432"/>
      <c r="BH27" s="432"/>
      <c r="BI27" s="432"/>
      <c r="BJ27" s="432"/>
      <c r="BK27" s="432"/>
      <c r="BL27" s="432"/>
      <c r="BM27" s="432"/>
      <c r="BN27" s="432"/>
      <c r="BO27" s="432"/>
      <c r="BP27" s="432"/>
      <c r="BQ27" s="432"/>
      <c r="BR27" s="432"/>
      <c r="BS27" s="432"/>
      <c r="BT27" s="432"/>
      <c r="BU27" s="432"/>
      <c r="BV27" s="432"/>
      <c r="BW27" s="432"/>
      <c r="BX27" s="432"/>
      <c r="BY27" s="432"/>
    </row>
    <row r="28" spans="3:77" ht="22" customHeight="1" outlineLevel="1">
      <c r="C28" s="405">
        <v>118</v>
      </c>
      <c r="D28" s="17" t="s">
        <v>25</v>
      </c>
      <c r="E28" s="407"/>
      <c r="F28" s="408">
        <v>1326.67</v>
      </c>
      <c r="G28" s="408">
        <v>2635.67</v>
      </c>
      <c r="H28" s="408">
        <v>8869.15</v>
      </c>
      <c r="I28" s="408">
        <v>2469.6</v>
      </c>
      <c r="J28" s="408">
        <v>1202.5999999999999</v>
      </c>
      <c r="K28" s="408">
        <v>10413.6</v>
      </c>
      <c r="L28" s="408">
        <v>40265.4</v>
      </c>
      <c r="M28" s="408">
        <v>11365.3</v>
      </c>
      <c r="N28" s="408">
        <v>1954.2</v>
      </c>
      <c r="O28" s="408">
        <v>1261.51</v>
      </c>
      <c r="P28" s="408">
        <v>1013.87</v>
      </c>
      <c r="Q28" s="408">
        <v>2238.6799999999998</v>
      </c>
      <c r="R28" s="408">
        <v>3124.08</v>
      </c>
      <c r="S28" s="408">
        <v>5094.2299999999996</v>
      </c>
      <c r="T28" s="408">
        <v>0</v>
      </c>
      <c r="U28" s="408">
        <v>1845.12</v>
      </c>
      <c r="V28" s="408">
        <v>13607</v>
      </c>
      <c r="W28" s="408">
        <v>1258</v>
      </c>
      <c r="X28" s="408">
        <v>3601.1</v>
      </c>
      <c r="Y28" s="408"/>
      <c r="Z28" s="408"/>
      <c r="AA28" s="408"/>
      <c r="AB28" s="408"/>
      <c r="AC28" s="408"/>
      <c r="AD28" s="408"/>
      <c r="AE28" s="408">
        <v>28529.53</v>
      </c>
      <c r="AF28" s="423"/>
      <c r="AH28" s="466"/>
      <c r="AI28" s="467"/>
      <c r="AJ28" s="467"/>
      <c r="AK28" s="490"/>
      <c r="AL28" s="455"/>
      <c r="AM28" s="455"/>
      <c r="AN28" s="455"/>
      <c r="AO28" s="455"/>
      <c r="AP28" s="455"/>
      <c r="AQ28" s="455"/>
      <c r="AR28" s="455"/>
      <c r="AS28" s="455"/>
      <c r="AT28" s="455"/>
      <c r="AU28" s="455"/>
      <c r="AV28" s="455"/>
      <c r="AW28" s="455"/>
      <c r="AX28" s="455"/>
      <c r="AY28" s="455"/>
      <c r="AZ28" s="470"/>
      <c r="BT28" s="432"/>
      <c r="BU28" s="432"/>
      <c r="BV28" s="432"/>
      <c r="BW28" s="432"/>
      <c r="BX28" s="432"/>
      <c r="BY28" s="432"/>
    </row>
    <row r="29" spans="3:77" ht="22" customHeight="1" outlineLevel="1">
      <c r="C29" s="405">
        <v>117</v>
      </c>
      <c r="D29" s="17" t="s">
        <v>23</v>
      </c>
      <c r="E29" s="407"/>
      <c r="F29" s="408">
        <v>7821</v>
      </c>
      <c r="G29" s="408">
        <v>600</v>
      </c>
      <c r="H29" s="408">
        <v>2893.31</v>
      </c>
      <c r="I29" s="408">
        <v>1492.5</v>
      </c>
      <c r="J29" s="408">
        <v>330</v>
      </c>
      <c r="K29" s="408">
        <v>4785.5</v>
      </c>
      <c r="L29" s="408">
        <v>2304</v>
      </c>
      <c r="M29" s="408">
        <v>9102</v>
      </c>
      <c r="N29" s="408">
        <v>4250</v>
      </c>
      <c r="O29" s="408">
        <v>1207</v>
      </c>
      <c r="P29" s="408">
        <v>19280.77</v>
      </c>
      <c r="Q29" s="408">
        <v>0</v>
      </c>
      <c r="R29" s="408">
        <v>3741.94</v>
      </c>
      <c r="S29" s="408">
        <v>1305.6500000000001</v>
      </c>
      <c r="T29" s="408">
        <v>3155.5</v>
      </c>
      <c r="U29" s="408">
        <v>397.56</v>
      </c>
      <c r="V29" s="408">
        <v>4159.0499999999993</v>
      </c>
      <c r="W29" s="408">
        <v>2170</v>
      </c>
      <c r="X29" s="408">
        <v>2980.45</v>
      </c>
      <c r="Y29" s="408"/>
      <c r="Z29" s="408"/>
      <c r="AA29" s="408"/>
      <c r="AB29" s="408"/>
      <c r="AC29" s="408"/>
      <c r="AD29" s="408"/>
      <c r="AE29" s="408">
        <v>17910.149999999998</v>
      </c>
      <c r="AF29" s="423"/>
      <c r="AH29" s="466"/>
      <c r="AI29" s="467"/>
      <c r="AJ29" s="467"/>
      <c r="AK29" s="490"/>
      <c r="AL29" s="455"/>
      <c r="AM29" s="455"/>
      <c r="AN29" s="455"/>
      <c r="AO29" s="455"/>
      <c r="AP29" s="455"/>
      <c r="AQ29" s="455"/>
      <c r="AR29" s="455"/>
      <c r="AS29" s="455"/>
      <c r="AT29" s="455"/>
      <c r="AU29" s="455"/>
      <c r="AV29" s="455"/>
      <c r="AW29" s="455"/>
      <c r="AX29" s="455"/>
      <c r="AY29" s="455"/>
      <c r="AZ29" s="470"/>
      <c r="BT29" s="432"/>
      <c r="BU29" s="432"/>
      <c r="BV29" s="432"/>
      <c r="BW29" s="432"/>
      <c r="BX29" s="432"/>
      <c r="BY29" s="432"/>
    </row>
    <row r="30" spans="3:77" ht="22" customHeight="1" outlineLevel="1">
      <c r="C30" s="405"/>
      <c r="D30" s="17" t="s">
        <v>830</v>
      </c>
      <c r="E30" s="407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>
        <v>0</v>
      </c>
      <c r="S30" s="408">
        <v>1584.0000000000002</v>
      </c>
      <c r="T30" s="408">
        <v>27500</v>
      </c>
      <c r="U30" s="408">
        <v>1244</v>
      </c>
      <c r="V30" s="408">
        <v>599</v>
      </c>
      <c r="W30" s="408">
        <v>473.43</v>
      </c>
      <c r="X30" s="408">
        <v>0</v>
      </c>
      <c r="Y30" s="408"/>
      <c r="Z30" s="408"/>
      <c r="AA30" s="408"/>
      <c r="AB30" s="408"/>
      <c r="AC30" s="408"/>
      <c r="AD30" s="408"/>
      <c r="AE30" s="408">
        <v>31400.43</v>
      </c>
      <c r="AF30" s="423"/>
      <c r="AH30" s="466"/>
      <c r="AI30" s="467"/>
      <c r="AJ30" s="467"/>
      <c r="AK30" s="490"/>
      <c r="AL30" s="455"/>
      <c r="AM30" s="455"/>
      <c r="AN30" s="455"/>
      <c r="AO30" s="455"/>
      <c r="AP30" s="455"/>
      <c r="AQ30" s="455"/>
      <c r="AR30" s="455"/>
      <c r="AS30" s="455"/>
      <c r="AT30" s="455"/>
      <c r="AU30" s="455"/>
      <c r="AV30" s="455"/>
      <c r="AW30" s="455"/>
      <c r="AX30" s="455"/>
      <c r="AY30" s="455"/>
      <c r="AZ30" s="470"/>
      <c r="BT30" s="432"/>
      <c r="BU30" s="432"/>
      <c r="BV30" s="432"/>
      <c r="BW30" s="432"/>
      <c r="BX30" s="432"/>
      <c r="BY30" s="432"/>
    </row>
    <row r="31" spans="3:77" ht="22" customHeight="1" outlineLevel="1">
      <c r="C31" s="405"/>
      <c r="D31" s="17" t="s">
        <v>198</v>
      </c>
      <c r="E31" s="407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>
        <v>5018.5</v>
      </c>
      <c r="S31" s="408">
        <v>1974.65</v>
      </c>
      <c r="T31" s="408">
        <v>7325.54</v>
      </c>
      <c r="U31" s="408">
        <v>0</v>
      </c>
      <c r="V31" s="408">
        <v>10861.46</v>
      </c>
      <c r="W31" s="408">
        <v>1671</v>
      </c>
      <c r="X31" s="408">
        <v>557.5</v>
      </c>
      <c r="Y31" s="408"/>
      <c r="Z31" s="408"/>
      <c r="AA31" s="408"/>
      <c r="AB31" s="408"/>
      <c r="AC31" s="408"/>
      <c r="AD31" s="408"/>
      <c r="AE31" s="408">
        <v>27408.649999999998</v>
      </c>
      <c r="AF31" s="423"/>
      <c r="AH31" s="466"/>
      <c r="AI31" s="467"/>
      <c r="AJ31" s="467"/>
      <c r="AK31" s="490"/>
      <c r="AL31" s="455"/>
      <c r="AM31" s="455"/>
      <c r="AN31" s="455"/>
      <c r="AO31" s="455"/>
      <c r="AP31" s="455"/>
      <c r="AQ31" s="455"/>
      <c r="AR31" s="455"/>
      <c r="AS31" s="455"/>
      <c r="AT31" s="455"/>
      <c r="AU31" s="455"/>
      <c r="AV31" s="455"/>
      <c r="AW31" s="455"/>
      <c r="AX31" s="455"/>
      <c r="AY31" s="455"/>
      <c r="AZ31" s="470"/>
      <c r="BT31" s="432"/>
      <c r="BU31" s="432"/>
      <c r="BV31" s="432"/>
      <c r="BW31" s="432"/>
      <c r="BX31" s="432"/>
      <c r="BY31" s="432"/>
    </row>
    <row r="32" spans="3:77" ht="22" customHeight="1" outlineLevel="1">
      <c r="C32" s="405"/>
      <c r="D32" s="17" t="s">
        <v>218</v>
      </c>
      <c r="E32" s="407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>
        <v>554.26</v>
      </c>
      <c r="S32" s="408">
        <v>1001.7900000000001</v>
      </c>
      <c r="T32" s="408">
        <v>1029.05</v>
      </c>
      <c r="U32" s="408">
        <v>957.59</v>
      </c>
      <c r="V32" s="408">
        <v>16358.47</v>
      </c>
      <c r="W32" s="408">
        <v>587.56999999999994</v>
      </c>
      <c r="X32" s="408">
        <v>1700.46</v>
      </c>
      <c r="Y32" s="408"/>
      <c r="Z32" s="408"/>
      <c r="AA32" s="408"/>
      <c r="AB32" s="408"/>
      <c r="AC32" s="408"/>
      <c r="AD32" s="408"/>
      <c r="AE32" s="408">
        <v>22189.19</v>
      </c>
      <c r="AF32" s="423"/>
      <c r="AH32" s="466"/>
      <c r="AI32" s="467"/>
      <c r="AJ32" s="467"/>
      <c r="AK32" s="490"/>
      <c r="AL32" s="455"/>
      <c r="AM32" s="455"/>
      <c r="AN32" s="455"/>
      <c r="AO32" s="455"/>
      <c r="AP32" s="455"/>
      <c r="AQ32" s="455"/>
      <c r="AR32" s="455"/>
      <c r="AS32" s="455"/>
      <c r="AT32" s="455"/>
      <c r="AU32" s="455"/>
      <c r="AV32" s="455"/>
      <c r="AW32" s="455"/>
      <c r="AX32" s="455"/>
      <c r="AY32" s="455"/>
      <c r="AZ32" s="470"/>
      <c r="BT32" s="432"/>
      <c r="BU32" s="432"/>
      <c r="BV32" s="432"/>
      <c r="BW32" s="432"/>
      <c r="BX32" s="432"/>
      <c r="BY32" s="432"/>
    </row>
    <row r="33" spans="3:80" ht="22" customHeight="1" outlineLevel="1">
      <c r="C33" s="405"/>
      <c r="D33" s="17" t="s">
        <v>24</v>
      </c>
      <c r="E33" s="407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>
        <v>6148.9699999999993</v>
      </c>
      <c r="S33" s="408">
        <v>13183.26</v>
      </c>
      <c r="T33" s="408">
        <v>3302.65</v>
      </c>
      <c r="U33" s="408">
        <v>0</v>
      </c>
      <c r="V33" s="408">
        <v>25433.95</v>
      </c>
      <c r="W33" s="408">
        <v>985.83</v>
      </c>
      <c r="X33" s="408">
        <v>259.02</v>
      </c>
      <c r="Y33" s="408"/>
      <c r="Z33" s="408"/>
      <c r="AA33" s="408"/>
      <c r="AB33" s="408"/>
      <c r="AC33" s="408"/>
      <c r="AD33" s="408"/>
      <c r="AE33" s="408">
        <v>49313.68</v>
      </c>
      <c r="AF33" s="423"/>
      <c r="AH33" s="466"/>
      <c r="AI33" s="467"/>
      <c r="AJ33" s="467"/>
      <c r="AK33" s="490"/>
      <c r="AL33" s="455"/>
      <c r="AM33" s="455"/>
      <c r="AN33" s="455"/>
      <c r="AO33" s="455"/>
      <c r="AP33" s="455"/>
      <c r="AQ33" s="455"/>
      <c r="AR33" s="455"/>
      <c r="AS33" s="455"/>
      <c r="AT33" s="455"/>
      <c r="AU33" s="455"/>
      <c r="AV33" s="455"/>
      <c r="AW33" s="455"/>
      <c r="AX33" s="455"/>
      <c r="AY33" s="455"/>
      <c r="AZ33" s="470"/>
      <c r="BT33" s="432"/>
      <c r="BU33" s="432"/>
      <c r="BV33" s="432"/>
      <c r="BW33" s="432"/>
      <c r="BX33" s="432"/>
      <c r="BY33" s="432"/>
    </row>
    <row r="34" spans="3:80" ht="22" customHeight="1" outlineLevel="1">
      <c r="C34" s="405"/>
      <c r="D34" s="17" t="s">
        <v>200</v>
      </c>
      <c r="E34" s="407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>
        <v>2419.15</v>
      </c>
      <c r="S34" s="408">
        <v>195</v>
      </c>
      <c r="T34" s="408">
        <v>27146.05</v>
      </c>
      <c r="U34" s="408">
        <v>905.63</v>
      </c>
      <c r="V34" s="408">
        <v>770</v>
      </c>
      <c r="W34" s="408">
        <v>0</v>
      </c>
      <c r="X34" s="408">
        <v>1755.23</v>
      </c>
      <c r="Y34" s="408"/>
      <c r="Z34" s="408"/>
      <c r="AA34" s="408"/>
      <c r="AB34" s="408"/>
      <c r="AC34" s="408"/>
      <c r="AD34" s="408"/>
      <c r="AE34" s="408">
        <v>33191.060000000005</v>
      </c>
      <c r="AF34" s="423"/>
      <c r="AH34" s="466"/>
      <c r="AI34" s="467"/>
      <c r="AJ34" s="467"/>
      <c r="AK34" s="490"/>
      <c r="AL34" s="455"/>
      <c r="AM34" s="455"/>
      <c r="AN34" s="455"/>
      <c r="AO34" s="455"/>
      <c r="AP34" s="455"/>
      <c r="AQ34" s="455"/>
      <c r="AR34" s="455"/>
      <c r="AS34" s="455"/>
      <c r="AT34" s="455"/>
      <c r="AU34" s="455"/>
      <c r="AV34" s="455"/>
      <c r="AW34" s="455"/>
      <c r="AX34" s="455"/>
      <c r="AY34" s="455"/>
      <c r="AZ34" s="470"/>
      <c r="BT34" s="432"/>
      <c r="BU34" s="432"/>
      <c r="BV34" s="432"/>
      <c r="BW34" s="432"/>
      <c r="BX34" s="432"/>
      <c r="BY34" s="432"/>
    </row>
    <row r="35" spans="3:80" s="54" customFormat="1" ht="22" customHeight="1">
      <c r="D35" s="409" t="s">
        <v>602</v>
      </c>
      <c r="E35" s="410"/>
      <c r="F35" s="411">
        <v>161779.43000000002</v>
      </c>
      <c r="G35" s="411">
        <v>93776.72</v>
      </c>
      <c r="H35" s="411">
        <v>63340.749999999993</v>
      </c>
      <c r="I35" s="411">
        <v>46464.159999999996</v>
      </c>
      <c r="J35" s="411">
        <v>64571.030000000006</v>
      </c>
      <c r="K35" s="411">
        <v>85106.94</v>
      </c>
      <c r="L35" s="411">
        <v>222016.35</v>
      </c>
      <c r="M35" s="411">
        <v>174660.38999999998</v>
      </c>
      <c r="N35" s="411">
        <v>143255.12</v>
      </c>
      <c r="O35" s="411">
        <v>111223.87999999999</v>
      </c>
      <c r="P35" s="411">
        <v>103301.47</v>
      </c>
      <c r="Q35" s="411">
        <v>-21069.719999999994</v>
      </c>
      <c r="R35" s="411">
        <v>185371.66</v>
      </c>
      <c r="S35" s="411">
        <v>270987.5599999993</v>
      </c>
      <c r="T35" s="411">
        <v>175994.18999999578</v>
      </c>
      <c r="U35" s="411">
        <v>213527.6199999958</v>
      </c>
      <c r="V35" s="411">
        <v>240022.95999999583</v>
      </c>
      <c r="W35" s="411">
        <v>100705.23</v>
      </c>
      <c r="X35" s="411">
        <v>97162.270000000019</v>
      </c>
      <c r="Y35" s="411">
        <v>0</v>
      </c>
      <c r="Z35" s="411">
        <v>0</v>
      </c>
      <c r="AA35" s="411">
        <v>0</v>
      </c>
      <c r="AB35" s="411">
        <v>0</v>
      </c>
      <c r="AC35" s="411">
        <v>0</v>
      </c>
      <c r="AD35" s="412"/>
      <c r="AE35" s="411">
        <v>1283771.4899999865</v>
      </c>
      <c r="AF35" s="411">
        <v>0</v>
      </c>
      <c r="AH35" s="466"/>
      <c r="AI35" s="467"/>
      <c r="AJ35" s="467"/>
      <c r="AK35" s="490"/>
      <c r="AL35" s="468"/>
      <c r="AM35" s="468"/>
      <c r="AN35" s="468"/>
      <c r="AO35" s="468"/>
      <c r="AP35" s="468"/>
      <c r="AQ35" s="468"/>
      <c r="AR35" s="468"/>
      <c r="AS35" s="468"/>
      <c r="AT35" s="468"/>
      <c r="AU35" s="468"/>
      <c r="AV35" s="468"/>
      <c r="AW35" s="468"/>
      <c r="AX35" s="468"/>
      <c r="AY35" s="468"/>
      <c r="AZ35" s="469"/>
      <c r="BA35" s="408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  <c r="BM35" s="435"/>
      <c r="BN35" s="435"/>
      <c r="BO35" s="435"/>
      <c r="BP35" s="435"/>
      <c r="BQ35" s="435"/>
      <c r="BR35" s="435"/>
      <c r="BS35" s="435"/>
      <c r="BT35" s="435"/>
      <c r="BU35" s="435"/>
      <c r="BV35" s="435"/>
      <c r="BW35" s="435"/>
      <c r="BX35" s="435"/>
      <c r="BY35" s="435"/>
    </row>
    <row r="36" spans="3:80" ht="20.5" customHeight="1">
      <c r="C36" s="405"/>
      <c r="D36" s="17"/>
      <c r="E36" s="407"/>
      <c r="F36" s="408"/>
      <c r="G36" s="408"/>
      <c r="H36" s="952"/>
      <c r="I36" s="952"/>
      <c r="J36" s="952"/>
      <c r="K36" s="952"/>
      <c r="L36" s="952"/>
      <c r="M36" s="952"/>
      <c r="N36" s="952"/>
      <c r="O36" s="952"/>
      <c r="P36" s="408"/>
      <c r="Q36" s="408"/>
      <c r="R36" s="408"/>
      <c r="S36" s="408"/>
      <c r="T36" s="408"/>
      <c r="U36" s="408"/>
      <c r="V36" s="408"/>
      <c r="W36" s="408"/>
      <c r="X36" s="408"/>
      <c r="Y36" s="408"/>
      <c r="Z36" s="408"/>
      <c r="AA36" s="408"/>
      <c r="AB36" s="408"/>
      <c r="AC36" s="408"/>
      <c r="AD36" s="408"/>
      <c r="AE36" s="408"/>
      <c r="AF36" s="423"/>
      <c r="AH36" s="466"/>
      <c r="AI36" s="467"/>
      <c r="AJ36" s="467"/>
      <c r="AK36" s="490"/>
      <c r="AL36" s="455"/>
      <c r="AM36" s="468"/>
      <c r="AN36" s="468"/>
      <c r="AO36" s="468"/>
      <c r="AP36" s="468"/>
      <c r="AQ36" s="468"/>
      <c r="AR36" s="468"/>
      <c r="AS36" s="468"/>
      <c r="AT36" s="468"/>
      <c r="AU36" s="468"/>
      <c r="AV36" s="468"/>
      <c r="AW36" s="468"/>
      <c r="AX36" s="468"/>
      <c r="AY36" s="468"/>
      <c r="AZ36" s="469"/>
      <c r="BB36" s="432"/>
      <c r="BC36" s="432"/>
      <c r="BD36" s="432"/>
      <c r="BE36" s="432"/>
      <c r="BF36" s="432"/>
      <c r="BG36" s="432"/>
      <c r="BH36" s="432"/>
      <c r="BI36" s="432"/>
      <c r="BJ36" s="432"/>
      <c r="BK36" s="432"/>
      <c r="BL36" s="432"/>
      <c r="BM36" s="432"/>
      <c r="BN36" s="432"/>
      <c r="BO36" s="432"/>
      <c r="BP36" s="432"/>
      <c r="BQ36" s="432"/>
      <c r="BR36" s="432"/>
      <c r="BS36" s="432"/>
      <c r="BT36" s="432"/>
      <c r="BU36" s="432"/>
      <c r="BV36" s="432"/>
      <c r="BW36" s="432"/>
      <c r="BX36" s="432"/>
      <c r="BY36" s="432"/>
    </row>
    <row r="37" spans="3:80" ht="22" hidden="1" customHeight="1" outlineLevel="1">
      <c r="C37" s="405"/>
      <c r="D37" s="17" t="s">
        <v>25</v>
      </c>
      <c r="E37" s="408"/>
      <c r="F37" s="408">
        <v>0</v>
      </c>
      <c r="G37" s="408">
        <v>0</v>
      </c>
      <c r="H37" s="408">
        <v>0</v>
      </c>
      <c r="I37" s="408">
        <v>0</v>
      </c>
      <c r="J37" s="408">
        <v>0</v>
      </c>
      <c r="K37" s="408">
        <v>0</v>
      </c>
      <c r="L37" s="408">
        <v>0</v>
      </c>
      <c r="M37" s="408">
        <v>0</v>
      </c>
      <c r="N37" s="408">
        <v>0</v>
      </c>
      <c r="O37" s="408">
        <v>0</v>
      </c>
      <c r="P37" s="408">
        <v>0</v>
      </c>
      <c r="Q37" s="408">
        <v>0</v>
      </c>
      <c r="R37" s="408"/>
      <c r="S37" s="408"/>
      <c r="T37" s="408"/>
      <c r="U37" s="408"/>
      <c r="V37" s="408"/>
      <c r="W37" s="408"/>
      <c r="X37" s="408"/>
      <c r="Y37" s="408"/>
      <c r="Z37" s="408"/>
      <c r="AA37" s="408"/>
      <c r="AB37" s="408"/>
      <c r="AC37" s="408"/>
      <c r="AD37" s="408"/>
      <c r="AE37" s="408">
        <v>0</v>
      </c>
      <c r="AF37" s="423"/>
      <c r="AH37" s="466">
        <v>978904.18</v>
      </c>
      <c r="AI37" s="467">
        <v>0</v>
      </c>
      <c r="AJ37" s="467">
        <v>978904.18</v>
      </c>
      <c r="AK37" s="490">
        <v>950000</v>
      </c>
      <c r="AL37" s="455"/>
      <c r="AM37" s="468">
        <v>475000</v>
      </c>
      <c r="AN37" s="468">
        <v>0</v>
      </c>
      <c r="AO37" s="468"/>
      <c r="AP37" s="468"/>
      <c r="AQ37" s="468"/>
      <c r="AR37" s="468"/>
      <c r="AS37" s="468"/>
      <c r="AT37" s="468"/>
      <c r="AU37" s="468"/>
      <c r="AV37" s="468"/>
      <c r="AW37" s="468"/>
      <c r="AX37" s="468"/>
      <c r="AY37" s="468">
        <v>475000</v>
      </c>
      <c r="AZ37" s="471">
        <v>0.48523646103952683</v>
      </c>
      <c r="BB37" s="432"/>
      <c r="BC37" s="432"/>
      <c r="BD37" s="432"/>
      <c r="BE37" s="432"/>
      <c r="BF37" s="432"/>
      <c r="BG37" s="432"/>
      <c r="BH37" s="432"/>
      <c r="BI37" s="432"/>
      <c r="BJ37" s="432">
        <v>475000</v>
      </c>
      <c r="BK37" s="432"/>
      <c r="BL37" s="432"/>
      <c r="BM37" s="432"/>
      <c r="BN37" s="436"/>
      <c r="BO37" s="437"/>
      <c r="BP37" s="437"/>
      <c r="BQ37" s="437"/>
      <c r="BR37" s="437"/>
      <c r="BS37" s="437"/>
      <c r="BT37" s="437"/>
      <c r="BU37" s="437"/>
      <c r="BV37" s="437"/>
      <c r="BW37" s="437"/>
      <c r="BX37" s="437"/>
      <c r="BY37" s="437"/>
      <c r="CB37" s="32">
        <v>978904.18</v>
      </c>
    </row>
    <row r="38" spans="3:80" ht="22" hidden="1" customHeight="1" outlineLevel="1">
      <c r="C38" s="405"/>
      <c r="D38" s="17" t="s">
        <v>23</v>
      </c>
      <c r="E38" s="407"/>
      <c r="F38" s="408">
        <v>0</v>
      </c>
      <c r="G38" s="408">
        <v>0</v>
      </c>
      <c r="H38" s="408">
        <v>0</v>
      </c>
      <c r="I38" s="408">
        <v>0</v>
      </c>
      <c r="J38" s="408">
        <v>0</v>
      </c>
      <c r="K38" s="408">
        <v>0</v>
      </c>
      <c r="L38" s="408">
        <v>0</v>
      </c>
      <c r="M38" s="408">
        <v>0</v>
      </c>
      <c r="N38" s="408">
        <v>0</v>
      </c>
      <c r="O38" s="408">
        <v>0</v>
      </c>
      <c r="P38" s="408">
        <v>0</v>
      </c>
      <c r="Q38" s="408">
        <v>0</v>
      </c>
      <c r="R38" s="408"/>
      <c r="S38" s="408"/>
      <c r="T38" s="408"/>
      <c r="U38" s="408"/>
      <c r="V38" s="408"/>
      <c r="W38" s="408"/>
      <c r="X38" s="408"/>
      <c r="Y38" s="408"/>
      <c r="Z38" s="408"/>
      <c r="AA38" s="408"/>
      <c r="AB38" s="408"/>
      <c r="AC38" s="408"/>
      <c r="AD38" s="408"/>
      <c r="AE38" s="408">
        <v>0</v>
      </c>
      <c r="AF38" s="423"/>
      <c r="AH38" s="466">
        <v>987291.60000000009</v>
      </c>
      <c r="AI38" s="467">
        <v>0</v>
      </c>
      <c r="AJ38" s="467">
        <v>987291.60000000009</v>
      </c>
      <c r="AK38" s="490">
        <v>980000</v>
      </c>
      <c r="AL38" s="455"/>
      <c r="AM38" s="468">
        <v>490000</v>
      </c>
      <c r="AN38" s="468">
        <v>0</v>
      </c>
      <c r="AO38" s="468"/>
      <c r="AP38" s="468"/>
      <c r="AQ38" s="468"/>
      <c r="AR38" s="468"/>
      <c r="AS38" s="468"/>
      <c r="AT38" s="468"/>
      <c r="AU38" s="468"/>
      <c r="AV38" s="468"/>
      <c r="AW38" s="468"/>
      <c r="AX38" s="468"/>
      <c r="AY38" s="468">
        <v>490000</v>
      </c>
      <c r="AZ38" s="471">
        <v>0.49630727132693114</v>
      </c>
      <c r="BB38" s="432"/>
      <c r="BC38" s="432"/>
      <c r="BD38" s="432"/>
      <c r="BE38" s="432"/>
      <c r="BF38" s="432"/>
      <c r="BG38" s="432"/>
      <c r="BH38" s="432"/>
      <c r="BI38" s="432"/>
      <c r="BJ38" s="432">
        <v>450000</v>
      </c>
      <c r="BK38" s="432"/>
      <c r="BL38" s="432"/>
      <c r="BM38" s="432">
        <v>40000</v>
      </c>
      <c r="BN38" s="437"/>
      <c r="BO38" s="437"/>
      <c r="BP38" s="437"/>
      <c r="BQ38" s="437"/>
      <c r="BR38" s="437"/>
      <c r="BS38" s="437"/>
      <c r="BT38" s="437"/>
      <c r="BU38" s="437"/>
      <c r="BV38" s="437"/>
      <c r="BW38" s="437"/>
      <c r="BX38" s="437"/>
      <c r="BY38" s="437"/>
      <c r="CB38" s="32">
        <v>987291.60000000009</v>
      </c>
    </row>
    <row r="39" spans="3:80" ht="22" hidden="1" customHeight="1" outlineLevel="1">
      <c r="C39" s="405">
        <v>120</v>
      </c>
      <c r="D39" s="17" t="s">
        <v>191</v>
      </c>
      <c r="E39" s="407"/>
      <c r="F39" s="408">
        <v>20979.91</v>
      </c>
      <c r="G39" s="408">
        <v>37203.32</v>
      </c>
      <c r="H39" s="408">
        <v>12676.49</v>
      </c>
      <c r="I39" s="408">
        <v>16690.37</v>
      </c>
      <c r="J39" s="408">
        <v>3950</v>
      </c>
      <c r="K39" s="408">
        <v>9245.260000000002</v>
      </c>
      <c r="L39" s="408">
        <v>2497</v>
      </c>
      <c r="M39" s="408">
        <v>2247.13</v>
      </c>
      <c r="N39" s="408">
        <v>4560</v>
      </c>
      <c r="O39" s="408">
        <v>1420.12</v>
      </c>
      <c r="P39" s="408">
        <v>1600</v>
      </c>
      <c r="Q39" s="408">
        <v>-12071.98</v>
      </c>
      <c r="R39" s="408"/>
      <c r="S39" s="408"/>
      <c r="T39" s="408"/>
      <c r="U39" s="408"/>
      <c r="V39" s="408"/>
      <c r="W39" s="408"/>
      <c r="X39" s="408"/>
      <c r="Y39" s="408"/>
      <c r="Z39" s="408"/>
      <c r="AA39" s="408"/>
      <c r="AB39" s="408"/>
      <c r="AC39" s="408"/>
      <c r="AD39" s="408"/>
      <c r="AE39" s="408">
        <v>0</v>
      </c>
      <c r="AF39" s="423"/>
      <c r="AH39" s="466">
        <v>587160.75</v>
      </c>
      <c r="AI39" s="467">
        <v>91500.09</v>
      </c>
      <c r="AJ39" s="467">
        <v>678660.84</v>
      </c>
      <c r="AK39" s="490">
        <v>525000</v>
      </c>
      <c r="AL39" s="455"/>
      <c r="AM39" s="468">
        <v>185000</v>
      </c>
      <c r="AN39" s="468">
        <v>75000</v>
      </c>
      <c r="AO39" s="468"/>
      <c r="AP39" s="468"/>
      <c r="AQ39" s="468"/>
      <c r="AR39" s="468"/>
      <c r="AS39" s="468"/>
      <c r="AT39" s="468"/>
      <c r="AU39" s="468"/>
      <c r="AV39" s="468"/>
      <c r="AW39" s="468"/>
      <c r="AX39" s="468"/>
      <c r="AY39" s="468">
        <v>260000</v>
      </c>
      <c r="AZ39" s="471">
        <v>0.49523809523809526</v>
      </c>
      <c r="BB39" s="432"/>
      <c r="BC39" s="432"/>
      <c r="BD39" s="432"/>
      <c r="BE39" s="432"/>
      <c r="BF39" s="432"/>
      <c r="BG39" s="432"/>
      <c r="BH39" s="432"/>
      <c r="BI39" s="432"/>
      <c r="BJ39" s="432"/>
      <c r="BK39" s="432"/>
      <c r="BL39" s="432"/>
      <c r="BM39" s="432">
        <v>185000</v>
      </c>
      <c r="BN39" s="437"/>
      <c r="BO39" s="437">
        <v>75000</v>
      </c>
      <c r="BP39" s="437"/>
      <c r="BQ39" s="437"/>
      <c r="BR39" s="437"/>
      <c r="BS39" s="437"/>
      <c r="BT39" s="437"/>
      <c r="BU39" s="437"/>
      <c r="BV39" s="437"/>
      <c r="BW39" s="437"/>
      <c r="BX39" s="437"/>
      <c r="BY39" s="437"/>
      <c r="CB39" s="32">
        <v>587160.75</v>
      </c>
    </row>
    <row r="40" spans="3:80" ht="22" hidden="1" customHeight="1" outlineLevel="1">
      <c r="C40" s="405">
        <v>122</v>
      </c>
      <c r="D40" s="424" t="s">
        <v>198</v>
      </c>
      <c r="E40" s="407"/>
      <c r="F40" s="425">
        <v>64726.6</v>
      </c>
      <c r="G40" s="425">
        <v>118482.71</v>
      </c>
      <c r="H40" s="425">
        <v>165714.87</v>
      </c>
      <c r="I40" s="425">
        <v>62221.19000000001</v>
      </c>
      <c r="J40" s="425">
        <v>77982.739999999991</v>
      </c>
      <c r="K40" s="425">
        <v>13742.14</v>
      </c>
      <c r="L40" s="425">
        <v>20285.45</v>
      </c>
      <c r="M40" s="425">
        <v>1102.5</v>
      </c>
      <c r="N40" s="425">
        <v>9035.4</v>
      </c>
      <c r="O40" s="425">
        <v>570</v>
      </c>
      <c r="P40" s="425">
        <v>1421.66</v>
      </c>
      <c r="Q40" s="425">
        <v>17488.5</v>
      </c>
      <c r="R40" s="425"/>
      <c r="S40" s="425"/>
      <c r="T40" s="425"/>
      <c r="U40" s="425"/>
      <c r="V40" s="425"/>
      <c r="W40" s="425"/>
      <c r="X40" s="425"/>
      <c r="Y40" s="425"/>
      <c r="Z40" s="425"/>
      <c r="AA40" s="425"/>
      <c r="AB40" s="425"/>
      <c r="AC40" s="425"/>
      <c r="AD40" s="408"/>
      <c r="AE40" s="425">
        <v>0</v>
      </c>
      <c r="AF40" s="426"/>
      <c r="AH40" s="472">
        <v>236309.15000000002</v>
      </c>
      <c r="AI40" s="473">
        <v>489128.11</v>
      </c>
      <c r="AJ40" s="473">
        <v>725437.26</v>
      </c>
      <c r="AK40" s="491">
        <v>575000</v>
      </c>
      <c r="AL40" s="455"/>
      <c r="AM40" s="478">
        <v>115000</v>
      </c>
      <c r="AN40" s="478">
        <v>35000</v>
      </c>
      <c r="AO40" s="478"/>
      <c r="AP40" s="478"/>
      <c r="AQ40" s="478"/>
      <c r="AR40" s="478"/>
      <c r="AS40" s="478"/>
      <c r="AT40" s="478"/>
      <c r="AU40" s="478"/>
      <c r="AV40" s="478"/>
      <c r="AW40" s="478"/>
      <c r="AX40" s="478"/>
      <c r="AY40" s="478">
        <v>150000</v>
      </c>
      <c r="AZ40" s="474">
        <v>0.20677184405995358</v>
      </c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>
        <v>115000</v>
      </c>
      <c r="BN40" s="437"/>
      <c r="BO40" s="437">
        <v>35000</v>
      </c>
      <c r="BP40" s="437">
        <v>95000</v>
      </c>
      <c r="BQ40" s="437">
        <v>0</v>
      </c>
      <c r="BR40" s="437"/>
      <c r="BS40" s="437"/>
      <c r="BT40" s="437"/>
      <c r="BU40" s="437"/>
      <c r="BV40" s="437"/>
      <c r="BW40" s="437"/>
      <c r="BX40" s="437"/>
      <c r="BY40" s="437"/>
      <c r="CB40" s="32">
        <v>236309.15000000002</v>
      </c>
    </row>
    <row r="41" spans="3:80" ht="22" hidden="1" customHeight="1" outlineLevel="1">
      <c r="C41" s="406"/>
      <c r="D41" s="18" t="s">
        <v>600</v>
      </c>
      <c r="E41" s="407"/>
      <c r="F41" s="412">
        <v>85706.51</v>
      </c>
      <c r="G41" s="412">
        <v>155686.03</v>
      </c>
      <c r="H41" s="412">
        <v>178391.36</v>
      </c>
      <c r="I41" s="412">
        <v>78911.560000000012</v>
      </c>
      <c r="J41" s="412">
        <v>81932.739999999991</v>
      </c>
      <c r="K41" s="412">
        <v>22987.4</v>
      </c>
      <c r="L41" s="412">
        <v>22782.45</v>
      </c>
      <c r="M41" s="412">
        <v>3349.63</v>
      </c>
      <c r="N41" s="412">
        <v>13595.4</v>
      </c>
      <c r="O41" s="412">
        <v>1990.12</v>
      </c>
      <c r="P41" s="412">
        <v>3021.66</v>
      </c>
      <c r="Q41" s="412">
        <v>5416.52</v>
      </c>
      <c r="R41" s="412">
        <v>0</v>
      </c>
      <c r="S41" s="412">
        <v>0</v>
      </c>
      <c r="T41" s="412">
        <v>0</v>
      </c>
      <c r="U41" s="412">
        <v>0</v>
      </c>
      <c r="V41" s="412">
        <v>0</v>
      </c>
      <c r="W41" s="412">
        <v>0</v>
      </c>
      <c r="X41" s="412">
        <v>0</v>
      </c>
      <c r="Y41" s="412">
        <v>0</v>
      </c>
      <c r="Z41" s="412">
        <v>0</v>
      </c>
      <c r="AA41" s="412">
        <v>0</v>
      </c>
      <c r="AB41" s="412">
        <v>0</v>
      </c>
      <c r="AC41" s="412">
        <v>0</v>
      </c>
      <c r="AD41" s="408"/>
      <c r="AE41" s="412">
        <v>0</v>
      </c>
      <c r="AF41" s="412">
        <v>0</v>
      </c>
      <c r="AH41" s="475">
        <v>2789665.68</v>
      </c>
      <c r="AI41" s="476">
        <v>580628.19999999995</v>
      </c>
      <c r="AJ41" s="476">
        <v>3370293.88</v>
      </c>
      <c r="AK41" s="492">
        <v>3030000</v>
      </c>
      <c r="AL41" s="455"/>
      <c r="AM41" s="477">
        <v>1265000</v>
      </c>
      <c r="AN41" s="477">
        <v>110000</v>
      </c>
      <c r="AO41" s="477">
        <v>0</v>
      </c>
      <c r="AP41" s="477">
        <v>0</v>
      </c>
      <c r="AQ41" s="477"/>
      <c r="AR41" s="477"/>
      <c r="AS41" s="477"/>
      <c r="AT41" s="477"/>
      <c r="AU41" s="477"/>
      <c r="AV41" s="477"/>
      <c r="AW41" s="477"/>
      <c r="AX41" s="477"/>
      <c r="AY41" s="477">
        <v>1375000</v>
      </c>
      <c r="AZ41" s="496">
        <v>0.40797629196656288</v>
      </c>
      <c r="BB41" s="433">
        <v>0</v>
      </c>
      <c r="BC41" s="433">
        <v>0</v>
      </c>
      <c r="BD41" s="433">
        <v>0</v>
      </c>
      <c r="BE41" s="433">
        <v>0</v>
      </c>
      <c r="BF41" s="433">
        <v>0</v>
      </c>
      <c r="BG41" s="433">
        <v>0</v>
      </c>
      <c r="BH41" s="433">
        <v>0</v>
      </c>
      <c r="BI41" s="433">
        <v>0</v>
      </c>
      <c r="BJ41" s="433">
        <v>925000</v>
      </c>
      <c r="BK41" s="433">
        <v>0</v>
      </c>
      <c r="BL41" s="433">
        <v>0</v>
      </c>
      <c r="BM41" s="433">
        <v>340000</v>
      </c>
      <c r="BN41" s="433">
        <v>0</v>
      </c>
      <c r="BO41" s="433">
        <v>110000</v>
      </c>
      <c r="BP41" s="433">
        <v>95000</v>
      </c>
      <c r="BQ41" s="433">
        <v>0</v>
      </c>
      <c r="BR41" s="433">
        <v>0</v>
      </c>
      <c r="BS41" s="433">
        <v>0</v>
      </c>
      <c r="BT41" s="433">
        <v>0</v>
      </c>
      <c r="BU41" s="433">
        <v>0</v>
      </c>
      <c r="BV41" s="433">
        <v>0</v>
      </c>
      <c r="BW41" s="433">
        <v>0</v>
      </c>
      <c r="BX41" s="433">
        <v>0</v>
      </c>
      <c r="BY41" s="433">
        <v>0</v>
      </c>
    </row>
    <row r="42" spans="3:80" ht="9" hidden="1" customHeight="1" outlineLevel="1">
      <c r="C42" s="405"/>
      <c r="D42" s="17"/>
      <c r="E42" s="407"/>
      <c r="F42" s="408"/>
      <c r="G42" s="408"/>
      <c r="H42" s="952"/>
      <c r="I42" s="952"/>
      <c r="J42" s="952"/>
      <c r="K42" s="952"/>
      <c r="L42" s="952"/>
      <c r="M42" s="952"/>
      <c r="N42" s="952"/>
      <c r="O42" s="952"/>
      <c r="P42" s="408"/>
      <c r="Q42" s="408"/>
      <c r="R42" s="408"/>
      <c r="S42" s="408"/>
      <c r="T42" s="408"/>
      <c r="U42" s="408"/>
      <c r="V42" s="408"/>
      <c r="W42" s="408"/>
      <c r="X42" s="408"/>
      <c r="Y42" s="408"/>
      <c r="Z42" s="408"/>
      <c r="AA42" s="408"/>
      <c r="AB42" s="408"/>
      <c r="AC42" s="408"/>
      <c r="AD42" s="408"/>
      <c r="AE42" s="408"/>
      <c r="AF42" s="423"/>
      <c r="AH42" s="466"/>
      <c r="AI42" s="467"/>
      <c r="AJ42" s="467"/>
      <c r="AK42" s="490"/>
      <c r="AL42" s="455"/>
      <c r="AM42" s="468"/>
      <c r="AN42" s="468"/>
      <c r="AO42" s="468"/>
      <c r="AP42" s="468"/>
      <c r="AQ42" s="468"/>
      <c r="AR42" s="468"/>
      <c r="AS42" s="468"/>
      <c r="AT42" s="468"/>
      <c r="AU42" s="468"/>
      <c r="AV42" s="468"/>
      <c r="AW42" s="468"/>
      <c r="AX42" s="468"/>
      <c r="AY42" s="468"/>
      <c r="AZ42" s="469"/>
      <c r="BB42" s="432"/>
      <c r="BC42" s="432"/>
      <c r="BD42" s="432"/>
      <c r="BE42" s="432"/>
      <c r="BF42" s="432"/>
      <c r="BG42" s="432"/>
      <c r="BH42" s="432"/>
      <c r="BI42" s="432"/>
      <c r="BJ42" s="432"/>
      <c r="BK42" s="432"/>
      <c r="BL42" s="432"/>
      <c r="BM42" s="432"/>
      <c r="BN42" s="432"/>
      <c r="BO42" s="432"/>
      <c r="BP42" s="432"/>
      <c r="BQ42" s="432"/>
      <c r="BR42" s="432"/>
      <c r="BS42" s="432"/>
      <c r="BT42" s="432"/>
      <c r="BU42" s="432"/>
      <c r="BV42" s="432"/>
      <c r="BW42" s="432"/>
      <c r="BX42" s="432"/>
      <c r="BY42" s="432"/>
    </row>
    <row r="43" spans="3:80" ht="22" hidden="1" customHeight="1" outlineLevel="1">
      <c r="C43" s="405">
        <v>125</v>
      </c>
      <c r="D43" s="17" t="s">
        <v>218</v>
      </c>
      <c r="E43" s="407"/>
      <c r="F43" s="408">
        <v>84848.84</v>
      </c>
      <c r="G43" s="408">
        <v>119701.98000000001</v>
      </c>
      <c r="H43" s="408">
        <v>277810.36000000004</v>
      </c>
      <c r="I43" s="408">
        <v>160274.35999999999</v>
      </c>
      <c r="J43" s="408">
        <v>98006.700000000012</v>
      </c>
      <c r="K43" s="408">
        <v>6791.57</v>
      </c>
      <c r="L43" s="408">
        <v>0</v>
      </c>
      <c r="M43" s="408">
        <v>1088.72</v>
      </c>
      <c r="N43" s="408">
        <v>0</v>
      </c>
      <c r="O43" s="408">
        <v>455</v>
      </c>
      <c r="P43" s="408">
        <v>1878.3200000000002</v>
      </c>
      <c r="Q43" s="408">
        <v>8140.38</v>
      </c>
      <c r="R43" s="408"/>
      <c r="S43" s="408"/>
      <c r="T43" s="408"/>
      <c r="U43" s="408"/>
      <c r="V43" s="408"/>
      <c r="W43" s="408"/>
      <c r="X43" s="408"/>
      <c r="Y43" s="408"/>
      <c r="Z43" s="408"/>
      <c r="AA43" s="408"/>
      <c r="AB43" s="408"/>
      <c r="AC43" s="408"/>
      <c r="AD43" s="408"/>
      <c r="AE43" s="408">
        <v>0</v>
      </c>
      <c r="AF43" s="423"/>
      <c r="AH43" s="466"/>
      <c r="AI43" s="467">
        <v>740642.24</v>
      </c>
      <c r="AJ43" s="467">
        <v>740642.24</v>
      </c>
      <c r="AK43" s="490">
        <v>700000</v>
      </c>
      <c r="AL43" s="455"/>
      <c r="AM43" s="468">
        <v>0</v>
      </c>
      <c r="AN43" s="468">
        <v>0</v>
      </c>
      <c r="AO43" s="468"/>
      <c r="AP43" s="468"/>
      <c r="AQ43" s="468"/>
      <c r="AR43" s="468"/>
      <c r="AS43" s="468"/>
      <c r="AT43" s="468"/>
      <c r="AU43" s="468"/>
      <c r="AV43" s="468"/>
      <c r="AW43" s="468"/>
      <c r="AX43" s="468"/>
      <c r="AY43" s="468">
        <v>0</v>
      </c>
      <c r="AZ43" s="471">
        <v>0</v>
      </c>
      <c r="BB43" s="432"/>
      <c r="BC43" s="432"/>
      <c r="BD43" s="432"/>
      <c r="BE43" s="432"/>
      <c r="BF43" s="432"/>
      <c r="BG43" s="432"/>
      <c r="BH43" s="432"/>
      <c r="BI43" s="432"/>
      <c r="BJ43" s="432"/>
      <c r="BK43" s="432"/>
      <c r="BL43" s="432"/>
      <c r="BM43" s="432"/>
      <c r="BN43" s="437"/>
      <c r="BO43" s="437"/>
      <c r="BP43" s="437">
        <v>180000</v>
      </c>
      <c r="BQ43" s="437">
        <v>110000</v>
      </c>
      <c r="BR43" s="437"/>
      <c r="BS43" s="437"/>
      <c r="BT43" s="437"/>
      <c r="BU43" s="437"/>
      <c r="BV43" s="437"/>
      <c r="BW43" s="437"/>
      <c r="BX43" s="437"/>
      <c r="BY43" s="437"/>
      <c r="CB43" s="32">
        <v>0</v>
      </c>
    </row>
    <row r="44" spans="3:80" ht="22" hidden="1" customHeight="1" outlineLevel="1">
      <c r="C44" s="405">
        <v>114</v>
      </c>
      <c r="D44" s="17" t="s">
        <v>24</v>
      </c>
      <c r="E44" s="407"/>
      <c r="F44" s="408">
        <v>229632.89</v>
      </c>
      <c r="G44" s="408">
        <v>250690.15</v>
      </c>
      <c r="H44" s="408">
        <v>147348.5</v>
      </c>
      <c r="I44" s="408">
        <v>181928.72</v>
      </c>
      <c r="J44" s="408">
        <v>23806.329999999998</v>
      </c>
      <c r="K44" s="408">
        <v>2930.96</v>
      </c>
      <c r="L44" s="408">
        <v>1246.06</v>
      </c>
      <c r="M44" s="408">
        <v>3884</v>
      </c>
      <c r="N44" s="408">
        <v>2321.8000000000002</v>
      </c>
      <c r="O44" s="408">
        <v>1540</v>
      </c>
      <c r="P44" s="408">
        <v>12593.3</v>
      </c>
      <c r="Q44" s="408">
        <v>10641</v>
      </c>
      <c r="R44" s="408"/>
      <c r="S44" s="408"/>
      <c r="T44" s="408"/>
      <c r="U44" s="408"/>
      <c r="V44" s="408"/>
      <c r="W44" s="408"/>
      <c r="X44" s="408"/>
      <c r="Y44" s="408"/>
      <c r="Z44" s="408"/>
      <c r="AA44" s="408"/>
      <c r="AB44" s="408"/>
      <c r="AC44" s="408"/>
      <c r="AD44" s="408"/>
      <c r="AE44" s="408">
        <v>0</v>
      </c>
      <c r="AF44" s="423"/>
      <c r="AH44" s="466">
        <v>185761.33</v>
      </c>
      <c r="AI44" s="467">
        <v>833406.59</v>
      </c>
      <c r="AJ44" s="467">
        <v>1019167.9199999999</v>
      </c>
      <c r="AK44" s="490">
        <v>950000</v>
      </c>
      <c r="AL44" s="455"/>
      <c r="AM44" s="468">
        <v>0</v>
      </c>
      <c r="AN44" s="468">
        <v>205000</v>
      </c>
      <c r="AO44" s="468"/>
      <c r="AP44" s="468"/>
      <c r="AQ44" s="468"/>
      <c r="AR44" s="468"/>
      <c r="AS44" s="468"/>
      <c r="AT44" s="468"/>
      <c r="AU44" s="468"/>
      <c r="AV44" s="468"/>
      <c r="AW44" s="468"/>
      <c r="AX44" s="468"/>
      <c r="AY44" s="468">
        <v>205000</v>
      </c>
      <c r="AZ44" s="471">
        <v>0.20114447872338839</v>
      </c>
      <c r="BB44" s="432"/>
      <c r="BC44" s="432"/>
      <c r="BD44" s="432"/>
      <c r="BE44" s="432"/>
      <c r="BF44" s="432"/>
      <c r="BG44" s="432"/>
      <c r="BH44" s="432"/>
      <c r="BI44" s="432"/>
      <c r="BJ44" s="432"/>
      <c r="BK44" s="432"/>
      <c r="BL44" s="432"/>
      <c r="BM44" s="432"/>
      <c r="BN44" s="437"/>
      <c r="BO44" s="437">
        <v>205000</v>
      </c>
      <c r="BP44" s="437">
        <v>125000</v>
      </c>
      <c r="BQ44" s="437">
        <v>140000</v>
      </c>
      <c r="BR44" s="437"/>
      <c r="BS44" s="437"/>
      <c r="BT44" s="437"/>
      <c r="BU44" s="437"/>
      <c r="BV44" s="437"/>
      <c r="BW44" s="437"/>
      <c r="BX44" s="437"/>
      <c r="BY44" s="437"/>
      <c r="CB44" s="32">
        <v>185761.33</v>
      </c>
    </row>
    <row r="45" spans="3:80" ht="22" hidden="1" customHeight="1" outlineLevel="1">
      <c r="C45" s="405">
        <v>123</v>
      </c>
      <c r="D45" s="17" t="s">
        <v>200</v>
      </c>
      <c r="E45" s="407"/>
      <c r="F45" s="408">
        <v>101785</v>
      </c>
      <c r="G45" s="408">
        <v>0</v>
      </c>
      <c r="H45" s="408">
        <v>23356.7</v>
      </c>
      <c r="I45" s="408">
        <v>159019.70000000001</v>
      </c>
      <c r="J45" s="408">
        <v>293342.46999999997</v>
      </c>
      <c r="K45" s="408">
        <v>1946.5</v>
      </c>
      <c r="L45" s="408">
        <v>6750</v>
      </c>
      <c r="M45" s="408">
        <v>72713.919999999998</v>
      </c>
      <c r="N45" s="408">
        <v>6580</v>
      </c>
      <c r="O45" s="408">
        <v>24702.65</v>
      </c>
      <c r="P45" s="408">
        <v>185529.42</v>
      </c>
      <c r="Q45" s="408">
        <v>94862.2</v>
      </c>
      <c r="R45" s="408"/>
      <c r="S45" s="408"/>
      <c r="T45" s="408"/>
      <c r="U45" s="408"/>
      <c r="V45" s="408"/>
      <c r="W45" s="408"/>
      <c r="X45" s="408"/>
      <c r="Y45" s="408"/>
      <c r="Z45" s="408"/>
      <c r="AA45" s="408"/>
      <c r="AB45" s="408"/>
      <c r="AC45" s="408"/>
      <c r="AD45" s="408"/>
      <c r="AE45" s="408">
        <v>0</v>
      </c>
      <c r="AF45" s="423"/>
      <c r="AH45" s="466">
        <v>10878.8</v>
      </c>
      <c r="AI45" s="467">
        <v>577503.87</v>
      </c>
      <c r="AJ45" s="467">
        <v>588382.67000000004</v>
      </c>
      <c r="AK45" s="490">
        <v>800000</v>
      </c>
      <c r="AL45" s="455"/>
      <c r="AM45" s="468">
        <v>0</v>
      </c>
      <c r="AN45" s="468">
        <v>55000</v>
      </c>
      <c r="AO45" s="468"/>
      <c r="AP45" s="468"/>
      <c r="AQ45" s="468"/>
      <c r="AR45" s="468"/>
      <c r="AS45" s="468"/>
      <c r="AT45" s="468"/>
      <c r="AU45" s="468"/>
      <c r="AV45" s="468"/>
      <c r="AW45" s="468"/>
      <c r="AX45" s="468"/>
      <c r="AY45" s="468">
        <v>55000</v>
      </c>
      <c r="AZ45" s="471">
        <v>9.3476580471005363E-2</v>
      </c>
      <c r="BB45" s="432"/>
      <c r="BC45" s="432"/>
      <c r="BD45" s="432"/>
      <c r="BE45" s="432"/>
      <c r="BF45" s="432"/>
      <c r="BG45" s="432"/>
      <c r="BH45" s="432"/>
      <c r="BI45" s="432"/>
      <c r="BJ45" s="432"/>
      <c r="BK45" s="432"/>
      <c r="BL45" s="432"/>
      <c r="BM45" s="432"/>
      <c r="BN45" s="437"/>
      <c r="BO45" s="437">
        <v>55000</v>
      </c>
      <c r="BP45" s="437"/>
      <c r="BQ45" s="437"/>
      <c r="BR45" s="437"/>
      <c r="BS45" s="437">
        <v>0</v>
      </c>
      <c r="BT45" s="437"/>
      <c r="BU45" s="437"/>
      <c r="BV45" s="437"/>
      <c r="BW45" s="437"/>
      <c r="BX45" s="437"/>
      <c r="BY45" s="437"/>
      <c r="CB45" s="32">
        <v>10878.8</v>
      </c>
    </row>
    <row r="46" spans="3:80" ht="22" customHeight="1" collapsed="1">
      <c r="C46" s="405">
        <v>121</v>
      </c>
      <c r="D46" s="17" t="s">
        <v>199</v>
      </c>
      <c r="E46" s="407"/>
      <c r="F46" s="408">
        <v>121534.51000000001</v>
      </c>
      <c r="G46" s="408">
        <v>0</v>
      </c>
      <c r="H46" s="408">
        <v>950.6</v>
      </c>
      <c r="I46" s="408">
        <v>2898.8</v>
      </c>
      <c r="J46" s="408">
        <v>6166.67</v>
      </c>
      <c r="K46" s="408">
        <v>0</v>
      </c>
      <c r="L46" s="408">
        <v>0</v>
      </c>
      <c r="M46" s="408">
        <v>3500</v>
      </c>
      <c r="N46" s="408">
        <v>76258.38</v>
      </c>
      <c r="O46" s="408">
        <v>273951.01</v>
      </c>
      <c r="P46" s="408">
        <v>296848.01000000013</v>
      </c>
      <c r="Q46" s="408">
        <v>60339.899999999987</v>
      </c>
      <c r="R46" s="408">
        <v>8281.61</v>
      </c>
      <c r="S46" s="408">
        <v>38287.94</v>
      </c>
      <c r="T46" s="408">
        <v>1161.8499999999999</v>
      </c>
      <c r="U46" s="408">
        <v>0</v>
      </c>
      <c r="V46" s="408">
        <v>0</v>
      </c>
      <c r="W46" s="408"/>
      <c r="X46" s="408"/>
      <c r="Y46" s="408"/>
      <c r="Z46" s="408"/>
      <c r="AA46" s="408"/>
      <c r="AB46" s="408"/>
      <c r="AC46" s="408"/>
      <c r="AD46" s="408"/>
      <c r="AE46" s="408">
        <v>47731.4</v>
      </c>
      <c r="AF46" s="423"/>
      <c r="AH46" s="466">
        <v>40322.479999999996</v>
      </c>
      <c r="AI46" s="467">
        <v>131550.58000000002</v>
      </c>
      <c r="AJ46" s="467">
        <v>171873.06</v>
      </c>
      <c r="AK46" s="490">
        <v>800000</v>
      </c>
      <c r="AL46" s="455"/>
      <c r="AM46" s="468">
        <v>0</v>
      </c>
      <c r="AN46" s="468">
        <v>80000</v>
      </c>
      <c r="AO46" s="468"/>
      <c r="AP46" s="468"/>
      <c r="AQ46" s="468"/>
      <c r="AR46" s="468"/>
      <c r="AS46" s="468"/>
      <c r="AT46" s="468"/>
      <c r="AU46" s="468"/>
      <c r="AV46" s="468"/>
      <c r="AW46" s="468"/>
      <c r="AX46" s="468"/>
      <c r="AY46" s="468">
        <v>80000</v>
      </c>
      <c r="AZ46" s="471">
        <v>0.46545979922624292</v>
      </c>
      <c r="BB46" s="432"/>
      <c r="BC46" s="432"/>
      <c r="BD46" s="432"/>
      <c r="BE46" s="432"/>
      <c r="BF46" s="432"/>
      <c r="BG46" s="432"/>
      <c r="BH46" s="432"/>
      <c r="BI46" s="432"/>
      <c r="BJ46" s="432"/>
      <c r="BK46" s="432"/>
      <c r="BL46" s="432"/>
      <c r="BM46" s="432"/>
      <c r="BN46" s="437"/>
      <c r="BO46" s="437">
        <v>80000</v>
      </c>
      <c r="BP46" s="437"/>
      <c r="BQ46" s="437"/>
      <c r="BR46" s="437"/>
      <c r="BS46" s="437"/>
      <c r="BT46" s="437"/>
      <c r="BU46" s="437"/>
      <c r="BV46" s="437"/>
      <c r="BW46" s="437"/>
      <c r="BX46" s="437"/>
      <c r="BY46" s="437"/>
      <c r="CB46" s="32">
        <v>88053.88</v>
      </c>
    </row>
    <row r="47" spans="3:80" ht="22" customHeight="1">
      <c r="C47" s="405">
        <v>124</v>
      </c>
      <c r="D47" s="17" t="s">
        <v>219</v>
      </c>
      <c r="E47" s="407"/>
      <c r="F47" s="408">
        <v>19550</v>
      </c>
      <c r="G47" s="408">
        <v>116.4</v>
      </c>
      <c r="H47" s="408">
        <v>11400</v>
      </c>
      <c r="I47" s="408">
        <v>288274.08999999997</v>
      </c>
      <c r="J47" s="408">
        <v>109728.75</v>
      </c>
      <c r="K47" s="408">
        <v>8150</v>
      </c>
      <c r="L47" s="408">
        <v>3575</v>
      </c>
      <c r="M47" s="408">
        <v>38399.199999999997</v>
      </c>
      <c r="N47" s="408">
        <v>0</v>
      </c>
      <c r="O47" s="408">
        <v>245</v>
      </c>
      <c r="P47" s="408">
        <v>0</v>
      </c>
      <c r="Q47" s="408">
        <v>4100</v>
      </c>
      <c r="R47" s="408">
        <v>0</v>
      </c>
      <c r="S47" s="408">
        <v>5150.63</v>
      </c>
      <c r="T47" s="408">
        <v>292589.32</v>
      </c>
      <c r="U47" s="408">
        <v>73500</v>
      </c>
      <c r="V47" s="408">
        <v>164368</v>
      </c>
      <c r="W47" s="408"/>
      <c r="X47" s="408">
        <v>151945.76999999999</v>
      </c>
      <c r="Y47" s="408"/>
      <c r="Z47" s="408"/>
      <c r="AA47" s="408"/>
      <c r="AB47" s="408"/>
      <c r="AC47" s="408"/>
      <c r="AD47" s="408"/>
      <c r="AE47" s="408">
        <v>687553.72</v>
      </c>
      <c r="AF47" s="423"/>
      <c r="AH47" s="466"/>
      <c r="AI47" s="467">
        <v>429069.24</v>
      </c>
      <c r="AJ47" s="467">
        <v>429069.24</v>
      </c>
      <c r="AK47" s="490">
        <v>950000</v>
      </c>
      <c r="AL47" s="455"/>
      <c r="AM47" s="468">
        <v>0</v>
      </c>
      <c r="AN47" s="468">
        <v>0</v>
      </c>
      <c r="AO47" s="468"/>
      <c r="AP47" s="468"/>
      <c r="AQ47" s="468"/>
      <c r="AR47" s="468"/>
      <c r="AS47" s="468"/>
      <c r="AT47" s="468"/>
      <c r="AU47" s="468"/>
      <c r="AV47" s="468"/>
      <c r="AW47" s="468"/>
      <c r="AX47" s="468"/>
      <c r="AY47" s="468">
        <v>0</v>
      </c>
      <c r="AZ47" s="471">
        <v>0</v>
      </c>
      <c r="BB47" s="432"/>
      <c r="BC47" s="432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7"/>
      <c r="BO47" s="437"/>
      <c r="BP47" s="437"/>
      <c r="BQ47" s="437"/>
      <c r="BR47" s="437"/>
      <c r="BS47" s="437"/>
      <c r="BT47" s="437"/>
      <c r="BU47" s="437">
        <v>400000</v>
      </c>
      <c r="BV47" s="437"/>
      <c r="BW47" s="437"/>
      <c r="BX47" s="437"/>
      <c r="BY47" s="437"/>
      <c r="CB47" s="32">
        <v>687553.72</v>
      </c>
    </row>
    <row r="48" spans="3:80" ht="22" hidden="1" customHeight="1" outlineLevel="1">
      <c r="C48" s="405">
        <v>126</v>
      </c>
      <c r="D48" s="17" t="s">
        <v>760</v>
      </c>
      <c r="E48" s="407"/>
      <c r="F48" s="408">
        <v>0</v>
      </c>
      <c r="G48" s="408">
        <v>3991.68</v>
      </c>
      <c r="H48" s="408">
        <v>2100</v>
      </c>
      <c r="I48" s="408">
        <v>15932.5</v>
      </c>
      <c r="J48" s="408">
        <v>22452.499999999996</v>
      </c>
      <c r="K48" s="408">
        <v>-389650</v>
      </c>
      <c r="L48" s="408">
        <v>23152.66</v>
      </c>
      <c r="M48" s="408">
        <v>397290.07</v>
      </c>
      <c r="N48" s="408">
        <v>280177.44</v>
      </c>
      <c r="O48" s="408">
        <v>-241011.53999999998</v>
      </c>
      <c r="P48" s="408">
        <v>36360.140000000007</v>
      </c>
      <c r="Q48" s="408">
        <v>23037.090000000004</v>
      </c>
      <c r="R48" s="408"/>
      <c r="S48" s="408"/>
      <c r="T48" s="408"/>
      <c r="U48" s="408"/>
      <c r="V48" s="408"/>
      <c r="W48" s="408"/>
      <c r="X48" s="408"/>
      <c r="Y48" s="408"/>
      <c r="Z48" s="408"/>
      <c r="AA48" s="408"/>
      <c r="AB48" s="408"/>
      <c r="AC48" s="408"/>
      <c r="AD48" s="408"/>
      <c r="AE48" s="408">
        <v>0</v>
      </c>
      <c r="AF48" s="423"/>
      <c r="AH48" s="466"/>
      <c r="AI48" s="467"/>
      <c r="AJ48" s="467"/>
      <c r="AK48" s="490"/>
      <c r="AL48" s="455"/>
      <c r="AM48" s="468"/>
      <c r="AN48" s="468"/>
      <c r="AO48" s="468"/>
      <c r="AP48" s="468"/>
      <c r="AQ48" s="468"/>
      <c r="AR48" s="468"/>
      <c r="AS48" s="468"/>
      <c r="AT48" s="468"/>
      <c r="AU48" s="468"/>
      <c r="AV48" s="468"/>
      <c r="AW48" s="468"/>
      <c r="AX48" s="468"/>
      <c r="AY48" s="468"/>
      <c r="AZ48" s="471"/>
      <c r="BB48" s="432"/>
      <c r="BC48" s="432"/>
      <c r="BD48" s="432"/>
      <c r="BE48" s="432"/>
      <c r="BF48" s="432"/>
      <c r="BG48" s="432"/>
      <c r="BH48" s="432"/>
      <c r="BI48" s="432"/>
      <c r="BJ48" s="432"/>
      <c r="BK48" s="432"/>
      <c r="BL48" s="432"/>
      <c r="BM48" s="432"/>
      <c r="BN48" s="437"/>
      <c r="BO48" s="437"/>
      <c r="BP48" s="437"/>
      <c r="BQ48" s="437"/>
      <c r="BR48" s="437"/>
      <c r="BS48" s="437"/>
      <c r="BT48" s="437"/>
      <c r="BU48" s="437"/>
      <c r="BV48" s="437"/>
      <c r="BW48" s="437"/>
      <c r="BX48" s="437"/>
      <c r="BY48" s="437"/>
    </row>
    <row r="49" spans="3:80" ht="22" customHeight="1" collapsed="1">
      <c r="C49" s="405">
        <v>127</v>
      </c>
      <c r="D49" s="17" t="s">
        <v>743</v>
      </c>
      <c r="E49" s="407"/>
      <c r="F49" s="408">
        <v>0</v>
      </c>
      <c r="G49" s="408">
        <v>0</v>
      </c>
      <c r="H49" s="408">
        <v>0</v>
      </c>
      <c r="I49" s="408">
        <v>0</v>
      </c>
      <c r="J49" s="408">
        <v>0</v>
      </c>
      <c r="K49" s="408">
        <v>0</v>
      </c>
      <c r="L49" s="408">
        <v>0</v>
      </c>
      <c r="M49" s="408">
        <v>0</v>
      </c>
      <c r="N49" s="408">
        <v>7655.35</v>
      </c>
      <c r="O49" s="408">
        <v>393888.84</v>
      </c>
      <c r="P49" s="408">
        <v>539180.7699999999</v>
      </c>
      <c r="Q49" s="408">
        <v>45546.349999999991</v>
      </c>
      <c r="R49" s="408">
        <v>82658.86</v>
      </c>
      <c r="S49" s="408">
        <v>-195716.3</v>
      </c>
      <c r="T49" s="408">
        <v>153327.99</v>
      </c>
      <c r="U49" s="408">
        <v>0</v>
      </c>
      <c r="V49" s="408">
        <v>3221.54</v>
      </c>
      <c r="W49" s="408"/>
      <c r="X49" s="408"/>
      <c r="Y49" s="408"/>
      <c r="Z49" s="408"/>
      <c r="AA49" s="408"/>
      <c r="AB49" s="408"/>
      <c r="AC49" s="408"/>
      <c r="AD49" s="408"/>
      <c r="AE49" s="408">
        <v>43492.090000000004</v>
      </c>
      <c r="AF49" s="423"/>
      <c r="AG49" s="32" t="s">
        <v>831</v>
      </c>
      <c r="AH49" s="466"/>
      <c r="AI49" s="467"/>
      <c r="AJ49" s="467"/>
      <c r="AK49" s="490"/>
      <c r="AL49" s="455"/>
      <c r="AM49" s="468"/>
      <c r="AN49" s="468"/>
      <c r="AO49" s="468"/>
      <c r="AP49" s="468"/>
      <c r="AQ49" s="468"/>
      <c r="AR49" s="468"/>
      <c r="AS49" s="468"/>
      <c r="AT49" s="468"/>
      <c r="AU49" s="468"/>
      <c r="AV49" s="468"/>
      <c r="AW49" s="468"/>
      <c r="AX49" s="468"/>
      <c r="AY49" s="468"/>
      <c r="AZ49" s="471"/>
      <c r="BB49" s="432"/>
      <c r="BC49" s="432"/>
      <c r="BD49" s="432"/>
      <c r="BE49" s="432"/>
      <c r="BF49" s="432"/>
      <c r="BG49" s="432"/>
      <c r="BH49" s="432"/>
      <c r="BI49" s="432"/>
      <c r="BJ49" s="432"/>
      <c r="BK49" s="432"/>
      <c r="BL49" s="432"/>
      <c r="BM49" s="432"/>
      <c r="BN49" s="437"/>
      <c r="BO49" s="437"/>
      <c r="BP49" s="437"/>
      <c r="BQ49" s="437"/>
      <c r="BR49" s="437"/>
      <c r="BS49" s="437"/>
      <c r="BT49" s="437"/>
      <c r="BU49" s="437"/>
      <c r="BV49" s="437"/>
      <c r="BW49" s="437"/>
      <c r="BX49" s="437"/>
      <c r="BY49" s="437"/>
    </row>
    <row r="50" spans="3:80" ht="22" customHeight="1">
      <c r="C50" s="405">
        <v>128</v>
      </c>
      <c r="D50" s="17" t="s">
        <v>761</v>
      </c>
      <c r="E50" s="407"/>
      <c r="F50" s="408">
        <v>0</v>
      </c>
      <c r="G50" s="408">
        <v>0</v>
      </c>
      <c r="H50" s="408">
        <v>0</v>
      </c>
      <c r="I50" s="408">
        <v>0</v>
      </c>
      <c r="J50" s="408">
        <v>0</v>
      </c>
      <c r="K50" s="408">
        <v>0</v>
      </c>
      <c r="L50" s="408">
        <v>0</v>
      </c>
      <c r="M50" s="408">
        <v>0</v>
      </c>
      <c r="N50" s="408">
        <v>0</v>
      </c>
      <c r="O50" s="408">
        <v>21506</v>
      </c>
      <c r="P50" s="408">
        <v>160702.10999999999</v>
      </c>
      <c r="Q50" s="408">
        <v>230414.29</v>
      </c>
      <c r="R50" s="408">
        <v>99734.42</v>
      </c>
      <c r="S50" s="408">
        <v>30970.190000000002</v>
      </c>
      <c r="T50" s="408">
        <v>134898.77999999997</v>
      </c>
      <c r="U50" s="408">
        <v>52834.93</v>
      </c>
      <c r="V50" s="408">
        <v>186276</v>
      </c>
      <c r="W50" s="408"/>
      <c r="X50" s="408"/>
      <c r="Y50" s="408"/>
      <c r="Z50" s="408"/>
      <c r="AA50" s="408"/>
      <c r="AB50" s="408"/>
      <c r="AC50" s="408"/>
      <c r="AD50" s="408"/>
      <c r="AE50" s="408">
        <v>504714.31999999995</v>
      </c>
      <c r="AF50" s="423"/>
      <c r="AH50" s="466"/>
      <c r="AI50" s="467"/>
      <c r="AJ50" s="467"/>
      <c r="AK50" s="490"/>
      <c r="AL50" s="455"/>
      <c r="AM50" s="468"/>
      <c r="AN50" s="468"/>
      <c r="AO50" s="468"/>
      <c r="AP50" s="468"/>
      <c r="AQ50" s="468"/>
      <c r="AR50" s="468"/>
      <c r="AS50" s="468"/>
      <c r="AT50" s="468"/>
      <c r="AU50" s="468"/>
      <c r="AV50" s="468"/>
      <c r="AW50" s="468"/>
      <c r="AX50" s="468"/>
      <c r="AY50" s="468"/>
      <c r="AZ50" s="471"/>
      <c r="BB50" s="432"/>
      <c r="BC50" s="432"/>
      <c r="BD50" s="432"/>
      <c r="BE50" s="432"/>
      <c r="BF50" s="432"/>
      <c r="BG50" s="432"/>
      <c r="BH50" s="432"/>
      <c r="BI50" s="432"/>
      <c r="BJ50" s="432"/>
      <c r="BK50" s="432"/>
      <c r="BL50" s="432"/>
      <c r="BM50" s="432"/>
      <c r="BN50" s="437"/>
      <c r="BO50" s="437"/>
      <c r="BP50" s="437"/>
      <c r="BQ50" s="437"/>
      <c r="BR50" s="437"/>
      <c r="BS50" s="437"/>
      <c r="BT50" s="437"/>
      <c r="BU50" s="437"/>
      <c r="BV50" s="437"/>
      <c r="BW50" s="437"/>
      <c r="BX50" s="437"/>
      <c r="BY50" s="437"/>
    </row>
    <row r="51" spans="3:80" ht="22" customHeight="1">
      <c r="C51" s="405"/>
      <c r="D51" s="424" t="s">
        <v>747</v>
      </c>
      <c r="E51" s="407"/>
      <c r="F51" s="425">
        <v>0</v>
      </c>
      <c r="G51" s="425">
        <v>0</v>
      </c>
      <c r="H51" s="425">
        <v>0</v>
      </c>
      <c r="I51" s="425">
        <v>0</v>
      </c>
      <c r="J51" s="425">
        <v>0</v>
      </c>
      <c r="K51" s="425">
        <v>0</v>
      </c>
      <c r="L51" s="425">
        <v>0</v>
      </c>
      <c r="M51" s="425">
        <v>0</v>
      </c>
      <c r="N51" s="425">
        <v>0</v>
      </c>
      <c r="O51" s="425">
        <v>0</v>
      </c>
      <c r="P51" s="425">
        <v>0</v>
      </c>
      <c r="Q51" s="425">
        <v>0</v>
      </c>
      <c r="R51" s="425"/>
      <c r="S51" s="425"/>
      <c r="T51" s="425"/>
      <c r="U51" s="425"/>
      <c r="V51" s="425">
        <v>336092</v>
      </c>
      <c r="W51" s="425">
        <v>201889.890000001</v>
      </c>
      <c r="X51" s="425"/>
      <c r="Y51" s="425"/>
      <c r="Z51" s="425"/>
      <c r="AA51" s="425"/>
      <c r="AB51" s="425"/>
      <c r="AC51" s="425"/>
      <c r="AD51" s="408"/>
      <c r="AE51" s="425">
        <v>537981.89000000106</v>
      </c>
      <c r="AF51" s="426"/>
      <c r="AH51" s="472"/>
      <c r="AI51" s="473">
        <v>0</v>
      </c>
      <c r="AJ51" s="473">
        <v>0</v>
      </c>
      <c r="AK51" s="491">
        <v>700000</v>
      </c>
      <c r="AL51" s="455"/>
      <c r="AM51" s="478">
        <v>0</v>
      </c>
      <c r="AN51" s="478">
        <v>0</v>
      </c>
      <c r="AO51" s="478"/>
      <c r="AP51" s="478"/>
      <c r="AQ51" s="478"/>
      <c r="AR51" s="478"/>
      <c r="AS51" s="478"/>
      <c r="AT51" s="478"/>
      <c r="AU51" s="478"/>
      <c r="AV51" s="478"/>
      <c r="AW51" s="478"/>
      <c r="AX51" s="478"/>
      <c r="AY51" s="478">
        <v>0</v>
      </c>
      <c r="AZ51" s="474">
        <v>0</v>
      </c>
      <c r="BB51" s="432"/>
      <c r="BC51" s="432"/>
      <c r="BD51" s="432"/>
      <c r="BE51" s="432"/>
      <c r="BF51" s="432"/>
      <c r="BG51" s="432"/>
      <c r="BH51" s="432"/>
      <c r="BI51" s="432"/>
      <c r="BJ51" s="432"/>
      <c r="BK51" s="432"/>
      <c r="BL51" s="432"/>
      <c r="BM51" s="432"/>
      <c r="BN51" s="437"/>
      <c r="BO51" s="437"/>
      <c r="BP51" s="437"/>
      <c r="BQ51" s="437"/>
      <c r="BR51" s="437"/>
      <c r="BS51" s="437"/>
      <c r="BT51" s="437"/>
      <c r="BU51" s="437"/>
      <c r="BV51" s="437"/>
      <c r="BW51" s="437"/>
      <c r="BX51" s="437">
        <v>640000</v>
      </c>
      <c r="BY51" s="437">
        <v>620000</v>
      </c>
      <c r="CB51" s="32">
        <v>537981.89000000106</v>
      </c>
    </row>
    <row r="52" spans="3:80" ht="22" customHeight="1">
      <c r="C52" s="406"/>
      <c r="D52" s="18" t="s">
        <v>0</v>
      </c>
      <c r="E52" s="407"/>
      <c r="F52" s="412">
        <v>557351.24</v>
      </c>
      <c r="G52" s="412">
        <v>374500.21</v>
      </c>
      <c r="H52" s="412">
        <v>462966.16000000003</v>
      </c>
      <c r="I52" s="412">
        <v>808328.16999999993</v>
      </c>
      <c r="J52" s="412">
        <v>553503.41999999993</v>
      </c>
      <c r="K52" s="412">
        <v>-369830.97</v>
      </c>
      <c r="L52" s="412">
        <v>34723.72</v>
      </c>
      <c r="M52" s="412">
        <v>516875.91000000003</v>
      </c>
      <c r="N52" s="412">
        <v>372992.97</v>
      </c>
      <c r="O52" s="412">
        <v>475276.96000000008</v>
      </c>
      <c r="P52" s="412">
        <v>1233092.0699999998</v>
      </c>
      <c r="Q52" s="412">
        <v>477081.20999999996</v>
      </c>
      <c r="R52" s="412">
        <v>190674.89</v>
      </c>
      <c r="S52" s="412">
        <v>-121307.53999999998</v>
      </c>
      <c r="T52" s="412">
        <v>581977.93999999994</v>
      </c>
      <c r="U52" s="412">
        <v>126334.93</v>
      </c>
      <c r="V52" s="412">
        <v>689957.54</v>
      </c>
      <c r="W52" s="412">
        <v>201889.890000001</v>
      </c>
      <c r="X52" s="412">
        <v>151945.76999999999</v>
      </c>
      <c r="Y52" s="412">
        <v>0</v>
      </c>
      <c r="Z52" s="412">
        <v>0</v>
      </c>
      <c r="AA52" s="412">
        <v>0</v>
      </c>
      <c r="AB52" s="412">
        <v>0</v>
      </c>
      <c r="AC52" s="412">
        <v>0</v>
      </c>
      <c r="AD52" s="408"/>
      <c r="AE52" s="412">
        <v>1821473.4200000009</v>
      </c>
      <c r="AF52" s="412">
        <v>0</v>
      </c>
      <c r="AH52" s="475">
        <v>236962.61</v>
      </c>
      <c r="AI52" s="476">
        <v>2712172.5200000005</v>
      </c>
      <c r="AJ52" s="476">
        <v>2949135.13</v>
      </c>
      <c r="AK52" s="492">
        <v>4900000</v>
      </c>
      <c r="AL52" s="455"/>
      <c r="AM52" s="477">
        <v>0</v>
      </c>
      <c r="AN52" s="477">
        <v>340000</v>
      </c>
      <c r="AO52" s="477">
        <v>0</v>
      </c>
      <c r="AP52" s="477">
        <v>0</v>
      </c>
      <c r="AQ52" s="477"/>
      <c r="AR52" s="477"/>
      <c r="AS52" s="477"/>
      <c r="AT52" s="477"/>
      <c r="AU52" s="477"/>
      <c r="AV52" s="477"/>
      <c r="AW52" s="477"/>
      <c r="AX52" s="477"/>
      <c r="AY52" s="477">
        <v>340000</v>
      </c>
      <c r="AZ52" s="496">
        <v>0.11528803700493712</v>
      </c>
      <c r="BB52" s="433">
        <v>0</v>
      </c>
      <c r="BC52" s="433">
        <v>0</v>
      </c>
      <c r="BD52" s="433">
        <v>0</v>
      </c>
      <c r="BE52" s="433">
        <v>0</v>
      </c>
      <c r="BF52" s="433">
        <v>0</v>
      </c>
      <c r="BG52" s="433">
        <v>0</v>
      </c>
      <c r="BH52" s="433">
        <v>0</v>
      </c>
      <c r="BI52" s="433">
        <v>0</v>
      </c>
      <c r="BJ52" s="433">
        <v>0</v>
      </c>
      <c r="BK52" s="433">
        <v>0</v>
      </c>
      <c r="BL52" s="433">
        <v>0</v>
      </c>
      <c r="BM52" s="433">
        <v>0</v>
      </c>
      <c r="BN52" s="433">
        <v>0</v>
      </c>
      <c r="BO52" s="433">
        <v>340000</v>
      </c>
      <c r="BP52" s="433">
        <v>305000</v>
      </c>
      <c r="BQ52" s="433">
        <v>250000</v>
      </c>
      <c r="BR52" s="433">
        <v>0</v>
      </c>
      <c r="BS52" s="433">
        <v>0</v>
      </c>
      <c r="BT52" s="433">
        <v>0</v>
      </c>
      <c r="BU52" s="433">
        <v>400000</v>
      </c>
      <c r="BV52" s="433">
        <v>0</v>
      </c>
      <c r="BW52" s="433">
        <v>0</v>
      </c>
      <c r="BX52" s="433">
        <v>640000</v>
      </c>
      <c r="BY52" s="433">
        <v>620000</v>
      </c>
    </row>
    <row r="53" spans="3:80" ht="9" customHeight="1">
      <c r="C53" s="405"/>
      <c r="D53" s="17"/>
      <c r="E53" s="407"/>
      <c r="F53" s="408"/>
      <c r="G53" s="952"/>
      <c r="H53" s="952"/>
      <c r="I53" s="952"/>
      <c r="J53" s="952"/>
      <c r="K53" s="952"/>
      <c r="L53" s="952"/>
      <c r="M53" s="952"/>
      <c r="N53" s="952"/>
      <c r="O53" s="952"/>
      <c r="P53" s="408"/>
      <c r="Q53" s="408"/>
      <c r="R53" s="408"/>
      <c r="S53" s="408"/>
      <c r="T53" s="408"/>
      <c r="U53" s="408"/>
      <c r="V53" s="408"/>
      <c r="W53" s="408"/>
      <c r="X53" s="408"/>
      <c r="Y53" s="408"/>
      <c r="Z53" s="408"/>
      <c r="AA53" s="408"/>
      <c r="AB53" s="408"/>
      <c r="AC53" s="408"/>
      <c r="AD53" s="408"/>
      <c r="AE53" s="408"/>
      <c r="AF53" s="423"/>
      <c r="AH53" s="466"/>
      <c r="AI53" s="467"/>
      <c r="AJ53" s="467"/>
      <c r="AK53" s="490"/>
      <c r="AL53" s="455"/>
      <c r="AM53" s="468"/>
      <c r="AN53" s="468"/>
      <c r="AO53" s="468"/>
      <c r="AP53" s="468"/>
      <c r="AQ53" s="468"/>
      <c r="AR53" s="468"/>
      <c r="AS53" s="468"/>
      <c r="AT53" s="468"/>
      <c r="AU53" s="468"/>
      <c r="AV53" s="468"/>
      <c r="AW53" s="468"/>
      <c r="AX53" s="468"/>
      <c r="AY53" s="468"/>
      <c r="AZ53" s="469"/>
      <c r="BB53" s="432"/>
      <c r="BC53" s="432"/>
      <c r="BD53" s="432"/>
      <c r="BE53" s="432"/>
      <c r="BF53" s="432"/>
      <c r="BG53" s="432"/>
      <c r="BH53" s="432"/>
      <c r="BI53" s="432"/>
      <c r="BJ53" s="432"/>
      <c r="BK53" s="432"/>
      <c r="BL53" s="432"/>
      <c r="BM53" s="432"/>
      <c r="BN53" s="432"/>
      <c r="BO53" s="432"/>
      <c r="BP53" s="432"/>
      <c r="BQ53" s="432"/>
      <c r="BR53" s="432"/>
      <c r="BS53" s="432"/>
      <c r="BT53" s="432"/>
      <c r="BU53" s="432"/>
      <c r="BV53" s="432"/>
      <c r="BW53" s="432"/>
      <c r="BX53" s="432"/>
      <c r="BY53" s="432"/>
    </row>
    <row r="54" spans="3:80" s="54" customFormat="1" ht="22" customHeight="1">
      <c r="D54" s="409" t="s">
        <v>762</v>
      </c>
      <c r="E54" s="410"/>
      <c r="F54" s="411">
        <v>643057.75</v>
      </c>
      <c r="G54" s="411">
        <v>530186.23999999999</v>
      </c>
      <c r="H54" s="411">
        <v>641357.52</v>
      </c>
      <c r="I54" s="411">
        <v>887239.73</v>
      </c>
      <c r="J54" s="411">
        <v>635436.15999999992</v>
      </c>
      <c r="K54" s="411">
        <v>-346843.56999999995</v>
      </c>
      <c r="L54" s="411">
        <v>57506.17</v>
      </c>
      <c r="M54" s="411">
        <v>520225.54000000004</v>
      </c>
      <c r="N54" s="411">
        <v>386588.37</v>
      </c>
      <c r="O54" s="411">
        <v>477267.08000000007</v>
      </c>
      <c r="P54" s="411">
        <v>1236113.7299999997</v>
      </c>
      <c r="Q54" s="411">
        <v>482497.73</v>
      </c>
      <c r="R54" s="411">
        <v>190674.89</v>
      </c>
      <c r="S54" s="411">
        <v>-121307.53999999998</v>
      </c>
      <c r="T54" s="411">
        <v>581977.93999999994</v>
      </c>
      <c r="U54" s="411">
        <v>126334.93</v>
      </c>
      <c r="V54" s="411">
        <v>689957.54</v>
      </c>
      <c r="W54" s="411">
        <v>201889.890000001</v>
      </c>
      <c r="X54" s="411">
        <v>151945.76999999999</v>
      </c>
      <c r="Y54" s="411">
        <v>0</v>
      </c>
      <c r="Z54" s="411">
        <v>0</v>
      </c>
      <c r="AA54" s="411">
        <v>0</v>
      </c>
      <c r="AB54" s="411">
        <v>0</v>
      </c>
      <c r="AC54" s="411">
        <v>0</v>
      </c>
      <c r="AD54" s="412"/>
      <c r="AE54" s="411">
        <v>1821473.4200000009</v>
      </c>
      <c r="AF54" s="411">
        <v>0</v>
      </c>
      <c r="AH54" s="479">
        <v>3026628.29</v>
      </c>
      <c r="AI54" s="480">
        <v>3292800.7200000007</v>
      </c>
      <c r="AJ54" s="480">
        <v>6319429.0099999998</v>
      </c>
      <c r="AK54" s="493">
        <v>7930000</v>
      </c>
      <c r="AL54" s="481"/>
      <c r="AM54" s="482">
        <v>1265000</v>
      </c>
      <c r="AN54" s="482">
        <v>450000</v>
      </c>
      <c r="AO54" s="482"/>
      <c r="AP54" s="482"/>
      <c r="AQ54" s="482"/>
      <c r="AR54" s="482"/>
      <c r="AS54" s="482"/>
      <c r="AT54" s="482"/>
      <c r="AU54" s="482"/>
      <c r="AV54" s="482"/>
      <c r="AW54" s="482"/>
      <c r="AX54" s="482"/>
      <c r="AY54" s="482">
        <v>1715000</v>
      </c>
      <c r="AZ54" s="483"/>
      <c r="BB54" s="434">
        <v>0</v>
      </c>
      <c r="BC54" s="434">
        <v>0</v>
      </c>
      <c r="BD54" s="434">
        <v>0</v>
      </c>
      <c r="BE54" s="434">
        <v>0</v>
      </c>
      <c r="BF54" s="434">
        <v>0</v>
      </c>
      <c r="BG54" s="434">
        <v>0</v>
      </c>
      <c r="BH54" s="434">
        <v>0</v>
      </c>
      <c r="BI54" s="434">
        <v>0</v>
      </c>
      <c r="BJ54" s="434">
        <v>925000</v>
      </c>
      <c r="BK54" s="434">
        <v>0</v>
      </c>
      <c r="BL54" s="434">
        <v>0</v>
      </c>
      <c r="BM54" s="434">
        <v>340000</v>
      </c>
      <c r="BN54" s="434">
        <v>0</v>
      </c>
      <c r="BO54" s="434">
        <v>450000</v>
      </c>
      <c r="BP54" s="434">
        <v>400000</v>
      </c>
      <c r="BQ54" s="434">
        <v>250000</v>
      </c>
      <c r="BR54" s="434">
        <v>0</v>
      </c>
      <c r="BS54" s="434">
        <v>0</v>
      </c>
      <c r="BT54" s="434">
        <v>0</v>
      </c>
      <c r="BU54" s="434">
        <v>400000</v>
      </c>
      <c r="BV54" s="434">
        <v>0</v>
      </c>
      <c r="BW54" s="434">
        <v>0</v>
      </c>
      <c r="BX54" s="434">
        <v>640000</v>
      </c>
      <c r="BY54" s="434">
        <v>620000</v>
      </c>
    </row>
    <row r="55" spans="3:80">
      <c r="AH55" s="941"/>
      <c r="AI55" s="942"/>
      <c r="AJ55" s="942"/>
      <c r="AK55" s="943"/>
      <c r="AL55" s="944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6"/>
    </row>
    <row r="56" spans="3:80" s="54" customFormat="1" ht="22" customHeight="1">
      <c r="D56" s="409" t="s">
        <v>604</v>
      </c>
      <c r="E56" s="410"/>
      <c r="F56" s="411">
        <v>804837.18</v>
      </c>
      <c r="G56" s="411">
        <v>623962.96</v>
      </c>
      <c r="H56" s="411">
        <v>704698.27</v>
      </c>
      <c r="I56" s="411">
        <v>933703.89</v>
      </c>
      <c r="J56" s="411">
        <v>700007.19</v>
      </c>
      <c r="K56" s="411">
        <v>-261736.62999999995</v>
      </c>
      <c r="L56" s="411">
        <v>279522.52</v>
      </c>
      <c r="M56" s="411">
        <v>694885.93</v>
      </c>
      <c r="N56" s="411">
        <v>529843.49</v>
      </c>
      <c r="O56" s="411">
        <v>588490.96000000008</v>
      </c>
      <c r="P56" s="411">
        <v>1339415.1999999997</v>
      </c>
      <c r="Q56" s="411">
        <v>461428.01</v>
      </c>
      <c r="R56" s="411">
        <v>376046.55000000005</v>
      </c>
      <c r="S56" s="411">
        <v>149680.01999999932</v>
      </c>
      <c r="T56" s="411">
        <v>757972.1299999957</v>
      </c>
      <c r="U56" s="411">
        <v>339862.5499999958</v>
      </c>
      <c r="V56" s="411">
        <v>929980.49999999581</v>
      </c>
      <c r="W56" s="411">
        <v>302595.12000000098</v>
      </c>
      <c r="X56" s="411">
        <v>249108.04</v>
      </c>
      <c r="Y56" s="411">
        <v>0</v>
      </c>
      <c r="Z56" s="411">
        <v>0</v>
      </c>
      <c r="AA56" s="411">
        <v>0</v>
      </c>
      <c r="AB56" s="411">
        <v>0</v>
      </c>
      <c r="AC56" s="411">
        <v>0</v>
      </c>
      <c r="AD56" s="412"/>
      <c r="AE56" s="411">
        <v>3105244.9099999871</v>
      </c>
      <c r="AF56" s="411">
        <v>0</v>
      </c>
      <c r="AH56" s="947" t="s">
        <v>669</v>
      </c>
      <c r="AI56" s="948"/>
      <c r="AJ56" s="948"/>
      <c r="AK56" s="949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1"/>
      <c r="BB56" s="435"/>
      <c r="BC56" s="435"/>
      <c r="BD56" s="435"/>
      <c r="BE56" s="435"/>
      <c r="BF56" s="435"/>
      <c r="BG56" s="435"/>
      <c r="BH56" s="435"/>
      <c r="BI56" s="435"/>
      <c r="BJ56" s="435"/>
      <c r="BK56" s="435"/>
      <c r="BL56" s="435"/>
      <c r="BM56" s="435"/>
      <c r="BN56" s="435"/>
      <c r="BO56" s="435"/>
      <c r="BP56" s="435"/>
      <c r="BQ56" s="435"/>
      <c r="BR56" s="435"/>
      <c r="BS56" s="435"/>
      <c r="BT56" s="435"/>
      <c r="BU56" s="435"/>
      <c r="BV56" s="435"/>
      <c r="BW56" s="435"/>
      <c r="BX56" s="435"/>
      <c r="BY56" s="435"/>
    </row>
    <row r="58" spans="3:80" s="413" customFormat="1" ht="15" outlineLevel="1">
      <c r="D58" s="413" t="s">
        <v>573</v>
      </c>
      <c r="F58" s="414">
        <v>804837.1799999997</v>
      </c>
      <c r="G58" s="414">
        <v>623962.96000000054</v>
      </c>
      <c r="H58" s="414">
        <v>704698.26999999804</v>
      </c>
      <c r="I58" s="414">
        <v>933703.88999999908</v>
      </c>
      <c r="J58" s="414">
        <v>700007.19</v>
      </c>
      <c r="K58" s="414">
        <v>-261736.63000000286</v>
      </c>
      <c r="L58" s="414">
        <v>279522.52000000072</v>
      </c>
      <c r="M58" s="414">
        <v>694885.92999999865</v>
      </c>
      <c r="N58" s="414">
        <v>529843.4899999979</v>
      </c>
      <c r="O58" s="414">
        <v>-267505.89999999804</v>
      </c>
      <c r="P58" s="414">
        <v>1339415.1999999988</v>
      </c>
      <c r="Q58" s="414">
        <v>461428.01</v>
      </c>
      <c r="R58" s="414">
        <v>376046.55000000028</v>
      </c>
      <c r="S58" s="414">
        <v>149680.01999999932</v>
      </c>
      <c r="T58" s="414">
        <v>757972.12999999803</v>
      </c>
      <c r="U58" s="414">
        <v>334647.54999999795</v>
      </c>
      <c r="V58" s="414">
        <v>924418.26999999816</v>
      </c>
      <c r="W58" s="414">
        <v>302595.12000000104</v>
      </c>
      <c r="X58" s="414">
        <v>249108.03999999957</v>
      </c>
      <c r="Y58" s="414">
        <v>351333.33333333209</v>
      </c>
      <c r="Z58" s="414">
        <v>816333.33333333442</v>
      </c>
      <c r="AA58" s="414">
        <v>736333.33333333302</v>
      </c>
      <c r="AB58" s="414">
        <v>271333.33333333163</v>
      </c>
      <c r="AC58" s="414">
        <v>366333.33333333395</v>
      </c>
      <c r="AD58" s="415"/>
      <c r="AE58" s="415"/>
      <c r="AF58" s="416"/>
      <c r="AH58" s="438"/>
      <c r="AI58" s="438"/>
      <c r="AJ58" s="438"/>
      <c r="AK58" s="416"/>
      <c r="AL58" s="428"/>
      <c r="AM58" s="427"/>
      <c r="AN58" s="427"/>
      <c r="AO58" s="427"/>
      <c r="AP58" s="427"/>
      <c r="AQ58" s="427"/>
      <c r="AR58" s="427"/>
      <c r="AS58" s="427"/>
      <c r="AT58" s="427"/>
      <c r="AU58" s="427"/>
      <c r="AV58" s="427"/>
      <c r="AW58" s="427"/>
      <c r="AX58" s="427"/>
      <c r="AY58" s="427"/>
      <c r="AZ58" s="427"/>
      <c r="BB58" s="428"/>
      <c r="BC58" s="428"/>
      <c r="BD58" s="428"/>
      <c r="BE58" s="428"/>
      <c r="BF58" s="428"/>
      <c r="BG58" s="428"/>
      <c r="BH58" s="428"/>
      <c r="BI58" s="428"/>
      <c r="BJ58" s="428"/>
      <c r="BK58" s="428"/>
      <c r="BL58" s="428"/>
      <c r="BM58" s="428"/>
      <c r="BN58" s="428"/>
      <c r="BO58" s="428"/>
      <c r="BP58" s="428"/>
      <c r="BQ58" s="428"/>
      <c r="BR58" s="428"/>
      <c r="BS58" s="428"/>
      <c r="BT58" s="428"/>
      <c r="BU58" s="428"/>
      <c r="BV58" s="428"/>
      <c r="BW58" s="428"/>
      <c r="BX58" s="428"/>
      <c r="BY58" s="428"/>
    </row>
    <row r="59" spans="3:80" s="413" customFormat="1" ht="15" outlineLevel="1">
      <c r="D59" s="413" t="s">
        <v>77</v>
      </c>
      <c r="F59" s="414">
        <v>0</v>
      </c>
      <c r="G59" s="414">
        <v>0</v>
      </c>
      <c r="H59" s="414">
        <v>1.9790604710578918E-9</v>
      </c>
      <c r="I59" s="414">
        <v>9.3132257461547852E-10</v>
      </c>
      <c r="J59" s="414">
        <v>0</v>
      </c>
      <c r="K59" s="414">
        <v>2.9103830456733704E-9</v>
      </c>
      <c r="L59" s="414">
        <v>-6.9849193096160889E-10</v>
      </c>
      <c r="M59" s="414">
        <v>1.3969838619232178E-9</v>
      </c>
      <c r="N59" s="414">
        <v>2.0954757928848267E-9</v>
      </c>
      <c r="O59" s="414">
        <v>855996.85999999812</v>
      </c>
      <c r="P59" s="414">
        <v>0</v>
      </c>
      <c r="Q59" s="414">
        <v>0</v>
      </c>
      <c r="R59" s="414">
        <v>0</v>
      </c>
      <c r="S59" s="414">
        <v>0</v>
      </c>
      <c r="T59" s="414">
        <v>-2.3283064365386963E-9</v>
      </c>
      <c r="U59" s="414">
        <v>5214.9999999978463</v>
      </c>
      <c r="V59" s="414">
        <v>5562.2299999976531</v>
      </c>
      <c r="W59" s="414">
        <v>0</v>
      </c>
      <c r="X59" s="414">
        <v>4.3655745685100555E-10</v>
      </c>
      <c r="Y59" s="414">
        <v>-351333.33333333209</v>
      </c>
      <c r="Z59" s="414">
        <v>-816333.33333333442</v>
      </c>
      <c r="AA59" s="414">
        <v>-736333.33333333302</v>
      </c>
      <c r="AB59" s="414">
        <v>-271333.33333333163</v>
      </c>
      <c r="AC59" s="414">
        <v>-366333.33333333395</v>
      </c>
      <c r="AD59" s="415"/>
      <c r="AE59" s="415"/>
      <c r="AF59" s="416"/>
      <c r="AH59" s="438"/>
      <c r="AI59" s="438"/>
      <c r="AJ59" s="438"/>
      <c r="AK59" s="416"/>
      <c r="AL59" s="428"/>
      <c r="AM59" s="427"/>
      <c r="AN59" s="427"/>
      <c r="AO59" s="427"/>
      <c r="AP59" s="427"/>
      <c r="AQ59" s="427"/>
      <c r="AR59" s="427"/>
      <c r="AS59" s="427"/>
      <c r="AT59" s="427"/>
      <c r="AU59" s="427"/>
      <c r="AV59" s="427"/>
      <c r="AW59" s="427"/>
      <c r="AX59" s="427"/>
      <c r="AY59" s="427"/>
      <c r="AZ59" s="427"/>
      <c r="BB59" s="428"/>
      <c r="BC59" s="428"/>
      <c r="BD59" s="428"/>
      <c r="BE59" s="428"/>
      <c r="BF59" s="428"/>
      <c r="BG59" s="428"/>
      <c r="BH59" s="428"/>
      <c r="BI59" s="428"/>
      <c r="BJ59" s="428"/>
      <c r="BK59" s="428"/>
      <c r="BL59" s="428"/>
      <c r="BM59" s="428"/>
      <c r="BN59" s="428"/>
      <c r="BO59" s="428"/>
      <c r="BP59" s="428"/>
      <c r="BQ59" s="428"/>
      <c r="BR59" s="428"/>
      <c r="BS59" s="428"/>
      <c r="BT59" s="428"/>
      <c r="BU59" s="428"/>
      <c r="BV59" s="428"/>
      <c r="BW59" s="428"/>
      <c r="BX59" s="428"/>
      <c r="BY59" s="428"/>
    </row>
    <row r="60" spans="3:80">
      <c r="D60" s="509"/>
      <c r="O60" s="953"/>
      <c r="P60" s="953"/>
      <c r="Q60" s="953"/>
      <c r="R60" s="953"/>
      <c r="S60" s="953"/>
      <c r="T60" s="953"/>
      <c r="U60" s="953"/>
      <c r="V60" s="953"/>
      <c r="W60" s="953"/>
      <c r="X60" s="953"/>
      <c r="Y60" s="953"/>
      <c r="Z60" s="953"/>
      <c r="AA60" s="953"/>
      <c r="AB60" s="953"/>
      <c r="AC60" s="953"/>
    </row>
    <row r="61" spans="3:80" s="38" customFormat="1" ht="21.75" customHeight="1"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F61" s="494"/>
      <c r="AH61" s="495"/>
      <c r="AI61" s="495"/>
      <c r="AJ61" s="495"/>
      <c r="AK61" s="494"/>
      <c r="AL61" s="429"/>
      <c r="AM61" s="429"/>
      <c r="AN61" s="429"/>
      <c r="AO61" s="429"/>
      <c r="AP61" s="429"/>
      <c r="AQ61" s="429"/>
      <c r="AR61" s="429"/>
      <c r="AS61" s="429"/>
      <c r="AT61" s="429"/>
      <c r="AU61" s="429"/>
      <c r="AV61" s="429"/>
      <c r="AW61" s="429"/>
      <c r="AX61" s="429"/>
      <c r="AY61" s="429"/>
      <c r="AZ61" s="429"/>
      <c r="BB61" s="429"/>
      <c r="BC61" s="429"/>
      <c r="BD61" s="429"/>
      <c r="BE61" s="429"/>
      <c r="BF61" s="429"/>
      <c r="BG61" s="429"/>
      <c r="BH61" s="429"/>
      <c r="BI61" s="429"/>
      <c r="BJ61" s="429"/>
      <c r="BK61" s="429"/>
      <c r="BL61" s="429"/>
      <c r="BM61" s="429"/>
      <c r="BN61" s="429"/>
      <c r="BO61" s="429"/>
      <c r="BP61" s="429"/>
      <c r="BQ61" s="429"/>
      <c r="BR61" s="429"/>
      <c r="BS61" s="429"/>
      <c r="BT61" s="429"/>
      <c r="BU61" s="429"/>
      <c r="BV61" s="429"/>
      <c r="BW61" s="429"/>
      <c r="BX61" s="429"/>
      <c r="BY61" s="429"/>
    </row>
    <row r="62" spans="3:80" s="38" customFormat="1" ht="21.75" customHeight="1"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F62" s="494"/>
      <c r="AH62" s="495"/>
      <c r="AI62" s="495"/>
      <c r="AJ62" s="495"/>
      <c r="AK62" s="494"/>
      <c r="AL62" s="429"/>
      <c r="AM62" s="429"/>
      <c r="AN62" s="429"/>
      <c r="AO62" s="429"/>
      <c r="AP62" s="429"/>
      <c r="AQ62" s="429"/>
      <c r="AR62" s="429"/>
      <c r="AS62" s="429"/>
      <c r="AT62" s="429"/>
      <c r="AU62" s="429"/>
      <c r="AV62" s="429"/>
      <c r="AW62" s="429"/>
      <c r="AX62" s="429"/>
      <c r="AY62" s="429"/>
      <c r="AZ62" s="429"/>
      <c r="BB62" s="429"/>
      <c r="BC62" s="429"/>
      <c r="BD62" s="429"/>
      <c r="BE62" s="429"/>
      <c r="BF62" s="429"/>
      <c r="BG62" s="429"/>
      <c r="BH62" s="429"/>
      <c r="BI62" s="429"/>
      <c r="BJ62" s="429"/>
      <c r="BK62" s="429"/>
      <c r="BL62" s="429"/>
      <c r="BM62" s="429"/>
      <c r="BN62" s="429"/>
      <c r="BO62" s="429"/>
      <c r="BP62" s="429"/>
      <c r="BQ62" s="429"/>
      <c r="BR62" s="429"/>
      <c r="BS62" s="429"/>
      <c r="BT62" s="429"/>
      <c r="BU62" s="429"/>
      <c r="BV62" s="429"/>
      <c r="BW62" s="429"/>
      <c r="BX62" s="429"/>
      <c r="BY62" s="429"/>
    </row>
    <row r="63" spans="3:80" s="38" customFormat="1" ht="21.75" customHeight="1"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F63" s="494"/>
      <c r="AH63" s="495"/>
      <c r="AI63" s="495"/>
      <c r="AJ63" s="495"/>
      <c r="AK63" s="494"/>
      <c r="AL63" s="429"/>
      <c r="AM63" s="429"/>
      <c r="AN63" s="429"/>
      <c r="AO63" s="429"/>
      <c r="AP63" s="429"/>
      <c r="AQ63" s="429"/>
      <c r="AR63" s="429"/>
      <c r="AS63" s="429"/>
      <c r="AT63" s="429"/>
      <c r="AU63" s="429"/>
      <c r="AV63" s="429"/>
      <c r="AW63" s="429"/>
      <c r="AX63" s="429"/>
      <c r="AY63" s="429"/>
      <c r="AZ63" s="429"/>
      <c r="BB63" s="429"/>
      <c r="BC63" s="429"/>
      <c r="BD63" s="429"/>
      <c r="BE63" s="429"/>
      <c r="BF63" s="429"/>
      <c r="BG63" s="429"/>
      <c r="BH63" s="429"/>
      <c r="BI63" s="429"/>
      <c r="BJ63" s="429"/>
      <c r="BK63" s="429"/>
      <c r="BL63" s="429"/>
      <c r="BM63" s="429"/>
      <c r="BN63" s="429"/>
      <c r="BO63" s="429"/>
      <c r="BP63" s="429"/>
      <c r="BQ63" s="429"/>
      <c r="BR63" s="429"/>
      <c r="BS63" s="429"/>
      <c r="BT63" s="429"/>
      <c r="BU63" s="429"/>
      <c r="BV63" s="429"/>
      <c r="BW63" s="429"/>
      <c r="BX63" s="429"/>
      <c r="BY63" s="429"/>
    </row>
    <row r="64" spans="3:80" s="38" customFormat="1" ht="21.75" customHeight="1"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F64" s="494"/>
      <c r="AH64" s="495"/>
      <c r="AI64" s="495"/>
      <c r="AJ64" s="495"/>
      <c r="AK64" s="494"/>
      <c r="AL64" s="429"/>
      <c r="AM64" s="429"/>
      <c r="AN64" s="429"/>
      <c r="AO64" s="429"/>
      <c r="AP64" s="429"/>
      <c r="AQ64" s="429"/>
      <c r="AR64" s="429"/>
      <c r="AS64" s="429"/>
      <c r="AT64" s="429"/>
      <c r="AU64" s="429"/>
      <c r="AV64" s="429"/>
      <c r="AW64" s="429"/>
      <c r="AX64" s="429"/>
      <c r="AY64" s="429"/>
      <c r="AZ64" s="429"/>
      <c r="BB64" s="429"/>
      <c r="BC64" s="429"/>
      <c r="BD64" s="429"/>
      <c r="BE64" s="429"/>
      <c r="BF64" s="429"/>
      <c r="BG64" s="429"/>
      <c r="BH64" s="429"/>
      <c r="BI64" s="429"/>
      <c r="BJ64" s="429"/>
      <c r="BK64" s="429"/>
      <c r="BL64" s="429"/>
      <c r="BM64" s="429"/>
      <c r="BN64" s="429"/>
      <c r="BO64" s="429"/>
      <c r="BP64" s="429"/>
      <c r="BQ64" s="429"/>
      <c r="BR64" s="429"/>
      <c r="BS64" s="429"/>
      <c r="BT64" s="429"/>
      <c r="BU64" s="429"/>
      <c r="BV64" s="429"/>
      <c r="BW64" s="429"/>
      <c r="BX64" s="429"/>
      <c r="BY64" s="429"/>
    </row>
    <row r="65" spans="4:77" s="38" customFormat="1" ht="21.75" customHeight="1"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F65" s="494"/>
      <c r="AH65" s="495"/>
      <c r="AI65" s="495"/>
      <c r="AJ65" s="495"/>
      <c r="AK65" s="494"/>
      <c r="AL65" s="429"/>
      <c r="AM65" s="429"/>
      <c r="AN65" s="429"/>
      <c r="AO65" s="429"/>
      <c r="AP65" s="429"/>
      <c r="AQ65" s="429"/>
      <c r="AR65" s="429"/>
      <c r="AS65" s="429"/>
      <c r="AT65" s="429"/>
      <c r="AU65" s="429"/>
      <c r="AV65" s="429"/>
      <c r="AW65" s="429"/>
      <c r="AX65" s="429"/>
      <c r="AY65" s="429"/>
      <c r="AZ65" s="429"/>
      <c r="BB65" s="429"/>
      <c r="BC65" s="429"/>
      <c r="BD65" s="429"/>
      <c r="BE65" s="429"/>
      <c r="BF65" s="429"/>
      <c r="BG65" s="429"/>
      <c r="BH65" s="429"/>
      <c r="BI65" s="429"/>
      <c r="BJ65" s="429"/>
      <c r="BK65" s="429"/>
      <c r="BL65" s="429"/>
      <c r="BM65" s="429"/>
      <c r="BN65" s="429"/>
      <c r="BO65" s="429"/>
      <c r="BP65" s="429"/>
      <c r="BQ65" s="429"/>
      <c r="BR65" s="429"/>
      <c r="BS65" s="429"/>
      <c r="BT65" s="429"/>
      <c r="BU65" s="429"/>
      <c r="BV65" s="429"/>
      <c r="BW65" s="429"/>
      <c r="BX65" s="429"/>
      <c r="BY65" s="429"/>
    </row>
    <row r="66" spans="4:77" s="38" customFormat="1" ht="21.75" customHeight="1"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F66" s="494"/>
      <c r="AH66" s="495"/>
      <c r="AI66" s="495"/>
      <c r="AJ66" s="495"/>
      <c r="AK66" s="494"/>
      <c r="AL66" s="429"/>
      <c r="AM66" s="429"/>
      <c r="AN66" s="429"/>
      <c r="AO66" s="429"/>
      <c r="AP66" s="429"/>
      <c r="AQ66" s="429"/>
      <c r="AR66" s="429"/>
      <c r="AS66" s="429"/>
      <c r="AT66" s="429"/>
      <c r="AU66" s="429"/>
      <c r="AV66" s="429"/>
      <c r="AW66" s="429"/>
      <c r="AX66" s="429"/>
      <c r="AY66" s="429"/>
      <c r="AZ66" s="429"/>
      <c r="BB66" s="429"/>
      <c r="BC66" s="429"/>
      <c r="BD66" s="429"/>
      <c r="BE66" s="429"/>
      <c r="BF66" s="429"/>
      <c r="BG66" s="429"/>
      <c r="BH66" s="429"/>
      <c r="BI66" s="429"/>
      <c r="BJ66" s="429"/>
      <c r="BK66" s="429"/>
      <c r="BL66" s="429"/>
      <c r="BM66" s="429"/>
      <c r="BN66" s="429"/>
      <c r="BO66" s="429"/>
      <c r="BP66" s="429"/>
      <c r="BQ66" s="429"/>
      <c r="BR66" s="429"/>
      <c r="BS66" s="429"/>
      <c r="BT66" s="429"/>
      <c r="BU66" s="429"/>
      <c r="BV66" s="429"/>
      <c r="BW66" s="429"/>
      <c r="BX66" s="429"/>
      <c r="BY66" s="429"/>
    </row>
    <row r="67" spans="4:77" s="38" customFormat="1" ht="21.75" customHeight="1"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F67" s="494"/>
      <c r="AH67" s="495"/>
      <c r="AI67" s="495"/>
      <c r="AJ67" s="495"/>
      <c r="AK67" s="494"/>
      <c r="AL67" s="429"/>
      <c r="AM67" s="429"/>
      <c r="AN67" s="429"/>
      <c r="AO67" s="429"/>
      <c r="AP67" s="429"/>
      <c r="AQ67" s="429"/>
      <c r="AR67" s="429"/>
      <c r="AS67" s="429"/>
      <c r="AT67" s="429"/>
      <c r="AU67" s="429"/>
      <c r="AV67" s="429"/>
      <c r="AW67" s="429"/>
      <c r="AX67" s="429"/>
      <c r="AY67" s="429"/>
      <c r="AZ67" s="429"/>
      <c r="BB67" s="429"/>
      <c r="BC67" s="429"/>
      <c r="BD67" s="429"/>
      <c r="BE67" s="429"/>
      <c r="BF67" s="429"/>
      <c r="BG67" s="429"/>
      <c r="BH67" s="429"/>
      <c r="BI67" s="429"/>
      <c r="BJ67" s="429"/>
      <c r="BK67" s="429"/>
      <c r="BL67" s="429"/>
      <c r="BM67" s="429"/>
      <c r="BN67" s="429"/>
      <c r="BO67" s="429"/>
      <c r="BP67" s="429"/>
      <c r="BQ67" s="429"/>
      <c r="BR67" s="429"/>
      <c r="BS67" s="429"/>
      <c r="BT67" s="429"/>
      <c r="BU67" s="429"/>
      <c r="BV67" s="429"/>
      <c r="BW67" s="429"/>
      <c r="BX67" s="429"/>
      <c r="BY67" s="429"/>
    </row>
    <row r="68" spans="4:77" s="38" customFormat="1" ht="21.75" customHeight="1"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F68" s="494"/>
      <c r="AH68" s="495"/>
      <c r="AI68" s="495"/>
      <c r="AJ68" s="495"/>
      <c r="AK68" s="494"/>
      <c r="AL68" s="429"/>
      <c r="AM68" s="429"/>
      <c r="AN68" s="429"/>
      <c r="AO68" s="429"/>
      <c r="AP68" s="429"/>
      <c r="AQ68" s="429"/>
      <c r="AR68" s="429"/>
      <c r="AS68" s="429"/>
      <c r="AT68" s="429"/>
      <c r="AU68" s="429"/>
      <c r="AV68" s="429"/>
      <c r="AW68" s="429"/>
      <c r="AX68" s="429"/>
      <c r="AY68" s="429"/>
      <c r="AZ68" s="429"/>
      <c r="BB68" s="429"/>
      <c r="BC68" s="429"/>
      <c r="BD68" s="429"/>
      <c r="BE68" s="429"/>
      <c r="BF68" s="429"/>
      <c r="BG68" s="429"/>
      <c r="BH68" s="429"/>
      <c r="BI68" s="429"/>
      <c r="BJ68" s="429"/>
      <c r="BK68" s="429"/>
      <c r="BL68" s="429"/>
      <c r="BM68" s="429"/>
      <c r="BN68" s="429"/>
      <c r="BO68" s="429"/>
      <c r="BP68" s="429"/>
      <c r="BQ68" s="429"/>
      <c r="BR68" s="429"/>
      <c r="BS68" s="429"/>
      <c r="BT68" s="429"/>
      <c r="BU68" s="429"/>
      <c r="BV68" s="429"/>
      <c r="BW68" s="429"/>
      <c r="BX68" s="429"/>
      <c r="BY68" s="429"/>
    </row>
    <row r="69" spans="4:77" s="38" customFormat="1" ht="21.75" customHeight="1"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F69" s="494"/>
      <c r="AH69" s="495"/>
      <c r="AI69" s="495"/>
      <c r="AJ69" s="495"/>
      <c r="AK69" s="494"/>
      <c r="AL69" s="429"/>
      <c r="AM69" s="429"/>
      <c r="AN69" s="429"/>
      <c r="AO69" s="429"/>
      <c r="AP69" s="429"/>
      <c r="AQ69" s="429"/>
      <c r="AR69" s="429"/>
      <c r="AS69" s="429"/>
      <c r="AT69" s="429"/>
      <c r="AU69" s="429"/>
      <c r="AV69" s="429"/>
      <c r="AW69" s="429"/>
      <c r="AX69" s="429"/>
      <c r="AY69" s="429"/>
      <c r="AZ69" s="429"/>
      <c r="BB69" s="429"/>
      <c r="BC69" s="429"/>
      <c r="BD69" s="429"/>
      <c r="BE69" s="429"/>
      <c r="BF69" s="429"/>
      <c r="BG69" s="429"/>
      <c r="BH69" s="429"/>
      <c r="BI69" s="429"/>
      <c r="BJ69" s="429"/>
      <c r="BK69" s="429"/>
      <c r="BL69" s="429"/>
      <c r="BM69" s="429"/>
      <c r="BN69" s="429"/>
      <c r="BO69" s="429"/>
      <c r="BP69" s="429"/>
      <c r="BQ69" s="429"/>
      <c r="BR69" s="429"/>
      <c r="BS69" s="429"/>
      <c r="BT69" s="429"/>
      <c r="BU69" s="429"/>
      <c r="BV69" s="429"/>
      <c r="BW69" s="429"/>
      <c r="BX69" s="429"/>
      <c r="BY69" s="429"/>
    </row>
    <row r="70" spans="4:77"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4:77"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4:77"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</sheetData>
  <mergeCells count="1">
    <mergeCell ref="D6:D8"/>
  </mergeCells>
  <phoneticPr fontId="36" type="noConversion"/>
  <pageMargins left="0.70866141732283472" right="0.70866141732283472" top="0.74803149606299213" bottom="0.74803149606299213" header="0.31496062992125984" footer="0.31496062992125984"/>
  <pageSetup paperSize="9" scale="43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9D5F-8F55-41F7-ABCD-541581033B95}">
  <sheetPr codeName="Sheet21">
    <tabColor theme="9" tint="-0.499984740745262"/>
  </sheetPr>
  <dimension ref="D2:AF40"/>
  <sheetViews>
    <sheetView showGridLines="0" topLeftCell="A12" zoomScale="85" zoomScaleNormal="85" workbookViewId="0">
      <selection activeCell="R37" sqref="R37"/>
    </sheetView>
  </sheetViews>
  <sheetFormatPr baseColWidth="10" defaultColWidth="8.83203125" defaultRowHeight="20.5" customHeight="1"/>
  <cols>
    <col min="1" max="3" width="8.83203125" style="1"/>
    <col min="4" max="4" width="29.1640625" style="1" customWidth="1"/>
    <col min="5" max="5" width="3.5" style="1" customWidth="1"/>
    <col min="6" max="18" width="9.83203125" style="101" customWidth="1"/>
    <col min="19" max="32" width="9.83203125" style="1" customWidth="1"/>
    <col min="33" max="16384" width="8.83203125" style="1"/>
  </cols>
  <sheetData>
    <row r="2" spans="4:32" ht="29.25" customHeight="1">
      <c r="D2" s="975"/>
      <c r="F2" s="957" t="s">
        <v>675</v>
      </c>
      <c r="G2" s="958"/>
      <c r="H2" s="958"/>
      <c r="I2" s="958"/>
      <c r="J2" s="958"/>
      <c r="K2" s="958"/>
      <c r="L2" s="958"/>
      <c r="M2" s="958"/>
      <c r="N2" s="958"/>
      <c r="O2" s="958"/>
      <c r="P2" s="958"/>
      <c r="Q2" s="958"/>
      <c r="R2" s="958"/>
      <c r="T2" s="969" t="s">
        <v>677</v>
      </c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4:32" ht="20.5" customHeight="1">
      <c r="D3" s="976"/>
      <c r="F3" s="959" t="s">
        <v>678</v>
      </c>
      <c r="G3" s="959" t="str">
        <f>Capex!F7</f>
        <v>Aug 23</v>
      </c>
      <c r="H3" s="959" t="str">
        <f>Capex!G7</f>
        <v>Sep 23</v>
      </c>
      <c r="I3" s="959" t="str">
        <f>Capex!H7</f>
        <v>Oct 23</v>
      </c>
      <c r="J3" s="959" t="str">
        <f>Capex!I7</f>
        <v>Nov 23</v>
      </c>
      <c r="K3" s="959" t="str">
        <f>Capex!J7</f>
        <v>Dec 23</v>
      </c>
      <c r="L3" s="959" t="str">
        <f>Capex!K7</f>
        <v>Jan 24</v>
      </c>
      <c r="M3" s="959" t="str">
        <f>Capex!L7</f>
        <v>Feb 24</v>
      </c>
      <c r="N3" s="959" t="str">
        <f>Capex!M7</f>
        <v>Mar 24</v>
      </c>
      <c r="O3" s="959" t="str">
        <f>Capex!N7</f>
        <v>Apr 24</v>
      </c>
      <c r="P3" s="959" t="str">
        <f>Capex!O7</f>
        <v>May 24</v>
      </c>
      <c r="Q3" s="959" t="str">
        <f>Capex!P7</f>
        <v>Jun 24</v>
      </c>
      <c r="R3" s="959" t="str">
        <f>Capex!Q7</f>
        <v>Jul 24</v>
      </c>
      <c r="T3" s="970" t="str">
        <f t="shared" ref="T3:AF4" si="0">F23</f>
        <v>b/fwd FY23</v>
      </c>
      <c r="U3" s="970" t="str">
        <f t="shared" si="0"/>
        <v>Aug 23</v>
      </c>
      <c r="V3" s="970" t="str">
        <f t="shared" si="0"/>
        <v>Sep 23</v>
      </c>
      <c r="W3" s="970" t="str">
        <f t="shared" si="0"/>
        <v>Oct 23</v>
      </c>
      <c r="X3" s="970" t="str">
        <f t="shared" si="0"/>
        <v>Nov 23</v>
      </c>
      <c r="Y3" s="970" t="str">
        <f t="shared" si="0"/>
        <v>Dec 23</v>
      </c>
      <c r="Z3" s="970" t="str">
        <f t="shared" si="0"/>
        <v>Jan 24</v>
      </c>
      <c r="AA3" s="970" t="str">
        <f t="shared" si="0"/>
        <v>Feb 24</v>
      </c>
      <c r="AB3" s="970" t="str">
        <f t="shared" si="0"/>
        <v>Mar 24</v>
      </c>
      <c r="AC3" s="970" t="str">
        <f t="shared" si="0"/>
        <v>Apr 24</v>
      </c>
      <c r="AD3" s="970" t="str">
        <f t="shared" si="0"/>
        <v>May 24</v>
      </c>
      <c r="AE3" s="970" t="str">
        <f t="shared" si="0"/>
        <v>Jun 24</v>
      </c>
      <c r="AF3" s="970" t="str">
        <f t="shared" si="0"/>
        <v>Jul 24</v>
      </c>
    </row>
    <row r="4" spans="4:32" ht="20.5" customHeight="1">
      <c r="D4" s="977"/>
      <c r="F4" s="960" t="str">
        <f>Capex!F8</f>
        <v>Actual</v>
      </c>
      <c r="G4" s="960" t="str">
        <f>Capex!F8</f>
        <v>Actual</v>
      </c>
      <c r="H4" s="960" t="str">
        <f>Capex!G8</f>
        <v>Actual</v>
      </c>
      <c r="I4" s="960" t="str">
        <f>Capex!H8</f>
        <v>Actual</v>
      </c>
      <c r="J4" s="960" t="str">
        <f>Capex!I8</f>
        <v>Actual</v>
      </c>
      <c r="K4" s="960" t="str">
        <f>Capex!J8</f>
        <v>Actual</v>
      </c>
      <c r="L4" s="960" t="str">
        <f>Capex!K8</f>
        <v>Actual</v>
      </c>
      <c r="M4" s="960" t="str">
        <f>Capex!L8</f>
        <v>Actual</v>
      </c>
      <c r="N4" s="960" t="str">
        <f>Capex!M8</f>
        <v>Actual</v>
      </c>
      <c r="O4" s="960" t="str">
        <f>Capex!N8</f>
        <v>Actual</v>
      </c>
      <c r="P4" s="960" t="str">
        <f>Capex!O8</f>
        <v>Actual</v>
      </c>
      <c r="Q4" s="960" t="str">
        <f>Capex!P8</f>
        <v>Actual</v>
      </c>
      <c r="R4" s="960" t="str">
        <f>Capex!Q8</f>
        <v>Actual</v>
      </c>
      <c r="T4" s="971" t="str">
        <f t="shared" si="0"/>
        <v>Actual</v>
      </c>
      <c r="U4" s="971" t="str">
        <f t="shared" si="0"/>
        <v>Actual</v>
      </c>
      <c r="V4" s="971" t="str">
        <f t="shared" si="0"/>
        <v>Actual</v>
      </c>
      <c r="W4" s="971" t="str">
        <f t="shared" si="0"/>
        <v>Actual</v>
      </c>
      <c r="X4" s="971" t="str">
        <f t="shared" si="0"/>
        <v>Actual</v>
      </c>
      <c r="Y4" s="971" t="str">
        <f t="shared" si="0"/>
        <v>Actual</v>
      </c>
      <c r="Z4" s="971" t="str">
        <f t="shared" si="0"/>
        <v>Actual</v>
      </c>
      <c r="AA4" s="971" t="str">
        <f t="shared" si="0"/>
        <v>Actual</v>
      </c>
      <c r="AB4" s="971" t="str">
        <f t="shared" si="0"/>
        <v>Actual</v>
      </c>
      <c r="AC4" s="971" t="str">
        <f t="shared" si="0"/>
        <v>Actual</v>
      </c>
      <c r="AD4" s="971" t="str">
        <f t="shared" si="0"/>
        <v>Actual</v>
      </c>
      <c r="AE4" s="971" t="str">
        <f t="shared" si="0"/>
        <v>Actual</v>
      </c>
      <c r="AF4" s="971" t="str">
        <f t="shared" si="0"/>
        <v>Actual</v>
      </c>
    </row>
    <row r="5" spans="4:32" ht="20.5" customHeight="1"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</row>
    <row r="6" spans="4:32" ht="20.5" customHeight="1">
      <c r="D6" s="17" t="s">
        <v>25</v>
      </c>
      <c r="F6" s="954">
        <f>Capex!AH37</f>
        <v>978904.18</v>
      </c>
      <c r="G6" s="954">
        <f>F6+Capex!F37</f>
        <v>978904.18</v>
      </c>
      <c r="H6" s="954">
        <f>G6+Capex!G37</f>
        <v>978904.18</v>
      </c>
      <c r="I6" s="954">
        <f>H6+Capex!H37</f>
        <v>978904.18</v>
      </c>
      <c r="J6" s="954">
        <f>I6+Capex!I37</f>
        <v>978904.18</v>
      </c>
      <c r="K6" s="954">
        <f>J6+Capex!J37</f>
        <v>978904.18</v>
      </c>
      <c r="L6" s="954">
        <f>K6+Capex!K37</f>
        <v>978904.18</v>
      </c>
      <c r="M6" s="954">
        <f>L6+Capex!L37</f>
        <v>978904.18</v>
      </c>
      <c r="N6" s="954">
        <f>M6+Capex!M37</f>
        <v>978904.18</v>
      </c>
      <c r="O6" s="954">
        <f>N6+Capex!N37</f>
        <v>978904.18</v>
      </c>
      <c r="P6" s="954">
        <f>O6+Capex!O37</f>
        <v>978904.18</v>
      </c>
      <c r="Q6" s="954">
        <f>P6+Capex!P37</f>
        <v>978904.18</v>
      </c>
      <c r="R6" s="954">
        <f>Q6+Capex!Q37</f>
        <v>978904.18</v>
      </c>
      <c r="T6" s="972">
        <f t="shared" ref="T6:AF10" si="1">T26/F6</f>
        <v>0.48523646103952683</v>
      </c>
      <c r="U6" s="972">
        <f t="shared" si="1"/>
        <v>0.48523646103952683</v>
      </c>
      <c r="V6" s="972">
        <f t="shared" si="1"/>
        <v>0.48523646103952683</v>
      </c>
      <c r="W6" s="972">
        <f t="shared" si="1"/>
        <v>0.48523646103952683</v>
      </c>
      <c r="X6" s="972">
        <f t="shared" si="1"/>
        <v>0.48523646103952683</v>
      </c>
      <c r="Y6" s="972">
        <f t="shared" si="1"/>
        <v>0.48523646103952683</v>
      </c>
      <c r="Z6" s="972">
        <f t="shared" si="1"/>
        <v>0.48523646103952683</v>
      </c>
      <c r="AA6" s="972">
        <f t="shared" si="1"/>
        <v>0.48523646103952683</v>
      </c>
      <c r="AB6" s="972">
        <f t="shared" si="1"/>
        <v>0.48523646103952683</v>
      </c>
      <c r="AC6" s="972">
        <f t="shared" si="1"/>
        <v>0.48523646103952683</v>
      </c>
      <c r="AD6" s="972">
        <f t="shared" si="1"/>
        <v>0.48523646103952683</v>
      </c>
      <c r="AE6" s="972">
        <f t="shared" si="1"/>
        <v>0.48523646103952683</v>
      </c>
      <c r="AF6" s="972">
        <f t="shared" si="1"/>
        <v>0.48523646103952683</v>
      </c>
    </row>
    <row r="7" spans="4:32" ht="20.5" customHeight="1">
      <c r="D7" s="17" t="s">
        <v>23</v>
      </c>
      <c r="F7" s="954">
        <f>Capex!AH38</f>
        <v>987291.60000000009</v>
      </c>
      <c r="G7" s="954">
        <f>F7+Capex!F38</f>
        <v>987291.60000000009</v>
      </c>
      <c r="H7" s="954">
        <f>G7+Capex!G38</f>
        <v>987291.60000000009</v>
      </c>
      <c r="I7" s="954">
        <f>H7+Capex!H38</f>
        <v>987291.60000000009</v>
      </c>
      <c r="J7" s="954">
        <f>I7+Capex!I38</f>
        <v>987291.60000000009</v>
      </c>
      <c r="K7" s="954">
        <f>J7+Capex!J38</f>
        <v>987291.60000000009</v>
      </c>
      <c r="L7" s="954">
        <f>K7+Capex!K38</f>
        <v>987291.60000000009</v>
      </c>
      <c r="M7" s="954">
        <f>L7+Capex!L38</f>
        <v>987291.60000000009</v>
      </c>
      <c r="N7" s="954">
        <f>M7+Capex!M38</f>
        <v>987291.60000000009</v>
      </c>
      <c r="O7" s="954">
        <f>N7+Capex!N38</f>
        <v>987291.60000000009</v>
      </c>
      <c r="P7" s="954">
        <f>O7+Capex!O38</f>
        <v>987291.60000000009</v>
      </c>
      <c r="Q7" s="954">
        <f>P7+Capex!P38</f>
        <v>987291.60000000009</v>
      </c>
      <c r="R7" s="954">
        <f>Q7+Capex!Q38</f>
        <v>987291.60000000009</v>
      </c>
      <c r="T7" s="972">
        <f t="shared" si="1"/>
        <v>0.49630727132693114</v>
      </c>
      <c r="U7" s="972">
        <f t="shared" si="1"/>
        <v>0.49630727132693114</v>
      </c>
      <c r="V7" s="972">
        <f t="shared" si="1"/>
        <v>0.49630727132693114</v>
      </c>
      <c r="W7" s="972">
        <f t="shared" si="1"/>
        <v>0.49630727132693114</v>
      </c>
      <c r="X7" s="972">
        <f t="shared" si="1"/>
        <v>0.49630727132693114</v>
      </c>
      <c r="Y7" s="972">
        <f t="shared" si="1"/>
        <v>0.49630727132693114</v>
      </c>
      <c r="Z7" s="972">
        <f t="shared" si="1"/>
        <v>0.49630727132693114</v>
      </c>
      <c r="AA7" s="972">
        <f t="shared" si="1"/>
        <v>0.49630727132693114</v>
      </c>
      <c r="AB7" s="972">
        <f t="shared" si="1"/>
        <v>0.49630727132693114</v>
      </c>
      <c r="AC7" s="972">
        <f t="shared" si="1"/>
        <v>0.49630727132693114</v>
      </c>
      <c r="AD7" s="972">
        <f t="shared" si="1"/>
        <v>0.49630727132693114</v>
      </c>
      <c r="AE7" s="972">
        <f t="shared" si="1"/>
        <v>0.49630727132693114</v>
      </c>
      <c r="AF7" s="972">
        <f t="shared" si="1"/>
        <v>0.49630727132693114</v>
      </c>
    </row>
    <row r="8" spans="4:32" ht="20.5" customHeight="1">
      <c r="D8" s="17" t="s">
        <v>191</v>
      </c>
      <c r="F8" s="954">
        <f>Capex!AH39</f>
        <v>587160.75</v>
      </c>
      <c r="G8" s="954">
        <f>F8+Capex!F39</f>
        <v>608140.66</v>
      </c>
      <c r="H8" s="954">
        <f>G8+Capex!G39</f>
        <v>645343.98</v>
      </c>
      <c r="I8" s="954">
        <f>H8+Capex!H39</f>
        <v>658020.47</v>
      </c>
      <c r="J8" s="954">
        <f>I8+Capex!I39</f>
        <v>674710.84</v>
      </c>
      <c r="K8" s="954">
        <f>J8+Capex!J39</f>
        <v>678660.84</v>
      </c>
      <c r="L8" s="954">
        <f>K8+Capex!K39</f>
        <v>687906.1</v>
      </c>
      <c r="M8" s="954">
        <f>L8+Capex!L39</f>
        <v>690403.1</v>
      </c>
      <c r="N8" s="954">
        <f>M8+Capex!M39</f>
        <v>692650.23</v>
      </c>
      <c r="O8" s="954">
        <f>N8+Capex!N39</f>
        <v>697210.23</v>
      </c>
      <c r="P8" s="954">
        <f>O8+Capex!O39</f>
        <v>698630.35</v>
      </c>
      <c r="Q8" s="954">
        <f>P8+Capex!P39</f>
        <v>700230.35</v>
      </c>
      <c r="R8" s="954">
        <f>Q8+Capex!Q39</f>
        <v>688158.37</v>
      </c>
      <c r="T8" s="972">
        <f t="shared" si="1"/>
        <v>0.31507555639575702</v>
      </c>
      <c r="U8" s="972">
        <f t="shared" si="1"/>
        <v>0.30420593814595459</v>
      </c>
      <c r="V8" s="972">
        <f t="shared" si="1"/>
        <v>0.40288591519827921</v>
      </c>
      <c r="W8" s="972">
        <f t="shared" si="1"/>
        <v>0.39512448602092881</v>
      </c>
      <c r="X8" s="972">
        <f t="shared" si="1"/>
        <v>0.38535026352918833</v>
      </c>
      <c r="Y8" s="972">
        <f t="shared" si="1"/>
        <v>0.38310741489077227</v>
      </c>
      <c r="Z8" s="972">
        <f t="shared" si="1"/>
        <v>0.3779585614955297</v>
      </c>
      <c r="AA8" s="972">
        <f t="shared" si="1"/>
        <v>0.37659158830544071</v>
      </c>
      <c r="AB8" s="972">
        <f t="shared" si="1"/>
        <v>0.37536983132164703</v>
      </c>
      <c r="AC8" s="972">
        <f t="shared" si="1"/>
        <v>0.37291478066809203</v>
      </c>
      <c r="AD8" s="972">
        <f t="shared" si="1"/>
        <v>0.37215674927377546</v>
      </c>
      <c r="AE8" s="972">
        <f t="shared" si="1"/>
        <v>0.3713063851059869</v>
      </c>
      <c r="AF8" s="972">
        <f t="shared" si="1"/>
        <v>0.37782000675222477</v>
      </c>
    </row>
    <row r="9" spans="4:32" ht="20.5" customHeight="1">
      <c r="D9" s="424" t="s">
        <v>198</v>
      </c>
      <c r="F9" s="956">
        <f>Capex!AH40</f>
        <v>236309.15000000002</v>
      </c>
      <c r="G9" s="956">
        <f>F9+Capex!F40</f>
        <v>301035.75</v>
      </c>
      <c r="H9" s="956">
        <f>G9+Capex!G40</f>
        <v>419518.46</v>
      </c>
      <c r="I9" s="956">
        <f>H9+Capex!H40</f>
        <v>585233.33000000007</v>
      </c>
      <c r="J9" s="956">
        <f>I9+Capex!I40</f>
        <v>647454.52000000014</v>
      </c>
      <c r="K9" s="956">
        <f>J9+Capex!J40</f>
        <v>725437.26000000013</v>
      </c>
      <c r="L9" s="956">
        <f>K9+Capex!K40</f>
        <v>739179.40000000014</v>
      </c>
      <c r="M9" s="956">
        <f>L9+Capex!L40</f>
        <v>759464.85000000009</v>
      </c>
      <c r="N9" s="956">
        <f>M9+Capex!M40</f>
        <v>760567.35000000009</v>
      </c>
      <c r="O9" s="956">
        <f>N9+Capex!N40</f>
        <v>769602.75000000012</v>
      </c>
      <c r="P9" s="956">
        <f>O9+Capex!O40</f>
        <v>770172.75000000012</v>
      </c>
      <c r="Q9" s="956">
        <f>P9+Capex!P40</f>
        <v>771594.41000000015</v>
      </c>
      <c r="R9" s="956">
        <f>Q9+Capex!Q40</f>
        <v>789082.91000000015</v>
      </c>
      <c r="T9" s="974">
        <f t="shared" si="1"/>
        <v>0.48665064387053986</v>
      </c>
      <c r="U9" s="974">
        <f t="shared" si="1"/>
        <v>0.38201442851887191</v>
      </c>
      <c r="V9" s="974">
        <f t="shared" si="1"/>
        <v>0.35755279994115158</v>
      </c>
      <c r="W9" s="974">
        <f t="shared" si="1"/>
        <v>0.41863644368990394</v>
      </c>
      <c r="X9" s="974">
        <f t="shared" si="1"/>
        <v>0.37840495730881601</v>
      </c>
      <c r="Y9" s="974">
        <f t="shared" si="1"/>
        <v>0.33772734529792414</v>
      </c>
      <c r="Z9" s="974">
        <f t="shared" si="1"/>
        <v>0.33144863073835656</v>
      </c>
      <c r="AA9" s="974">
        <f t="shared" si="1"/>
        <v>0.32259557502891673</v>
      </c>
      <c r="AB9" s="974">
        <f t="shared" si="1"/>
        <v>0.32212794830069941</v>
      </c>
      <c r="AC9" s="974">
        <f t="shared" si="1"/>
        <v>0.31834605580606351</v>
      </c>
      <c r="AD9" s="974">
        <f t="shared" si="1"/>
        <v>0.31811044989581877</v>
      </c>
      <c r="AE9" s="974">
        <f t="shared" si="1"/>
        <v>0.31752433250520823</v>
      </c>
      <c r="AF9" s="974">
        <f t="shared" si="1"/>
        <v>0.31048701840469456</v>
      </c>
    </row>
    <row r="10" spans="4:32" s="15" customFormat="1" ht="20.5" customHeight="1">
      <c r="D10" s="18" t="s">
        <v>600</v>
      </c>
      <c r="F10" s="955">
        <f>SUM(F6:F9)</f>
        <v>2789665.68</v>
      </c>
      <c r="G10" s="955">
        <f t="shared" ref="G10:R10" si="2">SUM(G6:G9)</f>
        <v>2875372.1900000004</v>
      </c>
      <c r="H10" s="955">
        <f t="shared" si="2"/>
        <v>3031058.22</v>
      </c>
      <c r="I10" s="955">
        <f t="shared" si="2"/>
        <v>3209449.58</v>
      </c>
      <c r="J10" s="955">
        <f t="shared" si="2"/>
        <v>3288361.14</v>
      </c>
      <c r="K10" s="955">
        <f t="shared" si="2"/>
        <v>3370293.8800000004</v>
      </c>
      <c r="L10" s="955">
        <f t="shared" si="2"/>
        <v>3393281.2800000003</v>
      </c>
      <c r="M10" s="955">
        <f t="shared" si="2"/>
        <v>3416063.7300000004</v>
      </c>
      <c r="N10" s="955">
        <f t="shared" si="2"/>
        <v>3419413.3600000003</v>
      </c>
      <c r="O10" s="955">
        <f t="shared" si="2"/>
        <v>3433008.7600000002</v>
      </c>
      <c r="P10" s="955">
        <f t="shared" si="2"/>
        <v>3434998.8800000004</v>
      </c>
      <c r="Q10" s="955">
        <f t="shared" si="2"/>
        <v>3438020.5400000005</v>
      </c>
      <c r="R10" s="955">
        <f t="shared" si="2"/>
        <v>3443437.0600000005</v>
      </c>
      <c r="T10" s="973">
        <f t="shared" si="1"/>
        <v>0.45345935502923773</v>
      </c>
      <c r="U10" s="973">
        <f t="shared" si="1"/>
        <v>0.43994304612092661</v>
      </c>
      <c r="V10" s="973">
        <f t="shared" si="1"/>
        <v>0.45363694795674359</v>
      </c>
      <c r="W10" s="973">
        <f t="shared" si="1"/>
        <v>0.45802246253078699</v>
      </c>
      <c r="X10" s="973">
        <f t="shared" si="1"/>
        <v>0.44703119195721913</v>
      </c>
      <c r="Y10" s="973">
        <f t="shared" si="1"/>
        <v>0.43616374486607079</v>
      </c>
      <c r="Z10" s="973">
        <f t="shared" si="1"/>
        <v>0.43320900293888986</v>
      </c>
      <c r="AA10" s="973">
        <f t="shared" si="1"/>
        <v>0.43031984066643858</v>
      </c>
      <c r="AB10" s="973">
        <f t="shared" si="1"/>
        <v>0.42989830278957553</v>
      </c>
      <c r="AC10" s="973">
        <f t="shared" si="1"/>
        <v>0.42819581969257775</v>
      </c>
      <c r="AD10" s="973">
        <f t="shared" si="1"/>
        <v>0.42794773778790862</v>
      </c>
      <c r="AE10" s="973">
        <f t="shared" si="1"/>
        <v>0.42757161654421055</v>
      </c>
      <c r="AF10" s="973">
        <f t="shared" si="1"/>
        <v>0.42689904719791794</v>
      </c>
    </row>
    <row r="11" spans="4:32" ht="20.5" customHeight="1">
      <c r="D11" s="17"/>
      <c r="F11" s="954"/>
      <c r="G11" s="954"/>
      <c r="H11" s="954"/>
      <c r="I11" s="954"/>
      <c r="J11" s="954"/>
      <c r="K11" s="954"/>
      <c r="L11" s="954"/>
      <c r="M11" s="954"/>
      <c r="N11" s="954"/>
      <c r="O11" s="954"/>
      <c r="P11" s="954"/>
      <c r="Q11" s="954"/>
      <c r="R11" s="954"/>
      <c r="T11" s="954"/>
      <c r="U11" s="954"/>
      <c r="V11" s="954"/>
      <c r="W11" s="954"/>
      <c r="X11" s="954"/>
      <c r="Y11" s="954"/>
      <c r="Z11" s="954"/>
      <c r="AA11" s="954"/>
      <c r="AB11" s="954"/>
      <c r="AC11" s="954"/>
      <c r="AD11" s="954"/>
      <c r="AE11" s="954"/>
      <c r="AF11" s="954"/>
    </row>
    <row r="12" spans="4:32" ht="20.5" customHeight="1">
      <c r="D12" s="17" t="s">
        <v>218</v>
      </c>
      <c r="F12" s="954">
        <f>Capex!AH43</f>
        <v>0</v>
      </c>
      <c r="G12" s="954">
        <f>F12+Capex!F43</f>
        <v>84848.84</v>
      </c>
      <c r="H12" s="954">
        <f>G12+Capex!G43</f>
        <v>204550.82</v>
      </c>
      <c r="I12" s="954">
        <f>H12+Capex!H43</f>
        <v>482361.18000000005</v>
      </c>
      <c r="J12" s="954">
        <f>I12+Capex!I43</f>
        <v>642635.54</v>
      </c>
      <c r="K12" s="954">
        <f>J12+Capex!J43</f>
        <v>740642.24</v>
      </c>
      <c r="L12" s="954">
        <f>K12+Capex!K43</f>
        <v>747433.80999999994</v>
      </c>
      <c r="M12" s="954">
        <f>L12+Capex!L43</f>
        <v>747433.80999999994</v>
      </c>
      <c r="N12" s="954">
        <f>M12+Capex!M43</f>
        <v>748522.52999999991</v>
      </c>
      <c r="O12" s="954">
        <f>N12+Capex!N43</f>
        <v>748522.52999999991</v>
      </c>
      <c r="P12" s="954">
        <f>O12+Capex!O43</f>
        <v>748977.52999999991</v>
      </c>
      <c r="Q12" s="954">
        <f>P12+Capex!P43</f>
        <v>750855.84999999986</v>
      </c>
      <c r="R12" s="954">
        <f>Q12+Capex!Q43</f>
        <v>758996.22999999986</v>
      </c>
      <c r="T12" s="972">
        <f t="shared" ref="T12:AF18" si="3">IFERROR(T32/F12,0)</f>
        <v>0</v>
      </c>
      <c r="U12" s="972">
        <f t="shared" si="3"/>
        <v>0</v>
      </c>
      <c r="V12" s="972">
        <f t="shared" si="3"/>
        <v>0</v>
      </c>
      <c r="W12" s="972">
        <f t="shared" si="3"/>
        <v>0.37316435787805308</v>
      </c>
      <c r="X12" s="972">
        <f t="shared" si="3"/>
        <v>0.45126666975187829</v>
      </c>
      <c r="Y12" s="972">
        <f t="shared" si="3"/>
        <v>0.3915520670276651</v>
      </c>
      <c r="Z12" s="972">
        <f t="shared" si="3"/>
        <v>0.3879942225252026</v>
      </c>
      <c r="AA12" s="972">
        <f t="shared" si="3"/>
        <v>0.3879942225252026</v>
      </c>
      <c r="AB12" s="972">
        <f t="shared" si="3"/>
        <v>0.38742988804892758</v>
      </c>
      <c r="AC12" s="972">
        <f t="shared" si="3"/>
        <v>0.38742988804892758</v>
      </c>
      <c r="AD12" s="972">
        <f t="shared" si="3"/>
        <v>0.38719452638318808</v>
      </c>
      <c r="AE12" s="972">
        <f t="shared" si="3"/>
        <v>0.38622593138216882</v>
      </c>
      <c r="AF12" s="972">
        <f t="shared" si="3"/>
        <v>0.38208358426233557</v>
      </c>
    </row>
    <row r="13" spans="4:32" ht="20.5" customHeight="1">
      <c r="D13" s="17" t="s">
        <v>24</v>
      </c>
      <c r="F13" s="954">
        <f>Capex!AH44</f>
        <v>185761.33</v>
      </c>
      <c r="G13" s="954">
        <f>F13+Capex!F44</f>
        <v>415394.22</v>
      </c>
      <c r="H13" s="954">
        <f>G13+Capex!G44</f>
        <v>666084.37</v>
      </c>
      <c r="I13" s="954">
        <f>H13+Capex!H44</f>
        <v>813432.87</v>
      </c>
      <c r="J13" s="954">
        <f>I13+Capex!I44</f>
        <v>995361.59</v>
      </c>
      <c r="K13" s="954">
        <f>J13+Capex!J44</f>
        <v>1019167.9199999999</v>
      </c>
      <c r="L13" s="954">
        <f>K13+Capex!K44</f>
        <v>1022098.8799999999</v>
      </c>
      <c r="M13" s="954">
        <f>L13+Capex!L44</f>
        <v>1023344.94</v>
      </c>
      <c r="N13" s="954">
        <f>M13+Capex!M44</f>
        <v>1027228.94</v>
      </c>
      <c r="O13" s="954">
        <f>N13+Capex!N44</f>
        <v>1029550.74</v>
      </c>
      <c r="P13" s="954">
        <f>O13+Capex!O44</f>
        <v>1031090.74</v>
      </c>
      <c r="Q13" s="954">
        <f>P13+Capex!P44</f>
        <v>1043684.04</v>
      </c>
      <c r="R13" s="954">
        <f>Q13+Capex!Q44</f>
        <v>1054325.04</v>
      </c>
      <c r="T13" s="972">
        <f t="shared" si="3"/>
        <v>0</v>
      </c>
      <c r="U13" s="972">
        <f t="shared" si="3"/>
        <v>0</v>
      </c>
      <c r="V13" s="972">
        <f t="shared" si="3"/>
        <v>0.30776881913623044</v>
      </c>
      <c r="W13" s="972">
        <f t="shared" si="3"/>
        <v>0.40568805634815325</v>
      </c>
      <c r="X13" s="972">
        <f t="shared" si="3"/>
        <v>0.47219021180031673</v>
      </c>
      <c r="Y13" s="972">
        <f t="shared" si="3"/>
        <v>0.46116051219508564</v>
      </c>
      <c r="Z13" s="972">
        <f t="shared" si="3"/>
        <v>0.4598380931598321</v>
      </c>
      <c r="AA13" s="972">
        <f t="shared" si="3"/>
        <v>0.45927817848007341</v>
      </c>
      <c r="AB13" s="972">
        <f t="shared" si="3"/>
        <v>0.45754162650440905</v>
      </c>
      <c r="AC13" s="972">
        <f t="shared" si="3"/>
        <v>0.4565097976618423</v>
      </c>
      <c r="AD13" s="972">
        <f t="shared" si="3"/>
        <v>0.45582797106683354</v>
      </c>
      <c r="AE13" s="972">
        <f t="shared" si="3"/>
        <v>0.45032785976108247</v>
      </c>
      <c r="AF13" s="972">
        <f t="shared" si="3"/>
        <v>0.44578282993259838</v>
      </c>
    </row>
    <row r="14" spans="4:32" ht="20.5" customHeight="1">
      <c r="D14" s="17" t="s">
        <v>200</v>
      </c>
      <c r="F14" s="954">
        <f>Capex!AH45</f>
        <v>10878.8</v>
      </c>
      <c r="G14" s="954">
        <f>F14+Capex!F45</f>
        <v>112663.8</v>
      </c>
      <c r="H14" s="954">
        <f>G14+Capex!G45</f>
        <v>112663.8</v>
      </c>
      <c r="I14" s="954">
        <f>H14+Capex!H45</f>
        <v>136020.5</v>
      </c>
      <c r="J14" s="954">
        <f>I14+Capex!I45</f>
        <v>295040.2</v>
      </c>
      <c r="K14" s="954">
        <f>J14+Capex!J45</f>
        <v>588382.66999999993</v>
      </c>
      <c r="L14" s="954">
        <f>K14+Capex!K45</f>
        <v>590329.16999999993</v>
      </c>
      <c r="M14" s="954">
        <f>L14+Capex!L45</f>
        <v>597079.16999999993</v>
      </c>
      <c r="N14" s="954">
        <f>M14+Capex!M45</f>
        <v>669793.09</v>
      </c>
      <c r="O14" s="954">
        <f>N14+Capex!N45</f>
        <v>676373.09</v>
      </c>
      <c r="P14" s="954">
        <f>O14+Capex!O45</f>
        <v>701075.74</v>
      </c>
      <c r="Q14" s="954">
        <f>P14+Capex!P45</f>
        <v>886605.16</v>
      </c>
      <c r="R14" s="954">
        <f>Q14+Capex!Q45</f>
        <v>981467.36</v>
      </c>
      <c r="T14" s="972">
        <f t="shared" si="3"/>
        <v>0</v>
      </c>
      <c r="U14" s="972">
        <f t="shared" si="3"/>
        <v>0</v>
      </c>
      <c r="V14" s="972">
        <f t="shared" si="3"/>
        <v>0.48817810157299857</v>
      </c>
      <c r="W14" s="972">
        <f t="shared" si="3"/>
        <v>0.40435081476689178</v>
      </c>
      <c r="X14" s="972">
        <f t="shared" si="3"/>
        <v>0.18641527493541557</v>
      </c>
      <c r="Y14" s="972">
        <f t="shared" si="3"/>
        <v>9.3476580471005391E-2</v>
      </c>
      <c r="Z14" s="972">
        <f t="shared" si="3"/>
        <v>9.3168358934389114E-2</v>
      </c>
      <c r="AA14" s="972">
        <f t="shared" si="3"/>
        <v>9.2115087518460925E-2</v>
      </c>
      <c r="AB14" s="972">
        <f t="shared" si="3"/>
        <v>8.2114911039168834E-2</v>
      </c>
      <c r="AC14" s="972">
        <f t="shared" si="3"/>
        <v>8.1316067734155423E-2</v>
      </c>
      <c r="AD14" s="972">
        <f t="shared" si="3"/>
        <v>7.8450867519677683E-2</v>
      </c>
      <c r="AE14" s="972">
        <f t="shared" si="3"/>
        <v>6.2034378414851543E-2</v>
      </c>
      <c r="AF14" s="972">
        <f t="shared" si="3"/>
        <v>5.6038542127371409E-2</v>
      </c>
    </row>
    <row r="15" spans="4:32" ht="20.5" customHeight="1">
      <c r="D15" s="17" t="s">
        <v>199</v>
      </c>
      <c r="F15" s="954">
        <f>Capex!AH46</f>
        <v>40322.479999999996</v>
      </c>
      <c r="G15" s="954">
        <f>F15+Capex!F46</f>
        <v>161856.99</v>
      </c>
      <c r="H15" s="954">
        <f>G15+Capex!G46</f>
        <v>161856.99</v>
      </c>
      <c r="I15" s="954">
        <f>H15+Capex!H46</f>
        <v>162807.59</v>
      </c>
      <c r="J15" s="954">
        <f>I15+Capex!I46</f>
        <v>165706.38999999998</v>
      </c>
      <c r="K15" s="954">
        <f>J15+Capex!J46</f>
        <v>171873.06</v>
      </c>
      <c r="L15" s="954">
        <f>K15+Capex!K46</f>
        <v>171873.06</v>
      </c>
      <c r="M15" s="954">
        <f>L15+Capex!L46</f>
        <v>171873.06</v>
      </c>
      <c r="N15" s="954">
        <f>M15+Capex!M46</f>
        <v>175373.06</v>
      </c>
      <c r="O15" s="954">
        <f>N15+Capex!N46</f>
        <v>251631.44</v>
      </c>
      <c r="P15" s="954">
        <f>O15+Capex!O46</f>
        <v>525582.44999999995</v>
      </c>
      <c r="Q15" s="954">
        <f>P15+Capex!P46</f>
        <v>822430.46000000008</v>
      </c>
      <c r="R15" s="954">
        <f>Q15+Capex!Q46</f>
        <v>882770.3600000001</v>
      </c>
      <c r="T15" s="972">
        <f t="shared" si="3"/>
        <v>0</v>
      </c>
      <c r="U15" s="972">
        <f t="shared" si="3"/>
        <v>0</v>
      </c>
      <c r="V15" s="972">
        <f t="shared" si="3"/>
        <v>0.49426348531503028</v>
      </c>
      <c r="W15" s="972">
        <f t="shared" si="3"/>
        <v>0.49137758258076297</v>
      </c>
      <c r="X15" s="972">
        <f t="shared" si="3"/>
        <v>0.48278162356925408</v>
      </c>
      <c r="Y15" s="972">
        <f t="shared" si="3"/>
        <v>0.46545979922624292</v>
      </c>
      <c r="Z15" s="972">
        <f t="shared" si="3"/>
        <v>0.46545979922624292</v>
      </c>
      <c r="AA15" s="972">
        <f t="shared" si="3"/>
        <v>0.46545979922624292</v>
      </c>
      <c r="AB15" s="972">
        <f t="shared" si="3"/>
        <v>0.45617040610456361</v>
      </c>
      <c r="AC15" s="972">
        <f t="shared" si="3"/>
        <v>0.31792529582153961</v>
      </c>
      <c r="AD15" s="972">
        <f t="shared" si="3"/>
        <v>0.15221208394610591</v>
      </c>
      <c r="AE15" s="972">
        <f t="shared" si="3"/>
        <v>9.7272661812647349E-2</v>
      </c>
      <c r="AF15" s="972">
        <f t="shared" si="3"/>
        <v>9.0623794845128225E-2</v>
      </c>
    </row>
    <row r="16" spans="4:32" ht="20.5" customHeight="1">
      <c r="D16" s="17" t="s">
        <v>219</v>
      </c>
      <c r="F16" s="954">
        <f>Capex!AH47</f>
        <v>0</v>
      </c>
      <c r="G16" s="954">
        <f>F16+Capex!F47</f>
        <v>19550</v>
      </c>
      <c r="H16" s="954">
        <f>G16+Capex!G47</f>
        <v>19666.400000000001</v>
      </c>
      <c r="I16" s="954">
        <f>H16+Capex!H47</f>
        <v>31066.400000000001</v>
      </c>
      <c r="J16" s="954">
        <f>I16+Capex!I47</f>
        <v>319340.49</v>
      </c>
      <c r="K16" s="954">
        <f>J16+Capex!J47</f>
        <v>429069.24</v>
      </c>
      <c r="L16" s="954">
        <f>K16+Capex!K47</f>
        <v>437219.24</v>
      </c>
      <c r="M16" s="954">
        <f>L16+Capex!L47</f>
        <v>440794.24</v>
      </c>
      <c r="N16" s="954">
        <f>M16+Capex!M47</f>
        <v>479193.44</v>
      </c>
      <c r="O16" s="954">
        <f>N16+Capex!N47</f>
        <v>479193.44</v>
      </c>
      <c r="P16" s="954">
        <f>O16+Capex!O49</f>
        <v>873082.28</v>
      </c>
      <c r="Q16" s="954">
        <f>P16+Capex!P47</f>
        <v>873082.28</v>
      </c>
      <c r="R16" s="954">
        <f>Q16+Capex!Q47</f>
        <v>877182.28</v>
      </c>
      <c r="T16" s="972">
        <f t="shared" si="3"/>
        <v>0</v>
      </c>
      <c r="U16" s="972">
        <f t="shared" si="3"/>
        <v>0</v>
      </c>
      <c r="V16" s="972">
        <f t="shared" si="3"/>
        <v>0</v>
      </c>
      <c r="W16" s="972">
        <f t="shared" si="3"/>
        <v>0</v>
      </c>
      <c r="X16" s="972">
        <f t="shared" si="3"/>
        <v>0</v>
      </c>
      <c r="Y16" s="972">
        <f t="shared" si="3"/>
        <v>0</v>
      </c>
      <c r="Z16" s="972">
        <f t="shared" si="3"/>
        <v>0</v>
      </c>
      <c r="AA16" s="972">
        <f t="shared" si="3"/>
        <v>0</v>
      </c>
      <c r="AB16" s="972">
        <f t="shared" si="3"/>
        <v>0.83473596800490424</v>
      </c>
      <c r="AC16" s="972">
        <f t="shared" si="3"/>
        <v>0.83473596800490424</v>
      </c>
      <c r="AD16" s="972">
        <f t="shared" si="3"/>
        <v>0.45814696869119825</v>
      </c>
      <c r="AE16" s="972">
        <f t="shared" si="3"/>
        <v>0.45814696869119825</v>
      </c>
      <c r="AF16" s="972">
        <f t="shared" si="3"/>
        <v>0.45600556363268074</v>
      </c>
    </row>
    <row r="17" spans="4:32" ht="20.5" customHeight="1">
      <c r="D17" s="424" t="s">
        <v>574</v>
      </c>
      <c r="F17" s="956">
        <f>Capex!AH51</f>
        <v>0</v>
      </c>
      <c r="G17" s="956">
        <f>F17+Capex!F51</f>
        <v>0</v>
      </c>
      <c r="H17" s="956">
        <f>G17+Capex!G51</f>
        <v>0</v>
      </c>
      <c r="I17" s="956">
        <f>H17+Capex!H51</f>
        <v>0</v>
      </c>
      <c r="J17" s="956">
        <f>I17+Capex!I51</f>
        <v>0</v>
      </c>
      <c r="K17" s="956">
        <f>J17+Capex!J51</f>
        <v>0</v>
      </c>
      <c r="L17" s="956">
        <f>K17+Capex!K51</f>
        <v>0</v>
      </c>
      <c r="M17" s="956">
        <f>L17+Capex!L51</f>
        <v>0</v>
      </c>
      <c r="N17" s="956">
        <f>M17+Capex!M51</f>
        <v>0</v>
      </c>
      <c r="O17" s="956">
        <f>N17+Capex!N51</f>
        <v>0</v>
      </c>
      <c r="P17" s="956">
        <f>O17+Capex!O51</f>
        <v>0</v>
      </c>
      <c r="Q17" s="956">
        <f>P17+Capex!P51</f>
        <v>0</v>
      </c>
      <c r="R17" s="956">
        <f>Q17+Capex!Q51</f>
        <v>0</v>
      </c>
      <c r="T17" s="974">
        <f t="shared" si="3"/>
        <v>0</v>
      </c>
      <c r="U17" s="974">
        <f t="shared" si="3"/>
        <v>0</v>
      </c>
      <c r="V17" s="974">
        <f t="shared" si="3"/>
        <v>0</v>
      </c>
      <c r="W17" s="974">
        <f t="shared" si="3"/>
        <v>0</v>
      </c>
      <c r="X17" s="974">
        <f t="shared" si="3"/>
        <v>0</v>
      </c>
      <c r="Y17" s="974">
        <f t="shared" si="3"/>
        <v>0</v>
      </c>
      <c r="Z17" s="974">
        <f t="shared" si="3"/>
        <v>0</v>
      </c>
      <c r="AA17" s="974">
        <f t="shared" si="3"/>
        <v>0</v>
      </c>
      <c r="AB17" s="974">
        <f t="shared" si="3"/>
        <v>0</v>
      </c>
      <c r="AC17" s="974">
        <f t="shared" si="3"/>
        <v>0</v>
      </c>
      <c r="AD17" s="974">
        <f t="shared" si="3"/>
        <v>0</v>
      </c>
      <c r="AE17" s="974">
        <f t="shared" si="3"/>
        <v>0</v>
      </c>
      <c r="AF17" s="974">
        <f t="shared" si="3"/>
        <v>0</v>
      </c>
    </row>
    <row r="18" spans="4:32" ht="20.5" customHeight="1">
      <c r="D18" s="18" t="s">
        <v>601</v>
      </c>
      <c r="F18" s="955">
        <f>SUM(F12:F17)</f>
        <v>236962.61</v>
      </c>
      <c r="G18" s="955">
        <f t="shared" ref="G18:R18" si="4">SUM(G12:G17)</f>
        <v>794313.85</v>
      </c>
      <c r="H18" s="955">
        <f t="shared" si="4"/>
        <v>1164822.3799999999</v>
      </c>
      <c r="I18" s="955">
        <f t="shared" si="4"/>
        <v>1625688.54</v>
      </c>
      <c r="J18" s="955">
        <f t="shared" si="4"/>
        <v>2418084.21</v>
      </c>
      <c r="K18" s="955">
        <f t="shared" si="4"/>
        <v>2949135.13</v>
      </c>
      <c r="L18" s="955">
        <f t="shared" si="4"/>
        <v>2968954.16</v>
      </c>
      <c r="M18" s="955">
        <f t="shared" si="4"/>
        <v>2980525.2199999997</v>
      </c>
      <c r="N18" s="955">
        <f t="shared" si="4"/>
        <v>3100111.0599999996</v>
      </c>
      <c r="O18" s="955">
        <f t="shared" si="4"/>
        <v>3185271.2399999998</v>
      </c>
      <c r="P18" s="955">
        <f t="shared" si="4"/>
        <v>3879808.74</v>
      </c>
      <c r="Q18" s="955">
        <f t="shared" si="4"/>
        <v>4376657.79</v>
      </c>
      <c r="R18" s="955">
        <f t="shared" si="4"/>
        <v>4554741.2700000005</v>
      </c>
      <c r="T18" s="973">
        <f t="shared" si="3"/>
        <v>0</v>
      </c>
      <c r="U18" s="973">
        <f t="shared" si="3"/>
        <v>0</v>
      </c>
      <c r="V18" s="973">
        <f t="shared" si="3"/>
        <v>0.29188999613829536</v>
      </c>
      <c r="W18" s="973">
        <f t="shared" si="3"/>
        <v>0.3967549651300365</v>
      </c>
      <c r="X18" s="973">
        <f t="shared" si="3"/>
        <v>0.37012772189600462</v>
      </c>
      <c r="Y18" s="973">
        <f t="shared" si="3"/>
        <v>0.30347880329240801</v>
      </c>
      <c r="Z18" s="973">
        <f t="shared" si="3"/>
        <v>0.30145295338611761</v>
      </c>
      <c r="AA18" s="973">
        <f t="shared" si="3"/>
        <v>0.30028264615724343</v>
      </c>
      <c r="AB18" s="973">
        <f t="shared" si="3"/>
        <v>0.4177269700782914</v>
      </c>
      <c r="AC18" s="973">
        <f t="shared" si="3"/>
        <v>0.40655878335811679</v>
      </c>
      <c r="AD18" s="973">
        <f t="shared" si="3"/>
        <v>0.33377933985477848</v>
      </c>
      <c r="AE18" s="973">
        <f t="shared" si="3"/>
        <v>0.4421181853470888</v>
      </c>
      <c r="AF18" s="973">
        <f t="shared" si="3"/>
        <v>0.56095392658823839</v>
      </c>
    </row>
    <row r="19" spans="4:32" ht="9" customHeight="1">
      <c r="D19" s="18"/>
      <c r="F19" s="955"/>
      <c r="G19" s="955"/>
      <c r="H19" s="955"/>
      <c r="I19" s="955"/>
      <c r="J19" s="955"/>
      <c r="K19" s="955"/>
      <c r="L19" s="955"/>
      <c r="M19" s="955"/>
      <c r="N19" s="955"/>
      <c r="O19" s="955"/>
      <c r="P19" s="955"/>
      <c r="Q19" s="955"/>
      <c r="R19" s="955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</row>
    <row r="20" spans="4:32" ht="20.5" customHeight="1">
      <c r="D20" s="978" t="s">
        <v>603</v>
      </c>
      <c r="F20" s="979">
        <f>F10+F18</f>
        <v>3026628.29</v>
      </c>
      <c r="G20" s="979">
        <f t="shared" ref="G20:R20" si="5">G10+G18</f>
        <v>3669686.0400000005</v>
      </c>
      <c r="H20" s="979">
        <f t="shared" si="5"/>
        <v>4195880.5999999996</v>
      </c>
      <c r="I20" s="979">
        <f t="shared" si="5"/>
        <v>4835138.12</v>
      </c>
      <c r="J20" s="979">
        <f t="shared" si="5"/>
        <v>5706445.3499999996</v>
      </c>
      <c r="K20" s="979">
        <f t="shared" si="5"/>
        <v>6319429.0099999998</v>
      </c>
      <c r="L20" s="979">
        <f t="shared" si="5"/>
        <v>6362235.4400000004</v>
      </c>
      <c r="M20" s="979">
        <f t="shared" si="5"/>
        <v>6396588.9500000002</v>
      </c>
      <c r="N20" s="979">
        <f t="shared" si="5"/>
        <v>6519524.4199999999</v>
      </c>
      <c r="O20" s="979">
        <f t="shared" si="5"/>
        <v>6618280</v>
      </c>
      <c r="P20" s="979">
        <f t="shared" si="5"/>
        <v>7314807.620000001</v>
      </c>
      <c r="Q20" s="979">
        <f t="shared" si="5"/>
        <v>7814678.3300000001</v>
      </c>
      <c r="R20" s="979">
        <f t="shared" si="5"/>
        <v>7998178.330000001</v>
      </c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</row>
    <row r="22" spans="4:32" ht="29.25" customHeight="1">
      <c r="D22" s="975"/>
      <c r="F22" s="961" t="s">
        <v>676</v>
      </c>
      <c r="G22" s="962"/>
      <c r="H22" s="962"/>
      <c r="I22" s="962"/>
      <c r="J22" s="962"/>
      <c r="K22" s="962"/>
      <c r="L22" s="962"/>
      <c r="M22" s="962"/>
      <c r="N22" s="962"/>
      <c r="O22" s="962"/>
      <c r="P22" s="962"/>
      <c r="Q22" s="962"/>
      <c r="R22" s="962"/>
      <c r="T22" s="965" t="s">
        <v>679</v>
      </c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</row>
    <row r="23" spans="4:32" ht="20.5" customHeight="1">
      <c r="D23" s="976"/>
      <c r="F23" s="963" t="str">
        <f t="shared" ref="F23:R23" si="6">F3</f>
        <v>b/fwd FY23</v>
      </c>
      <c r="G23" s="963" t="str">
        <f t="shared" si="6"/>
        <v>Aug 23</v>
      </c>
      <c r="H23" s="963" t="str">
        <f t="shared" si="6"/>
        <v>Sep 23</v>
      </c>
      <c r="I23" s="963" t="str">
        <f t="shared" si="6"/>
        <v>Oct 23</v>
      </c>
      <c r="J23" s="963" t="str">
        <f t="shared" si="6"/>
        <v>Nov 23</v>
      </c>
      <c r="K23" s="963" t="str">
        <f t="shared" si="6"/>
        <v>Dec 23</v>
      </c>
      <c r="L23" s="963" t="str">
        <f t="shared" si="6"/>
        <v>Jan 24</v>
      </c>
      <c r="M23" s="963" t="str">
        <f t="shared" si="6"/>
        <v>Feb 24</v>
      </c>
      <c r="N23" s="963" t="str">
        <f t="shared" si="6"/>
        <v>Mar 24</v>
      </c>
      <c r="O23" s="963" t="str">
        <f t="shared" si="6"/>
        <v>Apr 24</v>
      </c>
      <c r="P23" s="963" t="str">
        <f t="shared" si="6"/>
        <v>May 24</v>
      </c>
      <c r="Q23" s="963" t="str">
        <f t="shared" si="6"/>
        <v>Jun 24</v>
      </c>
      <c r="R23" s="963" t="str">
        <f t="shared" si="6"/>
        <v>Jul 24</v>
      </c>
      <c r="T23" s="967" t="str">
        <f t="shared" ref="T23:AF24" si="7">F3</f>
        <v>b/fwd FY23</v>
      </c>
      <c r="U23" s="967" t="str">
        <f t="shared" si="7"/>
        <v>Aug 23</v>
      </c>
      <c r="V23" s="967" t="str">
        <f t="shared" si="7"/>
        <v>Sep 23</v>
      </c>
      <c r="W23" s="967" t="str">
        <f t="shared" si="7"/>
        <v>Oct 23</v>
      </c>
      <c r="X23" s="967" t="str">
        <f t="shared" si="7"/>
        <v>Nov 23</v>
      </c>
      <c r="Y23" s="967" t="str">
        <f t="shared" si="7"/>
        <v>Dec 23</v>
      </c>
      <c r="Z23" s="967" t="str">
        <f t="shared" si="7"/>
        <v>Jan 24</v>
      </c>
      <c r="AA23" s="967" t="str">
        <f t="shared" si="7"/>
        <v>Feb 24</v>
      </c>
      <c r="AB23" s="967" t="str">
        <f t="shared" si="7"/>
        <v>Mar 24</v>
      </c>
      <c r="AC23" s="967" t="str">
        <f t="shared" si="7"/>
        <v>Apr 24</v>
      </c>
      <c r="AD23" s="967" t="str">
        <f t="shared" si="7"/>
        <v>May 24</v>
      </c>
      <c r="AE23" s="967" t="str">
        <f t="shared" si="7"/>
        <v>Jun 24</v>
      </c>
      <c r="AF23" s="967" t="str">
        <f t="shared" si="7"/>
        <v>Jul 24</v>
      </c>
    </row>
    <row r="24" spans="4:32" ht="20.5" customHeight="1">
      <c r="D24" s="977"/>
      <c r="F24" s="964" t="str">
        <f t="shared" ref="F24:R24" si="8">F4</f>
        <v>Actual</v>
      </c>
      <c r="G24" s="964" t="str">
        <f t="shared" si="8"/>
        <v>Actual</v>
      </c>
      <c r="H24" s="964" t="str">
        <f t="shared" si="8"/>
        <v>Actual</v>
      </c>
      <c r="I24" s="964" t="str">
        <f t="shared" si="8"/>
        <v>Actual</v>
      </c>
      <c r="J24" s="964" t="str">
        <f t="shared" si="8"/>
        <v>Actual</v>
      </c>
      <c r="K24" s="964" t="str">
        <f t="shared" si="8"/>
        <v>Actual</v>
      </c>
      <c r="L24" s="964" t="str">
        <f t="shared" si="8"/>
        <v>Actual</v>
      </c>
      <c r="M24" s="964" t="str">
        <f t="shared" si="8"/>
        <v>Actual</v>
      </c>
      <c r="N24" s="964" t="str">
        <f t="shared" si="8"/>
        <v>Actual</v>
      </c>
      <c r="O24" s="964" t="str">
        <f t="shared" si="8"/>
        <v>Actual</v>
      </c>
      <c r="P24" s="964" t="str">
        <f t="shared" si="8"/>
        <v>Actual</v>
      </c>
      <c r="Q24" s="964" t="str">
        <f t="shared" si="8"/>
        <v>Actual</v>
      </c>
      <c r="R24" s="964" t="str">
        <f t="shared" si="8"/>
        <v>Actual</v>
      </c>
      <c r="T24" s="968" t="str">
        <f t="shared" si="7"/>
        <v>Actual</v>
      </c>
      <c r="U24" s="968" t="str">
        <f t="shared" si="7"/>
        <v>Actual</v>
      </c>
      <c r="V24" s="968" t="str">
        <f t="shared" si="7"/>
        <v>Actual</v>
      </c>
      <c r="W24" s="968" t="str">
        <f t="shared" si="7"/>
        <v>Actual</v>
      </c>
      <c r="X24" s="968" t="str">
        <f t="shared" si="7"/>
        <v>Actual</v>
      </c>
      <c r="Y24" s="968" t="str">
        <f t="shared" si="7"/>
        <v>Actual</v>
      </c>
      <c r="Z24" s="968" t="str">
        <f t="shared" si="7"/>
        <v>Actual</v>
      </c>
      <c r="AA24" s="968" t="str">
        <f t="shared" si="7"/>
        <v>Actual</v>
      </c>
      <c r="AB24" s="968" t="str">
        <f t="shared" si="7"/>
        <v>Actual</v>
      </c>
      <c r="AC24" s="968" t="str">
        <f t="shared" si="7"/>
        <v>Actual</v>
      </c>
      <c r="AD24" s="968" t="str">
        <f t="shared" si="7"/>
        <v>Actual</v>
      </c>
      <c r="AE24" s="968" t="str">
        <f t="shared" si="7"/>
        <v>Actual</v>
      </c>
      <c r="AF24" s="968" t="str">
        <f t="shared" si="7"/>
        <v>Actual</v>
      </c>
    </row>
    <row r="25" spans="4:32" ht="20.5" customHeight="1"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</row>
    <row r="26" spans="4:32" ht="20.5" customHeight="1">
      <c r="D26" s="17" t="s">
        <v>25</v>
      </c>
      <c r="F26" s="954">
        <f>Capex!AM37</f>
        <v>475000</v>
      </c>
      <c r="G26" s="954">
        <v>0</v>
      </c>
      <c r="H26" s="954">
        <v>0</v>
      </c>
      <c r="I26" s="954">
        <v>0</v>
      </c>
      <c r="J26" s="954">
        <v>0</v>
      </c>
      <c r="K26" s="954">
        <v>0</v>
      </c>
      <c r="L26" s="954">
        <v>0</v>
      </c>
      <c r="M26" s="954">
        <v>0</v>
      </c>
      <c r="N26" s="954">
        <v>0</v>
      </c>
      <c r="O26" s="954">
        <v>0</v>
      </c>
      <c r="P26" s="954">
        <v>0</v>
      </c>
      <c r="Q26" s="954">
        <v>0</v>
      </c>
      <c r="R26" s="954">
        <v>0</v>
      </c>
      <c r="T26" s="954">
        <f>F26</f>
        <v>475000</v>
      </c>
      <c r="U26" s="954">
        <f t="shared" ref="U26:AF29" si="9">T26+G26</f>
        <v>475000</v>
      </c>
      <c r="V26" s="954">
        <f t="shared" si="9"/>
        <v>475000</v>
      </c>
      <c r="W26" s="954">
        <f t="shared" si="9"/>
        <v>475000</v>
      </c>
      <c r="X26" s="954">
        <f t="shared" si="9"/>
        <v>475000</v>
      </c>
      <c r="Y26" s="954">
        <f t="shared" si="9"/>
        <v>475000</v>
      </c>
      <c r="Z26" s="954">
        <f t="shared" si="9"/>
        <v>475000</v>
      </c>
      <c r="AA26" s="954">
        <f t="shared" si="9"/>
        <v>475000</v>
      </c>
      <c r="AB26" s="954">
        <f t="shared" si="9"/>
        <v>475000</v>
      </c>
      <c r="AC26" s="954">
        <f t="shared" si="9"/>
        <v>475000</v>
      </c>
      <c r="AD26" s="954">
        <f t="shared" si="9"/>
        <v>475000</v>
      </c>
      <c r="AE26" s="954">
        <f t="shared" si="9"/>
        <v>475000</v>
      </c>
      <c r="AF26" s="954">
        <f t="shared" si="9"/>
        <v>475000</v>
      </c>
    </row>
    <row r="27" spans="4:32" ht="20.5" customHeight="1">
      <c r="D27" s="17" t="s">
        <v>23</v>
      </c>
      <c r="F27" s="954">
        <f>Capex!AM38</f>
        <v>490000</v>
      </c>
      <c r="G27" s="954">
        <v>0</v>
      </c>
      <c r="H27" s="954">
        <v>0</v>
      </c>
      <c r="I27" s="954">
        <v>0</v>
      </c>
      <c r="J27" s="954">
        <v>0</v>
      </c>
      <c r="K27" s="954">
        <v>0</v>
      </c>
      <c r="L27" s="954">
        <v>0</v>
      </c>
      <c r="M27" s="954">
        <v>0</v>
      </c>
      <c r="N27" s="954">
        <v>0</v>
      </c>
      <c r="O27" s="954">
        <v>0</v>
      </c>
      <c r="P27" s="954">
        <v>0</v>
      </c>
      <c r="Q27" s="954">
        <v>0</v>
      </c>
      <c r="R27" s="954">
        <v>0</v>
      </c>
      <c r="T27" s="954">
        <f>F27</f>
        <v>490000</v>
      </c>
      <c r="U27" s="954">
        <f t="shared" si="9"/>
        <v>490000</v>
      </c>
      <c r="V27" s="954">
        <f t="shared" si="9"/>
        <v>490000</v>
      </c>
      <c r="W27" s="954">
        <f t="shared" si="9"/>
        <v>490000</v>
      </c>
      <c r="X27" s="954">
        <f t="shared" si="9"/>
        <v>490000</v>
      </c>
      <c r="Y27" s="954">
        <f t="shared" si="9"/>
        <v>490000</v>
      </c>
      <c r="Z27" s="954">
        <f t="shared" si="9"/>
        <v>490000</v>
      </c>
      <c r="AA27" s="954">
        <f t="shared" si="9"/>
        <v>490000</v>
      </c>
      <c r="AB27" s="954">
        <f t="shared" si="9"/>
        <v>490000</v>
      </c>
      <c r="AC27" s="954">
        <f t="shared" si="9"/>
        <v>490000</v>
      </c>
      <c r="AD27" s="954">
        <f t="shared" si="9"/>
        <v>490000</v>
      </c>
      <c r="AE27" s="954">
        <f t="shared" si="9"/>
        <v>490000</v>
      </c>
      <c r="AF27" s="954">
        <f t="shared" si="9"/>
        <v>490000</v>
      </c>
    </row>
    <row r="28" spans="4:32" ht="20.5" customHeight="1">
      <c r="D28" s="17" t="s">
        <v>191</v>
      </c>
      <c r="F28" s="954">
        <f>Capex!AM39</f>
        <v>185000</v>
      </c>
      <c r="G28" s="954">
        <f>Capex!BN39</f>
        <v>0</v>
      </c>
      <c r="H28" s="954">
        <f>Capex!BO39</f>
        <v>75000</v>
      </c>
      <c r="I28" s="954">
        <f>Capex!BP39</f>
        <v>0</v>
      </c>
      <c r="J28" s="954">
        <f>Capex!BQ39</f>
        <v>0</v>
      </c>
      <c r="K28" s="954">
        <f>Capex!BR39</f>
        <v>0</v>
      </c>
      <c r="L28" s="954">
        <f>Capex!BS39</f>
        <v>0</v>
      </c>
      <c r="M28" s="954">
        <f>Capex!BT39</f>
        <v>0</v>
      </c>
      <c r="N28" s="954">
        <f>Capex!BU39</f>
        <v>0</v>
      </c>
      <c r="O28" s="954">
        <f>Capex!BV39</f>
        <v>0</v>
      </c>
      <c r="P28" s="954">
        <f>Capex!BW39</f>
        <v>0</v>
      </c>
      <c r="Q28" s="954">
        <f>Capex!BX39</f>
        <v>0</v>
      </c>
      <c r="R28" s="954">
        <f>Capex!BY39</f>
        <v>0</v>
      </c>
      <c r="T28" s="954">
        <f>F28</f>
        <v>185000</v>
      </c>
      <c r="U28" s="954">
        <f t="shared" si="9"/>
        <v>185000</v>
      </c>
      <c r="V28" s="954">
        <f t="shared" si="9"/>
        <v>260000</v>
      </c>
      <c r="W28" s="954">
        <f t="shared" si="9"/>
        <v>260000</v>
      </c>
      <c r="X28" s="954">
        <f t="shared" si="9"/>
        <v>260000</v>
      </c>
      <c r="Y28" s="954">
        <f t="shared" si="9"/>
        <v>260000</v>
      </c>
      <c r="Z28" s="954">
        <f t="shared" si="9"/>
        <v>260000</v>
      </c>
      <c r="AA28" s="954">
        <f t="shared" si="9"/>
        <v>260000</v>
      </c>
      <c r="AB28" s="954">
        <f t="shared" si="9"/>
        <v>260000</v>
      </c>
      <c r="AC28" s="954">
        <f t="shared" si="9"/>
        <v>260000</v>
      </c>
      <c r="AD28" s="954">
        <f t="shared" si="9"/>
        <v>260000</v>
      </c>
      <c r="AE28" s="954">
        <f t="shared" si="9"/>
        <v>260000</v>
      </c>
      <c r="AF28" s="954">
        <f t="shared" si="9"/>
        <v>260000</v>
      </c>
    </row>
    <row r="29" spans="4:32" ht="20.5" customHeight="1">
      <c r="D29" s="424" t="s">
        <v>198</v>
      </c>
      <c r="F29" s="956">
        <f>Capex!AM40</f>
        <v>115000</v>
      </c>
      <c r="G29" s="956">
        <f>Capex!BN40</f>
        <v>0</v>
      </c>
      <c r="H29" s="956">
        <f>Capex!BO40</f>
        <v>35000</v>
      </c>
      <c r="I29" s="956">
        <f>Capex!BP40</f>
        <v>95000</v>
      </c>
      <c r="J29" s="956">
        <f>Capex!BQ40</f>
        <v>0</v>
      </c>
      <c r="K29" s="956">
        <f>Capex!BR40</f>
        <v>0</v>
      </c>
      <c r="L29" s="956">
        <f>Capex!BS40</f>
        <v>0</v>
      </c>
      <c r="M29" s="956">
        <f>Capex!BT40</f>
        <v>0</v>
      </c>
      <c r="N29" s="956">
        <f>Capex!BU40</f>
        <v>0</v>
      </c>
      <c r="O29" s="956">
        <f>Capex!BV40</f>
        <v>0</v>
      </c>
      <c r="P29" s="956">
        <f>Capex!BW40</f>
        <v>0</v>
      </c>
      <c r="Q29" s="956">
        <f>Capex!BX40</f>
        <v>0</v>
      </c>
      <c r="R29" s="956">
        <f>Capex!BY40</f>
        <v>0</v>
      </c>
      <c r="T29" s="956">
        <f>F29</f>
        <v>115000</v>
      </c>
      <c r="U29" s="956">
        <f t="shared" si="9"/>
        <v>115000</v>
      </c>
      <c r="V29" s="956">
        <f t="shared" si="9"/>
        <v>150000</v>
      </c>
      <c r="W29" s="956">
        <f t="shared" si="9"/>
        <v>245000</v>
      </c>
      <c r="X29" s="956">
        <f t="shared" si="9"/>
        <v>245000</v>
      </c>
      <c r="Y29" s="956">
        <f t="shared" si="9"/>
        <v>245000</v>
      </c>
      <c r="Z29" s="956">
        <f t="shared" si="9"/>
        <v>245000</v>
      </c>
      <c r="AA29" s="956">
        <f t="shared" si="9"/>
        <v>245000</v>
      </c>
      <c r="AB29" s="956">
        <f t="shared" si="9"/>
        <v>245000</v>
      </c>
      <c r="AC29" s="956">
        <f t="shared" si="9"/>
        <v>245000</v>
      </c>
      <c r="AD29" s="956">
        <f t="shared" si="9"/>
        <v>245000</v>
      </c>
      <c r="AE29" s="956">
        <f t="shared" si="9"/>
        <v>245000</v>
      </c>
      <c r="AF29" s="956">
        <f t="shared" si="9"/>
        <v>245000</v>
      </c>
    </row>
    <row r="30" spans="4:32" s="15" customFormat="1" ht="20.5" customHeight="1">
      <c r="D30" s="18" t="s">
        <v>600</v>
      </c>
      <c r="F30" s="955">
        <f t="shared" ref="F30:R30" si="10">SUM(F26:F29)</f>
        <v>1265000</v>
      </c>
      <c r="G30" s="955">
        <f t="shared" si="10"/>
        <v>0</v>
      </c>
      <c r="H30" s="955">
        <f t="shared" si="10"/>
        <v>110000</v>
      </c>
      <c r="I30" s="955">
        <f t="shared" si="10"/>
        <v>95000</v>
      </c>
      <c r="J30" s="955">
        <f t="shared" si="10"/>
        <v>0</v>
      </c>
      <c r="K30" s="955">
        <f t="shared" si="10"/>
        <v>0</v>
      </c>
      <c r="L30" s="955">
        <f t="shared" si="10"/>
        <v>0</v>
      </c>
      <c r="M30" s="955">
        <f t="shared" si="10"/>
        <v>0</v>
      </c>
      <c r="N30" s="955">
        <f t="shared" si="10"/>
        <v>0</v>
      </c>
      <c r="O30" s="955">
        <f t="shared" si="10"/>
        <v>0</v>
      </c>
      <c r="P30" s="955">
        <f t="shared" si="10"/>
        <v>0</v>
      </c>
      <c r="Q30" s="955">
        <f t="shared" si="10"/>
        <v>0</v>
      </c>
      <c r="R30" s="955">
        <f t="shared" si="10"/>
        <v>0</v>
      </c>
      <c r="T30" s="955">
        <f t="shared" ref="T30:AF30" si="11">SUM(T26:T29)</f>
        <v>1265000</v>
      </c>
      <c r="U30" s="955">
        <f t="shared" si="11"/>
        <v>1265000</v>
      </c>
      <c r="V30" s="955">
        <f t="shared" si="11"/>
        <v>1375000</v>
      </c>
      <c r="W30" s="955">
        <f t="shared" si="11"/>
        <v>1470000</v>
      </c>
      <c r="X30" s="955">
        <f t="shared" si="11"/>
        <v>1470000</v>
      </c>
      <c r="Y30" s="955">
        <f t="shared" si="11"/>
        <v>1470000</v>
      </c>
      <c r="Z30" s="955">
        <f t="shared" si="11"/>
        <v>1470000</v>
      </c>
      <c r="AA30" s="955">
        <f t="shared" si="11"/>
        <v>1470000</v>
      </c>
      <c r="AB30" s="955">
        <f t="shared" si="11"/>
        <v>1470000</v>
      </c>
      <c r="AC30" s="955">
        <f t="shared" si="11"/>
        <v>1470000</v>
      </c>
      <c r="AD30" s="955">
        <f t="shared" si="11"/>
        <v>1470000</v>
      </c>
      <c r="AE30" s="955">
        <f t="shared" si="11"/>
        <v>1470000</v>
      </c>
      <c r="AF30" s="955">
        <f t="shared" si="11"/>
        <v>1470000</v>
      </c>
    </row>
    <row r="31" spans="4:32" ht="20.5" customHeight="1">
      <c r="D31" s="17"/>
      <c r="F31" s="954"/>
      <c r="G31" s="954"/>
      <c r="H31" s="954"/>
      <c r="I31" s="954"/>
      <c r="J31" s="954"/>
      <c r="K31" s="954"/>
      <c r="L31" s="954"/>
      <c r="M31" s="954"/>
      <c r="N31" s="954"/>
      <c r="O31" s="954"/>
      <c r="P31" s="954"/>
      <c r="Q31" s="954"/>
      <c r="R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</row>
    <row r="32" spans="4:32" ht="20.5" customHeight="1">
      <c r="D32" s="17" t="s">
        <v>218</v>
      </c>
      <c r="F32" s="954">
        <v>0</v>
      </c>
      <c r="G32" s="954">
        <f>Capex!BN43</f>
        <v>0</v>
      </c>
      <c r="H32" s="954">
        <f>Capex!BO43</f>
        <v>0</v>
      </c>
      <c r="I32" s="954">
        <f>Capex!BP43</f>
        <v>180000</v>
      </c>
      <c r="J32" s="954">
        <f>Capex!BQ43</f>
        <v>110000</v>
      </c>
      <c r="K32" s="954">
        <f>Capex!BR43</f>
        <v>0</v>
      </c>
      <c r="L32" s="954">
        <f>Capex!BS43</f>
        <v>0</v>
      </c>
      <c r="M32" s="954">
        <f>Capex!BT43</f>
        <v>0</v>
      </c>
      <c r="N32" s="954">
        <f>Capex!BU43</f>
        <v>0</v>
      </c>
      <c r="O32" s="954">
        <f>Capex!BV43</f>
        <v>0</v>
      </c>
      <c r="P32" s="954">
        <f>Capex!BW43</f>
        <v>0</v>
      </c>
      <c r="Q32" s="954">
        <f>Capex!BX43</f>
        <v>0</v>
      </c>
      <c r="R32" s="954">
        <f>Capex!BY43</f>
        <v>0</v>
      </c>
      <c r="T32" s="954">
        <f t="shared" ref="T32:T37" si="12">F32</f>
        <v>0</v>
      </c>
      <c r="U32" s="954">
        <f t="shared" ref="U32:AF37" si="13">T32+G32</f>
        <v>0</v>
      </c>
      <c r="V32" s="954">
        <f t="shared" si="13"/>
        <v>0</v>
      </c>
      <c r="W32" s="954">
        <f t="shared" si="13"/>
        <v>180000</v>
      </c>
      <c r="X32" s="954">
        <f t="shared" si="13"/>
        <v>290000</v>
      </c>
      <c r="Y32" s="954">
        <f t="shared" si="13"/>
        <v>290000</v>
      </c>
      <c r="Z32" s="954">
        <f t="shared" si="13"/>
        <v>290000</v>
      </c>
      <c r="AA32" s="954">
        <f t="shared" si="13"/>
        <v>290000</v>
      </c>
      <c r="AB32" s="954">
        <f t="shared" si="13"/>
        <v>290000</v>
      </c>
      <c r="AC32" s="954">
        <f t="shared" si="13"/>
        <v>290000</v>
      </c>
      <c r="AD32" s="954">
        <f t="shared" si="13"/>
        <v>290000</v>
      </c>
      <c r="AE32" s="954">
        <f t="shared" si="13"/>
        <v>290000</v>
      </c>
      <c r="AF32" s="954">
        <f t="shared" si="13"/>
        <v>290000</v>
      </c>
    </row>
    <row r="33" spans="4:32" ht="20.5" customHeight="1">
      <c r="D33" s="17" t="s">
        <v>24</v>
      </c>
      <c r="F33" s="954">
        <v>0</v>
      </c>
      <c r="G33" s="954">
        <f>Capex!BN44</f>
        <v>0</v>
      </c>
      <c r="H33" s="954">
        <f>Capex!BO44</f>
        <v>205000</v>
      </c>
      <c r="I33" s="954">
        <f>Capex!BP44</f>
        <v>125000</v>
      </c>
      <c r="J33" s="954">
        <f>Capex!BQ44</f>
        <v>140000</v>
      </c>
      <c r="K33" s="954">
        <f>Capex!BR44</f>
        <v>0</v>
      </c>
      <c r="L33" s="954">
        <f>Capex!BS44</f>
        <v>0</v>
      </c>
      <c r="M33" s="954">
        <f>Capex!BT44</f>
        <v>0</v>
      </c>
      <c r="N33" s="954">
        <f>Capex!BU44</f>
        <v>0</v>
      </c>
      <c r="O33" s="954">
        <f>Capex!BV44</f>
        <v>0</v>
      </c>
      <c r="P33" s="954">
        <f>Capex!BW44</f>
        <v>0</v>
      </c>
      <c r="Q33" s="954">
        <f>Capex!BX44</f>
        <v>0</v>
      </c>
      <c r="R33" s="954">
        <f>Capex!BY44</f>
        <v>0</v>
      </c>
      <c r="T33" s="954">
        <f t="shared" si="12"/>
        <v>0</v>
      </c>
      <c r="U33" s="954">
        <f t="shared" si="13"/>
        <v>0</v>
      </c>
      <c r="V33" s="954">
        <f t="shared" si="13"/>
        <v>205000</v>
      </c>
      <c r="W33" s="954">
        <f t="shared" si="13"/>
        <v>330000</v>
      </c>
      <c r="X33" s="954">
        <f t="shared" si="13"/>
        <v>470000</v>
      </c>
      <c r="Y33" s="954">
        <f t="shared" si="13"/>
        <v>470000</v>
      </c>
      <c r="Z33" s="954">
        <f t="shared" si="13"/>
        <v>470000</v>
      </c>
      <c r="AA33" s="954">
        <f t="shared" si="13"/>
        <v>470000</v>
      </c>
      <c r="AB33" s="954">
        <f t="shared" si="13"/>
        <v>470000</v>
      </c>
      <c r="AC33" s="954">
        <f t="shared" si="13"/>
        <v>470000</v>
      </c>
      <c r="AD33" s="954">
        <f t="shared" si="13"/>
        <v>470000</v>
      </c>
      <c r="AE33" s="954">
        <f t="shared" si="13"/>
        <v>470000</v>
      </c>
      <c r="AF33" s="954">
        <f t="shared" si="13"/>
        <v>470000</v>
      </c>
    </row>
    <row r="34" spans="4:32" ht="20.5" customHeight="1">
      <c r="D34" s="17" t="s">
        <v>200</v>
      </c>
      <c r="F34" s="954">
        <v>0</v>
      </c>
      <c r="G34" s="954">
        <f>Capex!BN45</f>
        <v>0</v>
      </c>
      <c r="H34" s="954">
        <f>Capex!BO45</f>
        <v>55000</v>
      </c>
      <c r="I34" s="954">
        <f>Capex!BP45</f>
        <v>0</v>
      </c>
      <c r="J34" s="954">
        <f>Capex!BQ45</f>
        <v>0</v>
      </c>
      <c r="K34" s="954">
        <f>Capex!BR45</f>
        <v>0</v>
      </c>
      <c r="L34" s="954">
        <f>Capex!BS45</f>
        <v>0</v>
      </c>
      <c r="M34" s="954">
        <f>Capex!BT45</f>
        <v>0</v>
      </c>
      <c r="N34" s="954">
        <f>Capex!BU45</f>
        <v>0</v>
      </c>
      <c r="O34" s="954">
        <f>Capex!BV45</f>
        <v>0</v>
      </c>
      <c r="P34" s="954">
        <f>Capex!BW45</f>
        <v>0</v>
      </c>
      <c r="Q34" s="954">
        <f>Capex!BX45</f>
        <v>0</v>
      </c>
      <c r="R34" s="954">
        <f>Capex!BY45</f>
        <v>0</v>
      </c>
      <c r="T34" s="954">
        <f t="shared" si="12"/>
        <v>0</v>
      </c>
      <c r="U34" s="954">
        <f t="shared" si="13"/>
        <v>0</v>
      </c>
      <c r="V34" s="954">
        <f t="shared" si="13"/>
        <v>55000</v>
      </c>
      <c r="W34" s="954">
        <f t="shared" si="13"/>
        <v>55000</v>
      </c>
      <c r="X34" s="954">
        <f t="shared" si="13"/>
        <v>55000</v>
      </c>
      <c r="Y34" s="954">
        <f t="shared" si="13"/>
        <v>55000</v>
      </c>
      <c r="Z34" s="954">
        <f t="shared" si="13"/>
        <v>55000</v>
      </c>
      <c r="AA34" s="954">
        <f t="shared" si="13"/>
        <v>55000</v>
      </c>
      <c r="AB34" s="954">
        <f t="shared" si="13"/>
        <v>55000</v>
      </c>
      <c r="AC34" s="954">
        <f t="shared" si="13"/>
        <v>55000</v>
      </c>
      <c r="AD34" s="954">
        <f t="shared" si="13"/>
        <v>55000</v>
      </c>
      <c r="AE34" s="954">
        <f t="shared" si="13"/>
        <v>55000</v>
      </c>
      <c r="AF34" s="954">
        <f t="shared" si="13"/>
        <v>55000</v>
      </c>
    </row>
    <row r="35" spans="4:32" ht="20.5" customHeight="1">
      <c r="D35" s="17" t="s">
        <v>199</v>
      </c>
      <c r="F35" s="954">
        <v>0</v>
      </c>
      <c r="G35" s="954">
        <f>Capex!BN46</f>
        <v>0</v>
      </c>
      <c r="H35" s="954">
        <f>Capex!BO46</f>
        <v>80000</v>
      </c>
      <c r="I35" s="954">
        <f>Capex!BP46</f>
        <v>0</v>
      </c>
      <c r="J35" s="954">
        <f>Capex!BQ46</f>
        <v>0</v>
      </c>
      <c r="K35" s="954">
        <f>Capex!BR46</f>
        <v>0</v>
      </c>
      <c r="L35" s="954">
        <f>Capex!BS46</f>
        <v>0</v>
      </c>
      <c r="M35" s="954">
        <f>Capex!BT46</f>
        <v>0</v>
      </c>
      <c r="N35" s="954">
        <f>Capex!BU46</f>
        <v>0</v>
      </c>
      <c r="O35" s="954">
        <f>Capex!BV46</f>
        <v>0</v>
      </c>
      <c r="P35" s="954">
        <f>Capex!BW46</f>
        <v>0</v>
      </c>
      <c r="Q35" s="954">
        <f>Capex!BX46</f>
        <v>0</v>
      </c>
      <c r="R35" s="954">
        <f>Capex!BY46</f>
        <v>0</v>
      </c>
      <c r="T35" s="954">
        <f t="shared" si="12"/>
        <v>0</v>
      </c>
      <c r="U35" s="954">
        <f t="shared" si="13"/>
        <v>0</v>
      </c>
      <c r="V35" s="954">
        <f t="shared" si="13"/>
        <v>80000</v>
      </c>
      <c r="W35" s="954">
        <f t="shared" si="13"/>
        <v>80000</v>
      </c>
      <c r="X35" s="954">
        <f t="shared" si="13"/>
        <v>80000</v>
      </c>
      <c r="Y35" s="954">
        <f t="shared" si="13"/>
        <v>80000</v>
      </c>
      <c r="Z35" s="954">
        <f t="shared" si="13"/>
        <v>80000</v>
      </c>
      <c r="AA35" s="954">
        <f t="shared" si="13"/>
        <v>80000</v>
      </c>
      <c r="AB35" s="954">
        <f t="shared" si="13"/>
        <v>80000</v>
      </c>
      <c r="AC35" s="954">
        <f t="shared" si="13"/>
        <v>80000</v>
      </c>
      <c r="AD35" s="954">
        <f t="shared" si="13"/>
        <v>80000</v>
      </c>
      <c r="AE35" s="954">
        <f t="shared" si="13"/>
        <v>80000</v>
      </c>
      <c r="AF35" s="954">
        <f t="shared" si="13"/>
        <v>80000</v>
      </c>
    </row>
    <row r="36" spans="4:32" ht="20.5" customHeight="1">
      <c r="D36" s="17" t="s">
        <v>219</v>
      </c>
      <c r="F36" s="954">
        <v>0</v>
      </c>
      <c r="G36" s="954">
        <f>Capex!BN47</f>
        <v>0</v>
      </c>
      <c r="H36" s="954">
        <f>Capex!BO47</f>
        <v>0</v>
      </c>
      <c r="I36" s="954">
        <f>Capex!BP47</f>
        <v>0</v>
      </c>
      <c r="J36" s="954">
        <f>Capex!BQ47</f>
        <v>0</v>
      </c>
      <c r="K36" s="954">
        <f>Capex!BR47</f>
        <v>0</v>
      </c>
      <c r="L36" s="954">
        <f>Capex!BS47</f>
        <v>0</v>
      </c>
      <c r="M36" s="954">
        <f>Capex!BT47</f>
        <v>0</v>
      </c>
      <c r="N36" s="954">
        <f>Capex!BU47</f>
        <v>400000</v>
      </c>
      <c r="O36" s="954">
        <f>Capex!BV47</f>
        <v>0</v>
      </c>
      <c r="P36" s="954">
        <f>Capex!BW47</f>
        <v>0</v>
      </c>
      <c r="Q36" s="954">
        <f>Capex!BX47</f>
        <v>0</v>
      </c>
      <c r="R36" s="954">
        <f>Capex!BY47</f>
        <v>0</v>
      </c>
      <c r="T36" s="954">
        <f t="shared" si="12"/>
        <v>0</v>
      </c>
      <c r="U36" s="954">
        <f t="shared" si="13"/>
        <v>0</v>
      </c>
      <c r="V36" s="954">
        <f t="shared" si="13"/>
        <v>0</v>
      </c>
      <c r="W36" s="954">
        <f t="shared" si="13"/>
        <v>0</v>
      </c>
      <c r="X36" s="954">
        <f t="shared" si="13"/>
        <v>0</v>
      </c>
      <c r="Y36" s="954">
        <f t="shared" si="13"/>
        <v>0</v>
      </c>
      <c r="Z36" s="954">
        <f t="shared" si="13"/>
        <v>0</v>
      </c>
      <c r="AA36" s="954">
        <f t="shared" si="13"/>
        <v>0</v>
      </c>
      <c r="AB36" s="954">
        <f t="shared" si="13"/>
        <v>400000</v>
      </c>
      <c r="AC36" s="954">
        <f t="shared" si="13"/>
        <v>400000</v>
      </c>
      <c r="AD36" s="954">
        <f t="shared" si="13"/>
        <v>400000</v>
      </c>
      <c r="AE36" s="954">
        <f t="shared" si="13"/>
        <v>400000</v>
      </c>
      <c r="AF36" s="954">
        <f t="shared" si="13"/>
        <v>400000</v>
      </c>
    </row>
    <row r="37" spans="4:32" ht="20.5" customHeight="1">
      <c r="D37" s="424" t="s">
        <v>574</v>
      </c>
      <c r="F37" s="956">
        <v>0</v>
      </c>
      <c r="G37" s="956">
        <f>Capex!BN51</f>
        <v>0</v>
      </c>
      <c r="H37" s="956">
        <f>Capex!BO51</f>
        <v>0</v>
      </c>
      <c r="I37" s="956">
        <f>Capex!BP51</f>
        <v>0</v>
      </c>
      <c r="J37" s="956">
        <f>Capex!BQ51</f>
        <v>0</v>
      </c>
      <c r="K37" s="956">
        <f>Capex!BR51</f>
        <v>0</v>
      </c>
      <c r="L37" s="956">
        <f>Capex!BS51</f>
        <v>0</v>
      </c>
      <c r="M37" s="956">
        <f>Capex!BT51</f>
        <v>0</v>
      </c>
      <c r="N37" s="956">
        <f>Capex!BU51</f>
        <v>0</v>
      </c>
      <c r="O37" s="956">
        <f>Capex!BV51</f>
        <v>0</v>
      </c>
      <c r="P37" s="956">
        <f>Capex!BW51</f>
        <v>0</v>
      </c>
      <c r="Q37" s="956">
        <f>Capex!BX51</f>
        <v>640000</v>
      </c>
      <c r="R37" s="956">
        <f>Capex!BY51</f>
        <v>620000</v>
      </c>
      <c r="T37" s="956">
        <f t="shared" si="12"/>
        <v>0</v>
      </c>
      <c r="U37" s="956">
        <f t="shared" si="13"/>
        <v>0</v>
      </c>
      <c r="V37" s="956">
        <f t="shared" si="13"/>
        <v>0</v>
      </c>
      <c r="W37" s="956">
        <f t="shared" si="13"/>
        <v>0</v>
      </c>
      <c r="X37" s="956">
        <f t="shared" si="13"/>
        <v>0</v>
      </c>
      <c r="Y37" s="956">
        <f t="shared" si="13"/>
        <v>0</v>
      </c>
      <c r="Z37" s="956">
        <f t="shared" si="13"/>
        <v>0</v>
      </c>
      <c r="AA37" s="956">
        <f t="shared" si="13"/>
        <v>0</v>
      </c>
      <c r="AB37" s="956">
        <f t="shared" si="13"/>
        <v>0</v>
      </c>
      <c r="AC37" s="956">
        <f t="shared" si="13"/>
        <v>0</v>
      </c>
      <c r="AD37" s="956">
        <f t="shared" si="13"/>
        <v>0</v>
      </c>
      <c r="AE37" s="956">
        <f t="shared" si="13"/>
        <v>640000</v>
      </c>
      <c r="AF37" s="956">
        <f t="shared" si="13"/>
        <v>1260000</v>
      </c>
    </row>
    <row r="38" spans="4:32" ht="20.5" customHeight="1">
      <c r="D38" s="18" t="s">
        <v>601</v>
      </c>
      <c r="F38" s="955">
        <f t="shared" ref="F38:R38" si="14">SUM(F32:F37)</f>
        <v>0</v>
      </c>
      <c r="G38" s="955">
        <f t="shared" si="14"/>
        <v>0</v>
      </c>
      <c r="H38" s="955">
        <f t="shared" si="14"/>
        <v>340000</v>
      </c>
      <c r="I38" s="955">
        <f t="shared" si="14"/>
        <v>305000</v>
      </c>
      <c r="J38" s="955">
        <f t="shared" si="14"/>
        <v>250000</v>
      </c>
      <c r="K38" s="955">
        <f t="shared" si="14"/>
        <v>0</v>
      </c>
      <c r="L38" s="955">
        <f t="shared" si="14"/>
        <v>0</v>
      </c>
      <c r="M38" s="955">
        <f t="shared" si="14"/>
        <v>0</v>
      </c>
      <c r="N38" s="955">
        <f t="shared" si="14"/>
        <v>400000</v>
      </c>
      <c r="O38" s="955">
        <f t="shared" si="14"/>
        <v>0</v>
      </c>
      <c r="P38" s="955">
        <f t="shared" si="14"/>
        <v>0</v>
      </c>
      <c r="Q38" s="955">
        <f t="shared" si="14"/>
        <v>640000</v>
      </c>
      <c r="R38" s="955">
        <f t="shared" si="14"/>
        <v>620000</v>
      </c>
      <c r="T38" s="955">
        <f t="shared" ref="T38:AF38" si="15">SUM(T32:T37)</f>
        <v>0</v>
      </c>
      <c r="U38" s="955">
        <f t="shared" si="15"/>
        <v>0</v>
      </c>
      <c r="V38" s="955">
        <f t="shared" si="15"/>
        <v>340000</v>
      </c>
      <c r="W38" s="955">
        <f t="shared" si="15"/>
        <v>645000</v>
      </c>
      <c r="X38" s="955">
        <f t="shared" si="15"/>
        <v>895000</v>
      </c>
      <c r="Y38" s="955">
        <f t="shared" si="15"/>
        <v>895000</v>
      </c>
      <c r="Z38" s="955">
        <f t="shared" si="15"/>
        <v>895000</v>
      </c>
      <c r="AA38" s="955">
        <f t="shared" si="15"/>
        <v>895000</v>
      </c>
      <c r="AB38" s="955">
        <f t="shared" si="15"/>
        <v>1295000</v>
      </c>
      <c r="AC38" s="955">
        <f t="shared" si="15"/>
        <v>1295000</v>
      </c>
      <c r="AD38" s="955">
        <f t="shared" si="15"/>
        <v>1295000</v>
      </c>
      <c r="AE38" s="955">
        <f t="shared" si="15"/>
        <v>1935000</v>
      </c>
      <c r="AF38" s="955">
        <f t="shared" si="15"/>
        <v>2555000</v>
      </c>
    </row>
    <row r="39" spans="4:32" ht="9" customHeight="1">
      <c r="D39" s="18"/>
      <c r="F39" s="955"/>
      <c r="G39" s="955"/>
      <c r="H39" s="955"/>
      <c r="I39" s="955"/>
      <c r="J39" s="955"/>
      <c r="K39" s="955"/>
      <c r="L39" s="955"/>
      <c r="M39" s="955"/>
      <c r="N39" s="955"/>
      <c r="O39" s="955"/>
      <c r="P39" s="955"/>
      <c r="Q39" s="955"/>
      <c r="R39" s="955"/>
      <c r="T39" s="973"/>
      <c r="U39" s="973"/>
      <c r="V39" s="973"/>
      <c r="W39" s="973"/>
      <c r="X39" s="973"/>
      <c r="Y39" s="973"/>
      <c r="Z39" s="973"/>
      <c r="AA39" s="973"/>
      <c r="AB39" s="973"/>
      <c r="AC39" s="973"/>
      <c r="AD39" s="973"/>
      <c r="AE39" s="973"/>
      <c r="AF39" s="973"/>
    </row>
    <row r="40" spans="4:32" ht="20.5" customHeight="1">
      <c r="D40" s="978" t="s">
        <v>603</v>
      </c>
      <c r="F40" s="979">
        <f>F30+F38</f>
        <v>1265000</v>
      </c>
      <c r="G40" s="979">
        <f t="shared" ref="G40:R40" si="16">G30+G38</f>
        <v>0</v>
      </c>
      <c r="H40" s="979">
        <f t="shared" si="16"/>
        <v>450000</v>
      </c>
      <c r="I40" s="979">
        <f t="shared" si="16"/>
        <v>400000</v>
      </c>
      <c r="J40" s="979">
        <f t="shared" si="16"/>
        <v>250000</v>
      </c>
      <c r="K40" s="979">
        <f t="shared" si="16"/>
        <v>0</v>
      </c>
      <c r="L40" s="979">
        <f t="shared" si="16"/>
        <v>0</v>
      </c>
      <c r="M40" s="979">
        <f t="shared" si="16"/>
        <v>0</v>
      </c>
      <c r="N40" s="979">
        <f t="shared" si="16"/>
        <v>400000</v>
      </c>
      <c r="O40" s="979">
        <f t="shared" si="16"/>
        <v>0</v>
      </c>
      <c r="P40" s="979">
        <f t="shared" si="16"/>
        <v>0</v>
      </c>
      <c r="Q40" s="979">
        <f t="shared" si="16"/>
        <v>640000</v>
      </c>
      <c r="R40" s="979">
        <f t="shared" si="16"/>
        <v>620000</v>
      </c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0B3F-C09E-4B33-ADE8-1B529B750E64}">
  <sheetPr codeName="Sheet22">
    <tabColor theme="9" tint="-0.499984740745262"/>
    <pageSetUpPr fitToPage="1"/>
  </sheetPr>
  <dimension ref="A1:DN29"/>
  <sheetViews>
    <sheetView showGridLines="0" topLeftCell="A5" zoomScale="85" zoomScaleNormal="85" workbookViewId="0">
      <selection activeCell="I7" sqref="A1:XFD1048576"/>
    </sheetView>
  </sheetViews>
  <sheetFormatPr baseColWidth="10" defaultColWidth="8.83203125" defaultRowHeight="15" outlineLevelRow="1" outlineLevelCol="1"/>
  <cols>
    <col min="1" max="1" width="1.1640625" style="32" customWidth="1"/>
    <col min="2" max="2" width="1" style="32" hidden="1" customWidth="1" outlineLevel="1"/>
    <col min="3" max="3" width="12.5" style="32" hidden="1" customWidth="1" outlineLevel="1"/>
    <col min="4" max="4" width="31.5" style="32" customWidth="1" collapsed="1"/>
    <col min="5" max="5" width="3" style="32" customWidth="1"/>
    <col min="6" max="6" width="14.83203125" style="54" hidden="1" customWidth="1" outlineLevel="1"/>
    <col min="7" max="7" width="14.83203125" style="54" customWidth="1" collapsed="1"/>
    <col min="8" max="8" width="3" style="32" customWidth="1"/>
    <col min="9" max="20" width="13.5" style="33" hidden="1" customWidth="1" outlineLevel="1"/>
    <col min="21" max="21" width="13.5" style="33" customWidth="1" collapsed="1"/>
    <col min="22" max="32" width="13.5" style="33" customWidth="1"/>
    <col min="33" max="33" width="1.83203125" customWidth="1"/>
    <col min="34" max="36" width="14.83203125" customWidth="1"/>
  </cols>
  <sheetData>
    <row r="1" spans="1:118" hidden="1" outlineLevel="1"/>
    <row r="2" spans="1:118" hidden="1" outlineLevel="1"/>
    <row r="3" spans="1:118" ht="16" hidden="1" outlineLevel="1">
      <c r="D3" s="34"/>
      <c r="E3" s="35"/>
      <c r="F3" s="36"/>
      <c r="G3" s="36"/>
      <c r="H3" s="35"/>
    </row>
    <row r="4" spans="1:118" ht="19" hidden="1" outlineLevel="1">
      <c r="E4" s="35"/>
      <c r="F4" s="119"/>
      <c r="G4" s="119"/>
      <c r="H4" s="35"/>
    </row>
    <row r="5" spans="1:118" ht="16" collapsed="1">
      <c r="D5" s="35"/>
      <c r="E5" s="35"/>
      <c r="F5" s="35"/>
      <c r="G5" s="35"/>
      <c r="H5" s="35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</row>
    <row r="6" spans="1:118" ht="18.75" customHeight="1">
      <c r="A6" s="38"/>
      <c r="B6" s="38"/>
      <c r="C6" s="38"/>
      <c r="D6" s="1314" t="s">
        <v>639</v>
      </c>
      <c r="E6" s="39"/>
      <c r="F6" s="1335" t="s">
        <v>636</v>
      </c>
      <c r="G6" s="1335" t="s">
        <v>829</v>
      </c>
      <c r="H6" s="39"/>
      <c r="I6" s="40" t="s">
        <v>43</v>
      </c>
      <c r="J6" s="40" t="s">
        <v>44</v>
      </c>
      <c r="K6" s="40" t="s">
        <v>45</v>
      </c>
      <c r="L6" s="40" t="s">
        <v>46</v>
      </c>
      <c r="M6" s="40" t="s">
        <v>47</v>
      </c>
      <c r="N6" s="40" t="s">
        <v>48</v>
      </c>
      <c r="O6" s="40" t="s">
        <v>49</v>
      </c>
      <c r="P6" s="40" t="s">
        <v>50</v>
      </c>
      <c r="Q6" s="40" t="s">
        <v>51</v>
      </c>
      <c r="R6" s="40" t="s">
        <v>52</v>
      </c>
      <c r="S6" s="40" t="s">
        <v>53</v>
      </c>
      <c r="T6" s="40" t="s">
        <v>54</v>
      </c>
      <c r="U6" s="40" t="s">
        <v>43</v>
      </c>
      <c r="V6" s="40" t="s">
        <v>44</v>
      </c>
      <c r="W6" s="40" t="s">
        <v>45</v>
      </c>
      <c r="X6" s="40" t="s">
        <v>46</v>
      </c>
      <c r="Y6" s="40" t="s">
        <v>47</v>
      </c>
      <c r="Z6" s="40" t="s">
        <v>48</v>
      </c>
      <c r="AA6" s="40" t="s">
        <v>49</v>
      </c>
      <c r="AB6" s="40" t="s">
        <v>50</v>
      </c>
      <c r="AC6" s="40" t="s">
        <v>51</v>
      </c>
      <c r="AD6" s="40" t="s">
        <v>52</v>
      </c>
      <c r="AE6" s="40" t="s">
        <v>53</v>
      </c>
      <c r="AF6" s="40" t="s">
        <v>54</v>
      </c>
      <c r="AH6" s="1344" t="s">
        <v>280</v>
      </c>
      <c r="AI6" s="1335" t="s">
        <v>282</v>
      </c>
      <c r="AJ6" s="1335" t="s">
        <v>281</v>
      </c>
    </row>
    <row r="7" spans="1:118" ht="14.5" customHeight="1">
      <c r="A7" s="42"/>
      <c r="B7" s="42"/>
      <c r="C7" s="42"/>
      <c r="D7" s="1315"/>
      <c r="E7" s="43"/>
      <c r="F7" s="1336"/>
      <c r="G7" s="1336"/>
      <c r="H7" s="43"/>
      <c r="I7" s="44" t="s">
        <v>101</v>
      </c>
      <c r="J7" s="44" t="s">
        <v>102</v>
      </c>
      <c r="K7" s="44" t="s">
        <v>103</v>
      </c>
      <c r="L7" s="44" t="s">
        <v>104</v>
      </c>
      <c r="M7" s="44" t="s">
        <v>105</v>
      </c>
      <c r="N7" s="44" t="s">
        <v>106</v>
      </c>
      <c r="O7" s="44" t="s">
        <v>107</v>
      </c>
      <c r="P7" s="44" t="s">
        <v>108</v>
      </c>
      <c r="Q7" s="44" t="s">
        <v>109</v>
      </c>
      <c r="R7" s="44" t="s">
        <v>110</v>
      </c>
      <c r="S7" s="44" t="s">
        <v>111</v>
      </c>
      <c r="T7" s="44" t="s">
        <v>112</v>
      </c>
      <c r="U7" s="44" t="s">
        <v>736</v>
      </c>
      <c r="V7" s="44" t="s">
        <v>737</v>
      </c>
      <c r="W7" s="44" t="s">
        <v>738</v>
      </c>
      <c r="X7" s="44" t="s">
        <v>739</v>
      </c>
      <c r="Y7" s="44" t="s">
        <v>740</v>
      </c>
      <c r="Z7" s="44" t="s">
        <v>729</v>
      </c>
      <c r="AA7" s="44" t="s">
        <v>730</v>
      </c>
      <c r="AB7" s="44" t="s">
        <v>731</v>
      </c>
      <c r="AC7" s="44" t="s">
        <v>732</v>
      </c>
      <c r="AD7" s="44" t="s">
        <v>733</v>
      </c>
      <c r="AE7" s="44" t="s">
        <v>734</v>
      </c>
      <c r="AF7" s="44" t="s">
        <v>735</v>
      </c>
      <c r="AH7" s="1345"/>
      <c r="AI7" s="1336"/>
      <c r="AJ7" s="1336"/>
    </row>
    <row r="8" spans="1:118" ht="14.5" customHeight="1">
      <c r="D8" s="1316"/>
      <c r="E8" s="46"/>
      <c r="F8" s="1337"/>
      <c r="G8" s="1337"/>
      <c r="H8" s="46"/>
      <c r="I8" s="19" t="s">
        <v>275</v>
      </c>
      <c r="J8" s="19" t="s">
        <v>275</v>
      </c>
      <c r="K8" s="19" t="s">
        <v>275</v>
      </c>
      <c r="L8" s="19" t="s">
        <v>275</v>
      </c>
      <c r="M8" s="19" t="s">
        <v>275</v>
      </c>
      <c r="N8" s="19" t="s">
        <v>275</v>
      </c>
      <c r="O8" s="19" t="s">
        <v>275</v>
      </c>
      <c r="P8" s="19" t="s">
        <v>275</v>
      </c>
      <c r="Q8" s="19" t="s">
        <v>275</v>
      </c>
      <c r="R8" s="19" t="s">
        <v>275</v>
      </c>
      <c r="S8" s="19" t="s">
        <v>275</v>
      </c>
      <c r="T8" s="19" t="s">
        <v>275</v>
      </c>
      <c r="U8" s="19" t="s">
        <v>275</v>
      </c>
      <c r="V8" s="19" t="s">
        <v>275</v>
      </c>
      <c r="W8" s="19" t="s">
        <v>275</v>
      </c>
      <c r="X8" s="19" t="s">
        <v>275</v>
      </c>
      <c r="Y8" s="19" t="s">
        <v>275</v>
      </c>
      <c r="Z8" s="19" t="s">
        <v>275</v>
      </c>
      <c r="AA8" s="19" t="s">
        <v>275</v>
      </c>
      <c r="AB8" s="19" t="s">
        <v>811</v>
      </c>
      <c r="AC8" s="19" t="s">
        <v>811</v>
      </c>
      <c r="AD8" s="19" t="s">
        <v>811</v>
      </c>
      <c r="AE8" s="19" t="s">
        <v>811</v>
      </c>
      <c r="AF8" s="19" t="s">
        <v>811</v>
      </c>
      <c r="AH8" s="1346"/>
      <c r="AI8" s="1337"/>
      <c r="AJ8" s="1337"/>
    </row>
    <row r="9" spans="1:118"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H9" s="28"/>
    </row>
    <row r="10" spans="1:118">
      <c r="F10" s="51" t="s">
        <v>90</v>
      </c>
      <c r="G10" s="51" t="s">
        <v>90</v>
      </c>
      <c r="I10" s="51" t="s">
        <v>90</v>
      </c>
      <c r="J10" s="51" t="s">
        <v>90</v>
      </c>
      <c r="K10" s="51" t="s">
        <v>90</v>
      </c>
      <c r="L10" s="51" t="s">
        <v>90</v>
      </c>
      <c r="M10" s="51" t="s">
        <v>90</v>
      </c>
      <c r="N10" s="51" t="s">
        <v>90</v>
      </c>
      <c r="O10" s="51" t="s">
        <v>90</v>
      </c>
      <c r="P10" s="51" t="s">
        <v>90</v>
      </c>
      <c r="Q10" s="51" t="s">
        <v>90</v>
      </c>
      <c r="R10" s="51" t="s">
        <v>90</v>
      </c>
      <c r="S10" s="51" t="s">
        <v>90</v>
      </c>
      <c r="T10" s="51" t="s">
        <v>90</v>
      </c>
      <c r="U10" s="51" t="s">
        <v>90</v>
      </c>
      <c r="V10" s="51" t="s">
        <v>90</v>
      </c>
      <c r="W10" s="51" t="s">
        <v>90</v>
      </c>
      <c r="X10" s="51" t="s">
        <v>90</v>
      </c>
      <c r="Y10" s="51" t="s">
        <v>90</v>
      </c>
      <c r="Z10" s="51" t="s">
        <v>90</v>
      </c>
      <c r="AA10" s="51" t="s">
        <v>90</v>
      </c>
      <c r="AB10" s="51" t="s">
        <v>90</v>
      </c>
      <c r="AC10" s="51" t="s">
        <v>90</v>
      </c>
      <c r="AD10" s="51" t="s">
        <v>90</v>
      </c>
      <c r="AE10" s="51" t="s">
        <v>90</v>
      </c>
      <c r="AF10" s="51" t="s">
        <v>90</v>
      </c>
      <c r="AH10" s="51" t="s">
        <v>90</v>
      </c>
      <c r="AI10" s="51" t="s">
        <v>90</v>
      </c>
      <c r="AJ10" s="51" t="s">
        <v>90</v>
      </c>
    </row>
    <row r="11" spans="1:118"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H11" s="28"/>
    </row>
    <row r="12" spans="1:118" s="32" customFormat="1" ht="23.25" customHeight="1">
      <c r="D12" s="32" t="s">
        <v>194</v>
      </c>
      <c r="F12" s="24">
        <v>4050000</v>
      </c>
      <c r="G12" s="24">
        <v>3695624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-177188</v>
      </c>
      <c r="R12" s="24">
        <v>0</v>
      </c>
      <c r="S12" s="24">
        <v>0</v>
      </c>
      <c r="T12" s="24">
        <v>-177188</v>
      </c>
      <c r="U12" s="24">
        <v>0</v>
      </c>
      <c r="V12" s="24">
        <v>0</v>
      </c>
      <c r="W12" s="24">
        <v>-177188</v>
      </c>
      <c r="X12" s="24">
        <v>0</v>
      </c>
      <c r="Y12" s="24">
        <v>0</v>
      </c>
      <c r="Z12" s="24">
        <v>-177188</v>
      </c>
      <c r="AA12" s="24">
        <v>0</v>
      </c>
      <c r="AB12" s="24">
        <v>0</v>
      </c>
      <c r="AC12" s="24">
        <v>-177188</v>
      </c>
      <c r="AD12" s="24">
        <v>0</v>
      </c>
      <c r="AE12" s="24">
        <v>0</v>
      </c>
      <c r="AF12" s="24">
        <v>-177188</v>
      </c>
      <c r="AG12" s="24"/>
      <c r="AH12" s="25">
        <v>2986872</v>
      </c>
      <c r="AI12" s="24">
        <v>4050000</v>
      </c>
      <c r="AJ12" s="141">
        <v>0.7374992592592593</v>
      </c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</row>
    <row r="13" spans="1:118" s="32" customFormat="1" ht="23.25" customHeight="1">
      <c r="D13" s="32" t="s">
        <v>195</v>
      </c>
      <c r="F13" s="24">
        <v>4950000</v>
      </c>
      <c r="G13" s="24">
        <v>4950000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/>
      <c r="AH13" s="25">
        <v>4950000</v>
      </c>
      <c r="AI13" s="24">
        <v>4950000</v>
      </c>
      <c r="AJ13" s="141">
        <v>1</v>
      </c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</row>
    <row r="14" spans="1:118" s="32" customFormat="1" ht="23.25" customHeight="1">
      <c r="D14" s="32" t="s">
        <v>196</v>
      </c>
      <c r="F14" s="24">
        <v>1265000</v>
      </c>
      <c r="G14" s="24">
        <v>4025000</v>
      </c>
      <c r="I14" s="24">
        <v>0</v>
      </c>
      <c r="J14" s="24">
        <v>450000</v>
      </c>
      <c r="K14" s="24">
        <v>400000</v>
      </c>
      <c r="L14" s="24">
        <v>0</v>
      </c>
      <c r="M14" s="24">
        <v>250000</v>
      </c>
      <c r="N14" s="24">
        <v>0</v>
      </c>
      <c r="O14" s="24">
        <v>0</v>
      </c>
      <c r="P14" s="24">
        <v>400000</v>
      </c>
      <c r="Q14" s="24">
        <v>0</v>
      </c>
      <c r="R14" s="24">
        <v>0</v>
      </c>
      <c r="S14" s="24">
        <v>640000</v>
      </c>
      <c r="T14" s="24">
        <v>620000</v>
      </c>
      <c r="U14" s="24">
        <v>0</v>
      </c>
      <c r="V14" s="24">
        <v>350000</v>
      </c>
      <c r="W14" s="24">
        <v>0</v>
      </c>
      <c r="X14" s="24">
        <v>245000</v>
      </c>
      <c r="Y14" s="24">
        <v>0</v>
      </c>
      <c r="Z14" s="24">
        <v>380000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/>
      <c r="AH14" s="25">
        <v>5000000</v>
      </c>
      <c r="AI14" s="24">
        <v>5000000</v>
      </c>
      <c r="AJ14" s="141">
        <v>1</v>
      </c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</row>
    <row r="15" spans="1:118" s="32" customFormat="1" ht="23.25" customHeight="1">
      <c r="D15" s="32" t="s">
        <v>197</v>
      </c>
      <c r="F15" s="24">
        <v>500000</v>
      </c>
      <c r="G15" s="24">
        <v>500000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/>
      <c r="AH15" s="25">
        <v>500000</v>
      </c>
      <c r="AI15" s="24">
        <v>500000</v>
      </c>
      <c r="AJ15" s="141">
        <v>1</v>
      </c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</row>
    <row r="16" spans="1:118" s="54" customFormat="1" ht="23.25" customHeight="1">
      <c r="D16" s="55" t="s">
        <v>279</v>
      </c>
      <c r="F16" s="56">
        <v>10765000</v>
      </c>
      <c r="G16" s="56">
        <v>13170624</v>
      </c>
      <c r="I16" s="56">
        <v>0</v>
      </c>
      <c r="J16" s="56">
        <v>450000</v>
      </c>
      <c r="K16" s="56">
        <v>400000</v>
      </c>
      <c r="L16" s="56">
        <v>0</v>
      </c>
      <c r="M16" s="56">
        <v>250000</v>
      </c>
      <c r="N16" s="56">
        <v>0</v>
      </c>
      <c r="O16" s="56">
        <v>0</v>
      </c>
      <c r="P16" s="56">
        <v>400000</v>
      </c>
      <c r="Q16" s="56">
        <v>-177188</v>
      </c>
      <c r="R16" s="56">
        <v>0</v>
      </c>
      <c r="S16" s="56">
        <v>640000</v>
      </c>
      <c r="T16" s="56">
        <v>442812</v>
      </c>
      <c r="U16" s="56">
        <v>0</v>
      </c>
      <c r="V16" s="56">
        <v>350000</v>
      </c>
      <c r="W16" s="56">
        <v>-177188</v>
      </c>
      <c r="X16" s="56">
        <v>245000</v>
      </c>
      <c r="Y16" s="56">
        <v>0</v>
      </c>
      <c r="Z16" s="56">
        <v>202812</v>
      </c>
      <c r="AA16" s="56">
        <v>0</v>
      </c>
      <c r="AB16" s="56">
        <v>0</v>
      </c>
      <c r="AC16" s="56">
        <v>-177188</v>
      </c>
      <c r="AD16" s="56">
        <v>0</v>
      </c>
      <c r="AE16" s="56">
        <v>0</v>
      </c>
      <c r="AF16" s="56">
        <v>-177188</v>
      </c>
      <c r="AG16" s="25"/>
      <c r="AH16" s="56">
        <v>13436872</v>
      </c>
      <c r="AI16" s="56">
        <v>14500000</v>
      </c>
      <c r="AJ16" s="146">
        <v>0.92668082758620685</v>
      </c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</row>
    <row r="17" spans="1:118" s="32" customFormat="1" ht="23.25" customHeight="1">
      <c r="F17" s="54"/>
      <c r="G17" s="5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</row>
    <row r="18" spans="1:118" s="150" customFormat="1" ht="15.75" customHeight="1">
      <c r="A18" s="147"/>
      <c r="B18" s="147"/>
      <c r="C18" s="147"/>
      <c r="D18" s="148"/>
      <c r="E18" s="148"/>
      <c r="F18" s="1338" t="s">
        <v>283</v>
      </c>
      <c r="G18" s="1338" t="s">
        <v>283</v>
      </c>
      <c r="H18" s="148"/>
      <c r="I18" s="149" t="s">
        <v>43</v>
      </c>
      <c r="J18" s="149" t="s">
        <v>44</v>
      </c>
      <c r="K18" s="149" t="s">
        <v>45</v>
      </c>
      <c r="L18" s="149" t="s">
        <v>46</v>
      </c>
      <c r="M18" s="149" t="s">
        <v>47</v>
      </c>
      <c r="N18" s="149" t="s">
        <v>48</v>
      </c>
      <c r="O18" s="149" t="s">
        <v>49</v>
      </c>
      <c r="P18" s="149" t="s">
        <v>50</v>
      </c>
      <c r="Q18" s="149" t="s">
        <v>51</v>
      </c>
      <c r="R18" s="149" t="s">
        <v>52</v>
      </c>
      <c r="S18" s="149" t="s">
        <v>53</v>
      </c>
      <c r="T18" s="149" t="s">
        <v>54</v>
      </c>
      <c r="U18" s="149" t="s">
        <v>43</v>
      </c>
      <c r="V18" s="149" t="s">
        <v>44</v>
      </c>
      <c r="W18" s="149" t="s">
        <v>45</v>
      </c>
      <c r="X18" s="149" t="s">
        <v>46</v>
      </c>
      <c r="Y18" s="149" t="s">
        <v>47</v>
      </c>
      <c r="Z18" s="149" t="s">
        <v>48</v>
      </c>
      <c r="AA18" s="149" t="s">
        <v>49</v>
      </c>
      <c r="AB18" s="149" t="s">
        <v>50</v>
      </c>
      <c r="AC18" s="149" t="s">
        <v>51</v>
      </c>
      <c r="AD18" s="149" t="s">
        <v>52</v>
      </c>
      <c r="AE18" s="149" t="s">
        <v>53</v>
      </c>
      <c r="AF18" s="149" t="s">
        <v>54</v>
      </c>
      <c r="AH18" s="1341" t="s">
        <v>286</v>
      </c>
      <c r="AI18" s="143"/>
      <c r="AJ18" s="143"/>
    </row>
    <row r="19" spans="1:118" s="150" customFormat="1" ht="14.5" customHeight="1">
      <c r="A19" s="151"/>
      <c r="B19" s="151"/>
      <c r="C19" s="151"/>
      <c r="D19" s="152"/>
      <c r="E19" s="152"/>
      <c r="F19" s="1339"/>
      <c r="G19" s="1339"/>
      <c r="H19" s="152"/>
      <c r="I19" s="142" t="s">
        <v>101</v>
      </c>
      <c r="J19" s="142" t="s">
        <v>102</v>
      </c>
      <c r="K19" s="142" t="s">
        <v>103</v>
      </c>
      <c r="L19" s="142" t="s">
        <v>104</v>
      </c>
      <c r="M19" s="142" t="s">
        <v>105</v>
      </c>
      <c r="N19" s="142" t="s">
        <v>106</v>
      </c>
      <c r="O19" s="142" t="s">
        <v>107</v>
      </c>
      <c r="P19" s="142" t="s">
        <v>108</v>
      </c>
      <c r="Q19" s="142" t="s">
        <v>109</v>
      </c>
      <c r="R19" s="142" t="s">
        <v>110</v>
      </c>
      <c r="S19" s="142" t="s">
        <v>111</v>
      </c>
      <c r="T19" s="142" t="s">
        <v>112</v>
      </c>
      <c r="U19" s="142" t="s">
        <v>736</v>
      </c>
      <c r="V19" s="142" t="s">
        <v>737</v>
      </c>
      <c r="W19" s="142" t="s">
        <v>738</v>
      </c>
      <c r="X19" s="142" t="s">
        <v>739</v>
      </c>
      <c r="Y19" s="142" t="s">
        <v>740</v>
      </c>
      <c r="Z19" s="142" t="s">
        <v>729</v>
      </c>
      <c r="AA19" s="142" t="s">
        <v>730</v>
      </c>
      <c r="AB19" s="142" t="s">
        <v>731</v>
      </c>
      <c r="AC19" s="142" t="s">
        <v>732</v>
      </c>
      <c r="AD19" s="142" t="s">
        <v>733</v>
      </c>
      <c r="AE19" s="142" t="s">
        <v>734</v>
      </c>
      <c r="AF19" s="142" t="s">
        <v>735</v>
      </c>
      <c r="AH19" s="1342"/>
      <c r="AI19" s="143"/>
      <c r="AJ19" s="143"/>
    </row>
    <row r="20" spans="1:118" s="150" customFormat="1" ht="14.5" customHeight="1">
      <c r="A20" s="61"/>
      <c r="B20" s="61"/>
      <c r="C20" s="61"/>
      <c r="D20" s="619"/>
      <c r="E20" s="153"/>
      <c r="F20" s="1340"/>
      <c r="G20" s="1340"/>
      <c r="H20" s="153"/>
      <c r="I20" s="154" t="s">
        <v>275</v>
      </c>
      <c r="J20" s="154" t="s">
        <v>275</v>
      </c>
      <c r="K20" s="154" t="s">
        <v>275</v>
      </c>
      <c r="L20" s="154" t="s">
        <v>275</v>
      </c>
      <c r="M20" s="154" t="s">
        <v>275</v>
      </c>
      <c r="N20" s="154" t="s">
        <v>275</v>
      </c>
      <c r="O20" s="154" t="s">
        <v>275</v>
      </c>
      <c r="P20" s="154" t="s">
        <v>275</v>
      </c>
      <c r="Q20" s="154" t="s">
        <v>275</v>
      </c>
      <c r="R20" s="154" t="s">
        <v>275</v>
      </c>
      <c r="S20" s="154" t="s">
        <v>275</v>
      </c>
      <c r="T20" s="154" t="s">
        <v>275</v>
      </c>
      <c r="U20" s="154" t="s">
        <v>275</v>
      </c>
      <c r="V20" s="154" t="s">
        <v>275</v>
      </c>
      <c r="W20" s="154" t="s">
        <v>275</v>
      </c>
      <c r="X20" s="154" t="s">
        <v>275</v>
      </c>
      <c r="Y20" s="154" t="s">
        <v>275</v>
      </c>
      <c r="Z20" s="154" t="s">
        <v>275</v>
      </c>
      <c r="AA20" s="154" t="s">
        <v>275</v>
      </c>
      <c r="AB20" s="154" t="s">
        <v>811</v>
      </c>
      <c r="AC20" s="154" t="s">
        <v>811</v>
      </c>
      <c r="AD20" s="154" t="s">
        <v>811</v>
      </c>
      <c r="AE20" s="154" t="s">
        <v>811</v>
      </c>
      <c r="AF20" s="154" t="s">
        <v>811</v>
      </c>
      <c r="AH20" s="1343"/>
      <c r="AI20" s="143"/>
      <c r="AJ20" s="143"/>
    </row>
    <row r="21" spans="1:118" s="61" customFormat="1" ht="23.25" customHeight="1">
      <c r="F21" s="155"/>
      <c r="G21" s="155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57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43"/>
      <c r="BV21" s="143"/>
      <c r="BW21" s="143"/>
      <c r="BX21" s="143"/>
      <c r="BY21" s="143"/>
      <c r="BZ21" s="143"/>
      <c r="CA21" s="143"/>
      <c r="CB21" s="143"/>
      <c r="CC21" s="143"/>
      <c r="CD21" s="143"/>
      <c r="CE21" s="143"/>
      <c r="CF21" s="143"/>
      <c r="CG21" s="143"/>
      <c r="CH21" s="143"/>
      <c r="CI21" s="143"/>
      <c r="CJ21" s="143"/>
      <c r="CK21" s="143"/>
      <c r="CL21" s="143"/>
      <c r="CM21" s="143"/>
      <c r="CN21" s="143"/>
      <c r="CO21" s="143"/>
      <c r="CP21" s="143"/>
      <c r="CQ21" s="143"/>
      <c r="CR21" s="143"/>
      <c r="CU21" s="143"/>
      <c r="CV21" s="143"/>
      <c r="CW21" s="143"/>
      <c r="CX21" s="143"/>
      <c r="CY21" s="143"/>
      <c r="CZ21" s="143"/>
      <c r="DA21" s="143"/>
      <c r="DB21" s="143"/>
      <c r="DC21" s="143"/>
      <c r="DD21" s="143"/>
      <c r="DE21" s="143"/>
      <c r="DF21" s="143"/>
      <c r="DG21" s="143"/>
      <c r="DH21" s="143"/>
      <c r="DI21" s="143"/>
      <c r="DJ21" s="143"/>
      <c r="DK21" s="143"/>
      <c r="DL21" s="143"/>
      <c r="DM21" s="143"/>
      <c r="DN21" s="143"/>
    </row>
    <row r="22" spans="1:118" s="61" customFormat="1" ht="23.25" customHeight="1">
      <c r="D22" s="61" t="s">
        <v>194</v>
      </c>
      <c r="F22" s="12">
        <v>0.11</v>
      </c>
      <c r="G22" s="12">
        <v>0.11</v>
      </c>
      <c r="I22" s="143">
        <v>34175.342465753427</v>
      </c>
      <c r="J22" s="143">
        <v>42719.178082191778</v>
      </c>
      <c r="K22" s="143">
        <v>34175.342465753427</v>
      </c>
      <c r="L22" s="143">
        <v>34175.342465753427</v>
      </c>
      <c r="M22" s="143">
        <v>41748.28767123288</v>
      </c>
      <c r="N22" s="143">
        <v>33398.630136986307</v>
      </c>
      <c r="O22" s="143">
        <v>33398.630136986307</v>
      </c>
      <c r="P22" s="143">
        <v>41748.28767123288</v>
      </c>
      <c r="Q22" s="143">
        <v>31937.435945205474</v>
      </c>
      <c r="R22" s="143">
        <v>31937.435945205474</v>
      </c>
      <c r="S22" s="143">
        <v>39921.794931506847</v>
      </c>
      <c r="T22" s="143">
        <v>31937.435945205474</v>
      </c>
      <c r="U22" s="143">
        <v>30476.24175342466</v>
      </c>
      <c r="V22" s="143">
        <v>38095.302191780822</v>
      </c>
      <c r="W22" s="143">
        <v>30476.24175342466</v>
      </c>
      <c r="X22" s="143">
        <v>29015.047561643838</v>
      </c>
      <c r="Y22" s="143">
        <v>36268.809452054797</v>
      </c>
      <c r="Z22" s="143">
        <v>27553.853369863013</v>
      </c>
      <c r="AA22" s="143">
        <v>27553.853369863013</v>
      </c>
      <c r="AB22" s="143">
        <v>34442.316712328764</v>
      </c>
      <c r="AC22" s="143">
        <v>26092.659178082191</v>
      </c>
      <c r="AD22" s="143">
        <v>26092.659178082191</v>
      </c>
      <c r="AE22" s="143">
        <v>32615.823972602739</v>
      </c>
      <c r="AF22" s="143">
        <v>24631.464986301369</v>
      </c>
      <c r="AG22" s="143"/>
      <c r="AH22" s="157">
        <v>431273.36386301368</v>
      </c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  <c r="AW22" s="143"/>
      <c r="AX22" s="143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3"/>
      <c r="BZ22" s="143"/>
      <c r="CA22" s="143"/>
      <c r="CB22" s="143"/>
      <c r="CC22" s="143"/>
      <c r="CD22" s="143"/>
      <c r="CE22" s="143"/>
      <c r="CF22" s="143"/>
      <c r="CG22" s="143"/>
      <c r="CH22" s="143"/>
      <c r="CI22" s="143"/>
      <c r="CJ22" s="143"/>
      <c r="CK22" s="143"/>
      <c r="CL22" s="143"/>
      <c r="CM22" s="143"/>
      <c r="CN22" s="143"/>
      <c r="CO22" s="143"/>
      <c r="CP22" s="143"/>
      <c r="CQ22" s="143"/>
      <c r="CR22" s="143"/>
      <c r="CU22" s="143"/>
      <c r="CV22" s="143"/>
      <c r="CW22" s="143"/>
      <c r="CX22" s="143"/>
      <c r="CY22" s="143"/>
      <c r="CZ22" s="143"/>
      <c r="DA22" s="143"/>
      <c r="DB22" s="143"/>
      <c r="DC22" s="143"/>
      <c r="DD22" s="143"/>
      <c r="DE22" s="143"/>
      <c r="DF22" s="143"/>
      <c r="DG22" s="143"/>
      <c r="DH22" s="143"/>
      <c r="DI22" s="143"/>
      <c r="DJ22" s="143"/>
      <c r="DK22" s="143"/>
      <c r="DL22" s="143"/>
      <c r="DM22" s="143"/>
      <c r="DN22" s="143"/>
    </row>
    <row r="23" spans="1:118" s="61" customFormat="1" ht="23.25" customHeight="1">
      <c r="D23" s="61" t="s">
        <v>195</v>
      </c>
      <c r="F23" s="12">
        <v>0.11</v>
      </c>
      <c r="G23" s="12">
        <v>0.11</v>
      </c>
      <c r="I23" s="143">
        <v>41769.863013698632</v>
      </c>
      <c r="J23" s="143">
        <v>52212.32876712329</v>
      </c>
      <c r="K23" s="143">
        <v>41769.863013698632</v>
      </c>
      <c r="L23" s="143">
        <v>41769.863013698632</v>
      </c>
      <c r="M23" s="143">
        <v>51025.684931506847</v>
      </c>
      <c r="N23" s="143">
        <v>40820.547945205479</v>
      </c>
      <c r="O23" s="143">
        <v>40820.547945205479</v>
      </c>
      <c r="P23" s="143">
        <v>51025.684931506847</v>
      </c>
      <c r="Q23" s="143">
        <v>40820.547945205479</v>
      </c>
      <c r="R23" s="143">
        <v>40820.547945205479</v>
      </c>
      <c r="S23" s="143">
        <v>51025.684931506847</v>
      </c>
      <c r="T23" s="143">
        <v>40820.547945205479</v>
      </c>
      <c r="U23" s="143">
        <v>40820.547945205479</v>
      </c>
      <c r="V23" s="143">
        <v>51025.684931506847</v>
      </c>
      <c r="W23" s="143">
        <v>40820.547945205479</v>
      </c>
      <c r="X23" s="143">
        <v>40820.547945205479</v>
      </c>
      <c r="Y23" s="143">
        <v>51025.684931506847</v>
      </c>
      <c r="Z23" s="143">
        <v>40820.547945205479</v>
      </c>
      <c r="AA23" s="143">
        <v>40820.547945205479</v>
      </c>
      <c r="AB23" s="143">
        <v>51025.684931506847</v>
      </c>
      <c r="AC23" s="143">
        <v>40820.547945205479</v>
      </c>
      <c r="AD23" s="143">
        <v>40820.547945205479</v>
      </c>
      <c r="AE23" s="143">
        <v>51025.684931506847</v>
      </c>
      <c r="AF23" s="143">
        <v>40820.547945205479</v>
      </c>
      <c r="AG23" s="143"/>
      <c r="AH23" s="157">
        <v>534701.93232876714</v>
      </c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  <c r="BQ23" s="143"/>
      <c r="BR23" s="143"/>
      <c r="BS23" s="143"/>
      <c r="BT23" s="143"/>
      <c r="BU23" s="143"/>
      <c r="BV23" s="143"/>
      <c r="BW23" s="143"/>
      <c r="BX23" s="143"/>
      <c r="BY23" s="143"/>
      <c r="BZ23" s="143"/>
      <c r="CA23" s="143"/>
      <c r="CB23" s="143"/>
      <c r="CC23" s="143"/>
      <c r="CD23" s="143"/>
      <c r="CE23" s="143"/>
      <c r="CF23" s="143"/>
      <c r="CG23" s="143"/>
      <c r="CH23" s="143"/>
      <c r="CI23" s="143"/>
      <c r="CJ23" s="143"/>
      <c r="CK23" s="143"/>
      <c r="CL23" s="143"/>
      <c r="CM23" s="143"/>
      <c r="CN23" s="143"/>
      <c r="CO23" s="143"/>
      <c r="CP23" s="143"/>
      <c r="CQ23" s="143"/>
      <c r="CR23" s="143"/>
      <c r="CU23" s="143"/>
      <c r="CV23" s="143"/>
      <c r="CW23" s="143"/>
      <c r="CX23" s="143"/>
      <c r="CY23" s="143"/>
      <c r="CZ23" s="143"/>
      <c r="DA23" s="143"/>
      <c r="DB23" s="143"/>
      <c r="DC23" s="143"/>
      <c r="DD23" s="143"/>
      <c r="DE23" s="143"/>
      <c r="DF23" s="143"/>
      <c r="DG23" s="143"/>
      <c r="DH23" s="143"/>
      <c r="DI23" s="143"/>
      <c r="DJ23" s="143"/>
      <c r="DK23" s="143"/>
      <c r="DL23" s="143"/>
      <c r="DM23" s="143"/>
      <c r="DN23" s="143"/>
    </row>
    <row r="24" spans="1:118" s="61" customFormat="1" ht="23.25" customHeight="1">
      <c r="D24" s="61" t="s">
        <v>196</v>
      </c>
      <c r="F24" s="12">
        <v>0.11</v>
      </c>
      <c r="G24" s="12">
        <v>0.11</v>
      </c>
      <c r="I24" s="143">
        <v>18553.835616438355</v>
      </c>
      <c r="J24" s="143">
        <v>26752.226027397261</v>
      </c>
      <c r="K24" s="143">
        <v>23933.28767123288</v>
      </c>
      <c r="L24" s="143">
        <v>23933.28767123288</v>
      </c>
      <c r="M24" s="143">
        <v>31327.39726027397</v>
      </c>
      <c r="N24" s="143">
        <v>25061.917808219176</v>
      </c>
      <c r="O24" s="143">
        <v>25061.917808219176</v>
      </c>
      <c r="P24" s="143">
        <v>34395.890410958906</v>
      </c>
      <c r="Q24" s="143">
        <v>27516.712328767124</v>
      </c>
      <c r="R24" s="143">
        <v>27516.712328767124</v>
      </c>
      <c r="S24" s="143">
        <v>39305.479452054795</v>
      </c>
      <c r="T24" s="143">
        <v>35249.315068493146</v>
      </c>
      <c r="U24" s="143">
        <v>35249.315068493146</v>
      </c>
      <c r="V24" s="143">
        <v>46746.575342465752</v>
      </c>
      <c r="W24" s="143">
        <v>37397.260273972606</v>
      </c>
      <c r="X24" s="143">
        <v>38900.821917808214</v>
      </c>
      <c r="Y24" s="143">
        <v>48626.027397260274</v>
      </c>
      <c r="Z24" s="143">
        <v>41232.876712328769</v>
      </c>
      <c r="AA24" s="143">
        <v>41232.876712328769</v>
      </c>
      <c r="AB24" s="143">
        <v>51541.095890410965</v>
      </c>
      <c r="AC24" s="143">
        <v>41232.876712328769</v>
      </c>
      <c r="AD24" s="143">
        <v>41232.876712328769</v>
      </c>
      <c r="AE24" s="143">
        <v>51541.095890410965</v>
      </c>
      <c r="AF24" s="143">
        <v>41232.876712328769</v>
      </c>
      <c r="AG24" s="143"/>
      <c r="AH24" s="157">
        <v>338608.19945205475</v>
      </c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  <c r="CL24" s="143"/>
      <c r="CM24" s="143"/>
      <c r="CN24" s="143"/>
      <c r="CO24" s="143"/>
      <c r="CP24" s="143"/>
      <c r="CQ24" s="143"/>
      <c r="CR24" s="143"/>
      <c r="CU24" s="143"/>
      <c r="CV24" s="143"/>
      <c r="CW24" s="143"/>
      <c r="CX24" s="143"/>
      <c r="CY24" s="143"/>
      <c r="CZ24" s="143"/>
      <c r="DA24" s="143"/>
      <c r="DB24" s="143"/>
      <c r="DC24" s="143"/>
      <c r="DD24" s="143"/>
      <c r="DE24" s="143"/>
      <c r="DF24" s="143"/>
      <c r="DG24" s="143"/>
      <c r="DH24" s="143"/>
      <c r="DI24" s="143"/>
      <c r="DJ24" s="143"/>
      <c r="DK24" s="143"/>
      <c r="DL24" s="143"/>
      <c r="DM24" s="143"/>
      <c r="DN24" s="143"/>
    </row>
    <row r="25" spans="1:118" s="61" customFormat="1" ht="23.25" customHeight="1">
      <c r="D25" s="61" t="s">
        <v>197</v>
      </c>
      <c r="F25" s="12">
        <v>0.11</v>
      </c>
      <c r="G25" s="12">
        <v>0.11</v>
      </c>
      <c r="I25" s="143">
        <v>4219.178082191781</v>
      </c>
      <c r="J25" s="143">
        <v>5273.9726027397264</v>
      </c>
      <c r="K25" s="143">
        <v>4219.178082191781</v>
      </c>
      <c r="L25" s="143">
        <v>4219.178082191781</v>
      </c>
      <c r="M25" s="143">
        <v>5154.1095890410952</v>
      </c>
      <c r="N25" s="143">
        <v>4123.2876712328762</v>
      </c>
      <c r="O25" s="143">
        <v>4123.2876712328762</v>
      </c>
      <c r="P25" s="143">
        <v>5154.1095890410952</v>
      </c>
      <c r="Q25" s="143">
        <v>4123.2876712328762</v>
      </c>
      <c r="R25" s="143">
        <v>4123.2876712328762</v>
      </c>
      <c r="S25" s="143">
        <v>5154.1095890410952</v>
      </c>
      <c r="T25" s="143">
        <v>4123.2876712328762</v>
      </c>
      <c r="U25" s="143">
        <v>4123.2876712328762</v>
      </c>
      <c r="V25" s="143">
        <v>5154.1095890410952</v>
      </c>
      <c r="W25" s="143">
        <v>4123.2876712328762</v>
      </c>
      <c r="X25" s="143">
        <v>4123.2876712328762</v>
      </c>
      <c r="Y25" s="143">
        <v>5154.1095890410952</v>
      </c>
      <c r="Z25" s="143">
        <v>4123.2876712328762</v>
      </c>
      <c r="AA25" s="143">
        <v>4123.2876712328762</v>
      </c>
      <c r="AB25" s="143">
        <v>5154.1095890410952</v>
      </c>
      <c r="AC25" s="143">
        <v>4123.2876712328762</v>
      </c>
      <c r="AD25" s="143">
        <v>4123.2876712328762</v>
      </c>
      <c r="AE25" s="143">
        <v>5154.1095890410952</v>
      </c>
      <c r="AF25" s="143">
        <v>4123.2876712328762</v>
      </c>
      <c r="AG25" s="143"/>
      <c r="AH25" s="157">
        <v>54010.493972602722</v>
      </c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3"/>
      <c r="BZ25" s="143"/>
      <c r="CA25" s="143"/>
      <c r="CB25" s="143"/>
      <c r="CC25" s="143"/>
      <c r="CD25" s="143"/>
      <c r="CE25" s="143"/>
      <c r="CF25" s="143"/>
      <c r="CG25" s="143"/>
      <c r="CH25" s="143"/>
      <c r="CI25" s="143"/>
      <c r="CJ25" s="143"/>
      <c r="CK25" s="143"/>
      <c r="CL25" s="143"/>
      <c r="CM25" s="143"/>
      <c r="CN25" s="143"/>
      <c r="CO25" s="143"/>
      <c r="CP25" s="143"/>
      <c r="CQ25" s="143"/>
      <c r="CR25" s="143"/>
      <c r="CU25" s="143"/>
      <c r="CV25" s="143"/>
      <c r="CW25" s="143"/>
      <c r="CX25" s="143"/>
      <c r="CY25" s="143"/>
      <c r="CZ25" s="143"/>
      <c r="DA25" s="143"/>
      <c r="DB25" s="143"/>
      <c r="DC25" s="143"/>
      <c r="DD25" s="143"/>
      <c r="DE25" s="143"/>
      <c r="DF25" s="143"/>
      <c r="DG25" s="143"/>
      <c r="DH25" s="143"/>
      <c r="DI25" s="143"/>
      <c r="DJ25" s="143"/>
      <c r="DK25" s="143"/>
      <c r="DL25" s="143"/>
      <c r="DM25" s="143"/>
      <c r="DN25" s="143"/>
    </row>
    <row r="26" spans="1:118" s="155" customFormat="1" ht="23.25" customHeight="1">
      <c r="D26" s="618" t="s">
        <v>285</v>
      </c>
      <c r="F26" s="157"/>
      <c r="G26" s="157"/>
      <c r="I26" s="156">
        <v>98718.219178082203</v>
      </c>
      <c r="J26" s="156">
        <v>126957.70547945207</v>
      </c>
      <c r="K26" s="156">
        <v>104097.67123287673</v>
      </c>
      <c r="L26" s="156">
        <v>104097.67123287673</v>
      </c>
      <c r="M26" s="156">
        <v>129255.47945205479</v>
      </c>
      <c r="N26" s="156">
        <v>103404.38356164384</v>
      </c>
      <c r="O26" s="156">
        <v>103404.38356164384</v>
      </c>
      <c r="P26" s="156">
        <v>132323.97260273973</v>
      </c>
      <c r="Q26" s="156">
        <v>104397.98389041095</v>
      </c>
      <c r="R26" s="156">
        <v>104397.98389041095</v>
      </c>
      <c r="S26" s="156">
        <v>135407.06890410959</v>
      </c>
      <c r="T26" s="156">
        <v>112130.58663013697</v>
      </c>
      <c r="U26" s="156">
        <v>110669.39243835615</v>
      </c>
      <c r="V26" s="156">
        <v>141021.6720547945</v>
      </c>
      <c r="W26" s="156">
        <v>112817.33764383562</v>
      </c>
      <c r="X26" s="156">
        <v>112859.7050958904</v>
      </c>
      <c r="Y26" s="156">
        <v>141074.631369863</v>
      </c>
      <c r="Z26" s="156">
        <v>113730.56569863013</v>
      </c>
      <c r="AA26" s="156">
        <v>113730.56569863013</v>
      </c>
      <c r="AB26" s="156">
        <v>142163.20712328766</v>
      </c>
      <c r="AC26" s="156">
        <v>112269.3715068493</v>
      </c>
      <c r="AD26" s="156">
        <v>112269.3715068493</v>
      </c>
      <c r="AE26" s="156">
        <v>140336.71438356166</v>
      </c>
      <c r="AF26" s="156">
        <v>110808.17731506849</v>
      </c>
      <c r="AG26" s="157"/>
      <c r="AH26" s="156">
        <v>1358593.9896164383</v>
      </c>
      <c r="AI26" s="143"/>
      <c r="AJ26" s="143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57"/>
      <c r="CE26" s="157"/>
      <c r="CF26" s="157"/>
      <c r="CG26" s="157"/>
      <c r="CH26" s="157"/>
      <c r="CI26" s="157"/>
      <c r="CJ26" s="157"/>
      <c r="CK26" s="157"/>
      <c r="CL26" s="157"/>
      <c r="CM26" s="157"/>
      <c r="CN26" s="157"/>
      <c r="CO26" s="157"/>
      <c r="CP26" s="157"/>
      <c r="CQ26" s="157"/>
      <c r="CR26" s="157"/>
      <c r="CU26" s="157"/>
      <c r="CV26" s="157"/>
      <c r="CW26" s="157"/>
      <c r="CX26" s="157"/>
      <c r="CY26" s="157"/>
      <c r="CZ26" s="157"/>
      <c r="DA26" s="157"/>
      <c r="DB26" s="157"/>
      <c r="DC26" s="157"/>
      <c r="DD26" s="157"/>
      <c r="DE26" s="157"/>
      <c r="DF26" s="157"/>
      <c r="DG26" s="157"/>
      <c r="DH26" s="157"/>
      <c r="DI26" s="157"/>
      <c r="DJ26" s="157"/>
      <c r="DK26" s="157"/>
      <c r="DL26" s="157"/>
      <c r="DM26" s="157"/>
      <c r="DN26" s="157"/>
    </row>
    <row r="27" spans="1:118">
      <c r="AI27" s="143"/>
      <c r="AJ27" s="143"/>
    </row>
    <row r="28" spans="1:118">
      <c r="D28" s="95" t="s">
        <v>284</v>
      </c>
      <c r="AI28" s="143"/>
      <c r="AJ28" s="143"/>
    </row>
    <row r="29" spans="1:118">
      <c r="AI29" s="143"/>
      <c r="AJ29" s="143"/>
    </row>
  </sheetData>
  <mergeCells count="9">
    <mergeCell ref="D6:D8"/>
    <mergeCell ref="AJ6:AJ8"/>
    <mergeCell ref="F18:F20"/>
    <mergeCell ref="AH18:AH20"/>
    <mergeCell ref="F6:F8"/>
    <mergeCell ref="AH6:AH8"/>
    <mergeCell ref="AI6:AI8"/>
    <mergeCell ref="G6:G8"/>
    <mergeCell ref="G18:G20"/>
  </mergeCells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CEF5-6F13-4BE9-BE71-1F0EC2E40D67}">
  <sheetPr codeName="Sheet131">
    <tabColor theme="9" tint="-0.499984740745262"/>
    <pageSetUpPr fitToPage="1"/>
  </sheetPr>
  <dimension ref="B3:AB51"/>
  <sheetViews>
    <sheetView showGridLines="0" topLeftCell="A38" workbookViewId="0">
      <selection activeCell="I7" sqref="A1:XFD1048576"/>
    </sheetView>
  </sheetViews>
  <sheetFormatPr baseColWidth="10" defaultColWidth="8.83203125" defaultRowHeight="14.5" customHeight="1" outlineLevelCol="1"/>
  <cols>
    <col min="1" max="1" width="8.83203125" style="577"/>
    <col min="2" max="2" width="27.5" style="6" bestFit="1" customWidth="1"/>
    <col min="3" max="3" width="1.83203125" style="6" customWidth="1"/>
    <col min="4" max="4" width="1.83203125" style="20" customWidth="1"/>
    <col min="5" max="16" width="12.83203125" style="6" hidden="1" customWidth="1" outlineLevel="1"/>
    <col min="17" max="17" width="12.83203125" style="577" customWidth="1" collapsed="1"/>
    <col min="18" max="28" width="12.83203125" style="577" customWidth="1"/>
    <col min="29" max="16384" width="8.83203125" style="577"/>
  </cols>
  <sheetData>
    <row r="3" spans="2:28" ht="14.5" customHeight="1">
      <c r="B3" s="1311" t="s">
        <v>716</v>
      </c>
      <c r="D3" s="1065"/>
      <c r="E3" s="1066" t="s">
        <v>43</v>
      </c>
      <c r="F3" s="1066" t="s">
        <v>44</v>
      </c>
      <c r="G3" s="1066" t="s">
        <v>45</v>
      </c>
      <c r="H3" s="1066" t="s">
        <v>46</v>
      </c>
      <c r="I3" s="1066" t="s">
        <v>47</v>
      </c>
      <c r="J3" s="1066" t="s">
        <v>48</v>
      </c>
      <c r="K3" s="1066" t="s">
        <v>49</v>
      </c>
      <c r="L3" s="1066" t="s">
        <v>50</v>
      </c>
      <c r="M3" s="1066" t="s">
        <v>51</v>
      </c>
      <c r="N3" s="1066" t="s">
        <v>52</v>
      </c>
      <c r="O3" s="1066" t="s">
        <v>53</v>
      </c>
      <c r="P3" s="1066" t="s">
        <v>54</v>
      </c>
      <c r="Q3" s="40" t="s">
        <v>43</v>
      </c>
      <c r="R3" s="40" t="s">
        <v>44</v>
      </c>
      <c r="S3" s="40" t="s">
        <v>45</v>
      </c>
      <c r="T3" s="40" t="s">
        <v>46</v>
      </c>
      <c r="U3" s="40" t="s">
        <v>47</v>
      </c>
      <c r="V3" s="40" t="s">
        <v>48</v>
      </c>
      <c r="W3" s="40" t="s">
        <v>49</v>
      </c>
      <c r="X3" s="40" t="s">
        <v>50</v>
      </c>
      <c r="Y3" s="40" t="s">
        <v>51</v>
      </c>
      <c r="Z3" s="40" t="s">
        <v>52</v>
      </c>
      <c r="AA3" s="40" t="s">
        <v>53</v>
      </c>
      <c r="AB3" s="40" t="s">
        <v>54</v>
      </c>
    </row>
    <row r="4" spans="2:28" ht="14.5" customHeight="1">
      <c r="B4" s="1312"/>
      <c r="C4" s="9"/>
      <c r="D4" s="1067"/>
      <c r="E4" s="1068" t="s">
        <v>101</v>
      </c>
      <c r="F4" s="1068" t="s">
        <v>102</v>
      </c>
      <c r="G4" s="1068" t="s">
        <v>103</v>
      </c>
      <c r="H4" s="1068" t="s">
        <v>104</v>
      </c>
      <c r="I4" s="1068" t="s">
        <v>105</v>
      </c>
      <c r="J4" s="1068" t="s">
        <v>106</v>
      </c>
      <c r="K4" s="1068" t="s">
        <v>107</v>
      </c>
      <c r="L4" s="1068" t="s">
        <v>108</v>
      </c>
      <c r="M4" s="1068" t="s">
        <v>109</v>
      </c>
      <c r="N4" s="1068" t="s">
        <v>110</v>
      </c>
      <c r="O4" s="1068" t="s">
        <v>111</v>
      </c>
      <c r="P4" s="1068" t="s">
        <v>112</v>
      </c>
      <c r="Q4" s="44" t="s">
        <v>736</v>
      </c>
      <c r="R4" s="44" t="s">
        <v>737</v>
      </c>
      <c r="S4" s="44" t="s">
        <v>738</v>
      </c>
      <c r="T4" s="44" t="s">
        <v>739</v>
      </c>
      <c r="U4" s="44" t="s">
        <v>740</v>
      </c>
      <c r="V4" s="44" t="s">
        <v>729</v>
      </c>
      <c r="W4" s="44" t="s">
        <v>730</v>
      </c>
      <c r="X4" s="44" t="s">
        <v>731</v>
      </c>
      <c r="Y4" s="44" t="s">
        <v>732</v>
      </c>
      <c r="Z4" s="44" t="s">
        <v>733</v>
      </c>
      <c r="AA4" s="44" t="s">
        <v>734</v>
      </c>
      <c r="AB4" s="44" t="s">
        <v>735</v>
      </c>
    </row>
    <row r="5" spans="2:28" ht="14.5" customHeight="1">
      <c r="B5" s="1313"/>
      <c r="C5" s="9"/>
      <c r="D5" s="1067"/>
      <c r="E5" s="19" t="s">
        <v>275</v>
      </c>
      <c r="F5" s="19" t="s">
        <v>275</v>
      </c>
      <c r="G5" s="19" t="s">
        <v>275</v>
      </c>
      <c r="H5" s="19" t="s">
        <v>275</v>
      </c>
      <c r="I5" s="19" t="s">
        <v>275</v>
      </c>
      <c r="J5" s="19" t="s">
        <v>275</v>
      </c>
      <c r="K5" s="19" t="s">
        <v>275</v>
      </c>
      <c r="L5" s="19" t="s">
        <v>275</v>
      </c>
      <c r="M5" s="19" t="s">
        <v>275</v>
      </c>
      <c r="N5" s="19" t="s">
        <v>275</v>
      </c>
      <c r="O5" s="19" t="s">
        <v>275</v>
      </c>
      <c r="P5" s="19" t="s">
        <v>275</v>
      </c>
      <c r="Q5" s="19" t="s">
        <v>275</v>
      </c>
      <c r="R5" s="19" t="s">
        <v>275</v>
      </c>
      <c r="S5" s="19" t="s">
        <v>275</v>
      </c>
      <c r="T5" s="19" t="s">
        <v>275</v>
      </c>
      <c r="U5" s="19" t="s">
        <v>275</v>
      </c>
      <c r="V5" s="19" t="s">
        <v>275</v>
      </c>
      <c r="W5" s="19" t="s">
        <v>275</v>
      </c>
      <c r="X5" s="19" t="s">
        <v>811</v>
      </c>
      <c r="Y5" s="19" t="s">
        <v>811</v>
      </c>
      <c r="Z5" s="19" t="s">
        <v>811</v>
      </c>
      <c r="AA5" s="19" t="s">
        <v>811</v>
      </c>
      <c r="AB5" s="19" t="s">
        <v>811</v>
      </c>
    </row>
    <row r="7" spans="2:28" ht="14.5" customHeight="1">
      <c r="B7" s="84" t="s">
        <v>717</v>
      </c>
      <c r="D7" s="1069"/>
      <c r="E7" s="1070">
        <v>37454150</v>
      </c>
      <c r="F7" s="1070">
        <v>37454150</v>
      </c>
      <c r="G7" s="1070">
        <v>37454150</v>
      </c>
      <c r="H7" s="1070">
        <v>37454150</v>
      </c>
      <c r="I7" s="1070">
        <v>37454150</v>
      </c>
      <c r="J7" s="1070">
        <v>37454150</v>
      </c>
      <c r="K7" s="1070">
        <v>37454150</v>
      </c>
      <c r="L7" s="1070">
        <v>37454150</v>
      </c>
      <c r="M7" s="1070">
        <v>37454150</v>
      </c>
      <c r="N7" s="1070">
        <v>37454150</v>
      </c>
      <c r="O7" s="1070">
        <v>37454150</v>
      </c>
      <c r="P7" s="1070">
        <v>39502540</v>
      </c>
      <c r="Q7" s="1070">
        <v>39502540</v>
      </c>
      <c r="R7" s="1070">
        <v>39502540</v>
      </c>
      <c r="S7" s="1070">
        <v>39502540</v>
      </c>
      <c r="T7" s="1070">
        <v>39502540</v>
      </c>
      <c r="U7" s="1070">
        <v>39502540</v>
      </c>
      <c r="V7" s="1070">
        <v>39502540</v>
      </c>
      <c r="W7" s="1070">
        <v>39502540</v>
      </c>
      <c r="X7" s="1070">
        <v>39502540</v>
      </c>
      <c r="Y7" s="1070">
        <v>39502540</v>
      </c>
      <c r="Z7" s="1070">
        <v>39502540</v>
      </c>
      <c r="AA7" s="1070">
        <v>39502540</v>
      </c>
      <c r="AB7" s="1070">
        <v>39502540</v>
      </c>
    </row>
    <row r="8" spans="2:28" ht="14.5" customHeight="1">
      <c r="B8" s="7"/>
      <c r="D8" s="1065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</row>
    <row r="9" spans="2:28" ht="14.5" customHeight="1">
      <c r="B9" s="7" t="s">
        <v>718</v>
      </c>
      <c r="D9" s="1065"/>
      <c r="E9" s="1071">
        <v>17809841.539999999</v>
      </c>
      <c r="F9" s="1071">
        <v>18433804.5</v>
      </c>
      <c r="G9" s="1071">
        <v>19138502.77</v>
      </c>
      <c r="H9" s="1071">
        <v>20072206.66</v>
      </c>
      <c r="I9" s="1071">
        <v>20772213.850000001</v>
      </c>
      <c r="J9" s="1071">
        <v>20510477.219999999</v>
      </c>
      <c r="K9" s="1071">
        <v>20789999.739999998</v>
      </c>
      <c r="L9" s="1071">
        <v>21484885.669999998</v>
      </c>
      <c r="M9" s="1071">
        <v>22014729.159999996</v>
      </c>
      <c r="N9" s="1071">
        <v>21747223.259999998</v>
      </c>
      <c r="O9" s="1071">
        <v>23086638.459999997</v>
      </c>
      <c r="P9" s="1071">
        <v>23548066.469999999</v>
      </c>
      <c r="Q9" s="1071">
        <v>23924113.02</v>
      </c>
      <c r="R9" s="1071">
        <v>24073793.039999999</v>
      </c>
      <c r="S9" s="1071">
        <v>24831765.169999998</v>
      </c>
      <c r="T9" s="1071">
        <v>25166412.719999995</v>
      </c>
      <c r="U9" s="1071">
        <v>26090830.989999995</v>
      </c>
      <c r="V9" s="1071">
        <v>26393426.109999996</v>
      </c>
      <c r="W9" s="1071">
        <v>26642534.149999995</v>
      </c>
      <c r="X9" s="1071">
        <v>26993867.483333327</v>
      </c>
      <c r="Y9" s="1071">
        <v>27810200.816666663</v>
      </c>
      <c r="Z9" s="1071">
        <v>28546534.149999995</v>
      </c>
      <c r="AA9" s="1071">
        <v>28817867.483333327</v>
      </c>
      <c r="AB9" s="1071">
        <v>29184200.816666663</v>
      </c>
    </row>
    <row r="10" spans="2:28" ht="14.5" customHeight="1">
      <c r="B10" s="7" t="s">
        <v>96</v>
      </c>
      <c r="D10" s="1065"/>
      <c r="E10" s="1071">
        <v>-6064186.9200000018</v>
      </c>
      <c r="F10" s="1071">
        <v>-6190536.9700000007</v>
      </c>
      <c r="G10" s="1071">
        <v>-6289919.7700000014</v>
      </c>
      <c r="H10" s="1071">
        <v>-6416479.9100000011</v>
      </c>
      <c r="I10" s="1071">
        <v>-6583433.5300000003</v>
      </c>
      <c r="J10" s="1071">
        <v>-6717089.5100000016</v>
      </c>
      <c r="K10" s="1071">
        <v>-6852249.620000002</v>
      </c>
      <c r="L10" s="1071">
        <v>-7023780.5200000014</v>
      </c>
      <c r="M10" s="1071">
        <v>-7161162.2400000012</v>
      </c>
      <c r="N10" s="1071">
        <v>-6713733.1700000009</v>
      </c>
      <c r="O10" s="1071">
        <v>-6892325.9900000002</v>
      </c>
      <c r="P10" s="1071">
        <v>-7046550.4800000014</v>
      </c>
      <c r="Q10" s="1071">
        <v>-7203333.8400000017</v>
      </c>
      <c r="R10" s="1071">
        <v>-7401207.04</v>
      </c>
      <c r="S10" s="1071">
        <v>-7561172.6600000011</v>
      </c>
      <c r="T10" s="1071">
        <v>-7726815.7999999998</v>
      </c>
      <c r="U10" s="1071">
        <v>-7938875.4900000012</v>
      </c>
      <c r="V10" s="1071">
        <v>-8108289.0599999996</v>
      </c>
      <c r="W10" s="1071">
        <v>-8278357.7800000003</v>
      </c>
      <c r="X10" s="1071">
        <v>-8541191.0377916675</v>
      </c>
      <c r="Y10" s="1071">
        <v>-8759620.9773583338</v>
      </c>
      <c r="Z10" s="1071">
        <v>-8985414.250258334</v>
      </c>
      <c r="AA10" s="1071">
        <v>-9271047.5080500003</v>
      </c>
      <c r="AB10" s="1071">
        <v>-9503217.4476166666</v>
      </c>
    </row>
    <row r="11" spans="2:28" ht="14.5" customHeight="1">
      <c r="B11" s="84" t="s">
        <v>113</v>
      </c>
      <c r="D11" s="1069"/>
      <c r="E11" s="1070">
        <v>11745654.619999997</v>
      </c>
      <c r="F11" s="1070">
        <v>12243267.529999999</v>
      </c>
      <c r="G11" s="1070">
        <v>12848582.999999998</v>
      </c>
      <c r="H11" s="1070">
        <v>13655726.75</v>
      </c>
      <c r="I11" s="1070">
        <v>14188780.32</v>
      </c>
      <c r="J11" s="1070">
        <v>13793387.709999997</v>
      </c>
      <c r="K11" s="1070">
        <v>13937750.119999997</v>
      </c>
      <c r="L11" s="1070">
        <v>14461105.149999997</v>
      </c>
      <c r="M11" s="1070">
        <v>14853566.919999994</v>
      </c>
      <c r="N11" s="1070">
        <v>15033490.089999996</v>
      </c>
      <c r="O11" s="1070">
        <v>16194312.469999997</v>
      </c>
      <c r="P11" s="1070">
        <v>16501515.989999998</v>
      </c>
      <c r="Q11" s="1070">
        <v>16720779.179999998</v>
      </c>
      <c r="R11" s="1070">
        <v>16672586</v>
      </c>
      <c r="S11" s="1070">
        <v>17270592.509999998</v>
      </c>
      <c r="T11" s="1070">
        <v>17439596.919999994</v>
      </c>
      <c r="U11" s="1070">
        <v>18151955.499999993</v>
      </c>
      <c r="V11" s="1070">
        <v>18285137.049999997</v>
      </c>
      <c r="W11" s="1070">
        <v>18364176.369999994</v>
      </c>
      <c r="X11" s="1070">
        <v>18452676.445541658</v>
      </c>
      <c r="Y11" s="1070">
        <v>19050579.839308329</v>
      </c>
      <c r="Z11" s="1070">
        <v>19561119.899741661</v>
      </c>
      <c r="AA11" s="1070">
        <v>19546819.975283325</v>
      </c>
      <c r="AB11" s="1070">
        <v>19680983.369049996</v>
      </c>
    </row>
    <row r="12" spans="2:28" ht="14.5" customHeight="1">
      <c r="B12" s="7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2:28" ht="14.5" customHeight="1">
      <c r="B13" s="7" t="s">
        <v>115</v>
      </c>
      <c r="E13" s="1071">
        <v>186581.4</v>
      </c>
      <c r="F13" s="1071">
        <v>195717.71</v>
      </c>
      <c r="G13" s="1071">
        <v>197740.93</v>
      </c>
      <c r="H13" s="1071">
        <v>204794.9</v>
      </c>
      <c r="I13" s="1071">
        <v>239190.92</v>
      </c>
      <c r="J13" s="1071">
        <v>230236.33000000002</v>
      </c>
      <c r="K13" s="1071">
        <v>226047.95</v>
      </c>
      <c r="L13" s="1071">
        <v>230837.1</v>
      </c>
      <c r="M13" s="1071">
        <v>223848.64</v>
      </c>
      <c r="N13" s="1071">
        <v>218895.84000000003</v>
      </c>
      <c r="O13" s="1071">
        <v>216427.61000000002</v>
      </c>
      <c r="P13" s="1071">
        <v>268801.51</v>
      </c>
      <c r="Q13" s="1071">
        <v>253721.48000000004</v>
      </c>
      <c r="R13" s="1071">
        <v>251562.18000000005</v>
      </c>
      <c r="S13" s="1071">
        <v>254259.30000000005</v>
      </c>
      <c r="T13" s="1071">
        <v>288553.37000000005</v>
      </c>
      <c r="U13" s="1071">
        <v>299881.07000000007</v>
      </c>
      <c r="V13" s="1071">
        <v>257915.78000000003</v>
      </c>
      <c r="W13" s="1071">
        <v>283187.42000000004</v>
      </c>
      <c r="X13" s="1071">
        <v>286000</v>
      </c>
      <c r="Y13" s="1071">
        <v>286000</v>
      </c>
      <c r="Z13" s="1071">
        <v>297000</v>
      </c>
      <c r="AA13" s="1071">
        <v>308000</v>
      </c>
      <c r="AB13" s="1071">
        <v>319000</v>
      </c>
    </row>
    <row r="14" spans="2:28" ht="14.5" customHeight="1">
      <c r="B14" s="7" t="s">
        <v>126</v>
      </c>
      <c r="E14" s="1071">
        <v>807334.50000000035</v>
      </c>
      <c r="F14" s="1071">
        <v>788558.52000000037</v>
      </c>
      <c r="G14" s="1071">
        <v>877575.38000000047</v>
      </c>
      <c r="H14" s="1071">
        <v>568667.71000000043</v>
      </c>
      <c r="I14" s="1071">
        <v>924561.53000000049</v>
      </c>
      <c r="J14" s="1071">
        <v>828577.88000000059</v>
      </c>
      <c r="K14" s="1071">
        <v>818069.05000000075</v>
      </c>
      <c r="L14" s="1071">
        <v>1154166.9100000008</v>
      </c>
      <c r="M14" s="1071">
        <v>1538989.0200000009</v>
      </c>
      <c r="N14" s="1071">
        <v>1507411.7400000009</v>
      </c>
      <c r="O14" s="1071">
        <v>1501533.4700000009</v>
      </c>
      <c r="P14" s="1071">
        <v>1196883.3400000008</v>
      </c>
      <c r="Q14" s="1071">
        <v>1268059.4200000006</v>
      </c>
      <c r="R14" s="1071">
        <v>1331372.0400000007</v>
      </c>
      <c r="S14" s="1071">
        <v>1353006.7900000007</v>
      </c>
      <c r="T14" s="1071">
        <v>1254266.1700000009</v>
      </c>
      <c r="U14" s="1071">
        <v>1606640.8900000006</v>
      </c>
      <c r="V14" s="1071">
        <v>1490398.9700000004</v>
      </c>
      <c r="W14" s="1071">
        <v>1745153.4500000004</v>
      </c>
      <c r="X14" s="1071">
        <v>1352960.1648351648</v>
      </c>
      <c r="Y14" s="1071">
        <v>1292690.934065934</v>
      </c>
      <c r="Z14" s="1071">
        <v>1277421.7032967033</v>
      </c>
      <c r="AA14" s="1071">
        <v>1455875</v>
      </c>
      <c r="AB14" s="1071">
        <v>1440605.7692307692</v>
      </c>
    </row>
    <row r="15" spans="2:28" ht="14.5" customHeight="1">
      <c r="B15" s="7" t="s">
        <v>127</v>
      </c>
      <c r="D15" s="1065"/>
      <c r="E15" s="1071">
        <v>1621893.4890410956</v>
      </c>
      <c r="F15" s="1071">
        <v>1638911.0253424654</v>
      </c>
      <c r="G15" s="1071">
        <v>1738093.0643835613</v>
      </c>
      <c r="H15" s="1071">
        <v>1597110.503424657</v>
      </c>
      <c r="I15" s="1071">
        <v>1587639.4397260267</v>
      </c>
      <c r="J15" s="1071">
        <v>2032764.4787671226</v>
      </c>
      <c r="K15" s="1071">
        <v>1533990.4378082184</v>
      </c>
      <c r="L15" s="1071">
        <v>1505685.6541095881</v>
      </c>
      <c r="M15" s="1071">
        <v>1003017.8431506838</v>
      </c>
      <c r="N15" s="1071">
        <v>2047178.8421917798</v>
      </c>
      <c r="O15" s="1071">
        <v>1547549.7084931494</v>
      </c>
      <c r="P15" s="1071">
        <v>1530184.4875342452</v>
      </c>
      <c r="Q15" s="1071">
        <v>1497685.166575341</v>
      </c>
      <c r="R15" s="1071">
        <v>1635036.7828767109</v>
      </c>
      <c r="S15" s="1071">
        <v>1564772.2219178069</v>
      </c>
      <c r="T15" s="1071">
        <v>1398475.4909589028</v>
      </c>
      <c r="U15" s="1071">
        <v>1392427.4372602724</v>
      </c>
      <c r="V15" s="1071">
        <v>1320597.4263013685</v>
      </c>
      <c r="W15" s="1071">
        <v>1277018.7753424644</v>
      </c>
      <c r="X15" s="1071">
        <v>1087391.9216438341</v>
      </c>
      <c r="Y15" s="1071">
        <v>1067081.3506849301</v>
      </c>
      <c r="Z15" s="1071">
        <v>1046770.7797260259</v>
      </c>
      <c r="AA15" s="1071">
        <v>1021382.5660273958</v>
      </c>
      <c r="AB15" s="1071">
        <v>1001071.9950684917</v>
      </c>
    </row>
    <row r="16" spans="2:28" ht="14.5" customHeight="1">
      <c r="B16" s="7" t="s">
        <v>116</v>
      </c>
      <c r="D16" s="1065"/>
      <c r="E16" s="1071">
        <v>1313559.1850502351</v>
      </c>
      <c r="F16" s="1071">
        <v>955409.37505023251</v>
      </c>
      <c r="G16" s="1071">
        <v>1355645.8750502332</v>
      </c>
      <c r="H16" s="1071">
        <v>1244062.7550502319</v>
      </c>
      <c r="I16" s="1071">
        <v>1532551.3150502313</v>
      </c>
      <c r="J16" s="1071">
        <v>1739976.2550502345</v>
      </c>
      <c r="K16" s="1071">
        <v>2074908.565050232</v>
      </c>
      <c r="L16" s="1071">
        <v>1618561.9850502312</v>
      </c>
      <c r="M16" s="1071">
        <v>1718150.5650502329</v>
      </c>
      <c r="N16" s="1071">
        <v>1320735.9650502286</v>
      </c>
      <c r="O16" s="1071">
        <v>944891.52505022811</v>
      </c>
      <c r="P16" s="1071">
        <v>2410665.5850502281</v>
      </c>
      <c r="Q16" s="1071">
        <v>987535.69562557037</v>
      </c>
      <c r="R16" s="1071">
        <v>1977357.4556255711</v>
      </c>
      <c r="S16" s="1071">
        <v>1598361.5656255744</v>
      </c>
      <c r="T16" s="1071">
        <v>1629925.890831054</v>
      </c>
      <c r="U16" s="1071">
        <v>2049106.9508310561</v>
      </c>
      <c r="V16" s="1071">
        <v>1997969.9886666734</v>
      </c>
      <c r="W16" s="1071">
        <v>2413722.3686666735</v>
      </c>
      <c r="X16" s="1071">
        <v>3451769.8052063878</v>
      </c>
      <c r="Y16" s="1071">
        <v>2853869.022926752</v>
      </c>
      <c r="Z16" s="1071">
        <v>2780928.0794489612</v>
      </c>
      <c r="AA16" s="1071">
        <v>1822199.4669820804</v>
      </c>
      <c r="AB16" s="1071">
        <v>2840676.0936103477</v>
      </c>
    </row>
    <row r="17" spans="2:28" ht="14.5" customHeight="1">
      <c r="B17" s="84" t="s">
        <v>117</v>
      </c>
      <c r="D17" s="1069"/>
      <c r="E17" s="1070">
        <v>3929368.5740913311</v>
      </c>
      <c r="F17" s="1070">
        <v>3578596.6303926986</v>
      </c>
      <c r="G17" s="1070">
        <v>4169055.249433795</v>
      </c>
      <c r="H17" s="1070">
        <v>3614635.8684748895</v>
      </c>
      <c r="I17" s="1070">
        <v>4283943.2047762582</v>
      </c>
      <c r="J17" s="1070">
        <v>4831554.9438173575</v>
      </c>
      <c r="K17" s="1070">
        <v>4653016.0028584516</v>
      </c>
      <c r="L17" s="1070">
        <v>4509251.6491598208</v>
      </c>
      <c r="M17" s="1070">
        <v>4484006.0682009179</v>
      </c>
      <c r="N17" s="1070">
        <v>5094222.3872420099</v>
      </c>
      <c r="O17" s="1070">
        <v>4210402.3135433784</v>
      </c>
      <c r="P17" s="1070">
        <v>5406534.9225844741</v>
      </c>
      <c r="Q17" s="1070">
        <v>4007001.7622009125</v>
      </c>
      <c r="R17" s="1070">
        <v>5195328.4585022824</v>
      </c>
      <c r="S17" s="1070">
        <v>4770399.8775433823</v>
      </c>
      <c r="T17" s="1070">
        <v>4571220.9217899581</v>
      </c>
      <c r="U17" s="1070">
        <v>5348056.3480913285</v>
      </c>
      <c r="V17" s="1070">
        <v>5066882.1649680426</v>
      </c>
      <c r="W17" s="1070">
        <v>5719082.0140091386</v>
      </c>
      <c r="X17" s="1070">
        <v>6178121.8916853871</v>
      </c>
      <c r="Y17" s="1070">
        <v>5499641.3076776154</v>
      </c>
      <c r="Z17" s="1070">
        <v>5402120.5624716897</v>
      </c>
      <c r="AA17" s="1070">
        <v>4607457.033009476</v>
      </c>
      <c r="AB17" s="1070">
        <v>5601353.8579096086</v>
      </c>
    </row>
    <row r="18" spans="2:28" ht="14.5" customHeight="1">
      <c r="B18" s="5"/>
      <c r="D18" s="1069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</row>
    <row r="19" spans="2:28" ht="14.5" customHeight="1">
      <c r="B19" s="7" t="s">
        <v>118</v>
      </c>
      <c r="E19" s="1071">
        <v>-2518920.910000002</v>
      </c>
      <c r="F19" s="1071">
        <v>-2474752.4200000018</v>
      </c>
      <c r="G19" s="1071">
        <v>-2449072.2900000019</v>
      </c>
      <c r="H19" s="1071">
        <v>-3180939.5200000019</v>
      </c>
      <c r="I19" s="1071">
        <v>-3148212.930000002</v>
      </c>
      <c r="J19" s="1071">
        <v>-2785036.1300000018</v>
      </c>
      <c r="K19" s="1071">
        <v>-2393311.4400000018</v>
      </c>
      <c r="L19" s="1071">
        <v>-3110477.700000002</v>
      </c>
      <c r="M19" s="1071">
        <v>-3187567.7100000023</v>
      </c>
      <c r="N19" s="1071">
        <v>-3808429.6200000015</v>
      </c>
      <c r="O19" s="1071">
        <v>-4337895.1700000018</v>
      </c>
      <c r="P19" s="1071">
        <v>-4252563.7400000021</v>
      </c>
      <c r="Q19" s="1071">
        <v>-4250216.4700000025</v>
      </c>
      <c r="R19" s="1071">
        <v>-3998844.5400000024</v>
      </c>
      <c r="S19" s="1071">
        <v>-4233434.120000002</v>
      </c>
      <c r="T19" s="1071">
        <v>-3839608.7300000018</v>
      </c>
      <c r="U19" s="1071">
        <v>-3911254.1300000018</v>
      </c>
      <c r="V19" s="1071">
        <v>-4122639.350000002</v>
      </c>
      <c r="W19" s="1071">
        <v>-3821475.5600000019</v>
      </c>
      <c r="X19" s="1071">
        <v>-4093920.910000002</v>
      </c>
      <c r="Y19" s="1071">
        <v>-4093920.910000002</v>
      </c>
      <c r="Z19" s="1071">
        <v>-4268920.910000002</v>
      </c>
      <c r="AA19" s="1071">
        <v>-4443920.910000002</v>
      </c>
      <c r="AB19" s="1071">
        <v>-5318920.910000002</v>
      </c>
    </row>
    <row r="20" spans="2:28" ht="14.5" customHeight="1">
      <c r="B20" s="7" t="s">
        <v>720</v>
      </c>
      <c r="E20" s="1071">
        <v>-1103632.1600000004</v>
      </c>
      <c r="F20" s="1071">
        <v>-833772.17000000016</v>
      </c>
      <c r="G20" s="1071">
        <v>-1586723.0600000005</v>
      </c>
      <c r="H20" s="1071">
        <v>-1151739.5</v>
      </c>
      <c r="I20" s="1071">
        <v>-1124081.9900000005</v>
      </c>
      <c r="J20" s="1071">
        <v>-1811984.5000000002</v>
      </c>
      <c r="K20" s="1071">
        <v>-1785961.3700000003</v>
      </c>
      <c r="L20" s="1071">
        <v>-1250758.7</v>
      </c>
      <c r="M20" s="1071">
        <v>-1607592.96</v>
      </c>
      <c r="N20" s="1071">
        <v>-2212722.04</v>
      </c>
      <c r="O20" s="1071">
        <v>-1092582.77</v>
      </c>
      <c r="P20" s="1071">
        <v>-1767500.7800000003</v>
      </c>
      <c r="Q20" s="1071">
        <v>-1612947.55</v>
      </c>
      <c r="R20" s="1071">
        <v>-1572461.8500000006</v>
      </c>
      <c r="S20" s="1071">
        <v>-1733680.76</v>
      </c>
      <c r="T20" s="1071">
        <v>-1688032.74</v>
      </c>
      <c r="U20" s="1071">
        <v>-1592898.9599999997</v>
      </c>
      <c r="V20" s="1071">
        <v>-1921484.0100000002</v>
      </c>
      <c r="W20" s="1071">
        <v>-2127974.79</v>
      </c>
      <c r="X20" s="1071">
        <v>-2959347.9597499999</v>
      </c>
      <c r="Y20" s="1071">
        <v>-2577586.2497499995</v>
      </c>
      <c r="Z20" s="1071">
        <v>-2690712.53675</v>
      </c>
      <c r="AA20" s="1071">
        <v>-1983141.5522499999</v>
      </c>
      <c r="AB20" s="1071">
        <v>-1936011.7815</v>
      </c>
    </row>
    <row r="21" spans="2:28" ht="14.5" customHeight="1">
      <c r="B21" s="7" t="s">
        <v>721</v>
      </c>
      <c r="E21" s="1071">
        <v>-1326658.68</v>
      </c>
      <c r="F21" s="1071">
        <v>-1315165.07</v>
      </c>
      <c r="G21" s="1071">
        <v>-1305970.17</v>
      </c>
      <c r="H21" s="1071">
        <v>-1296775.29</v>
      </c>
      <c r="I21" s="1071">
        <v>-1285281.68</v>
      </c>
      <c r="J21" s="1071">
        <v>-1276086.76</v>
      </c>
      <c r="K21" s="1071">
        <v>-1266891.8899999999</v>
      </c>
      <c r="L21" s="1071">
        <v>-1255398.26</v>
      </c>
      <c r="M21" s="1071">
        <v>-1246203.3999999999</v>
      </c>
      <c r="N21" s="1071">
        <v>-1089092.0900000001</v>
      </c>
      <c r="O21" s="1071">
        <v>-1088286.6299999999</v>
      </c>
      <c r="P21" s="1071">
        <v>-1101264.6000000001</v>
      </c>
      <c r="Q21" s="1071">
        <v>-1093296.1100000001</v>
      </c>
      <c r="R21" s="1071">
        <v>-1168185.5</v>
      </c>
      <c r="S21" s="1071">
        <v>-1159772.49</v>
      </c>
      <c r="T21" s="1071">
        <v>-1206785.3400000001</v>
      </c>
      <c r="U21" s="1071">
        <v>-1195908.5900000001</v>
      </c>
      <c r="V21" s="1071">
        <v>-1187207.17</v>
      </c>
      <c r="W21" s="1071">
        <v>-1178505.78</v>
      </c>
      <c r="X21" s="1071">
        <v>-1167624.9612825694</v>
      </c>
      <c r="Y21" s="1071">
        <v>-1158920.306308625</v>
      </c>
      <c r="Z21" s="1071">
        <v>-1150215.6513346806</v>
      </c>
      <c r="AA21" s="1071">
        <v>-1139334.83261725</v>
      </c>
      <c r="AB21" s="1071">
        <v>-1130630.1776433056</v>
      </c>
    </row>
    <row r="22" spans="2:28" ht="14.5" customHeight="1">
      <c r="B22" s="6" t="s">
        <v>176</v>
      </c>
      <c r="E22" s="1071">
        <v>-861641.73999999976</v>
      </c>
      <c r="F22" s="1071">
        <v>-485892.41999999987</v>
      </c>
      <c r="G22" s="1071">
        <v>-768924.60999999987</v>
      </c>
      <c r="H22" s="1071">
        <v>-856245.01999999979</v>
      </c>
      <c r="I22" s="1071">
        <v>-741010.24999999965</v>
      </c>
      <c r="J22" s="1071">
        <v>-1119280.3899999997</v>
      </c>
      <c r="K22" s="1071">
        <v>-1422643.9999999998</v>
      </c>
      <c r="L22" s="1071">
        <v>-582141.62999999977</v>
      </c>
      <c r="M22" s="1071">
        <v>-1033470.5099999998</v>
      </c>
      <c r="N22" s="1071">
        <v>-1094074.3499999996</v>
      </c>
      <c r="O22" s="1071">
        <v>-1239145.4799999997</v>
      </c>
      <c r="P22" s="1071">
        <v>-1637846.19</v>
      </c>
      <c r="Q22" s="1071">
        <v>-1129548.3000000003</v>
      </c>
      <c r="R22" s="1071">
        <v>-1561604.3800000004</v>
      </c>
      <c r="S22" s="1071">
        <v>-825326.25000000058</v>
      </c>
      <c r="T22" s="1071">
        <v>-1285798.4500000007</v>
      </c>
      <c r="U22" s="1071">
        <v>-1742503.8800000006</v>
      </c>
      <c r="V22" s="1071">
        <v>-1495852.9900000007</v>
      </c>
      <c r="W22" s="1071">
        <v>-2134825.4300000006</v>
      </c>
      <c r="X22" s="1071">
        <v>-1313617.347188462</v>
      </c>
      <c r="Y22" s="1071">
        <v>-1620639.0340192313</v>
      </c>
      <c r="Z22" s="1071">
        <v>-1945159.4806692314</v>
      </c>
      <c r="AA22" s="1071">
        <v>-1414180.703161539</v>
      </c>
      <c r="AB22" s="1071">
        <v>-1870268.3657961546</v>
      </c>
    </row>
    <row r="23" spans="2:28" ht="14.5" customHeight="1">
      <c r="B23" s="6" t="s">
        <v>809</v>
      </c>
      <c r="E23" s="1071">
        <v>-365798.25000000012</v>
      </c>
      <c r="F23" s="1071">
        <v>-813828.95000000042</v>
      </c>
      <c r="G23" s="1071">
        <v>-360154.31000000035</v>
      </c>
      <c r="H23" s="1071">
        <v>-412799.70000000042</v>
      </c>
      <c r="I23" s="1071">
        <v>-737306.0000000007</v>
      </c>
      <c r="J23" s="1071">
        <v>-481277.20000000059</v>
      </c>
      <c r="K23" s="1071">
        <v>-489263.19000000082</v>
      </c>
      <c r="L23" s="1071">
        <v>-786691.30000000086</v>
      </c>
      <c r="M23" s="1071">
        <v>-531998.27000000072</v>
      </c>
      <c r="N23" s="1071">
        <v>-519003.67000000051</v>
      </c>
      <c r="O23" s="1071">
        <v>-840377.11000000034</v>
      </c>
      <c r="P23" s="1071">
        <v>-628221.73000000021</v>
      </c>
      <c r="Q23" s="1071">
        <v>-341073.91000000027</v>
      </c>
      <c r="R23" s="1071">
        <v>-779486.18000000075</v>
      </c>
      <c r="S23" s="1071">
        <v>-1125340.0400000007</v>
      </c>
      <c r="T23" s="1071">
        <v>-1179977.0600000005</v>
      </c>
      <c r="U23" s="1071">
        <v>-1578027.0300000007</v>
      </c>
      <c r="V23" s="1071">
        <v>-1251545.83</v>
      </c>
      <c r="W23" s="1071">
        <v>-1257473.8900000004</v>
      </c>
      <c r="X23" s="1071">
        <v>-1257473.8900000004</v>
      </c>
      <c r="Y23" s="1071">
        <v>-1507473.8900000004</v>
      </c>
      <c r="Z23" s="1071">
        <v>-1257473.8900000004</v>
      </c>
      <c r="AA23" s="1071">
        <v>-1257473.8900000004</v>
      </c>
      <c r="AB23" s="1071">
        <v>-1507473.8900000004</v>
      </c>
    </row>
    <row r="24" spans="2:28" ht="14.5" customHeight="1">
      <c r="B24" s="6" t="s">
        <v>719</v>
      </c>
      <c r="E24" s="1071">
        <v>-520897.32999999757</v>
      </c>
      <c r="F24" s="1071">
        <v>-549831.58999999717</v>
      </c>
      <c r="G24" s="1071">
        <v>-574677.31999999995</v>
      </c>
      <c r="H24" s="1071">
        <v>-703345.08</v>
      </c>
      <c r="I24" s="1071">
        <v>-958238.64</v>
      </c>
      <c r="J24" s="1071">
        <v>-1024930.58</v>
      </c>
      <c r="K24" s="1071">
        <v>-982258.89</v>
      </c>
      <c r="L24" s="1071">
        <v>-1026592.28</v>
      </c>
      <c r="M24" s="1071">
        <v>-1040640.83</v>
      </c>
      <c r="N24" s="1071">
        <v>-922126.45</v>
      </c>
      <c r="O24" s="1071">
        <v>-843414.16</v>
      </c>
      <c r="P24" s="1071">
        <v>-978027.41</v>
      </c>
      <c r="Q24" s="1071">
        <v>-1069858.3399999999</v>
      </c>
      <c r="R24" s="1071">
        <v>-1010559.7800000001</v>
      </c>
      <c r="S24" s="1071">
        <v>-954839</v>
      </c>
      <c r="T24" s="1071">
        <v>-970539.1</v>
      </c>
      <c r="U24" s="1071">
        <v>-782656.2</v>
      </c>
      <c r="V24" s="1071">
        <v>-910883.44</v>
      </c>
      <c r="W24" s="1071">
        <v>-905221.97999999986</v>
      </c>
      <c r="X24" s="1071">
        <v>-905221.97999999986</v>
      </c>
      <c r="Y24" s="1071">
        <v>-905221.97999999986</v>
      </c>
      <c r="Z24" s="1071">
        <v>-905221.97999999986</v>
      </c>
      <c r="AA24" s="1071">
        <v>-905221.97999999986</v>
      </c>
      <c r="AB24" s="1071">
        <v>-905221.97999999986</v>
      </c>
    </row>
    <row r="25" spans="2:28" ht="14.5" customHeight="1">
      <c r="B25" s="6" t="s">
        <v>214</v>
      </c>
      <c r="E25" s="1071">
        <v>-8508404</v>
      </c>
      <c r="F25" s="1071">
        <v>-8508404</v>
      </c>
      <c r="G25" s="1071">
        <v>-8508404</v>
      </c>
      <c r="H25" s="1071">
        <v>-8508404</v>
      </c>
      <c r="I25" s="1071">
        <v>-8508404</v>
      </c>
      <c r="J25" s="1071">
        <v>-8508404</v>
      </c>
      <c r="K25" s="1071">
        <v>-8508404</v>
      </c>
      <c r="L25" s="1071">
        <v>-8508404</v>
      </c>
      <c r="M25" s="1071">
        <v>-8508404</v>
      </c>
      <c r="N25" s="1071">
        <v>-8508404</v>
      </c>
      <c r="O25" s="1071">
        <v>-8508404</v>
      </c>
      <c r="P25" s="1071">
        <v>-8707126.9664391093</v>
      </c>
      <c r="Q25" s="1071">
        <v>-8707126.9664391093</v>
      </c>
      <c r="R25" s="1071">
        <v>-8707126.9664391093</v>
      </c>
      <c r="S25" s="1071">
        <v>-8707126.9664391093</v>
      </c>
      <c r="T25" s="1071">
        <v>-8707126.9664391093</v>
      </c>
      <c r="U25" s="1071">
        <v>-8707126.9664391093</v>
      </c>
      <c r="V25" s="1071">
        <v>-8707126.9664391093</v>
      </c>
      <c r="W25" s="1071">
        <v>-8707126.9664391093</v>
      </c>
      <c r="X25" s="1071">
        <v>-8707126.9664391093</v>
      </c>
      <c r="Y25" s="1071">
        <v>-8707126.9664391093</v>
      </c>
      <c r="Z25" s="1071">
        <v>-8707126.9664391093</v>
      </c>
      <c r="AA25" s="1071">
        <v>-8707126.9664391093</v>
      </c>
      <c r="AB25" s="1071">
        <v>-8707126.9664391093</v>
      </c>
    </row>
    <row r="26" spans="2:28" ht="14.5" customHeight="1">
      <c r="B26" s="6" t="s">
        <v>722</v>
      </c>
      <c r="E26" s="1071">
        <v>-2245315.8287671232</v>
      </c>
      <c r="F26" s="1071">
        <v>-2822273.5342465751</v>
      </c>
      <c r="G26" s="1071">
        <v>-3349216.37</v>
      </c>
      <c r="H26" s="1071">
        <v>-3264008.4147945205</v>
      </c>
      <c r="I26" s="1071">
        <v>-3643263.8942465754</v>
      </c>
      <c r="J26" s="1071">
        <v>-3573752</v>
      </c>
      <c r="K26" s="1071">
        <v>-3677156.3835616438</v>
      </c>
      <c r="L26" s="1071">
        <v>-4209480.3561643837</v>
      </c>
      <c r="M26" s="1071">
        <v>-3973752</v>
      </c>
      <c r="N26" s="1071">
        <v>-4078149.983890411</v>
      </c>
      <c r="O26" s="1071">
        <v>-4853557.0527945207</v>
      </c>
      <c r="P26" s="1071">
        <v>-5765710.6900000004</v>
      </c>
      <c r="Q26" s="1071">
        <v>-5340985.0338904113</v>
      </c>
      <c r="R26" s="1071">
        <v>-5832006.7059452049</v>
      </c>
      <c r="S26" s="1071">
        <v>-5943246.1113698632</v>
      </c>
      <c r="T26" s="1071">
        <v>-5938175.3550958904</v>
      </c>
      <c r="U26" s="1071">
        <v>-6079249.9864657531</v>
      </c>
      <c r="V26" s="1071">
        <v>-6205315.6500000004</v>
      </c>
      <c r="W26" s="1071">
        <v>-6319046.2156986305</v>
      </c>
      <c r="X26" s="1071">
        <v>-6461209.4228219176</v>
      </c>
      <c r="Y26" s="1071">
        <v>-6331877.6500000004</v>
      </c>
      <c r="Z26" s="1071">
        <v>-6444147.0215068497</v>
      </c>
      <c r="AA26" s="1071">
        <v>-6584483.7358904108</v>
      </c>
      <c r="AB26" s="1071">
        <v>-6458439.6500000004</v>
      </c>
    </row>
    <row r="27" spans="2:28" ht="14.5" customHeight="1">
      <c r="B27" s="84" t="s">
        <v>120</v>
      </c>
      <c r="D27" s="1069"/>
      <c r="E27" s="1070">
        <v>-17451268.898767125</v>
      </c>
      <c r="F27" s="1070">
        <v>-17803920.154246576</v>
      </c>
      <c r="G27" s="1070">
        <v>-18903142.130000003</v>
      </c>
      <c r="H27" s="1070">
        <v>-19374256.524794523</v>
      </c>
      <c r="I27" s="1070">
        <v>-20145799.384246577</v>
      </c>
      <c r="J27" s="1070">
        <v>-20580751.560000002</v>
      </c>
      <c r="K27" s="1070">
        <v>-20525891.163561646</v>
      </c>
      <c r="L27" s="1070">
        <v>-20729944.226164386</v>
      </c>
      <c r="M27" s="1070">
        <v>-21129629.68</v>
      </c>
      <c r="N27" s="1070">
        <v>-22232002.203890409</v>
      </c>
      <c r="O27" s="1070">
        <v>-22803662.37279452</v>
      </c>
      <c r="P27" s="1070">
        <v>-24838262.106439114</v>
      </c>
      <c r="Q27" s="1070">
        <v>-23545052.680329524</v>
      </c>
      <c r="R27" s="1070">
        <v>-24630275.902384318</v>
      </c>
      <c r="S27" s="1070">
        <v>-24682765.737808976</v>
      </c>
      <c r="T27" s="1070">
        <v>-24816043.741535001</v>
      </c>
      <c r="U27" s="1070">
        <v>-25589625.742904864</v>
      </c>
      <c r="V27" s="1070">
        <v>-25802055.406439111</v>
      </c>
      <c r="W27" s="1070">
        <v>-26451650.612137742</v>
      </c>
      <c r="X27" s="1070">
        <v>-26865543.437482059</v>
      </c>
      <c r="Y27" s="1070">
        <v>-26902766.986516967</v>
      </c>
      <c r="Z27" s="1070">
        <v>-27368978.436699875</v>
      </c>
      <c r="AA27" s="1070">
        <v>-26434884.570358314</v>
      </c>
      <c r="AB27" s="1070">
        <v>-27834093.721378572</v>
      </c>
    </row>
    <row r="28" spans="2:28" ht="14.5" customHeight="1">
      <c r="B28" s="5"/>
      <c r="D28" s="1069"/>
      <c r="E28" s="1072"/>
      <c r="F28" s="1072"/>
      <c r="G28" s="1072"/>
      <c r="H28" s="1072"/>
      <c r="I28" s="1072"/>
      <c r="J28" s="1072"/>
      <c r="K28" s="1072"/>
      <c r="L28" s="1072"/>
      <c r="M28" s="1072"/>
      <c r="N28" s="1072"/>
      <c r="O28" s="1072"/>
      <c r="P28" s="1072"/>
      <c r="Q28" s="1072"/>
      <c r="R28" s="1072"/>
      <c r="S28" s="1072"/>
      <c r="T28" s="1072"/>
      <c r="U28" s="1072"/>
      <c r="V28" s="1072"/>
      <c r="W28" s="1072"/>
      <c r="X28" s="1072"/>
      <c r="Y28" s="1072"/>
      <c r="Z28" s="1072"/>
      <c r="AA28" s="1072"/>
      <c r="AB28" s="1072"/>
    </row>
    <row r="29" spans="2:28" ht="14.5" customHeight="1">
      <c r="B29" s="84" t="s">
        <v>723</v>
      </c>
      <c r="D29" s="1069"/>
      <c r="E29" s="1070">
        <v>-13521900.324675795</v>
      </c>
      <c r="F29" s="1070">
        <v>-14225323.523853878</v>
      </c>
      <c r="G29" s="1070">
        <v>-14734086.880566208</v>
      </c>
      <c r="H29" s="1070">
        <v>-15759620.656319633</v>
      </c>
      <c r="I29" s="1070">
        <v>-15861856.179470319</v>
      </c>
      <c r="J29" s="1070">
        <v>-15749196.616182644</v>
      </c>
      <c r="K29" s="1070">
        <v>-15872875.160703193</v>
      </c>
      <c r="L29" s="1070">
        <v>-16220692.577004565</v>
      </c>
      <c r="M29" s="1070">
        <v>-16645623.611799082</v>
      </c>
      <c r="N29" s="1070">
        <v>-17137779.816648401</v>
      </c>
      <c r="O29" s="1070">
        <v>-18593260.059251141</v>
      </c>
      <c r="P29" s="1070">
        <v>-19431727.18385464</v>
      </c>
      <c r="Q29" s="1070">
        <v>-19538050.91812861</v>
      </c>
      <c r="R29" s="1070">
        <v>-19434947.443882037</v>
      </c>
      <c r="S29" s="1070">
        <v>-19912365.860265594</v>
      </c>
      <c r="T29" s="1070">
        <v>-20244822.819745041</v>
      </c>
      <c r="U29" s="1070">
        <v>-20241569.394813538</v>
      </c>
      <c r="V29" s="1070">
        <v>-20735173.241471067</v>
      </c>
      <c r="W29" s="1070">
        <v>-20732568.598128602</v>
      </c>
      <c r="X29" s="1070">
        <v>-20687421.54579667</v>
      </c>
      <c r="Y29" s="1070">
        <v>-21403125.678839352</v>
      </c>
      <c r="Z29" s="1070">
        <v>-21966857.874228187</v>
      </c>
      <c r="AA29" s="1070">
        <v>-21827427.537348837</v>
      </c>
      <c r="AB29" s="1070">
        <v>-22232739.863468964</v>
      </c>
    </row>
    <row r="30" spans="2:28" ht="14.5" customHeight="1">
      <c r="B30" s="107"/>
      <c r="D30" s="1065"/>
      <c r="E30" s="1071"/>
      <c r="F30" s="1071"/>
      <c r="G30" s="1071"/>
      <c r="H30" s="1071"/>
      <c r="I30" s="1071"/>
      <c r="J30" s="1071"/>
      <c r="K30" s="1071"/>
      <c r="L30" s="1071"/>
      <c r="M30" s="1071"/>
      <c r="N30" s="1071"/>
      <c r="O30" s="1071"/>
      <c r="P30" s="1071"/>
      <c r="Q30" s="1071"/>
      <c r="R30" s="1071"/>
      <c r="S30" s="1071"/>
      <c r="T30" s="1071"/>
      <c r="U30" s="1071"/>
      <c r="V30" s="1071"/>
      <c r="W30" s="1071"/>
      <c r="X30" s="1071"/>
      <c r="Y30" s="1071"/>
      <c r="Z30" s="1071"/>
      <c r="AA30" s="1071"/>
      <c r="AB30" s="1071"/>
    </row>
    <row r="31" spans="2:28" ht="14.5" customHeight="1">
      <c r="B31" s="84" t="s">
        <v>181</v>
      </c>
      <c r="D31" s="1069"/>
      <c r="E31" s="1070">
        <v>35677904.295324206</v>
      </c>
      <c r="F31" s="1070">
        <v>35472094.006146125</v>
      </c>
      <c r="G31" s="1070">
        <v>35568646.11943379</v>
      </c>
      <c r="H31" s="1070">
        <v>35350256.093680367</v>
      </c>
      <c r="I31" s="1070">
        <v>35781074.140529677</v>
      </c>
      <c r="J31" s="1070">
        <v>35498341.093817353</v>
      </c>
      <c r="K31" s="1070">
        <v>35519024.959296808</v>
      </c>
      <c r="L31" s="1070">
        <v>35694562.572995432</v>
      </c>
      <c r="M31" s="1070">
        <v>35662093.308200911</v>
      </c>
      <c r="N31" s="1070">
        <v>35349860.273351595</v>
      </c>
      <c r="O31" s="1070">
        <v>35055202.410748854</v>
      </c>
      <c r="P31" s="1070">
        <v>36572328.806145355</v>
      </c>
      <c r="Q31" s="1070">
        <v>36685268.26187139</v>
      </c>
      <c r="R31" s="1070">
        <v>36740178.556117967</v>
      </c>
      <c r="S31" s="1070">
        <v>36860766.649734408</v>
      </c>
      <c r="T31" s="1070">
        <v>36697314.100254953</v>
      </c>
      <c r="U31" s="1070">
        <v>37412926.105186455</v>
      </c>
      <c r="V31" s="1070">
        <v>37052503.80852893</v>
      </c>
      <c r="W31" s="1070">
        <v>37134147.771871388</v>
      </c>
      <c r="X31" s="1070">
        <v>37267794.899744987</v>
      </c>
      <c r="Y31" s="1070">
        <v>37149994.160468981</v>
      </c>
      <c r="Z31" s="1070">
        <v>37096802.025513478</v>
      </c>
      <c r="AA31" s="1070">
        <v>37221932.437934488</v>
      </c>
      <c r="AB31" s="1070">
        <v>36950783.505581036</v>
      </c>
    </row>
    <row r="32" spans="2:28" ht="14.5" customHeight="1">
      <c r="D32" s="1065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</row>
    <row r="33" spans="2:28" ht="14.5" customHeight="1">
      <c r="B33" s="6" t="s">
        <v>178</v>
      </c>
      <c r="E33" s="1071">
        <v>-8645624</v>
      </c>
      <c r="F33" s="1071">
        <v>-8645624</v>
      </c>
      <c r="G33" s="1071">
        <v>-8645624</v>
      </c>
      <c r="H33" s="1071">
        <v>-8468436</v>
      </c>
      <c r="I33" s="1071">
        <v>-8468436</v>
      </c>
      <c r="J33" s="1071">
        <v>-8291248</v>
      </c>
      <c r="K33" s="1071">
        <v>-8291248</v>
      </c>
      <c r="L33" s="1071">
        <v>-8291248</v>
      </c>
      <c r="M33" s="1071">
        <v>-8114060</v>
      </c>
      <c r="N33" s="1071">
        <v>-8114060</v>
      </c>
      <c r="O33" s="1071">
        <v>-8114060</v>
      </c>
      <c r="P33" s="1071">
        <v>-7936872</v>
      </c>
      <c r="Q33" s="1071">
        <v>-7936872</v>
      </c>
      <c r="R33" s="1071">
        <v>-7936872</v>
      </c>
      <c r="S33" s="1071">
        <v>-7936872</v>
      </c>
      <c r="T33" s="1071">
        <v>-7759684</v>
      </c>
      <c r="U33" s="1071">
        <v>-7759684</v>
      </c>
      <c r="V33" s="1071">
        <v>-7582496</v>
      </c>
      <c r="W33" s="1071">
        <v>-7582496</v>
      </c>
      <c r="X33" s="1071">
        <v>-7582496</v>
      </c>
      <c r="Y33" s="1071">
        <v>-7278746</v>
      </c>
      <c r="Z33" s="1071">
        <v>-7278746</v>
      </c>
      <c r="AA33" s="1071">
        <v>-7278746</v>
      </c>
      <c r="AB33" s="1071">
        <v>-6974996</v>
      </c>
    </row>
    <row r="34" spans="2:28" ht="14.5" customHeight="1">
      <c r="B34" s="6" t="s">
        <v>121</v>
      </c>
      <c r="E34" s="1071">
        <v>308200</v>
      </c>
      <c r="F34" s="1071">
        <v>307941.77</v>
      </c>
      <c r="G34" s="1071">
        <v>307683.53000000003</v>
      </c>
      <c r="H34" s="1071">
        <v>310643.86</v>
      </c>
      <c r="I34" s="1071">
        <v>309837.74</v>
      </c>
      <c r="J34" s="1071">
        <v>310666.15000000002</v>
      </c>
      <c r="K34" s="1071">
        <v>311494.56</v>
      </c>
      <c r="L34" s="1071">
        <v>312707.37</v>
      </c>
      <c r="M34" s="1071">
        <v>313857.46000000002</v>
      </c>
      <c r="N34" s="1071">
        <v>311035.05</v>
      </c>
      <c r="O34" s="1071">
        <v>311035.05</v>
      </c>
      <c r="P34" s="1071">
        <v>311035.05</v>
      </c>
      <c r="Q34" s="1071">
        <v>311035.05</v>
      </c>
      <c r="R34" s="1071">
        <v>311035.05</v>
      </c>
      <c r="S34" s="1071">
        <v>311035.05</v>
      </c>
      <c r="T34" s="1071">
        <v>311035.05</v>
      </c>
      <c r="U34" s="1071">
        <v>311035.05</v>
      </c>
      <c r="V34" s="1071">
        <v>311035.05</v>
      </c>
      <c r="W34" s="1071">
        <v>311035.05</v>
      </c>
      <c r="X34" s="1071">
        <v>311035.05</v>
      </c>
      <c r="Y34" s="1071">
        <v>311035.05</v>
      </c>
      <c r="Z34" s="1071">
        <v>311035.05</v>
      </c>
      <c r="AA34" s="1071">
        <v>311035.05</v>
      </c>
      <c r="AB34" s="1071">
        <v>311035.05</v>
      </c>
    </row>
    <row r="35" spans="2:28" ht="14.5" customHeight="1">
      <c r="B35" s="6" t="s">
        <v>122</v>
      </c>
      <c r="E35" s="1071">
        <v>-19139874</v>
      </c>
      <c r="F35" s="1071">
        <v>-19139874</v>
      </c>
      <c r="G35" s="1071">
        <v>-19139874</v>
      </c>
      <c r="H35" s="1071">
        <v>-19139874</v>
      </c>
      <c r="I35" s="1071">
        <v>-19139874</v>
      </c>
      <c r="J35" s="1071">
        <v>-19139874</v>
      </c>
      <c r="K35" s="1071">
        <v>-19139874</v>
      </c>
      <c r="L35" s="1071">
        <v>-19139874</v>
      </c>
      <c r="M35" s="1071">
        <v>-19139874</v>
      </c>
      <c r="N35" s="1071">
        <v>-19139874</v>
      </c>
      <c r="O35" s="1071">
        <v>-19139874</v>
      </c>
      <c r="P35" s="1071">
        <v>-18096473</v>
      </c>
      <c r="Q35" s="1071">
        <v>-18096473</v>
      </c>
      <c r="R35" s="1071">
        <v>-18096473</v>
      </c>
      <c r="S35" s="1071">
        <v>-18096473</v>
      </c>
      <c r="T35" s="1071">
        <v>-18096473</v>
      </c>
      <c r="U35" s="1071">
        <v>-18096473</v>
      </c>
      <c r="V35" s="1071">
        <v>-18096473</v>
      </c>
      <c r="W35" s="1071">
        <v>-18096473</v>
      </c>
      <c r="X35" s="1071">
        <v>-18096473</v>
      </c>
      <c r="Y35" s="1071">
        <v>-18096473</v>
      </c>
      <c r="Z35" s="1071">
        <v>-18096473</v>
      </c>
      <c r="AA35" s="1071">
        <v>-18096473</v>
      </c>
      <c r="AB35" s="1071">
        <v>-18096473</v>
      </c>
    </row>
    <row r="36" spans="2:28" ht="14.5" customHeight="1">
      <c r="B36" s="6" t="s">
        <v>207</v>
      </c>
      <c r="E36" s="1071">
        <v>-11502493</v>
      </c>
      <c r="F36" s="1071">
        <v>-11502493</v>
      </c>
      <c r="G36" s="1071">
        <v>-11502493</v>
      </c>
      <c r="H36" s="1071">
        <v>-11502493</v>
      </c>
      <c r="I36" s="1071">
        <v>-11502493</v>
      </c>
      <c r="J36" s="1071">
        <v>-11502493</v>
      </c>
      <c r="K36" s="1071">
        <v>-11502493</v>
      </c>
      <c r="L36" s="1071">
        <v>-11502493</v>
      </c>
      <c r="M36" s="1071">
        <v>-11502493</v>
      </c>
      <c r="N36" s="1071">
        <v>-11502493</v>
      </c>
      <c r="O36" s="1071">
        <v>-11502493</v>
      </c>
      <c r="P36" s="1071">
        <v>-13544057</v>
      </c>
      <c r="Q36" s="1071">
        <v>-13544057</v>
      </c>
      <c r="R36" s="1071">
        <v>-13544057</v>
      </c>
      <c r="S36" s="1071">
        <v>-13544057</v>
      </c>
      <c r="T36" s="1071">
        <v>-13544057</v>
      </c>
      <c r="U36" s="1071">
        <v>-13544057</v>
      </c>
      <c r="V36" s="1071">
        <v>-13544057</v>
      </c>
      <c r="W36" s="1071">
        <v>-13544057</v>
      </c>
      <c r="X36" s="1071">
        <v>-13544057</v>
      </c>
      <c r="Y36" s="1071">
        <v>-13544057</v>
      </c>
      <c r="Z36" s="1071">
        <v>-13544057</v>
      </c>
      <c r="AA36" s="1071">
        <v>-13544057</v>
      </c>
      <c r="AB36" s="1071">
        <v>-13544057</v>
      </c>
    </row>
    <row r="37" spans="2:28" ht="14.5" customHeight="1">
      <c r="B37" s="6" t="s">
        <v>210</v>
      </c>
      <c r="E37" s="1071">
        <v>-1087201.3024657534</v>
      </c>
      <c r="F37" s="1071">
        <v>-1197499.1805479452</v>
      </c>
      <c r="G37" s="1071">
        <v>-1285737.4830136986</v>
      </c>
      <c r="H37" s="1071">
        <v>-1373975.785479452</v>
      </c>
      <c r="I37" s="1071">
        <v>-1484273.6635616438</v>
      </c>
      <c r="J37" s="1071">
        <v>-1572511.9660273972</v>
      </c>
      <c r="K37" s="1071">
        <v>-1660750.2684931506</v>
      </c>
      <c r="L37" s="1071">
        <v>-1771048.1465753424</v>
      </c>
      <c r="M37" s="1071">
        <v>-1859286.4490410958</v>
      </c>
      <c r="N37" s="1071">
        <v>-1947524.7515068492</v>
      </c>
      <c r="O37" s="1071">
        <v>-2057822.629589041</v>
      </c>
      <c r="P37" s="1071">
        <v>-2627655</v>
      </c>
      <c r="Q37" s="1071">
        <v>-2731554.6153424657</v>
      </c>
      <c r="R37" s="1071">
        <v>-2861429.1345205479</v>
      </c>
      <c r="S37" s="1071">
        <v>-2965328.7498630136</v>
      </c>
      <c r="T37" s="1071">
        <v>-3069228.3652054793</v>
      </c>
      <c r="U37" s="1071">
        <v>-3199102.8843835616</v>
      </c>
      <c r="V37" s="1071">
        <v>-3303002.4997260273</v>
      </c>
      <c r="W37" s="1071">
        <v>-3406902.1150684929</v>
      </c>
      <c r="X37" s="1071">
        <v>-3536776.6342465752</v>
      </c>
      <c r="Y37" s="1071">
        <v>-3640676.2495890409</v>
      </c>
      <c r="Z37" s="1071">
        <v>-3744575.8649315066</v>
      </c>
      <c r="AA37" s="1071">
        <v>-3874450.3841095888</v>
      </c>
      <c r="AB37" s="1071">
        <v>-3978349.9994520545</v>
      </c>
    </row>
    <row r="38" spans="2:28" ht="14.5" customHeight="1">
      <c r="B38" s="6" t="s">
        <v>224</v>
      </c>
      <c r="E38" s="1071">
        <v>-1723247.1116712329</v>
      </c>
      <c r="F38" s="1071">
        <v>-1888586.0012602739</v>
      </c>
      <c r="G38" s="1071">
        <v>-2020857.1129315067</v>
      </c>
      <c r="H38" s="1071">
        <v>-2153128.2246027398</v>
      </c>
      <c r="I38" s="1071">
        <v>-2318467.1141917808</v>
      </c>
      <c r="J38" s="1071">
        <v>-2450738.2258630139</v>
      </c>
      <c r="K38" s="1071">
        <v>-2583009.337534247</v>
      </c>
      <c r="L38" s="1071">
        <v>-2748348.227123288</v>
      </c>
      <c r="M38" s="1071">
        <v>-2880619.3387945211</v>
      </c>
      <c r="N38" s="1071">
        <v>-3012890.4504657541</v>
      </c>
      <c r="O38" s="1071">
        <v>-3178229.3400547951</v>
      </c>
      <c r="P38" s="1071">
        <v>-3310500.4517260282</v>
      </c>
      <c r="Q38" s="1071">
        <v>-3442771.5633972613</v>
      </c>
      <c r="R38" s="1071">
        <v>-3608110.4529863023</v>
      </c>
      <c r="S38" s="1071">
        <v>-3740381.5646575354</v>
      </c>
      <c r="T38" s="1071">
        <v>-3872652.6763287685</v>
      </c>
      <c r="U38" s="1071">
        <v>-4037991.5659178095</v>
      </c>
      <c r="V38" s="1071">
        <v>-4170262.6775890426</v>
      </c>
      <c r="W38" s="1071">
        <v>-4302533.7892602757</v>
      </c>
      <c r="X38" s="1071">
        <v>-4467872.6788493171</v>
      </c>
      <c r="Y38" s="1071">
        <v>-4600143.7905205498</v>
      </c>
      <c r="Z38" s="1071">
        <v>-4732414.9021917824</v>
      </c>
      <c r="AA38" s="1071">
        <v>-4897753.7917808238</v>
      </c>
      <c r="AB38" s="1071">
        <v>-5030024.9034520565</v>
      </c>
    </row>
    <row r="39" spans="2:28" ht="14.5" customHeight="1">
      <c r="B39" s="6" t="s">
        <v>151</v>
      </c>
      <c r="E39" s="1071">
        <v>0</v>
      </c>
      <c r="F39" s="1071">
        <v>0</v>
      </c>
      <c r="G39" s="1071">
        <v>0</v>
      </c>
      <c r="H39" s="1071">
        <v>0</v>
      </c>
      <c r="I39" s="1071">
        <v>0</v>
      </c>
      <c r="J39" s="1071">
        <v>0</v>
      </c>
      <c r="K39" s="1071">
        <v>0</v>
      </c>
      <c r="L39" s="1071">
        <v>0</v>
      </c>
      <c r="M39" s="1071">
        <v>0</v>
      </c>
      <c r="N39" s="1071">
        <v>0</v>
      </c>
      <c r="O39" s="1071">
        <v>0</v>
      </c>
      <c r="P39" s="1071">
        <v>0</v>
      </c>
      <c r="Q39" s="1071">
        <v>0</v>
      </c>
      <c r="R39" s="1071">
        <v>0</v>
      </c>
      <c r="S39" s="1071">
        <v>0</v>
      </c>
      <c r="T39" s="1071">
        <v>0</v>
      </c>
      <c r="U39" s="1071">
        <v>0</v>
      </c>
      <c r="V39" s="1071">
        <v>0</v>
      </c>
      <c r="W39" s="1071">
        <v>0</v>
      </c>
      <c r="X39" s="1071">
        <v>0</v>
      </c>
      <c r="Y39" s="1071">
        <v>0</v>
      </c>
      <c r="Z39" s="1071">
        <v>0</v>
      </c>
      <c r="AA39" s="1071">
        <v>0</v>
      </c>
      <c r="AB39" s="1071">
        <v>0</v>
      </c>
    </row>
    <row r="40" spans="2:28" ht="14.5" customHeight="1">
      <c r="B40" s="84" t="s">
        <v>724</v>
      </c>
      <c r="D40" s="1069"/>
      <c r="E40" s="1070">
        <v>-41790239.414136983</v>
      </c>
      <c r="F40" s="1070">
        <v>-42066134.411808223</v>
      </c>
      <c r="G40" s="1070">
        <v>-42286902.065945201</v>
      </c>
      <c r="H40" s="1070">
        <v>-42327263.150082186</v>
      </c>
      <c r="I40" s="1070">
        <v>-42603706.037753418</v>
      </c>
      <c r="J40" s="1070">
        <v>-42646199.041890413</v>
      </c>
      <c r="K40" s="1070">
        <v>-42865880.0460274</v>
      </c>
      <c r="L40" s="1070">
        <v>-43140304.003698625</v>
      </c>
      <c r="M40" s="1070">
        <v>-43182475.327835619</v>
      </c>
      <c r="N40" s="1070">
        <v>-43405807.151972607</v>
      </c>
      <c r="O40" s="1070">
        <v>-43681443.919643842</v>
      </c>
      <c r="P40" s="1070">
        <v>-45204522.40172603</v>
      </c>
      <c r="Q40" s="1070">
        <v>-45440693.12873973</v>
      </c>
      <c r="R40" s="1070">
        <v>-45735906.537506849</v>
      </c>
      <c r="S40" s="1070">
        <v>-45972077.264520556</v>
      </c>
      <c r="T40" s="1070">
        <v>-46031059.991534255</v>
      </c>
      <c r="U40" s="1070">
        <v>-46326273.400301374</v>
      </c>
      <c r="V40" s="1070">
        <v>-46385256.127315074</v>
      </c>
      <c r="W40" s="1070">
        <v>-46621426.854328774</v>
      </c>
      <c r="X40" s="1070">
        <v>-46916640.263095893</v>
      </c>
      <c r="Y40" s="1070">
        <v>-46849060.990109593</v>
      </c>
      <c r="Z40" s="1070">
        <v>-47085231.717123292</v>
      </c>
      <c r="AA40" s="1070">
        <v>-47380445.125890411</v>
      </c>
      <c r="AB40" s="1070">
        <v>-47312865.852904111</v>
      </c>
    </row>
    <row r="41" spans="2:28" ht="14.5" customHeight="1">
      <c r="B41" s="1073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2:28" ht="14.5" customHeight="1">
      <c r="B42" s="84" t="s">
        <v>727</v>
      </c>
      <c r="D42" s="1069"/>
      <c r="E42" s="1070">
        <v>-6112335.1188127771</v>
      </c>
      <c r="F42" s="1070">
        <v>-6594040.405662097</v>
      </c>
      <c r="G42" s="1070">
        <v>-6718255.9465114102</v>
      </c>
      <c r="H42" s="1070">
        <v>-6977007.056401819</v>
      </c>
      <c r="I42" s="1070">
        <v>-6822631.8972237408</v>
      </c>
      <c r="J42" s="1070">
        <v>-7147857.9480730593</v>
      </c>
      <c r="K42" s="1070">
        <v>-7346855.086730592</v>
      </c>
      <c r="L42" s="1070">
        <v>-7445741.4307031929</v>
      </c>
      <c r="M42" s="1070">
        <v>-7520382.0196347088</v>
      </c>
      <c r="N42" s="1070">
        <v>-8055946.878621012</v>
      </c>
      <c r="O42" s="1070">
        <v>-8626241.5088949874</v>
      </c>
      <c r="P42" s="1070">
        <v>-8632193.5955806747</v>
      </c>
      <c r="Q42" s="1070">
        <v>-8755424.8668683395</v>
      </c>
      <c r="R42" s="1070">
        <v>-8995727.9813888818</v>
      </c>
      <c r="S42" s="1070">
        <v>-9111310.6147861481</v>
      </c>
      <c r="T42" s="1070">
        <v>-9333745.8912793025</v>
      </c>
      <c r="U42" s="1070">
        <v>-8913347.2951149195</v>
      </c>
      <c r="V42" s="1070">
        <v>-9332752.3187861443</v>
      </c>
      <c r="W42" s="1070">
        <v>-9487279.082457386</v>
      </c>
      <c r="X42" s="1070">
        <v>-9648845.3633509055</v>
      </c>
      <c r="Y42" s="1070">
        <v>-9699066.829640612</v>
      </c>
      <c r="Z42" s="1070">
        <v>-9988429.6916098148</v>
      </c>
      <c r="AA42" s="1070">
        <v>-10158512.687955923</v>
      </c>
      <c r="AB42" s="1070">
        <v>-10362082.347323075</v>
      </c>
    </row>
    <row r="43" spans="2:28" ht="14.5" customHeight="1">
      <c r="B43" s="107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2:28" ht="14.5" customHeight="1">
      <c r="B44" s="6" t="s">
        <v>152</v>
      </c>
      <c r="E44" s="1071">
        <v>1024</v>
      </c>
      <c r="F44" s="1071">
        <v>1024</v>
      </c>
      <c r="G44" s="1071">
        <v>1024</v>
      </c>
      <c r="H44" s="1071">
        <v>1024</v>
      </c>
      <c r="I44" s="1071">
        <v>1024</v>
      </c>
      <c r="J44" s="1071">
        <v>1024</v>
      </c>
      <c r="K44" s="1071">
        <v>1024</v>
      </c>
      <c r="L44" s="1071">
        <v>1024</v>
      </c>
      <c r="M44" s="1071">
        <v>1024</v>
      </c>
      <c r="N44" s="1071">
        <v>1024</v>
      </c>
      <c r="O44" s="1071">
        <v>1024</v>
      </c>
      <c r="P44" s="1071">
        <v>21508.520000000019</v>
      </c>
      <c r="Q44" s="1071">
        <v>21508.520000000019</v>
      </c>
      <c r="R44" s="1071">
        <v>21508.520000000019</v>
      </c>
      <c r="S44" s="1071">
        <v>21508.520000000019</v>
      </c>
      <c r="T44" s="1071">
        <v>21508.520000000019</v>
      </c>
      <c r="U44" s="1071">
        <v>21508.520000000019</v>
      </c>
      <c r="V44" s="1071">
        <v>21508.520000000019</v>
      </c>
      <c r="W44" s="1071">
        <v>21508.520000000019</v>
      </c>
      <c r="X44" s="1071">
        <v>21508.520000000019</v>
      </c>
      <c r="Y44" s="1071">
        <v>21508.520000000019</v>
      </c>
      <c r="Z44" s="1071">
        <v>21508.520000000019</v>
      </c>
      <c r="AA44" s="1071">
        <v>21508.520000000019</v>
      </c>
      <c r="AB44" s="1071">
        <v>21508.520000000019</v>
      </c>
    </row>
    <row r="45" spans="2:28" ht="14.5" customHeight="1">
      <c r="B45" s="6" t="s">
        <v>153</v>
      </c>
      <c r="E45" s="1071">
        <v>107679</v>
      </c>
      <c r="F45" s="1071">
        <v>107679</v>
      </c>
      <c r="G45" s="1071">
        <v>107679</v>
      </c>
      <c r="H45" s="1071">
        <v>107679</v>
      </c>
      <c r="I45" s="1071">
        <v>107679</v>
      </c>
      <c r="J45" s="1071">
        <v>107679</v>
      </c>
      <c r="K45" s="1071">
        <v>107679</v>
      </c>
      <c r="L45" s="1071">
        <v>107679</v>
      </c>
      <c r="M45" s="1071">
        <v>107679</v>
      </c>
      <c r="N45" s="1071">
        <v>107679</v>
      </c>
      <c r="O45" s="1071">
        <v>107679</v>
      </c>
      <c r="P45" s="1071">
        <v>2142342.0300000012</v>
      </c>
      <c r="Q45" s="1071">
        <v>2142342.0300000012</v>
      </c>
      <c r="R45" s="1071">
        <v>2142342.0300000012</v>
      </c>
      <c r="S45" s="1071">
        <v>2142342.0300000012</v>
      </c>
      <c r="T45" s="1071">
        <v>2142342.0300000012</v>
      </c>
      <c r="U45" s="1071">
        <v>2142342.0300000012</v>
      </c>
      <c r="V45" s="1071">
        <v>2142342.0300000012</v>
      </c>
      <c r="W45" s="1071">
        <v>2142342.0300000012</v>
      </c>
      <c r="X45" s="1071">
        <v>2142342.0300000012</v>
      </c>
      <c r="Y45" s="1071">
        <v>2142342.0300000012</v>
      </c>
      <c r="Z45" s="1071">
        <v>2142342.0300000012</v>
      </c>
      <c r="AA45" s="1071">
        <v>2142342.0300000012</v>
      </c>
      <c r="AB45" s="1071">
        <v>2142342.0300000012</v>
      </c>
    </row>
    <row r="46" spans="2:28" ht="14.5" customHeight="1">
      <c r="B46" s="6" t="s">
        <v>725</v>
      </c>
      <c r="E46" s="1071">
        <v>-5976530.0653207861</v>
      </c>
      <c r="F46" s="1071">
        <v>-6221037.6191838002</v>
      </c>
      <c r="G46" s="1071">
        <v>-6702742.8960331157</v>
      </c>
      <c r="H46" s="1071">
        <v>-6826958.4318139385</v>
      </c>
      <c r="I46" s="1071">
        <v>-7085709.5417043492</v>
      </c>
      <c r="J46" s="1071">
        <v>-6931334.3725262685</v>
      </c>
      <c r="K46" s="1071">
        <v>-7256560.4233755823</v>
      </c>
      <c r="L46" s="1071">
        <v>-7455557.5620331177</v>
      </c>
      <c r="M46" s="1071">
        <v>-7554443.8960057208</v>
      </c>
      <c r="N46" s="1071">
        <v>-7629084.4849372283</v>
      </c>
      <c r="O46" s="1071">
        <v>-8164649.3439235305</v>
      </c>
      <c r="P46" s="1071">
        <v>-8734943.9641975015</v>
      </c>
      <c r="Q46" s="1071">
        <v>-10796043.610307846</v>
      </c>
      <c r="R46" s="1071">
        <v>-10919274.88217086</v>
      </c>
      <c r="S46" s="1071">
        <v>-11159577.996691406</v>
      </c>
      <c r="T46" s="1071">
        <v>-11276738.562307842</v>
      </c>
      <c r="U46" s="1071">
        <v>-11495405.585376337</v>
      </c>
      <c r="V46" s="1071">
        <v>-11075006.989211954</v>
      </c>
      <c r="W46" s="1071">
        <v>-11494412.012883183</v>
      </c>
      <c r="X46" s="1071">
        <v>-11648938.776554417</v>
      </c>
      <c r="Y46" s="1071">
        <v>-11810505.057447948</v>
      </c>
      <c r="Z46" s="1071">
        <v>-11860726.523737654</v>
      </c>
      <c r="AA46" s="1071">
        <v>-12150089.385706846</v>
      </c>
      <c r="AB46" s="1071">
        <v>-12320172.382052958</v>
      </c>
    </row>
    <row r="47" spans="2:28" ht="14.5" customHeight="1">
      <c r="B47" s="6" t="s">
        <v>726</v>
      </c>
      <c r="E47" s="1071">
        <v>-244507.55386301375</v>
      </c>
      <c r="F47" s="1071">
        <v>-481705.27684931556</v>
      </c>
      <c r="G47" s="1071">
        <v>-124215.53578082233</v>
      </c>
      <c r="H47" s="1071">
        <v>-258751.1098904114</v>
      </c>
      <c r="I47" s="1071">
        <v>154375.16917808179</v>
      </c>
      <c r="J47" s="1071">
        <v>-325226.05084931501</v>
      </c>
      <c r="K47" s="1071">
        <v>-198997.1386575349</v>
      </c>
      <c r="L47" s="1071">
        <v>-98886.33397260349</v>
      </c>
      <c r="M47" s="1071">
        <v>-74640.588931507664</v>
      </c>
      <c r="N47" s="1071">
        <v>-535564.85898630146</v>
      </c>
      <c r="O47" s="1071">
        <v>-570294.62027397135</v>
      </c>
      <c r="P47" s="1071">
        <v>-2061099.6461103437</v>
      </c>
      <c r="Q47" s="1071">
        <v>-123231.27186301444</v>
      </c>
      <c r="R47" s="1071">
        <v>-240303.11452054558</v>
      </c>
      <c r="S47" s="1071">
        <v>-117160.56561643817</v>
      </c>
      <c r="T47" s="1071">
        <v>-218667.02306849166</v>
      </c>
      <c r="U47" s="1071">
        <v>420398.59616438358</v>
      </c>
      <c r="V47" s="1071">
        <v>-419405.02367123042</v>
      </c>
      <c r="W47" s="1071">
        <v>-154526.76367123361</v>
      </c>
      <c r="X47" s="1071">
        <v>-161566.28089352854</v>
      </c>
      <c r="Y47" s="1071">
        <v>-50221.466289707052</v>
      </c>
      <c r="Z47" s="1071">
        <v>-289362.86196919536</v>
      </c>
      <c r="AA47" s="1071">
        <v>-170082.99634611001</v>
      </c>
      <c r="AB47" s="1071">
        <v>-203569.65936715726</v>
      </c>
    </row>
    <row r="48" spans="2:28" ht="14.5" customHeight="1">
      <c r="B48" s="84" t="s">
        <v>123</v>
      </c>
      <c r="D48" s="1069"/>
      <c r="E48" s="1070">
        <v>-6112334.6191838002</v>
      </c>
      <c r="F48" s="1070">
        <v>-6594039.8960331157</v>
      </c>
      <c r="G48" s="1070">
        <v>-6718255.4318139376</v>
      </c>
      <c r="H48" s="1070">
        <v>-6977006.5417043502</v>
      </c>
      <c r="I48" s="1070">
        <v>-6822631.3725262675</v>
      </c>
      <c r="J48" s="1070">
        <v>-7147857.4233755833</v>
      </c>
      <c r="K48" s="1070">
        <v>-7346854.5620331168</v>
      </c>
      <c r="L48" s="1070">
        <v>-7445740.8960057208</v>
      </c>
      <c r="M48" s="1070">
        <v>-7520381.4849372283</v>
      </c>
      <c r="N48" s="1070">
        <v>-8055946.3439235296</v>
      </c>
      <c r="O48" s="1070">
        <v>-8626240.9641975015</v>
      </c>
      <c r="P48" s="1070">
        <v>-8632193.0603078455</v>
      </c>
      <c r="Q48" s="1070">
        <v>-8755424.332170859</v>
      </c>
      <c r="R48" s="1070">
        <v>-8995727.446691405</v>
      </c>
      <c r="S48" s="1070">
        <v>-9112888.0123078432</v>
      </c>
      <c r="T48" s="1070">
        <v>-9331555.0353763327</v>
      </c>
      <c r="U48" s="1070">
        <v>-8911156.4392119534</v>
      </c>
      <c r="V48" s="1070">
        <v>-9330561.4628831837</v>
      </c>
      <c r="W48" s="1070">
        <v>-9485088.2265544161</v>
      </c>
      <c r="X48" s="1070">
        <v>-9646654.507447945</v>
      </c>
      <c r="Y48" s="1070">
        <v>-9696875.9737376533</v>
      </c>
      <c r="Z48" s="1070">
        <v>-9986238.8357068487</v>
      </c>
      <c r="AA48" s="1070">
        <v>-10156321.832052955</v>
      </c>
      <c r="AB48" s="1070">
        <v>-10359891.491420114</v>
      </c>
    </row>
    <row r="51" spans="16:16" ht="14.5" customHeight="1">
      <c r="P51" s="1174"/>
    </row>
  </sheetData>
  <mergeCells count="1">
    <mergeCell ref="B3:B5"/>
  </mergeCells>
  <pageMargins left="0.70866141732283472" right="0.70866141732283472" top="0.74803149606299213" bottom="0.74803149606299213" header="0.31496062992125984" footer="0.31496062992125984"/>
  <pageSetup paperSize="9" scale="7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0CD3C-8D5D-4E87-BD86-67C838AC3805}">
  <sheetPr codeName="Sheet23">
    <tabColor theme="9" tint="-0.499984740745262"/>
    <pageSetUpPr fitToPage="1"/>
  </sheetPr>
  <dimension ref="B3:AB100"/>
  <sheetViews>
    <sheetView showGridLines="0" topLeftCell="A6" zoomScale="85" zoomScaleNormal="85" workbookViewId="0">
      <selection activeCell="I7" sqref="A1:XFD1048576"/>
    </sheetView>
  </sheetViews>
  <sheetFormatPr baseColWidth="10" defaultColWidth="8.83203125" defaultRowHeight="15" outlineLevelRow="1" outlineLevelCol="1"/>
  <cols>
    <col min="2" max="2" width="27.5" style="1" bestFit="1" customWidth="1"/>
    <col min="3" max="3" width="1.83203125" style="1" customWidth="1"/>
    <col min="4" max="4" width="1.83203125" style="112" customWidth="1"/>
    <col min="5" max="16" width="12.83203125" style="1" hidden="1" customWidth="1" outlineLevel="1"/>
    <col min="17" max="17" width="12.83203125" style="1" bestFit="1" customWidth="1" collapsed="1"/>
    <col min="18" max="28" width="12.83203125" style="1" bestFit="1" customWidth="1"/>
  </cols>
  <sheetData>
    <row r="3" spans="2:28" ht="18.75" customHeight="1">
      <c r="B3" s="1314" t="s">
        <v>640</v>
      </c>
      <c r="D3" s="113"/>
      <c r="E3" s="40" t="s">
        <v>43</v>
      </c>
      <c r="F3" s="40" t="s">
        <v>44</v>
      </c>
      <c r="G3" s="40" t="s">
        <v>45</v>
      </c>
      <c r="H3" s="40" t="s">
        <v>46</v>
      </c>
      <c r="I3" s="40" t="s">
        <v>47</v>
      </c>
      <c r="J3" s="40" t="s">
        <v>48</v>
      </c>
      <c r="K3" s="40" t="s">
        <v>49</v>
      </c>
      <c r="L3" s="40" t="s">
        <v>50</v>
      </c>
      <c r="M3" s="40" t="s">
        <v>51</v>
      </c>
      <c r="N3" s="40" t="s">
        <v>52</v>
      </c>
      <c r="O3" s="40" t="s">
        <v>53</v>
      </c>
      <c r="P3" s="40" t="s">
        <v>54</v>
      </c>
      <c r="Q3" s="40" t="s">
        <v>43</v>
      </c>
      <c r="R3" s="40" t="s">
        <v>44</v>
      </c>
      <c r="S3" s="40" t="s">
        <v>45</v>
      </c>
      <c r="T3" s="40" t="s">
        <v>46</v>
      </c>
      <c r="U3" s="40" t="s">
        <v>47</v>
      </c>
      <c r="V3" s="40" t="s">
        <v>48</v>
      </c>
      <c r="W3" s="40" t="s">
        <v>49</v>
      </c>
      <c r="X3" s="40" t="s">
        <v>50</v>
      </c>
      <c r="Y3" s="40" t="s">
        <v>51</v>
      </c>
      <c r="Z3" s="40" t="s">
        <v>52</v>
      </c>
      <c r="AA3" s="40" t="s">
        <v>53</v>
      </c>
      <c r="AB3" s="40" t="s">
        <v>54</v>
      </c>
    </row>
    <row r="4" spans="2:28">
      <c r="B4" s="1315"/>
      <c r="C4" s="17"/>
      <c r="D4" s="114"/>
      <c r="E4" s="44" t="s">
        <v>101</v>
      </c>
      <c r="F4" s="44" t="s">
        <v>102</v>
      </c>
      <c r="G4" s="44" t="s">
        <v>103</v>
      </c>
      <c r="H4" s="44" t="s">
        <v>104</v>
      </c>
      <c r="I4" s="44" t="s">
        <v>105</v>
      </c>
      <c r="J4" s="44" t="s">
        <v>106</v>
      </c>
      <c r="K4" s="44" t="s">
        <v>107</v>
      </c>
      <c r="L4" s="44" t="s">
        <v>108</v>
      </c>
      <c r="M4" s="44" t="s">
        <v>109</v>
      </c>
      <c r="N4" s="44" t="s">
        <v>110</v>
      </c>
      <c r="O4" s="44" t="s">
        <v>111</v>
      </c>
      <c r="P4" s="44" t="s">
        <v>112</v>
      </c>
      <c r="Q4" s="44" t="s">
        <v>736</v>
      </c>
      <c r="R4" s="44" t="s">
        <v>737</v>
      </c>
      <c r="S4" s="44" t="s">
        <v>738</v>
      </c>
      <c r="T4" s="44" t="s">
        <v>739</v>
      </c>
      <c r="U4" s="44" t="s">
        <v>740</v>
      </c>
      <c r="V4" s="44" t="s">
        <v>729</v>
      </c>
      <c r="W4" s="44" t="s">
        <v>730</v>
      </c>
      <c r="X4" s="44" t="s">
        <v>731</v>
      </c>
      <c r="Y4" s="44" t="s">
        <v>732</v>
      </c>
      <c r="Z4" s="44" t="s">
        <v>733</v>
      </c>
      <c r="AA4" s="44" t="s">
        <v>734</v>
      </c>
      <c r="AB4" s="44" t="s">
        <v>735</v>
      </c>
    </row>
    <row r="5" spans="2:28">
      <c r="B5" s="1316"/>
      <c r="C5" s="17"/>
      <c r="D5" s="114"/>
      <c r="E5" s="19" t="s">
        <v>275</v>
      </c>
      <c r="F5" s="19" t="s">
        <v>275</v>
      </c>
      <c r="G5" s="19" t="s">
        <v>275</v>
      </c>
      <c r="H5" s="19" t="s">
        <v>275</v>
      </c>
      <c r="I5" s="19" t="s">
        <v>275</v>
      </c>
      <c r="J5" s="19" t="s">
        <v>275</v>
      </c>
      <c r="K5" s="19" t="s">
        <v>275</v>
      </c>
      <c r="L5" s="19" t="s">
        <v>275</v>
      </c>
      <c r="M5" s="19" t="s">
        <v>275</v>
      </c>
      <c r="N5" s="19" t="s">
        <v>275</v>
      </c>
      <c r="O5" s="19" t="s">
        <v>275</v>
      </c>
      <c r="P5" s="19" t="s">
        <v>275</v>
      </c>
      <c r="Q5" s="19" t="s">
        <v>275</v>
      </c>
      <c r="R5" s="19" t="s">
        <v>275</v>
      </c>
      <c r="S5" s="19" t="s">
        <v>275</v>
      </c>
      <c r="T5" s="19" t="s">
        <v>275</v>
      </c>
      <c r="U5" s="19" t="s">
        <v>275</v>
      </c>
      <c r="V5" s="19" t="s">
        <v>275</v>
      </c>
      <c r="W5" s="19" t="s">
        <v>275</v>
      </c>
      <c r="X5" s="19" t="s">
        <v>811</v>
      </c>
      <c r="Y5" s="19" t="s">
        <v>811</v>
      </c>
      <c r="Z5" s="19" t="s">
        <v>811</v>
      </c>
      <c r="AA5" s="19" t="s">
        <v>811</v>
      </c>
      <c r="AB5" s="19" t="s">
        <v>811</v>
      </c>
    </row>
    <row r="7" spans="2:28">
      <c r="B7" s="7" t="s">
        <v>164</v>
      </c>
      <c r="D7" s="113"/>
      <c r="E7" s="109">
        <v>37454150</v>
      </c>
      <c r="F7" s="109">
        <v>37454150</v>
      </c>
      <c r="G7" s="109">
        <v>37454150</v>
      </c>
      <c r="H7" s="109">
        <v>37454150</v>
      </c>
      <c r="I7" s="109">
        <v>37454150</v>
      </c>
      <c r="J7" s="109">
        <v>37454150</v>
      </c>
      <c r="K7" s="109">
        <v>37454150</v>
      </c>
      <c r="L7" s="109">
        <v>37454150</v>
      </c>
      <c r="M7" s="109">
        <v>37454150</v>
      </c>
      <c r="N7" s="109">
        <v>37454150</v>
      </c>
      <c r="O7" s="109">
        <v>37454150</v>
      </c>
      <c r="P7" s="109">
        <v>39502540</v>
      </c>
      <c r="Q7" s="109">
        <v>39502540</v>
      </c>
      <c r="R7" s="109">
        <v>39502540</v>
      </c>
      <c r="S7" s="109">
        <v>39502540</v>
      </c>
      <c r="T7" s="109">
        <v>39502540</v>
      </c>
      <c r="U7" s="109">
        <v>39502540</v>
      </c>
      <c r="V7" s="109">
        <v>39502540</v>
      </c>
      <c r="W7" s="109">
        <v>39502540</v>
      </c>
      <c r="X7" s="109">
        <v>39502540</v>
      </c>
      <c r="Y7" s="109">
        <v>39502540</v>
      </c>
      <c r="Z7" s="109">
        <v>39502540</v>
      </c>
      <c r="AA7" s="109">
        <v>39502540</v>
      </c>
      <c r="AB7" s="109">
        <v>39502540</v>
      </c>
    </row>
    <row r="8" spans="2:28">
      <c r="B8" s="7" t="s">
        <v>202</v>
      </c>
      <c r="D8" s="113"/>
      <c r="E8" s="109">
        <v>17638012.109999999</v>
      </c>
      <c r="F8" s="109">
        <v>18168198.350000001</v>
      </c>
      <c r="G8" s="109">
        <v>18809555.870000001</v>
      </c>
      <c r="H8" s="109">
        <v>19696795.600000001</v>
      </c>
      <c r="I8" s="109">
        <v>20332231.760000002</v>
      </c>
      <c r="J8" s="109">
        <v>19985388.189999998</v>
      </c>
      <c r="K8" s="109">
        <v>20042894.359999999</v>
      </c>
      <c r="L8" s="109">
        <v>20563119.899999999</v>
      </c>
      <c r="M8" s="109">
        <v>20949708.269999996</v>
      </c>
      <c r="N8" s="109">
        <v>20570978.489999998</v>
      </c>
      <c r="O8" s="109">
        <v>21807092.219999999</v>
      </c>
      <c r="P8" s="109">
        <v>22289589.949999999</v>
      </c>
      <c r="Q8" s="109">
        <v>22480264.84</v>
      </c>
      <c r="R8" s="109">
        <v>22358957.300000001</v>
      </c>
      <c r="S8" s="109">
        <v>22940935.240000002</v>
      </c>
      <c r="T8" s="109">
        <v>23062055.170000006</v>
      </c>
      <c r="U8" s="109">
        <v>23746450.480000008</v>
      </c>
      <c r="V8" s="109">
        <v>23948340.370000008</v>
      </c>
      <c r="W8" s="109">
        <v>24100286.140000008</v>
      </c>
      <c r="X8" s="109">
        <v>24370286.140000008</v>
      </c>
      <c r="Y8" s="109">
        <v>25105286.140000008</v>
      </c>
      <c r="Z8" s="109">
        <v>25760286.140000008</v>
      </c>
      <c r="AA8" s="109">
        <v>25950286.140000008</v>
      </c>
      <c r="AB8" s="109">
        <v>26235286.140000008</v>
      </c>
    </row>
    <row r="9" spans="2:28">
      <c r="B9" s="7" t="s">
        <v>201</v>
      </c>
      <c r="D9" s="113"/>
      <c r="E9" s="109">
        <v>171829.43000000002</v>
      </c>
      <c r="F9" s="109">
        <v>265606.15000000002</v>
      </c>
      <c r="G9" s="109">
        <v>328946.90000000002</v>
      </c>
      <c r="H9" s="109">
        <v>375411.06</v>
      </c>
      <c r="I9" s="109">
        <v>439982.09</v>
      </c>
      <c r="J9" s="109">
        <v>525089.03</v>
      </c>
      <c r="K9" s="109">
        <v>747105.38</v>
      </c>
      <c r="L9" s="109">
        <v>921765.77</v>
      </c>
      <c r="M9" s="109">
        <v>1065020.8900000001</v>
      </c>
      <c r="N9" s="109">
        <v>1176244.77</v>
      </c>
      <c r="O9" s="109">
        <v>1279546.24</v>
      </c>
      <c r="P9" s="109">
        <v>1258476.52</v>
      </c>
      <c r="Q9" s="109">
        <v>1443848.18</v>
      </c>
      <c r="R9" s="109">
        <v>1714835.7399999993</v>
      </c>
      <c r="S9" s="109">
        <v>1890829.929999995</v>
      </c>
      <c r="T9" s="109">
        <v>2104357.549999991</v>
      </c>
      <c r="U9" s="109">
        <v>2344380.5099999867</v>
      </c>
      <c r="V9" s="109">
        <v>2445085.7399999867</v>
      </c>
      <c r="W9" s="109">
        <v>2542248.0099999867</v>
      </c>
      <c r="X9" s="109">
        <v>2623581.3433333202</v>
      </c>
      <c r="Y9" s="109">
        <v>2704914.6766666537</v>
      </c>
      <c r="Z9" s="109">
        <v>2786248.0099999872</v>
      </c>
      <c r="AA9" s="109">
        <v>2867581.3433333207</v>
      </c>
      <c r="AB9" s="109">
        <v>2948914.6766666542</v>
      </c>
    </row>
    <row r="10" spans="2:28">
      <c r="B10" s="7" t="s">
        <v>96</v>
      </c>
      <c r="D10" s="113"/>
      <c r="E10" s="109">
        <v>-6064186.9200000018</v>
      </c>
      <c r="F10" s="109">
        <v>-6190536.9700000007</v>
      </c>
      <c r="G10" s="109">
        <v>-6289919.7700000014</v>
      </c>
      <c r="H10" s="109">
        <v>-6416479.9100000011</v>
      </c>
      <c r="I10" s="109">
        <v>-6583433.5300000003</v>
      </c>
      <c r="J10" s="109">
        <v>-6717089.5100000016</v>
      </c>
      <c r="K10" s="109">
        <v>-6852249.620000002</v>
      </c>
      <c r="L10" s="109">
        <v>-7023780.5200000014</v>
      </c>
      <c r="M10" s="109">
        <v>-7161162.2400000012</v>
      </c>
      <c r="N10" s="109">
        <v>-6713733.1700000009</v>
      </c>
      <c r="O10" s="109">
        <v>-6892325.9900000002</v>
      </c>
      <c r="P10" s="109">
        <v>-7046550.4800000014</v>
      </c>
      <c r="Q10" s="109">
        <v>-7203333.8400000017</v>
      </c>
      <c r="R10" s="109">
        <v>-7401207.04</v>
      </c>
      <c r="S10" s="109">
        <v>-7561172.6600000011</v>
      </c>
      <c r="T10" s="109">
        <v>-7726815.7999999998</v>
      </c>
      <c r="U10" s="109">
        <v>-7938875.4900000012</v>
      </c>
      <c r="V10" s="109">
        <v>-8108289.0599999996</v>
      </c>
      <c r="W10" s="109">
        <v>-8278357.7800000003</v>
      </c>
      <c r="X10" s="109">
        <v>-8541191.0377916675</v>
      </c>
      <c r="Y10" s="109">
        <v>-8759620.9773583338</v>
      </c>
      <c r="Z10" s="109">
        <v>-8985414.250258334</v>
      </c>
      <c r="AA10" s="109">
        <v>-9271047.5080500003</v>
      </c>
      <c r="AB10" s="109">
        <v>-9503217.4476166666</v>
      </c>
    </row>
    <row r="11" spans="2:28">
      <c r="B11" s="7" t="s">
        <v>124</v>
      </c>
      <c r="D11" s="113"/>
      <c r="E11" s="109">
        <v>0</v>
      </c>
      <c r="F11" s="109">
        <v>0</v>
      </c>
      <c r="G11" s="109">
        <v>0</v>
      </c>
      <c r="H11" s="109">
        <v>0</v>
      </c>
      <c r="I11" s="109">
        <v>0</v>
      </c>
      <c r="J11" s="109">
        <v>0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9">
        <v>0</v>
      </c>
      <c r="Y11" s="109">
        <v>0</v>
      </c>
      <c r="Z11" s="109">
        <v>0</v>
      </c>
      <c r="AA11" s="109">
        <v>0</v>
      </c>
      <c r="AB11" s="109">
        <v>0</v>
      </c>
    </row>
    <row r="12" spans="2:28">
      <c r="B12" s="84" t="s">
        <v>113</v>
      </c>
      <c r="D12" s="115"/>
      <c r="E12" s="87">
        <v>49199804.619999997</v>
      </c>
      <c r="F12" s="87">
        <v>49697417.530000001</v>
      </c>
      <c r="G12" s="87">
        <v>50302733</v>
      </c>
      <c r="H12" s="87">
        <v>51109876.75</v>
      </c>
      <c r="I12" s="87">
        <v>51642930.320000008</v>
      </c>
      <c r="J12" s="87">
        <v>51247537.709999993</v>
      </c>
      <c r="K12" s="87">
        <v>51391900.119999997</v>
      </c>
      <c r="L12" s="87">
        <v>51915255.149999999</v>
      </c>
      <c r="M12" s="87">
        <v>52307716.919999994</v>
      </c>
      <c r="N12" s="87">
        <v>52487640.089999996</v>
      </c>
      <c r="O12" s="87">
        <v>53648462.469999999</v>
      </c>
      <c r="P12" s="87">
        <v>56004055.990000002</v>
      </c>
      <c r="Q12" s="87">
        <v>56223319.18</v>
      </c>
      <c r="R12" s="87">
        <v>56175126</v>
      </c>
      <c r="S12" s="87">
        <v>56773132.50999999</v>
      </c>
      <c r="T12" s="87">
        <v>56942136.919999994</v>
      </c>
      <c r="U12" s="87">
        <v>57654495.499999993</v>
      </c>
      <c r="V12" s="87">
        <v>57787677.04999999</v>
      </c>
      <c r="W12" s="87">
        <v>57866716.36999999</v>
      </c>
      <c r="X12" s="87">
        <v>57955216.445541658</v>
      </c>
      <c r="Y12" s="87">
        <v>58553119.839308329</v>
      </c>
      <c r="Z12" s="87">
        <v>59063659.899741657</v>
      </c>
      <c r="AA12" s="87">
        <v>59049359.975283332</v>
      </c>
      <c r="AB12" s="87">
        <v>59183523.369049996</v>
      </c>
    </row>
    <row r="13" spans="2:28">
      <c r="B13" s="7" t="s">
        <v>114</v>
      </c>
    </row>
    <row r="14" spans="2:28">
      <c r="B14" s="104" t="s">
        <v>117</v>
      </c>
    </row>
    <row r="15" spans="2:28">
      <c r="B15" s="7"/>
    </row>
    <row r="16" spans="2:28">
      <c r="B16" s="7" t="s">
        <v>115</v>
      </c>
      <c r="D16" s="113"/>
      <c r="E16" s="109">
        <v>186581.4</v>
      </c>
      <c r="F16" s="109">
        <v>195717.71</v>
      </c>
      <c r="G16" s="109">
        <v>197740.93</v>
      </c>
      <c r="H16" s="109">
        <v>204794.9</v>
      </c>
      <c r="I16" s="109">
        <v>239190.92</v>
      </c>
      <c r="J16" s="109">
        <v>230236.33000000002</v>
      </c>
      <c r="K16" s="109">
        <v>226047.95</v>
      </c>
      <c r="L16" s="109">
        <v>230837.1</v>
      </c>
      <c r="M16" s="109">
        <v>223848.64</v>
      </c>
      <c r="N16" s="109">
        <v>218895.84000000003</v>
      </c>
      <c r="O16" s="109">
        <v>216427.61000000002</v>
      </c>
      <c r="P16" s="109">
        <v>268801.51</v>
      </c>
      <c r="Q16" s="109">
        <v>253721.48000000004</v>
      </c>
      <c r="R16" s="109">
        <v>251562.18000000005</v>
      </c>
      <c r="S16" s="109">
        <v>254259.30000000005</v>
      </c>
      <c r="T16" s="109">
        <v>288553.37000000005</v>
      </c>
      <c r="U16" s="109">
        <v>299881.07000000007</v>
      </c>
      <c r="V16" s="109">
        <v>257915.78000000003</v>
      </c>
      <c r="W16" s="109">
        <v>283187.42000000004</v>
      </c>
      <c r="X16" s="109">
        <v>286000</v>
      </c>
      <c r="Y16" s="109">
        <v>286000</v>
      </c>
      <c r="Z16" s="109">
        <v>297000</v>
      </c>
      <c r="AA16" s="109">
        <v>308000</v>
      </c>
      <c r="AB16" s="109">
        <v>319000</v>
      </c>
    </row>
    <row r="17" spans="2:28">
      <c r="B17" s="7" t="s">
        <v>166</v>
      </c>
      <c r="D17" s="113"/>
      <c r="E17" s="109">
        <v>807334.50000000035</v>
      </c>
      <c r="F17" s="109">
        <v>788558.52000000037</v>
      </c>
      <c r="G17" s="109">
        <v>877575.38000000047</v>
      </c>
      <c r="H17" s="109">
        <v>568667.71000000043</v>
      </c>
      <c r="I17" s="109">
        <v>924561.53000000049</v>
      </c>
      <c r="J17" s="109">
        <v>828577.88000000059</v>
      </c>
      <c r="K17" s="109">
        <v>818069.05000000075</v>
      </c>
      <c r="L17" s="109">
        <v>1154166.9100000008</v>
      </c>
      <c r="M17" s="109">
        <v>1538989.0200000009</v>
      </c>
      <c r="N17" s="109">
        <v>1507411.7400000009</v>
      </c>
      <c r="O17" s="109">
        <v>1501533.4700000009</v>
      </c>
      <c r="P17" s="109">
        <v>1196883.3400000008</v>
      </c>
      <c r="Q17" s="109">
        <v>1268059.4200000006</v>
      </c>
      <c r="R17" s="109">
        <v>1331372.0400000007</v>
      </c>
      <c r="S17" s="109">
        <v>1353006.7900000007</v>
      </c>
      <c r="T17" s="109">
        <v>1254266.1700000009</v>
      </c>
      <c r="U17" s="109">
        <v>1606640.8900000006</v>
      </c>
      <c r="V17" s="109">
        <v>1490398.9700000004</v>
      </c>
      <c r="W17" s="109">
        <v>1745153.4500000004</v>
      </c>
      <c r="X17" s="109">
        <v>1170000</v>
      </c>
      <c r="Y17" s="109">
        <v>1170000</v>
      </c>
      <c r="Z17" s="109">
        <v>1215000</v>
      </c>
      <c r="AA17" s="109">
        <v>1260000</v>
      </c>
      <c r="AB17" s="109">
        <v>1305000</v>
      </c>
    </row>
    <row r="18" spans="2:28">
      <c r="B18" s="7" t="s">
        <v>165</v>
      </c>
      <c r="D18" s="113"/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182960.16483516482</v>
      </c>
      <c r="Y18" s="109">
        <v>122690.93406593405</v>
      </c>
      <c r="Z18" s="109">
        <v>62421.703296703301</v>
      </c>
      <c r="AA18" s="109">
        <v>195875</v>
      </c>
      <c r="AB18" s="109">
        <v>135605.76923076925</v>
      </c>
    </row>
    <row r="19" spans="2:28">
      <c r="B19" s="7" t="s">
        <v>127</v>
      </c>
      <c r="D19" s="113"/>
      <c r="E19" s="109">
        <v>1621893.4890410956</v>
      </c>
      <c r="F19" s="109">
        <v>1638911.0253424654</v>
      </c>
      <c r="G19" s="109">
        <v>1738093.0643835613</v>
      </c>
      <c r="H19" s="109">
        <v>1597110.503424657</v>
      </c>
      <c r="I19" s="109">
        <v>1587639.4397260267</v>
      </c>
      <c r="J19" s="109">
        <v>2032764.4787671226</v>
      </c>
      <c r="K19" s="109">
        <v>1533990.4378082184</v>
      </c>
      <c r="L19" s="109">
        <v>1505685.6541095881</v>
      </c>
      <c r="M19" s="109">
        <v>1003017.8431506838</v>
      </c>
      <c r="N19" s="109">
        <v>2047178.8421917798</v>
      </c>
      <c r="O19" s="109">
        <v>1547549.7084931494</v>
      </c>
      <c r="P19" s="109">
        <v>1530184.4875342452</v>
      </c>
      <c r="Q19" s="109">
        <v>1497685.166575341</v>
      </c>
      <c r="R19" s="109">
        <v>1635036.7828767109</v>
      </c>
      <c r="S19" s="109">
        <v>1564772.2219178069</v>
      </c>
      <c r="T19" s="109">
        <v>1398475.4909589028</v>
      </c>
      <c r="U19" s="109">
        <v>1392427.4372602724</v>
      </c>
      <c r="V19" s="109">
        <v>1320597.4263013685</v>
      </c>
      <c r="W19" s="109">
        <v>1277018.7753424644</v>
      </c>
      <c r="X19" s="109">
        <v>1087391.9216438341</v>
      </c>
      <c r="Y19" s="109">
        <v>1067081.3506849301</v>
      </c>
      <c r="Z19" s="109">
        <v>1046770.7797260259</v>
      </c>
      <c r="AA19" s="109">
        <v>1021382.5660273958</v>
      </c>
      <c r="AB19" s="109">
        <v>1001071.9950684917</v>
      </c>
    </row>
    <row r="20" spans="2:28">
      <c r="B20" s="7" t="s">
        <v>116</v>
      </c>
      <c r="D20" s="113"/>
      <c r="E20" s="109">
        <v>1313559.1850502351</v>
      </c>
      <c r="F20" s="109">
        <v>955409.37505023251</v>
      </c>
      <c r="G20" s="109">
        <v>1355645.8750502332</v>
      </c>
      <c r="H20" s="109">
        <v>1244062.7550502319</v>
      </c>
      <c r="I20" s="109">
        <v>1532551.3150502313</v>
      </c>
      <c r="J20" s="109">
        <v>1739976.2550502345</v>
      </c>
      <c r="K20" s="109">
        <v>2074908.565050232</v>
      </c>
      <c r="L20" s="109">
        <v>1618561.9850502312</v>
      </c>
      <c r="M20" s="109">
        <v>1718150.5650502329</v>
      </c>
      <c r="N20" s="109">
        <v>1320735.9650502286</v>
      </c>
      <c r="O20" s="109">
        <v>944891.52505022811</v>
      </c>
      <c r="P20" s="109">
        <v>2410665.5850502281</v>
      </c>
      <c r="Q20" s="109">
        <v>987535.69562557037</v>
      </c>
      <c r="R20" s="109">
        <v>1977357.4556255711</v>
      </c>
      <c r="S20" s="109">
        <v>1598361.5656255744</v>
      </c>
      <c r="T20" s="109">
        <v>1629925.890831054</v>
      </c>
      <c r="U20" s="109">
        <v>2049106.9508310561</v>
      </c>
      <c r="V20" s="109">
        <v>1997969.9886666734</v>
      </c>
      <c r="W20" s="109">
        <v>2413722.3686666735</v>
      </c>
      <c r="X20" s="109">
        <v>3451769.8052063878</v>
      </c>
      <c r="Y20" s="109">
        <v>2853869.022926752</v>
      </c>
      <c r="Z20" s="109">
        <v>2780928.0794489612</v>
      </c>
      <c r="AA20" s="109">
        <v>1822199.4669820804</v>
      </c>
      <c r="AB20" s="109">
        <v>2840676.0936103477</v>
      </c>
    </row>
    <row r="21" spans="2:28">
      <c r="B21" s="84" t="s">
        <v>117</v>
      </c>
      <c r="D21" s="115"/>
      <c r="E21" s="87">
        <v>3929368.5740913311</v>
      </c>
      <c r="F21" s="87">
        <v>3578596.6303926986</v>
      </c>
      <c r="G21" s="87">
        <v>4169055.249433795</v>
      </c>
      <c r="H21" s="87">
        <v>3614635.8684748895</v>
      </c>
      <c r="I21" s="87">
        <v>4283943.2047762582</v>
      </c>
      <c r="J21" s="87">
        <v>4831554.9438173575</v>
      </c>
      <c r="K21" s="87">
        <v>4653016.0028584516</v>
      </c>
      <c r="L21" s="87">
        <v>4509251.6491598208</v>
      </c>
      <c r="M21" s="87">
        <v>4484006.0682009179</v>
      </c>
      <c r="N21" s="87">
        <v>5094222.3872420099</v>
      </c>
      <c r="O21" s="87">
        <v>4210402.3135433784</v>
      </c>
      <c r="P21" s="87">
        <v>5406534.9225844741</v>
      </c>
      <c r="Q21" s="87">
        <v>4007001.7622009125</v>
      </c>
      <c r="R21" s="87">
        <v>5195328.4585022824</v>
      </c>
      <c r="S21" s="87">
        <v>4770399.8775433823</v>
      </c>
      <c r="T21" s="87">
        <v>4571220.9217899581</v>
      </c>
      <c r="U21" s="87">
        <v>5348056.3480913285</v>
      </c>
      <c r="V21" s="87">
        <v>5066882.1649680426</v>
      </c>
      <c r="W21" s="87">
        <v>5719082.0140091386</v>
      </c>
      <c r="X21" s="87">
        <v>6178121.8916853871</v>
      </c>
      <c r="Y21" s="87">
        <v>5499641.3076776154</v>
      </c>
      <c r="Z21" s="87">
        <v>5402120.5624716897</v>
      </c>
      <c r="AA21" s="87">
        <v>4607457.033009476</v>
      </c>
      <c r="AB21" s="87">
        <v>5601353.8579096086</v>
      </c>
    </row>
    <row r="22" spans="2:28">
      <c r="B22" s="5"/>
      <c r="D22" s="115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</row>
    <row r="23" spans="2:28">
      <c r="B23" s="104" t="s">
        <v>120</v>
      </c>
      <c r="D23" s="11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</row>
    <row r="24" spans="2:28">
      <c r="B24" s="6"/>
      <c r="D24" s="11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</row>
    <row r="25" spans="2:28">
      <c r="B25" s="6" t="s">
        <v>167</v>
      </c>
      <c r="D25" s="113"/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-316200</v>
      </c>
      <c r="Y25" s="109">
        <v>-734700</v>
      </c>
      <c r="Z25" s="109">
        <v>-662700</v>
      </c>
      <c r="AA25" s="109">
        <v>-244200</v>
      </c>
      <c r="AB25" s="109">
        <v>-329700</v>
      </c>
    </row>
    <row r="26" spans="2:28">
      <c r="B26" s="6" t="s">
        <v>168</v>
      </c>
      <c r="D26" s="113"/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9">
        <v>0</v>
      </c>
      <c r="K26" s="109">
        <v>0</v>
      </c>
      <c r="L26" s="109">
        <v>0</v>
      </c>
      <c r="M26" s="109">
        <v>0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</row>
    <row r="27" spans="2:28">
      <c r="B27" s="6" t="s">
        <v>169</v>
      </c>
      <c r="D27" s="113"/>
      <c r="E27" s="109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-442653.09029999998</v>
      </c>
      <c r="Y27" s="109">
        <v>-630765.37152499962</v>
      </c>
      <c r="Z27" s="109">
        <v>-504292.27579999994</v>
      </c>
      <c r="AA27" s="109">
        <v>-516073.83262499992</v>
      </c>
      <c r="AB27" s="109">
        <v>-679745.96149999986</v>
      </c>
    </row>
    <row r="28" spans="2:28">
      <c r="B28" s="6" t="s">
        <v>170</v>
      </c>
      <c r="D28" s="113"/>
      <c r="E28" s="109">
        <v>-2518920.910000002</v>
      </c>
      <c r="F28" s="109">
        <v>-2474752.4200000018</v>
      </c>
      <c r="G28" s="109">
        <v>-2449072.2900000019</v>
      </c>
      <c r="H28" s="109">
        <v>-3180939.5200000019</v>
      </c>
      <c r="I28" s="109">
        <v>-3148212.930000002</v>
      </c>
      <c r="J28" s="109">
        <v>-2785036.1300000018</v>
      </c>
      <c r="K28" s="109">
        <v>-2393311.4400000018</v>
      </c>
      <c r="L28" s="109">
        <v>-3110477.700000002</v>
      </c>
      <c r="M28" s="109">
        <v>-3187567.7100000023</v>
      </c>
      <c r="N28" s="109">
        <v>-3808429.6200000015</v>
      </c>
      <c r="O28" s="109">
        <v>-4337895.1700000018</v>
      </c>
      <c r="P28" s="109">
        <v>-4252563.7400000021</v>
      </c>
      <c r="Q28" s="109">
        <v>-4250216.4700000025</v>
      </c>
      <c r="R28" s="109">
        <v>-3998844.5400000024</v>
      </c>
      <c r="S28" s="109">
        <v>-4233434.120000002</v>
      </c>
      <c r="T28" s="109">
        <v>-3839608.7300000018</v>
      </c>
      <c r="U28" s="109">
        <v>-3911254.1300000018</v>
      </c>
      <c r="V28" s="109">
        <v>-4122639.350000002</v>
      </c>
      <c r="W28" s="109">
        <v>-3821475.5600000019</v>
      </c>
      <c r="X28" s="109">
        <v>-3335067.8197000022</v>
      </c>
      <c r="Y28" s="109">
        <v>-2728455.5384750022</v>
      </c>
      <c r="Z28" s="109">
        <v>-3101928.6342000021</v>
      </c>
      <c r="AA28" s="109">
        <v>-3683647.0773750022</v>
      </c>
      <c r="AB28" s="109">
        <v>-4309474.9485000018</v>
      </c>
    </row>
    <row r="29" spans="2:28">
      <c r="B29" s="84" t="s">
        <v>118</v>
      </c>
      <c r="D29" s="115"/>
      <c r="E29" s="87">
        <v>-2518920.910000002</v>
      </c>
      <c r="F29" s="87">
        <v>-2474752.4200000018</v>
      </c>
      <c r="G29" s="87">
        <v>-2449072.2900000019</v>
      </c>
      <c r="H29" s="87">
        <v>-3180939.5200000019</v>
      </c>
      <c r="I29" s="87">
        <v>-3148212.930000002</v>
      </c>
      <c r="J29" s="87">
        <v>-2785036.1300000018</v>
      </c>
      <c r="K29" s="87">
        <v>-2393311.4400000018</v>
      </c>
      <c r="L29" s="87">
        <v>-3110477.700000002</v>
      </c>
      <c r="M29" s="87">
        <v>-3187567.7100000023</v>
      </c>
      <c r="N29" s="87">
        <v>-3808429.6200000015</v>
      </c>
      <c r="O29" s="87">
        <v>-4337895.1700000018</v>
      </c>
      <c r="P29" s="87">
        <v>-4252563.7400000021</v>
      </c>
      <c r="Q29" s="87">
        <v>-4250216.4700000025</v>
      </c>
      <c r="R29" s="87">
        <v>-3998844.5400000024</v>
      </c>
      <c r="S29" s="87">
        <v>-4233434.120000002</v>
      </c>
      <c r="T29" s="87">
        <v>-3839608.7300000018</v>
      </c>
      <c r="U29" s="87">
        <v>-3911254.1300000018</v>
      </c>
      <c r="V29" s="87">
        <v>-4122639.350000002</v>
      </c>
      <c r="W29" s="87">
        <v>-3821475.5600000019</v>
      </c>
      <c r="X29" s="87">
        <v>-4093920.910000002</v>
      </c>
      <c r="Y29" s="87">
        <v>-4093920.910000002</v>
      </c>
      <c r="Z29" s="87">
        <v>-4268920.910000002</v>
      </c>
      <c r="AA29" s="87">
        <v>-4443920.910000002</v>
      </c>
      <c r="AB29" s="87">
        <v>-5318920.910000002</v>
      </c>
    </row>
    <row r="30" spans="2:28">
      <c r="B30" s="5"/>
      <c r="D30" s="115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</row>
    <row r="31" spans="2:28">
      <c r="B31" s="6" t="s">
        <v>171</v>
      </c>
      <c r="D31" s="113"/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9">
        <v>0</v>
      </c>
      <c r="K31" s="109">
        <v>0</v>
      </c>
      <c r="L31" s="109">
        <v>0</v>
      </c>
      <c r="M31" s="109">
        <v>0</v>
      </c>
      <c r="N31" s="109">
        <v>0</v>
      </c>
      <c r="O31" s="109">
        <v>0</v>
      </c>
      <c r="P31" s="109">
        <v>0</v>
      </c>
      <c r="Q31" s="109">
        <v>0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</row>
    <row r="32" spans="2:28">
      <c r="B32" s="6" t="s">
        <v>172</v>
      </c>
      <c r="D32" s="113"/>
      <c r="E32" s="109">
        <v>-655281.42000000004</v>
      </c>
      <c r="F32" s="109">
        <v>-250101.67000000004</v>
      </c>
      <c r="G32" s="109">
        <v>-888155.87</v>
      </c>
      <c r="H32" s="109">
        <v>-902578.15</v>
      </c>
      <c r="I32" s="109">
        <v>-505110.92000000004</v>
      </c>
      <c r="J32" s="109">
        <v>-1105172.82</v>
      </c>
      <c r="K32" s="109">
        <v>-1084314.32</v>
      </c>
      <c r="L32" s="109">
        <v>-541158.32000000007</v>
      </c>
      <c r="M32" s="109">
        <v>-709412.35000000009</v>
      </c>
      <c r="N32" s="109">
        <v>-1307896.2800000003</v>
      </c>
      <c r="O32" s="109">
        <v>-161220.13000000012</v>
      </c>
      <c r="P32" s="109">
        <v>-894989.69000000018</v>
      </c>
      <c r="Q32" s="109">
        <v>-891660.89000000013</v>
      </c>
      <c r="R32" s="109">
        <v>-759746.95000000019</v>
      </c>
      <c r="S32" s="109">
        <v>-750739.77000000025</v>
      </c>
      <c r="T32" s="109">
        <v>-810510.8200000003</v>
      </c>
      <c r="U32" s="109">
        <v>-583496.69000000029</v>
      </c>
      <c r="V32" s="109">
        <v>-993431.69000000029</v>
      </c>
      <c r="W32" s="109">
        <v>-1000552.2300000003</v>
      </c>
      <c r="X32" s="109">
        <v>-2019043.9597500002</v>
      </c>
      <c r="Y32" s="109">
        <v>-1637282.24975</v>
      </c>
      <c r="Z32" s="109">
        <v>-1720408.5367500002</v>
      </c>
      <c r="AA32" s="109">
        <v>-982837.55225000007</v>
      </c>
      <c r="AB32" s="109">
        <v>-905707.78150000004</v>
      </c>
    </row>
    <row r="33" spans="2:28">
      <c r="B33" s="6" t="s">
        <v>173</v>
      </c>
      <c r="D33" s="113"/>
      <c r="E33" s="109">
        <v>-1326658.68</v>
      </c>
      <c r="F33" s="109">
        <v>-1315165.07</v>
      </c>
      <c r="G33" s="109">
        <v>-1305970.17</v>
      </c>
      <c r="H33" s="109">
        <v>-1296775.29</v>
      </c>
      <c r="I33" s="109">
        <v>-1285281.68</v>
      </c>
      <c r="J33" s="109">
        <v>-1276086.76</v>
      </c>
      <c r="K33" s="109">
        <v>-1266891.8899999999</v>
      </c>
      <c r="L33" s="109">
        <v>-1255398.26</v>
      </c>
      <c r="M33" s="109">
        <v>-1246203.3999999999</v>
      </c>
      <c r="N33" s="109">
        <v>-1089092.0900000001</v>
      </c>
      <c r="O33" s="109">
        <v>-1088286.6299999999</v>
      </c>
      <c r="P33" s="109">
        <v>-1101264.6000000001</v>
      </c>
      <c r="Q33" s="109">
        <v>-1093296.1100000001</v>
      </c>
      <c r="R33" s="109">
        <v>-1168185.5</v>
      </c>
      <c r="S33" s="109">
        <v>-1159772.49</v>
      </c>
      <c r="T33" s="109">
        <v>-1206785.3400000001</v>
      </c>
      <c r="U33" s="109">
        <v>-1195908.5900000001</v>
      </c>
      <c r="V33" s="109">
        <v>-1187207.17</v>
      </c>
      <c r="W33" s="109">
        <v>-1178505.78</v>
      </c>
      <c r="X33" s="109">
        <v>-1167624.9612825694</v>
      </c>
      <c r="Y33" s="109">
        <v>-1158920.306308625</v>
      </c>
      <c r="Z33" s="109">
        <v>-1150215.6513346806</v>
      </c>
      <c r="AA33" s="109">
        <v>-1139334.83261725</v>
      </c>
      <c r="AB33" s="109">
        <v>-1130630.1776433056</v>
      </c>
    </row>
    <row r="34" spans="2:28">
      <c r="B34" s="6" t="s">
        <v>174</v>
      </c>
      <c r="D34" s="113"/>
      <c r="E34" s="109">
        <v>-448350.74000000005</v>
      </c>
      <c r="F34" s="109">
        <v>-583670.50000000012</v>
      </c>
      <c r="G34" s="109">
        <v>-698567.19000000018</v>
      </c>
      <c r="H34" s="109">
        <v>-249161.35000000033</v>
      </c>
      <c r="I34" s="109">
        <v>-618971.0700000003</v>
      </c>
      <c r="J34" s="109">
        <v>-706811.68000000028</v>
      </c>
      <c r="K34" s="109">
        <v>-701647.05000000016</v>
      </c>
      <c r="L34" s="109">
        <v>-709600.38</v>
      </c>
      <c r="M34" s="109">
        <v>-898180.61</v>
      </c>
      <c r="N34" s="109">
        <v>-904825.76</v>
      </c>
      <c r="O34" s="109">
        <v>-931362.64</v>
      </c>
      <c r="P34" s="109">
        <v>-872511.09000000008</v>
      </c>
      <c r="Q34" s="109">
        <v>-721286.66000000015</v>
      </c>
      <c r="R34" s="109">
        <v>-812714.90000000014</v>
      </c>
      <c r="S34" s="109">
        <v>-982940.99</v>
      </c>
      <c r="T34" s="109">
        <v>-877521.91999999993</v>
      </c>
      <c r="U34" s="109">
        <v>-1009402.2699999998</v>
      </c>
      <c r="V34" s="109">
        <v>-928052.31999999983</v>
      </c>
      <c r="W34" s="109">
        <v>-1127422.5599999998</v>
      </c>
      <c r="X34" s="109">
        <v>-940304</v>
      </c>
      <c r="Y34" s="109">
        <v>-940304</v>
      </c>
      <c r="Z34" s="109">
        <v>-970304</v>
      </c>
      <c r="AA34" s="109">
        <v>-1000304</v>
      </c>
      <c r="AB34" s="109">
        <v>-1030304</v>
      </c>
    </row>
    <row r="35" spans="2:28">
      <c r="B35" s="84" t="s">
        <v>175</v>
      </c>
      <c r="D35" s="115"/>
      <c r="E35" s="87">
        <v>-2430290.8400000003</v>
      </c>
      <c r="F35" s="87">
        <v>-2148937.2400000002</v>
      </c>
      <c r="G35" s="87">
        <v>-2892693.2300000004</v>
      </c>
      <c r="H35" s="87">
        <v>-2448514.79</v>
      </c>
      <c r="I35" s="87">
        <v>-2409363.6700000004</v>
      </c>
      <c r="J35" s="87">
        <v>-3088071.2600000002</v>
      </c>
      <c r="K35" s="87">
        <v>-3052853.2600000002</v>
      </c>
      <c r="L35" s="87">
        <v>-2506156.96</v>
      </c>
      <c r="M35" s="87">
        <v>-2853796.36</v>
      </c>
      <c r="N35" s="87">
        <v>-3301814.13</v>
      </c>
      <c r="O35" s="87">
        <v>-2180869.4</v>
      </c>
      <c r="P35" s="87">
        <v>-2868765.3800000004</v>
      </c>
      <c r="Q35" s="87">
        <v>-2706243.66</v>
      </c>
      <c r="R35" s="87">
        <v>-2740647.3500000006</v>
      </c>
      <c r="S35" s="87">
        <v>-2893453.25</v>
      </c>
      <c r="T35" s="87">
        <v>-2894818.08</v>
      </c>
      <c r="U35" s="87">
        <v>-2788807.55</v>
      </c>
      <c r="V35" s="87">
        <v>-3108691.18</v>
      </c>
      <c r="W35" s="87">
        <v>-3306480.5700000003</v>
      </c>
      <c r="X35" s="87">
        <v>-4126972.9210325694</v>
      </c>
      <c r="Y35" s="87">
        <v>-3736506.5560586248</v>
      </c>
      <c r="Z35" s="87">
        <v>-3840928.1880846806</v>
      </c>
      <c r="AA35" s="87">
        <v>-3122476.38486725</v>
      </c>
      <c r="AB35" s="87">
        <v>-3066641.9591433057</v>
      </c>
    </row>
    <row r="36" spans="2:28">
      <c r="B36" s="6"/>
      <c r="D36" s="116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</row>
    <row r="37" spans="2:28">
      <c r="B37" s="6" t="s">
        <v>176</v>
      </c>
      <c r="D37" s="113"/>
      <c r="E37" s="109">
        <v>-861641.73999999976</v>
      </c>
      <c r="F37" s="109">
        <v>-485892.41999999987</v>
      </c>
      <c r="G37" s="109">
        <v>-768924.60999999987</v>
      </c>
      <c r="H37" s="109">
        <v>-856245.01999999979</v>
      </c>
      <c r="I37" s="109">
        <v>-741010.24999999965</v>
      </c>
      <c r="J37" s="109">
        <v>-1119280.3899999997</v>
      </c>
      <c r="K37" s="109">
        <v>-1422643.9999999998</v>
      </c>
      <c r="L37" s="109">
        <v>-582141.62999999977</v>
      </c>
      <c r="M37" s="109">
        <v>-1033470.5099999998</v>
      </c>
      <c r="N37" s="109">
        <v>-1094074.3499999996</v>
      </c>
      <c r="O37" s="109">
        <v>-1239145.4799999997</v>
      </c>
      <c r="P37" s="109">
        <v>-1637846.19</v>
      </c>
      <c r="Q37" s="109">
        <v>-1129548.3000000003</v>
      </c>
      <c r="R37" s="109">
        <v>-1561604.3800000004</v>
      </c>
      <c r="S37" s="109">
        <v>-825326.25000000058</v>
      </c>
      <c r="T37" s="109">
        <v>-1285798.4500000007</v>
      </c>
      <c r="U37" s="109">
        <v>-1742503.8800000006</v>
      </c>
      <c r="V37" s="109">
        <v>-1495852.9900000007</v>
      </c>
      <c r="W37" s="109">
        <v>-2134825.4300000006</v>
      </c>
      <c r="X37" s="109">
        <v>-1313617.347188462</v>
      </c>
      <c r="Y37" s="109">
        <v>-1620639.0340192313</v>
      </c>
      <c r="Z37" s="109">
        <v>-1945159.4806692314</v>
      </c>
      <c r="AA37" s="109">
        <v>-1414180.703161539</v>
      </c>
      <c r="AB37" s="109">
        <v>-1870268.3657961546</v>
      </c>
    </row>
    <row r="38" spans="2:28">
      <c r="B38" s="6" t="s">
        <v>809</v>
      </c>
      <c r="D38" s="113"/>
      <c r="E38" s="109">
        <v>-365798.25000000012</v>
      </c>
      <c r="F38" s="109">
        <v>-813828.95000000042</v>
      </c>
      <c r="G38" s="109">
        <v>-360154.31000000035</v>
      </c>
      <c r="H38" s="109">
        <v>-412799.70000000042</v>
      </c>
      <c r="I38" s="109">
        <v>-737306.0000000007</v>
      </c>
      <c r="J38" s="109">
        <v>-481277.20000000059</v>
      </c>
      <c r="K38" s="109">
        <v>-489263.19000000082</v>
      </c>
      <c r="L38" s="109">
        <v>-786691.30000000086</v>
      </c>
      <c r="M38" s="109">
        <v>-531998.27000000072</v>
      </c>
      <c r="N38" s="109">
        <v>-519003.67000000051</v>
      </c>
      <c r="O38" s="109">
        <v>-840377.11000000034</v>
      </c>
      <c r="P38" s="109">
        <v>-628221.73000000021</v>
      </c>
      <c r="Q38" s="109">
        <v>-341073.91000000027</v>
      </c>
      <c r="R38" s="109">
        <v>-779486.18000000075</v>
      </c>
      <c r="S38" s="109">
        <v>-1125340.0400000007</v>
      </c>
      <c r="T38" s="109">
        <v>-1179977.0600000005</v>
      </c>
      <c r="U38" s="109">
        <v>-1578027.0300000007</v>
      </c>
      <c r="V38" s="109">
        <v>-1251545.83</v>
      </c>
      <c r="W38" s="109">
        <v>-1257473.8900000004</v>
      </c>
      <c r="X38" s="109">
        <v>-1257473.8900000004</v>
      </c>
      <c r="Y38" s="109">
        <v>-1507473.8900000004</v>
      </c>
      <c r="Z38" s="109">
        <v>-1257473.8900000004</v>
      </c>
      <c r="AA38" s="109">
        <v>-1257473.8900000004</v>
      </c>
      <c r="AB38" s="109">
        <v>-1507473.8900000004</v>
      </c>
    </row>
    <row r="39" spans="2:28">
      <c r="B39" s="6" t="s">
        <v>204</v>
      </c>
      <c r="D39" s="113"/>
      <c r="E39" s="109">
        <v>-520897.32999999757</v>
      </c>
      <c r="F39" s="109">
        <v>-549831.58999999717</v>
      </c>
      <c r="G39" s="109">
        <v>-574677.31999999995</v>
      </c>
      <c r="H39" s="109">
        <v>-703345.08</v>
      </c>
      <c r="I39" s="109">
        <v>-958238.64</v>
      </c>
      <c r="J39" s="109">
        <v>-1024930.58</v>
      </c>
      <c r="K39" s="109">
        <v>-982258.89</v>
      </c>
      <c r="L39" s="109">
        <v>-1026592.28</v>
      </c>
      <c r="M39" s="109">
        <v>-1040640.83</v>
      </c>
      <c r="N39" s="109">
        <v>-922126.45</v>
      </c>
      <c r="O39" s="109">
        <v>-843414.16</v>
      </c>
      <c r="P39" s="109">
        <v>-978027.41</v>
      </c>
      <c r="Q39" s="109">
        <v>-1069858.3399999999</v>
      </c>
      <c r="R39" s="109">
        <v>-1010559.7800000001</v>
      </c>
      <c r="S39" s="109">
        <v>-954839</v>
      </c>
      <c r="T39" s="109">
        <v>-970539.1</v>
      </c>
      <c r="U39" s="109">
        <v>-782656.2</v>
      </c>
      <c r="V39" s="109">
        <v>-910883.44</v>
      </c>
      <c r="W39" s="109">
        <v>-905221.97999999986</v>
      </c>
      <c r="X39" s="109">
        <v>-905221.97999999986</v>
      </c>
      <c r="Y39" s="109">
        <v>-905221.97999999986</v>
      </c>
      <c r="Z39" s="109">
        <v>-905221.97999999986</v>
      </c>
      <c r="AA39" s="109">
        <v>-905221.97999999986</v>
      </c>
      <c r="AB39" s="109">
        <v>-905221.97999999986</v>
      </c>
    </row>
    <row r="40" spans="2:28">
      <c r="B40" s="6" t="s">
        <v>214</v>
      </c>
      <c r="D40" s="113"/>
      <c r="E40" s="109">
        <v>-8508404</v>
      </c>
      <c r="F40" s="109">
        <v>-8508404</v>
      </c>
      <c r="G40" s="109">
        <v>-8508404</v>
      </c>
      <c r="H40" s="109">
        <v>-8508404</v>
      </c>
      <c r="I40" s="109">
        <v>-8508404</v>
      </c>
      <c r="J40" s="109">
        <v>-8508404</v>
      </c>
      <c r="K40" s="109">
        <v>-8508404</v>
      </c>
      <c r="L40" s="109">
        <v>-8508404</v>
      </c>
      <c r="M40" s="109">
        <v>-8508404</v>
      </c>
      <c r="N40" s="109">
        <v>-8508404</v>
      </c>
      <c r="O40" s="109">
        <v>-8508404</v>
      </c>
      <c r="P40" s="109">
        <v>-8707126.9664391093</v>
      </c>
      <c r="Q40" s="109">
        <v>-8707126.9664391093</v>
      </c>
      <c r="R40" s="109">
        <v>-8707126.9664391093</v>
      </c>
      <c r="S40" s="109">
        <v>-8707126.9664391093</v>
      </c>
      <c r="T40" s="109">
        <v>-8707126.9664391093</v>
      </c>
      <c r="U40" s="109">
        <v>-8707126.9664391093</v>
      </c>
      <c r="V40" s="109">
        <v>-8707126.9664391093</v>
      </c>
      <c r="W40" s="109">
        <v>-8707126.9664391093</v>
      </c>
      <c r="X40" s="109">
        <v>-8707126.9664391093</v>
      </c>
      <c r="Y40" s="109">
        <v>-8707126.9664391093</v>
      </c>
      <c r="Z40" s="109">
        <v>-8707126.9664391093</v>
      </c>
      <c r="AA40" s="109">
        <v>-8707126.9664391093</v>
      </c>
      <c r="AB40" s="109">
        <v>-8707126.9664391093</v>
      </c>
    </row>
    <row r="41" spans="2:28">
      <c r="B41" s="6" t="s">
        <v>177</v>
      </c>
      <c r="D41" s="113"/>
      <c r="E41" s="109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</row>
    <row r="42" spans="2:28">
      <c r="B42" s="84" t="s">
        <v>203</v>
      </c>
      <c r="D42" s="115"/>
      <c r="E42" s="87">
        <v>-10256741.319999997</v>
      </c>
      <c r="F42" s="87">
        <v>-10357956.959999997</v>
      </c>
      <c r="G42" s="87">
        <v>-10212160.24</v>
      </c>
      <c r="H42" s="87">
        <v>-10480793.800000001</v>
      </c>
      <c r="I42" s="87">
        <v>-10944958.890000001</v>
      </c>
      <c r="J42" s="87">
        <v>-11133892.17</v>
      </c>
      <c r="K42" s="87">
        <v>-11402570.08</v>
      </c>
      <c r="L42" s="87">
        <v>-10903829.210000001</v>
      </c>
      <c r="M42" s="87">
        <v>-11114513.609999999</v>
      </c>
      <c r="N42" s="87">
        <v>-11043608.469999999</v>
      </c>
      <c r="O42" s="87">
        <v>-11431340.75</v>
      </c>
      <c r="P42" s="87">
        <v>-11951222.296439109</v>
      </c>
      <c r="Q42" s="87">
        <v>-11247607.51643911</v>
      </c>
      <c r="R42" s="87">
        <v>-12058777.306439111</v>
      </c>
      <c r="S42" s="87">
        <v>-11612632.25643911</v>
      </c>
      <c r="T42" s="87">
        <v>-12143441.576439111</v>
      </c>
      <c r="U42" s="87">
        <v>-12810314.076439111</v>
      </c>
      <c r="V42" s="87">
        <v>-12365409.226439111</v>
      </c>
      <c r="W42" s="87">
        <v>-13004648.26643911</v>
      </c>
      <c r="X42" s="87">
        <v>-12183440.183627572</v>
      </c>
      <c r="Y42" s="87">
        <v>-12740461.87045834</v>
      </c>
      <c r="Z42" s="87">
        <v>-12814982.317108341</v>
      </c>
      <c r="AA42" s="87">
        <v>-12284003.539600648</v>
      </c>
      <c r="AB42" s="87">
        <v>-12990091.202235263</v>
      </c>
    </row>
    <row r="43" spans="2:28">
      <c r="B43" s="7"/>
      <c r="D43" s="116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</row>
    <row r="44" spans="2:28">
      <c r="B44" s="6" t="s">
        <v>215</v>
      </c>
      <c r="D44" s="113"/>
      <c r="E44" s="109">
        <v>-2119376</v>
      </c>
      <c r="F44" s="109">
        <v>-2569376</v>
      </c>
      <c r="G44" s="109">
        <v>-2969376</v>
      </c>
      <c r="H44" s="109">
        <v>-3146564</v>
      </c>
      <c r="I44" s="109">
        <v>-3396564</v>
      </c>
      <c r="J44" s="109">
        <v>-3573752</v>
      </c>
      <c r="K44" s="109">
        <v>-3573752</v>
      </c>
      <c r="L44" s="109">
        <v>-3973752</v>
      </c>
      <c r="M44" s="109">
        <v>-3973752</v>
      </c>
      <c r="N44" s="109">
        <v>-3973752</v>
      </c>
      <c r="O44" s="109">
        <v>-4613752</v>
      </c>
      <c r="P44" s="109">
        <v>-5410940</v>
      </c>
      <c r="Q44" s="109">
        <v>-5233752</v>
      </c>
      <c r="R44" s="109">
        <v>-5583752</v>
      </c>
      <c r="S44" s="109">
        <v>-5583752</v>
      </c>
      <c r="T44" s="109">
        <v>-5828752</v>
      </c>
      <c r="U44" s="109">
        <v>-5828752</v>
      </c>
      <c r="V44" s="109">
        <v>-6208752</v>
      </c>
      <c r="W44" s="109">
        <v>-6208752</v>
      </c>
      <c r="X44" s="109">
        <v>-6208752</v>
      </c>
      <c r="Y44" s="109">
        <v>-6335314</v>
      </c>
      <c r="Z44" s="109">
        <v>-6335314</v>
      </c>
      <c r="AA44" s="109">
        <v>-6335314</v>
      </c>
      <c r="AB44" s="109">
        <v>-6461876</v>
      </c>
    </row>
    <row r="45" spans="2:28">
      <c r="B45" s="6" t="s">
        <v>216</v>
      </c>
      <c r="D45" s="113"/>
      <c r="E45" s="109">
        <v>-125939.82876712328</v>
      </c>
      <c r="F45" s="109">
        <v>-252897.53424657532</v>
      </c>
      <c r="G45" s="109">
        <v>-379840.37</v>
      </c>
      <c r="H45" s="109">
        <v>-117444.41479452053</v>
      </c>
      <c r="I45" s="109">
        <v>-246699.89424657534</v>
      </c>
      <c r="J45" s="109">
        <v>0</v>
      </c>
      <c r="K45" s="109">
        <v>-103404.38356164384</v>
      </c>
      <c r="L45" s="109">
        <v>-235728.35616438359</v>
      </c>
      <c r="M45" s="109">
        <v>0</v>
      </c>
      <c r="N45" s="109">
        <v>-104397.98389041095</v>
      </c>
      <c r="O45" s="109">
        <v>-239805.05279452054</v>
      </c>
      <c r="P45" s="109">
        <v>-354770.69</v>
      </c>
      <c r="Q45" s="109">
        <v>-107233.03389041092</v>
      </c>
      <c r="R45" s="109">
        <v>-248254.70594520541</v>
      </c>
      <c r="S45" s="109">
        <v>-359494.11136986298</v>
      </c>
      <c r="T45" s="109">
        <v>-109423.35509589042</v>
      </c>
      <c r="U45" s="109">
        <v>-250497.98646575341</v>
      </c>
      <c r="V45" s="109">
        <v>3436.3499999999995</v>
      </c>
      <c r="W45" s="109">
        <v>-110294.21569863014</v>
      </c>
      <c r="X45" s="109">
        <v>-252457.42282191777</v>
      </c>
      <c r="Y45" s="109">
        <v>3436.3499999999995</v>
      </c>
      <c r="Z45" s="109">
        <v>-108833.02150684931</v>
      </c>
      <c r="AA45" s="109">
        <v>-249169.73589041096</v>
      </c>
      <c r="AB45" s="109">
        <v>3436.3499999999995</v>
      </c>
    </row>
    <row r="46" spans="2:28">
      <c r="B46" s="84" t="s">
        <v>193</v>
      </c>
      <c r="D46" s="115"/>
      <c r="E46" s="87">
        <v>-2245315.8287671232</v>
      </c>
      <c r="F46" s="87">
        <v>-2822273.5342465751</v>
      </c>
      <c r="G46" s="87">
        <v>-3349216.37</v>
      </c>
      <c r="H46" s="87">
        <v>-3264008.4147945205</v>
      </c>
      <c r="I46" s="87">
        <v>-3643263.8942465754</v>
      </c>
      <c r="J46" s="87">
        <v>-3573752</v>
      </c>
      <c r="K46" s="87">
        <v>-3677156.3835616438</v>
      </c>
      <c r="L46" s="87">
        <v>-4209480.3561643837</v>
      </c>
      <c r="M46" s="87">
        <v>-3973752</v>
      </c>
      <c r="N46" s="87">
        <v>-4078149.983890411</v>
      </c>
      <c r="O46" s="87">
        <v>-4853557.0527945207</v>
      </c>
      <c r="P46" s="87">
        <v>-5765710.6900000004</v>
      </c>
      <c r="Q46" s="87">
        <v>-5340985.0338904113</v>
      </c>
      <c r="R46" s="87">
        <v>-5832006.7059452049</v>
      </c>
      <c r="S46" s="87">
        <v>-5943246.1113698632</v>
      </c>
      <c r="T46" s="87">
        <v>-5938175.3550958904</v>
      </c>
      <c r="U46" s="87">
        <v>-6079249.9864657531</v>
      </c>
      <c r="V46" s="87">
        <v>-6205315.6500000004</v>
      </c>
      <c r="W46" s="87">
        <v>-6319046.2156986305</v>
      </c>
      <c r="X46" s="87">
        <v>-6461209.4228219176</v>
      </c>
      <c r="Y46" s="87">
        <v>-6331877.6500000004</v>
      </c>
      <c r="Z46" s="87">
        <v>-6444147.0215068497</v>
      </c>
      <c r="AA46" s="87">
        <v>-6584483.7358904108</v>
      </c>
      <c r="AB46" s="87">
        <v>-6458439.6500000004</v>
      </c>
    </row>
    <row r="47" spans="2:28">
      <c r="B47" s="7"/>
      <c r="D47" s="113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</row>
    <row r="48" spans="2:28">
      <c r="B48" s="84" t="s">
        <v>179</v>
      </c>
      <c r="D48" s="115"/>
      <c r="E48" s="87">
        <v>-17451268.898767121</v>
      </c>
      <c r="F48" s="87">
        <v>-17803920.154246576</v>
      </c>
      <c r="G48" s="87">
        <v>-18903142.130000003</v>
      </c>
      <c r="H48" s="87">
        <v>-19374256.524794523</v>
      </c>
      <c r="I48" s="87">
        <v>-20145799.384246577</v>
      </c>
      <c r="J48" s="87">
        <v>-20580751.560000002</v>
      </c>
      <c r="K48" s="87">
        <v>-20525891.163561646</v>
      </c>
      <c r="L48" s="87">
        <v>-20729944.226164386</v>
      </c>
      <c r="M48" s="87">
        <v>-21129629.68</v>
      </c>
      <c r="N48" s="87">
        <v>-22232002.203890409</v>
      </c>
      <c r="O48" s="87">
        <v>-22803662.37279452</v>
      </c>
      <c r="P48" s="87">
        <v>-24838262.106439114</v>
      </c>
      <c r="Q48" s="87">
        <v>-23545052.680329524</v>
      </c>
      <c r="R48" s="87">
        <v>-24630275.902384318</v>
      </c>
      <c r="S48" s="87">
        <v>-24682765.737808976</v>
      </c>
      <c r="T48" s="87">
        <v>-24816043.741535004</v>
      </c>
      <c r="U48" s="87">
        <v>-25589625.742904864</v>
      </c>
      <c r="V48" s="87">
        <v>-25802055.406439111</v>
      </c>
      <c r="W48" s="87">
        <v>-26451650.612137742</v>
      </c>
      <c r="X48" s="87">
        <v>-26865543.437482059</v>
      </c>
      <c r="Y48" s="87">
        <v>-26902766.986516967</v>
      </c>
      <c r="Z48" s="87">
        <v>-27368978.436699871</v>
      </c>
      <c r="AA48" s="87">
        <v>-26434884.57035831</v>
      </c>
      <c r="AB48" s="87">
        <v>-27834093.721378572</v>
      </c>
    </row>
    <row r="49" spans="2:28">
      <c r="B49" s="6"/>
      <c r="D49" s="113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</row>
    <row r="50" spans="2:28">
      <c r="B50" s="84" t="s">
        <v>180</v>
      </c>
      <c r="D50" s="115"/>
      <c r="E50" s="87">
        <v>-13521900.324675791</v>
      </c>
      <c r="F50" s="87">
        <v>-14225323.523853878</v>
      </c>
      <c r="G50" s="87">
        <v>-14734086.880566208</v>
      </c>
      <c r="H50" s="87">
        <v>-15759620.656319633</v>
      </c>
      <c r="I50" s="87">
        <v>-15861856.179470319</v>
      </c>
      <c r="J50" s="87">
        <v>-15749196.616182644</v>
      </c>
      <c r="K50" s="87">
        <v>-15872875.160703193</v>
      </c>
      <c r="L50" s="87">
        <v>-16220692.577004565</v>
      </c>
      <c r="M50" s="87">
        <v>-16645623.611799082</v>
      </c>
      <c r="N50" s="87">
        <v>-17137779.816648401</v>
      </c>
      <c r="O50" s="87">
        <v>-18593260.059251141</v>
      </c>
      <c r="P50" s="87">
        <v>-19431727.18385464</v>
      </c>
      <c r="Q50" s="87">
        <v>-19538050.91812861</v>
      </c>
      <c r="R50" s="87">
        <v>-19434947.443882037</v>
      </c>
      <c r="S50" s="87">
        <v>-19912365.860265594</v>
      </c>
      <c r="T50" s="87">
        <v>-20244822.819745045</v>
      </c>
      <c r="U50" s="87">
        <v>-20241569.394813538</v>
      </c>
      <c r="V50" s="87">
        <v>-20735173.241471067</v>
      </c>
      <c r="W50" s="87">
        <v>-20732568.598128602</v>
      </c>
      <c r="X50" s="87">
        <v>-20687421.54579667</v>
      </c>
      <c r="Y50" s="87">
        <v>-21403125.678839352</v>
      </c>
      <c r="Z50" s="87">
        <v>-21966857.874228179</v>
      </c>
      <c r="AA50" s="87">
        <v>-21827427.537348833</v>
      </c>
      <c r="AB50" s="87">
        <v>-22232739.863468964</v>
      </c>
    </row>
    <row r="51" spans="2:28">
      <c r="B51" s="6"/>
      <c r="D51" s="113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</row>
    <row r="52" spans="2:28">
      <c r="B52" s="84" t="s">
        <v>181</v>
      </c>
      <c r="D52" s="115"/>
      <c r="E52" s="87">
        <v>35677904.295324206</v>
      </c>
      <c r="F52" s="87">
        <v>35472094.006146125</v>
      </c>
      <c r="G52" s="87">
        <v>35568646.11943379</v>
      </c>
      <c r="H52" s="87">
        <v>35350256.093680367</v>
      </c>
      <c r="I52" s="87">
        <v>35781074.140529692</v>
      </c>
      <c r="J52" s="87">
        <v>35498341.093817353</v>
      </c>
      <c r="K52" s="87">
        <v>35519024.959296808</v>
      </c>
      <c r="L52" s="87">
        <v>35694562.572995432</v>
      </c>
      <c r="M52" s="87">
        <v>35662093.308200911</v>
      </c>
      <c r="N52" s="87">
        <v>35349860.273351595</v>
      </c>
      <c r="O52" s="87">
        <v>35055202.410748854</v>
      </c>
      <c r="P52" s="87">
        <v>36572328.806145363</v>
      </c>
      <c r="Q52" s="87">
        <v>36685268.26187139</v>
      </c>
      <c r="R52" s="87">
        <v>36740178.556117967</v>
      </c>
      <c r="S52" s="87">
        <v>36860766.649734393</v>
      </c>
      <c r="T52" s="87">
        <v>36697314.100254953</v>
      </c>
      <c r="U52" s="87">
        <v>37412926.105186455</v>
      </c>
      <c r="V52" s="87">
        <v>37052503.808528922</v>
      </c>
      <c r="W52" s="87">
        <v>37134147.771871388</v>
      </c>
      <c r="X52" s="87">
        <v>37267794.899744987</v>
      </c>
      <c r="Y52" s="87">
        <v>37149994.160468981</v>
      </c>
      <c r="Z52" s="87">
        <v>37096802.025513478</v>
      </c>
      <c r="AA52" s="87">
        <v>37221932.437934503</v>
      </c>
      <c r="AB52" s="87">
        <v>36950783.505581036</v>
      </c>
    </row>
    <row r="53" spans="2:28">
      <c r="B53" s="6"/>
      <c r="D53" s="113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</row>
    <row r="54" spans="2:28">
      <c r="B54" s="104" t="s">
        <v>182</v>
      </c>
      <c r="D54" s="113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</row>
    <row r="55" spans="2:28">
      <c r="B55" s="10"/>
      <c r="D55" s="113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</row>
    <row r="56" spans="2:28">
      <c r="B56" s="6" t="s">
        <v>178</v>
      </c>
      <c r="D56" s="113"/>
      <c r="E56" s="109">
        <v>-8645624</v>
      </c>
      <c r="F56" s="109">
        <v>-8645624</v>
      </c>
      <c r="G56" s="109">
        <v>-8645624</v>
      </c>
      <c r="H56" s="109">
        <v>-8468436</v>
      </c>
      <c r="I56" s="109">
        <v>-8468436</v>
      </c>
      <c r="J56" s="109">
        <v>-8291248</v>
      </c>
      <c r="K56" s="109">
        <v>-8291248</v>
      </c>
      <c r="L56" s="109">
        <v>-8291248</v>
      </c>
      <c r="M56" s="109">
        <v>-8114060</v>
      </c>
      <c r="N56" s="109">
        <v>-8114060</v>
      </c>
      <c r="O56" s="109">
        <v>-8114060</v>
      </c>
      <c r="P56" s="109">
        <v>-7936872</v>
      </c>
      <c r="Q56" s="109">
        <v>-7936872</v>
      </c>
      <c r="R56" s="109">
        <v>-7936872</v>
      </c>
      <c r="S56" s="109">
        <v>-7936872</v>
      </c>
      <c r="T56" s="109">
        <v>-7759684</v>
      </c>
      <c r="U56" s="109">
        <v>-7759684</v>
      </c>
      <c r="V56" s="109">
        <v>-7582496</v>
      </c>
      <c r="W56" s="109">
        <v>-7582496</v>
      </c>
      <c r="X56" s="109">
        <v>-7582496</v>
      </c>
      <c r="Y56" s="109">
        <v>-7278746</v>
      </c>
      <c r="Z56" s="109">
        <v>-7278746</v>
      </c>
      <c r="AA56" s="109">
        <v>-7278746</v>
      </c>
      <c r="AB56" s="109">
        <v>-6974996</v>
      </c>
    </row>
    <row r="57" spans="2:28">
      <c r="B57" s="6" t="s">
        <v>121</v>
      </c>
      <c r="D57" s="113"/>
      <c r="E57" s="109">
        <v>308200</v>
      </c>
      <c r="F57" s="109">
        <v>307941.77</v>
      </c>
      <c r="G57" s="109">
        <v>307683.53000000003</v>
      </c>
      <c r="H57" s="109">
        <v>310643.86</v>
      </c>
      <c r="I57" s="109">
        <v>309837.74</v>
      </c>
      <c r="J57" s="109">
        <v>310666.15000000002</v>
      </c>
      <c r="K57" s="109">
        <v>311494.56</v>
      </c>
      <c r="L57" s="109">
        <v>312707.37</v>
      </c>
      <c r="M57" s="109">
        <v>313857.46000000002</v>
      </c>
      <c r="N57" s="109">
        <v>311035.05</v>
      </c>
      <c r="O57" s="109">
        <v>311035.05</v>
      </c>
      <c r="P57" s="109">
        <v>311035.05</v>
      </c>
      <c r="Q57" s="109">
        <v>311035.05</v>
      </c>
      <c r="R57" s="109">
        <v>311035.05</v>
      </c>
      <c r="S57" s="109">
        <v>311035.05</v>
      </c>
      <c r="T57" s="109">
        <v>311035.05</v>
      </c>
      <c r="U57" s="109">
        <v>311035.05</v>
      </c>
      <c r="V57" s="109">
        <v>311035.05</v>
      </c>
      <c r="W57" s="109">
        <v>311035.05</v>
      </c>
      <c r="X57" s="109">
        <v>311035.05</v>
      </c>
      <c r="Y57" s="109">
        <v>311035.05</v>
      </c>
      <c r="Z57" s="109">
        <v>311035.05</v>
      </c>
      <c r="AA57" s="109">
        <v>311035.05</v>
      </c>
      <c r="AB57" s="109">
        <v>311035.05</v>
      </c>
    </row>
    <row r="58" spans="2:28" hidden="1" outlineLevel="1">
      <c r="B58" s="6" t="s">
        <v>119</v>
      </c>
      <c r="D58" s="113"/>
      <c r="E58" s="109">
        <v>-104447.99746575579</v>
      </c>
      <c r="F58" s="109">
        <v>-104447.99746575579</v>
      </c>
      <c r="G58" s="109">
        <v>-104447.99746575579</v>
      </c>
      <c r="H58" s="109">
        <v>-104447.99746575579</v>
      </c>
      <c r="I58" s="109">
        <v>-104447.99746575579</v>
      </c>
      <c r="J58" s="109">
        <v>-104447.99746575579</v>
      </c>
      <c r="K58" s="109">
        <v>-104447.99746575579</v>
      </c>
      <c r="L58" s="109">
        <v>-104447.99746575579</v>
      </c>
      <c r="M58" s="109">
        <v>-104447.99746575579</v>
      </c>
      <c r="N58" s="109">
        <v>-104447.99746575579</v>
      </c>
      <c r="O58" s="109">
        <v>-104447.99746575579</v>
      </c>
      <c r="P58" s="109">
        <v>-104447.99746575579</v>
      </c>
      <c r="Q58" s="109">
        <v>-104447.99746575579</v>
      </c>
      <c r="R58" s="109">
        <v>-104447.99746575579</v>
      </c>
      <c r="S58" s="109">
        <v>-104447.99746575579</v>
      </c>
      <c r="T58" s="109">
        <v>-104447.99746575579</v>
      </c>
      <c r="U58" s="109">
        <v>-104447.99746575579</v>
      </c>
      <c r="V58" s="109">
        <v>-104447.99746575579</v>
      </c>
      <c r="W58" s="109">
        <v>-104447.99746575579</v>
      </c>
      <c r="X58" s="109">
        <v>-104447.99746575579</v>
      </c>
      <c r="Y58" s="109">
        <v>-104447.99746575579</v>
      </c>
      <c r="Z58" s="109">
        <v>-104447.99746575579</v>
      </c>
      <c r="AA58" s="109">
        <v>-104447.99746575579</v>
      </c>
      <c r="AB58" s="109">
        <v>-104447.99746575579</v>
      </c>
    </row>
    <row r="59" spans="2:28" collapsed="1">
      <c r="B59" s="6" t="s">
        <v>122</v>
      </c>
      <c r="D59" s="113"/>
      <c r="E59" s="109">
        <v>-19139874</v>
      </c>
      <c r="F59" s="109">
        <v>-19139874</v>
      </c>
      <c r="G59" s="109">
        <v>-19139874</v>
      </c>
      <c r="H59" s="109">
        <v>-19139874</v>
      </c>
      <c r="I59" s="109">
        <v>-19139874</v>
      </c>
      <c r="J59" s="109">
        <v>-19139874</v>
      </c>
      <c r="K59" s="109">
        <v>-19139874</v>
      </c>
      <c r="L59" s="109">
        <v>-19139874</v>
      </c>
      <c r="M59" s="109">
        <v>-19139874</v>
      </c>
      <c r="N59" s="109">
        <v>-19139874</v>
      </c>
      <c r="O59" s="109">
        <v>-19139874</v>
      </c>
      <c r="P59" s="109">
        <v>-18096473</v>
      </c>
      <c r="Q59" s="109">
        <v>-18096473</v>
      </c>
      <c r="R59" s="109">
        <v>-18096473</v>
      </c>
      <c r="S59" s="109">
        <v>-18096473</v>
      </c>
      <c r="T59" s="109">
        <v>-18096473</v>
      </c>
      <c r="U59" s="109">
        <v>-18096473</v>
      </c>
      <c r="V59" s="109">
        <v>-18096473</v>
      </c>
      <c r="W59" s="109">
        <v>-18096473</v>
      </c>
      <c r="X59" s="109">
        <v>-18096473</v>
      </c>
      <c r="Y59" s="109">
        <v>-18096473</v>
      </c>
      <c r="Z59" s="109">
        <v>-18096473</v>
      </c>
      <c r="AA59" s="109">
        <v>-18096473</v>
      </c>
      <c r="AB59" s="109">
        <v>-18096473</v>
      </c>
    </row>
    <row r="60" spans="2:28">
      <c r="B60" s="6" t="s">
        <v>207</v>
      </c>
      <c r="D60" s="113"/>
      <c r="E60" s="109">
        <v>-11502493</v>
      </c>
      <c r="F60" s="109">
        <v>-11502493</v>
      </c>
      <c r="G60" s="109">
        <v>-11502493</v>
      </c>
      <c r="H60" s="109">
        <v>-11502493</v>
      </c>
      <c r="I60" s="109">
        <v>-11502493</v>
      </c>
      <c r="J60" s="109">
        <v>-11502493</v>
      </c>
      <c r="K60" s="109">
        <v>-11502493</v>
      </c>
      <c r="L60" s="109">
        <v>-11502493</v>
      </c>
      <c r="M60" s="109">
        <v>-11502493</v>
      </c>
      <c r="N60" s="109">
        <v>-11502493</v>
      </c>
      <c r="O60" s="109">
        <v>-11502493</v>
      </c>
      <c r="P60" s="109">
        <v>-13544057</v>
      </c>
      <c r="Q60" s="109">
        <v>-13544057</v>
      </c>
      <c r="R60" s="109">
        <v>-13544057</v>
      </c>
      <c r="S60" s="109">
        <v>-13544057</v>
      </c>
      <c r="T60" s="109">
        <v>-13544057</v>
      </c>
      <c r="U60" s="109">
        <v>-13544057</v>
      </c>
      <c r="V60" s="109">
        <v>-13544057</v>
      </c>
      <c r="W60" s="109">
        <v>-13544057</v>
      </c>
      <c r="X60" s="109">
        <v>-13544057</v>
      </c>
      <c r="Y60" s="109">
        <v>-13544057</v>
      </c>
      <c r="Z60" s="109">
        <v>-13544057</v>
      </c>
      <c r="AA60" s="109">
        <v>-13544057</v>
      </c>
      <c r="AB60" s="109">
        <v>-13544057</v>
      </c>
    </row>
    <row r="61" spans="2:28">
      <c r="B61" s="6" t="s">
        <v>210</v>
      </c>
      <c r="D61" s="113"/>
      <c r="E61" s="109">
        <v>-1087201.3024657534</v>
      </c>
      <c r="F61" s="109">
        <v>-1197499.1805479452</v>
      </c>
      <c r="G61" s="109">
        <v>-1285737.4830136986</v>
      </c>
      <c r="H61" s="109">
        <v>-1373975.785479452</v>
      </c>
      <c r="I61" s="109">
        <v>-1484273.6635616438</v>
      </c>
      <c r="J61" s="109">
        <v>-1572511.9660273972</v>
      </c>
      <c r="K61" s="109">
        <v>-1660750.2684931506</v>
      </c>
      <c r="L61" s="109">
        <v>-1771048.1465753424</v>
      </c>
      <c r="M61" s="109">
        <v>-1859286.4490410958</v>
      </c>
      <c r="N61" s="109">
        <v>-1947524.7515068492</v>
      </c>
      <c r="O61" s="109">
        <v>-2057822.629589041</v>
      </c>
      <c r="P61" s="109">
        <v>-2627655</v>
      </c>
      <c r="Q61" s="109">
        <v>-2731554.6153424657</v>
      </c>
      <c r="R61" s="109">
        <v>-2861429.1345205479</v>
      </c>
      <c r="S61" s="109">
        <v>-2965328.7498630136</v>
      </c>
      <c r="T61" s="109">
        <v>-3069228.3652054793</v>
      </c>
      <c r="U61" s="109">
        <v>-3199102.8843835616</v>
      </c>
      <c r="V61" s="109">
        <v>-3303002.4997260273</v>
      </c>
      <c r="W61" s="109">
        <v>-3406902.1150684929</v>
      </c>
      <c r="X61" s="109">
        <v>-3536776.6342465752</v>
      </c>
      <c r="Y61" s="109">
        <v>-3640676.2495890409</v>
      </c>
      <c r="Z61" s="109">
        <v>-3744575.8649315066</v>
      </c>
      <c r="AA61" s="109">
        <v>-3874450.3841095888</v>
      </c>
      <c r="AB61" s="109">
        <v>-3978349.9994520545</v>
      </c>
    </row>
    <row r="62" spans="2:28" hidden="1" outlineLevel="1">
      <c r="B62" s="6" t="s">
        <v>159</v>
      </c>
      <c r="D62" s="113"/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9">
        <v>0</v>
      </c>
      <c r="K62" s="109">
        <v>0</v>
      </c>
      <c r="L62" s="109">
        <v>0</v>
      </c>
      <c r="M62" s="109">
        <v>0</v>
      </c>
      <c r="N62" s="109">
        <v>0</v>
      </c>
      <c r="O62" s="109">
        <v>0</v>
      </c>
      <c r="P62" s="109">
        <v>0</v>
      </c>
      <c r="Q62" s="109">
        <v>0</v>
      </c>
      <c r="R62" s="109">
        <v>0</v>
      </c>
      <c r="S62" s="109">
        <v>0</v>
      </c>
      <c r="T62" s="109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0</v>
      </c>
    </row>
    <row r="63" spans="2:28" hidden="1" outlineLevel="1">
      <c r="B63" s="6" t="s">
        <v>211</v>
      </c>
      <c r="D63" s="113"/>
      <c r="E63" s="109">
        <v>104448.49746575362</v>
      </c>
      <c r="F63" s="109">
        <v>104448.50746575353</v>
      </c>
      <c r="G63" s="109">
        <v>104448.50746575356</v>
      </c>
      <c r="H63" s="109">
        <v>104448.50746575362</v>
      </c>
      <c r="I63" s="109">
        <v>104448.51746575374</v>
      </c>
      <c r="J63" s="109">
        <v>104448.51746575377</v>
      </c>
      <c r="K63" s="109">
        <v>104448.51746575383</v>
      </c>
      <c r="L63" s="109">
        <v>104448.52746575396</v>
      </c>
      <c r="M63" s="109">
        <v>104448.52746575378</v>
      </c>
      <c r="N63" s="109">
        <v>104448.52746575384</v>
      </c>
      <c r="O63" s="109">
        <v>104448.53746575397</v>
      </c>
      <c r="P63" s="109">
        <v>104448.53746575402</v>
      </c>
      <c r="Q63" s="109">
        <v>104448.53746575408</v>
      </c>
      <c r="R63" s="109">
        <v>104448.53746575414</v>
      </c>
      <c r="S63" s="109">
        <v>104448.53746575466</v>
      </c>
      <c r="T63" s="109">
        <v>104448.53746575519</v>
      </c>
      <c r="U63" s="109">
        <v>104448.53746575571</v>
      </c>
      <c r="V63" s="109">
        <v>104448.53746575624</v>
      </c>
      <c r="W63" s="109">
        <v>104448.53746575676</v>
      </c>
      <c r="X63" s="109">
        <v>104448.53746575728</v>
      </c>
      <c r="Y63" s="109">
        <v>104448.53746575781</v>
      </c>
      <c r="Z63" s="109">
        <v>104448.53746575833</v>
      </c>
      <c r="AA63" s="109">
        <v>104448.53746575885</v>
      </c>
      <c r="AB63" s="109">
        <v>104448.53746575938</v>
      </c>
    </row>
    <row r="64" spans="2:28" collapsed="1">
      <c r="B64" s="6" t="s">
        <v>224</v>
      </c>
      <c r="D64" s="113"/>
      <c r="E64" s="109">
        <v>-1723247.1116712329</v>
      </c>
      <c r="F64" s="109">
        <v>-1888586.0012602739</v>
      </c>
      <c r="G64" s="109">
        <v>-2020857.1129315067</v>
      </c>
      <c r="H64" s="109">
        <v>-2153128.2246027398</v>
      </c>
      <c r="I64" s="109">
        <v>-2318467.1141917808</v>
      </c>
      <c r="J64" s="109">
        <v>-2450738.2258630139</v>
      </c>
      <c r="K64" s="109">
        <v>-2583009.337534247</v>
      </c>
      <c r="L64" s="109">
        <v>-2748348.227123288</v>
      </c>
      <c r="M64" s="109">
        <v>-2880619.3387945211</v>
      </c>
      <c r="N64" s="109">
        <v>-3012890.4504657541</v>
      </c>
      <c r="O64" s="109">
        <v>-3178229.3400547951</v>
      </c>
      <c r="P64" s="109">
        <v>-3310500.4517260282</v>
      </c>
      <c r="Q64" s="109">
        <v>-3442771.5633972613</v>
      </c>
      <c r="R64" s="109">
        <v>-3608110.4529863023</v>
      </c>
      <c r="S64" s="109">
        <v>-3740381.5646575354</v>
      </c>
      <c r="T64" s="109">
        <v>-3872652.6763287685</v>
      </c>
      <c r="U64" s="109">
        <v>-4037991.5659178095</v>
      </c>
      <c r="V64" s="109">
        <v>-4170262.6775890426</v>
      </c>
      <c r="W64" s="109">
        <v>-4302533.7892602757</v>
      </c>
      <c r="X64" s="109">
        <v>-4467872.6788493171</v>
      </c>
      <c r="Y64" s="109">
        <v>-4600143.7905205498</v>
      </c>
      <c r="Z64" s="109">
        <v>-4732414.9021917824</v>
      </c>
      <c r="AA64" s="109">
        <v>-4897753.7917808238</v>
      </c>
      <c r="AB64" s="109">
        <v>-5030024.9034520565</v>
      </c>
    </row>
    <row r="65" spans="2:28" hidden="1" outlineLevel="1">
      <c r="B65" s="6" t="s">
        <v>213</v>
      </c>
      <c r="D65" s="113"/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</row>
    <row r="66" spans="2:28" collapsed="1">
      <c r="B66" s="6" t="s">
        <v>151</v>
      </c>
      <c r="D66" s="113"/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9">
        <v>0</v>
      </c>
      <c r="K66" s="109">
        <v>0</v>
      </c>
      <c r="L66" s="109">
        <v>0</v>
      </c>
      <c r="M66" s="109">
        <v>0</v>
      </c>
      <c r="N66" s="109">
        <v>0</v>
      </c>
      <c r="O66" s="109">
        <v>0</v>
      </c>
      <c r="P66" s="109">
        <v>0</v>
      </c>
      <c r="Q66" s="109">
        <v>0</v>
      </c>
      <c r="R66" s="109">
        <v>0</v>
      </c>
      <c r="S66" s="109">
        <v>0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</row>
    <row r="67" spans="2:28">
      <c r="B67" s="84" t="s">
        <v>183</v>
      </c>
      <c r="D67" s="115"/>
      <c r="E67" s="87">
        <v>-41790238.914136991</v>
      </c>
      <c r="F67" s="87">
        <v>-42066133.901808225</v>
      </c>
      <c r="G67" s="87">
        <v>-42286901.55594521</v>
      </c>
      <c r="H67" s="87">
        <v>-42327262.640082195</v>
      </c>
      <c r="I67" s="87">
        <v>-42603705.517753422</v>
      </c>
      <c r="J67" s="87">
        <v>-42646198.521890409</v>
      </c>
      <c r="K67" s="87">
        <v>-42865879.526027404</v>
      </c>
      <c r="L67" s="87">
        <v>-43140303.473698631</v>
      </c>
      <c r="M67" s="87">
        <v>-43182474.797835618</v>
      </c>
      <c r="N67" s="87">
        <v>-43405806.621972606</v>
      </c>
      <c r="O67" s="87">
        <v>-43681443.379643843</v>
      </c>
      <c r="P67" s="87">
        <v>-45204521.861726031</v>
      </c>
      <c r="Q67" s="87">
        <v>-45440692.58873973</v>
      </c>
      <c r="R67" s="87">
        <v>-45735905.997506849</v>
      </c>
      <c r="S67" s="87">
        <v>-45972076.724520549</v>
      </c>
      <c r="T67" s="87">
        <v>-46031059.451534249</v>
      </c>
      <c r="U67" s="87">
        <v>-46326272.860301368</v>
      </c>
      <c r="V67" s="87">
        <v>-46385255.587315068</v>
      </c>
      <c r="W67" s="87">
        <v>-46621426.314328767</v>
      </c>
      <c r="X67" s="87">
        <v>-46916639.723095886</v>
      </c>
      <c r="Y67" s="87">
        <v>-46849060.450109586</v>
      </c>
      <c r="Z67" s="87">
        <v>-47085231.177123286</v>
      </c>
      <c r="AA67" s="87">
        <v>-47380444.585890405</v>
      </c>
      <c r="AB67" s="87">
        <v>-47312865.312904105</v>
      </c>
    </row>
    <row r="68" spans="2:28">
      <c r="B68" s="7"/>
      <c r="D68" s="113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</row>
    <row r="69" spans="2:28">
      <c r="B69" s="84" t="s">
        <v>184</v>
      </c>
      <c r="D69" s="115"/>
      <c r="E69" s="87">
        <v>-6112334.6188127846</v>
      </c>
      <c r="F69" s="87">
        <v>-6594039.8956620991</v>
      </c>
      <c r="G69" s="87">
        <v>-6718255.4365114197</v>
      </c>
      <c r="H69" s="87">
        <v>-6977006.5464018285</v>
      </c>
      <c r="I69" s="87">
        <v>-6822631.3772237301</v>
      </c>
      <c r="J69" s="87">
        <v>-7147857.428073056</v>
      </c>
      <c r="K69" s="87">
        <v>-7346854.5667305961</v>
      </c>
      <c r="L69" s="87">
        <v>-7445740.9007031992</v>
      </c>
      <c r="M69" s="87">
        <v>-7520381.4896347076</v>
      </c>
      <c r="N69" s="87">
        <v>-8055946.3486210108</v>
      </c>
      <c r="O69" s="87">
        <v>-8626240.9688949883</v>
      </c>
      <c r="P69" s="87">
        <v>-8632193.0555806682</v>
      </c>
      <c r="Q69" s="87">
        <v>-8755424.3268683404</v>
      </c>
      <c r="R69" s="87">
        <v>-8995727.4413888827</v>
      </c>
      <c r="S69" s="87">
        <v>-9111310.0747861564</v>
      </c>
      <c r="T69" s="87">
        <v>-9333745.351279296</v>
      </c>
      <c r="U69" s="87">
        <v>-8913346.755114913</v>
      </c>
      <c r="V69" s="87">
        <v>-9332751.7787861452</v>
      </c>
      <c r="W69" s="87">
        <v>-9487278.5424573794</v>
      </c>
      <c r="X69" s="87">
        <v>-9648844.8233508989</v>
      </c>
      <c r="Y69" s="87">
        <v>-9699066.2896406054</v>
      </c>
      <c r="Z69" s="87">
        <v>-9988429.1516098082</v>
      </c>
      <c r="AA69" s="87">
        <v>-10158512.147955902</v>
      </c>
      <c r="AB69" s="87">
        <v>-10362081.807323068</v>
      </c>
    </row>
    <row r="70" spans="2:28">
      <c r="B70" s="6"/>
    </row>
    <row r="71" spans="2:28">
      <c r="B71" s="6"/>
    </row>
    <row r="72" spans="2:28">
      <c r="B72" s="104" t="s">
        <v>123</v>
      </c>
    </row>
    <row r="73" spans="2:28">
      <c r="B73" s="10"/>
    </row>
    <row r="74" spans="2:28">
      <c r="B74" s="6" t="s">
        <v>152</v>
      </c>
      <c r="D74" s="113"/>
      <c r="E74" s="109">
        <v>1024</v>
      </c>
      <c r="F74" s="109">
        <v>1024</v>
      </c>
      <c r="G74" s="109">
        <v>1024</v>
      </c>
      <c r="H74" s="109">
        <v>1024</v>
      </c>
      <c r="I74" s="109">
        <v>1024</v>
      </c>
      <c r="J74" s="109">
        <v>1024</v>
      </c>
      <c r="K74" s="109">
        <v>1024</v>
      </c>
      <c r="L74" s="109">
        <v>1024</v>
      </c>
      <c r="M74" s="109">
        <v>1024</v>
      </c>
      <c r="N74" s="109">
        <v>1024</v>
      </c>
      <c r="O74" s="109">
        <v>1024</v>
      </c>
      <c r="P74" s="109">
        <v>21508.520000000019</v>
      </c>
      <c r="Q74" s="109">
        <v>21508.520000000019</v>
      </c>
      <c r="R74" s="109">
        <v>21508.520000000019</v>
      </c>
      <c r="S74" s="109">
        <v>21508.520000000019</v>
      </c>
      <c r="T74" s="109">
        <v>21508.520000000019</v>
      </c>
      <c r="U74" s="109">
        <v>21508.520000000019</v>
      </c>
      <c r="V74" s="109">
        <v>21508.520000000019</v>
      </c>
      <c r="W74" s="109">
        <v>21508.520000000019</v>
      </c>
      <c r="X74" s="109">
        <v>21508.520000000019</v>
      </c>
      <c r="Y74" s="109">
        <v>21508.520000000019</v>
      </c>
      <c r="Z74" s="109">
        <v>21508.520000000019</v>
      </c>
      <c r="AA74" s="109">
        <v>21508.520000000019</v>
      </c>
      <c r="AB74" s="109">
        <v>21508.520000000019</v>
      </c>
    </row>
    <row r="75" spans="2:28">
      <c r="B75" s="6" t="s">
        <v>153</v>
      </c>
      <c r="D75" s="113"/>
      <c r="E75" s="109">
        <v>107679</v>
      </c>
      <c r="F75" s="109">
        <v>107679</v>
      </c>
      <c r="G75" s="109">
        <v>107679</v>
      </c>
      <c r="H75" s="109">
        <v>107679</v>
      </c>
      <c r="I75" s="109">
        <v>107679</v>
      </c>
      <c r="J75" s="109">
        <v>107679</v>
      </c>
      <c r="K75" s="109">
        <v>107679</v>
      </c>
      <c r="L75" s="109">
        <v>107679</v>
      </c>
      <c r="M75" s="109">
        <v>107679</v>
      </c>
      <c r="N75" s="109">
        <v>107679</v>
      </c>
      <c r="O75" s="109">
        <v>107679</v>
      </c>
      <c r="P75" s="109">
        <v>2142342.0300000012</v>
      </c>
      <c r="Q75" s="109">
        <v>2142342.0300000012</v>
      </c>
      <c r="R75" s="109">
        <v>2142342.0300000012</v>
      </c>
      <c r="S75" s="109">
        <v>2142342.0300000012</v>
      </c>
      <c r="T75" s="109">
        <v>2142342.0300000012</v>
      </c>
      <c r="U75" s="109">
        <v>2142342.0300000012</v>
      </c>
      <c r="V75" s="109">
        <v>2142342.0300000012</v>
      </c>
      <c r="W75" s="109">
        <v>2142342.0300000012</v>
      </c>
      <c r="X75" s="109">
        <v>2142342.0300000012</v>
      </c>
      <c r="Y75" s="109">
        <v>2142342.0300000012</v>
      </c>
      <c r="Z75" s="109">
        <v>2142342.0300000012</v>
      </c>
      <c r="AA75" s="109">
        <v>2142342.0300000012</v>
      </c>
      <c r="AB75" s="109">
        <v>2142342.0300000012</v>
      </c>
    </row>
    <row r="76" spans="2:28">
      <c r="B76" s="6" t="s">
        <v>223</v>
      </c>
      <c r="D76" s="113"/>
      <c r="E76" s="109">
        <v>0</v>
      </c>
      <c r="F76" s="109">
        <v>0</v>
      </c>
      <c r="G76" s="109">
        <v>0</v>
      </c>
      <c r="H76" s="109">
        <v>0</v>
      </c>
      <c r="I76" s="109">
        <v>0</v>
      </c>
      <c r="J76" s="109">
        <v>0</v>
      </c>
      <c r="K76" s="109">
        <v>0</v>
      </c>
      <c r="L76" s="109">
        <v>0</v>
      </c>
      <c r="M76" s="109">
        <v>0</v>
      </c>
      <c r="N76" s="109">
        <v>0</v>
      </c>
      <c r="O76" s="109">
        <v>0</v>
      </c>
      <c r="P76" s="109">
        <v>0</v>
      </c>
      <c r="Q76" s="109">
        <v>0</v>
      </c>
      <c r="R76" s="109">
        <v>0</v>
      </c>
      <c r="S76" s="109">
        <v>0</v>
      </c>
      <c r="T76" s="109">
        <v>0</v>
      </c>
      <c r="U76" s="109">
        <v>0</v>
      </c>
      <c r="V76" s="109">
        <v>0</v>
      </c>
      <c r="W76" s="109">
        <v>0</v>
      </c>
      <c r="X76" s="109">
        <v>0</v>
      </c>
      <c r="Y76" s="109">
        <v>0</v>
      </c>
      <c r="Z76" s="109">
        <v>0</v>
      </c>
      <c r="AA76" s="109">
        <v>0</v>
      </c>
      <c r="AB76" s="109">
        <v>0</v>
      </c>
    </row>
    <row r="77" spans="2:28">
      <c r="B77" s="6" t="s">
        <v>185</v>
      </c>
      <c r="D77" s="113"/>
      <c r="E77" s="109">
        <v>-5976530.0653207861</v>
      </c>
      <c r="F77" s="109">
        <v>-6221037.6191838002</v>
      </c>
      <c r="G77" s="109">
        <v>-6702742.8960331157</v>
      </c>
      <c r="H77" s="109">
        <v>-6826958.4318139385</v>
      </c>
      <c r="I77" s="109">
        <v>-7085709.5417043492</v>
      </c>
      <c r="J77" s="109">
        <v>-6931334.3725262685</v>
      </c>
      <c r="K77" s="109">
        <v>-7256560.4233755823</v>
      </c>
      <c r="L77" s="109">
        <v>-7455557.5620331177</v>
      </c>
      <c r="M77" s="109">
        <v>-7554443.8960057208</v>
      </c>
      <c r="N77" s="109">
        <v>-7629084.4849372283</v>
      </c>
      <c r="O77" s="109">
        <v>-8164649.3439235305</v>
      </c>
      <c r="P77" s="109">
        <v>-8734943.9641975015</v>
      </c>
      <c r="Q77" s="109">
        <v>-10796043.610307846</v>
      </c>
      <c r="R77" s="109">
        <v>-10919274.88217086</v>
      </c>
      <c r="S77" s="109">
        <v>-11159577.996691406</v>
      </c>
      <c r="T77" s="109">
        <v>-11276738.562307842</v>
      </c>
      <c r="U77" s="109">
        <v>-11495405.585376337</v>
      </c>
      <c r="V77" s="109">
        <v>-11075006.989211954</v>
      </c>
      <c r="W77" s="109">
        <v>-11494412.012883183</v>
      </c>
      <c r="X77" s="109">
        <v>-11648938.776554417</v>
      </c>
      <c r="Y77" s="109">
        <v>-11810505.057447948</v>
      </c>
      <c r="Z77" s="109">
        <v>-11860726.523737654</v>
      </c>
      <c r="AA77" s="109">
        <v>-12150089.385706846</v>
      </c>
      <c r="AB77" s="109">
        <v>-12320172.382052958</v>
      </c>
    </row>
    <row r="78" spans="2:28">
      <c r="B78" s="6" t="s">
        <v>186</v>
      </c>
      <c r="D78" s="113"/>
      <c r="E78" s="109">
        <v>-244507.55386301375</v>
      </c>
      <c r="F78" s="109">
        <v>-481705.27684931556</v>
      </c>
      <c r="G78" s="109">
        <v>-124215.53578082233</v>
      </c>
      <c r="H78" s="109">
        <v>-258751.1098904114</v>
      </c>
      <c r="I78" s="109">
        <v>154375.16917808179</v>
      </c>
      <c r="J78" s="109">
        <v>-325226.05084931501</v>
      </c>
      <c r="K78" s="109">
        <v>-198997.1386575349</v>
      </c>
      <c r="L78" s="109">
        <v>-98886.33397260349</v>
      </c>
      <c r="M78" s="109">
        <v>-74640.588931507664</v>
      </c>
      <c r="N78" s="109">
        <v>-535564.85898630146</v>
      </c>
      <c r="O78" s="109">
        <v>-570294.62027397135</v>
      </c>
      <c r="P78" s="109">
        <v>-2061099.6461103437</v>
      </c>
      <c r="Q78" s="109">
        <v>-123231.27186301444</v>
      </c>
      <c r="R78" s="109">
        <v>-240303.11452054558</v>
      </c>
      <c r="S78" s="109">
        <v>-117160.56561643817</v>
      </c>
      <c r="T78" s="109">
        <v>-218667.02306849166</v>
      </c>
      <c r="U78" s="109">
        <v>420398.59616438358</v>
      </c>
      <c r="V78" s="109">
        <v>-419405.02367123042</v>
      </c>
      <c r="W78" s="109">
        <v>-154526.76367123361</v>
      </c>
      <c r="X78" s="109">
        <v>-161566.28089352854</v>
      </c>
      <c r="Y78" s="109">
        <v>-50221.466289707052</v>
      </c>
      <c r="Z78" s="109">
        <v>-289362.86196919536</v>
      </c>
      <c r="AA78" s="109">
        <v>-170082.99634611001</v>
      </c>
      <c r="AB78" s="109">
        <v>-203569.65936715726</v>
      </c>
    </row>
    <row r="79" spans="2:28">
      <c r="B79" s="84" t="s">
        <v>187</v>
      </c>
      <c r="D79" s="115"/>
      <c r="E79" s="87">
        <v>-6112334.6191838002</v>
      </c>
      <c r="F79" s="87">
        <v>-6594039.8960331157</v>
      </c>
      <c r="G79" s="87">
        <v>-6718255.4318139376</v>
      </c>
      <c r="H79" s="87">
        <v>-6977006.5417043502</v>
      </c>
      <c r="I79" s="87">
        <v>-6822631.3725262675</v>
      </c>
      <c r="J79" s="87">
        <v>-7147857.4233755833</v>
      </c>
      <c r="K79" s="87">
        <v>-7346854.5620331168</v>
      </c>
      <c r="L79" s="87">
        <v>-7445740.8960057208</v>
      </c>
      <c r="M79" s="87">
        <v>-7520381.4849372283</v>
      </c>
      <c r="N79" s="87">
        <v>-8055946.3439235296</v>
      </c>
      <c r="O79" s="87">
        <v>-8626240.9641975015</v>
      </c>
      <c r="P79" s="87">
        <v>-8632193.0603078455</v>
      </c>
      <c r="Q79" s="87">
        <v>-8755424.332170859</v>
      </c>
      <c r="R79" s="87">
        <v>-8995727.446691405</v>
      </c>
      <c r="S79" s="87">
        <v>-9112888.0123078432</v>
      </c>
      <c r="T79" s="87">
        <v>-9331555.0353763327</v>
      </c>
      <c r="U79" s="87">
        <v>-8911156.4392119534</v>
      </c>
      <c r="V79" s="87">
        <v>-9330561.4628831837</v>
      </c>
      <c r="W79" s="87">
        <v>-9485088.2265544161</v>
      </c>
      <c r="X79" s="87">
        <v>-9646654.507447945</v>
      </c>
      <c r="Y79" s="87">
        <v>-9696875.9737376533</v>
      </c>
      <c r="Z79" s="87">
        <v>-9986238.8357068487</v>
      </c>
      <c r="AA79" s="87">
        <v>-10156321.832052955</v>
      </c>
      <c r="AB79" s="87">
        <v>-10359891.491420114</v>
      </c>
    </row>
    <row r="82" spans="2:28" outlineLevel="1">
      <c r="B82" s="13" t="s">
        <v>77</v>
      </c>
      <c r="C82" s="13"/>
      <c r="D82" s="117"/>
      <c r="E82" s="105">
        <v>3.7101563066244125E-4</v>
      </c>
      <c r="F82" s="105">
        <v>3.7101656198501587E-4</v>
      </c>
      <c r="G82" s="105">
        <v>-4.6974821016192436E-3</v>
      </c>
      <c r="H82" s="105">
        <v>-4.6974783763289452E-3</v>
      </c>
      <c r="I82" s="105">
        <v>-4.6974625438451767E-3</v>
      </c>
      <c r="J82" s="105">
        <v>-4.6974727883934975E-3</v>
      </c>
      <c r="K82" s="105">
        <v>-4.6974793076515198E-3</v>
      </c>
      <c r="L82" s="105">
        <v>-4.6974783763289452E-3</v>
      </c>
      <c r="M82" s="105">
        <v>-4.6974793076515198E-3</v>
      </c>
      <c r="N82" s="105">
        <v>-4.697481170296669E-3</v>
      </c>
      <c r="O82" s="105">
        <v>-4.6974867582321167E-3</v>
      </c>
      <c r="P82" s="105">
        <v>4.7271773219108582E-3</v>
      </c>
      <c r="Q82" s="105">
        <v>5.3025186061859131E-3</v>
      </c>
      <c r="R82" s="105">
        <v>5.3025223314762115E-3</v>
      </c>
      <c r="S82" s="105">
        <v>1577.9375216867775</v>
      </c>
      <c r="T82" s="105">
        <v>-2190.3159029632807</v>
      </c>
      <c r="U82" s="105">
        <v>-2190.3159029595554</v>
      </c>
      <c r="V82" s="105">
        <v>-2190.315902961418</v>
      </c>
      <c r="W82" s="105">
        <v>-2190.3159029632807</v>
      </c>
      <c r="X82" s="105">
        <v>-2190.3159029539675</v>
      </c>
      <c r="Y82" s="105">
        <v>-2190.3159029521048</v>
      </c>
      <c r="Z82" s="105">
        <v>-2190.3159029595554</v>
      </c>
      <c r="AA82" s="105">
        <v>-2190.3159029465169</v>
      </c>
      <c r="AB82" s="105">
        <v>-2190.3159029539675</v>
      </c>
    </row>
    <row r="83" spans="2:28" s="127" customFormat="1" outlineLevel="1">
      <c r="B83" s="13" t="s">
        <v>231</v>
      </c>
      <c r="C83" s="13"/>
      <c r="D83" s="13"/>
      <c r="E83" s="126">
        <v>0</v>
      </c>
      <c r="F83" s="126">
        <v>0</v>
      </c>
      <c r="G83" s="126">
        <v>0</v>
      </c>
      <c r="H83" s="126">
        <v>0</v>
      </c>
      <c r="I83" s="126">
        <v>0</v>
      </c>
      <c r="J83" s="126">
        <v>0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0</v>
      </c>
      <c r="Q83" s="126">
        <v>0</v>
      </c>
      <c r="R83" s="126">
        <v>0</v>
      </c>
      <c r="S83" s="126">
        <v>0</v>
      </c>
      <c r="T83" s="126">
        <v>0</v>
      </c>
      <c r="U83" s="126">
        <v>0</v>
      </c>
      <c r="V83" s="126">
        <v>0</v>
      </c>
      <c r="W83" s="126">
        <v>0</v>
      </c>
      <c r="X83" s="126">
        <v>0</v>
      </c>
      <c r="Y83" s="126">
        <v>0</v>
      </c>
      <c r="Z83" s="126">
        <v>0</v>
      </c>
      <c r="AA83" s="126">
        <v>0</v>
      </c>
      <c r="AB83" s="126">
        <v>0</v>
      </c>
    </row>
    <row r="84" spans="2:28">
      <c r="B84" s="15"/>
      <c r="C84" s="15"/>
      <c r="D84" s="118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2:28">
      <c r="D85" s="113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</row>
    <row r="86" spans="2:28">
      <c r="D86" s="113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</row>
    <row r="87" spans="2:28">
      <c r="D87" s="113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</row>
    <row r="90" spans="2:28">
      <c r="D90" s="113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</row>
    <row r="91" spans="2:28">
      <c r="D91" s="113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</row>
    <row r="92" spans="2:28">
      <c r="D92" s="113"/>
      <c r="E92" s="90"/>
      <c r="F92" s="90"/>
    </row>
    <row r="93" spans="2:28">
      <c r="D93" s="113"/>
      <c r="E93" s="90"/>
      <c r="F93" s="90"/>
    </row>
    <row r="99" spans="2:2">
      <c r="B99" s="96"/>
    </row>
    <row r="100" spans="2:2">
      <c r="B100" s="96"/>
    </row>
  </sheetData>
  <mergeCells count="1">
    <mergeCell ref="B3:B5"/>
  </mergeCells>
  <pageMargins left="0.70866141732283472" right="0.70866141732283472" top="0.74803149606299213" bottom="0.74803149606299213" header="0.31496062992125984" footer="0.31496062992125984"/>
  <pageSetup paperSize="9" scale="45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0E835-A5DF-40D1-A85B-651D80D15B63}">
  <sheetPr codeName="Sheet24">
    <tabColor theme="9" tint="-0.499984740745262"/>
    <pageSetUpPr fitToPage="1"/>
  </sheetPr>
  <dimension ref="B3:AB57"/>
  <sheetViews>
    <sheetView showGridLines="0" zoomScale="85" zoomScaleNormal="85" workbookViewId="0">
      <selection activeCell="I7" sqref="A1:XFD1048576"/>
    </sheetView>
  </sheetViews>
  <sheetFormatPr baseColWidth="10" defaultColWidth="8.83203125" defaultRowHeight="15" outlineLevelRow="1" outlineLevelCol="1"/>
  <cols>
    <col min="2" max="2" width="42.83203125" style="1" bestFit="1" customWidth="1"/>
    <col min="3" max="4" width="2" style="1" customWidth="1"/>
    <col min="5" max="16" width="0" style="1" hidden="1" customWidth="1" outlineLevel="1"/>
    <col min="17" max="17" width="8.6640625" collapsed="1"/>
  </cols>
  <sheetData>
    <row r="3" spans="2:28" ht="18.75" customHeight="1">
      <c r="B3" s="1314" t="s">
        <v>641</v>
      </c>
      <c r="E3" s="40" t="s">
        <v>43</v>
      </c>
      <c r="F3" s="40" t="s">
        <v>44</v>
      </c>
      <c r="G3" s="40" t="s">
        <v>45</v>
      </c>
      <c r="H3" s="40" t="s">
        <v>46</v>
      </c>
      <c r="I3" s="40" t="s">
        <v>47</v>
      </c>
      <c r="J3" s="40" t="s">
        <v>48</v>
      </c>
      <c r="K3" s="40" t="s">
        <v>49</v>
      </c>
      <c r="L3" s="40" t="s">
        <v>50</v>
      </c>
      <c r="M3" s="40" t="s">
        <v>51</v>
      </c>
      <c r="N3" s="40" t="s">
        <v>52</v>
      </c>
      <c r="O3" s="40" t="s">
        <v>53</v>
      </c>
      <c r="P3" s="40" t="s">
        <v>54</v>
      </c>
      <c r="Q3" s="40" t="s">
        <v>43</v>
      </c>
      <c r="R3" s="40" t="s">
        <v>44</v>
      </c>
      <c r="S3" s="40" t="s">
        <v>45</v>
      </c>
      <c r="T3" s="40" t="s">
        <v>46</v>
      </c>
      <c r="U3" s="40" t="s">
        <v>47</v>
      </c>
      <c r="V3" s="40" t="s">
        <v>48</v>
      </c>
      <c r="W3" s="40" t="s">
        <v>49</v>
      </c>
      <c r="X3" s="40" t="s">
        <v>50</v>
      </c>
      <c r="Y3" s="40" t="s">
        <v>51</v>
      </c>
      <c r="Z3" s="40" t="s">
        <v>52</v>
      </c>
      <c r="AA3" s="40" t="s">
        <v>53</v>
      </c>
      <c r="AB3" s="40" t="s">
        <v>54</v>
      </c>
    </row>
    <row r="4" spans="2:28" s="28" customFormat="1">
      <c r="B4" s="1315"/>
      <c r="C4" s="18"/>
      <c r="D4" s="18"/>
      <c r="E4" s="44" t="s">
        <v>101</v>
      </c>
      <c r="F4" s="44" t="s">
        <v>102</v>
      </c>
      <c r="G4" s="44" t="s">
        <v>103</v>
      </c>
      <c r="H4" s="44" t="s">
        <v>104</v>
      </c>
      <c r="I4" s="44" t="s">
        <v>105</v>
      </c>
      <c r="J4" s="44" t="s">
        <v>106</v>
      </c>
      <c r="K4" s="44" t="s">
        <v>107</v>
      </c>
      <c r="L4" s="44" t="s">
        <v>108</v>
      </c>
      <c r="M4" s="44" t="s">
        <v>109</v>
      </c>
      <c r="N4" s="44" t="s">
        <v>110</v>
      </c>
      <c r="O4" s="44" t="s">
        <v>111</v>
      </c>
      <c r="P4" s="44" t="s">
        <v>112</v>
      </c>
      <c r="Q4" s="44" t="s">
        <v>736</v>
      </c>
      <c r="R4" s="44" t="s">
        <v>737</v>
      </c>
      <c r="S4" s="44" t="s">
        <v>738</v>
      </c>
      <c r="T4" s="44" t="s">
        <v>739</v>
      </c>
      <c r="U4" s="44" t="s">
        <v>740</v>
      </c>
      <c r="V4" s="44" t="s">
        <v>729</v>
      </c>
      <c r="W4" s="44" t="s">
        <v>730</v>
      </c>
      <c r="X4" s="44" t="s">
        <v>731</v>
      </c>
      <c r="Y4" s="44" t="s">
        <v>732</v>
      </c>
      <c r="Z4" s="44" t="s">
        <v>733</v>
      </c>
      <c r="AA4" s="44" t="s">
        <v>734</v>
      </c>
      <c r="AB4" s="44" t="s">
        <v>735</v>
      </c>
    </row>
    <row r="5" spans="2:28" s="28" customFormat="1">
      <c r="B5" s="1316"/>
      <c r="C5" s="18"/>
      <c r="D5" s="18"/>
      <c r="E5" s="19" t="s">
        <v>275</v>
      </c>
      <c r="F5" s="19" t="s">
        <v>275</v>
      </c>
      <c r="G5" s="19" t="s">
        <v>275</v>
      </c>
      <c r="H5" s="19" t="s">
        <v>275</v>
      </c>
      <c r="I5" s="19" t="s">
        <v>275</v>
      </c>
      <c r="J5" s="19" t="s">
        <v>275</v>
      </c>
      <c r="K5" s="19" t="s">
        <v>275</v>
      </c>
      <c r="L5" s="19" t="s">
        <v>275</v>
      </c>
      <c r="M5" s="19" t="s">
        <v>275</v>
      </c>
      <c r="N5" s="19" t="s">
        <v>275</v>
      </c>
      <c r="O5" s="19" t="s">
        <v>275</v>
      </c>
      <c r="P5" s="19" t="s">
        <v>275</v>
      </c>
      <c r="Q5" s="19" t="s">
        <v>275</v>
      </c>
      <c r="R5" s="19" t="s">
        <v>275</v>
      </c>
      <c r="S5" s="19" t="s">
        <v>275</v>
      </c>
      <c r="T5" s="19" t="s">
        <v>275</v>
      </c>
      <c r="U5" s="19" t="s">
        <v>275</v>
      </c>
      <c r="V5" s="19" t="s">
        <v>275</v>
      </c>
      <c r="W5" s="19" t="s">
        <v>275</v>
      </c>
      <c r="X5" s="19" t="s">
        <v>811</v>
      </c>
      <c r="Y5" s="19" t="s">
        <v>811</v>
      </c>
      <c r="Z5" s="19" t="s">
        <v>811</v>
      </c>
      <c r="AA5" s="19" t="s">
        <v>811</v>
      </c>
      <c r="AB5" s="19" t="s">
        <v>811</v>
      </c>
    </row>
    <row r="7" spans="2:28">
      <c r="B7" s="15" t="s">
        <v>97</v>
      </c>
      <c r="C7" s="15"/>
      <c r="D7" s="15"/>
      <c r="E7" s="85">
        <v>101941.68904109573</v>
      </c>
      <c r="F7" s="85">
        <v>-79110.813698630576</v>
      </c>
      <c r="G7" s="85">
        <v>223019.5290410959</v>
      </c>
      <c r="H7" s="85">
        <v>79202.719041095566</v>
      </c>
      <c r="I7" s="85">
        <v>559267.40630136942</v>
      </c>
      <c r="J7" s="85">
        <v>-13407.210958903863</v>
      </c>
      <c r="K7" s="85">
        <v>124916.65904109535</v>
      </c>
      <c r="L7" s="85">
        <v>309074.39630136889</v>
      </c>
      <c r="M7" s="85">
        <v>246541.35904109542</v>
      </c>
      <c r="N7" s="85">
        <v>-210657.46095890403</v>
      </c>
      <c r="O7" s="85">
        <v>-159250.79369862907</v>
      </c>
      <c r="P7" s="85">
        <v>-43152.610958905425</v>
      </c>
      <c r="Q7" s="85">
        <v>217337.4390410952</v>
      </c>
      <c r="R7" s="85">
        <v>195931.96630137213</v>
      </c>
      <c r="S7" s="85">
        <v>231827.49904109567</v>
      </c>
      <c r="T7" s="85">
        <v>130363.40904109704</v>
      </c>
      <c r="U7" s="85">
        <v>856686.63630136929</v>
      </c>
      <c r="V7" s="85">
        <v>-69503.73095890203</v>
      </c>
      <c r="W7" s="85">
        <v>195374.52904109476</v>
      </c>
      <c r="X7" s="85">
        <v>275810.3349968823</v>
      </c>
      <c r="Y7" s="85">
        <v>298218.63223084004</v>
      </c>
      <c r="Z7" s="85">
        <v>59077.236551351729</v>
      </c>
      <c r="AA7" s="85">
        <v>265467.1268045748</v>
      </c>
      <c r="AB7" s="85">
        <v>143409.24496160902</v>
      </c>
    </row>
    <row r="8" spans="2:28"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</row>
    <row r="9" spans="2:28">
      <c r="B9" s="1" t="s">
        <v>96</v>
      </c>
      <c r="E9" s="90">
        <v>96980.06</v>
      </c>
      <c r="F9" s="90">
        <v>126608.28000000001</v>
      </c>
      <c r="G9" s="90">
        <v>99641.03</v>
      </c>
      <c r="H9" s="90">
        <v>123599.80999999998</v>
      </c>
      <c r="I9" s="90">
        <v>167759.74000000002</v>
      </c>
      <c r="J9" s="90">
        <v>132827.57</v>
      </c>
      <c r="K9" s="90">
        <v>134331.70000000001</v>
      </c>
      <c r="L9" s="90">
        <v>170318.09</v>
      </c>
      <c r="M9" s="90">
        <v>136231.63</v>
      </c>
      <c r="N9" s="90">
        <v>137416.87</v>
      </c>
      <c r="O9" s="90">
        <v>178592.81999999937</v>
      </c>
      <c r="P9" s="90">
        <v>154224.49000000115</v>
      </c>
      <c r="Q9" s="90">
        <v>156783.36000000034</v>
      </c>
      <c r="R9" s="90">
        <v>197873.19999999832</v>
      </c>
      <c r="S9" s="90">
        <v>159965.62000000104</v>
      </c>
      <c r="T9" s="90">
        <v>165643.13999999873</v>
      </c>
      <c r="U9" s="90">
        <v>212059.69000000134</v>
      </c>
      <c r="V9" s="90">
        <v>169413.56999999844</v>
      </c>
      <c r="W9" s="90">
        <v>170068.72000000067</v>
      </c>
      <c r="X9" s="90">
        <v>262833.25779166725</v>
      </c>
      <c r="Y9" s="90">
        <v>218429.93956666626</v>
      </c>
      <c r="Z9" s="90">
        <v>225793.27290000021</v>
      </c>
      <c r="AA9" s="90">
        <v>285633.25779166631</v>
      </c>
      <c r="AB9" s="90">
        <v>232169.93956666626</v>
      </c>
    </row>
    <row r="10" spans="2:28">
      <c r="B10" s="1" t="s">
        <v>764</v>
      </c>
      <c r="E10" s="90">
        <v>0</v>
      </c>
      <c r="F10" s="90">
        <v>0</v>
      </c>
      <c r="G10" s="90">
        <v>0</v>
      </c>
      <c r="H10" s="90">
        <v>0</v>
      </c>
      <c r="I10" s="90">
        <v>0</v>
      </c>
      <c r="J10" s="90">
        <v>0</v>
      </c>
      <c r="K10" s="90">
        <v>0</v>
      </c>
      <c r="L10" s="90">
        <v>0</v>
      </c>
      <c r="M10" s="90">
        <v>0</v>
      </c>
      <c r="N10" s="90">
        <v>273973.33000000007</v>
      </c>
      <c r="O10" s="90">
        <v>0</v>
      </c>
      <c r="P10" s="90">
        <v>0</v>
      </c>
      <c r="Q10" s="90">
        <v>0</v>
      </c>
      <c r="R10" s="90">
        <v>0</v>
      </c>
      <c r="S10" s="90">
        <v>0</v>
      </c>
      <c r="T10" s="90">
        <v>0</v>
      </c>
      <c r="U10" s="90">
        <v>0</v>
      </c>
      <c r="V10" s="90">
        <v>0</v>
      </c>
      <c r="W10" s="90">
        <v>0</v>
      </c>
      <c r="X10" s="90">
        <v>0</v>
      </c>
      <c r="Y10" s="90">
        <v>0</v>
      </c>
      <c r="Z10" s="90">
        <v>0</v>
      </c>
      <c r="AA10" s="90">
        <v>0</v>
      </c>
      <c r="AB10" s="90">
        <v>0</v>
      </c>
    </row>
    <row r="11" spans="2:28"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</row>
    <row r="12" spans="2:28">
      <c r="B12" s="15" t="s">
        <v>125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</row>
    <row r="13" spans="2:28">
      <c r="B13" s="1" t="s">
        <v>115</v>
      </c>
      <c r="E13" s="90">
        <v>17765.010000000068</v>
      </c>
      <c r="F13" s="90">
        <v>-9136.3099999999977</v>
      </c>
      <c r="G13" s="90">
        <v>-2023.2200000000012</v>
      </c>
      <c r="H13" s="90">
        <v>-7053.9700000000012</v>
      </c>
      <c r="I13" s="90">
        <v>-34396.020000000019</v>
      </c>
      <c r="J13" s="90">
        <v>8954.5899999999965</v>
      </c>
      <c r="K13" s="90">
        <v>4188.3800000000047</v>
      </c>
      <c r="L13" s="90">
        <v>-4789.1499999999942</v>
      </c>
      <c r="M13" s="90">
        <v>6988.4599999999919</v>
      </c>
      <c r="N13" s="90">
        <v>4952.7999999999884</v>
      </c>
      <c r="O13" s="90">
        <v>2468.2300000000105</v>
      </c>
      <c r="P13" s="90">
        <v>-52373.899999999994</v>
      </c>
      <c r="Q13" s="90">
        <v>15080.02999999997</v>
      </c>
      <c r="R13" s="90">
        <v>2159.2999999999884</v>
      </c>
      <c r="S13" s="90">
        <v>-2697.1199999999953</v>
      </c>
      <c r="T13" s="90">
        <v>-34294.070000000007</v>
      </c>
      <c r="U13" s="90">
        <v>-11327.700000000012</v>
      </c>
      <c r="V13" s="90">
        <v>41965.290000000037</v>
      </c>
      <c r="W13" s="90">
        <v>-25271.640000000014</v>
      </c>
      <c r="X13" s="90">
        <v>-2812.5799999999581</v>
      </c>
      <c r="Y13" s="90">
        <v>0</v>
      </c>
      <c r="Z13" s="90">
        <v>-11000</v>
      </c>
      <c r="AA13" s="90">
        <v>-11000</v>
      </c>
      <c r="AB13" s="90">
        <v>-11000</v>
      </c>
    </row>
    <row r="14" spans="2:28">
      <c r="B14" s="1" t="s">
        <v>126</v>
      </c>
      <c r="E14" s="90">
        <v>-214721.6800000004</v>
      </c>
      <c r="F14" s="90">
        <v>18775.979999999981</v>
      </c>
      <c r="G14" s="90">
        <v>-89016.860000000102</v>
      </c>
      <c r="H14" s="90">
        <v>308907.67000000004</v>
      </c>
      <c r="I14" s="90">
        <v>-355893.82000000007</v>
      </c>
      <c r="J14" s="90">
        <v>95983.649999999907</v>
      </c>
      <c r="K14" s="90">
        <v>10508.829999999842</v>
      </c>
      <c r="L14" s="90">
        <v>-336097.8600000001</v>
      </c>
      <c r="M14" s="90">
        <v>-384822.1100000001</v>
      </c>
      <c r="N14" s="90">
        <v>31577.280000000028</v>
      </c>
      <c r="O14" s="90">
        <v>5878.2700000000186</v>
      </c>
      <c r="P14" s="90">
        <v>304650.13000000012</v>
      </c>
      <c r="Q14" s="90">
        <v>-71176.079999999842</v>
      </c>
      <c r="R14" s="90">
        <v>-63312.620000000112</v>
      </c>
      <c r="S14" s="90">
        <v>-21634.75</v>
      </c>
      <c r="T14" s="90">
        <v>98740.619999999879</v>
      </c>
      <c r="U14" s="90">
        <v>-352374.71999999974</v>
      </c>
      <c r="V14" s="90">
        <v>116241.92000000016</v>
      </c>
      <c r="W14" s="90">
        <v>-254754.47999999998</v>
      </c>
      <c r="X14" s="90">
        <v>392193.28516483563</v>
      </c>
      <c r="Y14" s="90">
        <v>60269.230769230737</v>
      </c>
      <c r="Z14" s="90">
        <v>15269.230769230737</v>
      </c>
      <c r="AA14" s="90">
        <v>-178453.29670329671</v>
      </c>
      <c r="AB14" s="90">
        <v>15269.230769230751</v>
      </c>
    </row>
    <row r="15" spans="2:28">
      <c r="B15" s="1" t="s">
        <v>127</v>
      </c>
      <c r="E15" s="90">
        <v>34163.980958904373</v>
      </c>
      <c r="F15" s="90">
        <v>-17017.536301369779</v>
      </c>
      <c r="G15" s="90">
        <v>-99182.039041095879</v>
      </c>
      <c r="H15" s="90">
        <v>140982.56095890421</v>
      </c>
      <c r="I15" s="90">
        <v>9471.0636986303143</v>
      </c>
      <c r="J15" s="90">
        <v>-445125.03904109588</v>
      </c>
      <c r="K15" s="90">
        <v>498774.0409589042</v>
      </c>
      <c r="L15" s="90">
        <v>28304.783698630286</v>
      </c>
      <c r="M15" s="90">
        <v>502667.81095890433</v>
      </c>
      <c r="N15" s="90">
        <v>-1044160.999041096</v>
      </c>
      <c r="O15" s="90">
        <v>499629.13369863038</v>
      </c>
      <c r="P15" s="90">
        <v>17365.22095890413</v>
      </c>
      <c r="Q15" s="90">
        <v>32499.320958904224</v>
      </c>
      <c r="R15" s="90">
        <v>-137351.61630136985</v>
      </c>
      <c r="S15" s="90">
        <v>70264.560958903981</v>
      </c>
      <c r="T15" s="90">
        <v>166296.73095890414</v>
      </c>
      <c r="U15" s="90">
        <v>6048.053698630305</v>
      </c>
      <c r="V15" s="90">
        <v>71830.010958903935</v>
      </c>
      <c r="W15" s="90">
        <v>43578.650958904065</v>
      </c>
      <c r="X15" s="90">
        <v>189626.85369863035</v>
      </c>
      <c r="Y15" s="90">
        <v>20310.570958903991</v>
      </c>
      <c r="Z15" s="90">
        <v>20310.570958904224</v>
      </c>
      <c r="AA15" s="90">
        <v>25388.213698630105</v>
      </c>
      <c r="AB15" s="90">
        <v>20310.570958904107</v>
      </c>
    </row>
    <row r="16" spans="2:28">
      <c r="B16" s="1" t="s">
        <v>128</v>
      </c>
      <c r="E16" s="90">
        <v>228245.91000000201</v>
      </c>
      <c r="F16" s="90">
        <v>-44168.490000000224</v>
      </c>
      <c r="G16" s="90">
        <v>-25680.129999999888</v>
      </c>
      <c r="H16" s="90">
        <v>731867.23</v>
      </c>
      <c r="I16" s="90">
        <v>-32726.589999999851</v>
      </c>
      <c r="J16" s="90">
        <v>-363176.80000000028</v>
      </c>
      <c r="K16" s="90">
        <v>-391724.68999999994</v>
      </c>
      <c r="L16" s="90">
        <v>717166.26000000024</v>
      </c>
      <c r="M16" s="90">
        <v>77090.010000000242</v>
      </c>
      <c r="N16" s="90">
        <v>620861.90999999922</v>
      </c>
      <c r="O16" s="90">
        <v>529465.55000000028</v>
      </c>
      <c r="P16" s="90">
        <v>-85331.429999999702</v>
      </c>
      <c r="Q16" s="90">
        <v>-2347.269999999553</v>
      </c>
      <c r="R16" s="90">
        <v>-251371.93000000017</v>
      </c>
      <c r="S16" s="90">
        <v>234589.57999999961</v>
      </c>
      <c r="T16" s="90">
        <v>-393825.39000000013</v>
      </c>
      <c r="U16" s="90">
        <v>71645.399999999907</v>
      </c>
      <c r="V16" s="90">
        <v>211385.2200000002</v>
      </c>
      <c r="W16" s="90">
        <v>-301163.79000000004</v>
      </c>
      <c r="X16" s="90">
        <v>272445.35000000009</v>
      </c>
      <c r="Y16" s="90">
        <v>0</v>
      </c>
      <c r="Z16" s="90">
        <v>175000</v>
      </c>
      <c r="AA16" s="90">
        <v>175000</v>
      </c>
      <c r="AB16" s="90">
        <v>875000</v>
      </c>
    </row>
    <row r="17" spans="2:28">
      <c r="B17" s="1" t="s">
        <v>129</v>
      </c>
      <c r="E17" s="90">
        <v>-76006.099999999627</v>
      </c>
      <c r="F17" s="90">
        <v>-281353.60000000009</v>
      </c>
      <c r="G17" s="90">
        <v>743755.99000000022</v>
      </c>
      <c r="H17" s="90">
        <v>-444178.44000000041</v>
      </c>
      <c r="I17" s="90">
        <v>-39151.119999999646</v>
      </c>
      <c r="J17" s="90">
        <v>678707.58999999985</v>
      </c>
      <c r="K17" s="90">
        <v>-35218</v>
      </c>
      <c r="L17" s="90">
        <v>-546696.30000000028</v>
      </c>
      <c r="M17" s="90">
        <v>347639.39999999991</v>
      </c>
      <c r="N17" s="90">
        <v>448017.77</v>
      </c>
      <c r="O17" s="90">
        <v>-1120944.73</v>
      </c>
      <c r="P17" s="90">
        <v>687895.98000000045</v>
      </c>
      <c r="Q17" s="90">
        <v>-162521.7200000002</v>
      </c>
      <c r="R17" s="90">
        <v>34403.69000000041</v>
      </c>
      <c r="S17" s="90">
        <v>152805.89999999944</v>
      </c>
      <c r="T17" s="90">
        <v>1364.8300000000745</v>
      </c>
      <c r="U17" s="90">
        <v>-106010.53000000026</v>
      </c>
      <c r="V17" s="90">
        <v>319883.63000000035</v>
      </c>
      <c r="W17" s="90">
        <v>197789.39000000013</v>
      </c>
      <c r="X17" s="90">
        <v>820492.35103256907</v>
      </c>
      <c r="Y17" s="90">
        <v>-390466.36497394461</v>
      </c>
      <c r="Z17" s="90">
        <v>104421.63202605583</v>
      </c>
      <c r="AA17" s="90">
        <v>-718451.8032174306</v>
      </c>
      <c r="AB17" s="90">
        <v>-55834.425723944325</v>
      </c>
    </row>
    <row r="18" spans="2:28">
      <c r="B18" s="1" t="s">
        <v>73</v>
      </c>
      <c r="E18" s="90">
        <v>88252.25</v>
      </c>
      <c r="F18" s="90">
        <v>-375749.31999999989</v>
      </c>
      <c r="G18" s="90">
        <v>283032.19</v>
      </c>
      <c r="H18" s="90">
        <v>87320.409999999916</v>
      </c>
      <c r="I18" s="90">
        <v>-115234.77000000014</v>
      </c>
      <c r="J18" s="90">
        <v>378270.14</v>
      </c>
      <c r="K18" s="90">
        <v>303363.6100000001</v>
      </c>
      <c r="L18" s="90">
        <v>-840502.37</v>
      </c>
      <c r="M18" s="90">
        <v>451328.88</v>
      </c>
      <c r="N18" s="90">
        <v>60603.839999999851</v>
      </c>
      <c r="O18" s="90">
        <v>145071.13000000012</v>
      </c>
      <c r="P18" s="90">
        <v>398700.7100000002</v>
      </c>
      <c r="Q18" s="90">
        <v>-508297.88999999966</v>
      </c>
      <c r="R18" s="90">
        <v>432056.08000000007</v>
      </c>
      <c r="S18" s="90">
        <v>-736278.12999999977</v>
      </c>
      <c r="T18" s="90">
        <v>460472.20000000007</v>
      </c>
      <c r="U18" s="90">
        <v>456705.42999999993</v>
      </c>
      <c r="V18" s="90">
        <v>-246650.8899999999</v>
      </c>
      <c r="W18" s="90">
        <v>638972.43999999994</v>
      </c>
      <c r="X18" s="90">
        <v>-821208.0828115386</v>
      </c>
      <c r="Y18" s="90">
        <v>307021.68683076929</v>
      </c>
      <c r="Z18" s="90">
        <v>324520.44665000006</v>
      </c>
      <c r="AA18" s="90">
        <v>-530978.77750769234</v>
      </c>
      <c r="AB18" s="90">
        <v>456087.66263461555</v>
      </c>
    </row>
    <row r="19" spans="2:28">
      <c r="B19" s="1" t="s">
        <v>205</v>
      </c>
      <c r="E19" s="90">
        <v>-64226.580000000657</v>
      </c>
      <c r="F19" s="90">
        <v>448030.7000000003</v>
      </c>
      <c r="G19" s="90">
        <v>-453674.64000000007</v>
      </c>
      <c r="H19" s="90">
        <v>52645.390000000072</v>
      </c>
      <c r="I19" s="90">
        <v>324506.30000000028</v>
      </c>
      <c r="J19" s="90">
        <v>-256028.8000000001</v>
      </c>
      <c r="K19" s="90">
        <v>7985.9900000002235</v>
      </c>
      <c r="L19" s="90">
        <v>297428.11000000004</v>
      </c>
      <c r="M19" s="90">
        <v>-254693.03000000014</v>
      </c>
      <c r="N19" s="90">
        <v>-12994.60000000021</v>
      </c>
      <c r="O19" s="90">
        <v>321373.43999999983</v>
      </c>
      <c r="P19" s="90">
        <v>-212155.38000000012</v>
      </c>
      <c r="Q19" s="90">
        <v>-287147.81999999995</v>
      </c>
      <c r="R19" s="90">
        <v>438412.27000000048</v>
      </c>
      <c r="S19" s="90">
        <v>345853.86</v>
      </c>
      <c r="T19" s="90">
        <v>54637.019999999786</v>
      </c>
      <c r="U19" s="90">
        <v>398049.9700000002</v>
      </c>
      <c r="V19" s="90">
        <v>-326481.20000000065</v>
      </c>
      <c r="W19" s="90">
        <v>5928.0600000002887</v>
      </c>
      <c r="X19" s="90">
        <v>0</v>
      </c>
      <c r="Y19" s="90">
        <v>250000</v>
      </c>
      <c r="Z19" s="90">
        <v>-250000</v>
      </c>
      <c r="AA19" s="90">
        <v>0</v>
      </c>
      <c r="AB19" s="90">
        <v>250000</v>
      </c>
    </row>
    <row r="20" spans="2:28">
      <c r="B20" s="1" t="s">
        <v>206</v>
      </c>
      <c r="E20" s="90">
        <v>-22310.120000002382</v>
      </c>
      <c r="F20" s="90">
        <v>28934.259999999602</v>
      </c>
      <c r="G20" s="90">
        <v>24845.730000002775</v>
      </c>
      <c r="H20" s="90">
        <v>128667.76000000001</v>
      </c>
      <c r="I20" s="90">
        <v>254893.56000000006</v>
      </c>
      <c r="J20" s="90">
        <v>66691.939999999944</v>
      </c>
      <c r="K20" s="90">
        <v>-42671.689999999944</v>
      </c>
      <c r="L20" s="90">
        <v>44333.390000000014</v>
      </c>
      <c r="M20" s="90">
        <v>14048.54999999993</v>
      </c>
      <c r="N20" s="90">
        <v>-118514.38</v>
      </c>
      <c r="O20" s="90">
        <v>-78712.289999999921</v>
      </c>
      <c r="P20" s="90">
        <v>134613.25</v>
      </c>
      <c r="Q20" s="90">
        <v>91830.929999999818</v>
      </c>
      <c r="R20" s="90">
        <v>-59298.559999999707</v>
      </c>
      <c r="S20" s="90">
        <v>-55720.780000000144</v>
      </c>
      <c r="T20" s="90">
        <v>15700.099999999977</v>
      </c>
      <c r="U20" s="90">
        <v>-187882.90000000002</v>
      </c>
      <c r="V20" s="90">
        <v>128227.23999999999</v>
      </c>
      <c r="W20" s="90">
        <v>-5661.4600000000792</v>
      </c>
      <c r="X20" s="90">
        <v>0</v>
      </c>
      <c r="Y20" s="90">
        <v>0</v>
      </c>
      <c r="Z20" s="90">
        <v>0</v>
      </c>
      <c r="AA20" s="90">
        <v>0</v>
      </c>
      <c r="AB20" s="90">
        <v>0</v>
      </c>
    </row>
    <row r="21" spans="2:28">
      <c r="B21" s="15" t="s">
        <v>130</v>
      </c>
      <c r="C21" s="15"/>
      <c r="D21" s="15"/>
      <c r="E21" s="85">
        <v>-8837.3290410966147</v>
      </c>
      <c r="F21" s="85">
        <v>-231684.3163013701</v>
      </c>
      <c r="G21" s="85">
        <v>382057.02095890703</v>
      </c>
      <c r="H21" s="85">
        <v>999158.61095890403</v>
      </c>
      <c r="I21" s="85">
        <v>11468.603698630934</v>
      </c>
      <c r="J21" s="85">
        <v>164277.27095890342</v>
      </c>
      <c r="K21" s="85">
        <v>355206.47095890448</v>
      </c>
      <c r="L21" s="85">
        <v>-640853.13630136976</v>
      </c>
      <c r="M21" s="85">
        <v>760247.97095890413</v>
      </c>
      <c r="N21" s="85">
        <v>-9656.3790410971269</v>
      </c>
      <c r="O21" s="85">
        <v>304228.73369863071</v>
      </c>
      <c r="P21" s="85">
        <v>1193364.5809589049</v>
      </c>
      <c r="Q21" s="85">
        <v>-892080.49904109514</v>
      </c>
      <c r="R21" s="85">
        <v>395696.61369863112</v>
      </c>
      <c r="S21" s="85">
        <v>-12816.879041096894</v>
      </c>
      <c r="T21" s="85">
        <v>369092.04095890379</v>
      </c>
      <c r="U21" s="85">
        <v>274853.00369863032</v>
      </c>
      <c r="V21" s="85">
        <v>316401.22095890413</v>
      </c>
      <c r="W21" s="85">
        <v>299417.17095890432</v>
      </c>
      <c r="X21" s="85">
        <v>850737.17708449671</v>
      </c>
      <c r="Y21" s="85">
        <v>247135.12358495942</v>
      </c>
      <c r="Z21" s="85">
        <v>378521.88040419086</v>
      </c>
      <c r="AA21" s="85">
        <v>-1238495.6637297897</v>
      </c>
      <c r="AB21" s="85">
        <v>1549833.038638806</v>
      </c>
    </row>
    <row r="22" spans="2:28"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</row>
    <row r="23" spans="2:28">
      <c r="B23" s="86" t="s">
        <v>131</v>
      </c>
      <c r="C23" s="15"/>
      <c r="D23" s="15"/>
      <c r="E23" s="87">
        <v>190084.41999999911</v>
      </c>
      <c r="F23" s="87">
        <v>-184186.85000000068</v>
      </c>
      <c r="G23" s="87">
        <v>704717.58000000287</v>
      </c>
      <c r="H23" s="87">
        <v>1201961.1399999997</v>
      </c>
      <c r="I23" s="87">
        <v>738495.75000000035</v>
      </c>
      <c r="J23" s="87">
        <v>283697.62999999954</v>
      </c>
      <c r="K23" s="87">
        <v>614454.82999999984</v>
      </c>
      <c r="L23" s="87">
        <v>-161460.65000000084</v>
      </c>
      <c r="M23" s="87">
        <v>1143020.9599999995</v>
      </c>
      <c r="N23" s="87">
        <v>191076.35999999891</v>
      </c>
      <c r="O23" s="87">
        <v>323570.760000001</v>
      </c>
      <c r="P23" s="87">
        <v>1304436.4600000007</v>
      </c>
      <c r="Q23" s="87">
        <v>-517959.6999999996</v>
      </c>
      <c r="R23" s="87">
        <v>789501.78000000166</v>
      </c>
      <c r="S23" s="87">
        <v>378976.23999999982</v>
      </c>
      <c r="T23" s="87">
        <v>665098.58999999962</v>
      </c>
      <c r="U23" s="87">
        <v>1343599.330000001</v>
      </c>
      <c r="V23" s="87">
        <v>416311.06000000052</v>
      </c>
      <c r="W23" s="87">
        <v>664860.41999999969</v>
      </c>
      <c r="X23" s="87">
        <v>1389380.7698730463</v>
      </c>
      <c r="Y23" s="87">
        <v>763783.69538246572</v>
      </c>
      <c r="Z23" s="87">
        <v>663392.3898555428</v>
      </c>
      <c r="AA23" s="87">
        <v>-687395.27913354849</v>
      </c>
      <c r="AB23" s="87">
        <v>1925412.2231670814</v>
      </c>
    </row>
    <row r="24" spans="2:28"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</row>
    <row r="25" spans="2:28">
      <c r="B25" s="1" t="s">
        <v>132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  <c r="J25" s="90">
        <v>0</v>
      </c>
      <c r="K25" s="90">
        <v>0</v>
      </c>
      <c r="L25" s="90">
        <v>0</v>
      </c>
      <c r="M25" s="90">
        <v>0</v>
      </c>
      <c r="N25" s="90">
        <v>0</v>
      </c>
      <c r="O25" s="90">
        <v>0</v>
      </c>
      <c r="P25" s="90">
        <v>0</v>
      </c>
      <c r="Q25" s="90">
        <v>0</v>
      </c>
      <c r="R25" s="90">
        <v>0</v>
      </c>
      <c r="S25" s="90">
        <v>0</v>
      </c>
      <c r="T25" s="90">
        <v>0</v>
      </c>
      <c r="U25" s="90">
        <v>0</v>
      </c>
      <c r="V25" s="90">
        <v>0</v>
      </c>
      <c r="W25" s="90">
        <v>0</v>
      </c>
      <c r="X25" s="90">
        <v>0</v>
      </c>
      <c r="Y25" s="90">
        <v>0</v>
      </c>
      <c r="Z25" s="90">
        <v>0</v>
      </c>
      <c r="AA25" s="90">
        <v>0</v>
      </c>
      <c r="AB25" s="90">
        <v>0</v>
      </c>
    </row>
    <row r="26" spans="2:28">
      <c r="B26" s="1" t="s">
        <v>154</v>
      </c>
      <c r="E26" s="90">
        <v>-633007.75</v>
      </c>
      <c r="F26" s="90">
        <v>-530186.24000000209</v>
      </c>
      <c r="G26" s="90">
        <v>-641357.51999999955</v>
      </c>
      <c r="H26" s="90">
        <v>-887239.73000000045</v>
      </c>
      <c r="I26" s="90">
        <v>-635436.16000000015</v>
      </c>
      <c r="J26" s="90">
        <v>346843.57000000402</v>
      </c>
      <c r="K26" s="90">
        <v>-57506.170000001788</v>
      </c>
      <c r="L26" s="90">
        <v>-520225.53999999911</v>
      </c>
      <c r="M26" s="90">
        <v>-386588.36999999732</v>
      </c>
      <c r="N26" s="90">
        <v>-477267.08000000252</v>
      </c>
      <c r="O26" s="90">
        <v>-1236113.7300000004</v>
      </c>
      <c r="P26" s="90">
        <v>-482497.73000000045</v>
      </c>
      <c r="Q26" s="90">
        <v>-190674.8900000006</v>
      </c>
      <c r="R26" s="90">
        <v>121307.53999999911</v>
      </c>
      <c r="S26" s="90">
        <v>-581977.94000000134</v>
      </c>
      <c r="T26" s="90">
        <v>-121119.93000000343</v>
      </c>
      <c r="U26" s="90">
        <v>-684395.31000000238</v>
      </c>
      <c r="V26" s="90">
        <v>-201889.8900000006</v>
      </c>
      <c r="W26" s="90">
        <v>-151945.76999999955</v>
      </c>
      <c r="X26" s="90">
        <v>-270000</v>
      </c>
      <c r="Y26" s="90">
        <v>-735000</v>
      </c>
      <c r="Z26" s="90">
        <v>-655000</v>
      </c>
      <c r="AA26" s="90">
        <v>-190000</v>
      </c>
      <c r="AB26" s="90">
        <v>-285000</v>
      </c>
    </row>
    <row r="27" spans="2:28">
      <c r="B27" s="1" t="s">
        <v>155</v>
      </c>
      <c r="E27" s="90">
        <v>-171829.43000000002</v>
      </c>
      <c r="F27" s="90">
        <v>-93776.72</v>
      </c>
      <c r="G27" s="90">
        <v>-63340.75</v>
      </c>
      <c r="H27" s="90">
        <v>-46464.159999999974</v>
      </c>
      <c r="I27" s="90">
        <v>-64571.030000000028</v>
      </c>
      <c r="J27" s="90">
        <v>-85106.94</v>
      </c>
      <c r="K27" s="90">
        <v>-222016.34999999998</v>
      </c>
      <c r="L27" s="90">
        <v>-174660.39</v>
      </c>
      <c r="M27" s="90">
        <v>-143255.12000000011</v>
      </c>
      <c r="N27" s="90">
        <v>-111223.87999999989</v>
      </c>
      <c r="O27" s="90">
        <v>-103301.46999999997</v>
      </c>
      <c r="P27" s="90">
        <v>21069.719999999972</v>
      </c>
      <c r="Q27" s="90">
        <v>-185371.65999999992</v>
      </c>
      <c r="R27" s="90">
        <v>-270987.55999999936</v>
      </c>
      <c r="S27" s="90">
        <v>-175994.18999999575</v>
      </c>
      <c r="T27" s="90">
        <v>-213527.61999999592</v>
      </c>
      <c r="U27" s="90">
        <v>-240022.95999999577</v>
      </c>
      <c r="V27" s="90">
        <v>-100705.22999999998</v>
      </c>
      <c r="W27" s="90">
        <v>-97162.270000000019</v>
      </c>
      <c r="X27" s="90">
        <v>-81333.333333333489</v>
      </c>
      <c r="Y27" s="90">
        <v>-81333.333333333489</v>
      </c>
      <c r="Z27" s="90">
        <v>-81333.333333333489</v>
      </c>
      <c r="AA27" s="90">
        <v>-81333.333333333489</v>
      </c>
      <c r="AB27" s="90">
        <v>-81333.333333333489</v>
      </c>
    </row>
    <row r="28" spans="2:28">
      <c r="B28" s="86" t="s">
        <v>133</v>
      </c>
      <c r="C28" s="15"/>
      <c r="D28" s="15"/>
      <c r="E28" s="87">
        <v>-804837.18</v>
      </c>
      <c r="F28" s="87">
        <v>-623962.96000000206</v>
      </c>
      <c r="G28" s="87">
        <v>-704698.26999999955</v>
      </c>
      <c r="H28" s="87">
        <v>-933703.89000000036</v>
      </c>
      <c r="I28" s="87">
        <v>-700007.19000000018</v>
      </c>
      <c r="J28" s="87">
        <v>261736.63000000402</v>
      </c>
      <c r="K28" s="87">
        <v>-279522.52000000176</v>
      </c>
      <c r="L28" s="87">
        <v>-694885.92999999912</v>
      </c>
      <c r="M28" s="87">
        <v>-529843.48999999743</v>
      </c>
      <c r="N28" s="87">
        <v>-588490.96000000241</v>
      </c>
      <c r="O28" s="87">
        <v>-1339415.2000000004</v>
      </c>
      <c r="P28" s="87">
        <v>-461428.01000000047</v>
      </c>
      <c r="Q28" s="87">
        <v>-376046.55000000051</v>
      </c>
      <c r="R28" s="87">
        <v>-149680.02000000025</v>
      </c>
      <c r="S28" s="87">
        <v>-757972.12999999709</v>
      </c>
      <c r="T28" s="87">
        <v>-334647.54999999935</v>
      </c>
      <c r="U28" s="87">
        <v>-924418.26999999816</v>
      </c>
      <c r="V28" s="87">
        <v>-302595.12000000058</v>
      </c>
      <c r="W28" s="87">
        <v>-249108.03999999957</v>
      </c>
      <c r="X28" s="87">
        <v>-351333.33333333349</v>
      </c>
      <c r="Y28" s="87">
        <v>-816333.33333333349</v>
      </c>
      <c r="Z28" s="87">
        <v>-736333.33333333349</v>
      </c>
      <c r="AA28" s="87">
        <v>-271333.33333333349</v>
      </c>
      <c r="AB28" s="87">
        <v>-366333.33333333349</v>
      </c>
    </row>
    <row r="29" spans="2:28"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</row>
    <row r="30" spans="2:28">
      <c r="B30" s="86" t="s">
        <v>134</v>
      </c>
      <c r="C30" s="15"/>
      <c r="D30" s="15"/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</row>
    <row r="31" spans="2:28"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</row>
    <row r="32" spans="2:28" hidden="1" outlineLevel="1">
      <c r="B32" s="1" t="s">
        <v>135</v>
      </c>
      <c r="E32" s="90">
        <v>0</v>
      </c>
      <c r="F32" s="90">
        <v>0</v>
      </c>
      <c r="G32" s="90">
        <v>0</v>
      </c>
      <c r="H32" s="90">
        <v>0</v>
      </c>
      <c r="I32" s="90">
        <v>0</v>
      </c>
      <c r="J32" s="90">
        <v>0</v>
      </c>
      <c r="K32" s="90">
        <v>0</v>
      </c>
      <c r="L32" s="90">
        <v>0</v>
      </c>
      <c r="M32" s="90">
        <v>0</v>
      </c>
      <c r="N32" s="90">
        <v>0</v>
      </c>
      <c r="O32" s="90">
        <v>0</v>
      </c>
      <c r="P32" s="90">
        <v>0</v>
      </c>
      <c r="Q32" s="90">
        <v>0</v>
      </c>
      <c r="R32" s="90">
        <v>0</v>
      </c>
      <c r="S32" s="90">
        <v>0</v>
      </c>
      <c r="T32" s="90">
        <v>0</v>
      </c>
      <c r="U32" s="90">
        <v>0</v>
      </c>
      <c r="V32" s="90">
        <v>0</v>
      </c>
      <c r="W32" s="90">
        <v>0</v>
      </c>
      <c r="X32" s="90">
        <v>0</v>
      </c>
      <c r="Y32" s="90">
        <v>0</v>
      </c>
      <c r="Z32" s="90">
        <v>0</v>
      </c>
      <c r="AA32" s="90">
        <v>0</v>
      </c>
      <c r="AB32" s="90">
        <v>0</v>
      </c>
    </row>
    <row r="33" spans="2:28" hidden="1" outlineLevel="1">
      <c r="B33" s="1" t="s">
        <v>136</v>
      </c>
      <c r="E33" s="90">
        <v>0</v>
      </c>
      <c r="F33" s="90">
        <v>0</v>
      </c>
      <c r="G33" s="90">
        <v>0</v>
      </c>
      <c r="H33" s="90">
        <v>0</v>
      </c>
      <c r="I33" s="90">
        <v>0</v>
      </c>
      <c r="J33" s="90">
        <v>0</v>
      </c>
      <c r="K33" s="90">
        <v>0</v>
      </c>
      <c r="L33" s="90">
        <v>0</v>
      </c>
      <c r="M33" s="90">
        <v>0</v>
      </c>
      <c r="N33" s="90">
        <v>0</v>
      </c>
      <c r="O33" s="90">
        <v>0</v>
      </c>
      <c r="P33" s="90">
        <v>0</v>
      </c>
      <c r="Q33" s="90">
        <v>0</v>
      </c>
      <c r="R33" s="90">
        <v>0</v>
      </c>
      <c r="S33" s="90">
        <v>0</v>
      </c>
      <c r="T33" s="90">
        <v>0</v>
      </c>
      <c r="U33" s="90">
        <v>0</v>
      </c>
      <c r="V33" s="90">
        <v>0</v>
      </c>
      <c r="W33" s="90">
        <v>0</v>
      </c>
      <c r="X33" s="90">
        <v>0</v>
      </c>
      <c r="Y33" s="90">
        <v>0</v>
      </c>
      <c r="Z33" s="90">
        <v>0</v>
      </c>
      <c r="AA33" s="90">
        <v>0</v>
      </c>
      <c r="AB33" s="90">
        <v>0</v>
      </c>
    </row>
    <row r="34" spans="2:28" hidden="1" outlineLevel="1">
      <c r="B34" s="1" t="s">
        <v>227</v>
      </c>
      <c r="E34" s="90">
        <v>3.637978807091713E-12</v>
      </c>
      <c r="F34" s="90">
        <v>-7.2759576141834259E-12</v>
      </c>
      <c r="G34" s="90">
        <v>1.8189894035458565E-11</v>
      </c>
      <c r="H34" s="90">
        <v>-1.0913936421275139E-11</v>
      </c>
      <c r="I34" s="90">
        <v>-7.2759576141834259E-12</v>
      </c>
      <c r="J34" s="90">
        <v>0</v>
      </c>
      <c r="K34" s="90">
        <v>0</v>
      </c>
      <c r="L34" s="90">
        <v>-7.2759576141834259E-12</v>
      </c>
      <c r="M34" s="90">
        <v>0</v>
      </c>
      <c r="N34" s="90">
        <v>0</v>
      </c>
      <c r="O34" s="90">
        <v>-7.2759576141834259E-12</v>
      </c>
      <c r="P34" s="90">
        <v>0</v>
      </c>
      <c r="Q34" s="90">
        <v>0</v>
      </c>
      <c r="R34" s="90">
        <v>0</v>
      </c>
      <c r="S34" s="90">
        <v>0</v>
      </c>
      <c r="T34" s="90">
        <v>0</v>
      </c>
      <c r="U34" s="90">
        <v>0</v>
      </c>
      <c r="V34" s="90">
        <v>0</v>
      </c>
      <c r="W34" s="90">
        <v>7.2759576141834259E-12</v>
      </c>
      <c r="X34" s="90">
        <v>0</v>
      </c>
      <c r="Y34" s="90">
        <v>0</v>
      </c>
      <c r="Z34" s="90">
        <v>0</v>
      </c>
      <c r="AA34" s="90">
        <v>0</v>
      </c>
      <c r="AB34" s="90">
        <v>0</v>
      </c>
    </row>
    <row r="35" spans="2:28" collapsed="1">
      <c r="B35" s="1" t="s">
        <v>156</v>
      </c>
      <c r="E35" s="90">
        <v>-304553.00000000058</v>
      </c>
      <c r="F35" s="90">
        <v>450000.00000000035</v>
      </c>
      <c r="G35" s="90">
        <v>400217.18506849301</v>
      </c>
      <c r="H35" s="90">
        <v>-379840.37000000203</v>
      </c>
      <c r="I35" s="90">
        <v>250000.00000000111</v>
      </c>
      <c r="J35" s="90">
        <v>-338009.31999999919</v>
      </c>
      <c r="K35" s="90">
        <v>0</v>
      </c>
      <c r="L35" s="90">
        <v>399999.9999999993</v>
      </c>
      <c r="M35" s="90">
        <v>-513588.89000000106</v>
      </c>
      <c r="N35" s="90">
        <v>-4.3655745685100555E-10</v>
      </c>
      <c r="O35" s="90">
        <v>640000.0000000007</v>
      </c>
      <c r="P35" s="90">
        <v>620000.00057534291</v>
      </c>
      <c r="Q35" s="90">
        <v>-529123.64000000106</v>
      </c>
      <c r="R35" s="90">
        <v>350000.00000000012</v>
      </c>
      <c r="S35" s="90">
        <v>-1577.9322191764659</v>
      </c>
      <c r="T35" s="90">
        <v>-295118.46136986231</v>
      </c>
      <c r="U35" s="90">
        <v>-2.9103830456733704E-10</v>
      </c>
      <c r="V35" s="90">
        <v>-164852.90216438373</v>
      </c>
      <c r="W35" s="90">
        <v>0</v>
      </c>
      <c r="X35" s="90">
        <v>1.2223608791828156E-9</v>
      </c>
      <c r="Y35" s="90">
        <v>-545351.14432876743</v>
      </c>
      <c r="Z35" s="90">
        <v>0</v>
      </c>
      <c r="AA35" s="90">
        <v>4.3655745685100555E-10</v>
      </c>
      <c r="AB35" s="90">
        <v>-540602.2632054789</v>
      </c>
    </row>
    <row r="36" spans="2:28" hidden="1" outlineLevel="1">
      <c r="B36" s="1" t="s">
        <v>226</v>
      </c>
      <c r="E36" s="90">
        <v>0</v>
      </c>
      <c r="F36" s="90">
        <v>0</v>
      </c>
      <c r="G36" s="90">
        <v>0</v>
      </c>
      <c r="H36" s="90">
        <v>0</v>
      </c>
      <c r="I36" s="90">
        <v>0</v>
      </c>
      <c r="J36" s="90">
        <v>0</v>
      </c>
      <c r="K36" s="90">
        <v>0</v>
      </c>
      <c r="L36" s="90">
        <v>0</v>
      </c>
      <c r="M36" s="90">
        <v>0</v>
      </c>
      <c r="N36" s="90">
        <v>0</v>
      </c>
      <c r="O36" s="90">
        <v>0</v>
      </c>
      <c r="P36" s="90">
        <v>0</v>
      </c>
      <c r="Q36" s="90">
        <v>0</v>
      </c>
      <c r="R36" s="90">
        <v>0</v>
      </c>
      <c r="S36" s="90">
        <v>0</v>
      </c>
      <c r="T36" s="90">
        <v>0</v>
      </c>
      <c r="U36" s="90">
        <v>0</v>
      </c>
      <c r="V36" s="90">
        <v>0</v>
      </c>
      <c r="W36" s="90">
        <v>0</v>
      </c>
      <c r="X36" s="90">
        <v>0</v>
      </c>
      <c r="Y36" s="90">
        <v>0</v>
      </c>
      <c r="Z36" s="90">
        <v>0</v>
      </c>
      <c r="AA36" s="90">
        <v>0</v>
      </c>
      <c r="AB36" s="90">
        <v>0</v>
      </c>
    </row>
    <row r="37" spans="2:28" hidden="1" outlineLevel="1">
      <c r="B37" s="1" t="s">
        <v>225</v>
      </c>
      <c r="E37" s="90">
        <v>0</v>
      </c>
      <c r="F37" s="90">
        <v>0</v>
      </c>
      <c r="G37" s="90">
        <v>0</v>
      </c>
      <c r="H37" s="90">
        <v>0</v>
      </c>
      <c r="I37" s="90">
        <v>0</v>
      </c>
      <c r="J37" s="90">
        <v>0</v>
      </c>
      <c r="K37" s="90">
        <v>0</v>
      </c>
      <c r="L37" s="90">
        <v>0</v>
      </c>
      <c r="M37" s="90">
        <v>0</v>
      </c>
      <c r="N37" s="90">
        <v>0</v>
      </c>
      <c r="O37" s="90">
        <v>0</v>
      </c>
      <c r="P37" s="90">
        <v>0</v>
      </c>
      <c r="Q37" s="90">
        <v>0</v>
      </c>
      <c r="R37" s="90">
        <v>0</v>
      </c>
      <c r="S37" s="90">
        <v>0</v>
      </c>
      <c r="T37" s="90">
        <v>0</v>
      </c>
      <c r="U37" s="90">
        <v>0</v>
      </c>
      <c r="V37" s="90">
        <v>0</v>
      </c>
      <c r="W37" s="90">
        <v>0</v>
      </c>
      <c r="X37" s="90">
        <v>0</v>
      </c>
      <c r="Y37" s="90">
        <v>0</v>
      </c>
      <c r="Z37" s="90">
        <v>0</v>
      </c>
      <c r="AA37" s="90">
        <v>0</v>
      </c>
      <c r="AB37" s="90">
        <v>0</v>
      </c>
    </row>
    <row r="38" spans="2:28" hidden="1" outlineLevel="1">
      <c r="B38" s="1" t="s">
        <v>220</v>
      </c>
      <c r="E38" s="90">
        <v>0</v>
      </c>
      <c r="F38" s="90">
        <v>-2.3283064365386963E-10</v>
      </c>
      <c r="G38" s="90">
        <v>0</v>
      </c>
      <c r="H38" s="90">
        <v>-2.3283064365386963E-10</v>
      </c>
      <c r="I38" s="90">
        <v>-4.6566128730773926E-10</v>
      </c>
      <c r="J38" s="90">
        <v>-2.3283064365386963E-10</v>
      </c>
      <c r="K38" s="90">
        <v>-4.6566128730773926E-10</v>
      </c>
      <c r="L38" s="90">
        <v>-6.9849193096160889E-10</v>
      </c>
      <c r="M38" s="90">
        <v>-4.6566128730773926E-10</v>
      </c>
      <c r="N38" s="90">
        <v>-6.9849193096160889E-10</v>
      </c>
      <c r="O38" s="90">
        <v>-9.3132257461547852E-10</v>
      </c>
      <c r="P38" s="90">
        <v>2041563.9999999993</v>
      </c>
      <c r="Q38" s="90">
        <v>0</v>
      </c>
      <c r="R38" s="90">
        <v>-4.6566128730773926E-10</v>
      </c>
      <c r="S38" s="90">
        <v>4.6566128730773926E-10</v>
      </c>
      <c r="T38" s="90">
        <v>0</v>
      </c>
      <c r="U38" s="90">
        <v>-4.6566128730773926E-10</v>
      </c>
      <c r="V38" s="90">
        <v>4.6566128730773926E-10</v>
      </c>
      <c r="W38" s="90">
        <v>0</v>
      </c>
      <c r="X38" s="90">
        <v>1.3969838619232178E-9</v>
      </c>
      <c r="Y38" s="90">
        <v>-1.3969838619232178E-9</v>
      </c>
      <c r="Z38" s="90">
        <v>0</v>
      </c>
      <c r="AA38" s="90">
        <v>1.3969838619232178E-9</v>
      </c>
      <c r="AB38" s="90">
        <v>-1.3969838619232178E-9</v>
      </c>
    </row>
    <row r="39" spans="2:28" hidden="1" outlineLevel="1">
      <c r="B39" s="1" t="s">
        <v>137</v>
      </c>
      <c r="E39" s="90">
        <v>0</v>
      </c>
      <c r="F39" s="90">
        <v>0</v>
      </c>
      <c r="G39" s="90">
        <v>0</v>
      </c>
      <c r="H39" s="90">
        <v>0</v>
      </c>
      <c r="I39" s="90">
        <v>0</v>
      </c>
      <c r="J39" s="90">
        <v>0</v>
      </c>
      <c r="K39" s="90">
        <v>0</v>
      </c>
      <c r="L39" s="90">
        <v>0</v>
      </c>
      <c r="M39" s="90">
        <v>0</v>
      </c>
      <c r="N39" s="90">
        <v>0</v>
      </c>
      <c r="O39" s="90">
        <v>0</v>
      </c>
      <c r="P39" s="90">
        <v>-2038798.3856438342</v>
      </c>
      <c r="Q39" s="90">
        <v>0</v>
      </c>
      <c r="R39" s="90">
        <v>0</v>
      </c>
      <c r="S39" s="90">
        <v>0</v>
      </c>
      <c r="T39" s="90">
        <v>0</v>
      </c>
      <c r="U39" s="90">
        <v>0</v>
      </c>
      <c r="V39" s="90">
        <v>0</v>
      </c>
      <c r="W39" s="90">
        <v>0</v>
      </c>
      <c r="X39" s="90">
        <v>0</v>
      </c>
      <c r="Y39" s="90">
        <v>0</v>
      </c>
      <c r="Z39" s="90">
        <v>0</v>
      </c>
      <c r="AA39" s="90">
        <v>0</v>
      </c>
      <c r="AB39" s="90">
        <v>0</v>
      </c>
    </row>
    <row r="40" spans="2:28" hidden="1" outlineLevel="1">
      <c r="B40" s="1" t="s">
        <v>221</v>
      </c>
      <c r="E40" s="90">
        <v>0</v>
      </c>
      <c r="F40" s="90">
        <v>0</v>
      </c>
      <c r="G40" s="90">
        <v>0</v>
      </c>
      <c r="H40" s="90">
        <v>0</v>
      </c>
      <c r="I40" s="90">
        <v>0</v>
      </c>
      <c r="J40" s="90">
        <v>0</v>
      </c>
      <c r="K40" s="90">
        <v>0</v>
      </c>
      <c r="L40" s="90">
        <v>0</v>
      </c>
      <c r="M40" s="90">
        <v>0</v>
      </c>
      <c r="N40" s="90">
        <v>0</v>
      </c>
      <c r="O40" s="90">
        <v>0</v>
      </c>
      <c r="P40" s="90">
        <v>0</v>
      </c>
      <c r="Q40" s="90">
        <v>0</v>
      </c>
      <c r="R40" s="90">
        <v>0</v>
      </c>
      <c r="S40" s="90">
        <v>0</v>
      </c>
      <c r="T40" s="90">
        <v>0</v>
      </c>
      <c r="U40" s="90">
        <v>0</v>
      </c>
      <c r="V40" s="90">
        <v>0</v>
      </c>
      <c r="W40" s="90">
        <v>0</v>
      </c>
      <c r="X40" s="90">
        <v>0</v>
      </c>
      <c r="Y40" s="90">
        <v>0</v>
      </c>
      <c r="Z40" s="90">
        <v>0</v>
      </c>
      <c r="AA40" s="90">
        <v>0</v>
      </c>
      <c r="AB40" s="90">
        <v>0</v>
      </c>
    </row>
    <row r="41" spans="2:28" hidden="1" outlineLevel="1">
      <c r="B41" s="1" t="s">
        <v>222</v>
      </c>
      <c r="E41" s="90">
        <v>0</v>
      </c>
      <c r="F41" s="90">
        <v>0</v>
      </c>
      <c r="G41" s="90">
        <v>0</v>
      </c>
      <c r="H41" s="90">
        <v>0</v>
      </c>
      <c r="I41" s="90">
        <v>0</v>
      </c>
      <c r="J41" s="90">
        <v>0</v>
      </c>
      <c r="K41" s="90">
        <v>0</v>
      </c>
      <c r="L41" s="90">
        <v>0</v>
      </c>
      <c r="M41" s="90">
        <v>0</v>
      </c>
      <c r="N41" s="90">
        <v>0</v>
      </c>
      <c r="O41" s="90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</row>
    <row r="42" spans="2:28" collapsed="1">
      <c r="B42" s="86" t="s">
        <v>138</v>
      </c>
      <c r="C42" s="15"/>
      <c r="D42" s="15"/>
      <c r="E42" s="87">
        <v>-304553.00000000058</v>
      </c>
      <c r="F42" s="87">
        <v>450000.00000000012</v>
      </c>
      <c r="G42" s="87">
        <v>400217.18506849301</v>
      </c>
      <c r="H42" s="87">
        <v>-379840.37000000227</v>
      </c>
      <c r="I42" s="87">
        <v>250000.00000000064</v>
      </c>
      <c r="J42" s="87">
        <v>-338009.31999999942</v>
      </c>
      <c r="K42" s="87">
        <v>-4.6566128730773926E-10</v>
      </c>
      <c r="L42" s="87">
        <v>399999.9999999986</v>
      </c>
      <c r="M42" s="87">
        <v>-513588.89000000153</v>
      </c>
      <c r="N42" s="87">
        <v>-1.1350493878126144E-9</v>
      </c>
      <c r="O42" s="87">
        <v>639999.99999999977</v>
      </c>
      <c r="P42" s="87">
        <v>622765.61493150797</v>
      </c>
      <c r="Q42" s="87">
        <v>-529123.64000000106</v>
      </c>
      <c r="R42" s="87">
        <v>349999.99999999965</v>
      </c>
      <c r="S42" s="87">
        <v>-1577.9322191760002</v>
      </c>
      <c r="T42" s="87">
        <v>-295118.46136986231</v>
      </c>
      <c r="U42" s="87">
        <v>-7.5669959187507629E-10</v>
      </c>
      <c r="V42" s="87">
        <v>-164852.90216438327</v>
      </c>
      <c r="W42" s="87">
        <v>7.2759576141834259E-12</v>
      </c>
      <c r="X42" s="87">
        <v>2.6193447411060333E-9</v>
      </c>
      <c r="Y42" s="87">
        <v>-545351.14432876883</v>
      </c>
      <c r="Z42" s="87">
        <v>0</v>
      </c>
      <c r="AA42" s="87">
        <v>1.8335413187742233E-9</v>
      </c>
      <c r="AB42" s="87">
        <v>-540602.2632054803</v>
      </c>
    </row>
    <row r="43" spans="2:28"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</row>
    <row r="44" spans="2:28">
      <c r="B44" s="86" t="s">
        <v>157</v>
      </c>
      <c r="E44" s="87">
        <v>-919305.76000000152</v>
      </c>
      <c r="F44" s="87">
        <v>-358149.81000000262</v>
      </c>
      <c r="G44" s="87">
        <v>400236.49506849633</v>
      </c>
      <c r="H44" s="87">
        <v>-111583.12000000296</v>
      </c>
      <c r="I44" s="87">
        <v>288488.56000000081</v>
      </c>
      <c r="J44" s="87">
        <v>207424.94000000408</v>
      </c>
      <c r="K44" s="87">
        <v>334932.30999999761</v>
      </c>
      <c r="L44" s="87">
        <v>-456346.58000000136</v>
      </c>
      <c r="M44" s="87">
        <v>99588.58000000054</v>
      </c>
      <c r="N44" s="87">
        <v>-397414.60000000463</v>
      </c>
      <c r="O44" s="87">
        <v>-375844.43999999971</v>
      </c>
      <c r="P44" s="87">
        <v>1465774.0649315082</v>
      </c>
      <c r="Q44" s="87">
        <v>-1423129.8900000011</v>
      </c>
      <c r="R44" s="87">
        <v>989821.76000000106</v>
      </c>
      <c r="S44" s="87">
        <v>-380573.82221917331</v>
      </c>
      <c r="T44" s="87">
        <v>35332.578630137956</v>
      </c>
      <c r="U44" s="87">
        <v>419181.06000000209</v>
      </c>
      <c r="V44" s="87">
        <v>-51136.962164383323</v>
      </c>
      <c r="W44" s="87">
        <v>415752.38000000012</v>
      </c>
      <c r="X44" s="87">
        <v>1038047.4365397154</v>
      </c>
      <c r="Y44" s="87">
        <v>-597900.78227963659</v>
      </c>
      <c r="Z44" s="87">
        <v>-72940.943477790686</v>
      </c>
      <c r="AA44" s="87">
        <v>-958728.61246688012</v>
      </c>
      <c r="AB44" s="87">
        <v>1018476.6266282676</v>
      </c>
    </row>
    <row r="45" spans="2:28"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</row>
    <row r="46" spans="2:28"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 spans="2:28">
      <c r="B47" s="88" t="s">
        <v>139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2:28">
      <c r="B48" s="1" t="s">
        <v>140</v>
      </c>
      <c r="E48" s="90">
        <v>-919305.76000000152</v>
      </c>
      <c r="F48" s="90">
        <v>-358149.81000000262</v>
      </c>
      <c r="G48" s="90">
        <v>400236.49506849633</v>
      </c>
      <c r="H48" s="90">
        <v>-111583.12000000296</v>
      </c>
      <c r="I48" s="90">
        <v>288488.56000000081</v>
      </c>
      <c r="J48" s="90">
        <v>207424.94000000408</v>
      </c>
      <c r="K48" s="90">
        <v>334932.30999999761</v>
      </c>
      <c r="L48" s="90">
        <v>-456346.58000000136</v>
      </c>
      <c r="M48" s="90">
        <v>99588.58000000054</v>
      </c>
      <c r="N48" s="90">
        <v>-397414.60000000463</v>
      </c>
      <c r="O48" s="90">
        <v>-375844.43999999971</v>
      </c>
      <c r="P48" s="90">
        <v>1465774.0649315082</v>
      </c>
      <c r="Q48" s="90">
        <v>-1423129.8900000011</v>
      </c>
      <c r="R48" s="90">
        <v>989821.76000000106</v>
      </c>
      <c r="S48" s="90">
        <v>-380573.82221917331</v>
      </c>
      <c r="T48" s="90">
        <v>35332.578630137956</v>
      </c>
      <c r="U48" s="90">
        <v>419181.06000000209</v>
      </c>
      <c r="V48" s="90">
        <v>-51136.962164383323</v>
      </c>
      <c r="W48" s="90">
        <v>415752.38000000012</v>
      </c>
      <c r="X48" s="90">
        <v>1038047.4365397154</v>
      </c>
      <c r="Y48" s="90">
        <v>-597900.78227963659</v>
      </c>
      <c r="Z48" s="90">
        <v>-72940.943477790686</v>
      </c>
      <c r="AA48" s="90">
        <v>-958728.61246688012</v>
      </c>
      <c r="AB48" s="90">
        <v>1018476.6266282676</v>
      </c>
    </row>
    <row r="49" spans="2:28">
      <c r="B49" s="1" t="s">
        <v>141</v>
      </c>
      <c r="E49" s="90">
        <v>2232864.945050234</v>
      </c>
      <c r="F49" s="90">
        <v>1313559.1850502323</v>
      </c>
      <c r="G49" s="90">
        <v>955409.37505022972</v>
      </c>
      <c r="H49" s="90">
        <v>1355645.870118726</v>
      </c>
      <c r="I49" s="90">
        <v>1244062.7501187231</v>
      </c>
      <c r="J49" s="90">
        <v>1532551.3101187239</v>
      </c>
      <c r="K49" s="90">
        <v>1739976.250118728</v>
      </c>
      <c r="L49" s="90">
        <v>2074908.5601187255</v>
      </c>
      <c r="M49" s="90">
        <v>1618561.9801187241</v>
      </c>
      <c r="N49" s="90">
        <v>1718150.5601187246</v>
      </c>
      <c r="O49" s="90">
        <v>1320735.9601187198</v>
      </c>
      <c r="P49" s="90">
        <v>944891.52011872013</v>
      </c>
      <c r="Q49" s="90">
        <v>2410665.5850502281</v>
      </c>
      <c r="R49" s="90">
        <v>987535.69505022699</v>
      </c>
      <c r="S49" s="90">
        <v>1977357.4550502282</v>
      </c>
      <c r="T49" s="90">
        <v>1596783.6328310547</v>
      </c>
      <c r="U49" s="90">
        <v>1632116.2114611927</v>
      </c>
      <c r="V49" s="90">
        <v>2051297.2714611948</v>
      </c>
      <c r="W49" s="90">
        <v>2000160.3092968115</v>
      </c>
      <c r="X49" s="90">
        <v>2415912.6892968118</v>
      </c>
      <c r="Y49" s="90">
        <v>3453960.125836527</v>
      </c>
      <c r="Z49" s="90">
        <v>2856059.3435568903</v>
      </c>
      <c r="AA49" s="90">
        <v>2783118.4000790995</v>
      </c>
      <c r="AB49" s="90">
        <v>1824389.7876122193</v>
      </c>
    </row>
    <row r="50" spans="2:28">
      <c r="B50" s="16" t="s">
        <v>142</v>
      </c>
      <c r="C50" s="15"/>
      <c r="D50" s="15"/>
      <c r="E50" s="89">
        <v>1313559.1850502323</v>
      </c>
      <c r="F50" s="89">
        <v>955409.37505022972</v>
      </c>
      <c r="G50" s="89">
        <v>1355645.870118726</v>
      </c>
      <c r="H50" s="89">
        <v>1244062.7501187231</v>
      </c>
      <c r="I50" s="89">
        <v>1532551.3101187239</v>
      </c>
      <c r="J50" s="89">
        <v>1739976.250118728</v>
      </c>
      <c r="K50" s="89">
        <v>2074908.5601187255</v>
      </c>
      <c r="L50" s="89">
        <v>1618561.9801187241</v>
      </c>
      <c r="M50" s="89">
        <v>1718150.5601187246</v>
      </c>
      <c r="N50" s="89">
        <v>1320735.9601187198</v>
      </c>
      <c r="O50" s="89">
        <v>944891.52011872013</v>
      </c>
      <c r="P50" s="89">
        <v>2410665.5850502281</v>
      </c>
      <c r="Q50" s="89">
        <v>987535.69505022699</v>
      </c>
      <c r="R50" s="89">
        <v>1977357.4550502282</v>
      </c>
      <c r="S50" s="89">
        <v>1596783.6328310547</v>
      </c>
      <c r="T50" s="89">
        <v>1632116.2114611927</v>
      </c>
      <c r="U50" s="89">
        <v>2051297.2714611948</v>
      </c>
      <c r="V50" s="89">
        <v>2000160.3092968115</v>
      </c>
      <c r="W50" s="89">
        <v>2415912.6892968118</v>
      </c>
      <c r="X50" s="89">
        <v>3453960.125836527</v>
      </c>
      <c r="Y50" s="89">
        <v>2856059.3435568903</v>
      </c>
      <c r="Z50" s="89">
        <v>2783118.4000790995</v>
      </c>
      <c r="AA50" s="89">
        <v>1824389.7876122193</v>
      </c>
      <c r="AB50" s="89">
        <v>2842866.4142404869</v>
      </c>
    </row>
    <row r="51" spans="2:28" hidden="1" outlineLevel="1"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</row>
    <row r="52" spans="2:28" hidden="1" outlineLevel="1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2:28" s="127" customFormat="1" hidden="1" outlineLevel="1">
      <c r="B53" s="13" t="s">
        <v>763</v>
      </c>
      <c r="C53" s="13"/>
      <c r="D53" s="13"/>
      <c r="E53" s="402">
        <v>1313559.1850502351</v>
      </c>
      <c r="F53" s="402">
        <v>955409.37505023251</v>
      </c>
      <c r="G53" s="402">
        <v>1355645.8750502332</v>
      </c>
      <c r="H53" s="402">
        <v>1244062.7550502319</v>
      </c>
      <c r="I53" s="402">
        <v>1532551.3150502313</v>
      </c>
      <c r="J53" s="402">
        <v>1739976.2550502345</v>
      </c>
      <c r="K53" s="402">
        <v>2074908.565050232</v>
      </c>
      <c r="L53" s="402">
        <v>1618561.9850502312</v>
      </c>
      <c r="M53" s="402">
        <v>1718150.5650502329</v>
      </c>
      <c r="N53" s="402">
        <v>1320735.9650502286</v>
      </c>
      <c r="O53" s="402">
        <v>944891.52505022811</v>
      </c>
      <c r="P53" s="402">
        <v>2410665.5850502281</v>
      </c>
      <c r="Q53" s="402">
        <v>987535.69562557037</v>
      </c>
      <c r="R53" s="402">
        <v>1977357.4556255711</v>
      </c>
      <c r="S53" s="402">
        <v>1598361.5656255744</v>
      </c>
      <c r="T53" s="402">
        <v>1629925.890831054</v>
      </c>
      <c r="U53" s="402">
        <v>2049106.9508310561</v>
      </c>
      <c r="V53" s="402">
        <v>1997969.9886666734</v>
      </c>
      <c r="W53" s="402">
        <v>2413722.3686666735</v>
      </c>
      <c r="X53" s="402">
        <v>3451769.8052063878</v>
      </c>
      <c r="Y53" s="402">
        <v>2853869.022926752</v>
      </c>
      <c r="Z53" s="402">
        <v>2780928.0794489612</v>
      </c>
      <c r="AA53" s="402">
        <v>1822199.4669820804</v>
      </c>
      <c r="AB53" s="402">
        <v>2840676.0936103477</v>
      </c>
    </row>
    <row r="54" spans="2:28" s="127" customFormat="1" hidden="1" outlineLevel="1">
      <c r="B54" s="13" t="s">
        <v>660</v>
      </c>
      <c r="C54" s="13"/>
      <c r="D54" s="13"/>
      <c r="E54" s="402">
        <v>2.7939677238464355E-9</v>
      </c>
      <c r="F54" s="402">
        <v>2.7939677238464355E-9</v>
      </c>
      <c r="G54" s="402">
        <v>4.9315071664750576E-3</v>
      </c>
      <c r="H54" s="402">
        <v>4.9315087962895632E-3</v>
      </c>
      <c r="I54" s="402">
        <v>4.9315073993057013E-3</v>
      </c>
      <c r="J54" s="402">
        <v>4.9315064679831266E-3</v>
      </c>
      <c r="K54" s="402">
        <v>4.9315064679831266E-3</v>
      </c>
      <c r="L54" s="402">
        <v>4.9315071664750576E-3</v>
      </c>
      <c r="M54" s="402">
        <v>4.9315083306282759E-3</v>
      </c>
      <c r="N54" s="402">
        <v>4.9315087962895632E-3</v>
      </c>
      <c r="O54" s="402">
        <v>4.9315079813823104E-3</v>
      </c>
      <c r="P54" s="402">
        <v>0</v>
      </c>
      <c r="Q54" s="402">
        <v>5.7534337975084782E-4</v>
      </c>
      <c r="R54" s="402">
        <v>5.7534291408956051E-4</v>
      </c>
      <c r="S54" s="402">
        <v>1577.9327945197001</v>
      </c>
      <c r="T54" s="402">
        <v>-2190.3206301387399</v>
      </c>
      <c r="U54" s="402">
        <v>-2190.3206301387399</v>
      </c>
      <c r="V54" s="402">
        <v>-2190.3206301380415</v>
      </c>
      <c r="W54" s="402">
        <v>-2190.3206301382743</v>
      </c>
      <c r="X54" s="402">
        <v>-2190.3206301392056</v>
      </c>
      <c r="Y54" s="402">
        <v>-2190.3206301382743</v>
      </c>
      <c r="Z54" s="402">
        <v>-2190.3206301382743</v>
      </c>
      <c r="AA54" s="402">
        <v>-2190.3206301389728</v>
      </c>
      <c r="AB54" s="402">
        <v>-2190.3206301392056</v>
      </c>
    </row>
    <row r="55" spans="2:28" hidden="1" outlineLevel="1"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</row>
    <row r="56" spans="2:28" hidden="1" outlineLevel="1">
      <c r="P56" s="1">
        <v>-995397.38564383425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2:28" collapsed="1"/>
  </sheetData>
  <mergeCells count="1">
    <mergeCell ref="B3:B5"/>
  </mergeCells>
  <pageMargins left="0.70866141732283472" right="0.70866141732283472" top="0.74803149606299213" bottom="0.74803149606299213" header="0.31496062992125984" footer="0.31496062992125984"/>
  <pageSetup paperSize="9" scale="8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1C75-CD80-4117-B1EC-6694183A1FFF}">
  <sheetPr codeName="Sheet25">
    <tabColor theme="9" tint="-0.499984740745262"/>
    <pageSetUpPr fitToPage="1"/>
  </sheetPr>
  <dimension ref="B1:BC79"/>
  <sheetViews>
    <sheetView showGridLines="0" zoomScale="60" zoomScaleNormal="60" workbookViewId="0">
      <pane xSplit="3" ySplit="7" topLeftCell="Y13" activePane="bottomRight" state="frozen"/>
      <selection activeCell="I7" sqref="A1:XFD1048576"/>
      <selection pane="topRight" activeCell="I7" sqref="A1:XFD1048576"/>
      <selection pane="bottomLeft" activeCell="I7" sqref="A1:XFD1048576"/>
      <selection pane="bottomRight" activeCell="I7" sqref="A1:XFD1048576"/>
    </sheetView>
  </sheetViews>
  <sheetFormatPr baseColWidth="10" defaultColWidth="8.83203125" defaultRowHeight="21" customHeight="1" outlineLevelRow="1" outlineLevelCol="1"/>
  <cols>
    <col min="2" max="2" width="37.1640625" style="1" customWidth="1"/>
    <col min="3" max="3" width="3.5" customWidth="1"/>
    <col min="4" max="14" width="13.5" hidden="1" customWidth="1" outlineLevel="1"/>
    <col min="15" max="15" width="13.5" hidden="1" customWidth="1" outlineLevel="1" collapsed="1"/>
    <col min="16" max="16" width="13.5" customWidth="1" collapsed="1"/>
    <col min="17" max="39" width="13.5" customWidth="1"/>
    <col min="40" max="40" width="10.1640625" customWidth="1"/>
    <col min="41" max="41" width="8.83203125" customWidth="1"/>
    <col min="42" max="42" width="28.1640625" customWidth="1"/>
    <col min="43" max="43" width="16.6640625" customWidth="1"/>
    <col min="44" max="44" width="23.83203125" customWidth="1"/>
    <col min="45" max="45" width="3.1640625" customWidth="1"/>
    <col min="46" max="46" width="14.5" customWidth="1"/>
    <col min="47" max="47" width="23.83203125" customWidth="1"/>
    <col min="48" max="48" width="3.1640625" customWidth="1"/>
    <col min="49" max="49" width="14.5" customWidth="1"/>
    <col min="50" max="50" width="23.83203125" customWidth="1"/>
    <col min="51" max="51" width="3.1640625" customWidth="1"/>
    <col min="52" max="52" width="14.5" customWidth="1"/>
    <col min="53" max="53" width="23.83203125" customWidth="1"/>
  </cols>
  <sheetData>
    <row r="1" spans="2:55" ht="21" hidden="1" customHeight="1" outlineLevel="1"/>
    <row r="2" spans="2:55" ht="21" hidden="1" customHeight="1" outlineLevel="1">
      <c r="B2" s="119" t="s">
        <v>1046</v>
      </c>
    </row>
    <row r="3" spans="2:55" ht="21" customHeight="1" collapsed="1"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</row>
    <row r="4" spans="2:55" ht="21" customHeight="1">
      <c r="B4" s="1319" t="s">
        <v>642</v>
      </c>
      <c r="D4" s="121" t="s">
        <v>43</v>
      </c>
      <c r="E4" s="121" t="s">
        <v>44</v>
      </c>
      <c r="F4" s="121" t="s">
        <v>45</v>
      </c>
      <c r="G4" s="121" t="s">
        <v>46</v>
      </c>
      <c r="H4" s="121" t="s">
        <v>47</v>
      </c>
      <c r="I4" s="121" t="s">
        <v>48</v>
      </c>
      <c r="J4" s="121" t="s">
        <v>49</v>
      </c>
      <c r="K4" s="121" t="s">
        <v>50</v>
      </c>
      <c r="L4" s="121" t="s">
        <v>51</v>
      </c>
      <c r="M4" s="121" t="s">
        <v>52</v>
      </c>
      <c r="N4" s="121" t="s">
        <v>53</v>
      </c>
      <c r="O4" s="121" t="s">
        <v>54</v>
      </c>
      <c r="P4" s="121" t="s">
        <v>43</v>
      </c>
      <c r="Q4" s="121" t="s">
        <v>44</v>
      </c>
      <c r="R4" s="121" t="s">
        <v>45</v>
      </c>
      <c r="S4" s="121" t="s">
        <v>46</v>
      </c>
      <c r="T4" s="121" t="s">
        <v>47</v>
      </c>
      <c r="U4" s="121" t="s">
        <v>48</v>
      </c>
      <c r="V4" s="121" t="s">
        <v>49</v>
      </c>
      <c r="W4" s="121" t="s">
        <v>50</v>
      </c>
      <c r="X4" s="121" t="s">
        <v>51</v>
      </c>
      <c r="Y4" s="121" t="s">
        <v>52</v>
      </c>
      <c r="Z4" s="121" t="s">
        <v>53</v>
      </c>
      <c r="AA4" s="121" t="s">
        <v>54</v>
      </c>
      <c r="AB4" s="121" t="s">
        <v>43</v>
      </c>
      <c r="AC4" s="121" t="s">
        <v>44</v>
      </c>
      <c r="AD4" s="121" t="s">
        <v>45</v>
      </c>
      <c r="AE4" s="121" t="s">
        <v>46</v>
      </c>
      <c r="AF4" s="121" t="s">
        <v>47</v>
      </c>
      <c r="AG4" s="121" t="s">
        <v>48</v>
      </c>
      <c r="AH4" s="121" t="s">
        <v>49</v>
      </c>
      <c r="AI4" s="121" t="s">
        <v>50</v>
      </c>
      <c r="AJ4" s="121" t="s">
        <v>51</v>
      </c>
      <c r="AK4" s="121" t="s">
        <v>52</v>
      </c>
      <c r="AL4" s="121" t="s">
        <v>53</v>
      </c>
      <c r="AM4" s="121" t="s">
        <v>54</v>
      </c>
      <c r="AQ4" s="1196" t="s">
        <v>832</v>
      </c>
      <c r="AR4" s="1196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</row>
    <row r="5" spans="2:55" ht="21" customHeight="1">
      <c r="B5" s="1320"/>
      <c r="D5" s="120" t="s">
        <v>266</v>
      </c>
      <c r="E5" s="120" t="s">
        <v>267</v>
      </c>
      <c r="F5" s="120" t="s">
        <v>268</v>
      </c>
      <c r="G5" s="120" t="s">
        <v>269</v>
      </c>
      <c r="H5" s="120" t="s">
        <v>270</v>
      </c>
      <c r="I5" s="120" t="s">
        <v>271</v>
      </c>
      <c r="J5" s="120" t="s">
        <v>272</v>
      </c>
      <c r="K5" s="120" t="s">
        <v>273</v>
      </c>
      <c r="L5" s="120" t="s">
        <v>274</v>
      </c>
      <c r="M5" s="120" t="s">
        <v>55</v>
      </c>
      <c r="N5" s="120" t="s">
        <v>92</v>
      </c>
      <c r="O5" s="120" t="s">
        <v>93</v>
      </c>
      <c r="P5" s="120" t="s">
        <v>266</v>
      </c>
      <c r="Q5" s="120" t="s">
        <v>267</v>
      </c>
      <c r="R5" s="120" t="s">
        <v>268</v>
      </c>
      <c r="S5" s="120" t="s">
        <v>269</v>
      </c>
      <c r="T5" s="120" t="s">
        <v>270</v>
      </c>
      <c r="U5" s="120" t="s">
        <v>271</v>
      </c>
      <c r="V5" s="120" t="s">
        <v>272</v>
      </c>
      <c r="W5" s="120" t="s">
        <v>273</v>
      </c>
      <c r="X5" s="120" t="s">
        <v>274</v>
      </c>
      <c r="Y5" s="120" t="s">
        <v>55</v>
      </c>
      <c r="Z5" s="120" t="s">
        <v>92</v>
      </c>
      <c r="AA5" s="120" t="s">
        <v>93</v>
      </c>
      <c r="AB5" s="120" t="s">
        <v>266</v>
      </c>
      <c r="AC5" s="120" t="s">
        <v>267</v>
      </c>
      <c r="AD5" s="120" t="s">
        <v>268</v>
      </c>
      <c r="AE5" s="120" t="s">
        <v>269</v>
      </c>
      <c r="AF5" s="120" t="s">
        <v>270</v>
      </c>
      <c r="AG5" s="120" t="s">
        <v>271</v>
      </c>
      <c r="AH5" s="120" t="s">
        <v>272</v>
      </c>
      <c r="AI5" s="120" t="s">
        <v>273</v>
      </c>
      <c r="AJ5" s="120" t="s">
        <v>274</v>
      </c>
      <c r="AK5" s="120" t="s">
        <v>55</v>
      </c>
      <c r="AL5" s="120" t="s">
        <v>92</v>
      </c>
      <c r="AM5" s="120" t="s">
        <v>93</v>
      </c>
      <c r="AQ5" s="103"/>
      <c r="AR5" s="10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</row>
    <row r="6" spans="2:55" ht="21" customHeight="1">
      <c r="B6" s="1320"/>
      <c r="D6" s="120" t="s">
        <v>7</v>
      </c>
      <c r="E6" s="120" t="s">
        <v>7</v>
      </c>
      <c r="F6" s="120" t="s">
        <v>7</v>
      </c>
      <c r="G6" s="120" t="s">
        <v>7</v>
      </c>
      <c r="H6" s="120" t="s">
        <v>7</v>
      </c>
      <c r="I6" s="120" t="s">
        <v>7</v>
      </c>
      <c r="J6" s="120" t="s">
        <v>7</v>
      </c>
      <c r="K6" s="120" t="s">
        <v>7</v>
      </c>
      <c r="L6" s="120" t="s">
        <v>7</v>
      </c>
      <c r="M6" s="120" t="s">
        <v>7</v>
      </c>
      <c r="N6" s="120" t="s">
        <v>7</v>
      </c>
      <c r="O6" s="120" t="s">
        <v>7</v>
      </c>
      <c r="P6" s="120" t="s">
        <v>8</v>
      </c>
      <c r="Q6" s="120" t="s">
        <v>8</v>
      </c>
      <c r="R6" s="120" t="s">
        <v>8</v>
      </c>
      <c r="S6" s="120" t="s">
        <v>8</v>
      </c>
      <c r="T6" s="120" t="s">
        <v>8</v>
      </c>
      <c r="U6" s="120" t="s">
        <v>8</v>
      </c>
      <c r="V6" s="120" t="s">
        <v>8</v>
      </c>
      <c r="W6" s="120" t="s">
        <v>8</v>
      </c>
      <c r="X6" s="120" t="s">
        <v>8</v>
      </c>
      <c r="Y6" s="120" t="s">
        <v>8</v>
      </c>
      <c r="Z6" s="120" t="s">
        <v>8</v>
      </c>
      <c r="AA6" s="120" t="s">
        <v>8</v>
      </c>
      <c r="AB6" s="120" t="s">
        <v>9</v>
      </c>
      <c r="AC6" s="120" t="s">
        <v>9</v>
      </c>
      <c r="AD6" s="120" t="s">
        <v>9</v>
      </c>
      <c r="AE6" s="120" t="s">
        <v>9</v>
      </c>
      <c r="AF6" s="120" t="s">
        <v>9</v>
      </c>
      <c r="AG6" s="120" t="s">
        <v>9</v>
      </c>
      <c r="AH6" s="120" t="s">
        <v>9</v>
      </c>
      <c r="AI6" s="120" t="s">
        <v>9</v>
      </c>
      <c r="AJ6" s="120" t="s">
        <v>9</v>
      </c>
      <c r="AK6" s="120" t="s">
        <v>9</v>
      </c>
      <c r="AL6" s="120" t="s">
        <v>9</v>
      </c>
      <c r="AM6" s="120" t="s">
        <v>9</v>
      </c>
      <c r="AQ6" s="1317" t="s">
        <v>846</v>
      </c>
      <c r="AR6" s="1318" t="s">
        <v>847</v>
      </c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</row>
    <row r="7" spans="2:55" ht="21" customHeight="1">
      <c r="B7" s="1321"/>
      <c r="D7" s="122" t="s">
        <v>275</v>
      </c>
      <c r="E7" s="122" t="s">
        <v>275</v>
      </c>
      <c r="F7" s="122" t="s">
        <v>275</v>
      </c>
      <c r="G7" s="122" t="s">
        <v>275</v>
      </c>
      <c r="H7" s="122" t="s">
        <v>275</v>
      </c>
      <c r="I7" s="122" t="s">
        <v>275</v>
      </c>
      <c r="J7" s="122" t="s">
        <v>275</v>
      </c>
      <c r="K7" s="122" t="s">
        <v>275</v>
      </c>
      <c r="L7" s="122" t="s">
        <v>275</v>
      </c>
      <c r="M7" s="122" t="s">
        <v>275</v>
      </c>
      <c r="N7" s="122" t="s">
        <v>275</v>
      </c>
      <c r="O7" s="122" t="s">
        <v>275</v>
      </c>
      <c r="P7" s="122" t="s">
        <v>275</v>
      </c>
      <c r="Q7" s="122" t="s">
        <v>275</v>
      </c>
      <c r="R7" s="122" t="s">
        <v>275</v>
      </c>
      <c r="S7" s="122" t="s">
        <v>275</v>
      </c>
      <c r="T7" s="122" t="s">
        <v>275</v>
      </c>
      <c r="U7" s="122" t="s">
        <v>275</v>
      </c>
      <c r="V7" s="122" t="s">
        <v>275</v>
      </c>
      <c r="W7" s="122" t="s">
        <v>275</v>
      </c>
      <c r="X7" s="122" t="s">
        <v>275</v>
      </c>
      <c r="Y7" s="122" t="s">
        <v>275</v>
      </c>
      <c r="Z7" s="122" t="s">
        <v>275</v>
      </c>
      <c r="AA7" s="122" t="s">
        <v>275</v>
      </c>
      <c r="AB7" s="122" t="s">
        <v>275</v>
      </c>
      <c r="AC7" s="122" t="s">
        <v>275</v>
      </c>
      <c r="AD7" s="122" t="s">
        <v>275</v>
      </c>
      <c r="AE7" s="122" t="s">
        <v>275</v>
      </c>
      <c r="AF7" s="122" t="s">
        <v>275</v>
      </c>
      <c r="AG7" s="122" t="s">
        <v>275</v>
      </c>
      <c r="AH7" s="122" t="s">
        <v>275</v>
      </c>
      <c r="AI7" s="122" t="s">
        <v>811</v>
      </c>
      <c r="AJ7" s="122" t="s">
        <v>811</v>
      </c>
      <c r="AK7" s="122" t="s">
        <v>811</v>
      </c>
      <c r="AL7" s="122" t="s">
        <v>811</v>
      </c>
      <c r="AM7" s="122" t="s">
        <v>811</v>
      </c>
      <c r="AQ7" s="1317"/>
      <c r="AR7" s="1318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</row>
    <row r="8" spans="2:55" ht="21" customHeight="1"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</row>
    <row r="9" spans="2:55" ht="21" customHeight="1">
      <c r="B9" s="128" t="s">
        <v>232</v>
      </c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Q9" s="124"/>
      <c r="AR9" s="124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</row>
    <row r="10" spans="2:55" ht="9" customHeight="1"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</row>
    <row r="11" spans="2:55" s="133" customFormat="1" ht="21" customHeight="1" outlineLevel="1">
      <c r="B11" s="132" t="s">
        <v>87</v>
      </c>
      <c r="D11" s="134">
        <v>304633.74000000092</v>
      </c>
      <c r="E11" s="134">
        <v>160801.9000000004</v>
      </c>
      <c r="F11" s="134">
        <v>382823.15999999933</v>
      </c>
      <c r="G11" s="134">
        <v>373939.91999999963</v>
      </c>
      <c r="H11" s="134">
        <v>534108.96999999869</v>
      </c>
      <c r="I11" s="134">
        <v>112585.28000000073</v>
      </c>
      <c r="J11" s="134">
        <v>-165583.0500000013</v>
      </c>
      <c r="K11" s="134">
        <v>470030.32000000257</v>
      </c>
      <c r="L11" s="134">
        <v>35687.560000002864</v>
      </c>
      <c r="M11" s="134">
        <v>146244.52999999965</v>
      </c>
      <c r="N11" s="134">
        <v>351672.35999999935</v>
      </c>
      <c r="O11" s="134">
        <v>233208.3500000012</v>
      </c>
      <c r="P11" s="134">
        <v>219232.31999999983</v>
      </c>
      <c r="Q11" s="134">
        <v>72885.679999999586</v>
      </c>
      <c r="R11" s="134">
        <v>342971.13</v>
      </c>
      <c r="S11" s="134">
        <v>223113.09999999969</v>
      </c>
      <c r="T11" s="134">
        <v>752415.35999999952</v>
      </c>
      <c r="U11" s="134">
        <v>139730.93000000025</v>
      </c>
      <c r="V11" s="134">
        <v>279558.92999999947</v>
      </c>
      <c r="W11" s="134">
        <v>504780.69999999902</v>
      </c>
      <c r="X11" s="134">
        <v>403083.55999999953</v>
      </c>
      <c r="Y11" s="134">
        <v>221043.31000000017</v>
      </c>
      <c r="Z11" s="134">
        <v>44730.240000000485</v>
      </c>
      <c r="AA11" s="134">
        <v>131382.44999999981</v>
      </c>
      <c r="AB11" s="134">
        <v>394431.36999999965</v>
      </c>
      <c r="AC11" s="134">
        <v>419193.38000000059</v>
      </c>
      <c r="AD11" s="134">
        <v>412103.69000000082</v>
      </c>
      <c r="AE11" s="134">
        <v>316317.11999999988</v>
      </c>
      <c r="AF11" s="134">
        <v>1094134.5400000007</v>
      </c>
      <c r="AG11" s="134">
        <v>120220.41000000054</v>
      </c>
      <c r="AH11" s="134">
        <v>385753.81999999954</v>
      </c>
      <c r="AI11" s="134">
        <v>564031.80648717971</v>
      </c>
      <c r="AJ11" s="134">
        <v>536959.14275641041</v>
      </c>
      <c r="AK11" s="134">
        <v>305181.08041025599</v>
      </c>
      <c r="AL11" s="134">
        <v>576488.59829487128</v>
      </c>
      <c r="AM11" s="134">
        <v>395889.75548717933</v>
      </c>
      <c r="AQ11" s="134"/>
      <c r="AR11" s="134"/>
    </row>
    <row r="12" spans="2:55" s="133" customFormat="1" ht="21" customHeight="1" outlineLevel="1">
      <c r="B12" s="132" t="s">
        <v>233</v>
      </c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Q12" s="134"/>
      <c r="AR12" s="134"/>
    </row>
    <row r="13" spans="2:55" s="133" customFormat="1" ht="21" customHeight="1" outlineLevel="1">
      <c r="B13" s="132" t="s">
        <v>234</v>
      </c>
      <c r="D13" s="134">
        <v>0</v>
      </c>
      <c r="E13" s="134">
        <v>0</v>
      </c>
      <c r="F13" s="134">
        <v>0</v>
      </c>
      <c r="G13" s="134">
        <v>0</v>
      </c>
      <c r="H13" s="134">
        <v>0</v>
      </c>
      <c r="I13" s="134">
        <v>0</v>
      </c>
      <c r="J13" s="134">
        <v>342155.45</v>
      </c>
      <c r="K13" s="134">
        <v>41.08</v>
      </c>
      <c r="L13" s="134">
        <v>195153.72</v>
      </c>
      <c r="M13" s="134">
        <v>965.46</v>
      </c>
      <c r="N13" s="134">
        <v>0</v>
      </c>
      <c r="O13" s="134">
        <v>54203.1</v>
      </c>
      <c r="P13" s="134">
        <v>0</v>
      </c>
      <c r="Q13" s="134">
        <v>123576.31000000001</v>
      </c>
      <c r="R13" s="134">
        <v>0</v>
      </c>
      <c r="S13" s="134">
        <v>237534.4</v>
      </c>
      <c r="T13" s="134">
        <v>155024.22</v>
      </c>
      <c r="U13" s="134">
        <v>4746.47</v>
      </c>
      <c r="V13" s="134">
        <v>8977.19</v>
      </c>
      <c r="W13" s="134">
        <v>8977.19</v>
      </c>
      <c r="X13" s="134">
        <v>8951.59</v>
      </c>
      <c r="Y13" s="134">
        <v>22269.75</v>
      </c>
      <c r="Z13" s="134">
        <v>279066.01</v>
      </c>
      <c r="AA13" s="134">
        <v>370146.19</v>
      </c>
      <c r="AB13" s="134">
        <v>9006.94</v>
      </c>
      <c r="AC13" s="134">
        <v>28679.440000000002</v>
      </c>
      <c r="AD13" s="134">
        <v>10429.44</v>
      </c>
      <c r="AE13" s="134">
        <v>149331.27999999997</v>
      </c>
      <c r="AF13" s="134">
        <v>10429.44</v>
      </c>
      <c r="AG13" s="134">
        <v>10721.44</v>
      </c>
      <c r="AH13" s="134">
        <v>10721.44</v>
      </c>
      <c r="AI13" s="134">
        <v>150000</v>
      </c>
      <c r="AJ13" s="134">
        <v>0</v>
      </c>
      <c r="AK13" s="134">
        <v>140079.23076923078</v>
      </c>
      <c r="AL13" s="134">
        <v>150000</v>
      </c>
      <c r="AM13" s="134">
        <v>150000</v>
      </c>
      <c r="AQ13" s="134"/>
      <c r="AR13" s="134"/>
    </row>
    <row r="14" spans="2:55" s="133" customFormat="1" ht="21" customHeight="1" outlineLevel="1">
      <c r="B14" s="132" t="s">
        <v>84</v>
      </c>
      <c r="D14" s="134">
        <v>10074.719999999994</v>
      </c>
      <c r="E14" s="134">
        <v>114434.73</v>
      </c>
      <c r="F14" s="134">
        <v>-74554.330000000016</v>
      </c>
      <c r="G14" s="134">
        <v>10992.499999999998</v>
      </c>
      <c r="H14" s="134">
        <v>10742.03</v>
      </c>
      <c r="I14" s="134">
        <v>56414.61</v>
      </c>
      <c r="J14" s="134">
        <v>110560.42</v>
      </c>
      <c r="K14" s="134">
        <v>-60486.95</v>
      </c>
      <c r="L14" s="134">
        <v>13698.879999999997</v>
      </c>
      <c r="M14" s="134">
        <v>53599.57999999998</v>
      </c>
      <c r="N14" s="134">
        <v>14682.400000000001</v>
      </c>
      <c r="O14" s="134">
        <v>11129.940000000002</v>
      </c>
      <c r="P14" s="134">
        <v>2.7284841053187847E-12</v>
      </c>
      <c r="Q14" s="134">
        <v>6000</v>
      </c>
      <c r="R14" s="134">
        <v>3090</v>
      </c>
      <c r="S14" s="134">
        <v>8152</v>
      </c>
      <c r="T14" s="134">
        <v>8262.69</v>
      </c>
      <c r="U14" s="134">
        <v>52824.07</v>
      </c>
      <c r="V14" s="134">
        <v>60422.3</v>
      </c>
      <c r="W14" s="134">
        <v>38539.229999999996</v>
      </c>
      <c r="X14" s="134">
        <v>32425.9</v>
      </c>
      <c r="Y14" s="134">
        <v>37035.659999999996</v>
      </c>
      <c r="Z14" s="134">
        <v>46862.850000000006</v>
      </c>
      <c r="AA14" s="134">
        <v>4476.25</v>
      </c>
      <c r="AB14" s="134">
        <v>11108.67</v>
      </c>
      <c r="AC14" s="134">
        <v>33015.07</v>
      </c>
      <c r="AD14" s="134">
        <v>11590</v>
      </c>
      <c r="AE14" s="134">
        <v>0</v>
      </c>
      <c r="AF14" s="134">
        <v>4074.57</v>
      </c>
      <c r="AG14" s="134">
        <v>3717.3300000000017</v>
      </c>
      <c r="AH14" s="134">
        <v>6630</v>
      </c>
      <c r="AI14" s="134">
        <v>0</v>
      </c>
      <c r="AJ14" s="134">
        <v>0</v>
      </c>
      <c r="AK14" s="134">
        <v>0</v>
      </c>
      <c r="AL14" s="134">
        <v>0</v>
      </c>
      <c r="AM14" s="134">
        <v>0</v>
      </c>
      <c r="AQ14" s="134"/>
      <c r="AR14" s="134"/>
    </row>
    <row r="15" spans="2:55" ht="21" customHeight="1" outlineLevel="1">
      <c r="B15" s="107" t="s">
        <v>89</v>
      </c>
      <c r="D15" s="90">
        <v>314708.46000000089</v>
      </c>
      <c r="E15" s="90">
        <v>275236.63000000041</v>
      </c>
      <c r="F15" s="90">
        <v>308268.82999999932</v>
      </c>
      <c r="G15" s="90">
        <v>384932.41999999963</v>
      </c>
      <c r="H15" s="90">
        <v>544850.99999999872</v>
      </c>
      <c r="I15" s="90">
        <v>168999.89000000071</v>
      </c>
      <c r="J15" s="90">
        <v>287132.81999999873</v>
      </c>
      <c r="K15" s="90">
        <v>409584.45000000257</v>
      </c>
      <c r="L15" s="90">
        <v>244540.16000000288</v>
      </c>
      <c r="M15" s="90">
        <v>200809.56999999963</v>
      </c>
      <c r="N15" s="90">
        <v>366354.75999999937</v>
      </c>
      <c r="O15" s="90">
        <v>298541.39000000118</v>
      </c>
      <c r="P15" s="90">
        <v>219232.31999999983</v>
      </c>
      <c r="Q15" s="90">
        <v>202461.98999999958</v>
      </c>
      <c r="R15" s="90">
        <v>346061.13</v>
      </c>
      <c r="S15" s="90">
        <v>468799.49999999965</v>
      </c>
      <c r="T15" s="90">
        <v>915702.26999999944</v>
      </c>
      <c r="U15" s="90">
        <v>197301.47000000026</v>
      </c>
      <c r="V15" s="90">
        <v>348958.41999999946</v>
      </c>
      <c r="W15" s="90">
        <v>552297.11999999906</v>
      </c>
      <c r="X15" s="90">
        <v>444461.04999999958</v>
      </c>
      <c r="Y15" s="90">
        <v>280348.72000000015</v>
      </c>
      <c r="Z15" s="90">
        <v>370659.10000000044</v>
      </c>
      <c r="AA15" s="90">
        <v>506004.88999999978</v>
      </c>
      <c r="AB15" s="90">
        <v>414546.97999999963</v>
      </c>
      <c r="AC15" s="90">
        <v>480887.8900000006</v>
      </c>
      <c r="AD15" s="90">
        <v>434123.13000000082</v>
      </c>
      <c r="AE15" s="90">
        <v>465648.39999999985</v>
      </c>
      <c r="AF15" s="90">
        <v>1108638.5500000007</v>
      </c>
      <c r="AG15" s="90">
        <v>134659.18000000055</v>
      </c>
      <c r="AH15" s="90">
        <v>403105.25999999954</v>
      </c>
      <c r="AI15" s="90">
        <v>714031.80648717971</v>
      </c>
      <c r="AJ15" s="90">
        <v>536959.14275641041</v>
      </c>
      <c r="AK15" s="90">
        <v>445260.3111794868</v>
      </c>
      <c r="AL15" s="90">
        <v>726488.59829487128</v>
      </c>
      <c r="AM15" s="90">
        <v>545889.75548717938</v>
      </c>
      <c r="AQ15" s="90"/>
      <c r="AR15" s="90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</row>
    <row r="16" spans="2:55" ht="21" customHeight="1">
      <c r="B16" s="1" t="s">
        <v>235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>
        <v>3803960.3800000041</v>
      </c>
      <c r="P16" s="90">
        <v>3708484.240000003</v>
      </c>
      <c r="Q16" s="90">
        <v>3635709.6000000024</v>
      </c>
      <c r="R16" s="90">
        <v>3673501.9000000027</v>
      </c>
      <c r="S16" s="90">
        <v>3757368.9800000028</v>
      </c>
      <c r="T16" s="90">
        <v>4128220.2500000037</v>
      </c>
      <c r="U16" s="90">
        <v>4156521.8300000029</v>
      </c>
      <c r="V16" s="90">
        <v>4218347.4300000034</v>
      </c>
      <c r="W16" s="90">
        <v>4361060.1000000006</v>
      </c>
      <c r="X16" s="90">
        <v>4560980.9899999974</v>
      </c>
      <c r="Y16" s="90">
        <v>4640520.1399999969</v>
      </c>
      <c r="Z16" s="90">
        <v>4644824.4799999986</v>
      </c>
      <c r="AA16" s="90">
        <v>4852287.9799999967</v>
      </c>
      <c r="AB16" s="90">
        <v>5047602.6399999978</v>
      </c>
      <c r="AC16" s="90">
        <v>5326028.5399999982</v>
      </c>
      <c r="AD16" s="90">
        <v>5414090.5399999991</v>
      </c>
      <c r="AE16" s="90">
        <v>5410939.4399999985</v>
      </c>
      <c r="AF16" s="90">
        <v>5603875.7199999997</v>
      </c>
      <c r="AG16" s="90">
        <v>5541233.4300000006</v>
      </c>
      <c r="AH16" s="90">
        <v>5595380.2700000005</v>
      </c>
      <c r="AI16" s="90">
        <v>5757114.9564871807</v>
      </c>
      <c r="AJ16" s="90">
        <v>5849613.0492435917</v>
      </c>
      <c r="AK16" s="90">
        <v>6014524.6404230781</v>
      </c>
      <c r="AL16" s="90">
        <v>6370354.1387179494</v>
      </c>
      <c r="AM16" s="90">
        <v>6410239.0042051291</v>
      </c>
      <c r="AP16" s="1" t="s">
        <v>235</v>
      </c>
      <c r="AQ16" s="90"/>
      <c r="AR16" s="90">
        <v>5414090.5399999991</v>
      </c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</row>
    <row r="17" spans="2:55" ht="9" customHeight="1">
      <c r="AP17" s="1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</row>
    <row r="18" spans="2:55" s="133" customFormat="1" ht="21" customHeight="1" outlineLevel="1">
      <c r="B18" s="132" t="s">
        <v>236</v>
      </c>
      <c r="D18" s="134"/>
      <c r="E18" s="134"/>
      <c r="F18" s="134"/>
      <c r="G18" s="134"/>
      <c r="H18" s="134"/>
      <c r="I18" s="134"/>
      <c r="J18" s="134">
        <v>4050000</v>
      </c>
      <c r="K18" s="134">
        <v>4050000</v>
      </c>
      <c r="L18" s="134">
        <v>4050000</v>
      </c>
      <c r="M18" s="134">
        <v>4050000</v>
      </c>
      <c r="N18" s="134">
        <v>4050000</v>
      </c>
      <c r="O18" s="134">
        <v>4050000</v>
      </c>
      <c r="P18" s="134">
        <v>4050000</v>
      </c>
      <c r="Q18" s="134">
        <v>4050000</v>
      </c>
      <c r="R18" s="134">
        <v>4050000</v>
      </c>
      <c r="S18" s="134">
        <v>4050000</v>
      </c>
      <c r="T18" s="134">
        <v>4050000</v>
      </c>
      <c r="U18" s="134">
        <v>4050000</v>
      </c>
      <c r="V18" s="134">
        <v>4050000</v>
      </c>
      <c r="W18" s="134">
        <v>4050000</v>
      </c>
      <c r="X18" s="134">
        <v>3872812</v>
      </c>
      <c r="Y18" s="134">
        <v>3872812</v>
      </c>
      <c r="Z18" s="134">
        <v>3872812</v>
      </c>
      <c r="AA18" s="134">
        <v>3872812</v>
      </c>
      <c r="AB18" s="134">
        <v>3695624</v>
      </c>
      <c r="AC18" s="134">
        <v>3695624</v>
      </c>
      <c r="AD18" s="134">
        <v>3518436</v>
      </c>
      <c r="AE18" s="134">
        <v>3518436</v>
      </c>
      <c r="AF18" s="134">
        <v>3518436</v>
      </c>
      <c r="AG18" s="134">
        <v>3341248</v>
      </c>
      <c r="AH18" s="134">
        <v>3341248</v>
      </c>
      <c r="AI18" s="134">
        <v>3341248</v>
      </c>
      <c r="AJ18" s="134">
        <v>3164060</v>
      </c>
      <c r="AK18" s="134">
        <v>3164060</v>
      </c>
      <c r="AL18" s="134">
        <v>3164060</v>
      </c>
      <c r="AM18" s="134">
        <v>2986872</v>
      </c>
      <c r="AP18" s="132" t="s">
        <v>236</v>
      </c>
      <c r="AQ18" s="134"/>
      <c r="AR18" s="134">
        <v>3518436</v>
      </c>
    </row>
    <row r="19" spans="2:55" s="133" customFormat="1" ht="21" customHeight="1" outlineLevel="1">
      <c r="B19" s="132" t="s">
        <v>237</v>
      </c>
      <c r="D19" s="134"/>
      <c r="E19" s="134"/>
      <c r="F19" s="134"/>
      <c r="G19" s="134"/>
      <c r="H19" s="134"/>
      <c r="I19" s="134"/>
      <c r="J19" s="134">
        <v>4950000</v>
      </c>
      <c r="K19" s="134">
        <v>4950000</v>
      </c>
      <c r="L19" s="134">
        <v>4950000</v>
      </c>
      <c r="M19" s="134">
        <v>4950000</v>
      </c>
      <c r="N19" s="134">
        <v>4950000</v>
      </c>
      <c r="O19" s="134">
        <v>4950000</v>
      </c>
      <c r="P19" s="134">
        <v>4950000</v>
      </c>
      <c r="Q19" s="134">
        <v>4950000</v>
      </c>
      <c r="R19" s="134">
        <v>4950000</v>
      </c>
      <c r="S19" s="134">
        <v>4950000</v>
      </c>
      <c r="T19" s="134">
        <v>4950000</v>
      </c>
      <c r="U19" s="134">
        <v>4950000</v>
      </c>
      <c r="V19" s="134">
        <v>4950000</v>
      </c>
      <c r="W19" s="134">
        <v>4950000</v>
      </c>
      <c r="X19" s="134">
        <v>4950000</v>
      </c>
      <c r="Y19" s="134">
        <v>4950000</v>
      </c>
      <c r="Z19" s="134">
        <v>4950000</v>
      </c>
      <c r="AA19" s="134">
        <v>4950000</v>
      </c>
      <c r="AB19" s="134">
        <v>4950000</v>
      </c>
      <c r="AC19" s="134">
        <v>4950000</v>
      </c>
      <c r="AD19" s="134">
        <v>4950000</v>
      </c>
      <c r="AE19" s="134">
        <v>4950000</v>
      </c>
      <c r="AF19" s="134">
        <v>4950000</v>
      </c>
      <c r="AG19" s="134">
        <v>4950000</v>
      </c>
      <c r="AH19" s="134">
        <v>4950000</v>
      </c>
      <c r="AI19" s="134">
        <v>4950000</v>
      </c>
      <c r="AJ19" s="134">
        <v>4950000</v>
      </c>
      <c r="AK19" s="134">
        <v>4950000</v>
      </c>
      <c r="AL19" s="134">
        <v>4950000</v>
      </c>
      <c r="AM19" s="134">
        <v>4950000</v>
      </c>
      <c r="AP19" s="132" t="s">
        <v>237</v>
      </c>
      <c r="AQ19" s="134"/>
      <c r="AR19" s="134">
        <v>4950000</v>
      </c>
    </row>
    <row r="20" spans="2:55" s="133" customFormat="1" ht="21" customHeight="1" outlineLevel="1">
      <c r="B20" s="132" t="s">
        <v>196</v>
      </c>
      <c r="D20" s="134"/>
      <c r="E20" s="134"/>
      <c r="F20" s="134"/>
      <c r="G20" s="134"/>
      <c r="H20" s="134"/>
      <c r="I20" s="134"/>
      <c r="J20" s="134">
        <v>0</v>
      </c>
      <c r="K20" s="134">
        <v>0</v>
      </c>
      <c r="L20" s="134">
        <v>925000</v>
      </c>
      <c r="M20" s="134">
        <v>925000</v>
      </c>
      <c r="N20" s="134">
        <v>925000</v>
      </c>
      <c r="O20" s="134">
        <v>1265000</v>
      </c>
      <c r="P20" s="134">
        <v>1265000</v>
      </c>
      <c r="Q20" s="134">
        <v>1715000</v>
      </c>
      <c r="R20" s="134">
        <v>2115000</v>
      </c>
      <c r="S20" s="134">
        <v>2115000</v>
      </c>
      <c r="T20" s="134">
        <v>2365000</v>
      </c>
      <c r="U20" s="134">
        <v>2365000</v>
      </c>
      <c r="V20" s="134">
        <v>2365000</v>
      </c>
      <c r="W20" s="134">
        <v>2765000</v>
      </c>
      <c r="X20" s="134">
        <v>2765000</v>
      </c>
      <c r="Y20" s="134">
        <v>2765000</v>
      </c>
      <c r="Z20" s="134">
        <v>3405000</v>
      </c>
      <c r="AA20" s="134">
        <v>4025000</v>
      </c>
      <c r="AB20" s="134">
        <v>4025000</v>
      </c>
      <c r="AC20" s="134">
        <v>4375000</v>
      </c>
      <c r="AD20" s="134">
        <v>4375000</v>
      </c>
      <c r="AE20" s="134">
        <v>4620000</v>
      </c>
      <c r="AF20" s="134">
        <v>4620000</v>
      </c>
      <c r="AG20" s="134">
        <v>5000000</v>
      </c>
      <c r="AH20" s="134">
        <v>5000000</v>
      </c>
      <c r="AI20" s="134">
        <v>5000000</v>
      </c>
      <c r="AJ20" s="134">
        <v>5000000</v>
      </c>
      <c r="AK20" s="134">
        <v>5000000</v>
      </c>
      <c r="AL20" s="134">
        <v>5000000</v>
      </c>
      <c r="AM20" s="134">
        <v>5000000</v>
      </c>
      <c r="AP20" s="132" t="s">
        <v>196</v>
      </c>
      <c r="AQ20" s="134">
        <v>245000</v>
      </c>
      <c r="AR20" s="134">
        <v>4620000</v>
      </c>
    </row>
    <row r="21" spans="2:55" s="133" customFormat="1" ht="21" customHeight="1" outlineLevel="1">
      <c r="B21" s="132" t="s">
        <v>238</v>
      </c>
      <c r="D21" s="134"/>
      <c r="E21" s="134"/>
      <c r="F21" s="134"/>
      <c r="G21" s="134"/>
      <c r="H21" s="134"/>
      <c r="I21" s="134"/>
      <c r="J21" s="134">
        <v>0</v>
      </c>
      <c r="K21" s="134">
        <v>0</v>
      </c>
      <c r="L21" s="134">
        <v>500000</v>
      </c>
      <c r="M21" s="134">
        <v>500000</v>
      </c>
      <c r="N21" s="134">
        <v>500000</v>
      </c>
      <c r="O21" s="134">
        <v>500000</v>
      </c>
      <c r="P21" s="134">
        <v>500000</v>
      </c>
      <c r="Q21" s="134">
        <v>500000</v>
      </c>
      <c r="R21" s="134">
        <v>500000</v>
      </c>
      <c r="S21" s="134">
        <v>500000</v>
      </c>
      <c r="T21" s="134">
        <v>500000</v>
      </c>
      <c r="U21" s="134">
        <v>500000</v>
      </c>
      <c r="V21" s="134">
        <v>500000</v>
      </c>
      <c r="W21" s="134">
        <v>500000</v>
      </c>
      <c r="X21" s="134">
        <v>500000</v>
      </c>
      <c r="Y21" s="134">
        <v>500000</v>
      </c>
      <c r="Z21" s="134">
        <v>500000</v>
      </c>
      <c r="AA21" s="134">
        <v>500000</v>
      </c>
      <c r="AB21" s="134">
        <v>500000</v>
      </c>
      <c r="AC21" s="134">
        <v>500000</v>
      </c>
      <c r="AD21" s="134">
        <v>500000</v>
      </c>
      <c r="AE21" s="134">
        <v>500000</v>
      </c>
      <c r="AF21" s="134">
        <v>500000</v>
      </c>
      <c r="AG21" s="134">
        <v>500000</v>
      </c>
      <c r="AH21" s="134">
        <v>500000</v>
      </c>
      <c r="AI21" s="134">
        <v>500000</v>
      </c>
      <c r="AJ21" s="134">
        <v>500000</v>
      </c>
      <c r="AK21" s="134">
        <v>500000</v>
      </c>
      <c r="AL21" s="134">
        <v>500000</v>
      </c>
      <c r="AM21" s="134">
        <v>500000</v>
      </c>
      <c r="AP21" s="132" t="s">
        <v>238</v>
      </c>
      <c r="AQ21" s="134"/>
      <c r="AR21" s="134">
        <v>500000</v>
      </c>
    </row>
    <row r="22" spans="2:55" ht="21" customHeight="1">
      <c r="B22" s="1" t="s">
        <v>239</v>
      </c>
      <c r="D22" s="90"/>
      <c r="E22" s="90"/>
      <c r="F22" s="90"/>
      <c r="G22" s="90"/>
      <c r="H22" s="90"/>
      <c r="I22" s="90"/>
      <c r="J22" s="90">
        <v>9000000</v>
      </c>
      <c r="K22" s="90">
        <v>9000000</v>
      </c>
      <c r="L22" s="90">
        <v>10425000</v>
      </c>
      <c r="M22" s="90">
        <v>10425000</v>
      </c>
      <c r="N22" s="90">
        <v>10425000</v>
      </c>
      <c r="O22" s="90">
        <v>10765000</v>
      </c>
      <c r="P22" s="90">
        <v>10765000</v>
      </c>
      <c r="Q22" s="90">
        <v>11215000</v>
      </c>
      <c r="R22" s="90">
        <v>11615000</v>
      </c>
      <c r="S22" s="90">
        <v>11615000</v>
      </c>
      <c r="T22" s="90">
        <v>11865000</v>
      </c>
      <c r="U22" s="90">
        <v>11865000</v>
      </c>
      <c r="V22" s="90">
        <v>11865000</v>
      </c>
      <c r="W22" s="90">
        <v>12265000</v>
      </c>
      <c r="X22" s="90">
        <v>12087812</v>
      </c>
      <c r="Y22" s="90">
        <v>12087812</v>
      </c>
      <c r="Z22" s="90">
        <v>12727812</v>
      </c>
      <c r="AA22" s="90">
        <v>13347812</v>
      </c>
      <c r="AB22" s="90">
        <v>13170624</v>
      </c>
      <c r="AC22" s="90">
        <v>13520624</v>
      </c>
      <c r="AD22" s="90">
        <v>13343436</v>
      </c>
      <c r="AE22" s="90">
        <v>13588436</v>
      </c>
      <c r="AF22" s="90">
        <v>13588436</v>
      </c>
      <c r="AG22" s="90">
        <v>13791248</v>
      </c>
      <c r="AH22" s="90">
        <v>13791248</v>
      </c>
      <c r="AI22" s="90">
        <v>13791248</v>
      </c>
      <c r="AJ22" s="90">
        <v>13614060</v>
      </c>
      <c r="AK22" s="90">
        <v>13614060</v>
      </c>
      <c r="AL22" s="90">
        <v>13614060</v>
      </c>
      <c r="AM22" s="90">
        <v>13436872</v>
      </c>
      <c r="AP22" s="1" t="s">
        <v>239</v>
      </c>
      <c r="AQ22" s="90"/>
      <c r="AR22" s="90">
        <v>13588436</v>
      </c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</row>
    <row r="23" spans="2:55" ht="9" customHeight="1">
      <c r="AP23" s="1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</row>
    <row r="24" spans="2:55" ht="21" customHeight="1">
      <c r="B24" s="112" t="s">
        <v>240</v>
      </c>
      <c r="J24" s="117"/>
      <c r="K24" s="117"/>
      <c r="L24" s="117"/>
      <c r="M24" s="117"/>
      <c r="N24" s="117"/>
      <c r="O24" s="117">
        <v>2.8299453529008596</v>
      </c>
      <c r="P24" s="117"/>
      <c r="Q24" s="117"/>
      <c r="R24" s="117">
        <v>3.1618331271313598</v>
      </c>
      <c r="S24" s="117"/>
      <c r="T24" s="117"/>
      <c r="U24" s="117">
        <v>2.8545501467990588</v>
      </c>
      <c r="V24" s="117"/>
      <c r="W24" s="117"/>
      <c r="X24" s="117">
        <v>2.6502658148548885</v>
      </c>
      <c r="Y24" s="117"/>
      <c r="Z24" s="117"/>
      <c r="AA24" s="117">
        <v>2.7508284864823724</v>
      </c>
      <c r="AB24" s="117"/>
      <c r="AC24" s="117"/>
      <c r="AD24" s="117">
        <v>2.4645757032352846</v>
      </c>
      <c r="AE24" s="117"/>
      <c r="AF24" s="117"/>
      <c r="AG24" s="117">
        <v>2.4888408283496548</v>
      </c>
      <c r="AH24" s="117"/>
      <c r="AI24" s="117"/>
      <c r="AJ24" s="117">
        <v>2.3273436867350434</v>
      </c>
      <c r="AK24" s="117"/>
      <c r="AL24" s="117"/>
      <c r="AM24" s="117">
        <v>2.0961577237892981</v>
      </c>
      <c r="AP24" s="112" t="s">
        <v>240</v>
      </c>
      <c r="AQ24" s="117"/>
      <c r="AR24" s="981">
        <v>2.5098279941214288</v>
      </c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</row>
    <row r="25" spans="2:55" ht="21" customHeight="1">
      <c r="B25" s="130" t="s">
        <v>241</v>
      </c>
      <c r="J25" s="136"/>
      <c r="K25" s="136"/>
      <c r="L25" s="131"/>
      <c r="M25" s="131"/>
      <c r="N25" s="131"/>
      <c r="O25" s="131">
        <v>3.87</v>
      </c>
      <c r="P25" s="131"/>
      <c r="Q25" s="131"/>
      <c r="R25" s="131">
        <v>3.85</v>
      </c>
      <c r="S25" s="131"/>
      <c r="T25" s="131"/>
      <c r="U25" s="131">
        <v>3.6</v>
      </c>
      <c r="V25" s="131"/>
      <c r="W25" s="131"/>
      <c r="X25" s="131">
        <v>3.4</v>
      </c>
      <c r="Y25" s="131"/>
      <c r="Z25" s="131"/>
      <c r="AA25" s="131">
        <v>3.06</v>
      </c>
      <c r="AB25" s="131"/>
      <c r="AC25" s="131"/>
      <c r="AD25" s="131">
        <v>2.92</v>
      </c>
      <c r="AE25" s="131"/>
      <c r="AF25" s="131"/>
      <c r="AG25" s="131">
        <v>2.76</v>
      </c>
      <c r="AH25" s="131"/>
      <c r="AI25" s="131"/>
      <c r="AJ25" s="131">
        <v>2.6</v>
      </c>
      <c r="AK25" s="131"/>
      <c r="AL25" s="131"/>
      <c r="AM25" s="131">
        <v>2.4300000000000002</v>
      </c>
      <c r="AP25" s="130" t="s">
        <v>241</v>
      </c>
      <c r="AQ25" s="131"/>
      <c r="AR25" s="131">
        <v>2.92</v>
      </c>
      <c r="AS25" s="133"/>
      <c r="AT25" s="133"/>
      <c r="AU25" s="133"/>
      <c r="AV25" s="133"/>
      <c r="AW25" s="133"/>
      <c r="AX25" s="133"/>
      <c r="AY25" s="133"/>
      <c r="AZ25" s="133"/>
      <c r="BA25" s="133"/>
      <c r="BB25" s="133"/>
      <c r="BC25" s="133"/>
    </row>
    <row r="26" spans="2:55" ht="21" customHeight="1">
      <c r="B26" s="130"/>
      <c r="J26" s="14"/>
      <c r="K26" s="14"/>
      <c r="L26" s="136"/>
      <c r="M26" s="14"/>
      <c r="N26" s="14"/>
      <c r="O26" s="135">
        <v>1</v>
      </c>
      <c r="P26" s="14"/>
      <c r="Q26" s="14"/>
      <c r="R26" s="135">
        <v>1</v>
      </c>
      <c r="S26" s="14"/>
      <c r="T26" s="14"/>
      <c r="U26" s="135">
        <v>1</v>
      </c>
      <c r="V26" s="14"/>
      <c r="W26" s="14"/>
      <c r="X26" s="135">
        <v>1</v>
      </c>
      <c r="Y26" s="14"/>
      <c r="Z26" s="14"/>
      <c r="AA26" s="135">
        <v>1</v>
      </c>
      <c r="AB26" s="14"/>
      <c r="AC26" s="14"/>
      <c r="AD26" s="135">
        <v>1</v>
      </c>
      <c r="AE26" s="14"/>
      <c r="AF26" s="14"/>
      <c r="AG26" s="135">
        <v>1</v>
      </c>
      <c r="AH26" s="14"/>
      <c r="AI26" s="14"/>
      <c r="AJ26" s="135">
        <v>1</v>
      </c>
      <c r="AK26" s="14"/>
      <c r="AL26" s="14"/>
      <c r="AM26" s="135">
        <v>1</v>
      </c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</row>
    <row r="27" spans="2:55" ht="9" customHeight="1">
      <c r="B27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</row>
    <row r="28" spans="2:55" ht="9" customHeight="1">
      <c r="B28" s="4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Q28" s="125"/>
      <c r="AR28" s="125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</row>
    <row r="29" spans="2:55" ht="21" customHeight="1"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</row>
    <row r="30" spans="2:55" ht="21" customHeight="1">
      <c r="B30" s="128" t="s">
        <v>242</v>
      </c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</row>
    <row r="31" spans="2:55" ht="9" customHeight="1"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</row>
    <row r="32" spans="2:55" ht="21" customHeight="1" outlineLevel="1">
      <c r="B32" s="129" t="s">
        <v>87</v>
      </c>
      <c r="D32" s="134">
        <v>304633.74000000092</v>
      </c>
      <c r="E32" s="134">
        <v>160801.9000000004</v>
      </c>
      <c r="F32" s="134">
        <v>382823.15999999933</v>
      </c>
      <c r="G32" s="134">
        <v>373939.91999999963</v>
      </c>
      <c r="H32" s="134">
        <v>534108.96999999869</v>
      </c>
      <c r="I32" s="134">
        <v>112585.28000000073</v>
      </c>
      <c r="J32" s="134">
        <v>-165583.0500000013</v>
      </c>
      <c r="K32" s="134">
        <v>470030.32000000257</v>
      </c>
      <c r="L32" s="134">
        <v>35687.560000002864</v>
      </c>
      <c r="M32" s="134">
        <v>146244.52999999965</v>
      </c>
      <c r="N32" s="134">
        <v>351672.35999999935</v>
      </c>
      <c r="O32" s="134">
        <v>233208.3500000012</v>
      </c>
      <c r="P32" s="134">
        <v>219232.31999999983</v>
      </c>
      <c r="Q32" s="134">
        <v>72885.679999999586</v>
      </c>
      <c r="R32" s="134">
        <v>342971.13</v>
      </c>
      <c r="S32" s="134">
        <v>223113.09999999969</v>
      </c>
      <c r="T32" s="134">
        <v>752415.35999999952</v>
      </c>
      <c r="U32" s="134">
        <v>139730.93000000025</v>
      </c>
      <c r="V32" s="134">
        <v>279558.92999999947</v>
      </c>
      <c r="W32" s="134">
        <v>504780.69999999902</v>
      </c>
      <c r="X32" s="134">
        <v>403083.55999999953</v>
      </c>
      <c r="Y32" s="134">
        <v>221043.31000000017</v>
      </c>
      <c r="Z32" s="134">
        <v>44730.240000000485</v>
      </c>
      <c r="AA32" s="134">
        <v>131382.44999999981</v>
      </c>
      <c r="AB32" s="134">
        <v>394431.36999999965</v>
      </c>
      <c r="AC32" s="134">
        <v>419193.38000000059</v>
      </c>
      <c r="AD32" s="134">
        <v>412103.69000000082</v>
      </c>
      <c r="AE32" s="134">
        <v>316317.11999999988</v>
      </c>
      <c r="AF32" s="134">
        <v>1094134.5400000007</v>
      </c>
      <c r="AG32" s="134">
        <v>120220.41000000054</v>
      </c>
      <c r="AH32" s="134">
        <v>385753.81999999954</v>
      </c>
      <c r="AI32" s="134">
        <v>564031.80648717971</v>
      </c>
      <c r="AJ32" s="134">
        <v>536959.14275641041</v>
      </c>
      <c r="AK32" s="134">
        <v>305181.08041025599</v>
      </c>
      <c r="AL32" s="134">
        <v>576488.59829487128</v>
      </c>
      <c r="AM32" s="134">
        <v>395889.75548717933</v>
      </c>
      <c r="AS32" s="133"/>
      <c r="AT32" s="133"/>
      <c r="AU32" s="133"/>
      <c r="AV32" s="133"/>
      <c r="AW32" s="133"/>
      <c r="AX32" s="133"/>
      <c r="AY32" s="133"/>
      <c r="AZ32" s="133"/>
      <c r="BA32" s="133"/>
      <c r="BB32" s="133"/>
      <c r="BC32" s="133"/>
    </row>
    <row r="33" spans="2:55" ht="21" customHeight="1" outlineLevel="1">
      <c r="B33" s="129" t="s">
        <v>243</v>
      </c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</row>
    <row r="34" spans="2:55" ht="21" customHeight="1" outlineLevel="1">
      <c r="B34" s="129" t="s">
        <v>244</v>
      </c>
      <c r="D34" s="134">
        <v>-147774.24999999953</v>
      </c>
      <c r="E34" s="134">
        <v>-129574.05999999848</v>
      </c>
      <c r="F34" s="134">
        <v>-44992.850000001461</v>
      </c>
      <c r="G34" s="134">
        <v>-226388.18999999418</v>
      </c>
      <c r="H34" s="134">
        <v>-261921.73000000417</v>
      </c>
      <c r="I34" s="134">
        <v>98412.870821914054</v>
      </c>
      <c r="J34" s="134">
        <v>967438.06174087559</v>
      </c>
      <c r="K34" s="134">
        <v>-273736.30222487962</v>
      </c>
      <c r="L34" s="134">
        <v>-1284147.9932876755</v>
      </c>
      <c r="M34" s="134">
        <v>735228.89000000013</v>
      </c>
      <c r="N34" s="134">
        <v>-1434382.1757399999</v>
      </c>
      <c r="O34" s="134">
        <v>1580041.8344574347</v>
      </c>
      <c r="P34" s="134">
        <v>-8837.3290410966147</v>
      </c>
      <c r="Q34" s="134">
        <v>-231684.3163013701</v>
      </c>
      <c r="R34" s="134">
        <v>382057.02095890703</v>
      </c>
      <c r="S34" s="134">
        <v>999158.61095890403</v>
      </c>
      <c r="T34" s="134">
        <v>11468.603698630934</v>
      </c>
      <c r="U34" s="134">
        <v>164277.27095890342</v>
      </c>
      <c r="V34" s="134">
        <v>355206.47095890448</v>
      </c>
      <c r="W34" s="134">
        <v>-640853.13630136976</v>
      </c>
      <c r="X34" s="134">
        <v>760247.97095890413</v>
      </c>
      <c r="Y34" s="134">
        <v>-9656.3790410971269</v>
      </c>
      <c r="Z34" s="134">
        <v>304228.73369863071</v>
      </c>
      <c r="AA34" s="134">
        <v>1193364.5809589049</v>
      </c>
      <c r="AB34" s="134">
        <v>-892080.49904109514</v>
      </c>
      <c r="AC34" s="134">
        <v>395696.61369863112</v>
      </c>
      <c r="AD34" s="134">
        <v>-12816.879041096894</v>
      </c>
      <c r="AE34" s="134">
        <v>369092.04095890379</v>
      </c>
      <c r="AF34" s="134">
        <v>274853.00369863032</v>
      </c>
      <c r="AG34" s="134">
        <v>316401.22095890413</v>
      </c>
      <c r="AH34" s="134">
        <v>299417.17095890432</v>
      </c>
      <c r="AI34" s="134">
        <v>850737.17708449671</v>
      </c>
      <c r="AJ34" s="134">
        <v>247135.12358495942</v>
      </c>
      <c r="AK34" s="134">
        <v>378521.88040419086</v>
      </c>
      <c r="AL34" s="134">
        <v>-1238495.6637297897</v>
      </c>
      <c r="AM34" s="134">
        <v>1549833.038638806</v>
      </c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</row>
    <row r="35" spans="2:55" ht="21" customHeight="1" outlineLevel="1">
      <c r="B35" s="129" t="s">
        <v>245</v>
      </c>
      <c r="D35" s="134">
        <v>0</v>
      </c>
      <c r="E35" s="134">
        <v>0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4">
        <v>0</v>
      </c>
      <c r="L35" s="134">
        <v>0</v>
      </c>
      <c r="M35" s="134">
        <v>0</v>
      </c>
      <c r="N35" s="134">
        <v>0</v>
      </c>
      <c r="O35" s="134">
        <v>0</v>
      </c>
      <c r="P35" s="134">
        <v>0</v>
      </c>
      <c r="Q35" s="134">
        <v>0</v>
      </c>
      <c r="R35" s="134">
        <v>0</v>
      </c>
      <c r="S35" s="134">
        <v>0</v>
      </c>
      <c r="T35" s="134">
        <v>0</v>
      </c>
      <c r="U35" s="134">
        <v>0</v>
      </c>
      <c r="V35" s="134">
        <v>0</v>
      </c>
      <c r="W35" s="134">
        <v>0</v>
      </c>
      <c r="X35" s="134">
        <v>0</v>
      </c>
      <c r="Y35" s="134">
        <v>0</v>
      </c>
      <c r="Z35" s="134">
        <v>0</v>
      </c>
      <c r="AA35" s="134">
        <v>0</v>
      </c>
      <c r="AB35" s="134">
        <v>0</v>
      </c>
      <c r="AC35" s="134">
        <v>0</v>
      </c>
      <c r="AD35" s="134">
        <v>0</v>
      </c>
      <c r="AE35" s="134">
        <v>0</v>
      </c>
      <c r="AF35" s="134">
        <v>0</v>
      </c>
      <c r="AG35" s="134">
        <v>0</v>
      </c>
      <c r="AH35" s="134">
        <v>0</v>
      </c>
      <c r="AI35" s="134">
        <v>0</v>
      </c>
      <c r="AJ35" s="134">
        <v>0</v>
      </c>
      <c r="AK35" s="134">
        <v>0</v>
      </c>
      <c r="AL35" s="134">
        <v>0</v>
      </c>
      <c r="AM35" s="134">
        <v>0</v>
      </c>
      <c r="AS35" s="133"/>
      <c r="AT35" s="133"/>
      <c r="AU35" s="133"/>
      <c r="AV35" s="133"/>
      <c r="AW35" s="133"/>
      <c r="AX35" s="133"/>
      <c r="AY35" s="133"/>
      <c r="AZ35" s="133"/>
      <c r="BA35" s="133"/>
      <c r="BB35" s="133"/>
      <c r="BC35" s="133"/>
    </row>
    <row r="36" spans="2:55" ht="21" customHeight="1" outlineLevel="1">
      <c r="B36" s="129" t="s">
        <v>246</v>
      </c>
      <c r="D36" s="134">
        <v>-69991.280000001192</v>
      </c>
      <c r="E36" s="134">
        <v>-98940.550000000745</v>
      </c>
      <c r="F36" s="134">
        <v>-96864.800000000745</v>
      </c>
      <c r="G36" s="134">
        <v>-178695.5</v>
      </c>
      <c r="H36" s="134">
        <v>-267219.61999999918</v>
      </c>
      <c r="I36" s="134">
        <v>-309851.14999999851</v>
      </c>
      <c r="J36" s="134">
        <v>-963283.1799999997</v>
      </c>
      <c r="K36" s="134">
        <v>-545998.26999999955</v>
      </c>
      <c r="L36" s="134">
        <v>-438390.63000000082</v>
      </c>
      <c r="M36" s="134">
        <v>-61490.859999999404</v>
      </c>
      <c r="N36" s="134">
        <v>-299696.51000000164</v>
      </c>
      <c r="O36" s="134">
        <v>-307841.05999999866</v>
      </c>
      <c r="P36" s="134">
        <v>-804837.18</v>
      </c>
      <c r="Q36" s="134">
        <v>-623962.96000000206</v>
      </c>
      <c r="R36" s="134">
        <v>-704698.26999999955</v>
      </c>
      <c r="S36" s="134">
        <v>-933703.89000000036</v>
      </c>
      <c r="T36" s="134">
        <v>-700007.19000000018</v>
      </c>
      <c r="U36" s="134">
        <v>261736.63000000402</v>
      </c>
      <c r="V36" s="134">
        <v>-279522.52000000176</v>
      </c>
      <c r="W36" s="134">
        <v>-694885.92999999912</v>
      </c>
      <c r="X36" s="134">
        <v>-529843.48999999743</v>
      </c>
      <c r="Y36" s="134">
        <v>-588490.96000000241</v>
      </c>
      <c r="Z36" s="134">
        <v>-1339415.2000000004</v>
      </c>
      <c r="AA36" s="134">
        <v>-461428.01000000047</v>
      </c>
      <c r="AB36" s="134">
        <v>-376046.55000000051</v>
      </c>
      <c r="AC36" s="134">
        <v>-149680.02000000025</v>
      </c>
      <c r="AD36" s="134">
        <v>-757972.12999999709</v>
      </c>
      <c r="AE36" s="134">
        <v>-334647.54999999935</v>
      </c>
      <c r="AF36" s="134">
        <v>-924418.26999999816</v>
      </c>
      <c r="AG36" s="134">
        <v>-302595.12000000058</v>
      </c>
      <c r="AH36" s="134">
        <v>-249108.03999999957</v>
      </c>
      <c r="AI36" s="134">
        <v>-351333.33333333349</v>
      </c>
      <c r="AJ36" s="134">
        <v>-816333.33333333349</v>
      </c>
      <c r="AK36" s="134">
        <v>-736333.33333333349</v>
      </c>
      <c r="AL36" s="134">
        <v>-271333.33333333349</v>
      </c>
      <c r="AM36" s="134">
        <v>-366333.33333333349</v>
      </c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</row>
    <row r="37" spans="2:55" ht="21" customHeight="1" outlineLevel="1">
      <c r="B37" s="129" t="s">
        <v>247</v>
      </c>
      <c r="D37" s="134">
        <v>0</v>
      </c>
      <c r="E37" s="134">
        <v>0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4">
        <v>925000</v>
      </c>
      <c r="M37" s="134">
        <v>0</v>
      </c>
      <c r="N37" s="134">
        <v>0</v>
      </c>
      <c r="O37" s="134">
        <v>340000</v>
      </c>
      <c r="P37" s="134">
        <v>0</v>
      </c>
      <c r="Q37" s="134">
        <v>450000</v>
      </c>
      <c r="R37" s="134">
        <v>400000</v>
      </c>
      <c r="S37" s="134">
        <v>0</v>
      </c>
      <c r="T37" s="134">
        <v>250000</v>
      </c>
      <c r="U37" s="134">
        <v>0</v>
      </c>
      <c r="V37" s="134">
        <v>0</v>
      </c>
      <c r="W37" s="134">
        <v>400000</v>
      </c>
      <c r="X37" s="134">
        <v>0</v>
      </c>
      <c r="Y37" s="134">
        <v>0</v>
      </c>
      <c r="Z37" s="134">
        <v>640000</v>
      </c>
      <c r="AA37" s="134">
        <v>620000</v>
      </c>
      <c r="AB37" s="134">
        <v>0</v>
      </c>
      <c r="AC37" s="134">
        <v>350000</v>
      </c>
      <c r="AD37" s="134">
        <v>0</v>
      </c>
      <c r="AE37" s="134">
        <v>245000</v>
      </c>
      <c r="AF37" s="134">
        <v>0</v>
      </c>
      <c r="AG37" s="134">
        <v>380000</v>
      </c>
      <c r="AH37" s="134">
        <v>0</v>
      </c>
      <c r="AI37" s="134">
        <v>0</v>
      </c>
      <c r="AJ37" s="134">
        <v>0</v>
      </c>
      <c r="AK37" s="134">
        <v>0</v>
      </c>
      <c r="AL37" s="134">
        <v>0</v>
      </c>
      <c r="AM37" s="134">
        <v>0</v>
      </c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</row>
    <row r="38" spans="2:55" ht="21" customHeight="1" outlineLevel="1">
      <c r="B38" s="129" t="s">
        <v>248</v>
      </c>
      <c r="D38" s="134">
        <v>0</v>
      </c>
      <c r="E38" s="134">
        <v>0</v>
      </c>
      <c r="F38" s="134">
        <v>0</v>
      </c>
      <c r="G38" s="134">
        <v>0</v>
      </c>
      <c r="H38" s="134">
        <v>0</v>
      </c>
      <c r="I38" s="134">
        <v>258391.48</v>
      </c>
      <c r="J38" s="134">
        <v>911384.76</v>
      </c>
      <c r="K38" s="134">
        <v>474413.40000000008</v>
      </c>
      <c r="L38" s="134">
        <v>0</v>
      </c>
      <c r="M38" s="134">
        <v>0</v>
      </c>
      <c r="N38" s="134">
        <v>235351.15000000002</v>
      </c>
      <c r="O38" s="134">
        <v>0</v>
      </c>
      <c r="P38" s="134">
        <v>120459.2099999999</v>
      </c>
      <c r="Q38" s="134">
        <v>0</v>
      </c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</row>
    <row r="39" spans="2:55" ht="21" customHeight="1" outlineLevel="1">
      <c r="B39" s="129" t="s">
        <v>249</v>
      </c>
      <c r="D39" s="134">
        <v>0</v>
      </c>
      <c r="E39" s="134">
        <v>0</v>
      </c>
      <c r="F39" s="134">
        <v>0</v>
      </c>
      <c r="G39" s="134">
        <v>0</v>
      </c>
      <c r="H39" s="134">
        <v>0</v>
      </c>
      <c r="I39" s="134">
        <v>1741608.52</v>
      </c>
      <c r="J39" s="134">
        <v>830223.76</v>
      </c>
      <c r="K39" s="134">
        <v>355810.35999999993</v>
      </c>
      <c r="L39" s="134">
        <v>355810.35999999993</v>
      </c>
      <c r="M39" s="134">
        <v>355810.35999999993</v>
      </c>
      <c r="N39" s="134">
        <v>120459.2099999999</v>
      </c>
      <c r="O39" s="134">
        <v>120459.2099999999</v>
      </c>
      <c r="P39" s="134">
        <v>0</v>
      </c>
      <c r="Q39" s="134">
        <v>0</v>
      </c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</row>
    <row r="40" spans="2:55" ht="21" customHeight="1">
      <c r="B40" s="1" t="s">
        <v>250</v>
      </c>
      <c r="D40" s="90"/>
      <c r="E40" s="90"/>
      <c r="F40" s="90"/>
      <c r="G40" s="90"/>
      <c r="H40" s="90"/>
      <c r="I40" s="90"/>
      <c r="J40" s="90">
        <v>1580180.3517408746</v>
      </c>
      <c r="K40" s="90">
        <v>1230476.099515998</v>
      </c>
      <c r="L40" s="90">
        <v>468625.03622832475</v>
      </c>
      <c r="M40" s="90">
        <v>1288607.5962283248</v>
      </c>
      <c r="N40" s="90">
        <v>-93798.729511677288</v>
      </c>
      <c r="O40" s="90">
        <v>1751610.3949457603</v>
      </c>
      <c r="P40" s="90">
        <v>1157168.2059046635</v>
      </c>
      <c r="Q40" s="90">
        <v>824406.60960329091</v>
      </c>
      <c r="R40" s="90">
        <v>1244736.4905621982</v>
      </c>
      <c r="S40" s="90">
        <v>1533304.3115211022</v>
      </c>
      <c r="T40" s="90">
        <v>1847181.085219732</v>
      </c>
      <c r="U40" s="90">
        <v>2412925.916178639</v>
      </c>
      <c r="V40" s="90">
        <v>2018212.2053966667</v>
      </c>
      <c r="W40" s="90">
        <v>1462544.691320173</v>
      </c>
      <c r="X40" s="90">
        <v>2857883.7955667544</v>
      </c>
      <c r="Y40" s="90">
        <v>1660797.2065256536</v>
      </c>
      <c r="Z40" s="90">
        <v>2457396.1559642879</v>
      </c>
      <c r="AA40" s="90">
        <v>2095306.0524657536</v>
      </c>
      <c r="AB40" s="90">
        <v>1695593.3524657537</v>
      </c>
      <c r="AC40" s="90">
        <v>3043564.9224657579</v>
      </c>
      <c r="AD40" s="90">
        <v>2264549.7224657582</v>
      </c>
      <c r="AE40" s="90">
        <v>2571743.5124657573</v>
      </c>
      <c r="AF40" s="90">
        <v>2702436.012465761</v>
      </c>
      <c r="AG40" s="90">
        <v>2650717.6924657566</v>
      </c>
      <c r="AH40" s="90">
        <v>2731537.7624657601</v>
      </c>
      <c r="AI40" s="90">
        <v>4225931.7790054735</v>
      </c>
      <c r="AJ40" s="90">
        <v>3560204.6710546026</v>
      </c>
      <c r="AK40" s="90">
        <v>3884678.3275768152</v>
      </c>
      <c r="AL40" s="90">
        <v>3301794.1551099326</v>
      </c>
      <c r="AM40" s="90">
        <v>3397864.5949436817</v>
      </c>
    </row>
    <row r="41" spans="2:55" ht="9" customHeight="1"/>
    <row r="42" spans="2:55" ht="21" customHeight="1" outlineLevel="1">
      <c r="B42" s="129" t="s">
        <v>251</v>
      </c>
      <c r="D42" s="134"/>
      <c r="E42" s="134"/>
      <c r="F42" s="134"/>
      <c r="G42" s="134"/>
      <c r="H42" s="134"/>
      <c r="I42" s="134"/>
      <c r="J42" s="134">
        <v>84308.220684931497</v>
      </c>
      <c r="K42" s="134">
        <v>96489.726027397264</v>
      </c>
      <c r="L42" s="134">
        <v>72345.203287671218</v>
      </c>
      <c r="M42" s="134">
        <v>88569.178082191793</v>
      </c>
      <c r="N42" s="134">
        <v>110711.47260273973</v>
      </c>
      <c r="O42" s="134">
        <v>105056.15931506848</v>
      </c>
      <c r="P42" s="134">
        <v>125939.82876712328</v>
      </c>
      <c r="Q42" s="134">
        <v>126957.70547945207</v>
      </c>
      <c r="R42" s="134">
        <v>126725.650684932</v>
      </c>
      <c r="S42" s="134">
        <v>117444.41479452053</v>
      </c>
      <c r="T42" s="134">
        <v>129255.47945205479</v>
      </c>
      <c r="U42" s="134">
        <v>121997.77397260275</v>
      </c>
      <c r="V42" s="134">
        <v>103404.38356164384</v>
      </c>
      <c r="W42" s="134">
        <v>132323.97260273973</v>
      </c>
      <c r="X42" s="134">
        <v>120565.34690410958</v>
      </c>
      <c r="Y42" s="134">
        <v>104397.98389041095</v>
      </c>
      <c r="Z42" s="134">
        <v>135407.06890410959</v>
      </c>
      <c r="AA42" s="134">
        <v>112130.58663013697</v>
      </c>
      <c r="AB42" s="134">
        <v>104397.98389041092</v>
      </c>
      <c r="AC42" s="134">
        <v>141021.6720547945</v>
      </c>
      <c r="AD42" s="134">
        <v>112817.33764383561</v>
      </c>
      <c r="AE42" s="134">
        <v>112859.70509589041</v>
      </c>
      <c r="AF42" s="134">
        <v>141074.631369863</v>
      </c>
      <c r="AG42" s="134">
        <v>113730.56569863013</v>
      </c>
      <c r="AH42" s="134">
        <v>113730.56569863013</v>
      </c>
      <c r="AI42" s="134">
        <v>142163.20712328766</v>
      </c>
      <c r="AJ42" s="134">
        <v>112269.3715068493</v>
      </c>
      <c r="AK42" s="134">
        <v>112269.3715068493</v>
      </c>
      <c r="AL42" s="134">
        <v>140336.71438356166</v>
      </c>
      <c r="AM42" s="134">
        <v>110808.17731506849</v>
      </c>
    </row>
    <row r="43" spans="2:55" ht="21" customHeight="1" outlineLevel="1">
      <c r="B43" s="129" t="s">
        <v>252</v>
      </c>
      <c r="D43" s="134"/>
      <c r="E43" s="134"/>
      <c r="F43" s="134"/>
      <c r="G43" s="134"/>
      <c r="H43" s="134"/>
      <c r="I43" s="134"/>
      <c r="J43" s="134">
        <v>0</v>
      </c>
      <c r="K43" s="134">
        <v>0</v>
      </c>
      <c r="L43" s="134">
        <v>0</v>
      </c>
      <c r="M43" s="134">
        <v>0</v>
      </c>
      <c r="N43" s="134">
        <v>0</v>
      </c>
      <c r="O43" s="134">
        <v>0</v>
      </c>
      <c r="P43" s="134">
        <v>0</v>
      </c>
      <c r="Q43" s="134">
        <v>0</v>
      </c>
      <c r="R43" s="134">
        <v>0</v>
      </c>
      <c r="S43" s="134">
        <v>0</v>
      </c>
      <c r="T43" s="134">
        <v>0</v>
      </c>
      <c r="U43" s="134">
        <v>0</v>
      </c>
      <c r="V43" s="134">
        <v>0</v>
      </c>
      <c r="W43" s="134">
        <v>0</v>
      </c>
      <c r="X43" s="134">
        <v>177188</v>
      </c>
      <c r="Y43" s="134">
        <v>0</v>
      </c>
      <c r="Z43" s="134">
        <v>0</v>
      </c>
      <c r="AA43" s="134">
        <v>177188</v>
      </c>
      <c r="AB43" s="134">
        <v>0</v>
      </c>
      <c r="AC43" s="134">
        <v>0</v>
      </c>
      <c r="AD43" s="134">
        <v>177188</v>
      </c>
      <c r="AE43" s="134">
        <v>0</v>
      </c>
      <c r="AF43" s="134">
        <v>0</v>
      </c>
      <c r="AG43" s="134">
        <v>177188</v>
      </c>
      <c r="AH43" s="134">
        <v>0</v>
      </c>
      <c r="AI43" s="134">
        <v>0</v>
      </c>
      <c r="AJ43" s="134">
        <v>177188</v>
      </c>
      <c r="AK43" s="134">
        <v>0</v>
      </c>
      <c r="AL43" s="134">
        <v>0</v>
      </c>
      <c r="AM43" s="134">
        <v>177188</v>
      </c>
    </row>
    <row r="44" spans="2:55" ht="21" customHeight="1" outlineLevel="1">
      <c r="B44" s="129" t="s">
        <v>253</v>
      </c>
      <c r="D44" s="134"/>
      <c r="E44" s="134"/>
      <c r="F44" s="134"/>
      <c r="G44" s="134"/>
      <c r="H44" s="134"/>
      <c r="I44" s="134"/>
      <c r="J44" s="134">
        <v>0</v>
      </c>
      <c r="K44" s="134">
        <v>0</v>
      </c>
      <c r="L44" s="134">
        <v>0</v>
      </c>
      <c r="M44" s="134">
        <v>0</v>
      </c>
      <c r="N44" s="134">
        <v>0</v>
      </c>
      <c r="O44" s="134">
        <v>0</v>
      </c>
      <c r="P44" s="134">
        <v>0</v>
      </c>
      <c r="Q44" s="134">
        <v>0</v>
      </c>
      <c r="R44" s="134">
        <v>0</v>
      </c>
      <c r="S44" s="134">
        <v>0</v>
      </c>
      <c r="T44" s="134">
        <v>0</v>
      </c>
      <c r="U44" s="134">
        <v>0</v>
      </c>
      <c r="V44" s="134">
        <v>0</v>
      </c>
      <c r="W44" s="134">
        <v>0</v>
      </c>
      <c r="X44" s="134">
        <v>0</v>
      </c>
      <c r="Y44" s="134">
        <v>0</v>
      </c>
      <c r="Z44" s="134">
        <v>0</v>
      </c>
      <c r="AA44" s="134">
        <v>0</v>
      </c>
      <c r="AB44" s="134">
        <v>0</v>
      </c>
      <c r="AC44" s="134">
        <v>0</v>
      </c>
      <c r="AD44" s="134">
        <v>0</v>
      </c>
      <c r="AE44" s="134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4">
        <v>0</v>
      </c>
      <c r="AM44" s="134">
        <v>0</v>
      </c>
    </row>
    <row r="45" spans="2:55" ht="21" customHeight="1" outlineLevel="1">
      <c r="B45" s="129" t="s">
        <v>254</v>
      </c>
      <c r="D45" s="134"/>
      <c r="E45" s="134"/>
      <c r="F45" s="134"/>
      <c r="G45" s="134"/>
      <c r="H45" s="134"/>
      <c r="I45" s="134"/>
      <c r="J45" s="134">
        <v>0</v>
      </c>
      <c r="K45" s="134">
        <v>0</v>
      </c>
      <c r="L45" s="134">
        <v>0</v>
      </c>
      <c r="M45" s="134">
        <v>0</v>
      </c>
      <c r="N45" s="134">
        <v>0</v>
      </c>
      <c r="O45" s="134">
        <v>0</v>
      </c>
      <c r="P45" s="134">
        <v>0</v>
      </c>
      <c r="Q45" s="134">
        <v>0</v>
      </c>
      <c r="R45" s="134">
        <v>0</v>
      </c>
      <c r="S45" s="134">
        <v>0</v>
      </c>
      <c r="T45" s="134">
        <v>0</v>
      </c>
      <c r="U45" s="134">
        <v>0</v>
      </c>
      <c r="V45" s="134">
        <v>0</v>
      </c>
      <c r="W45" s="134">
        <v>0</v>
      </c>
      <c r="X45" s="134">
        <v>0</v>
      </c>
      <c r="Y45" s="134">
        <v>0</v>
      </c>
      <c r="Z45" s="134">
        <v>0</v>
      </c>
      <c r="AA45" s="134">
        <v>0</v>
      </c>
      <c r="AB45" s="134">
        <v>1</v>
      </c>
      <c r="AC45" s="134">
        <v>2</v>
      </c>
      <c r="AD45" s="134">
        <v>3</v>
      </c>
      <c r="AE45" s="134">
        <v>4</v>
      </c>
      <c r="AF45" s="134">
        <v>5</v>
      </c>
      <c r="AG45" s="134">
        <v>6</v>
      </c>
      <c r="AH45" s="134">
        <v>7</v>
      </c>
      <c r="AI45" s="134">
        <v>8</v>
      </c>
      <c r="AJ45" s="134">
        <v>9</v>
      </c>
      <c r="AK45" s="134">
        <v>10</v>
      </c>
      <c r="AL45" s="134">
        <v>11</v>
      </c>
      <c r="AM45" s="134">
        <v>12</v>
      </c>
    </row>
    <row r="46" spans="2:55" ht="21" customHeight="1">
      <c r="B46" s="1" t="s">
        <v>255</v>
      </c>
      <c r="D46" s="90"/>
      <c r="E46" s="90"/>
      <c r="F46" s="90"/>
      <c r="G46" s="90"/>
      <c r="H46" s="90"/>
      <c r="I46" s="90"/>
      <c r="J46" s="90">
        <v>84308.220684931497</v>
      </c>
      <c r="K46" s="90">
        <v>180797.94671232876</v>
      </c>
      <c r="L46" s="90">
        <v>253143.14999999997</v>
      </c>
      <c r="M46" s="90">
        <v>341712.32808219176</v>
      </c>
      <c r="N46" s="90">
        <v>452423.80068493146</v>
      </c>
      <c r="O46" s="90">
        <v>557479.96</v>
      </c>
      <c r="P46" s="90">
        <v>683419.78876712325</v>
      </c>
      <c r="Q46" s="90">
        <v>810377.49424657528</v>
      </c>
      <c r="R46" s="90">
        <v>937103.1449315073</v>
      </c>
      <c r="S46" s="90">
        <v>1054547.5597260278</v>
      </c>
      <c r="T46" s="90">
        <v>1183803.0391780825</v>
      </c>
      <c r="U46" s="90">
        <v>1305800.8131506853</v>
      </c>
      <c r="V46" s="90">
        <v>1324896.9760273977</v>
      </c>
      <c r="W46" s="90">
        <v>1360731.2226027402</v>
      </c>
      <c r="X46" s="90">
        <v>1586139.3662191783</v>
      </c>
      <c r="Y46" s="90">
        <v>1601968.1720273979</v>
      </c>
      <c r="Z46" s="90">
        <v>1626663.7683287675</v>
      </c>
      <c r="AA46" s="90">
        <v>1810926.1956438362</v>
      </c>
      <c r="AB46" s="90">
        <v>1789384.3507671237</v>
      </c>
      <c r="AC46" s="90">
        <v>1803448.3173424662</v>
      </c>
      <c r="AD46" s="90">
        <v>1966728.0043013697</v>
      </c>
      <c r="AE46" s="90">
        <v>1962143.2946027396</v>
      </c>
      <c r="AF46" s="90">
        <v>1973962.4465205481</v>
      </c>
      <c r="AG46" s="90">
        <v>2142883.238246575</v>
      </c>
      <c r="AH46" s="90">
        <v>2153209.4203835614</v>
      </c>
      <c r="AI46" s="90">
        <v>2163048.6549041094</v>
      </c>
      <c r="AJ46" s="90">
        <v>2154752.6795068495</v>
      </c>
      <c r="AK46" s="90">
        <v>2162624.0671232874</v>
      </c>
      <c r="AL46" s="90">
        <v>2167553.7126027397</v>
      </c>
      <c r="AM46" s="90">
        <v>2166231.3032876709</v>
      </c>
    </row>
    <row r="47" spans="2:55" ht="9" customHeight="1"/>
    <row r="48" spans="2:55" ht="21" customHeight="1">
      <c r="B48" s="112" t="s">
        <v>256</v>
      </c>
      <c r="L48" s="117">
        <v>1.8512254280960192</v>
      </c>
      <c r="M48" s="117"/>
      <c r="N48" s="117"/>
      <c r="O48" s="117">
        <v>3.1420149971772267</v>
      </c>
      <c r="P48" s="117"/>
      <c r="Q48" s="117"/>
      <c r="R48" s="117">
        <v>1.3282812007350331</v>
      </c>
      <c r="S48" s="117"/>
      <c r="T48" s="117"/>
      <c r="U48" s="117">
        <v>1.8478514424850454</v>
      </c>
      <c r="V48" s="117"/>
      <c r="W48" s="117"/>
      <c r="X48" s="117">
        <v>1.8017860576646465</v>
      </c>
      <c r="Y48" s="117"/>
      <c r="Z48" s="117"/>
      <c r="AA48" s="117">
        <v>1.1570355862685018</v>
      </c>
      <c r="AB48" s="117"/>
      <c r="AC48" s="117"/>
      <c r="AD48" s="117">
        <v>1.1514300490525542</v>
      </c>
      <c r="AE48" s="117"/>
      <c r="AF48" s="117"/>
      <c r="AG48" s="117">
        <v>1.2369865259829647</v>
      </c>
      <c r="AH48" s="117"/>
      <c r="AI48" s="117"/>
      <c r="AJ48" s="117">
        <v>1.652256755457157</v>
      </c>
      <c r="AK48" s="117"/>
      <c r="AL48" s="117"/>
      <c r="AM48" s="117">
        <v>1.5685603793956682</v>
      </c>
    </row>
    <row r="49" spans="2:39" ht="21" customHeight="1">
      <c r="B49" s="130" t="s">
        <v>241</v>
      </c>
      <c r="L49" s="131">
        <v>1.1000000000000001</v>
      </c>
      <c r="M49" s="14"/>
      <c r="N49" s="14"/>
      <c r="O49" s="131">
        <v>1.1000000000000001</v>
      </c>
      <c r="P49" s="14"/>
      <c r="Q49" s="14"/>
      <c r="R49" s="131">
        <v>1.1000000000000001</v>
      </c>
      <c r="S49" s="14"/>
      <c r="T49" s="14"/>
      <c r="U49" s="131">
        <v>1.1000000000000001</v>
      </c>
      <c r="V49" s="14"/>
      <c r="W49" s="14"/>
      <c r="X49" s="131">
        <v>1.1000000000000001</v>
      </c>
      <c r="Y49" s="14"/>
      <c r="Z49" s="14"/>
      <c r="AA49" s="131">
        <v>1.1000000000000001</v>
      </c>
      <c r="AB49" s="14"/>
      <c r="AC49" s="14"/>
      <c r="AD49" s="131">
        <v>1.1000000000000001</v>
      </c>
      <c r="AE49" s="14"/>
      <c r="AF49" s="14"/>
      <c r="AG49" s="131">
        <v>1.1000000000000001</v>
      </c>
      <c r="AH49" s="14"/>
      <c r="AI49" s="14"/>
      <c r="AJ49" s="131">
        <v>1.1000000000000001</v>
      </c>
      <c r="AK49" s="14"/>
      <c r="AL49" s="14"/>
      <c r="AM49" s="131">
        <v>1.1000000000000001</v>
      </c>
    </row>
    <row r="50" spans="2:39" ht="21" customHeight="1">
      <c r="B50" s="130"/>
      <c r="L50" s="137">
        <v>1</v>
      </c>
      <c r="M50" s="14"/>
      <c r="N50" s="14"/>
      <c r="O50" s="137">
        <v>1</v>
      </c>
      <c r="P50" s="14"/>
      <c r="Q50" s="14"/>
      <c r="R50" s="137">
        <v>1</v>
      </c>
      <c r="S50" s="14"/>
      <c r="T50" s="14"/>
      <c r="U50" s="137">
        <v>1</v>
      </c>
      <c r="V50" s="14"/>
      <c r="W50" s="14"/>
      <c r="X50" s="137">
        <v>1</v>
      </c>
      <c r="Y50" s="14"/>
      <c r="Z50" s="14"/>
      <c r="AA50" s="137">
        <v>1</v>
      </c>
      <c r="AB50" s="14"/>
      <c r="AC50" s="14"/>
      <c r="AD50" s="137">
        <v>1</v>
      </c>
      <c r="AE50" s="14"/>
      <c r="AF50" s="14"/>
      <c r="AG50" s="137">
        <v>1</v>
      </c>
      <c r="AH50" s="14"/>
      <c r="AI50" s="14"/>
      <c r="AJ50" s="137">
        <v>1</v>
      </c>
      <c r="AK50" s="14"/>
      <c r="AL50" s="14"/>
      <c r="AM50" s="137">
        <v>1</v>
      </c>
    </row>
    <row r="51" spans="2:39" ht="9" customHeight="1">
      <c r="B51" s="4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</row>
    <row r="53" spans="2:39" ht="21" customHeight="1">
      <c r="B53" s="128" t="s">
        <v>257</v>
      </c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</row>
    <row r="54" spans="2:39" ht="9" customHeight="1"/>
    <row r="55" spans="2:39" ht="21" customHeight="1" outlineLevel="1">
      <c r="B55" s="129" t="s">
        <v>87</v>
      </c>
      <c r="D55" s="134">
        <v>304633.74000000092</v>
      </c>
      <c r="E55" s="134">
        <v>160801.9000000004</v>
      </c>
      <c r="F55" s="134">
        <v>382823.15999999933</v>
      </c>
      <c r="G55" s="134">
        <v>373939.91999999963</v>
      </c>
      <c r="H55" s="134">
        <v>534108.96999999869</v>
      </c>
      <c r="I55" s="134">
        <v>112585.28000000073</v>
      </c>
      <c r="J55" s="134">
        <v>-165583.0500000013</v>
      </c>
      <c r="K55" s="134">
        <v>470030.32000000257</v>
      </c>
      <c r="L55" s="134">
        <v>35687.560000002864</v>
      </c>
      <c r="M55" s="134">
        <v>146244.52999999965</v>
      </c>
      <c r="N55" s="134">
        <v>351672.35999999935</v>
      </c>
      <c r="O55" s="134">
        <v>233208.3500000012</v>
      </c>
      <c r="P55" s="134">
        <v>219232.31999999983</v>
      </c>
      <c r="Q55" s="134">
        <v>72885.679999999586</v>
      </c>
      <c r="R55" s="134">
        <v>342971.13</v>
      </c>
      <c r="S55" s="134">
        <v>223113.09999999969</v>
      </c>
      <c r="T55" s="134">
        <v>752415.35999999952</v>
      </c>
      <c r="U55" s="134">
        <v>139730.93000000025</v>
      </c>
      <c r="V55" s="134">
        <v>279558.92999999947</v>
      </c>
      <c r="W55" s="134">
        <v>504780.69999999902</v>
      </c>
      <c r="X55" s="134">
        <v>403083.55999999953</v>
      </c>
      <c r="Y55" s="134">
        <v>221043.31000000017</v>
      </c>
      <c r="Z55" s="134">
        <v>44730.240000000485</v>
      </c>
      <c r="AA55" s="134">
        <v>131382.44999999981</v>
      </c>
      <c r="AB55" s="134">
        <v>394431.36999999965</v>
      </c>
      <c r="AC55" s="134">
        <v>419193.38000000059</v>
      </c>
      <c r="AD55" s="134">
        <v>412103.69000000082</v>
      </c>
      <c r="AE55" s="134">
        <v>316317.11999999988</v>
      </c>
      <c r="AF55" s="134">
        <v>1094134.5400000007</v>
      </c>
      <c r="AG55" s="134">
        <v>120220.41000000054</v>
      </c>
      <c r="AH55" s="134">
        <v>385753.81999999954</v>
      </c>
      <c r="AI55" s="134">
        <v>564031.80648717971</v>
      </c>
      <c r="AJ55" s="134">
        <v>536959.14275641041</v>
      </c>
      <c r="AK55" s="134">
        <v>305181.08041025599</v>
      </c>
      <c r="AL55" s="134">
        <v>576488.59829487128</v>
      </c>
      <c r="AM55" s="134">
        <v>395889.75548717933</v>
      </c>
    </row>
    <row r="56" spans="2:39" ht="21" customHeight="1" outlineLevel="1">
      <c r="B56" s="129" t="s">
        <v>233</v>
      </c>
      <c r="D56" s="134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</row>
    <row r="57" spans="2:39" ht="21" customHeight="1" outlineLevel="1">
      <c r="B57" s="129" t="s">
        <v>234</v>
      </c>
      <c r="D57" s="134">
        <v>0</v>
      </c>
      <c r="E57" s="134">
        <v>0</v>
      </c>
      <c r="F57" s="134">
        <v>0</v>
      </c>
      <c r="G57" s="134">
        <v>0</v>
      </c>
      <c r="H57" s="134">
        <v>0</v>
      </c>
      <c r="I57" s="134">
        <v>0</v>
      </c>
      <c r="J57" s="134">
        <v>342155.45</v>
      </c>
      <c r="K57" s="134">
        <v>41.08</v>
      </c>
      <c r="L57" s="134">
        <v>195153.72</v>
      </c>
      <c r="M57" s="134">
        <v>965.46</v>
      </c>
      <c r="N57" s="134">
        <v>0</v>
      </c>
      <c r="O57" s="134">
        <v>54203.1</v>
      </c>
      <c r="P57" s="134">
        <v>0</v>
      </c>
      <c r="Q57" s="134">
        <v>123576.31000000001</v>
      </c>
      <c r="R57" s="134">
        <v>0</v>
      </c>
      <c r="S57" s="134">
        <v>237534.4</v>
      </c>
      <c r="T57" s="134">
        <v>155024.22</v>
      </c>
      <c r="U57" s="134">
        <v>4746.47</v>
      </c>
      <c r="V57" s="134">
        <v>8977.19</v>
      </c>
      <c r="W57" s="134">
        <v>8977.19</v>
      </c>
      <c r="X57" s="134">
        <v>8951.59</v>
      </c>
      <c r="Y57" s="134">
        <v>22269.75</v>
      </c>
      <c r="Z57" s="134">
        <v>279066.01</v>
      </c>
      <c r="AA57" s="134">
        <v>370146.19</v>
      </c>
      <c r="AB57" s="134">
        <v>9006.94</v>
      </c>
      <c r="AC57" s="134">
        <v>28679.440000000002</v>
      </c>
      <c r="AD57" s="134">
        <v>10429.44</v>
      </c>
      <c r="AE57" s="134">
        <v>149331.27999999997</v>
      </c>
      <c r="AF57" s="134">
        <v>10429.44</v>
      </c>
      <c r="AG57" s="134">
        <v>10721.44</v>
      </c>
      <c r="AH57" s="134">
        <v>10721.44</v>
      </c>
      <c r="AI57" s="134">
        <v>150000</v>
      </c>
      <c r="AJ57" s="134">
        <v>0</v>
      </c>
      <c r="AK57" s="134">
        <v>140079.23076923078</v>
      </c>
      <c r="AL57" s="134">
        <v>150000</v>
      </c>
      <c r="AM57" s="134">
        <v>150000</v>
      </c>
    </row>
    <row r="58" spans="2:39" ht="21" customHeight="1" outlineLevel="1">
      <c r="B58" s="129" t="s">
        <v>84</v>
      </c>
      <c r="D58" s="134">
        <v>10074.719999999994</v>
      </c>
      <c r="E58" s="134">
        <v>114434.73</v>
      </c>
      <c r="F58" s="134">
        <v>-74554.330000000016</v>
      </c>
      <c r="G58" s="134">
        <v>10992.499999999998</v>
      </c>
      <c r="H58" s="134">
        <v>10742.03</v>
      </c>
      <c r="I58" s="134">
        <v>56414.61</v>
      </c>
      <c r="J58" s="134">
        <v>110560.42</v>
      </c>
      <c r="K58" s="134">
        <v>-60486.95</v>
      </c>
      <c r="L58" s="134">
        <v>13698.879999999997</v>
      </c>
      <c r="M58" s="134">
        <v>53599.57999999998</v>
      </c>
      <c r="N58" s="134">
        <v>14682.400000000001</v>
      </c>
      <c r="O58" s="134">
        <v>11129.940000000002</v>
      </c>
      <c r="P58" s="134">
        <v>2.7284841053187847E-12</v>
      </c>
      <c r="Q58" s="134">
        <v>6000</v>
      </c>
      <c r="R58" s="134">
        <v>3090</v>
      </c>
      <c r="S58" s="134">
        <v>8152</v>
      </c>
      <c r="T58" s="134">
        <v>8262.69</v>
      </c>
      <c r="U58" s="134">
        <v>52824.07</v>
      </c>
      <c r="V58" s="134">
        <v>60422.3</v>
      </c>
      <c r="W58" s="134">
        <v>38539.229999999996</v>
      </c>
      <c r="X58" s="134">
        <v>32425.9</v>
      </c>
      <c r="Y58" s="134">
        <v>37035.659999999996</v>
      </c>
      <c r="Z58" s="134">
        <v>46862.850000000006</v>
      </c>
      <c r="AA58" s="134">
        <v>4476.25</v>
      </c>
      <c r="AB58" s="134">
        <v>11108.67</v>
      </c>
      <c r="AC58" s="134">
        <v>33015.07</v>
      </c>
      <c r="AD58" s="134">
        <v>11590</v>
      </c>
      <c r="AE58" s="134">
        <v>0</v>
      </c>
      <c r="AF58" s="134">
        <v>4074.57</v>
      </c>
      <c r="AG58" s="134">
        <v>3717.3300000000017</v>
      </c>
      <c r="AH58" s="134">
        <v>6630</v>
      </c>
      <c r="AI58" s="134">
        <v>0</v>
      </c>
      <c r="AJ58" s="134">
        <v>0</v>
      </c>
      <c r="AK58" s="134">
        <v>0</v>
      </c>
      <c r="AL58" s="134">
        <v>0</v>
      </c>
      <c r="AM58" s="134">
        <v>0</v>
      </c>
    </row>
    <row r="59" spans="2:39" ht="21" customHeight="1" outlineLevel="1">
      <c r="B59" s="129" t="s">
        <v>258</v>
      </c>
      <c r="D59" s="134">
        <v>117121.86000000002</v>
      </c>
      <c r="E59" s="134">
        <v>132932.46</v>
      </c>
      <c r="F59" s="134">
        <v>82683.880000000019</v>
      </c>
      <c r="G59" s="134">
        <v>103998.99000000002</v>
      </c>
      <c r="H59" s="134">
        <v>189570.37</v>
      </c>
      <c r="I59" s="134">
        <v>71132.819999999992</v>
      </c>
      <c r="J59" s="134">
        <v>107875.09</v>
      </c>
      <c r="K59" s="134">
        <v>141980.4</v>
      </c>
      <c r="L59" s="134">
        <v>105569.3</v>
      </c>
      <c r="M59" s="134">
        <v>93644.57</v>
      </c>
      <c r="N59" s="134">
        <v>135804.65000000002</v>
      </c>
      <c r="O59" s="134">
        <v>100441.75307692305</v>
      </c>
      <c r="P59" s="134">
        <v>113676.71999999997</v>
      </c>
      <c r="Q59" s="134">
        <v>154331.46999999997</v>
      </c>
      <c r="R59" s="134">
        <v>128342.94999999998</v>
      </c>
      <c r="S59" s="134">
        <v>145577.54000000007</v>
      </c>
      <c r="T59" s="134">
        <v>208665.31</v>
      </c>
      <c r="U59" s="134">
        <v>163120.26</v>
      </c>
      <c r="V59" s="134">
        <v>167566.35999999999</v>
      </c>
      <c r="W59" s="134">
        <v>216724.37000000002</v>
      </c>
      <c r="X59" s="134">
        <v>156718.33000000002</v>
      </c>
      <c r="Y59" s="134">
        <v>158312.54</v>
      </c>
      <c r="Z59" s="134">
        <v>181554.65000000002</v>
      </c>
      <c r="AA59" s="134">
        <v>133313.06</v>
      </c>
      <c r="AB59" s="134">
        <v>159552.96999999997</v>
      </c>
      <c r="AC59" s="134">
        <v>222731.01</v>
      </c>
      <c r="AD59" s="134">
        <v>163719.13</v>
      </c>
      <c r="AE59" s="134">
        <v>171120.57</v>
      </c>
      <c r="AF59" s="134">
        <v>220250.35</v>
      </c>
      <c r="AG59" s="134">
        <v>171022.94</v>
      </c>
      <c r="AH59" s="134">
        <v>144997.34999999998</v>
      </c>
      <c r="AI59" s="134">
        <v>238328.57769230774</v>
      </c>
      <c r="AJ59" s="134">
        <v>189984.60615384617</v>
      </c>
      <c r="AK59" s="134">
        <v>201752.35384615386</v>
      </c>
      <c r="AL59" s="134">
        <v>265777.02692307695</v>
      </c>
      <c r="AM59" s="134">
        <v>221327.36923076923</v>
      </c>
    </row>
    <row r="60" spans="2:39" ht="21" customHeight="1" outlineLevel="1">
      <c r="B60" s="1" t="s">
        <v>259</v>
      </c>
      <c r="D60" s="90">
        <v>431830.32000000088</v>
      </c>
      <c r="E60" s="90">
        <v>408169.09000000043</v>
      </c>
      <c r="F60" s="90">
        <v>390952.70999999932</v>
      </c>
      <c r="G60" s="90">
        <v>488931.40999999968</v>
      </c>
      <c r="H60" s="90">
        <v>734421.36999999871</v>
      </c>
      <c r="I60" s="90">
        <v>240132.71000000072</v>
      </c>
      <c r="J60" s="90">
        <v>395007.90999999875</v>
      </c>
      <c r="K60" s="90">
        <v>551564.85000000254</v>
      </c>
      <c r="L60" s="90">
        <v>350109.46000000287</v>
      </c>
      <c r="M60" s="90">
        <v>294454.13999999966</v>
      </c>
      <c r="N60" s="90">
        <v>502159.40999999939</v>
      </c>
      <c r="O60" s="90">
        <v>398983.14307692426</v>
      </c>
      <c r="P60" s="90">
        <v>332909.0399999998</v>
      </c>
      <c r="Q60" s="90">
        <v>356793.45999999956</v>
      </c>
      <c r="R60" s="90">
        <v>474404.07999999996</v>
      </c>
      <c r="S60" s="90">
        <v>614377.03999999969</v>
      </c>
      <c r="T60" s="90">
        <v>1124367.5799999994</v>
      </c>
      <c r="U60" s="90">
        <v>360421.73000000027</v>
      </c>
      <c r="V60" s="90">
        <v>516524.77999999945</v>
      </c>
      <c r="W60" s="90">
        <v>769021.48999999906</v>
      </c>
      <c r="X60" s="90">
        <v>601179.37999999966</v>
      </c>
      <c r="Y60" s="90">
        <v>438661.26000000013</v>
      </c>
      <c r="Z60" s="90">
        <v>552213.75000000047</v>
      </c>
      <c r="AA60" s="90">
        <v>639317.94999999972</v>
      </c>
      <c r="AB60" s="90">
        <v>574099.9499999996</v>
      </c>
      <c r="AC60" s="90">
        <v>703618.90000000061</v>
      </c>
      <c r="AD60" s="90">
        <v>597842.26000000082</v>
      </c>
      <c r="AE60" s="90">
        <v>636768.96999999986</v>
      </c>
      <c r="AF60" s="90">
        <v>1328888.9000000008</v>
      </c>
      <c r="AG60" s="90">
        <v>305682.12000000058</v>
      </c>
      <c r="AH60" s="90">
        <v>548102.60999999952</v>
      </c>
      <c r="AI60" s="90">
        <v>952360.38417948748</v>
      </c>
      <c r="AJ60" s="90">
        <v>726943.74891025655</v>
      </c>
      <c r="AK60" s="90">
        <v>647012.66502564063</v>
      </c>
      <c r="AL60" s="90">
        <v>992265.62521794823</v>
      </c>
      <c r="AM60" s="90">
        <v>767217.12471794861</v>
      </c>
    </row>
    <row r="61" spans="2:39" ht="21" customHeight="1">
      <c r="B61" s="1" t="s">
        <v>260</v>
      </c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>
        <v>5186716.5230769273</v>
      </c>
      <c r="P61" s="90">
        <v>5087795.243076927</v>
      </c>
      <c r="Q61" s="90">
        <v>5036419.6130769253</v>
      </c>
      <c r="R61" s="90">
        <v>5119870.9830769263</v>
      </c>
      <c r="S61" s="90">
        <v>5245316.6130769253</v>
      </c>
      <c r="T61" s="90">
        <v>5635262.8230769262</v>
      </c>
      <c r="U61" s="90">
        <v>5755551.8430769257</v>
      </c>
      <c r="V61" s="90">
        <v>5877068.7130769268</v>
      </c>
      <c r="W61" s="90">
        <v>6094525.3530769236</v>
      </c>
      <c r="X61" s="90">
        <v>6345595.2730769208</v>
      </c>
      <c r="Y61" s="90">
        <v>6489802.3930769209</v>
      </c>
      <c r="Z61" s="90">
        <v>6539856.7330769226</v>
      </c>
      <c r="AA61" s="90">
        <v>6780191.5399999972</v>
      </c>
      <c r="AB61" s="90">
        <v>7021382.4499999955</v>
      </c>
      <c r="AC61" s="90">
        <v>7368207.8899999969</v>
      </c>
      <c r="AD61" s="90">
        <v>7491646.0699999975</v>
      </c>
      <c r="AE61" s="90">
        <v>7514037.9999999981</v>
      </c>
      <c r="AF61" s="90">
        <v>7718559.3200000003</v>
      </c>
      <c r="AG61" s="90">
        <v>7663819.7100000009</v>
      </c>
      <c r="AH61" s="90">
        <v>7695397.540000001</v>
      </c>
      <c r="AI61" s="90">
        <v>7878736.4341794904</v>
      </c>
      <c r="AJ61" s="90">
        <v>8004500.8030897463</v>
      </c>
      <c r="AK61" s="90">
        <v>8212852.2081153868</v>
      </c>
      <c r="AL61" s="90">
        <v>8652904.0833333358</v>
      </c>
      <c r="AM61" s="90">
        <v>8780803.2580512837</v>
      </c>
    </row>
    <row r="62" spans="2:39" ht="9" customHeight="1"/>
    <row r="63" spans="2:39" s="139" customFormat="1" ht="21" customHeight="1" outlineLevel="1">
      <c r="B63" s="138" t="s">
        <v>251</v>
      </c>
      <c r="D63" s="140"/>
      <c r="E63" s="140"/>
      <c r="F63" s="140"/>
      <c r="G63" s="140"/>
      <c r="H63" s="140"/>
      <c r="I63" s="140"/>
      <c r="J63" s="140">
        <v>84308.220684931497</v>
      </c>
      <c r="K63" s="140">
        <v>96489.726027397264</v>
      </c>
      <c r="L63" s="140">
        <v>72345.203287671218</v>
      </c>
      <c r="M63" s="140">
        <v>88569.178082191793</v>
      </c>
      <c r="N63" s="140">
        <v>110711.47260273973</v>
      </c>
      <c r="O63" s="140">
        <v>105056.15931506848</v>
      </c>
      <c r="P63" s="140">
        <v>125939.82876712328</v>
      </c>
      <c r="Q63" s="140">
        <v>126957.70547945207</v>
      </c>
      <c r="R63" s="140">
        <v>126725.650684932</v>
      </c>
      <c r="S63" s="140">
        <v>117444.41479452053</v>
      </c>
      <c r="T63" s="140">
        <v>129255.47945205479</v>
      </c>
      <c r="U63" s="140">
        <v>121997.77397260275</v>
      </c>
      <c r="V63" s="140">
        <v>103404.38356164384</v>
      </c>
      <c r="W63" s="140">
        <v>132323.97260273973</v>
      </c>
      <c r="X63" s="140">
        <v>120565.34690410958</v>
      </c>
      <c r="Y63" s="140">
        <v>104397.98389041095</v>
      </c>
      <c r="Z63" s="140">
        <v>135407.06890410959</v>
      </c>
      <c r="AA63" s="140">
        <v>112130.58663013697</v>
      </c>
      <c r="AB63" s="140">
        <v>104397.98389041092</v>
      </c>
      <c r="AC63" s="140">
        <v>141021.6720547945</v>
      </c>
      <c r="AD63" s="140">
        <v>112817.33764383561</v>
      </c>
      <c r="AE63" s="140">
        <v>112859.70509589041</v>
      </c>
      <c r="AF63" s="140">
        <v>141074.631369863</v>
      </c>
      <c r="AG63" s="140">
        <v>113730.56569863013</v>
      </c>
      <c r="AH63" s="140">
        <v>113730.56569863013</v>
      </c>
      <c r="AI63" s="140">
        <v>142163.20712328766</v>
      </c>
      <c r="AJ63" s="140">
        <v>112269.3715068493</v>
      </c>
      <c r="AK63" s="140">
        <v>112269.3715068493</v>
      </c>
      <c r="AL63" s="140">
        <v>140336.71438356166</v>
      </c>
      <c r="AM63" s="140">
        <v>110808.17731506849</v>
      </c>
    </row>
    <row r="64" spans="2:39" ht="21" customHeight="1" outlineLevel="1">
      <c r="B64" s="129" t="s">
        <v>261</v>
      </c>
      <c r="D64" s="134"/>
      <c r="E64" s="134"/>
      <c r="F64" s="134"/>
      <c r="G64" s="134"/>
      <c r="H64" s="134"/>
      <c r="I64" s="134"/>
      <c r="J64" s="134">
        <v>1011698.648219178</v>
      </c>
      <c r="K64" s="134">
        <v>1084787.6802739725</v>
      </c>
      <c r="L64" s="134">
        <v>1012572.5999999999</v>
      </c>
      <c r="M64" s="134">
        <v>1025136.9842465753</v>
      </c>
      <c r="N64" s="134">
        <v>1085817.1216438357</v>
      </c>
      <c r="O64" s="134">
        <v>1114959.92</v>
      </c>
      <c r="P64" s="134">
        <v>1171576.7807436399</v>
      </c>
      <c r="Q64" s="134">
        <v>1215566.241369863</v>
      </c>
      <c r="R64" s="134">
        <v>1249470.8599086765</v>
      </c>
      <c r="S64" s="134">
        <v>1265457.0716712335</v>
      </c>
      <c r="T64" s="134">
        <v>1291421.497285181</v>
      </c>
      <c r="U64" s="134">
        <v>1305800.8131506853</v>
      </c>
      <c r="V64" s="134">
        <v>1324896.9760273977</v>
      </c>
      <c r="W64" s="134">
        <v>1360731.2226027402</v>
      </c>
      <c r="X64" s="134">
        <v>1408951.3662191783</v>
      </c>
      <c r="Y64" s="134">
        <v>1424780.1720273979</v>
      </c>
      <c r="Z64" s="134">
        <v>1449475.7683287675</v>
      </c>
      <c r="AA64" s="134">
        <v>1456550.1956438362</v>
      </c>
      <c r="AB64" s="134">
        <v>1435008.3507671237</v>
      </c>
      <c r="AC64" s="134">
        <v>1449072.3173424662</v>
      </c>
      <c r="AD64" s="134">
        <v>1435164.0043013697</v>
      </c>
      <c r="AE64" s="134">
        <v>1430579.2946027396</v>
      </c>
      <c r="AF64" s="134">
        <v>1442398.4465205481</v>
      </c>
      <c r="AG64" s="134">
        <v>1434131.2382465752</v>
      </c>
      <c r="AH64" s="134">
        <v>1444457.4203835616</v>
      </c>
      <c r="AI64" s="134">
        <v>1454296.6549041094</v>
      </c>
      <c r="AJ64" s="134">
        <v>1446000.6795068493</v>
      </c>
      <c r="AK64" s="134">
        <v>1453872.0671232876</v>
      </c>
      <c r="AL64" s="134">
        <v>1458801.7126027397</v>
      </c>
      <c r="AM64" s="134">
        <v>1457479.3032876712</v>
      </c>
    </row>
    <row r="65" spans="2:39" s="139" customFormat="1" ht="21" customHeight="1" outlineLevel="1">
      <c r="B65" s="138" t="s">
        <v>258</v>
      </c>
      <c r="D65" s="140">
        <v>117121.86000000002</v>
      </c>
      <c r="E65" s="140">
        <v>132932.46</v>
      </c>
      <c r="F65" s="140">
        <v>82683.880000000019</v>
      </c>
      <c r="G65" s="140">
        <v>103998.99000000002</v>
      </c>
      <c r="H65" s="140">
        <v>189570.37</v>
      </c>
      <c r="I65" s="140">
        <v>71132.819999999992</v>
      </c>
      <c r="J65" s="140">
        <v>107875.09</v>
      </c>
      <c r="K65" s="140">
        <v>141980.4</v>
      </c>
      <c r="L65" s="140">
        <v>105569.3</v>
      </c>
      <c r="M65" s="140">
        <v>93644.57</v>
      </c>
      <c r="N65" s="140">
        <v>135804.65000000002</v>
      </c>
      <c r="O65" s="140">
        <v>100441.75307692305</v>
      </c>
      <c r="P65" s="140">
        <v>113676.71999999997</v>
      </c>
      <c r="Q65" s="140">
        <v>154331.46999999997</v>
      </c>
      <c r="R65" s="140">
        <v>128342.94999999998</v>
      </c>
      <c r="S65" s="140">
        <v>145577.54000000007</v>
      </c>
      <c r="T65" s="140">
        <v>208665.31</v>
      </c>
      <c r="U65" s="140">
        <v>163120.26</v>
      </c>
      <c r="V65" s="140">
        <v>167566.35999999999</v>
      </c>
      <c r="W65" s="140">
        <v>216724.37000000002</v>
      </c>
      <c r="X65" s="140">
        <v>156718.33000000002</v>
      </c>
      <c r="Y65" s="140">
        <v>158312.54</v>
      </c>
      <c r="Z65" s="140">
        <v>181554.65000000002</v>
      </c>
      <c r="AA65" s="140">
        <v>133313.06</v>
      </c>
      <c r="AB65" s="140">
        <v>159552.96999999997</v>
      </c>
      <c r="AC65" s="140">
        <v>222731.01</v>
      </c>
      <c r="AD65" s="140">
        <v>163719.13</v>
      </c>
      <c r="AE65" s="140">
        <v>171120.57</v>
      </c>
      <c r="AF65" s="140">
        <v>220250.35</v>
      </c>
      <c r="AG65" s="140">
        <v>171022.94</v>
      </c>
      <c r="AH65" s="140">
        <v>144997.34999999998</v>
      </c>
      <c r="AI65" s="140">
        <v>238328.57769230774</v>
      </c>
      <c r="AJ65" s="140">
        <v>189984.60615384617</v>
      </c>
      <c r="AK65" s="140">
        <v>201752.35384615386</v>
      </c>
      <c r="AL65" s="140">
        <v>265777.02692307695</v>
      </c>
      <c r="AM65" s="140">
        <v>221327.36923076923</v>
      </c>
    </row>
    <row r="66" spans="2:39" ht="21" customHeight="1" outlineLevel="1">
      <c r="B66" s="129" t="s">
        <v>262</v>
      </c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>
        <v>1382756.1430769232</v>
      </c>
      <c r="P66" s="134">
        <v>1379311.0030769233</v>
      </c>
      <c r="Q66" s="134">
        <v>1400710.0130769231</v>
      </c>
      <c r="R66" s="134">
        <v>1446369.0830769229</v>
      </c>
      <c r="S66" s="134">
        <v>1487947.633076923</v>
      </c>
      <c r="T66" s="134">
        <v>1507042.5730769231</v>
      </c>
      <c r="U66" s="134">
        <v>1599030.0130769231</v>
      </c>
      <c r="V66" s="134">
        <v>1658721.2830769233</v>
      </c>
      <c r="W66" s="134">
        <v>1733465.2530769231</v>
      </c>
      <c r="X66" s="134">
        <v>1784614.2830769233</v>
      </c>
      <c r="Y66" s="134">
        <v>1849282.2530769231</v>
      </c>
      <c r="Z66" s="134">
        <v>1895032.2530769231</v>
      </c>
      <c r="AA66" s="134">
        <v>1927903.56</v>
      </c>
      <c r="AB66" s="134">
        <v>1973779.8100000003</v>
      </c>
      <c r="AC66" s="134">
        <v>2042179.35</v>
      </c>
      <c r="AD66" s="134">
        <v>2077555.5300000003</v>
      </c>
      <c r="AE66" s="134">
        <v>2103098.5599999996</v>
      </c>
      <c r="AF66" s="134">
        <v>2114683.6</v>
      </c>
      <c r="AG66" s="134">
        <v>2122586.2800000003</v>
      </c>
      <c r="AH66" s="134">
        <v>2100017.27</v>
      </c>
      <c r="AI66" s="134">
        <v>2121621.4776923074</v>
      </c>
      <c r="AJ66" s="134">
        <v>2154887.7538461536</v>
      </c>
      <c r="AK66" s="134">
        <v>2198327.5676923078</v>
      </c>
      <c r="AL66" s="134">
        <v>2282549.9446153846</v>
      </c>
      <c r="AM66" s="134">
        <v>2370564.2538461541</v>
      </c>
    </row>
    <row r="67" spans="2:39" ht="21" customHeight="1">
      <c r="B67" s="1" t="s">
        <v>263</v>
      </c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>
        <v>2497716.0630769231</v>
      </c>
      <c r="P67" s="90">
        <v>2550887.783820563</v>
      </c>
      <c r="Q67" s="90">
        <v>2616276.2544467859</v>
      </c>
      <c r="R67" s="90">
        <v>2695839.9429855994</v>
      </c>
      <c r="S67" s="90">
        <v>2753404.7047481565</v>
      </c>
      <c r="T67" s="90">
        <v>2798464.0703621041</v>
      </c>
      <c r="U67" s="90">
        <v>2904830.8262276081</v>
      </c>
      <c r="V67" s="90">
        <v>2983618.2591043208</v>
      </c>
      <c r="W67" s="90">
        <v>3094196.475679663</v>
      </c>
      <c r="X67" s="90">
        <v>3193565.6492961016</v>
      </c>
      <c r="Y67" s="90">
        <v>3274062.425104321</v>
      </c>
      <c r="Z67" s="90">
        <v>3344508.0214056903</v>
      </c>
      <c r="AA67" s="90">
        <v>3384453.7556438362</v>
      </c>
      <c r="AB67" s="90">
        <v>3408788.160767124</v>
      </c>
      <c r="AC67" s="90">
        <v>3491251.6673424663</v>
      </c>
      <c r="AD67" s="90">
        <v>3512719.5343013699</v>
      </c>
      <c r="AE67" s="90">
        <v>3533677.8546027392</v>
      </c>
      <c r="AF67" s="90">
        <v>3557082.0465205479</v>
      </c>
      <c r="AG67" s="90">
        <v>3556717.5182465753</v>
      </c>
      <c r="AH67" s="90">
        <v>3544474.6903835619</v>
      </c>
      <c r="AI67" s="90">
        <v>3575918.1325964169</v>
      </c>
      <c r="AJ67" s="90">
        <v>3600888.4333530031</v>
      </c>
      <c r="AK67" s="90">
        <v>3652199.6348155951</v>
      </c>
      <c r="AL67" s="90">
        <v>3741351.6572181243</v>
      </c>
      <c r="AM67" s="90">
        <v>3828043.5571338255</v>
      </c>
    </row>
    <row r="68" spans="2:39" ht="9" customHeight="1"/>
    <row r="69" spans="2:39" ht="21" customHeight="1">
      <c r="B69" s="112" t="s">
        <v>264</v>
      </c>
      <c r="O69" s="117">
        <v>2.0765837237269631</v>
      </c>
      <c r="P69" s="117"/>
      <c r="Q69" s="117"/>
      <c r="R69" s="117">
        <v>1.8991746881703784</v>
      </c>
      <c r="S69" s="117"/>
      <c r="T69" s="117"/>
      <c r="U69" s="117">
        <v>1.9813724748134263</v>
      </c>
      <c r="V69" s="117"/>
      <c r="W69" s="117"/>
      <c r="X69" s="117">
        <v>1.9869938400907972</v>
      </c>
      <c r="Y69" s="117"/>
      <c r="Z69" s="117"/>
      <c r="AA69" s="117">
        <v>2.0033340767896468</v>
      </c>
      <c r="AB69" s="117"/>
      <c r="AC69" s="117"/>
      <c r="AD69" s="117">
        <v>2.1327196768329468</v>
      </c>
      <c r="AE69" s="117"/>
      <c r="AF69" s="117"/>
      <c r="AG69" s="117">
        <v>2.1547451184085555</v>
      </c>
      <c r="AH69" s="117"/>
      <c r="AI69" s="117"/>
      <c r="AJ69" s="117">
        <v>2.2229238564984573</v>
      </c>
      <c r="AK69" s="117"/>
      <c r="AL69" s="117"/>
      <c r="AM69" s="117">
        <v>2.2938096515875963</v>
      </c>
    </row>
    <row r="70" spans="2:39" ht="21" customHeight="1">
      <c r="B70" s="130" t="s">
        <v>241</v>
      </c>
      <c r="O70" s="131">
        <v>1.5</v>
      </c>
      <c r="P70" s="14"/>
      <c r="Q70" s="14"/>
      <c r="R70" s="131">
        <v>1.5</v>
      </c>
      <c r="S70" s="14"/>
      <c r="T70" s="14"/>
      <c r="U70" s="131">
        <v>1.5</v>
      </c>
      <c r="V70" s="14"/>
      <c r="W70" s="14"/>
      <c r="X70" s="131">
        <v>1.5</v>
      </c>
      <c r="Y70" s="14"/>
      <c r="Z70" s="14"/>
      <c r="AA70" s="131">
        <v>1.5</v>
      </c>
      <c r="AB70" s="14"/>
      <c r="AC70" s="14"/>
      <c r="AD70" s="131">
        <v>1.5</v>
      </c>
      <c r="AE70" s="14"/>
      <c r="AF70" s="14"/>
      <c r="AG70" s="131">
        <v>1.5</v>
      </c>
      <c r="AH70" s="14"/>
      <c r="AI70" s="14"/>
      <c r="AJ70" s="131">
        <v>1.5</v>
      </c>
      <c r="AK70" s="14"/>
      <c r="AL70" s="14"/>
      <c r="AM70" s="131">
        <v>1.5</v>
      </c>
    </row>
    <row r="71" spans="2:39" ht="21" customHeight="1">
      <c r="B71" s="130"/>
      <c r="O71" s="137">
        <v>1</v>
      </c>
      <c r="P71" s="14"/>
      <c r="Q71" s="14"/>
      <c r="R71" s="137">
        <v>1</v>
      </c>
      <c r="S71" s="14"/>
      <c r="T71" s="14"/>
      <c r="U71" s="137">
        <v>1</v>
      </c>
      <c r="V71" s="14"/>
      <c r="W71" s="14"/>
      <c r="X71" s="137">
        <v>1</v>
      </c>
      <c r="Y71" s="14"/>
      <c r="Z71" s="14"/>
      <c r="AA71" s="137">
        <v>1</v>
      </c>
      <c r="AB71" s="14"/>
      <c r="AC71" s="14"/>
      <c r="AD71" s="137">
        <v>1</v>
      </c>
      <c r="AE71" s="14"/>
      <c r="AF71" s="14"/>
      <c r="AG71" s="137">
        <v>1</v>
      </c>
      <c r="AH71" s="14"/>
      <c r="AI71" s="14"/>
      <c r="AJ71" s="137">
        <v>1</v>
      </c>
      <c r="AK71" s="14"/>
      <c r="AL71" s="14"/>
      <c r="AM71" s="137">
        <v>1</v>
      </c>
    </row>
    <row r="72" spans="2:39" ht="9" customHeight="1">
      <c r="B72" s="4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</row>
    <row r="74" spans="2:39" ht="21" customHeight="1">
      <c r="B74" s="1" t="s">
        <v>277</v>
      </c>
    </row>
    <row r="75" spans="2:39" ht="21" customHeight="1">
      <c r="B75" s="1" t="s">
        <v>265</v>
      </c>
    </row>
    <row r="78" spans="2:39" ht="21" customHeight="1">
      <c r="B78" s="1" t="s">
        <v>26</v>
      </c>
      <c r="D78" s="29">
        <v>82972.209999999992</v>
      </c>
      <c r="E78" s="29">
        <v>111141.1</v>
      </c>
      <c r="F78" s="29">
        <v>79582.540000000008</v>
      </c>
      <c r="G78" s="29">
        <v>89024.550000000017</v>
      </c>
      <c r="H78" s="29">
        <v>111110.93000000001</v>
      </c>
      <c r="I78" s="29">
        <v>88898.609999999986</v>
      </c>
      <c r="J78" s="29">
        <v>92518.689999999988</v>
      </c>
      <c r="K78" s="29">
        <v>112916.44</v>
      </c>
      <c r="L78" s="29">
        <v>91324.03</v>
      </c>
      <c r="M78" s="29">
        <v>95209.419999999984</v>
      </c>
      <c r="N78" s="29">
        <v>123553.96</v>
      </c>
      <c r="O78" s="29">
        <v>92160.129999999976</v>
      </c>
      <c r="P78" s="29">
        <v>91267.179999999978</v>
      </c>
      <c r="Q78" s="29">
        <v>127848.26999999997</v>
      </c>
      <c r="R78" s="29">
        <v>97226.129999999976</v>
      </c>
      <c r="S78" s="29">
        <v>114732.47</v>
      </c>
      <c r="T78" s="29">
        <v>151259.22</v>
      </c>
      <c r="U78" s="29">
        <v>125545.35</v>
      </c>
      <c r="V78" s="29">
        <v>126520.75</v>
      </c>
      <c r="W78" s="29">
        <v>156743.48000000001</v>
      </c>
      <c r="X78" s="29">
        <v>102301.34</v>
      </c>
      <c r="Y78" s="29">
        <v>124738.95999999999</v>
      </c>
      <c r="Z78" s="29">
        <v>156423.54</v>
      </c>
      <c r="AA78" s="29">
        <v>87809.919999999984</v>
      </c>
      <c r="AB78" s="29">
        <v>124045.14999999998</v>
      </c>
      <c r="AC78" s="29">
        <v>168993.7</v>
      </c>
      <c r="AD78" s="29">
        <v>132314.39000000001</v>
      </c>
      <c r="AE78" s="29">
        <v>134951.07</v>
      </c>
      <c r="AF78" s="29">
        <v>163843.73000000001</v>
      </c>
      <c r="AG78" s="29">
        <v>131990.85999999999</v>
      </c>
      <c r="AH78" s="29">
        <v>137308.10999999999</v>
      </c>
      <c r="AI78" s="29">
        <v>207137.50384615388</v>
      </c>
      <c r="AJ78" s="29">
        <v>165710.00307692308</v>
      </c>
      <c r="AK78" s="29">
        <v>178402.31076923077</v>
      </c>
      <c r="AL78" s="29">
        <v>232618.27307692313</v>
      </c>
      <c r="AM78" s="29">
        <v>193786.92615384614</v>
      </c>
    </row>
    <row r="79" spans="2:39" ht="21" customHeight="1">
      <c r="B79" s="1" t="s">
        <v>27</v>
      </c>
      <c r="D79" s="29">
        <v>34149.650000000009</v>
      </c>
      <c r="E79" s="29">
        <v>21791.359999999993</v>
      </c>
      <c r="F79" s="29">
        <v>3101.3400000000111</v>
      </c>
      <c r="G79" s="29">
        <v>19974.439999999999</v>
      </c>
      <c r="H79" s="29">
        <v>18459.440000000002</v>
      </c>
      <c r="I79" s="29">
        <v>-17765.789999999997</v>
      </c>
      <c r="J79" s="29">
        <v>15356.400000000001</v>
      </c>
      <c r="K79" s="29">
        <v>3063.9599999999973</v>
      </c>
      <c r="L79" s="29">
        <v>14245.270000000004</v>
      </c>
      <c r="M79" s="29">
        <v>-1564.8499999999985</v>
      </c>
      <c r="N79" s="29">
        <v>12250.690000000002</v>
      </c>
      <c r="O79" s="29">
        <v>5204.6999999999971</v>
      </c>
      <c r="P79" s="29">
        <v>22409.539999999997</v>
      </c>
      <c r="Q79" s="29">
        <v>26483.19999999999</v>
      </c>
      <c r="R79" s="29">
        <v>31116.820000000007</v>
      </c>
      <c r="S79" s="29">
        <v>30845.070000000065</v>
      </c>
      <c r="T79" s="29">
        <v>57406.089999999982</v>
      </c>
      <c r="U79" s="29">
        <v>37574.910000000003</v>
      </c>
      <c r="V79" s="29">
        <v>41045.609999999986</v>
      </c>
      <c r="W79" s="29">
        <v>59980.890000000014</v>
      </c>
      <c r="X79" s="29">
        <v>54416.990000000005</v>
      </c>
      <c r="Y79" s="29">
        <v>33573.580000000009</v>
      </c>
      <c r="Z79" s="29">
        <v>25131.110000000008</v>
      </c>
      <c r="AA79" s="29">
        <v>45503.14</v>
      </c>
      <c r="AB79" s="29">
        <v>35507.82</v>
      </c>
      <c r="AC79" s="29">
        <v>53737.31</v>
      </c>
      <c r="AD79" s="29">
        <v>31404.739999999998</v>
      </c>
      <c r="AE79" s="29">
        <v>36169.499999999993</v>
      </c>
      <c r="AF79" s="29">
        <v>56406.619999999995</v>
      </c>
      <c r="AG79" s="29">
        <v>39032.080000000002</v>
      </c>
      <c r="AH79" s="29">
        <v>7689.2400000000025</v>
      </c>
      <c r="AI79" s="29">
        <v>31191.073846153846</v>
      </c>
      <c r="AJ79" s="29">
        <v>24274.603076923078</v>
      </c>
      <c r="AK79" s="29">
        <v>23350.043076923077</v>
      </c>
      <c r="AL79" s="29">
        <v>33158.75384615385</v>
      </c>
      <c r="AM79" s="29">
        <v>27540.443076923075</v>
      </c>
    </row>
  </sheetData>
  <mergeCells count="3">
    <mergeCell ref="B4:B7"/>
    <mergeCell ref="AQ6:AQ7"/>
    <mergeCell ref="AR6:AR7"/>
  </mergeCells>
  <conditionalFormatting sqref="L50">
    <cfRule type="cellIs" dxfId="39" priority="40" operator="equal">
      <formula>0</formula>
    </cfRule>
    <cfRule type="cellIs" dxfId="38" priority="39" operator="equal">
      <formula>1</formula>
    </cfRule>
  </conditionalFormatting>
  <conditionalFormatting sqref="O26">
    <cfRule type="cellIs" dxfId="37" priority="52" operator="equal">
      <formula>0</formula>
    </cfRule>
    <cfRule type="cellIs" dxfId="36" priority="51" operator="equal">
      <formula>1</formula>
    </cfRule>
  </conditionalFormatting>
  <conditionalFormatting sqref="O50">
    <cfRule type="cellIs" dxfId="35" priority="38" operator="equal">
      <formula>0</formula>
    </cfRule>
    <cfRule type="cellIs" dxfId="34" priority="37" operator="equal">
      <formula>1</formula>
    </cfRule>
  </conditionalFormatting>
  <conditionalFormatting sqref="O71">
    <cfRule type="cellIs" dxfId="33" priority="27" operator="equal">
      <formula>1</formula>
    </cfRule>
    <cfRule type="cellIs" dxfId="32" priority="28" operator="equal">
      <formula>0</formula>
    </cfRule>
  </conditionalFormatting>
  <conditionalFormatting sqref="R26">
    <cfRule type="cellIs" dxfId="31" priority="50" operator="equal">
      <formula>0</formula>
    </cfRule>
    <cfRule type="cellIs" dxfId="30" priority="49" operator="equal">
      <formula>1</formula>
    </cfRule>
  </conditionalFormatting>
  <conditionalFormatting sqref="R50">
    <cfRule type="cellIs" dxfId="29" priority="35" operator="equal">
      <formula>1</formula>
    </cfRule>
    <cfRule type="cellIs" dxfId="28" priority="36" operator="equal">
      <formula>0</formula>
    </cfRule>
  </conditionalFormatting>
  <conditionalFormatting sqref="R71">
    <cfRule type="cellIs" dxfId="27" priority="26" operator="equal">
      <formula>0</formula>
    </cfRule>
    <cfRule type="cellIs" dxfId="26" priority="25" operator="equal">
      <formula>1</formula>
    </cfRule>
  </conditionalFormatting>
  <conditionalFormatting sqref="U26">
    <cfRule type="cellIs" dxfId="25" priority="47" operator="equal">
      <formula>1</formula>
    </cfRule>
    <cfRule type="cellIs" dxfId="24" priority="48" operator="equal">
      <formula>0</formula>
    </cfRule>
  </conditionalFormatting>
  <conditionalFormatting sqref="U50">
    <cfRule type="cellIs" dxfId="23" priority="33" operator="equal">
      <formula>1</formula>
    </cfRule>
    <cfRule type="cellIs" dxfId="22" priority="34" operator="equal">
      <formula>0</formula>
    </cfRule>
  </conditionalFormatting>
  <conditionalFormatting sqref="U71">
    <cfRule type="cellIs" dxfId="21" priority="24" operator="equal">
      <formula>0</formula>
    </cfRule>
    <cfRule type="cellIs" dxfId="20" priority="23" operator="equal">
      <formula>1</formula>
    </cfRule>
  </conditionalFormatting>
  <conditionalFormatting sqref="X26">
    <cfRule type="cellIs" dxfId="19" priority="45" operator="equal">
      <formula>1</formula>
    </cfRule>
    <cfRule type="cellIs" dxfId="18" priority="46" operator="equal">
      <formula>0</formula>
    </cfRule>
  </conditionalFormatting>
  <conditionalFormatting sqref="X50">
    <cfRule type="cellIs" dxfId="17" priority="31" operator="equal">
      <formula>1</formula>
    </cfRule>
    <cfRule type="cellIs" dxfId="16" priority="32" operator="equal">
      <formula>0</formula>
    </cfRule>
  </conditionalFormatting>
  <conditionalFormatting sqref="X71">
    <cfRule type="cellIs" dxfId="15" priority="22" operator="equal">
      <formula>0</formula>
    </cfRule>
    <cfRule type="cellIs" dxfId="14" priority="21" operator="equal">
      <formula>1</formula>
    </cfRule>
  </conditionalFormatting>
  <conditionalFormatting sqref="AA26 AD26 AG26 AJ26 AM26">
    <cfRule type="cellIs" dxfId="13" priority="43" operator="equal">
      <formula>1</formula>
    </cfRule>
    <cfRule type="cellIs" dxfId="12" priority="44" operator="equal">
      <formula>0</formula>
    </cfRule>
  </conditionalFormatting>
  <conditionalFormatting sqref="AA50 AD50 AG50 AJ50 AM50">
    <cfRule type="cellIs" dxfId="11" priority="30" operator="equal">
      <formula>0</formula>
    </cfRule>
    <cfRule type="cellIs" dxfId="10" priority="29" operator="equal">
      <formula>1</formula>
    </cfRule>
  </conditionalFormatting>
  <conditionalFormatting sqref="AA71 AD71 AG71 AJ71 AM71">
    <cfRule type="cellIs" dxfId="9" priority="20" operator="equal">
      <formula>0</formula>
    </cfRule>
    <cfRule type="cellIs" dxfId="8" priority="19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scale="5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3E8FA-6CEB-48FF-BF70-297F50634CE7}">
  <sheetPr codeName="Sheet26">
    <tabColor theme="1"/>
  </sheetPr>
  <dimension ref="A1"/>
  <sheetViews>
    <sheetView workbookViewId="0">
      <selection activeCell="Q38" sqref="Q38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45DCE-AC6D-4442-B44E-04ACE068308F}">
  <sheetPr codeName="Sheet27">
    <tabColor theme="9" tint="-0.499984740745262"/>
    <pageSetUpPr fitToPage="1"/>
  </sheetPr>
  <dimension ref="B2:Q57"/>
  <sheetViews>
    <sheetView showGridLines="0" zoomScaleNormal="100" workbookViewId="0">
      <selection activeCell="Q38" sqref="Q38"/>
    </sheetView>
  </sheetViews>
  <sheetFormatPr baseColWidth="10" defaultColWidth="9.1640625" defaultRowHeight="15" customHeight="1" outlineLevelRow="1"/>
  <cols>
    <col min="1" max="1" width="4.1640625" style="172" customWidth="1"/>
    <col min="2" max="2" width="1.83203125" style="172" customWidth="1"/>
    <col min="3" max="3" width="18" style="172" customWidth="1"/>
    <col min="4" max="5" width="15.83203125" style="172" customWidth="1"/>
    <col min="6" max="6" width="17" style="172" bestFit="1" customWidth="1"/>
    <col min="7" max="10" width="15" style="172" customWidth="1"/>
    <col min="11" max="11" width="8.83203125" style="172" customWidth="1"/>
    <col min="12" max="13" width="15" style="172" customWidth="1"/>
    <col min="14" max="16" width="1.83203125" style="172" customWidth="1"/>
    <col min="17" max="17" width="78.5" style="172" customWidth="1"/>
    <col min="18" max="16384" width="9.1640625" style="172"/>
  </cols>
  <sheetData>
    <row r="2" spans="2:17" ht="51" customHeight="1" thickBot="1">
      <c r="B2" s="207"/>
      <c r="C2" s="208" t="s">
        <v>323</v>
      </c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Q2" s="206" t="s">
        <v>322</v>
      </c>
    </row>
    <row r="4" spans="2:17" ht="15" customHeight="1">
      <c r="C4" s="205" t="s">
        <v>321</v>
      </c>
      <c r="D4" s="204"/>
      <c r="E4" s="204"/>
      <c r="F4" s="204"/>
      <c r="G4" s="204"/>
      <c r="H4" s="204"/>
      <c r="I4" s="204"/>
      <c r="J4" s="204"/>
      <c r="K4" s="204"/>
      <c r="L4" s="204"/>
      <c r="M4" s="204"/>
    </row>
    <row r="5" spans="2:17" ht="4" customHeight="1">
      <c r="C5" s="176"/>
    </row>
    <row r="6" spans="2:17" ht="15" customHeight="1">
      <c r="F6" s="192" t="s">
        <v>310</v>
      </c>
      <c r="G6" s="190"/>
      <c r="H6" s="190"/>
      <c r="I6" s="190"/>
      <c r="J6" s="190"/>
      <c r="L6" s="191" t="s">
        <v>309</v>
      </c>
      <c r="M6" s="190"/>
    </row>
    <row r="7" spans="2:17" ht="15" customHeight="1">
      <c r="E7" s="189"/>
      <c r="F7" s="189">
        <v>2019</v>
      </c>
      <c r="G7" s="189">
        <v>2020</v>
      </c>
      <c r="H7" s="189">
        <v>2021</v>
      </c>
      <c r="I7" s="189">
        <v>2022</v>
      </c>
      <c r="J7" s="189">
        <v>2023</v>
      </c>
      <c r="K7" s="189"/>
      <c r="L7" s="189" t="s">
        <v>309</v>
      </c>
      <c r="M7" s="189" t="s">
        <v>308</v>
      </c>
    </row>
    <row r="8" spans="2:17" ht="15" customHeight="1" thickBot="1">
      <c r="C8" s="180" t="s">
        <v>307</v>
      </c>
      <c r="F8" s="188" t="s">
        <v>306</v>
      </c>
      <c r="G8" s="188" t="s">
        <v>306</v>
      </c>
      <c r="H8" s="188" t="s">
        <v>306</v>
      </c>
      <c r="I8" s="188" t="s">
        <v>306</v>
      </c>
      <c r="J8" s="188" t="s">
        <v>306</v>
      </c>
      <c r="K8" s="186"/>
      <c r="L8" s="203">
        <v>45322</v>
      </c>
      <c r="M8" s="203">
        <f>L8-364-1</f>
        <v>44957</v>
      </c>
    </row>
    <row r="9" spans="2:17" ht="14.25" customHeight="1">
      <c r="C9" s="172" t="s">
        <v>320</v>
      </c>
      <c r="E9" s="200"/>
      <c r="F9" s="200">
        <v>1</v>
      </c>
      <c r="G9" s="200">
        <v>1</v>
      </c>
      <c r="H9" s="200">
        <v>1</v>
      </c>
      <c r="I9" s="200">
        <v>1</v>
      </c>
      <c r="J9" s="200">
        <v>1</v>
      </c>
      <c r="L9" s="200">
        <v>1</v>
      </c>
      <c r="M9" s="200">
        <v>1</v>
      </c>
    </row>
    <row r="10" spans="2:17" ht="4" customHeight="1">
      <c r="E10" s="196"/>
      <c r="F10" s="196"/>
      <c r="G10" s="196"/>
      <c r="H10" s="196"/>
      <c r="I10" s="196"/>
      <c r="J10" s="196"/>
      <c r="K10" s="202"/>
      <c r="L10" s="196"/>
      <c r="M10" s="196"/>
    </row>
    <row r="11" spans="2:17" s="176" customFormat="1" ht="14.25" customHeight="1">
      <c r="C11" s="176" t="s">
        <v>319</v>
      </c>
      <c r="E11" s="201"/>
      <c r="F11" s="202">
        <v>16</v>
      </c>
      <c r="G11" s="202">
        <v>20</v>
      </c>
      <c r="H11" s="202">
        <f>'P&amp;L Summary'!H14</f>
        <v>12</v>
      </c>
      <c r="I11" s="202">
        <f>'P&amp;L Summary'!I14</f>
        <v>15</v>
      </c>
      <c r="J11" s="202">
        <v>17</v>
      </c>
      <c r="K11" s="202"/>
      <c r="L11" s="627">
        <f>'Backup tables'!R6</f>
        <v>17</v>
      </c>
      <c r="M11" s="627">
        <v>15</v>
      </c>
    </row>
    <row r="12" spans="2:17" ht="4" customHeight="1">
      <c r="E12" s="200"/>
      <c r="F12" s="200"/>
      <c r="G12" s="200"/>
      <c r="H12" s="200"/>
      <c r="I12" s="200"/>
      <c r="J12" s="200"/>
      <c r="L12" s="200"/>
      <c r="M12" s="200"/>
    </row>
    <row r="13" spans="2:17" ht="14.25" customHeight="1">
      <c r="C13" s="184" t="s">
        <v>217</v>
      </c>
      <c r="D13" s="183"/>
      <c r="E13" s="199"/>
      <c r="F13" s="199"/>
      <c r="G13" s="199"/>
      <c r="H13" s="199"/>
      <c r="I13" s="199"/>
      <c r="J13" s="199"/>
      <c r="K13" s="183"/>
      <c r="L13" s="199"/>
      <c r="M13" s="199"/>
    </row>
    <row r="14" spans="2:17" ht="14.25" customHeight="1">
      <c r="C14" s="176" t="s">
        <v>57</v>
      </c>
      <c r="E14" s="198"/>
      <c r="F14" s="620">
        <f>'P&amp;L Summary'!F17</f>
        <v>11986.241550000001</v>
      </c>
      <c r="G14" s="620">
        <f>'P&amp;L Summary'!G17</f>
        <v>11300.37916</v>
      </c>
      <c r="H14" s="620">
        <f>'P&amp;L Summary'!H17</f>
        <v>8563.4833099999996</v>
      </c>
      <c r="I14" s="620">
        <f>'P&amp;L Summary'!I17</f>
        <v>26794.56122</v>
      </c>
      <c r="J14" s="620">
        <v>30739.920779999997</v>
      </c>
      <c r="K14" s="194"/>
      <c r="L14" s="620" t="e">
        <f>'Profit &amp; Loss'!#REF!/1000</f>
        <v>#REF!</v>
      </c>
      <c r="M14" s="620" t="e">
        <f>'Profit &amp; Loss'!#REF!/1000</f>
        <v>#REF!</v>
      </c>
    </row>
    <row r="15" spans="2:17" ht="14.25" customHeight="1">
      <c r="C15" s="176" t="s">
        <v>1</v>
      </c>
      <c r="E15" s="196"/>
      <c r="F15" s="620">
        <f>'P&amp;L Summary'!F21</f>
        <v>9096.6714600000014</v>
      </c>
      <c r="G15" s="620">
        <f>'P&amp;L Summary'!G21</f>
        <v>8578.4976300000017</v>
      </c>
      <c r="H15" s="620">
        <f>'P&amp;L Summary'!H21</f>
        <v>6675.1192099999998</v>
      </c>
      <c r="I15" s="620">
        <f>'P&amp;L Summary'!I21</f>
        <v>20269.091619999999</v>
      </c>
      <c r="J15" s="620">
        <v>23037.447510000002</v>
      </c>
      <c r="K15" s="194"/>
      <c r="L15" s="620" t="e">
        <f>'Profit &amp; Loss'!#REF!/1000</f>
        <v>#REF!</v>
      </c>
      <c r="M15" s="620" t="e">
        <f>'Profit &amp; Loss'!#REF!/1000</f>
        <v>#REF!</v>
      </c>
    </row>
    <row r="16" spans="2:17" ht="14.25" customHeight="1">
      <c r="C16" s="172" t="s">
        <v>318</v>
      </c>
      <c r="E16" s="196"/>
      <c r="F16" s="620">
        <f>'P&amp;L Summary'!F23</f>
        <v>-3994.96848</v>
      </c>
      <c r="G16" s="620">
        <f>'P&amp;L Summary'!G23</f>
        <v>-4029.2453499999997</v>
      </c>
      <c r="H16" s="620">
        <f>'P&amp;L Summary'!H23</f>
        <v>-3035.8066300000005</v>
      </c>
      <c r="I16" s="620">
        <f>'P&amp;L Summary'!I23</f>
        <v>-8954.5016320000013</v>
      </c>
      <c r="J16" s="620">
        <v>-10291.664789999997</v>
      </c>
      <c r="K16" s="194"/>
      <c r="L16" s="620" t="e">
        <f>-'Profit &amp; Loss'!#REF!/1000</f>
        <v>#REF!</v>
      </c>
      <c r="M16" s="620" t="e">
        <f>-'Profit &amp; Loss'!#REF!/1000</f>
        <v>#REF!</v>
      </c>
    </row>
    <row r="17" spans="3:13" ht="14.25" customHeight="1">
      <c r="C17" s="172" t="s">
        <v>317</v>
      </c>
      <c r="E17" s="196"/>
      <c r="F17" s="620">
        <f>'P&amp;L Summary'!F25</f>
        <v>-584.44342999999992</v>
      </c>
      <c r="G17" s="620">
        <f>'P&amp;L Summary'!G25</f>
        <v>-782.79224999999985</v>
      </c>
      <c r="H17" s="620">
        <f>'P&amp;L Summary'!H25</f>
        <v>-678.34907999999996</v>
      </c>
      <c r="I17" s="620">
        <f>'P&amp;L Summary'!I25</f>
        <v>-1147.801976332197</v>
      </c>
      <c r="J17" s="620">
        <v>-2318.1549700000005</v>
      </c>
      <c r="K17" s="194"/>
      <c r="L17" s="620" t="e">
        <f>-'Profit &amp; Loss'!#REF!/1000</f>
        <v>#REF!</v>
      </c>
      <c r="M17" s="620" t="e">
        <f>-'Profit &amp; Loss'!#REF!/1000</f>
        <v>#REF!</v>
      </c>
    </row>
    <row r="18" spans="3:13" ht="14.25" customHeight="1">
      <c r="C18" s="172" t="s">
        <v>316</v>
      </c>
      <c r="E18" s="196"/>
      <c r="F18" s="620">
        <f>'P&amp;L Summary'!F27</f>
        <v>-1612.4418800000001</v>
      </c>
      <c r="G18" s="620">
        <f>'P&amp;L Summary'!G27</f>
        <v>-1709.2907700000001</v>
      </c>
      <c r="H18" s="620">
        <f>'P&amp;L Summary'!H27</f>
        <v>-1203.26899</v>
      </c>
      <c r="I18" s="620">
        <f>'P&amp;L Summary'!I27</f>
        <v>-3356.8247136678033</v>
      </c>
      <c r="J18" s="620">
        <v>-4190.68379</v>
      </c>
      <c r="K18" s="194"/>
      <c r="L18" s="620" t="e">
        <f>-'Profit &amp; Loss'!#REF!/1000</f>
        <v>#REF!</v>
      </c>
      <c r="M18" s="620" t="e">
        <f>-'Profit &amp; Loss'!#REF!/1000</f>
        <v>#REF!</v>
      </c>
    </row>
    <row r="19" spans="3:13" ht="14.25" customHeight="1">
      <c r="C19" s="179" t="s">
        <v>315</v>
      </c>
      <c r="D19" s="178"/>
      <c r="E19" s="197"/>
      <c r="F19" s="621">
        <f>SUM(F15:F18)</f>
        <v>2904.8176700000013</v>
      </c>
      <c r="G19" s="621">
        <f>SUM(G15:G18)</f>
        <v>2057.1692600000024</v>
      </c>
      <c r="H19" s="621">
        <f>SUM(H15:H18)</f>
        <v>1757.6945099999994</v>
      </c>
      <c r="I19" s="621">
        <f>SUM(I15:I18)</f>
        <v>6809.9632979999969</v>
      </c>
      <c r="J19" s="621">
        <v>6236.9439600000032</v>
      </c>
      <c r="K19" s="194"/>
      <c r="L19" s="621" t="e">
        <f>SUM(L15:L18)</f>
        <v>#REF!</v>
      </c>
      <c r="M19" s="621" t="e">
        <f>SUM(M15:M18)</f>
        <v>#REF!</v>
      </c>
    </row>
    <row r="20" spans="3:13" ht="14.25" customHeight="1">
      <c r="C20" s="195" t="s">
        <v>311</v>
      </c>
      <c r="E20" s="193"/>
      <c r="F20" s="193">
        <f>+IFERROR(F19/F$14,0)</f>
        <v>0.24234599794128137</v>
      </c>
      <c r="G20" s="193">
        <f>+IFERROR(G19/G$14,0)</f>
        <v>0.18204426868098134</v>
      </c>
      <c r="H20" s="193">
        <f>+IFERROR(H19/H$14,0)</f>
        <v>0.20525461968816514</v>
      </c>
      <c r="I20" s="193">
        <f>+IFERROR(I19/I$14,0)</f>
        <v>0.2541546861725395</v>
      </c>
      <c r="J20" s="193">
        <v>0.2028939503337264</v>
      </c>
      <c r="K20" s="194"/>
      <c r="L20" s="193">
        <f>+IFERROR(L19/L$14,0)</f>
        <v>0</v>
      </c>
      <c r="M20" s="193">
        <f>+IFERROR(M19/M$14,0)</f>
        <v>0</v>
      </c>
    </row>
    <row r="21" spans="3:13" ht="14.25" customHeight="1">
      <c r="C21" s="172" t="s">
        <v>314</v>
      </c>
      <c r="E21" s="196"/>
      <c r="F21" s="622">
        <f>'P&amp;L Summary'!F31</f>
        <v>-989.88241999999991</v>
      </c>
      <c r="G21" s="622">
        <f>'P&amp;L Summary'!G31</f>
        <v>-1413.7475399999998</v>
      </c>
      <c r="H21" s="622">
        <f>'P&amp;L Summary'!H31</f>
        <v>-1119.42058</v>
      </c>
      <c r="I21" s="622">
        <f>'P&amp;L Summary'!I31</f>
        <v>-2105.3624299999983</v>
      </c>
      <c r="J21" s="622">
        <v>-2220.0745099999999</v>
      </c>
      <c r="K21" s="194"/>
      <c r="L21" s="622" t="e">
        <f>-'Profit &amp; Loss'!#REF!/1000</f>
        <v>#REF!</v>
      </c>
      <c r="M21" s="622" t="e">
        <f>-'Profit &amp; Loss'!#REF!/1000</f>
        <v>#REF!</v>
      </c>
    </row>
    <row r="22" spans="3:13" ht="14.25" customHeight="1">
      <c r="C22" s="179" t="s">
        <v>87</v>
      </c>
      <c r="D22" s="178"/>
      <c r="E22" s="177"/>
      <c r="F22" s="623">
        <f>F19+F21</f>
        <v>1914.9352500000014</v>
      </c>
      <c r="G22" s="623">
        <f>G19+G21</f>
        <v>643.42172000000255</v>
      </c>
      <c r="H22" s="623">
        <f>H19+H21</f>
        <v>638.27392999999938</v>
      </c>
      <c r="I22" s="623">
        <f>I19+I21</f>
        <v>4704.6008679999986</v>
      </c>
      <c r="J22" s="623">
        <v>4016.8694500000033</v>
      </c>
      <c r="K22" s="194"/>
      <c r="L22" s="623" t="e">
        <f>+L19+L21</f>
        <v>#REF!</v>
      </c>
      <c r="M22" s="623" t="e">
        <f>+M19+M21</f>
        <v>#REF!</v>
      </c>
    </row>
    <row r="23" spans="3:13" ht="14.25" customHeight="1" outlineLevel="1">
      <c r="C23" s="172" t="s">
        <v>313</v>
      </c>
      <c r="E23" s="196"/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194"/>
      <c r="L23" s="620">
        <v>0</v>
      </c>
      <c r="M23" s="202">
        <v>0</v>
      </c>
    </row>
    <row r="24" spans="3:13" ht="14.25" customHeight="1" outlineLevel="1">
      <c r="C24" s="179" t="s">
        <v>312</v>
      </c>
      <c r="D24" s="178"/>
      <c r="E24" s="177"/>
      <c r="F24" s="623">
        <f>+F23+F22</f>
        <v>1914.9352500000014</v>
      </c>
      <c r="G24" s="623">
        <f>+G23+G22</f>
        <v>643.42172000000255</v>
      </c>
      <c r="H24" s="623">
        <f>+H23+H22</f>
        <v>638.27392999999938</v>
      </c>
      <c r="I24" s="623">
        <f>+I23+I22</f>
        <v>4704.6008679999986</v>
      </c>
      <c r="J24" s="623">
        <v>4016.8694500000033</v>
      </c>
      <c r="K24" s="194"/>
      <c r="L24" s="623" t="e">
        <f>+L23+L22</f>
        <v>#REF!</v>
      </c>
      <c r="M24" s="623" t="e">
        <f>+M23+M22</f>
        <v>#REF!</v>
      </c>
    </row>
    <row r="25" spans="3:13" ht="14.25" customHeight="1" outlineLevel="1">
      <c r="C25" s="195" t="s">
        <v>311</v>
      </c>
      <c r="E25" s="193"/>
      <c r="F25" s="193">
        <f>+IFERROR(F24/F$14,0)</f>
        <v>0.15976110960320178</v>
      </c>
      <c r="G25" s="193">
        <f>+IFERROR(G24/G$14,0)</f>
        <v>5.6938064722423222E-2</v>
      </c>
      <c r="H25" s="193">
        <f>+IFERROR(H24/H$14,0)</f>
        <v>7.4534381266867844E-2</v>
      </c>
      <c r="I25" s="193">
        <f>+IFERROR(I24/I$14,0)</f>
        <v>0.17558044072348494</v>
      </c>
      <c r="J25" s="193">
        <v>0.13067273265757595</v>
      </c>
      <c r="K25" s="194"/>
      <c r="L25" s="193">
        <f>+IFERROR(L24/L$14,0)</f>
        <v>0</v>
      </c>
      <c r="M25" s="193">
        <f>+IFERROR(M24/M$14,0)</f>
        <v>0</v>
      </c>
    </row>
    <row r="26" spans="3:13" ht="14.25" customHeight="1"/>
    <row r="27" spans="3:13" ht="14.25" customHeight="1"/>
    <row r="28" spans="3:13" ht="15" customHeight="1">
      <c r="F28" s="192" t="s">
        <v>310</v>
      </c>
      <c r="G28" s="190"/>
      <c r="H28" s="190"/>
      <c r="I28" s="190"/>
      <c r="J28" s="190"/>
      <c r="L28" s="628" t="s">
        <v>309</v>
      </c>
      <c r="M28" s="629"/>
    </row>
    <row r="29" spans="3:13" ht="15" customHeight="1">
      <c r="E29" s="189"/>
      <c r="F29" s="189">
        <v>2019</v>
      </c>
      <c r="G29" s="189">
        <v>2020</v>
      </c>
      <c r="H29" s="189">
        <v>2021</v>
      </c>
      <c r="I29" s="189">
        <v>2022</v>
      </c>
      <c r="J29" s="189">
        <v>2023</v>
      </c>
      <c r="K29" s="189"/>
      <c r="L29" s="189" t="s">
        <v>309</v>
      </c>
      <c r="M29" s="189" t="s">
        <v>308</v>
      </c>
    </row>
    <row r="30" spans="3:13" ht="15" customHeight="1" thickBot="1">
      <c r="C30" s="180" t="s">
        <v>307</v>
      </c>
      <c r="F30" s="188" t="s">
        <v>306</v>
      </c>
      <c r="G30" s="188" t="s">
        <v>306</v>
      </c>
      <c r="H30" s="188" t="s">
        <v>306</v>
      </c>
      <c r="I30" s="188" t="s">
        <v>306</v>
      </c>
      <c r="J30" s="188" t="s">
        <v>306</v>
      </c>
      <c r="K30" s="186"/>
      <c r="L30" s="630">
        <f>+L8</f>
        <v>45322</v>
      </c>
      <c r="M30" s="630">
        <f>+EDATE(L30,-12)</f>
        <v>44957</v>
      </c>
    </row>
    <row r="31" spans="3:13" ht="15" customHeight="1">
      <c r="C31" s="176"/>
      <c r="E31" s="187"/>
      <c r="F31" s="187"/>
      <c r="G31" s="187"/>
      <c r="H31" s="187"/>
      <c r="I31" s="187"/>
      <c r="J31" s="187"/>
      <c r="K31" s="186"/>
      <c r="L31" s="631"/>
      <c r="M31" s="631"/>
    </row>
    <row r="32" spans="3:13" ht="14.25" customHeight="1">
      <c r="C32" s="184" t="s">
        <v>305</v>
      </c>
      <c r="D32" s="183"/>
      <c r="E32" s="183"/>
      <c r="F32" s="183"/>
      <c r="G32" s="183"/>
      <c r="H32" s="183"/>
      <c r="I32" s="183"/>
      <c r="J32" s="183"/>
      <c r="K32" s="183"/>
    </row>
    <row r="33" spans="3:17" ht="14.25" customHeight="1">
      <c r="C33" s="172" t="s">
        <v>304</v>
      </c>
      <c r="E33" s="185"/>
      <c r="F33" s="181"/>
      <c r="G33" s="181"/>
      <c r="H33" s="181"/>
      <c r="I33" s="181"/>
      <c r="J33" s="181"/>
      <c r="L33" s="174"/>
      <c r="M33" s="174"/>
      <c r="Q33" s="180"/>
    </row>
    <row r="34" spans="3:17" ht="14.25" customHeight="1">
      <c r="C34" s="172" t="s">
        <v>303</v>
      </c>
      <c r="E34" s="185"/>
      <c r="F34" s="622">
        <v>3730.7582300000004</v>
      </c>
      <c r="G34" s="622">
        <v>1829.4482700000005</v>
      </c>
      <c r="H34" s="622">
        <v>1288.213870000001</v>
      </c>
      <c r="I34" s="622">
        <v>3684.9873000000007</v>
      </c>
      <c r="J34" s="622">
        <v>3638.26341</v>
      </c>
      <c r="L34" s="174" t="e">
        <f>#REF!/1000</f>
        <v>#REF!</v>
      </c>
      <c r="M34" s="174" t="e">
        <f>#REF!/1000</f>
        <v>#REF!</v>
      </c>
    </row>
    <row r="35" spans="3:17" ht="14.25" customHeight="1">
      <c r="C35" s="172" t="s">
        <v>158</v>
      </c>
      <c r="E35" s="185"/>
      <c r="F35" s="624">
        <v>0</v>
      </c>
      <c r="G35" s="624">
        <v>0</v>
      </c>
      <c r="H35" s="624">
        <v>0</v>
      </c>
      <c r="I35" s="624">
        <v>0</v>
      </c>
      <c r="J35" s="624">
        <v>0</v>
      </c>
      <c r="L35" s="624">
        <v>0</v>
      </c>
      <c r="M35" s="624">
        <v>0</v>
      </c>
    </row>
    <row r="36" spans="3:17" ht="4" customHeight="1"/>
    <row r="37" spans="3:17" ht="14.25" customHeight="1">
      <c r="C37" s="184" t="s">
        <v>302</v>
      </c>
      <c r="D37" s="183"/>
      <c r="E37" s="183"/>
      <c r="F37" s="183"/>
      <c r="G37" s="183"/>
      <c r="H37" s="183"/>
      <c r="I37" s="183"/>
      <c r="J37" s="183"/>
    </row>
    <row r="38" spans="3:17" ht="14.25" customHeight="1">
      <c r="C38" s="172" t="s">
        <v>301</v>
      </c>
      <c r="E38" s="182"/>
      <c r="F38" s="622">
        <v>800</v>
      </c>
      <c r="G38" s="622">
        <v>3619.3432599999996</v>
      </c>
      <c r="H38" s="622">
        <v>3582.9796199999996</v>
      </c>
      <c r="I38" s="622">
        <v>3640.5549999999998</v>
      </c>
      <c r="J38" s="622">
        <v>10765</v>
      </c>
      <c r="L38" s="173" t="e">
        <f>-#REF!/1000</f>
        <v>#REF!</v>
      </c>
      <c r="M38" s="173" t="e">
        <f>-#REF!/1000</f>
        <v>#REF!</v>
      </c>
    </row>
    <row r="39" spans="3:17" ht="14.25" customHeight="1">
      <c r="C39" s="172" t="s">
        <v>300</v>
      </c>
      <c r="E39" s="182"/>
      <c r="F39" s="622">
        <v>507.13605999999999</v>
      </c>
      <c r="G39" s="622">
        <v>1700.1983470502287</v>
      </c>
      <c r="H39" s="622">
        <v>1926.9648270502291</v>
      </c>
      <c r="I39" s="622">
        <v>369.45483999999942</v>
      </c>
      <c r="J39" s="622">
        <v>1922.730638096444</v>
      </c>
      <c r="L39" s="173" t="e">
        <f>#REF!/1000</f>
        <v>#REF!</v>
      </c>
      <c r="M39" s="173" t="e">
        <f>#REF!/1000</f>
        <v>#REF!</v>
      </c>
    </row>
    <row r="40" spans="3:17" ht="14.25" customHeight="1">
      <c r="C40" s="179" t="s">
        <v>299</v>
      </c>
      <c r="D40" s="178"/>
      <c r="E40" s="177"/>
      <c r="F40" s="623">
        <v>292.86394000000001</v>
      </c>
      <c r="G40" s="623">
        <v>1919.144912949771</v>
      </c>
      <c r="H40" s="623">
        <v>1656.0147929497705</v>
      </c>
      <c r="I40" s="623">
        <v>3271.1001600000004</v>
      </c>
      <c r="J40" s="623">
        <v>8842.2693619035563</v>
      </c>
      <c r="K40" s="176"/>
      <c r="L40" s="177" t="e">
        <f>+L38-L39</f>
        <v>#REF!</v>
      </c>
      <c r="M40" s="177" t="e">
        <f>+M38-M39</f>
        <v>#REF!</v>
      </c>
    </row>
    <row r="41" spans="3:17" ht="4" customHeight="1">
      <c r="L41" s="220"/>
      <c r="M41" s="220"/>
    </row>
    <row r="42" spans="3:17" ht="14.25" customHeight="1">
      <c r="C42" s="172" t="s">
        <v>298</v>
      </c>
      <c r="E42" s="182"/>
      <c r="F42" s="622"/>
      <c r="G42" s="622"/>
      <c r="H42" s="622"/>
      <c r="I42" s="622"/>
      <c r="J42" s="622"/>
      <c r="L42" s="173"/>
      <c r="M42" s="173"/>
      <c r="Q42" s="180"/>
    </row>
    <row r="43" spans="3:17" ht="14.25" customHeight="1">
      <c r="C43" s="172" t="s">
        <v>297</v>
      </c>
      <c r="E43" s="182"/>
      <c r="F43" s="622">
        <v>74.209850000000003</v>
      </c>
      <c r="G43" s="622">
        <v>66.674999999999997</v>
      </c>
      <c r="H43" s="622">
        <v>88.106450000000024</v>
      </c>
      <c r="I43" s="622">
        <v>155.08634000000004</v>
      </c>
      <c r="J43" s="622">
        <v>204.34641000000005</v>
      </c>
      <c r="L43" s="173" t="e">
        <f>#REF!/1000</f>
        <v>#REF!</v>
      </c>
      <c r="M43" s="173" t="e">
        <f>#REF!/1000</f>
        <v>#REF!</v>
      </c>
      <c r="Q43" s="180"/>
    </row>
    <row r="44" spans="3:17" ht="14.25" customHeight="1">
      <c r="C44" s="172" t="s">
        <v>296</v>
      </c>
      <c r="E44" s="182"/>
      <c r="F44" s="622">
        <v>608.56591000000003</v>
      </c>
      <c r="G44" s="622">
        <v>807.67449999999997</v>
      </c>
      <c r="H44" s="622">
        <v>868.01918999999987</v>
      </c>
      <c r="I44" s="622">
        <v>1704.16338</v>
      </c>
      <c r="J44" s="622">
        <v>3094.9933692677209</v>
      </c>
      <c r="L44" s="173" t="e">
        <f>#REF!/1000</f>
        <v>#REF!</v>
      </c>
      <c r="M44" s="173" t="e">
        <f>#REF!/1000</f>
        <v>#REF!</v>
      </c>
      <c r="Q44" s="180"/>
    </row>
    <row r="45" spans="3:17" ht="14.25" customHeight="1">
      <c r="C45" s="179" t="s">
        <v>295</v>
      </c>
      <c r="D45" s="178"/>
      <c r="E45" s="177"/>
      <c r="F45" s="623">
        <v>682.77575999999999</v>
      </c>
      <c r="G45" s="623">
        <v>874.34949999999992</v>
      </c>
      <c r="H45" s="623">
        <v>956.12563999999986</v>
      </c>
      <c r="I45" s="623">
        <v>1859.24972</v>
      </c>
      <c r="J45" s="623">
        <v>3299.339779267721</v>
      </c>
      <c r="L45" s="177" t="e">
        <f>L43+L44</f>
        <v>#REF!</v>
      </c>
      <c r="M45" s="177" t="e">
        <f>M43+M44</f>
        <v>#REF!</v>
      </c>
    </row>
    <row r="46" spans="3:17" ht="4" customHeight="1">
      <c r="L46" s="220"/>
      <c r="M46" s="220"/>
    </row>
    <row r="47" spans="3:17" ht="14.25" customHeight="1">
      <c r="C47" s="172" t="s">
        <v>294</v>
      </c>
      <c r="E47" s="182"/>
      <c r="F47" s="622">
        <v>759.85837000000004</v>
      </c>
      <c r="G47" s="622">
        <v>802.94498999999985</v>
      </c>
      <c r="H47" s="622">
        <v>1890.1220600000001</v>
      </c>
      <c r="I47" s="622">
        <v>2595.2424700000006</v>
      </c>
      <c r="J47" s="622">
        <v>2358.476250000002</v>
      </c>
      <c r="L47" s="173" t="e">
        <f>-#REF!/1000</f>
        <v>#REF!</v>
      </c>
      <c r="M47" s="173" t="e">
        <f>-#REF!/1000</f>
        <v>#REF!</v>
      </c>
      <c r="Q47" s="180"/>
    </row>
    <row r="48" spans="3:17" ht="14.25" customHeight="1">
      <c r="C48" s="172" t="s">
        <v>293</v>
      </c>
      <c r="E48" s="182"/>
      <c r="F48" s="622">
        <v>1895.0206700000001</v>
      </c>
      <c r="G48" s="622">
        <v>2299.8824599999998</v>
      </c>
      <c r="H48" s="622">
        <v>3115.1530200000007</v>
      </c>
      <c r="I48" s="622">
        <v>3272.4548719999993</v>
      </c>
      <c r="J48" s="622">
        <v>4193.8787320000001</v>
      </c>
      <c r="L48" s="173" t="e">
        <f>-#REF!/1000</f>
        <v>#REF!</v>
      </c>
      <c r="M48" s="173" t="e">
        <f>-#REF!/1000</f>
        <v>#REF!</v>
      </c>
      <c r="Q48" s="180"/>
    </row>
    <row r="49" spans="3:13" ht="14.25" customHeight="1">
      <c r="C49" s="179" t="s">
        <v>292</v>
      </c>
      <c r="D49" s="178"/>
      <c r="E49" s="177"/>
      <c r="F49" s="623">
        <v>2654.8790400000003</v>
      </c>
      <c r="G49" s="623">
        <v>3102.8274499999998</v>
      </c>
      <c r="H49" s="623">
        <v>5005.2750800000013</v>
      </c>
      <c r="I49" s="623">
        <v>5867.6973419999995</v>
      </c>
      <c r="J49" s="623">
        <v>6552.3549820000026</v>
      </c>
      <c r="L49" s="177" t="e">
        <f>L47+L48</f>
        <v>#REF!</v>
      </c>
      <c r="M49" s="177" t="e">
        <f>M47+M48</f>
        <v>#REF!</v>
      </c>
    </row>
    <row r="50" spans="3:13" ht="4" customHeight="1">
      <c r="C50" s="176"/>
      <c r="E50" s="175"/>
      <c r="F50" s="625"/>
      <c r="G50" s="625"/>
      <c r="H50" s="625"/>
      <c r="I50" s="625"/>
      <c r="J50" s="625"/>
      <c r="L50" s="175"/>
      <c r="M50" s="175"/>
    </row>
    <row r="51" spans="3:13" ht="14.25" customHeight="1">
      <c r="C51" s="176" t="s">
        <v>291</v>
      </c>
      <c r="E51" s="175"/>
      <c r="F51" s="625">
        <f>F45-F49</f>
        <v>-1972.1032800000003</v>
      </c>
      <c r="G51" s="625">
        <f>G45-G49</f>
        <v>-2228.47795</v>
      </c>
      <c r="H51" s="625">
        <f>H45-H49</f>
        <v>-4049.1494400000015</v>
      </c>
      <c r="I51" s="625">
        <f>I45-I49</f>
        <v>-4008.4476219999997</v>
      </c>
      <c r="J51" s="625">
        <f>J45-J49</f>
        <v>-3253.0152027322815</v>
      </c>
      <c r="L51" s="625" t="e">
        <f>L45-L49</f>
        <v>#REF!</v>
      </c>
      <c r="M51" s="625" t="e">
        <f>M45-M49</f>
        <v>#REF!</v>
      </c>
    </row>
    <row r="52" spans="3:13" ht="14.25" customHeight="1">
      <c r="C52" s="172" t="s">
        <v>290</v>
      </c>
      <c r="E52" s="174"/>
      <c r="F52" s="622"/>
      <c r="G52" s="622">
        <v>256.3746699999997</v>
      </c>
      <c r="H52" s="622">
        <v>1820.6714900000015</v>
      </c>
      <c r="I52" s="622">
        <v>-40.701818000001822</v>
      </c>
      <c r="J52" s="622">
        <f>+I51-J51</f>
        <v>-755.43241926771816</v>
      </c>
      <c r="L52" s="173"/>
      <c r="M52" s="173"/>
    </row>
    <row r="53" spans="3:13" ht="4" customHeight="1">
      <c r="E53" s="174"/>
      <c r="F53" s="173"/>
      <c r="G53" s="173"/>
      <c r="H53" s="173"/>
      <c r="I53" s="173"/>
      <c r="J53" s="173"/>
      <c r="K53" s="173"/>
      <c r="L53" s="173"/>
      <c r="M53" s="173"/>
    </row>
    <row r="57" spans="3:13" ht="15" customHeight="1">
      <c r="I57" s="626"/>
    </row>
  </sheetData>
  <pageMargins left="0.7" right="0.7" top="0.75" bottom="0.75" header="0.3" footer="0.3"/>
  <pageSetup scale="47" fitToHeight="0" orientation="landscape" r:id="rId1"/>
  <rowBreaks count="1" manualBreakCount="1">
    <brk id="26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A4F2-B998-4688-85C3-EDEE7AD06D88}">
  <sheetPr codeName="Sheet28">
    <tabColor theme="9" tint="-0.499984740745262"/>
    <pageSetUpPr fitToPage="1"/>
  </sheetPr>
  <dimension ref="B2:AD50"/>
  <sheetViews>
    <sheetView showGridLines="0" topLeftCell="A22" workbookViewId="0">
      <selection activeCell="Q38" sqref="Q38"/>
    </sheetView>
  </sheetViews>
  <sheetFormatPr baseColWidth="10" defaultColWidth="9.1640625" defaultRowHeight="15" customHeight="1" outlineLevelRow="1" outlineLevelCol="1"/>
  <cols>
    <col min="1" max="1" width="4.1640625" style="172" customWidth="1"/>
    <col min="2" max="2" width="1.83203125" style="172" customWidth="1"/>
    <col min="3" max="3" width="18" style="172" customWidth="1"/>
    <col min="4" max="4" width="24.1640625" style="172" bestFit="1" customWidth="1"/>
    <col min="5" max="5" width="20.5" style="172" bestFit="1" customWidth="1"/>
    <col min="6" max="6" width="16.1640625" style="172" customWidth="1"/>
    <col min="7" max="7" width="17" style="172" bestFit="1" customWidth="1"/>
    <col min="8" max="9" width="17" style="172" customWidth="1"/>
    <col min="10" max="10" width="15" style="172" customWidth="1"/>
    <col min="11" max="11" width="18.1640625" style="172" bestFit="1" customWidth="1"/>
    <col min="12" max="17" width="15" style="172" customWidth="1"/>
    <col min="18" max="18" width="1.83203125" style="172" customWidth="1"/>
    <col min="19" max="19" width="17.83203125" hidden="1" customWidth="1" outlineLevel="1"/>
    <col min="20" max="20" width="9.5" hidden="1" customWidth="1" outlineLevel="1"/>
    <col min="21" max="21" width="9.5" customWidth="1" collapsed="1"/>
    <col min="22" max="22" width="41.1640625" bestFit="1" customWidth="1"/>
    <col min="23" max="24" width="9.1640625" style="172"/>
    <col min="31" max="16384" width="9.1640625" style="172"/>
  </cols>
  <sheetData>
    <row r="2" spans="2:23" ht="51" customHeight="1" thickBot="1">
      <c r="B2" s="207"/>
      <c r="C2" s="208" t="s">
        <v>342</v>
      </c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W2"/>
    </row>
    <row r="4" spans="2:23" ht="15" customHeight="1">
      <c r="C4" s="205" t="s">
        <v>341</v>
      </c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</row>
    <row r="5" spans="2:23" ht="15" hidden="1" customHeight="1">
      <c r="C5" s="221"/>
      <c r="D5" s="212"/>
      <c r="E5" s="212"/>
      <c r="F5" s="212"/>
      <c r="G5" s="212"/>
      <c r="H5" s="212"/>
      <c r="I5" s="212"/>
      <c r="J5" s="226" t="s">
        <v>340</v>
      </c>
      <c r="K5" s="226" t="s">
        <v>339</v>
      </c>
      <c r="L5" s="226" t="s">
        <v>340</v>
      </c>
      <c r="M5" s="226" t="s">
        <v>339</v>
      </c>
      <c r="N5" s="226" t="s">
        <v>340</v>
      </c>
      <c r="O5" s="226" t="s">
        <v>339</v>
      </c>
    </row>
    <row r="6" spans="2:23" ht="15" customHeight="1">
      <c r="C6" s="221"/>
      <c r="D6" s="212"/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</row>
    <row r="7" spans="2:23" ht="15" customHeight="1" thickBot="1">
      <c r="C7" s="225"/>
      <c r="D7" s="212"/>
      <c r="E7" s="212"/>
      <c r="F7" s="212"/>
      <c r="G7" s="220"/>
      <c r="H7" s="220"/>
      <c r="I7" s="224" t="s">
        <v>338</v>
      </c>
      <c r="J7" s="222" t="s">
        <v>337</v>
      </c>
      <c r="K7" s="223"/>
      <c r="L7" s="222" t="s">
        <v>336</v>
      </c>
      <c r="M7" s="223"/>
      <c r="N7" s="222" t="s">
        <v>315</v>
      </c>
      <c r="O7" s="223"/>
      <c r="P7" s="222" t="s">
        <v>335</v>
      </c>
      <c r="Q7" s="222"/>
    </row>
    <row r="8" spans="2:23" ht="2.25" customHeight="1">
      <c r="C8" s="221"/>
      <c r="D8" s="212"/>
      <c r="E8" s="212"/>
      <c r="F8" s="212"/>
      <c r="G8" s="220"/>
      <c r="H8" s="220"/>
      <c r="I8" s="220"/>
      <c r="J8" s="219"/>
      <c r="K8" s="219"/>
      <c r="L8" s="212"/>
      <c r="M8" s="212"/>
      <c r="N8" s="212"/>
      <c r="O8" s="212"/>
      <c r="P8" s="212"/>
      <c r="Q8" s="212"/>
    </row>
    <row r="9" spans="2:23" ht="15" customHeight="1" thickBot="1">
      <c r="C9" s="218" t="s">
        <v>334</v>
      </c>
      <c r="D9" s="217" t="s">
        <v>333</v>
      </c>
      <c r="E9" s="217" t="s">
        <v>189</v>
      </c>
      <c r="F9" s="217" t="s">
        <v>332</v>
      </c>
      <c r="G9" s="217" t="s">
        <v>331</v>
      </c>
      <c r="H9" s="217" t="s">
        <v>330</v>
      </c>
      <c r="I9" s="216" t="s">
        <v>329</v>
      </c>
      <c r="J9" s="215">
        <f>+EDATE(K9,-12)</f>
        <v>44957</v>
      </c>
      <c r="K9" s="215">
        <f>+Tearsheet!L8</f>
        <v>45322</v>
      </c>
      <c r="L9" s="215">
        <f>+J9</f>
        <v>44957</v>
      </c>
      <c r="M9" s="215">
        <f>+K9</f>
        <v>45322</v>
      </c>
      <c r="N9" s="215">
        <f>+EDATE(O9,-12)</f>
        <v>44957</v>
      </c>
      <c r="O9" s="215">
        <f>+K9</f>
        <v>45322</v>
      </c>
      <c r="P9" s="215">
        <f>+EDATE(Q9,-12)</f>
        <v>44957</v>
      </c>
      <c r="Q9" s="215">
        <f>+O9</f>
        <v>45322</v>
      </c>
    </row>
    <row r="10" spans="2:23" ht="15" customHeight="1">
      <c r="C10" s="214"/>
      <c r="D10" s="212"/>
      <c r="E10" s="212"/>
      <c r="F10" s="213" t="s">
        <v>328</v>
      </c>
      <c r="G10" s="212"/>
      <c r="H10" s="212"/>
      <c r="I10" s="212"/>
      <c r="J10" s="212"/>
      <c r="K10" s="212"/>
      <c r="L10" s="212"/>
      <c r="M10" s="212"/>
      <c r="N10" s="212"/>
      <c r="O10" s="212"/>
      <c r="P10" s="212"/>
    </row>
    <row r="11" spans="2:23" ht="15" customHeight="1">
      <c r="C11" s="632" t="s">
        <v>327</v>
      </c>
      <c r="D11" s="633"/>
      <c r="E11" s="633"/>
      <c r="F11" s="633"/>
      <c r="G11" s="633"/>
      <c r="H11" s="633"/>
      <c r="I11" s="633"/>
      <c r="J11" s="209"/>
      <c r="K11" s="209"/>
      <c r="L11" s="209"/>
      <c r="M11" s="209"/>
      <c r="N11" s="209"/>
      <c r="O11" s="209"/>
      <c r="P11" s="209"/>
      <c r="Q11" s="209"/>
    </row>
    <row r="12" spans="2:23" ht="15" customHeight="1">
      <c r="C12" s="220" t="s">
        <v>74</v>
      </c>
      <c r="D12" s="220" t="s">
        <v>326</v>
      </c>
      <c r="E12" s="220" t="s">
        <v>324</v>
      </c>
      <c r="F12" s="634">
        <v>1</v>
      </c>
      <c r="G12" s="635">
        <v>41913</v>
      </c>
      <c r="H12" s="636">
        <v>2500</v>
      </c>
      <c r="I12" s="637">
        <v>270</v>
      </c>
      <c r="J12" s="638" t="e">
        <f>VLOOKUP($T12,#REF!,166,)/1000</f>
        <v>#REF!</v>
      </c>
      <c r="K12" s="638" t="e">
        <f>VLOOKUP($T12,#REF!,167,)/1000</f>
        <v>#REF!</v>
      </c>
      <c r="L12" s="638" t="e">
        <f>VLOOKUP($T12,#REF!,166,)/1000</f>
        <v>#REF!</v>
      </c>
      <c r="M12" s="638" t="e">
        <f>VLOOKUP($T12,#REF!,167,)/1000</f>
        <v>#REF!</v>
      </c>
      <c r="N12" s="638" t="e">
        <f>VLOOKUP($T12,#REF!,166,)/1000</f>
        <v>#REF!</v>
      </c>
      <c r="O12" s="638" t="e">
        <f>VLOOKUP($T12,#REF!,167,)/1000</f>
        <v>#REF!</v>
      </c>
      <c r="P12" s="639" t="str">
        <f t="shared" ref="P12:P26" si="0">IFERROR(N12/J12,"-")</f>
        <v>-</v>
      </c>
      <c r="Q12" s="639" t="str">
        <f t="shared" ref="Q12:Q26" si="1">IFERROR(O12/K12,"-")</f>
        <v>-</v>
      </c>
      <c r="S12" t="e">
        <f>#REF!</f>
        <v>#REF!</v>
      </c>
      <c r="T12" t="e">
        <f>#REF!</f>
        <v>#REF!</v>
      </c>
    </row>
    <row r="13" spans="2:23" ht="15" customHeight="1">
      <c r="C13" s="220" t="s">
        <v>75</v>
      </c>
      <c r="D13" s="220" t="s">
        <v>326</v>
      </c>
      <c r="E13" s="220" t="s">
        <v>324</v>
      </c>
      <c r="F13" s="634">
        <v>1</v>
      </c>
      <c r="G13" s="635">
        <v>42278</v>
      </c>
      <c r="H13" s="636">
        <v>5000</v>
      </c>
      <c r="I13" s="637">
        <v>523</v>
      </c>
      <c r="J13" s="638" t="e">
        <f>VLOOKUP($T13,#REF!,166,)/1000</f>
        <v>#REF!</v>
      </c>
      <c r="K13" s="638" t="e">
        <f>VLOOKUP($T13,#REF!,167,)/1000</f>
        <v>#REF!</v>
      </c>
      <c r="L13" s="638" t="e">
        <f>VLOOKUP($T13,#REF!,166,)/1000</f>
        <v>#REF!</v>
      </c>
      <c r="M13" s="638" t="e">
        <f>VLOOKUP($T13,#REF!,167,)/1000</f>
        <v>#REF!</v>
      </c>
      <c r="N13" s="638" t="e">
        <f>VLOOKUP($T13,#REF!,166,)/1000</f>
        <v>#REF!</v>
      </c>
      <c r="O13" s="638" t="e">
        <f>VLOOKUP($T13,#REF!,167,)/1000</f>
        <v>#REF!</v>
      </c>
      <c r="P13" s="639" t="str">
        <f t="shared" si="0"/>
        <v>-</v>
      </c>
      <c r="Q13" s="639" t="str">
        <f t="shared" si="1"/>
        <v>-</v>
      </c>
      <c r="S13" t="e">
        <f>#REF!</f>
        <v>#REF!</v>
      </c>
      <c r="T13" t="e">
        <f>#REF!</f>
        <v>#REF!</v>
      </c>
    </row>
    <row r="14" spans="2:23" ht="15" customHeight="1">
      <c r="C14" s="220" t="s">
        <v>76</v>
      </c>
      <c r="D14" s="220" t="s">
        <v>326</v>
      </c>
      <c r="E14" s="220" t="s">
        <v>324</v>
      </c>
      <c r="F14" s="634">
        <v>1</v>
      </c>
      <c r="G14" s="635">
        <v>42705</v>
      </c>
      <c r="H14" s="636">
        <v>4000</v>
      </c>
      <c r="I14" s="637">
        <v>571</v>
      </c>
      <c r="J14" s="638" t="e">
        <f>VLOOKUP($T14,#REF!,166,)/1000</f>
        <v>#REF!</v>
      </c>
      <c r="K14" s="638" t="e">
        <f>VLOOKUP($T14,#REF!,167,)/1000</f>
        <v>#REF!</v>
      </c>
      <c r="L14" s="638" t="e">
        <f>VLOOKUP($T14,#REF!,166,)/1000</f>
        <v>#REF!</v>
      </c>
      <c r="M14" s="638" t="e">
        <f>VLOOKUP($T14,#REF!,167,)/1000</f>
        <v>#REF!</v>
      </c>
      <c r="N14" s="638" t="e">
        <f>VLOOKUP($T14,#REF!,166,)/1000</f>
        <v>#REF!</v>
      </c>
      <c r="O14" s="638" t="e">
        <f>VLOOKUP($T14,#REF!,167,)/1000</f>
        <v>#REF!</v>
      </c>
      <c r="P14" s="639" t="str">
        <f t="shared" si="0"/>
        <v>-</v>
      </c>
      <c r="Q14" s="639" t="str">
        <f t="shared" si="1"/>
        <v>-</v>
      </c>
      <c r="S14" t="e">
        <f>#REF!</f>
        <v>#REF!</v>
      </c>
      <c r="T14" t="e">
        <f>#REF!</f>
        <v>#REF!</v>
      </c>
    </row>
    <row r="15" spans="2:23" ht="15" customHeight="1">
      <c r="C15" s="220" t="s">
        <v>10</v>
      </c>
      <c r="D15" s="220" t="s">
        <v>326</v>
      </c>
      <c r="E15" s="220" t="s">
        <v>324</v>
      </c>
      <c r="F15" s="634">
        <v>1</v>
      </c>
      <c r="G15" s="635">
        <v>43009</v>
      </c>
      <c r="H15" s="636">
        <v>4003</v>
      </c>
      <c r="I15" s="637">
        <v>796</v>
      </c>
      <c r="J15" s="638" t="e">
        <f>VLOOKUP($T15,#REF!,166,)/1000</f>
        <v>#REF!</v>
      </c>
      <c r="K15" s="638" t="e">
        <f>VLOOKUP($T15,#REF!,167,)/1000</f>
        <v>#REF!</v>
      </c>
      <c r="L15" s="638" t="e">
        <f>VLOOKUP($T15,#REF!,166,)/1000</f>
        <v>#REF!</v>
      </c>
      <c r="M15" s="638" t="e">
        <f>VLOOKUP($T15,#REF!,167,)/1000</f>
        <v>#REF!</v>
      </c>
      <c r="N15" s="638" t="e">
        <f>VLOOKUP($T15,#REF!,166,)/1000</f>
        <v>#REF!</v>
      </c>
      <c r="O15" s="638" t="e">
        <f>VLOOKUP($T15,#REF!,167,)/1000</f>
        <v>#REF!</v>
      </c>
      <c r="P15" s="639" t="str">
        <f t="shared" si="0"/>
        <v>-</v>
      </c>
      <c r="Q15" s="639" t="str">
        <f t="shared" si="1"/>
        <v>-</v>
      </c>
      <c r="S15" t="e">
        <f>#REF!</f>
        <v>#REF!</v>
      </c>
      <c r="T15" t="e">
        <f>#REF!</f>
        <v>#REF!</v>
      </c>
    </row>
    <row r="16" spans="2:23" ht="15" customHeight="1">
      <c r="C16" s="220" t="s">
        <v>11</v>
      </c>
      <c r="D16" s="220" t="s">
        <v>326</v>
      </c>
      <c r="E16" s="220" t="s">
        <v>324</v>
      </c>
      <c r="F16" s="634">
        <v>1</v>
      </c>
      <c r="G16" s="635">
        <v>43160</v>
      </c>
      <c r="H16" s="636">
        <v>3224</v>
      </c>
      <c r="I16" s="637">
        <v>796</v>
      </c>
      <c r="J16" s="638" t="e">
        <f>VLOOKUP($T16,#REF!,166,)/1000</f>
        <v>#REF!</v>
      </c>
      <c r="K16" s="638" t="e">
        <f>VLOOKUP($T16,#REF!,167,)/1000</f>
        <v>#REF!</v>
      </c>
      <c r="L16" s="638" t="e">
        <f>VLOOKUP($T16,#REF!,166,)/1000</f>
        <v>#REF!</v>
      </c>
      <c r="M16" s="638" t="e">
        <f>VLOOKUP($T16,#REF!,167,)/1000</f>
        <v>#REF!</v>
      </c>
      <c r="N16" s="638" t="e">
        <f>VLOOKUP($T16,#REF!,166,)/1000</f>
        <v>#REF!</v>
      </c>
      <c r="O16" s="638" t="e">
        <f>VLOOKUP($T16,#REF!,167,)/1000</f>
        <v>#REF!</v>
      </c>
      <c r="P16" s="639" t="str">
        <f t="shared" si="0"/>
        <v>-</v>
      </c>
      <c r="Q16" s="639" t="str">
        <f t="shared" si="1"/>
        <v>-</v>
      </c>
      <c r="S16" t="e">
        <f>#REF!</f>
        <v>#REF!</v>
      </c>
      <c r="T16" t="e">
        <f>#REF!</f>
        <v>#REF!</v>
      </c>
    </row>
    <row r="17" spans="3:20" ht="15" customHeight="1">
      <c r="C17" s="220" t="s">
        <v>12</v>
      </c>
      <c r="D17" s="220" t="s">
        <v>326</v>
      </c>
      <c r="E17" s="220" t="s">
        <v>324</v>
      </c>
      <c r="F17" s="634">
        <v>1</v>
      </c>
      <c r="G17" s="635">
        <v>43282</v>
      </c>
      <c r="H17" s="636">
        <v>2850</v>
      </c>
      <c r="I17" s="637">
        <v>691</v>
      </c>
      <c r="J17" s="638" t="e">
        <f>VLOOKUP($T17,#REF!,166,)/1000</f>
        <v>#REF!</v>
      </c>
      <c r="K17" s="638" t="e">
        <f>VLOOKUP($T17,#REF!,167,)/1000</f>
        <v>#REF!</v>
      </c>
      <c r="L17" s="638" t="e">
        <f>VLOOKUP($T17,#REF!,166,)/1000</f>
        <v>#REF!</v>
      </c>
      <c r="M17" s="638" t="e">
        <f>VLOOKUP($T17,#REF!,167,)/1000</f>
        <v>#REF!</v>
      </c>
      <c r="N17" s="638" t="e">
        <f>VLOOKUP($T17,#REF!,166,)/1000</f>
        <v>#REF!</v>
      </c>
      <c r="O17" s="638" t="e">
        <f>VLOOKUP($T17,#REF!,167,)/1000</f>
        <v>#REF!</v>
      </c>
      <c r="P17" s="639" t="str">
        <f t="shared" si="0"/>
        <v>-</v>
      </c>
      <c r="Q17" s="639" t="str">
        <f t="shared" si="1"/>
        <v>-</v>
      </c>
      <c r="S17" t="e">
        <f>#REF!</f>
        <v>#REF!</v>
      </c>
      <c r="T17" t="e">
        <f>#REF!</f>
        <v>#REF!</v>
      </c>
    </row>
    <row r="18" spans="3:20" ht="15" customHeight="1">
      <c r="C18" s="220" t="s">
        <v>14</v>
      </c>
      <c r="D18" s="220" t="s">
        <v>326</v>
      </c>
      <c r="E18" s="220" t="s">
        <v>324</v>
      </c>
      <c r="F18" s="634">
        <v>1</v>
      </c>
      <c r="G18" s="635">
        <v>43556</v>
      </c>
      <c r="H18" s="636">
        <v>3579</v>
      </c>
      <c r="I18" s="637">
        <v>501</v>
      </c>
      <c r="J18" s="638" t="e">
        <f>VLOOKUP($T18,#REF!,166,)/1000</f>
        <v>#REF!</v>
      </c>
      <c r="K18" s="638" t="e">
        <f>VLOOKUP($T18,#REF!,167,)/1000</f>
        <v>#REF!</v>
      </c>
      <c r="L18" s="638" t="e">
        <f>VLOOKUP($T18,#REF!,166,)/1000</f>
        <v>#REF!</v>
      </c>
      <c r="M18" s="638" t="e">
        <f>VLOOKUP($T18,#REF!,167,)/1000</f>
        <v>#REF!</v>
      </c>
      <c r="N18" s="638" t="e">
        <f>VLOOKUP($T18,#REF!,166,)/1000</f>
        <v>#REF!</v>
      </c>
      <c r="O18" s="638" t="e">
        <f>VLOOKUP($T18,#REF!,167,)/1000</f>
        <v>#REF!</v>
      </c>
      <c r="P18" s="639" t="str">
        <f t="shared" si="0"/>
        <v>-</v>
      </c>
      <c r="Q18" s="639" t="str">
        <f t="shared" si="1"/>
        <v>-</v>
      </c>
      <c r="S18" t="e">
        <f>#REF!</f>
        <v>#REF!</v>
      </c>
      <c r="T18" t="e">
        <f>#REF!</f>
        <v>#REF!</v>
      </c>
    </row>
    <row r="19" spans="3:20" ht="15" customHeight="1">
      <c r="C19" s="220" t="s">
        <v>15</v>
      </c>
      <c r="D19" s="220" t="s">
        <v>326</v>
      </c>
      <c r="E19" s="220" t="s">
        <v>324</v>
      </c>
      <c r="F19" s="634">
        <v>1</v>
      </c>
      <c r="G19" s="635">
        <v>43647</v>
      </c>
      <c r="H19" s="636">
        <v>3464</v>
      </c>
      <c r="I19" s="637">
        <v>785</v>
      </c>
      <c r="J19" s="638" t="e">
        <f>VLOOKUP($T19,#REF!,166,)/1000</f>
        <v>#REF!</v>
      </c>
      <c r="K19" s="638" t="e">
        <f>VLOOKUP($T19,#REF!,167,)/1000</f>
        <v>#REF!</v>
      </c>
      <c r="L19" s="638" t="e">
        <f>VLOOKUP($T19,#REF!,166,)/1000</f>
        <v>#REF!</v>
      </c>
      <c r="M19" s="638" t="e">
        <f>VLOOKUP($T19,#REF!,167,)/1000</f>
        <v>#REF!</v>
      </c>
      <c r="N19" s="638" t="e">
        <f>VLOOKUP($T19,#REF!,166,)/1000</f>
        <v>#REF!</v>
      </c>
      <c r="O19" s="638" t="e">
        <f>VLOOKUP($T19,#REF!,167,)/1000</f>
        <v>#REF!</v>
      </c>
      <c r="P19" s="639" t="str">
        <f t="shared" si="0"/>
        <v>-</v>
      </c>
      <c r="Q19" s="639" t="str">
        <f t="shared" si="1"/>
        <v>-</v>
      </c>
      <c r="S19" t="e">
        <f>#REF!</f>
        <v>#REF!</v>
      </c>
      <c r="T19" t="e">
        <f>#REF!</f>
        <v>#REF!</v>
      </c>
    </row>
    <row r="20" spans="3:20" ht="15" customHeight="1">
      <c r="C20" s="220" t="s">
        <v>16</v>
      </c>
      <c r="D20" s="220" t="s">
        <v>326</v>
      </c>
      <c r="E20" s="220" t="s">
        <v>324</v>
      </c>
      <c r="F20" s="634">
        <v>1</v>
      </c>
      <c r="G20" s="635">
        <v>43709</v>
      </c>
      <c r="H20" s="636">
        <v>3000</v>
      </c>
      <c r="I20" s="637">
        <v>695</v>
      </c>
      <c r="J20" s="638" t="e">
        <f>VLOOKUP($T20,#REF!,166,)/1000</f>
        <v>#REF!</v>
      </c>
      <c r="K20" s="638" t="e">
        <f>VLOOKUP($T20,#REF!,167,)/1000</f>
        <v>#REF!</v>
      </c>
      <c r="L20" s="638" t="e">
        <f>VLOOKUP($T20,#REF!,166,)/1000</f>
        <v>#REF!</v>
      </c>
      <c r="M20" s="638" t="e">
        <f>VLOOKUP($T20,#REF!,167,)/1000</f>
        <v>#REF!</v>
      </c>
      <c r="N20" s="638" t="e">
        <f>VLOOKUP($T20,#REF!,166,)/1000</f>
        <v>#REF!</v>
      </c>
      <c r="O20" s="638" t="e">
        <f>VLOOKUP($T20,#REF!,167,)/1000</f>
        <v>#REF!</v>
      </c>
      <c r="P20" s="639" t="str">
        <f t="shared" si="0"/>
        <v>-</v>
      </c>
      <c r="Q20" s="639" t="str">
        <f t="shared" si="1"/>
        <v>-</v>
      </c>
      <c r="S20" t="e">
        <f>#REF!</f>
        <v>#REF!</v>
      </c>
      <c r="T20" t="e">
        <f>#REF!</f>
        <v>#REF!</v>
      </c>
    </row>
    <row r="21" spans="3:20" ht="15" customHeight="1">
      <c r="C21" s="220" t="s">
        <v>17</v>
      </c>
      <c r="D21" s="220" t="s">
        <v>326</v>
      </c>
      <c r="E21" s="220" t="s">
        <v>324</v>
      </c>
      <c r="F21" s="634">
        <v>1</v>
      </c>
      <c r="G21" s="635">
        <v>44013</v>
      </c>
      <c r="H21" s="636">
        <v>3249</v>
      </c>
      <c r="I21" s="637">
        <v>793</v>
      </c>
      <c r="J21" s="638" t="e">
        <f>VLOOKUP($T21,#REF!,166,)/1000</f>
        <v>#REF!</v>
      </c>
      <c r="K21" s="638" t="e">
        <f>VLOOKUP($T21,#REF!,167,)/1000</f>
        <v>#REF!</v>
      </c>
      <c r="L21" s="638" t="e">
        <f>VLOOKUP($T21,#REF!,166,)/1000</f>
        <v>#REF!</v>
      </c>
      <c r="M21" s="638" t="e">
        <f>VLOOKUP($T21,#REF!,167,)/1000</f>
        <v>#REF!</v>
      </c>
      <c r="N21" s="638" t="e">
        <f>VLOOKUP($T21,#REF!,166,)/1000</f>
        <v>#REF!</v>
      </c>
      <c r="O21" s="638" t="e">
        <f>VLOOKUP($T21,#REF!,167,)/1000</f>
        <v>#REF!</v>
      </c>
      <c r="P21" s="639" t="str">
        <f t="shared" si="0"/>
        <v>-</v>
      </c>
      <c r="Q21" s="639" t="str">
        <f t="shared" si="1"/>
        <v>-</v>
      </c>
      <c r="S21" t="e">
        <f>#REF!</f>
        <v>#REF!</v>
      </c>
      <c r="T21" t="e">
        <f>#REF!</f>
        <v>#REF!</v>
      </c>
    </row>
    <row r="22" spans="3:20" ht="15" customHeight="1">
      <c r="C22" s="220" t="s">
        <v>18</v>
      </c>
      <c r="D22" s="220" t="s">
        <v>326</v>
      </c>
      <c r="E22" s="220" t="s">
        <v>324</v>
      </c>
      <c r="F22" s="634">
        <v>1</v>
      </c>
      <c r="G22" s="635">
        <v>44378</v>
      </c>
      <c r="H22" s="636">
        <v>4086</v>
      </c>
      <c r="I22" s="637">
        <v>1100</v>
      </c>
      <c r="J22" s="638" t="e">
        <f>VLOOKUP($T22,#REF!,166,)/1000</f>
        <v>#REF!</v>
      </c>
      <c r="K22" s="638" t="e">
        <f>VLOOKUP($T22,#REF!,167,)/1000</f>
        <v>#REF!</v>
      </c>
      <c r="L22" s="638" t="e">
        <f>VLOOKUP($T22,#REF!,166,)/1000</f>
        <v>#REF!</v>
      </c>
      <c r="M22" s="638" t="e">
        <f>VLOOKUP($T22,#REF!,167,)/1000</f>
        <v>#REF!</v>
      </c>
      <c r="N22" s="638" t="e">
        <f>VLOOKUP($T22,#REF!,166,)/1000</f>
        <v>#REF!</v>
      </c>
      <c r="O22" s="638" t="e">
        <f>VLOOKUP($T22,#REF!,167,)/1000</f>
        <v>#REF!</v>
      </c>
      <c r="P22" s="639" t="str">
        <f t="shared" si="0"/>
        <v>-</v>
      </c>
      <c r="Q22" s="639" t="str">
        <f t="shared" si="1"/>
        <v>-</v>
      </c>
      <c r="S22" t="e">
        <f>#REF!</f>
        <v>#REF!</v>
      </c>
      <c r="T22" t="e">
        <f>#REF!</f>
        <v>#REF!</v>
      </c>
    </row>
    <row r="23" spans="3:20" ht="15" customHeight="1">
      <c r="C23" s="220" t="s">
        <v>19</v>
      </c>
      <c r="D23" s="220" t="s">
        <v>326</v>
      </c>
      <c r="E23" s="220" t="s">
        <v>324</v>
      </c>
      <c r="F23" s="634">
        <v>1</v>
      </c>
      <c r="G23" s="635">
        <v>44409</v>
      </c>
      <c r="H23" s="636">
        <v>2660</v>
      </c>
      <c r="I23" s="637">
        <v>773</v>
      </c>
      <c r="J23" s="638" t="e">
        <f>VLOOKUP($T23,#REF!,166,)/1000</f>
        <v>#REF!</v>
      </c>
      <c r="K23" s="638" t="e">
        <f>VLOOKUP($T23,#REF!,167,)/1000</f>
        <v>#REF!</v>
      </c>
      <c r="L23" s="638" t="e">
        <f>VLOOKUP($T23,#REF!,166,)/1000</f>
        <v>#REF!</v>
      </c>
      <c r="M23" s="638" t="e">
        <f>VLOOKUP($T23,#REF!,167,)/1000</f>
        <v>#REF!</v>
      </c>
      <c r="N23" s="638" t="e">
        <f>VLOOKUP($T23,#REF!,166,)/1000</f>
        <v>#REF!</v>
      </c>
      <c r="O23" s="638" t="e">
        <f>VLOOKUP($T23,#REF!,167,)/1000</f>
        <v>#REF!</v>
      </c>
      <c r="P23" s="639" t="str">
        <f t="shared" si="0"/>
        <v>-</v>
      </c>
      <c r="Q23" s="639" t="str">
        <f t="shared" si="1"/>
        <v>-</v>
      </c>
      <c r="S23" t="e">
        <f>#REF!</f>
        <v>#REF!</v>
      </c>
      <c r="T23" t="e">
        <f>#REF!</f>
        <v>#REF!</v>
      </c>
    </row>
    <row r="24" spans="3:20" ht="15" customHeight="1">
      <c r="C24" s="220" t="s">
        <v>192</v>
      </c>
      <c r="D24" s="220" t="s">
        <v>326</v>
      </c>
      <c r="E24" s="220" t="s">
        <v>324</v>
      </c>
      <c r="F24" s="634">
        <v>1</v>
      </c>
      <c r="G24" s="635">
        <v>44501</v>
      </c>
      <c r="H24" s="636">
        <v>5600</v>
      </c>
      <c r="I24" s="637">
        <v>934</v>
      </c>
      <c r="J24" s="638" t="e">
        <f>VLOOKUP($T24,#REF!,166,)/1000</f>
        <v>#REF!</v>
      </c>
      <c r="K24" s="638" t="e">
        <f>VLOOKUP($T24,#REF!,167,)/1000</f>
        <v>#REF!</v>
      </c>
      <c r="L24" s="638" t="e">
        <f>VLOOKUP($T24,#REF!,166,)/1000-L50</f>
        <v>#REF!</v>
      </c>
      <c r="M24" s="638" t="e">
        <f>VLOOKUP($T24,#REF!,167,)/1000-M50</f>
        <v>#REF!</v>
      </c>
      <c r="N24" s="638" t="e">
        <f>VLOOKUP($T24,#REF!,166,)/1000-N50</f>
        <v>#REF!</v>
      </c>
      <c r="O24" s="638" t="e">
        <f>VLOOKUP($T24,#REF!,167,)/1000-O50</f>
        <v>#REF!</v>
      </c>
      <c r="P24" s="639" t="str">
        <f t="shared" si="0"/>
        <v>-</v>
      </c>
      <c r="Q24" s="639" t="str">
        <f t="shared" si="1"/>
        <v>-</v>
      </c>
      <c r="S24" t="e">
        <f>#REF!</f>
        <v>#REF!</v>
      </c>
      <c r="T24" t="e">
        <f>#REF!</f>
        <v>#REF!</v>
      </c>
    </row>
    <row r="25" spans="3:20" ht="15" customHeight="1">
      <c r="C25" s="220" t="s">
        <v>20</v>
      </c>
      <c r="D25" s="220" t="s">
        <v>326</v>
      </c>
      <c r="E25" s="220" t="s">
        <v>324</v>
      </c>
      <c r="F25" s="634">
        <v>1</v>
      </c>
      <c r="G25" s="635">
        <v>44652</v>
      </c>
      <c r="H25" s="636">
        <v>4694</v>
      </c>
      <c r="I25" s="637">
        <v>850</v>
      </c>
      <c r="J25" s="638" t="e">
        <f>VLOOKUP($T25,#REF!,166,)/1000</f>
        <v>#REF!</v>
      </c>
      <c r="K25" s="638" t="e">
        <f>VLOOKUP($T25,#REF!,167,)/1000</f>
        <v>#REF!</v>
      </c>
      <c r="L25" s="638" t="e">
        <f>VLOOKUP($T25,#REF!,166,)/1000</f>
        <v>#REF!</v>
      </c>
      <c r="M25" s="638" t="e">
        <f>VLOOKUP($T25,#REF!,167,)/1000</f>
        <v>#REF!</v>
      </c>
      <c r="N25" s="638" t="e">
        <f>VLOOKUP($T25,#REF!,166,)/1000</f>
        <v>#REF!</v>
      </c>
      <c r="O25" s="638" t="e">
        <f>VLOOKUP($T25,#REF!,167,)/1000</f>
        <v>#REF!</v>
      </c>
      <c r="P25" s="639" t="str">
        <f t="shared" si="0"/>
        <v>-</v>
      </c>
      <c r="Q25" s="639" t="str">
        <f t="shared" si="1"/>
        <v>-</v>
      </c>
      <c r="S25" t="e">
        <f>#REF!</f>
        <v>#REF!</v>
      </c>
      <c r="T25" t="e">
        <f>#REF!</f>
        <v>#REF!</v>
      </c>
    </row>
    <row r="26" spans="3:20" ht="15" customHeight="1">
      <c r="C26" s="220" t="s">
        <v>22</v>
      </c>
      <c r="D26" s="220" t="s">
        <v>326</v>
      </c>
      <c r="E26" s="220" t="s">
        <v>324</v>
      </c>
      <c r="F26" s="634">
        <v>1</v>
      </c>
      <c r="G26" s="635">
        <v>44743</v>
      </c>
      <c r="H26" s="636">
        <v>4903</v>
      </c>
      <c r="I26" s="637">
        <v>850</v>
      </c>
      <c r="J26" s="638" t="e">
        <f>VLOOKUP($T26,#REF!,166,)/1000</f>
        <v>#REF!</v>
      </c>
      <c r="K26" s="638" t="e">
        <f>VLOOKUP($T26,#REF!,167,)/1000</f>
        <v>#REF!</v>
      </c>
      <c r="L26" s="638" t="e">
        <f>VLOOKUP($T26,#REF!,166,)/1000</f>
        <v>#REF!</v>
      </c>
      <c r="M26" s="638" t="e">
        <f>VLOOKUP($T26,#REF!,167,)/1000</f>
        <v>#REF!</v>
      </c>
      <c r="N26" s="638" t="e">
        <f>VLOOKUP($T26,#REF!,166,)/1000</f>
        <v>#REF!</v>
      </c>
      <c r="O26" s="638" t="e">
        <f>VLOOKUP($T26,#REF!,167,)/1000</f>
        <v>#REF!</v>
      </c>
      <c r="P26" s="639" t="str">
        <f t="shared" si="0"/>
        <v>-</v>
      </c>
      <c r="Q26" s="639" t="str">
        <f t="shared" si="1"/>
        <v>-</v>
      </c>
      <c r="S26" t="e">
        <f>#REF!</f>
        <v>#REF!</v>
      </c>
      <c r="T26" t="e">
        <f>#REF!</f>
        <v>#REF!</v>
      </c>
    </row>
    <row r="27" spans="3:20" ht="15" customHeight="1">
      <c r="C27" s="220" t="s">
        <v>25</v>
      </c>
      <c r="D27" s="220" t="s">
        <v>326</v>
      </c>
      <c r="E27" s="220" t="s">
        <v>324</v>
      </c>
      <c r="F27" s="634">
        <v>1</v>
      </c>
      <c r="G27" s="635">
        <v>44958</v>
      </c>
      <c r="H27" s="636">
        <v>4491</v>
      </c>
      <c r="I27" s="637">
        <v>950</v>
      </c>
      <c r="J27" s="638" t="e">
        <f>VLOOKUP($T27,#REF!,166,)/1000</f>
        <v>#REF!</v>
      </c>
      <c r="K27" s="638" t="e">
        <f>VLOOKUP($T27,#REF!,167,)/1000</f>
        <v>#REF!</v>
      </c>
      <c r="L27" s="638" t="e">
        <f>VLOOKUP($T27,#REF!,166,)/1000</f>
        <v>#REF!</v>
      </c>
      <c r="M27" s="638" t="e">
        <f>VLOOKUP($T27,#REF!,167,)/1000</f>
        <v>#REF!</v>
      </c>
      <c r="N27" s="638" t="e">
        <f>VLOOKUP($T27,#REF!,166,)/1000</f>
        <v>#REF!</v>
      </c>
      <c r="O27" s="638" t="e">
        <f>VLOOKUP($T27,#REF!,167,)/1000</f>
        <v>#REF!</v>
      </c>
      <c r="P27" s="639" t="str">
        <f t="shared" ref="P27:Q29" si="2">IFERROR(N27/J27,"-")</f>
        <v>-</v>
      </c>
      <c r="Q27" s="639" t="str">
        <f t="shared" si="2"/>
        <v>-</v>
      </c>
      <c r="S27" t="e">
        <f>#REF!</f>
        <v>#REF!</v>
      </c>
      <c r="T27" t="e">
        <f>#REF!</f>
        <v>#REF!</v>
      </c>
    </row>
    <row r="28" spans="3:20" ht="15" customHeight="1">
      <c r="C28" s="220" t="s">
        <v>23</v>
      </c>
      <c r="D28" s="220" t="s">
        <v>326</v>
      </c>
      <c r="E28" s="220" t="s">
        <v>324</v>
      </c>
      <c r="F28" s="634">
        <v>1</v>
      </c>
      <c r="G28" s="635">
        <v>45017</v>
      </c>
      <c r="H28" s="636">
        <v>4928</v>
      </c>
      <c r="I28" s="637">
        <v>980</v>
      </c>
      <c r="J28" s="638" t="e">
        <f>VLOOKUP($T28,#REF!,166,)/1000</f>
        <v>#REF!</v>
      </c>
      <c r="K28" s="638" t="e">
        <f>VLOOKUP($T28,#REF!,167,)/1000</f>
        <v>#REF!</v>
      </c>
      <c r="L28" s="638" t="e">
        <f>VLOOKUP($T28,#REF!,166,)/1000</f>
        <v>#REF!</v>
      </c>
      <c r="M28" s="638" t="e">
        <f>VLOOKUP($T28,#REF!,167,)/1000</f>
        <v>#REF!</v>
      </c>
      <c r="N28" s="638" t="e">
        <f>VLOOKUP($T28,#REF!,166,)/1000</f>
        <v>#REF!</v>
      </c>
      <c r="O28" s="638" t="e">
        <f>VLOOKUP($T28,#REF!,167,)/1000</f>
        <v>#REF!</v>
      </c>
      <c r="P28" s="639" t="str">
        <f t="shared" si="2"/>
        <v>-</v>
      </c>
      <c r="Q28" s="639" t="str">
        <f t="shared" si="2"/>
        <v>-</v>
      </c>
      <c r="S28" t="e">
        <f>#REF!</f>
        <v>#REF!</v>
      </c>
      <c r="T28" t="e">
        <f>#REF!</f>
        <v>#REF!</v>
      </c>
    </row>
    <row r="29" spans="3:20" ht="15" customHeight="1">
      <c r="C29" s="172" t="s">
        <v>191</v>
      </c>
      <c r="D29" s="220" t="s">
        <v>326</v>
      </c>
      <c r="E29" s="172" t="s">
        <v>324</v>
      </c>
      <c r="F29" s="634">
        <v>1</v>
      </c>
      <c r="G29" s="635">
        <v>44927</v>
      </c>
      <c r="H29" s="636">
        <v>2973</v>
      </c>
      <c r="I29" s="637">
        <v>575</v>
      </c>
      <c r="J29" s="638" t="e">
        <f>VLOOKUP($T29,#REF!,166,)/1000</f>
        <v>#REF!</v>
      </c>
      <c r="K29" s="638" t="e">
        <f>VLOOKUP($T29,#REF!,167,)/1000</f>
        <v>#REF!</v>
      </c>
      <c r="L29" s="638" t="e">
        <f>VLOOKUP($T29,#REF!,166,)/1000</f>
        <v>#REF!</v>
      </c>
      <c r="M29" s="638" t="e">
        <f>VLOOKUP($T29,#REF!,167,)/1000</f>
        <v>#REF!</v>
      </c>
      <c r="N29" s="638" t="e">
        <f>VLOOKUP($T29,#REF!,166,)/1000</f>
        <v>#REF!</v>
      </c>
      <c r="O29" s="638" t="e">
        <f>VLOOKUP($T29,#REF!,167,)/1000</f>
        <v>#REF!</v>
      </c>
      <c r="P29" s="639" t="str">
        <f t="shared" si="2"/>
        <v>-</v>
      </c>
      <c r="Q29" s="639" t="str">
        <f t="shared" si="2"/>
        <v>-</v>
      </c>
      <c r="S29" t="e">
        <f>#REF!</f>
        <v>#REF!</v>
      </c>
      <c r="T29" t="e">
        <f>#REF!</f>
        <v>#REF!</v>
      </c>
    </row>
    <row r="30" spans="3:20" ht="15" customHeight="1">
      <c r="C30" s="172" t="s">
        <v>198</v>
      </c>
      <c r="D30" s="220" t="s">
        <v>326</v>
      </c>
      <c r="E30" s="172" t="s">
        <v>324</v>
      </c>
      <c r="F30" s="634">
        <v>1</v>
      </c>
      <c r="G30" s="635">
        <v>45231</v>
      </c>
      <c r="H30" s="636">
        <v>4242</v>
      </c>
      <c r="I30" s="637">
        <v>500</v>
      </c>
      <c r="J30" s="638" t="e">
        <f>VLOOKUP($T30,#REF!,166,)/1000</f>
        <v>#REF!</v>
      </c>
      <c r="K30" s="638" t="e">
        <f>VLOOKUP($T30,#REF!,167,)/1000</f>
        <v>#REF!</v>
      </c>
      <c r="L30" s="638" t="e">
        <f>VLOOKUP($T30,#REF!,166,)/1000</f>
        <v>#REF!</v>
      </c>
      <c r="M30" s="638" t="e">
        <f>VLOOKUP($T30,#REF!,167,)/1000</f>
        <v>#REF!</v>
      </c>
      <c r="N30" s="638" t="e">
        <f>VLOOKUP($T30,#REF!,166,)/1000</f>
        <v>#REF!</v>
      </c>
      <c r="O30" s="638" t="e">
        <f>VLOOKUP($T30,#REF!,167,)/1000</f>
        <v>#REF!</v>
      </c>
      <c r="P30" s="639" t="str">
        <f t="shared" ref="P30:P31" si="3">IFERROR(N30/J30,"-")</f>
        <v>-</v>
      </c>
      <c r="Q30" s="639" t="str">
        <f t="shared" ref="Q30:Q31" si="4">IFERROR(O30/K30,"-")</f>
        <v>-</v>
      </c>
      <c r="S30" t="e">
        <f>#REF!</f>
        <v>#REF!</v>
      </c>
      <c r="T30" t="e">
        <f>#REF!</f>
        <v>#REF!</v>
      </c>
    </row>
    <row r="31" spans="3:20" ht="15" customHeight="1">
      <c r="C31" s="172" t="s">
        <v>218</v>
      </c>
      <c r="D31" s="220" t="s">
        <v>326</v>
      </c>
      <c r="E31" s="172" t="s">
        <v>324</v>
      </c>
      <c r="F31" s="634">
        <v>1</v>
      </c>
      <c r="G31" s="635">
        <v>45240</v>
      </c>
      <c r="H31" s="636">
        <v>3150</v>
      </c>
      <c r="I31" s="637">
        <v>700</v>
      </c>
      <c r="J31" s="638" t="e">
        <f>VLOOKUP($T31,#REF!,166,)/1000</f>
        <v>#REF!</v>
      </c>
      <c r="K31" s="638" t="e">
        <f>VLOOKUP($T31,#REF!,167,)/1000</f>
        <v>#REF!</v>
      </c>
      <c r="L31" s="638" t="e">
        <f>VLOOKUP($T31,#REF!,166,)/1000</f>
        <v>#REF!</v>
      </c>
      <c r="M31" s="638" t="e">
        <f>VLOOKUP($T31,#REF!,167,)/1000</f>
        <v>#REF!</v>
      </c>
      <c r="N31" s="638" t="e">
        <f>VLOOKUP($T31,#REF!,166,)/1000</f>
        <v>#REF!</v>
      </c>
      <c r="O31" s="638" t="e">
        <f>VLOOKUP($T31,#REF!,167,)/1000</f>
        <v>#REF!</v>
      </c>
      <c r="P31" s="639" t="str">
        <f t="shared" si="3"/>
        <v>-</v>
      </c>
      <c r="Q31" s="639" t="str">
        <f t="shared" si="4"/>
        <v>-</v>
      </c>
      <c r="S31" t="e">
        <f>#REF!</f>
        <v>#REF!</v>
      </c>
      <c r="T31" t="e">
        <f>#REF!</f>
        <v>#REF!</v>
      </c>
    </row>
    <row r="32" spans="3:20" ht="15" customHeight="1">
      <c r="C32" s="172" t="s">
        <v>24</v>
      </c>
      <c r="E32" s="172" t="s">
        <v>324</v>
      </c>
      <c r="F32" s="634">
        <v>1</v>
      </c>
      <c r="G32" s="635">
        <v>45254</v>
      </c>
      <c r="H32" s="636">
        <v>4750</v>
      </c>
      <c r="I32" s="637">
        <v>950</v>
      </c>
      <c r="J32" s="638" t="e">
        <f>VLOOKUP($T32,#REF!,166,)/1000</f>
        <v>#REF!</v>
      </c>
      <c r="K32" s="638" t="e">
        <f>VLOOKUP($T32,#REF!,167,)/1000</f>
        <v>#REF!</v>
      </c>
      <c r="L32" s="638" t="e">
        <f>VLOOKUP($T32,#REF!,166,)/1000</f>
        <v>#REF!</v>
      </c>
      <c r="M32" s="638" t="e">
        <f>VLOOKUP($T32,#REF!,167,)/1000</f>
        <v>#REF!</v>
      </c>
      <c r="N32" s="638" t="e">
        <f>VLOOKUP($T32,#REF!,166,)/1000</f>
        <v>#REF!</v>
      </c>
      <c r="O32" s="638" t="e">
        <f>VLOOKUP($T32,#REF!,167,)/1000</f>
        <v>#REF!</v>
      </c>
      <c r="P32" s="639" t="str">
        <f t="shared" ref="P32" si="5">IFERROR(N32/J32,"-")</f>
        <v>-</v>
      </c>
      <c r="Q32" s="639" t="str">
        <f t="shared" ref="Q32" si="6">IFERROR(O32/K32,"-")</f>
        <v>-</v>
      </c>
      <c r="S32" t="e">
        <f>#REF!</f>
        <v>#REF!</v>
      </c>
      <c r="T32" t="e">
        <f>#REF!</f>
        <v>#REF!</v>
      </c>
    </row>
    <row r="33" spans="3:20" ht="15" customHeight="1">
      <c r="F33" s="634"/>
      <c r="G33" s="635"/>
      <c r="H33" s="636"/>
      <c r="I33" s="637"/>
      <c r="J33" s="641"/>
      <c r="K33" s="641"/>
      <c r="L33" s="641"/>
      <c r="M33" s="641"/>
      <c r="N33" s="641"/>
      <c r="O33" s="641"/>
      <c r="P33" s="641"/>
      <c r="Q33" s="641"/>
    </row>
    <row r="34" spans="3:20" ht="15" customHeight="1">
      <c r="C34" s="211" t="s">
        <v>325</v>
      </c>
      <c r="D34" s="209"/>
      <c r="E34" s="209"/>
      <c r="F34" s="209"/>
      <c r="G34" s="210"/>
      <c r="H34" s="210"/>
      <c r="I34" s="210"/>
      <c r="J34" s="633"/>
      <c r="K34" s="633"/>
      <c r="L34" s="633"/>
      <c r="M34" s="633"/>
      <c r="N34" s="633"/>
      <c r="O34" s="640"/>
      <c r="P34" s="633"/>
      <c r="Q34" s="633"/>
      <c r="S34" s="172"/>
      <c r="T34" s="172"/>
    </row>
    <row r="36" spans="3:20" ht="15" customHeight="1">
      <c r="C36" s="172" t="s">
        <v>200</v>
      </c>
      <c r="E36" s="172" t="s">
        <v>324</v>
      </c>
      <c r="F36" s="634">
        <v>1</v>
      </c>
      <c r="G36" s="635" t="e">
        <f>#REF!</f>
        <v>#REF!</v>
      </c>
      <c r="H36" s="636">
        <v>4524</v>
      </c>
      <c r="I36" s="637">
        <v>800</v>
      </c>
      <c r="J36" s="642"/>
      <c r="K36" s="642"/>
      <c r="L36" s="642"/>
      <c r="M36" s="642"/>
      <c r="N36" s="642"/>
      <c r="O36" s="642"/>
      <c r="P36" s="642"/>
      <c r="Q36" s="642"/>
      <c r="S36" t="e">
        <f>#REF!</f>
        <v>#REF!</v>
      </c>
      <c r="T36" t="e">
        <f>#REF!</f>
        <v>#REF!</v>
      </c>
    </row>
    <row r="37" spans="3:20" ht="15" customHeight="1">
      <c r="C37" s="172" t="s">
        <v>743</v>
      </c>
      <c r="E37" s="172" t="s">
        <v>324</v>
      </c>
      <c r="F37" s="634">
        <v>1</v>
      </c>
      <c r="G37" s="635">
        <v>45444</v>
      </c>
      <c r="H37" s="636">
        <v>3746</v>
      </c>
      <c r="I37" s="637">
        <v>705</v>
      </c>
      <c r="J37" s="642"/>
      <c r="K37" s="642"/>
      <c r="L37" s="642"/>
      <c r="M37" s="642"/>
      <c r="N37" s="642"/>
      <c r="O37" s="642"/>
      <c r="P37" s="642"/>
      <c r="Q37" s="642"/>
      <c r="S37" t="e">
        <f>#REF!</f>
        <v>#REF!</v>
      </c>
      <c r="T37" t="e">
        <f>#REF!</f>
        <v>#REF!</v>
      </c>
    </row>
    <row r="38" spans="3:20" ht="15" customHeight="1">
      <c r="C38" s="172" t="s">
        <v>744</v>
      </c>
      <c r="E38" s="172" t="s">
        <v>324</v>
      </c>
      <c r="F38" s="634">
        <v>1</v>
      </c>
      <c r="G38" s="635" t="e">
        <f>#REF!</f>
        <v>#REF!</v>
      </c>
      <c r="H38" s="636">
        <v>2474</v>
      </c>
      <c r="I38" s="637">
        <v>800</v>
      </c>
      <c r="J38" s="642"/>
      <c r="K38" s="642"/>
      <c r="L38" s="642"/>
      <c r="M38" s="642"/>
      <c r="N38" s="642"/>
      <c r="O38" s="642"/>
      <c r="P38" s="642"/>
      <c r="Q38" s="642"/>
      <c r="S38" t="e">
        <f>#REF!</f>
        <v>#REF!</v>
      </c>
      <c r="T38" t="e">
        <f>#REF!</f>
        <v>#REF!</v>
      </c>
    </row>
    <row r="39" spans="3:20" ht="15" customHeight="1">
      <c r="C39" s="172" t="s">
        <v>199</v>
      </c>
      <c r="E39" s="172" t="s">
        <v>324</v>
      </c>
      <c r="F39" s="634">
        <v>1</v>
      </c>
      <c r="G39" s="635">
        <v>45536</v>
      </c>
      <c r="H39" s="636">
        <v>2344</v>
      </c>
      <c r="I39" s="637">
        <v>800</v>
      </c>
      <c r="J39" s="642"/>
      <c r="K39" s="642"/>
      <c r="L39" s="642"/>
      <c r="M39" s="642"/>
      <c r="N39" s="642"/>
      <c r="O39" s="642"/>
      <c r="P39" s="642"/>
      <c r="Q39" s="642"/>
    </row>
    <row r="40" spans="3:20" ht="15" customHeight="1">
      <c r="C40" s="172" t="s">
        <v>219</v>
      </c>
      <c r="D40"/>
      <c r="E40" s="172" t="s">
        <v>324</v>
      </c>
      <c r="F40" s="634">
        <v>1</v>
      </c>
      <c r="G40" s="635">
        <v>45566</v>
      </c>
      <c r="H40" s="636">
        <v>4100</v>
      </c>
      <c r="I40" s="637">
        <v>975</v>
      </c>
      <c r="J40" s="642"/>
      <c r="K40" s="642"/>
      <c r="L40" s="642"/>
      <c r="M40" s="642"/>
      <c r="N40" s="642"/>
      <c r="O40" s="642"/>
      <c r="P40" s="642"/>
      <c r="Q40" s="642"/>
    </row>
    <row r="41" spans="3:20" ht="15" customHeight="1">
      <c r="C41" s="172" t="s">
        <v>747</v>
      </c>
      <c r="D41"/>
      <c r="E41" s="172" t="s">
        <v>324</v>
      </c>
      <c r="F41" s="634">
        <v>1</v>
      </c>
      <c r="G41" s="635">
        <v>45689</v>
      </c>
      <c r="H41" s="636">
        <v>4579</v>
      </c>
      <c r="I41" s="637">
        <v>710</v>
      </c>
      <c r="J41" s="642"/>
      <c r="K41" s="642"/>
      <c r="L41" s="642"/>
      <c r="M41" s="642"/>
      <c r="N41" s="642"/>
      <c r="O41" s="642"/>
      <c r="P41" s="642"/>
      <c r="Q41" s="642"/>
    </row>
    <row r="42" spans="3:20" ht="15" customHeight="1">
      <c r="J42" s="220"/>
      <c r="K42" s="220"/>
      <c r="L42" s="220"/>
      <c r="M42" s="220"/>
      <c r="N42" s="220"/>
      <c r="O42" s="220"/>
      <c r="P42" s="220"/>
      <c r="Q42" s="220"/>
    </row>
    <row r="43" spans="3:20" ht="15" customHeight="1">
      <c r="C43" s="211" t="s">
        <v>650</v>
      </c>
      <c r="D43" s="209"/>
      <c r="E43" s="209"/>
      <c r="F43" s="209"/>
      <c r="G43" s="210"/>
      <c r="H43" s="210"/>
      <c r="I43" s="210"/>
      <c r="J43" s="633"/>
      <c r="K43" s="633"/>
      <c r="L43" s="633"/>
      <c r="M43" s="633"/>
      <c r="N43" s="633"/>
      <c r="O43" s="640"/>
      <c r="P43" s="633"/>
      <c r="Q43" s="633"/>
      <c r="S43" s="172"/>
      <c r="T43" s="172"/>
    </row>
    <row r="44" spans="3:20" ht="15" customHeight="1">
      <c r="C44" s="172" t="s">
        <v>653</v>
      </c>
      <c r="D44" s="172" t="s">
        <v>654</v>
      </c>
      <c r="J44" s="638" t="e">
        <f>VLOOKUP($T44,#REF!,166,)/1000</f>
        <v>#REF!</v>
      </c>
      <c r="K44" s="638" t="e">
        <f>VLOOKUP($T44,#REF!,167,)/1000</f>
        <v>#REF!</v>
      </c>
      <c r="L44" s="638" t="e">
        <f>VLOOKUP($T44,#REF!,166,)/1000</f>
        <v>#REF!</v>
      </c>
      <c r="M44" s="638" t="e">
        <f>VLOOKUP($T44,#REF!,167,)/1000</f>
        <v>#REF!</v>
      </c>
      <c r="N44" s="638" t="e">
        <f>VLOOKUP($T44,#REF!,166,)/1000</f>
        <v>#REF!</v>
      </c>
      <c r="O44" s="638" t="e">
        <f>VLOOKUP($T44,#REF!,167,)/1000</f>
        <v>#REF!</v>
      </c>
      <c r="P44" s="639" t="str">
        <f>IFERROR(N44/J44,"-")</f>
        <v>-</v>
      </c>
      <c r="Q44" s="639" t="str">
        <f>IFERROR(O44/K44,"-")</f>
        <v>-</v>
      </c>
      <c r="S44" t="e">
        <f>#REF!</f>
        <v>#REF!</v>
      </c>
      <c r="T44" t="e">
        <f>#REF!</f>
        <v>#REF!</v>
      </c>
    </row>
    <row r="45" spans="3:20" ht="15" customHeight="1">
      <c r="J45" s="220"/>
      <c r="K45" s="220"/>
      <c r="L45" s="220"/>
      <c r="M45" s="220"/>
      <c r="N45" s="220"/>
      <c r="O45" s="220"/>
      <c r="P45" s="220"/>
      <c r="Q45" s="220"/>
    </row>
    <row r="47" spans="3:20" ht="15" customHeight="1" outlineLevel="1">
      <c r="C47" s="172" t="s">
        <v>68</v>
      </c>
      <c r="J47" s="1075" t="e">
        <f t="shared" ref="J47:O47" si="7">SUM(J12:J44)</f>
        <v>#REF!</v>
      </c>
      <c r="K47" s="1075" t="e">
        <f t="shared" si="7"/>
        <v>#REF!</v>
      </c>
      <c r="L47" s="1075" t="e">
        <f t="shared" si="7"/>
        <v>#REF!</v>
      </c>
      <c r="M47" s="1075" t="e">
        <f t="shared" si="7"/>
        <v>#REF!</v>
      </c>
      <c r="N47" s="1075" t="e">
        <f t="shared" si="7"/>
        <v>#REF!</v>
      </c>
      <c r="O47" s="1075" t="e">
        <f t="shared" si="7"/>
        <v>#REF!</v>
      </c>
    </row>
    <row r="48" spans="3:20" ht="15" customHeight="1" outlineLevel="1">
      <c r="C48" s="172" t="s">
        <v>651</v>
      </c>
      <c r="J48" s="1075" t="e">
        <f>Tearsheet!M14</f>
        <v>#REF!</v>
      </c>
      <c r="K48" s="1075" t="e">
        <f>Tearsheet!L14</f>
        <v>#REF!</v>
      </c>
      <c r="L48" s="1075" t="e">
        <f>-Tearsheet!M17</f>
        <v>#REF!</v>
      </c>
      <c r="M48" s="1075" t="e">
        <f>-Tearsheet!L17</f>
        <v>#REF!</v>
      </c>
      <c r="N48" s="1075" t="e">
        <f>Tearsheet!M19</f>
        <v>#REF!</v>
      </c>
      <c r="O48" s="1075" t="e">
        <f>Tearsheet!L19</f>
        <v>#REF!</v>
      </c>
    </row>
    <row r="49" spans="3:15" ht="15" customHeight="1" outlineLevel="1">
      <c r="C49" s="172" t="s">
        <v>287</v>
      </c>
      <c r="J49" s="1076" t="e">
        <f t="shared" ref="J49:O49" si="8">J47-J48</f>
        <v>#REF!</v>
      </c>
      <c r="K49" s="1076" t="e">
        <f t="shared" si="8"/>
        <v>#REF!</v>
      </c>
      <c r="L49" s="1076" t="e">
        <f t="shared" si="8"/>
        <v>#REF!</v>
      </c>
      <c r="M49" s="1076" t="e">
        <f t="shared" si="8"/>
        <v>#REF!</v>
      </c>
      <c r="N49" s="1076" t="e">
        <f t="shared" si="8"/>
        <v>#REF!</v>
      </c>
      <c r="O49" s="1076" t="e">
        <f t="shared" si="8"/>
        <v>#REF!</v>
      </c>
    </row>
    <row r="50" spans="3:15" ht="15" customHeight="1" outlineLevel="1">
      <c r="C50" s="172" t="s">
        <v>652</v>
      </c>
      <c r="J50" s="1077"/>
      <c r="K50" s="1077"/>
      <c r="L50" s="1077">
        <v>20.607630000000199</v>
      </c>
      <c r="M50" s="1077"/>
      <c r="N50" s="1077">
        <v>-27.094516350000049</v>
      </c>
      <c r="O50" s="1077">
        <v>-1.1640500000048633</v>
      </c>
    </row>
  </sheetData>
  <pageMargins left="0.7" right="0.7" top="0.75" bottom="0.75" header="0.3" footer="0.3"/>
  <pageSetup scale="38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8829-6679-4725-A6D4-476EC2A8F385}">
  <sheetPr codeName="Sheet29">
    <tabColor theme="9" tint="-0.499984740745262"/>
  </sheetPr>
  <dimension ref="C1:AU23"/>
  <sheetViews>
    <sheetView showGridLines="0" topLeftCell="A3" zoomScale="145" zoomScaleNormal="145" workbookViewId="0">
      <selection activeCell="Q38" sqref="Q38"/>
    </sheetView>
  </sheetViews>
  <sheetFormatPr baseColWidth="10" defaultColWidth="9.1640625" defaultRowHeight="15" outlineLevelRow="1" outlineLevelCol="1"/>
  <cols>
    <col min="1" max="1" width="9.1640625" style="227"/>
    <col min="2" max="2" width="2.5" style="227" customWidth="1"/>
    <col min="3" max="3" width="13.5" style="227" customWidth="1"/>
    <col min="4" max="4" width="2" style="227" customWidth="1"/>
    <col min="5" max="5" width="12" style="227" customWidth="1"/>
    <col min="6" max="17" width="7.5" style="227" hidden="1" customWidth="1" outlineLevel="1"/>
    <col min="18" max="18" width="7.5" style="227" customWidth="1" collapsed="1"/>
    <col min="19" max="23" width="7.5" style="227" customWidth="1"/>
    <col min="24" max="29" width="7.5" style="227" hidden="1" customWidth="1" outlineLevel="1"/>
    <col min="30" max="30" width="7.5" style="227" customWidth="1" collapsed="1"/>
    <col min="31" max="31" width="7.5" style="227" customWidth="1"/>
    <col min="32" max="32" width="2" style="227" customWidth="1"/>
    <col min="33" max="35" width="7.5" style="227" customWidth="1"/>
    <col min="36" max="36" width="2.5" style="227" customWidth="1"/>
    <col min="37" max="16384" width="9.1640625" style="227"/>
  </cols>
  <sheetData>
    <row r="1" spans="3:47" hidden="1" outlineLevel="1">
      <c r="R1" s="227" t="e">
        <f>#REF!</f>
        <v>#REF!</v>
      </c>
      <c r="S1" s="227" t="e">
        <f>#REF!</f>
        <v>#REF!</v>
      </c>
      <c r="T1" s="227" t="e">
        <f>#REF!</f>
        <v>#REF!</v>
      </c>
      <c r="U1" s="227" t="e">
        <f>#REF!</f>
        <v>#REF!</v>
      </c>
      <c r="V1" s="227" t="e">
        <f>#REF!</f>
        <v>#REF!</v>
      </c>
      <c r="W1" s="227" t="e">
        <f>#REF!</f>
        <v>#REF!</v>
      </c>
      <c r="X1" s="227" t="e">
        <f>#REF!</f>
        <v>#REF!</v>
      </c>
      <c r="Y1" s="227" t="e">
        <f>#REF!</f>
        <v>#REF!</v>
      </c>
      <c r="Z1" s="227" t="e">
        <f>#REF!</f>
        <v>#REF!</v>
      </c>
      <c r="AA1" s="227" t="e">
        <f>#REF!</f>
        <v>#REF!</v>
      </c>
      <c r="AB1" s="227" t="e">
        <f>#REF!</f>
        <v>#REF!</v>
      </c>
      <c r="AC1" s="227" t="e">
        <f>#REF!</f>
        <v>#REF!</v>
      </c>
    </row>
    <row r="2" spans="3:47" hidden="1" outlineLevel="1">
      <c r="R2" s="227" t="e">
        <f>#REF!</f>
        <v>#REF!</v>
      </c>
      <c r="S2" s="227" t="e">
        <f>#REF!</f>
        <v>#REF!</v>
      </c>
      <c r="T2" s="227" t="e">
        <f>#REF!</f>
        <v>#REF!</v>
      </c>
      <c r="U2" s="227" t="e">
        <f>#REF!</f>
        <v>#REF!</v>
      </c>
      <c r="V2" s="227" t="e">
        <f>#REF!</f>
        <v>#REF!</v>
      </c>
      <c r="W2" s="227" t="e">
        <f>#REF!</f>
        <v>#REF!</v>
      </c>
      <c r="X2" s="227" t="e">
        <f>#REF!</f>
        <v>#REF!</v>
      </c>
      <c r="Y2" s="227" t="e">
        <f>#REF!</f>
        <v>#REF!</v>
      </c>
      <c r="Z2" s="227" t="e">
        <f>#REF!</f>
        <v>#REF!</v>
      </c>
      <c r="AA2" s="227" t="e">
        <f>#REF!</f>
        <v>#REF!</v>
      </c>
      <c r="AB2" s="227" t="e">
        <f>#REF!</f>
        <v>#REF!</v>
      </c>
      <c r="AC2" s="227" t="e">
        <f>#REF!</f>
        <v>#REF!</v>
      </c>
    </row>
    <row r="3" spans="3:47" collapsed="1"/>
    <row r="4" spans="3:47" ht="18" customHeight="1" thickBot="1">
      <c r="C4" s="259" t="s">
        <v>360</v>
      </c>
      <c r="D4" s="258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7"/>
      <c r="AI4" s="257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</row>
    <row r="5" spans="3:47" ht="8.25" customHeight="1"/>
    <row r="6" spans="3:47" s="244" customFormat="1" ht="14"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1" t="s">
        <v>147</v>
      </c>
      <c r="AE6" s="250" t="s">
        <v>359</v>
      </c>
      <c r="AG6" s="252" t="s">
        <v>275</v>
      </c>
      <c r="AH6" s="251" t="s">
        <v>348</v>
      </c>
      <c r="AI6" s="250" t="s">
        <v>359</v>
      </c>
    </row>
    <row r="7" spans="3:47" s="244" customFormat="1" ht="14">
      <c r="F7" s="254" t="s">
        <v>358</v>
      </c>
      <c r="G7" s="254" t="s">
        <v>357</v>
      </c>
      <c r="H7" s="254" t="s">
        <v>356</v>
      </c>
      <c r="I7" s="254" t="s">
        <v>355</v>
      </c>
      <c r="J7" s="254" t="s">
        <v>354</v>
      </c>
      <c r="K7" s="254" t="s">
        <v>353</v>
      </c>
      <c r="L7" s="254" t="s">
        <v>352</v>
      </c>
      <c r="M7" s="254" t="s">
        <v>351</v>
      </c>
      <c r="N7" s="254" t="s">
        <v>350</v>
      </c>
      <c r="O7" s="254" t="s">
        <v>63</v>
      </c>
      <c r="P7" s="254" t="s">
        <v>64</v>
      </c>
      <c r="Q7" s="254" t="s">
        <v>65</v>
      </c>
      <c r="R7" s="253" t="s">
        <v>358</v>
      </c>
      <c r="S7" s="253" t="s">
        <v>357</v>
      </c>
      <c r="T7" s="253" t="s">
        <v>356</v>
      </c>
      <c r="U7" s="253" t="s">
        <v>355</v>
      </c>
      <c r="V7" s="253" t="s">
        <v>354</v>
      </c>
      <c r="W7" s="253" t="s">
        <v>353</v>
      </c>
      <c r="X7" s="253" t="s">
        <v>352</v>
      </c>
      <c r="Y7" s="253" t="s">
        <v>351</v>
      </c>
      <c r="Z7" s="253" t="s">
        <v>350</v>
      </c>
      <c r="AA7" s="253" t="s">
        <v>63</v>
      </c>
      <c r="AB7" s="253" t="s">
        <v>64</v>
      </c>
      <c r="AC7" s="253" t="s">
        <v>65</v>
      </c>
      <c r="AD7" s="251"/>
      <c r="AE7" s="250"/>
      <c r="AG7" s="252"/>
      <c r="AH7" s="251"/>
      <c r="AI7" s="250"/>
    </row>
    <row r="8" spans="3:47" s="244" customFormat="1" ht="17">
      <c r="C8" s="249"/>
      <c r="D8" s="249"/>
      <c r="E8" s="249"/>
      <c r="F8" s="248">
        <v>44774</v>
      </c>
      <c r="G8" s="248">
        <f t="shared" ref="G8:AC8" si="0">+F8+31</f>
        <v>44805</v>
      </c>
      <c r="H8" s="248">
        <f t="shared" si="0"/>
        <v>44836</v>
      </c>
      <c r="I8" s="248">
        <f t="shared" si="0"/>
        <v>44867</v>
      </c>
      <c r="J8" s="248">
        <f t="shared" si="0"/>
        <v>44898</v>
      </c>
      <c r="K8" s="248">
        <f t="shared" si="0"/>
        <v>44929</v>
      </c>
      <c r="L8" s="248">
        <f t="shared" si="0"/>
        <v>44960</v>
      </c>
      <c r="M8" s="248">
        <f t="shared" si="0"/>
        <v>44991</v>
      </c>
      <c r="N8" s="248">
        <f t="shared" si="0"/>
        <v>45022</v>
      </c>
      <c r="O8" s="248">
        <f t="shared" si="0"/>
        <v>45053</v>
      </c>
      <c r="P8" s="248">
        <f t="shared" si="0"/>
        <v>45084</v>
      </c>
      <c r="Q8" s="248">
        <f t="shared" si="0"/>
        <v>45115</v>
      </c>
      <c r="R8" s="248">
        <f t="shared" si="0"/>
        <v>45146</v>
      </c>
      <c r="S8" s="248">
        <f t="shared" si="0"/>
        <v>45177</v>
      </c>
      <c r="T8" s="248">
        <f t="shared" si="0"/>
        <v>45208</v>
      </c>
      <c r="U8" s="248">
        <f t="shared" si="0"/>
        <v>45239</v>
      </c>
      <c r="V8" s="248">
        <f t="shared" si="0"/>
        <v>45270</v>
      </c>
      <c r="W8" s="248">
        <f t="shared" si="0"/>
        <v>45301</v>
      </c>
      <c r="X8" s="248">
        <f t="shared" si="0"/>
        <v>45332</v>
      </c>
      <c r="Y8" s="248">
        <f t="shared" si="0"/>
        <v>45363</v>
      </c>
      <c r="Z8" s="248">
        <f t="shared" si="0"/>
        <v>45394</v>
      </c>
      <c r="AA8" s="248">
        <f t="shared" si="0"/>
        <v>45425</v>
      </c>
      <c r="AB8" s="248">
        <f t="shared" si="0"/>
        <v>45456</v>
      </c>
      <c r="AC8" s="248">
        <f t="shared" si="0"/>
        <v>45487</v>
      </c>
      <c r="AD8" s="251" t="e">
        <f>_xlfn.XLOOKUP(1,$R$2:$AC$2,$R$8:$AC$8)</f>
        <v>#N/A</v>
      </c>
      <c r="AE8" s="246" t="s">
        <v>147</v>
      </c>
      <c r="AG8" s="246" t="s">
        <v>349</v>
      </c>
      <c r="AH8" s="247" t="s">
        <v>349</v>
      </c>
      <c r="AI8" s="246" t="s">
        <v>147</v>
      </c>
      <c r="AM8" s="245"/>
    </row>
    <row r="9" spans="3:47" ht="2.25" customHeight="1">
      <c r="C9" s="231"/>
      <c r="D9" s="231"/>
      <c r="E9" s="231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42"/>
      <c r="AG9" s="230"/>
      <c r="AH9" s="242"/>
    </row>
    <row r="10" spans="3:47" ht="4.5" customHeight="1">
      <c r="C10" s="232"/>
      <c r="D10" s="231"/>
      <c r="E10" s="231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42"/>
      <c r="AG10" s="230"/>
      <c r="AH10" s="242"/>
    </row>
    <row r="11" spans="3:47" ht="17.25" customHeight="1">
      <c r="C11" s="1347" t="s">
        <v>347</v>
      </c>
      <c r="D11" s="231"/>
      <c r="E11" s="231" t="s">
        <v>346</v>
      </c>
      <c r="F11" s="647" t="e">
        <f>COUNTIF(#REF!,"&gt;0")</f>
        <v>#REF!</v>
      </c>
      <c r="G11" s="647" t="e">
        <f>COUNTIF(#REF!,"&gt;0")</f>
        <v>#REF!</v>
      </c>
      <c r="H11" s="647" t="e">
        <f>COUNTIF(#REF!,"&gt;0")</f>
        <v>#REF!</v>
      </c>
      <c r="I11" s="647" t="e">
        <f>COUNTIF(#REF!,"&gt;0")</f>
        <v>#REF!</v>
      </c>
      <c r="J11" s="647" t="e">
        <f>COUNTIF(#REF!,"&gt;0")</f>
        <v>#REF!</v>
      </c>
      <c r="K11" s="647" t="e">
        <f>COUNTIF(#REF!,"&gt;0")</f>
        <v>#REF!</v>
      </c>
      <c r="L11" s="647" t="e">
        <f>COUNTIF(#REF!,"&gt;0")</f>
        <v>#REF!</v>
      </c>
      <c r="M11" s="647" t="e">
        <f>COUNTIF(#REF!,"&gt;0")</f>
        <v>#REF!</v>
      </c>
      <c r="N11" s="647" t="e">
        <f>COUNTIF(#REF!,"&gt;0")</f>
        <v>#REF!</v>
      </c>
      <c r="O11" s="647" t="e">
        <f>COUNTIF(#REF!,"&gt;0")</f>
        <v>#REF!</v>
      </c>
      <c r="P11" s="647" t="e">
        <f>COUNTIF(#REF!,"&gt;0")</f>
        <v>#REF!</v>
      </c>
      <c r="Q11" s="647" t="e">
        <f>COUNTIF(#REF!,"&gt;0")</f>
        <v>#REF!</v>
      </c>
      <c r="R11" s="648" t="e">
        <f>COUNTIF(#REF!,"&gt;0")*R1</f>
        <v>#REF!</v>
      </c>
      <c r="S11" s="648" t="e">
        <f>COUNTIF(#REF!,"&gt;0")*S1</f>
        <v>#REF!</v>
      </c>
      <c r="T11" s="648" t="e">
        <f>COUNTIF(#REF!,"&gt;0")*T1</f>
        <v>#REF!</v>
      </c>
      <c r="U11" s="648" t="e">
        <f>COUNTIF(#REF!,"&gt;0")*U1</f>
        <v>#REF!</v>
      </c>
      <c r="V11" s="648" t="e">
        <f>COUNTIF(#REF!,"&gt;0")*V1</f>
        <v>#REF!</v>
      </c>
      <c r="W11" s="648" t="e">
        <f>COUNTIF(#REF!,"&gt;0")*W1</f>
        <v>#REF!</v>
      </c>
      <c r="X11" s="648" t="e">
        <f>COUNTIF(#REF!,"&gt;0")*X1</f>
        <v>#REF!</v>
      </c>
      <c r="Y11" s="648" t="e">
        <f>COUNTIF(#REF!,"&gt;0")*Y1</f>
        <v>#REF!</v>
      </c>
      <c r="Z11" s="648" t="e">
        <f>COUNTIF(#REF!,"&gt;0")*Z1</f>
        <v>#REF!</v>
      </c>
      <c r="AA11" s="648" t="e">
        <f>COUNTIF(#REF!,"&gt;0")*AA1</f>
        <v>#REF!</v>
      </c>
      <c r="AB11" s="648" t="e">
        <f>COUNTIF(#REF!,"&gt;0")*AB1</f>
        <v>#REF!</v>
      </c>
      <c r="AC11" s="648" t="e">
        <f>COUNTIF(#REF!,"&gt;0")*AC1</f>
        <v>#REF!</v>
      </c>
      <c r="AD11" s="242">
        <f>COUNTIF('Profit &amp; Loss'!$G$11:$G$35,"&gt;0")</f>
        <v>24</v>
      </c>
      <c r="AE11" s="234"/>
      <c r="AG11" s="230" t="e">
        <f>U11</f>
        <v>#REF!</v>
      </c>
      <c r="AH11" s="242">
        <f>AD11</f>
        <v>24</v>
      </c>
      <c r="AI11" s="230"/>
    </row>
    <row r="12" spans="3:47" ht="17.25" customHeight="1">
      <c r="C12" s="1347"/>
      <c r="D12" s="237"/>
      <c r="E12" s="236" t="s">
        <v>57</v>
      </c>
      <c r="F12" s="235" t="e">
        <f>'Profit &amp; Loss'!#REF!/1000</f>
        <v>#REF!</v>
      </c>
      <c r="G12" s="235" t="e">
        <f>'Profit &amp; Loss'!#REF!/1000</f>
        <v>#REF!</v>
      </c>
      <c r="H12" s="235" t="e">
        <f>'Profit &amp; Loss'!#REF!/1000</f>
        <v>#REF!</v>
      </c>
      <c r="I12" s="235" t="e">
        <f>'Profit &amp; Loss'!#REF!/1000</f>
        <v>#REF!</v>
      </c>
      <c r="J12" s="235" t="e">
        <f>'Profit &amp; Loss'!#REF!/1000</f>
        <v>#REF!</v>
      </c>
      <c r="K12" s="235" t="e">
        <f>'Profit &amp; Loss'!#REF!/1000</f>
        <v>#REF!</v>
      </c>
      <c r="L12" s="235" t="e">
        <f>'Profit &amp; Loss'!#REF!/1000</f>
        <v>#REF!</v>
      </c>
      <c r="M12" s="235" t="e">
        <f>'Profit &amp; Loss'!#REF!/1000</f>
        <v>#REF!</v>
      </c>
      <c r="N12" s="235" t="e">
        <f>'Profit &amp; Loss'!#REF!/1000</f>
        <v>#REF!</v>
      </c>
      <c r="O12" s="235" t="e">
        <f>'Profit &amp; Loss'!#REF!/1000</f>
        <v>#REF!</v>
      </c>
      <c r="P12" s="235" t="e">
        <f>'Profit &amp; Loss'!#REF!/1000</f>
        <v>#REF!</v>
      </c>
      <c r="Q12" s="235" t="e">
        <f>'Profit &amp; Loss'!#REF!/1000</f>
        <v>#REF!</v>
      </c>
      <c r="R12" s="648" t="e">
        <f>'Monthly P&amp;L'!F60/1000*R$1</f>
        <v>#REF!</v>
      </c>
      <c r="S12" s="648" t="e">
        <f>'Monthly P&amp;L'!G60/1000*S$1</f>
        <v>#REF!</v>
      </c>
      <c r="T12" s="648" t="e">
        <f>'Monthly P&amp;L'!H60/1000*T$1</f>
        <v>#REF!</v>
      </c>
      <c r="U12" s="648" t="e">
        <f>'Monthly P&amp;L'!I60/1000*U$1</f>
        <v>#REF!</v>
      </c>
      <c r="V12" s="648" t="e">
        <f>'Monthly P&amp;L'!J60/1000*V$1</f>
        <v>#REF!</v>
      </c>
      <c r="W12" s="648" t="e">
        <f>'Monthly P&amp;L'!K60/1000*W$1</f>
        <v>#REF!</v>
      </c>
      <c r="X12" s="648" t="e">
        <f>'Monthly P&amp;L'!L60/1000*X$1</f>
        <v>#REF!</v>
      </c>
      <c r="Y12" s="648" t="e">
        <f>'Monthly P&amp;L'!M60/1000*Y$1</f>
        <v>#REF!</v>
      </c>
      <c r="Z12" s="648" t="e">
        <f>'Monthly P&amp;L'!N60/1000*Z$1</f>
        <v>#REF!</v>
      </c>
      <c r="AA12" s="648" t="e">
        <f>'Monthly P&amp;L'!O60/1000*AA$1</f>
        <v>#REF!</v>
      </c>
      <c r="AB12" s="648" t="e">
        <f>'Monthly P&amp;L'!P60/1000*AB$1</f>
        <v>#REF!</v>
      </c>
      <c r="AC12" s="648" t="e">
        <f>'Monthly P&amp;L'!Q60/1000*AC$1</f>
        <v>#REF!</v>
      </c>
      <c r="AD12" s="233">
        <f>'Profit &amp; Loss'!G60/1000</f>
        <v>4202.7479999999996</v>
      </c>
      <c r="AE12" s="230" t="e">
        <f>_xlfn.XLOOKUP(1,$R$2:$AC$2,$R12:$AC12)-AD12</f>
        <v>#N/A</v>
      </c>
      <c r="AG12" s="230" t="e">
        <f>SUM(R12:AC12)</f>
        <v>#REF!</v>
      </c>
      <c r="AH12" s="233">
        <f>'Profit &amp; Loss'!M60/1000</f>
        <v>29695.784</v>
      </c>
      <c r="AI12" s="230" t="str">
        <f>IFERROR(AG12-AH12,"-")</f>
        <v>-</v>
      </c>
    </row>
    <row r="13" spans="3:47" ht="17.25" customHeight="1">
      <c r="C13" s="1347"/>
      <c r="D13" s="237"/>
      <c r="E13" s="236" t="s">
        <v>315</v>
      </c>
      <c r="F13" s="235" t="e">
        <f>'Profit &amp; Loss'!#REF!/1000</f>
        <v>#REF!</v>
      </c>
      <c r="G13" s="235" t="e">
        <f>'Profit &amp; Loss'!#REF!/1000</f>
        <v>#REF!</v>
      </c>
      <c r="H13" s="235" t="e">
        <f>'Profit &amp; Loss'!#REF!/1000</f>
        <v>#REF!</v>
      </c>
      <c r="I13" s="235" t="e">
        <f>'Profit &amp; Loss'!#REF!/1000</f>
        <v>#REF!</v>
      </c>
      <c r="J13" s="235" t="e">
        <f>'Profit &amp; Loss'!#REF!/1000</f>
        <v>#REF!</v>
      </c>
      <c r="K13" s="235" t="e">
        <f>'Profit &amp; Loss'!#REF!/1000</f>
        <v>#REF!</v>
      </c>
      <c r="L13" s="235" t="e">
        <f>'Profit &amp; Loss'!#REF!/1000</f>
        <v>#REF!</v>
      </c>
      <c r="M13" s="235" t="e">
        <f>'Profit &amp; Loss'!#REF!/1000</f>
        <v>#REF!</v>
      </c>
      <c r="N13" s="235" t="e">
        <f>'Profit &amp; Loss'!#REF!/1000</f>
        <v>#REF!</v>
      </c>
      <c r="O13" s="235" t="e">
        <f>'Profit &amp; Loss'!#REF!/1000</f>
        <v>#REF!</v>
      </c>
      <c r="P13" s="235" t="e">
        <f>'Profit &amp; Loss'!#REF!/1000</f>
        <v>#REF!</v>
      </c>
      <c r="Q13" s="235" t="e">
        <f>'Profit &amp; Loss'!#REF!/1000</f>
        <v>#REF!</v>
      </c>
      <c r="R13" s="648">
        <f>'Monthly P&amp;L'!F72/1000</f>
        <v>463.4875399999998</v>
      </c>
      <c r="S13" s="648">
        <f>'Monthly P&amp;L'!G72/1000</f>
        <v>489.13340999999957</v>
      </c>
      <c r="T13" s="648">
        <f>'Monthly P&amp;L'!H72/1000</f>
        <v>599.82494999999994</v>
      </c>
      <c r="U13" s="648">
        <f>'Monthly P&amp;L'!I72/1000</f>
        <v>738.57431999999972</v>
      </c>
      <c r="V13" s="648">
        <f>'Monthly P&amp;L'!J72/1000</f>
        <v>1222.3173899999995</v>
      </c>
      <c r="W13" s="648">
        <f>'Monthly P&amp;L'!K72/1000</f>
        <v>462.30810000000019</v>
      </c>
      <c r="X13" s="648"/>
      <c r="Y13" s="648"/>
      <c r="Z13" s="648"/>
      <c r="AA13" s="648"/>
      <c r="AB13" s="648"/>
      <c r="AC13" s="648"/>
      <c r="AD13" s="233">
        <f>'Profit &amp; Loss'!G72/1000</f>
        <v>922.56901042307732</v>
      </c>
      <c r="AE13" s="230" t="e">
        <f>_xlfn.XLOOKUP(1,$R$2:$AC$2,$R13:$AC13)-AD13</f>
        <v>#N/A</v>
      </c>
      <c r="AG13" s="230">
        <f>SUM(R13:AC13)</f>
        <v>3975.6457099999989</v>
      </c>
      <c r="AH13" s="233">
        <f>'Profit &amp; Loss'!M72/1000</f>
        <v>5996.2116663846164</v>
      </c>
      <c r="AI13" s="230">
        <f>IFERROR(AG13-AH13,"-")</f>
        <v>-2020.5659563846175</v>
      </c>
    </row>
    <row r="14" spans="3:47" ht="17.25" customHeight="1">
      <c r="C14" s="1347"/>
      <c r="D14" s="237"/>
      <c r="E14" s="229" t="s">
        <v>345</v>
      </c>
      <c r="F14" s="241" t="e">
        <f t="shared" ref="F14:P14" si="1">F13/F12</f>
        <v>#REF!</v>
      </c>
      <c r="G14" s="241" t="e">
        <f t="shared" si="1"/>
        <v>#REF!</v>
      </c>
      <c r="H14" s="241" t="e">
        <f t="shared" si="1"/>
        <v>#REF!</v>
      </c>
      <c r="I14" s="241" t="e">
        <f t="shared" si="1"/>
        <v>#REF!</v>
      </c>
      <c r="J14" s="241" t="e">
        <f t="shared" si="1"/>
        <v>#REF!</v>
      </c>
      <c r="K14" s="241" t="e">
        <f t="shared" si="1"/>
        <v>#REF!</v>
      </c>
      <c r="L14" s="241" t="e">
        <f t="shared" si="1"/>
        <v>#REF!</v>
      </c>
      <c r="M14" s="241" t="e">
        <f t="shared" si="1"/>
        <v>#REF!</v>
      </c>
      <c r="N14" s="241" t="e">
        <f t="shared" si="1"/>
        <v>#REF!</v>
      </c>
      <c r="O14" s="241" t="e">
        <f t="shared" si="1"/>
        <v>#REF!</v>
      </c>
      <c r="P14" s="241" t="e">
        <f t="shared" si="1"/>
        <v>#REF!</v>
      </c>
      <c r="Q14" s="241" t="e">
        <f t="shared" ref="Q14:V14" si="2">Q13/Q12</f>
        <v>#REF!</v>
      </c>
      <c r="R14" s="649" t="e">
        <f t="shared" si="2"/>
        <v>#REF!</v>
      </c>
      <c r="S14" s="649" t="e">
        <f t="shared" si="2"/>
        <v>#REF!</v>
      </c>
      <c r="T14" s="649" t="e">
        <f t="shared" si="2"/>
        <v>#REF!</v>
      </c>
      <c r="U14" s="649" t="e">
        <f t="shared" si="2"/>
        <v>#REF!</v>
      </c>
      <c r="V14" s="649" t="e">
        <f t="shared" si="2"/>
        <v>#REF!</v>
      </c>
      <c r="W14" s="649" t="e">
        <f t="shared" ref="W14" si="3">W13/W12</f>
        <v>#REF!</v>
      </c>
      <c r="X14" s="648"/>
      <c r="Y14" s="648"/>
      <c r="Z14" s="648"/>
      <c r="AA14" s="648"/>
      <c r="AB14" s="648"/>
      <c r="AC14" s="648"/>
      <c r="AD14" s="239">
        <f>AD13/AD12</f>
        <v>0.21951566223410907</v>
      </c>
      <c r="AE14" s="1059" t="e">
        <f>_xlfn.XLOOKUP(1,$R$2:$AC$2,$R14:$AC14)-AD14</f>
        <v>#N/A</v>
      </c>
      <c r="AG14" s="240" t="e">
        <f>AG13/AG12</f>
        <v>#REF!</v>
      </c>
      <c r="AH14" s="239">
        <f>AH13/AH12</f>
        <v>0.20192131200794755</v>
      </c>
      <c r="AI14" s="238" t="e">
        <f>AG14-AH14</f>
        <v>#REF!</v>
      </c>
    </row>
    <row r="15" spans="3:47" ht="17.25" customHeight="1">
      <c r="C15" s="1347"/>
      <c r="D15" s="237"/>
      <c r="E15" s="236" t="s">
        <v>344</v>
      </c>
      <c r="F15" s="235" t="e">
        <f>'Profit &amp; Loss'!#REF!/1000</f>
        <v>#REF!</v>
      </c>
      <c r="G15" s="235" t="e">
        <f>'Profit &amp; Loss'!#REF!/1000</f>
        <v>#REF!</v>
      </c>
      <c r="H15" s="235" t="e">
        <f>'Profit &amp; Loss'!#REF!/1000</f>
        <v>#REF!</v>
      </c>
      <c r="I15" s="235" t="e">
        <f>'Profit &amp; Loss'!#REF!/1000</f>
        <v>#REF!</v>
      </c>
      <c r="J15" s="235" t="e">
        <f>'Profit &amp; Loss'!#REF!/1000</f>
        <v>#REF!</v>
      </c>
      <c r="K15" s="235" t="e">
        <f>'Profit &amp; Loss'!#REF!/1000</f>
        <v>#REF!</v>
      </c>
      <c r="L15" s="235" t="e">
        <f>'Profit &amp; Loss'!#REF!/1000</f>
        <v>#REF!</v>
      </c>
      <c r="M15" s="235" t="e">
        <f>'Profit &amp; Loss'!#REF!/1000</f>
        <v>#REF!</v>
      </c>
      <c r="N15" s="235" t="e">
        <f>'Profit &amp; Loss'!#REF!/1000</f>
        <v>#REF!</v>
      </c>
      <c r="O15" s="235" t="e">
        <f>'Profit &amp; Loss'!#REF!/1000</f>
        <v>#REF!</v>
      </c>
      <c r="P15" s="235" t="e">
        <f>'Profit &amp; Loss'!#REF!/1000</f>
        <v>#REF!</v>
      </c>
      <c r="Q15" s="235" t="e">
        <f>'Profit &amp; Loss'!#REF!/1000</f>
        <v>#REF!</v>
      </c>
      <c r="R15" s="648">
        <f>'Monthly P&amp;L'!F78/1000</f>
        <v>231.65665333333314</v>
      </c>
      <c r="S15" s="648">
        <f>'Monthly P&amp;L'!G78/1000</f>
        <v>244.1777533333329</v>
      </c>
      <c r="T15" s="648">
        <f>'Monthly P&amp;L'!H78/1000</f>
        <v>358.48546333333331</v>
      </c>
      <c r="U15" s="648">
        <f>'Monthly P&amp;L'!I78/1000</f>
        <v>482.97177999999968</v>
      </c>
      <c r="V15" s="648">
        <f>'Monthly P&amp;L'!J78/1000</f>
        <v>945.26675999999952</v>
      </c>
      <c r="W15" s="648">
        <f>'Monthly P&amp;L'!K78/1000</f>
        <v>210.74027000000027</v>
      </c>
      <c r="X15" s="648"/>
      <c r="Y15" s="648"/>
      <c r="Z15" s="648"/>
      <c r="AA15" s="648"/>
      <c r="AB15" s="648"/>
      <c r="AC15" s="648"/>
      <c r="AD15" s="233">
        <f>'Profit &amp; Loss'!G78/1000</f>
        <v>575.19674025641052</v>
      </c>
      <c r="AE15" s="230" t="e">
        <f>_xlfn.XLOOKUP(1,$R$2:$AC$2,$R15:$AC15)-AD15</f>
        <v>#N/A</v>
      </c>
      <c r="AG15" s="230">
        <f>SUM(R15:AC15)</f>
        <v>2473.298679999999</v>
      </c>
      <c r="AH15" s="233">
        <f>'Profit &amp; Loss'!M78/1000</f>
        <v>3764.0449392179503</v>
      </c>
      <c r="AI15" s="230">
        <f>IFERROR(AG15-AH15,"-")</f>
        <v>-1290.7462592179513</v>
      </c>
    </row>
    <row r="16" spans="3:47" ht="4.5" customHeight="1">
      <c r="C16" s="232"/>
      <c r="D16" s="231"/>
      <c r="E16" s="231"/>
      <c r="F16" s="231"/>
      <c r="G16" s="231"/>
      <c r="H16" s="231"/>
      <c r="I16" s="231"/>
      <c r="J16" s="231"/>
      <c r="K16" s="231"/>
      <c r="L16" s="231"/>
      <c r="M16" s="231"/>
      <c r="N16" s="231"/>
      <c r="O16" s="231"/>
      <c r="P16" s="231"/>
      <c r="Q16" s="231"/>
      <c r="R16" s="648"/>
      <c r="S16" s="648"/>
      <c r="T16" s="648"/>
      <c r="U16" s="648"/>
      <c r="V16" s="648"/>
      <c r="W16" s="648"/>
      <c r="X16" s="648"/>
      <c r="Y16" s="648"/>
      <c r="Z16" s="648"/>
      <c r="AA16" s="648"/>
      <c r="AB16" s="648"/>
      <c r="AC16" s="648"/>
      <c r="AD16" s="230"/>
      <c r="AE16" s="230"/>
      <c r="AF16" s="230"/>
      <c r="AG16" s="230"/>
      <c r="AH16" s="230"/>
      <c r="AI16" s="230"/>
      <c r="AJ16" s="230"/>
      <c r="AK16" s="230"/>
    </row>
    <row r="17" spans="3:31" ht="8.25" customHeight="1">
      <c r="C17" s="229"/>
    </row>
    <row r="18" spans="3:31">
      <c r="C18" s="229" t="s">
        <v>343</v>
      </c>
    </row>
    <row r="20" spans="3:31">
      <c r="AE20" s="228"/>
    </row>
    <row r="21" spans="3:31">
      <c r="AE21" s="228"/>
    </row>
    <row r="22" spans="3:31">
      <c r="AE22" s="228"/>
    </row>
    <row r="23" spans="3:31">
      <c r="AE23" s="228"/>
    </row>
  </sheetData>
  <mergeCells count="1">
    <mergeCell ref="C11:C15"/>
  </mergeCells>
  <conditionalFormatting sqref="AE10:AE15">
    <cfRule type="cellIs" dxfId="7" priority="1" operator="lessThan">
      <formula>0</formula>
    </cfRule>
    <cfRule type="cellIs" dxfId="6" priority="2" operator="greaterThan">
      <formula>0</formula>
    </cfRule>
  </conditionalFormatting>
  <conditionalFormatting sqref="AI10:AI15">
    <cfRule type="cellIs" dxfId="5" priority="3" operator="lessThan">
      <formula>0</formula>
    </cfRule>
    <cfRule type="cellIs" dxfId="4" priority="4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2BE63-86F4-45C1-942D-C42449049630}">
  <sheetPr codeName="Sheet30">
    <tabColor theme="9" tint="-0.499984740745262"/>
  </sheetPr>
  <dimension ref="A1:AK230"/>
  <sheetViews>
    <sheetView showGridLines="0" topLeftCell="D1" zoomScale="115" zoomScaleNormal="115" workbookViewId="0">
      <selection activeCell="Q38" sqref="Q38"/>
    </sheetView>
  </sheetViews>
  <sheetFormatPr baseColWidth="10" defaultColWidth="8.5" defaultRowHeight="13" outlineLevelRow="1" outlineLevelCol="1"/>
  <cols>
    <col min="1" max="1" width="9.5" style="272" hidden="1" customWidth="1"/>
    <col min="2" max="2" width="9.5" style="272" customWidth="1"/>
    <col min="3" max="3" width="2.5" style="271" customWidth="1"/>
    <col min="4" max="4" width="30.5" style="271" customWidth="1"/>
    <col min="5" max="5" width="3.83203125" style="271" customWidth="1"/>
    <col min="6" max="7" width="9.5" style="271" bestFit="1" customWidth="1"/>
    <col min="8" max="10" width="10" style="271" bestFit="1" customWidth="1"/>
    <col min="11" max="11" width="10" style="271" customWidth="1"/>
    <col min="12" max="12" width="5.83203125" style="655" customWidth="1"/>
    <col min="13" max="16" width="9" style="271" customWidth="1"/>
    <col min="17" max="17" width="5.83203125" style="655" customWidth="1"/>
    <col min="18" max="19" width="9" style="271" customWidth="1"/>
    <col min="20" max="22" width="8.5" style="271" hidden="1" customWidth="1" outlineLevel="1"/>
    <col min="23" max="23" width="1.5" style="271" hidden="1" customWidth="1" outlineLevel="1"/>
    <col min="24" max="25" width="8.5" style="271" hidden="1" customWidth="1" outlineLevel="1"/>
    <col min="26" max="26" width="8.5" style="271" collapsed="1"/>
    <col min="27" max="16384" width="8.5" style="271"/>
  </cols>
  <sheetData>
    <row r="1" spans="1:25" ht="15">
      <c r="F1" s="1"/>
      <c r="L1" s="271"/>
      <c r="M1" s="655"/>
      <c r="Q1" s="271"/>
    </row>
    <row r="2" spans="1:25" s="657" customFormat="1" hidden="1">
      <c r="A2" s="656"/>
      <c r="B2" s="656"/>
      <c r="F2" s="657" t="s">
        <v>432</v>
      </c>
      <c r="G2" s="657" t="s">
        <v>432</v>
      </c>
      <c r="H2" s="657" t="s">
        <v>432</v>
      </c>
      <c r="I2" s="657" t="s">
        <v>432</v>
      </c>
      <c r="J2" s="657" t="s">
        <v>432</v>
      </c>
      <c r="L2" s="658"/>
      <c r="M2" s="659" t="s">
        <v>431</v>
      </c>
      <c r="N2" s="659"/>
      <c r="O2" s="659" t="s">
        <v>431</v>
      </c>
      <c r="Q2" s="658"/>
      <c r="R2" s="657" t="s">
        <v>432</v>
      </c>
      <c r="S2" s="657" t="s">
        <v>432</v>
      </c>
      <c r="U2" s="659" t="s">
        <v>431</v>
      </c>
      <c r="V2" s="659" t="s">
        <v>431</v>
      </c>
      <c r="X2" s="659" t="s">
        <v>431</v>
      </c>
      <c r="Y2" s="659" t="s">
        <v>431</v>
      </c>
    </row>
    <row r="3" spans="1:25">
      <c r="F3" s="660"/>
      <c r="G3" s="660"/>
      <c r="H3" s="660"/>
      <c r="I3" s="660"/>
      <c r="J3" s="660"/>
      <c r="K3" s="660"/>
    </row>
    <row r="4" spans="1:25" ht="14" thickBot="1">
      <c r="F4" s="660"/>
      <c r="G4" s="660"/>
      <c r="H4" s="660"/>
      <c r="I4" s="660"/>
      <c r="J4" s="660"/>
      <c r="K4" s="660"/>
    </row>
    <row r="5" spans="1:25" ht="15" thickTop="1" thickBot="1">
      <c r="M5" s="1348" t="s">
        <v>657</v>
      </c>
      <c r="N5" s="1349"/>
      <c r="O5" s="1349"/>
      <c r="P5" s="1349"/>
    </row>
    <row r="6" spans="1:25" ht="15" thickTop="1" thickBot="1">
      <c r="D6" s="273" t="s">
        <v>430</v>
      </c>
      <c r="F6" s="661">
        <v>2019</v>
      </c>
      <c r="G6" s="662">
        <f>+F6+1</f>
        <v>2020</v>
      </c>
      <c r="H6" s="662">
        <f>+G6+1</f>
        <v>2021</v>
      </c>
      <c r="I6" s="663" t="s">
        <v>393</v>
      </c>
      <c r="J6" s="663" t="s">
        <v>655</v>
      </c>
      <c r="K6" s="664" t="s">
        <v>656</v>
      </c>
      <c r="M6" s="665" t="s">
        <v>186</v>
      </c>
      <c r="N6" s="665"/>
      <c r="O6" s="666" t="s">
        <v>349</v>
      </c>
      <c r="P6" s="665"/>
      <c r="R6" s="666" t="s">
        <v>429</v>
      </c>
      <c r="S6" s="665"/>
      <c r="U6" s="666" t="s">
        <v>428</v>
      </c>
      <c r="V6" s="665"/>
      <c r="X6" s="666" t="s">
        <v>147</v>
      </c>
      <c r="Y6" s="665"/>
    </row>
    <row r="7" spans="1:25" ht="5.25" customHeight="1" thickTop="1"/>
    <row r="8" spans="1:25" ht="29.5" customHeight="1" thickBot="1">
      <c r="D8" s="667" t="s">
        <v>321</v>
      </c>
      <c r="E8" s="668"/>
      <c r="F8" s="1350" t="s">
        <v>427</v>
      </c>
      <c r="G8" s="1351"/>
      <c r="H8" s="1351"/>
      <c r="I8" s="1351"/>
      <c r="J8" s="1351"/>
      <c r="K8" s="1351"/>
      <c r="M8" s="670">
        <f>Tearsheet!L8</f>
        <v>45322</v>
      </c>
      <c r="N8" s="671" t="s">
        <v>426</v>
      </c>
      <c r="O8" s="669">
        <f>M8</f>
        <v>45322</v>
      </c>
      <c r="P8" s="671" t="s">
        <v>426</v>
      </c>
      <c r="R8" s="672" t="s">
        <v>425</v>
      </c>
      <c r="S8" s="672" t="s">
        <v>424</v>
      </c>
      <c r="U8" s="673" t="s">
        <v>423</v>
      </c>
      <c r="V8" s="669" t="s">
        <v>349</v>
      </c>
      <c r="X8" s="673" t="s">
        <v>423</v>
      </c>
      <c r="Y8" s="669" t="s">
        <v>349</v>
      </c>
    </row>
    <row r="9" spans="1:25" ht="5.25" customHeight="1"/>
    <row r="10" spans="1:25" ht="15.75" customHeight="1">
      <c r="D10" s="674" t="s">
        <v>422</v>
      </c>
    </row>
    <row r="11" spans="1:25" ht="15.75" customHeight="1">
      <c r="A11" s="675">
        <v>1750</v>
      </c>
      <c r="D11" s="271" t="s">
        <v>421</v>
      </c>
      <c r="F11" s="675">
        <v>9</v>
      </c>
      <c r="G11" s="675">
        <v>11</v>
      </c>
      <c r="H11" s="675">
        <v>12</v>
      </c>
      <c r="I11" s="675">
        <v>15</v>
      </c>
      <c r="J11" s="675">
        <v>17</v>
      </c>
      <c r="K11" s="675">
        <v>25</v>
      </c>
      <c r="L11" s="676"/>
      <c r="M11" s="677" t="e">
        <f>'YTD Summary'!V11</f>
        <v>#REF!</v>
      </c>
      <c r="N11" s="1081" t="e">
        <f>IF(M11&gt;0,M11/X11-1,X11/M11-1)</f>
        <v>#REF!</v>
      </c>
      <c r="O11" s="679" t="e">
        <f>+M11</f>
        <v>#REF!</v>
      </c>
      <c r="P11" s="678" t="e">
        <f>IF(O11&gt;0,O11/Y11-1,Y11/O11-1)</f>
        <v>#REF!</v>
      </c>
      <c r="Q11" s="676"/>
      <c r="R11" s="680">
        <f>+G11/F11-1</f>
        <v>0.22222222222222232</v>
      </c>
      <c r="S11" s="680">
        <f>+(I11/F11)^(1/(2))-1</f>
        <v>0.2909944487358056</v>
      </c>
      <c r="X11" s="677">
        <f>'YTD Summary'!AD11</f>
        <v>24</v>
      </c>
      <c r="Y11" s="677">
        <f>'YTD Summary'!AH11</f>
        <v>24</v>
      </c>
    </row>
    <row r="12" spans="1:25" ht="15.75" hidden="1" customHeight="1" outlineLevel="1">
      <c r="A12" s="675">
        <v>200</v>
      </c>
      <c r="D12" s="271" t="s">
        <v>420</v>
      </c>
      <c r="F12" s="677">
        <v>0</v>
      </c>
      <c r="G12" s="677">
        <v>0</v>
      </c>
      <c r="H12" s="677">
        <v>0</v>
      </c>
      <c r="I12" s="677">
        <v>0</v>
      </c>
      <c r="J12" s="677">
        <v>0</v>
      </c>
      <c r="K12" s="677">
        <v>0</v>
      </c>
      <c r="L12" s="677"/>
      <c r="M12" s="677">
        <v>0</v>
      </c>
      <c r="N12" s="678">
        <f>IFERROR(IF(M12&gt;0,M12/X12-1,X12/M12-1),0)</f>
        <v>0</v>
      </c>
      <c r="O12" s="681">
        <v>0</v>
      </c>
      <c r="P12" s="678">
        <f>IFERROR(IF(O12&gt;0,O12/Y12-1,Y12/O12-1),0)</f>
        <v>0</v>
      </c>
      <c r="Q12" s="677"/>
      <c r="R12" s="682" t="s">
        <v>418</v>
      </c>
      <c r="S12" s="682" t="s">
        <v>418</v>
      </c>
      <c r="X12" s="677">
        <f>M12</f>
        <v>0</v>
      </c>
      <c r="Y12" s="677">
        <f>O12</f>
        <v>0</v>
      </c>
    </row>
    <row r="13" spans="1:25" ht="15.75" hidden="1" customHeight="1" outlineLevel="1">
      <c r="A13" s="675"/>
      <c r="D13" s="271" t="s">
        <v>419</v>
      </c>
      <c r="F13" s="677">
        <v>0</v>
      </c>
      <c r="G13" s="677">
        <v>0</v>
      </c>
      <c r="H13" s="677">
        <v>0</v>
      </c>
      <c r="I13" s="677">
        <v>0</v>
      </c>
      <c r="J13" s="677">
        <v>0</v>
      </c>
      <c r="K13" s="677">
        <v>0</v>
      </c>
      <c r="L13" s="677"/>
      <c r="M13" s="677">
        <v>0</v>
      </c>
      <c r="N13" s="683">
        <f>IFERROR(IF(M13&gt;0,M13/X13-1,X13/M13-1),0)</f>
        <v>0</v>
      </c>
      <c r="O13" s="684">
        <v>0</v>
      </c>
      <c r="P13" s="678">
        <f>IFERROR(IF(O13&gt;0,O13/Y13-1,Y13/O13-1),0)</f>
        <v>0</v>
      </c>
      <c r="Q13" s="677"/>
      <c r="R13" s="682" t="s">
        <v>418</v>
      </c>
      <c r="S13" s="682" t="s">
        <v>418</v>
      </c>
      <c r="U13" s="724"/>
      <c r="V13" s="724"/>
      <c r="X13" s="677">
        <v>0</v>
      </c>
      <c r="Y13" s="677">
        <v>0</v>
      </c>
    </row>
    <row r="14" spans="1:25" s="674" customFormat="1" ht="15.75" customHeight="1" collapsed="1">
      <c r="A14" s="685"/>
      <c r="B14" s="685"/>
      <c r="D14" s="686" t="s">
        <v>68</v>
      </c>
      <c r="F14" s="687">
        <v>9</v>
      </c>
      <c r="G14" s="687">
        <v>11</v>
      </c>
      <c r="H14" s="687">
        <v>12</v>
      </c>
      <c r="I14" s="687">
        <v>15</v>
      </c>
      <c r="J14" s="687">
        <v>17</v>
      </c>
      <c r="K14" s="687">
        <v>25</v>
      </c>
      <c r="L14" s="688"/>
      <c r="M14" s="687" t="e">
        <f>SUM(M11:M13)</f>
        <v>#REF!</v>
      </c>
      <c r="N14" s="678">
        <f>IFERROR(IF(M14&gt;0,M14/X14-1,X14/M14-1),0)</f>
        <v>0</v>
      </c>
      <c r="O14" s="689" t="e">
        <f>SUM(O11:O13)</f>
        <v>#REF!</v>
      </c>
      <c r="P14" s="690" t="e">
        <f>IF(O14&gt;0,O14/Y14-1,Y14/O14-1)</f>
        <v>#REF!</v>
      </c>
      <c r="Q14" s="688"/>
      <c r="R14" s="691">
        <f>+G14/F14-1</f>
        <v>0.22222222222222232</v>
      </c>
      <c r="S14" s="691">
        <f>+(H14/F14)^(1/(2))-1</f>
        <v>0.15470053837925146</v>
      </c>
      <c r="X14" s="687">
        <f>SUM(X11:X13)</f>
        <v>24</v>
      </c>
      <c r="Y14" s="687">
        <f>SUM(Y11:Y13)</f>
        <v>24</v>
      </c>
    </row>
    <row r="15" spans="1:25" s="674" customFormat="1" ht="15.75" hidden="1" customHeight="1" outlineLevel="1">
      <c r="A15" s="685"/>
      <c r="B15" s="685"/>
      <c r="D15" s="692" t="s">
        <v>417</v>
      </c>
      <c r="F15" s="693">
        <f>SUM('Unit Detail'!H12:H19)</f>
        <v>28620</v>
      </c>
      <c r="G15" s="693">
        <f>F15+'Unit Detail'!H20+'Unit Detail'!H21</f>
        <v>34869</v>
      </c>
      <c r="H15" s="694">
        <f>G15+'Unit Detail'!H22</f>
        <v>38955</v>
      </c>
      <c r="I15" s="694">
        <f>H15+'Unit Detail'!H23+'Unit Detail'!H24</f>
        <v>47215</v>
      </c>
      <c r="J15" s="694">
        <f>SUM('Unit Detail'!H12:H28)</f>
        <v>66231</v>
      </c>
      <c r="K15" s="694">
        <f>SUM('Unit Detail'!H12:H42)</f>
        <v>103113</v>
      </c>
      <c r="L15" s="695"/>
      <c r="M15" s="696">
        <f>SUM('Unit Detail'!H12:H33)</f>
        <v>81346</v>
      </c>
      <c r="N15" s="693"/>
      <c r="O15" s="697">
        <f>M15</f>
        <v>81346</v>
      </c>
      <c r="P15" s="693"/>
      <c r="Q15" s="695"/>
      <c r="R15" s="1060"/>
      <c r="S15" s="1060"/>
      <c r="X15" s="693" t="e">
        <f>+M15+((X12-M12)*$A$12)+((X11-M11)*$A$11)</f>
        <v>#REF!</v>
      </c>
      <c r="Y15" s="693" t="e">
        <f>+O15+((Y12-O12)*$A$12)+((Y11-O11)*$A$11)</f>
        <v>#REF!</v>
      </c>
    </row>
    <row r="16" spans="1:25" ht="5.25" customHeight="1" collapsed="1">
      <c r="O16" s="698"/>
      <c r="R16" s="1061"/>
      <c r="S16" s="1061"/>
    </row>
    <row r="17" spans="4:25" ht="16" customHeight="1">
      <c r="D17" s="674" t="s">
        <v>57</v>
      </c>
      <c r="F17" s="699">
        <v>11986.241550000001</v>
      </c>
      <c r="G17" s="699">
        <v>11300.37916</v>
      </c>
      <c r="H17" s="699">
        <v>8563.4833099999996</v>
      </c>
      <c r="I17" s="699">
        <v>26794.56122</v>
      </c>
      <c r="J17" s="699">
        <f>Tearsheet!J14</f>
        <v>30739.920779999997</v>
      </c>
      <c r="K17" s="699">
        <f>SUM('Profit &amp; Loss'!AQ60:BB60)/1000</f>
        <v>53444.624000000003</v>
      </c>
      <c r="M17" s="699">
        <f>'Profit &amp; Loss'!F60/1000</f>
        <v>3504.8000499999998</v>
      </c>
      <c r="N17" s="678">
        <f>IFERROR(IF(M17&gt;0,M17/X17-1,X17/M17-1),0)</f>
        <v>-0.16606942648000778</v>
      </c>
      <c r="O17" s="700">
        <f>'Profit &amp; Loss'!L60/1000</f>
        <v>27029.444070000005</v>
      </c>
      <c r="P17" s="678">
        <f>IF(O17&gt;0,O17/Y17-1,Y17/O17-1)</f>
        <v>-8.9788500953535855E-2</v>
      </c>
      <c r="R17" s="680">
        <f>+G17/F17-1</f>
        <v>-5.7220804965339656E-2</v>
      </c>
      <c r="S17" s="680">
        <f>+(I17/F17)^(1/(3))-1</f>
        <v>0.30753866857141832</v>
      </c>
      <c r="U17" s="699">
        <f>'Profit &amp; Loss'!I60/1000</f>
        <v>3317.3345899999995</v>
      </c>
      <c r="V17" s="699">
        <f>'Profit &amp; Loss'!O60/1000</f>
        <v>22729.321899999999</v>
      </c>
      <c r="X17" s="699">
        <f>'Profit &amp; Loss'!G60/1000</f>
        <v>4202.7479999999996</v>
      </c>
      <c r="Y17" s="699">
        <f>'Profit &amp; Loss'!M60/1000</f>
        <v>29695.784</v>
      </c>
    </row>
    <row r="18" spans="4:25" ht="16" customHeight="1">
      <c r="D18" s="701" t="s">
        <v>416</v>
      </c>
      <c r="F18" s="680">
        <v>0.34343006686996191</v>
      </c>
      <c r="G18" s="680">
        <f>G17/F17-1</f>
        <v>-5.7220804965339656E-2</v>
      </c>
      <c r="H18" s="680">
        <f>H17/G17-1</f>
        <v>-0.24219504595808627</v>
      </c>
      <c r="I18" s="680">
        <f>I17/H17-1</f>
        <v>2.1289324974465327</v>
      </c>
      <c r="J18" s="680">
        <f>J17/I17-1</f>
        <v>0.14724479074712749</v>
      </c>
      <c r="K18" s="680">
        <f>K17/I17-1</f>
        <v>0.99460717274623112</v>
      </c>
      <c r="M18" s="680">
        <f>+M17/U17-1</f>
        <v>5.6510868865959241E-2</v>
      </c>
      <c r="N18" s="675"/>
      <c r="O18" s="702">
        <f>+O17/V17-1</f>
        <v>0.18918831758020938</v>
      </c>
      <c r="P18" s="703"/>
      <c r="R18" s="1061"/>
      <c r="S18" s="1061"/>
      <c r="U18" s="680"/>
      <c r="V18" s="680"/>
      <c r="X18" s="680"/>
      <c r="Y18" s="680"/>
    </row>
    <row r="19" spans="4:25" ht="16" customHeight="1" outlineLevel="1">
      <c r="D19" s="674" t="s">
        <v>34</v>
      </c>
      <c r="F19" s="699">
        <v>-2889.5700899999997</v>
      </c>
      <c r="G19" s="699">
        <v>-2721.8815299999997</v>
      </c>
      <c r="H19" s="699">
        <v>-1888.3641</v>
      </c>
      <c r="I19" s="699">
        <v>-6525.4696000000004</v>
      </c>
      <c r="J19" s="699">
        <f>J21-J17</f>
        <v>-7702.473269999995</v>
      </c>
      <c r="K19" s="699">
        <f>K21-K17</f>
        <v>-12311.281622499999</v>
      </c>
      <c r="M19" s="699">
        <f>M21-M17</f>
        <v>-809.92287000000033</v>
      </c>
      <c r="N19" s="678">
        <f>IFERROR(IF(M19&gt;0,M19/X19-1,X19/M19-1),0)</f>
        <v>0.18390268754850547</v>
      </c>
      <c r="O19" s="700">
        <f>O21-O17</f>
        <v>-6135.1815100000022</v>
      </c>
      <c r="P19" s="678">
        <f>IF(O19&gt;0,O19/Y19-1,Y19/O19-1)</f>
        <v>0.12250110673579706</v>
      </c>
      <c r="R19" s="680">
        <f>+G19/F19-1</f>
        <v>-5.8032355948147263E-2</v>
      </c>
      <c r="S19" s="680">
        <f>+(I19/F19)^(1/(3))-1</f>
        <v>0.31197687188681456</v>
      </c>
      <c r="U19" s="699">
        <f>U21-U17</f>
        <v>-840.04981999999973</v>
      </c>
      <c r="V19" s="699">
        <f>V21-V17</f>
        <v>-5624.3120000000017</v>
      </c>
      <c r="X19" s="699">
        <f>X21-X17</f>
        <v>-958.86986249999927</v>
      </c>
      <c r="Y19" s="699">
        <f>Y21-Y17</f>
        <v>-6886.7480350000005</v>
      </c>
    </row>
    <row r="20" spans="4:25" ht="16" customHeight="1" outlineLevel="1">
      <c r="D20" s="940" t="s">
        <v>415</v>
      </c>
      <c r="F20" s="725">
        <f t="shared" ref="F20:K20" si="0">-F19/F$17</f>
        <v>0.24107390777553617</v>
      </c>
      <c r="G20" s="725">
        <f t="shared" si="0"/>
        <v>0.24086638965484053</v>
      </c>
      <c r="H20" s="725">
        <f t="shared" si="0"/>
        <v>0.22051354940983706</v>
      </c>
      <c r="I20" s="725">
        <f t="shared" si="0"/>
        <v>0.24353709495079393</v>
      </c>
      <c r="J20" s="725">
        <f t="shared" si="0"/>
        <v>0.25056906701631376</v>
      </c>
      <c r="K20" s="725">
        <f t="shared" si="0"/>
        <v>0.23035584687619839</v>
      </c>
      <c r="M20" s="725">
        <f>-M19/M$17</f>
        <v>0.23108960809333484</v>
      </c>
      <c r="N20" s="709"/>
      <c r="O20" s="711">
        <f>-O19/O$17</f>
        <v>0.22698141678797765</v>
      </c>
      <c r="P20" s="726"/>
      <c r="R20" s="1062"/>
      <c r="S20" s="1062"/>
      <c r="U20" s="725">
        <f>-U19/U$17</f>
        <v>0.25323035624211782</v>
      </c>
      <c r="V20" s="725">
        <f>-V19/V$17</f>
        <v>0.24744741725005012</v>
      </c>
      <c r="X20" s="725">
        <f>-X19/X$17</f>
        <v>0.22815307091931264</v>
      </c>
      <c r="Y20" s="725">
        <f>-Y19/Y$17</f>
        <v>0.23190995849781237</v>
      </c>
    </row>
    <row r="21" spans="4:25" ht="16" customHeight="1">
      <c r="D21" s="674" t="s">
        <v>1</v>
      </c>
      <c r="F21" s="705">
        <v>9096.6714600000014</v>
      </c>
      <c r="G21" s="705">
        <v>8578.4976300000017</v>
      </c>
      <c r="H21" s="705">
        <v>6675.1192099999998</v>
      </c>
      <c r="I21" s="705">
        <v>20269.091619999999</v>
      </c>
      <c r="J21" s="705">
        <f>Tearsheet!J15</f>
        <v>23037.447510000002</v>
      </c>
      <c r="K21" s="705">
        <f>SUM('Profit &amp; Loss'!AQ62:BB62)/1000</f>
        <v>41133.342377500005</v>
      </c>
      <c r="M21" s="705">
        <f>'Profit &amp; Loss'!F62/1000</f>
        <v>2694.8771799999995</v>
      </c>
      <c r="N21" s="727">
        <f>IFERROR(IF(M21&gt;0,M21/X21-1,X21/M21-1),0)</f>
        <v>-0.16924216454170071</v>
      </c>
      <c r="O21" s="706">
        <f>'Profit &amp; Loss'!L62/1000</f>
        <v>20894.262560000003</v>
      </c>
      <c r="P21" s="707">
        <f>IF(O21&gt;0,O21/Y21-1,Y21/O21-1)</f>
        <v>-8.3948019896070036E-2</v>
      </c>
      <c r="R21" s="1060">
        <f>+G21/F21-1</f>
        <v>-5.6963014689331182E-2</v>
      </c>
      <c r="S21" s="1060">
        <f>+(I21/F21)^(1/(3))-1</f>
        <v>0.3061225433324879</v>
      </c>
      <c r="U21" s="705">
        <f>'Profit &amp; Loss'!I62/1000</f>
        <v>2477.2847699999998</v>
      </c>
      <c r="V21" s="705">
        <f>'Profit &amp; Loss'!O62/1000</f>
        <v>17105.009899999997</v>
      </c>
      <c r="X21" s="705">
        <f>'Profit &amp; Loss'!G62/1000</f>
        <v>3243.8781375000003</v>
      </c>
      <c r="Y21" s="705">
        <f>'Profit &amp; Loss'!M62/1000</f>
        <v>22809.035964999999</v>
      </c>
    </row>
    <row r="22" spans="4:25" ht="16" customHeight="1" outlineLevel="1">
      <c r="D22" s="701" t="s">
        <v>311</v>
      </c>
      <c r="F22" s="680">
        <f t="shared" ref="F22:K22" si="1">F21/F$17</f>
        <v>0.75892609222446383</v>
      </c>
      <c r="G22" s="680">
        <f t="shared" si="1"/>
        <v>0.75913361034515958</v>
      </c>
      <c r="H22" s="680">
        <f t="shared" si="1"/>
        <v>0.77948645059016297</v>
      </c>
      <c r="I22" s="680">
        <f t="shared" si="1"/>
        <v>0.7564629050492061</v>
      </c>
      <c r="J22" s="680">
        <f t="shared" si="1"/>
        <v>0.74943093298368624</v>
      </c>
      <c r="K22" s="680">
        <f t="shared" si="1"/>
        <v>0.76964415312380163</v>
      </c>
      <c r="M22" s="680">
        <f>M21/M$17</f>
        <v>0.7689103919066651</v>
      </c>
      <c r="N22" s="1082"/>
      <c r="O22" s="704">
        <f>+O21/O$17</f>
        <v>0.77301858321202233</v>
      </c>
      <c r="P22" s="675"/>
      <c r="R22" s="1061"/>
      <c r="S22" s="1061"/>
      <c r="U22" s="680">
        <f>U21/U$17</f>
        <v>0.74676964375788213</v>
      </c>
      <c r="V22" s="680">
        <f>V21/V$17</f>
        <v>0.75255258274994985</v>
      </c>
      <c r="X22" s="680">
        <f>X21/X$17</f>
        <v>0.77184692908068731</v>
      </c>
      <c r="Y22" s="680">
        <f>Y21/Y$17</f>
        <v>0.76809004150218763</v>
      </c>
    </row>
    <row r="23" spans="4:25" ht="16" customHeight="1" outlineLevel="1">
      <c r="D23" s="674" t="s">
        <v>36</v>
      </c>
      <c r="F23" s="699">
        <v>-3994.96848</v>
      </c>
      <c r="G23" s="699">
        <v>-4029.2453499999997</v>
      </c>
      <c r="H23" s="699">
        <v>-3035.8066300000005</v>
      </c>
      <c r="I23" s="699">
        <v>-8954.5016320000013</v>
      </c>
      <c r="J23" s="699">
        <f>Tearsheet!J16</f>
        <v>-10291.664789999997</v>
      </c>
      <c r="K23" s="699" cm="1">
        <f t="array" ref="K23">-SUM('Profit &amp; Loss'!AQ65:BB65/1000)</f>
        <v>-18221.424448000002</v>
      </c>
      <c r="M23" s="699">
        <f>-'Profit &amp; Loss'!F65/1000</f>
        <v>-1230.5129200000001</v>
      </c>
      <c r="N23" s="678">
        <f>IFERROR(IF(M23&gt;0,M23/X23-1,X23/M23-1),0)</f>
        <v>0.13350224067537608</v>
      </c>
      <c r="O23" s="700">
        <f>-'Profit &amp; Loss'!L65/1000</f>
        <v>-9144.7848800000011</v>
      </c>
      <c r="P23" s="678">
        <f>IF(O23&gt;0,O23/Y23-1,Y23/O23-1)</f>
        <v>0.10810502553888379</v>
      </c>
      <c r="R23" s="680">
        <f>+G23/F23-1</f>
        <v>8.5800101231336967E-3</v>
      </c>
      <c r="S23" s="680">
        <f>+(I23/F23)^(1/(3))-1</f>
        <v>0.30870779024171213</v>
      </c>
      <c r="U23" s="699">
        <f>-'Profit &amp; Loss'!I65/1000</f>
        <v>-1088.2396299999998</v>
      </c>
      <c r="V23" s="699">
        <f>-'Profit &amp; Loss'!O65/1000</f>
        <v>-7437.8553199999997</v>
      </c>
      <c r="X23" s="699">
        <f>-'Profit &amp; Loss'!G65/1000</f>
        <v>-1394.7891520000001</v>
      </c>
      <c r="Y23" s="699">
        <f>-'Profit &amp; Loss'!M65/1000</f>
        <v>-10133.382083</v>
      </c>
    </row>
    <row r="24" spans="4:25" ht="16" customHeight="1" outlineLevel="1">
      <c r="D24" s="701" t="s">
        <v>415</v>
      </c>
      <c r="F24" s="680">
        <f t="shared" ref="F24:K24" si="2">-F23/F$17</f>
        <v>0.3332961765650384</v>
      </c>
      <c r="G24" s="680">
        <f t="shared" si="2"/>
        <v>0.3565584210008047</v>
      </c>
      <c r="H24" s="680">
        <f t="shared" si="2"/>
        <v>0.35450604854393075</v>
      </c>
      <c r="I24" s="680">
        <f t="shared" si="2"/>
        <v>0.33419101579898913</v>
      </c>
      <c r="J24" s="680">
        <f t="shared" si="2"/>
        <v>0.33479802578723489</v>
      </c>
      <c r="K24" s="680">
        <f t="shared" si="2"/>
        <v>0.34094026834205066</v>
      </c>
      <c r="M24" s="680">
        <f>-M23/M$17</f>
        <v>0.35109361516928767</v>
      </c>
      <c r="N24" s="675"/>
      <c r="O24" s="704">
        <f>-O23/O$17</f>
        <v>0.33832678379611231</v>
      </c>
      <c r="P24" s="675"/>
      <c r="R24" s="1061"/>
      <c r="S24" s="1061"/>
      <c r="U24" s="680">
        <f>-U23/U$17</f>
        <v>0.32804638798885827</v>
      </c>
      <c r="V24" s="680">
        <f>-V23/V$17</f>
        <v>0.32723612929253293</v>
      </c>
      <c r="X24" s="680">
        <f>-X23/X$17</f>
        <v>0.33187551383047476</v>
      </c>
      <c r="Y24" s="680">
        <f>-Y23/Y$17</f>
        <v>0.34123975588588606</v>
      </c>
    </row>
    <row r="25" spans="4:25" ht="16" customHeight="1" outlineLevel="1">
      <c r="D25" s="674" t="s">
        <v>40</v>
      </c>
      <c r="F25" s="699">
        <v>-584.44342999999992</v>
      </c>
      <c r="G25" s="699">
        <v>-782.79224999999985</v>
      </c>
      <c r="H25" s="699">
        <v>-678.34907999999996</v>
      </c>
      <c r="I25" s="699">
        <v>-1147.801976332197</v>
      </c>
      <c r="J25" s="699">
        <f>Tearsheet!J17</f>
        <v>-2318.1549700000005</v>
      </c>
      <c r="K25" s="699">
        <f>-SUM('Profit &amp; Loss'!AQ67:BB67)/1000</f>
        <v>-4369.3304688461531</v>
      </c>
      <c r="M25" s="699">
        <f>-'Profit &amp; Loss'!F67/1000</f>
        <v>-261.70104999999995</v>
      </c>
      <c r="N25" s="678">
        <f>IFERROR(IF(M25&gt;0,M25/X25-1,X25/M25-1),0)</f>
        <v>0.28080058701154798</v>
      </c>
      <c r="O25" s="700">
        <f>-'Profit &amp; Loss'!L67/1000</f>
        <v>-2121.7562599999997</v>
      </c>
      <c r="P25" s="678">
        <f>IF(O25&gt;0,O25/Y25-1,Y25/O25-1)</f>
        <v>0.1387247471909101</v>
      </c>
      <c r="R25" s="680">
        <f>+G25/F25-1</f>
        <v>0.33938069934330506</v>
      </c>
      <c r="S25" s="680">
        <f>+(I25/F25)^(1/(3))-1</f>
        <v>0.25229937097001165</v>
      </c>
      <c r="U25" s="699">
        <f>-'Profit &amp; Loss'!I67/1000</f>
        <v>-242.67132000000001</v>
      </c>
      <c r="V25" s="699">
        <f>-'Profit &amp; Loss'!O67/1000</f>
        <v>-1640.54648</v>
      </c>
      <c r="X25" s="699">
        <f>-'Profit &amp; Loss'!G67/1000</f>
        <v>-335.18685846153841</v>
      </c>
      <c r="Y25" s="699">
        <f>-'Profit &amp; Loss'!M67/1000</f>
        <v>-2416.0963607692306</v>
      </c>
    </row>
    <row r="26" spans="4:25" ht="16" customHeight="1" outlineLevel="1">
      <c r="D26" s="701" t="s">
        <v>415</v>
      </c>
      <c r="F26" s="680">
        <f t="shared" ref="F26:K26" si="3">-F25/F$17</f>
        <v>4.8759523789173087E-2</v>
      </c>
      <c r="G26" s="680">
        <f t="shared" si="3"/>
        <v>6.927132611362749E-2</v>
      </c>
      <c r="H26" s="680">
        <f t="shared" si="3"/>
        <v>7.9214153334993764E-2</v>
      </c>
      <c r="I26" s="680">
        <f t="shared" si="3"/>
        <v>4.2837125299721439E-2</v>
      </c>
      <c r="J26" s="680">
        <f t="shared" si="3"/>
        <v>7.541187196254058E-2</v>
      </c>
      <c r="K26" s="680">
        <f t="shared" si="3"/>
        <v>8.1754349489785036E-2</v>
      </c>
      <c r="M26" s="680">
        <f>-M25/M$17</f>
        <v>7.466932386057229E-2</v>
      </c>
      <c r="N26" s="675"/>
      <c r="O26" s="704">
        <f>-O25/O$17</f>
        <v>7.8497961500989144E-2</v>
      </c>
      <c r="P26" s="675"/>
      <c r="R26" s="1061"/>
      <c r="S26" s="1061"/>
      <c r="U26" s="680">
        <f>-U25/U$17</f>
        <v>7.3152500423540351E-2</v>
      </c>
      <c r="V26" s="680">
        <f>-V25/V$17</f>
        <v>7.2177537333394895E-2</v>
      </c>
      <c r="X26" s="680">
        <f>-X25/X$17</f>
        <v>7.9754212829686297E-2</v>
      </c>
      <c r="Y26" s="680">
        <f>-Y25/Y$17</f>
        <v>8.1361595328455744E-2</v>
      </c>
    </row>
    <row r="27" spans="4:25" ht="16" customHeight="1" outlineLevel="1">
      <c r="D27" s="674" t="s">
        <v>381</v>
      </c>
      <c r="F27" s="699">
        <v>-1612.4418800000001</v>
      </c>
      <c r="G27" s="699">
        <v>-1709.2907700000001</v>
      </c>
      <c r="H27" s="699">
        <v>-1203.26899</v>
      </c>
      <c r="I27" s="699">
        <v>-3356.8247136678033</v>
      </c>
      <c r="J27" s="699">
        <f>Tearsheet!J18</f>
        <v>-4190.68379</v>
      </c>
      <c r="K27" s="699">
        <f>-SUM('Profit &amp; Loss'!AQ69:BB69)/1000</f>
        <v>-7649.0708442307687</v>
      </c>
      <c r="M27" s="699">
        <f>-'Profit &amp; Loss'!F69/1000</f>
        <v>-459.92847</v>
      </c>
      <c r="N27" s="678">
        <f>IFERROR(IF(M27&gt;0,M27/X27-1,X27/M27-1),0)</f>
        <v>0.28570670264309705</v>
      </c>
      <c r="O27" s="700">
        <f>-'Profit &amp; Loss'!L69/1000</f>
        <v>-3743.35619</v>
      </c>
      <c r="P27" s="678">
        <f>IF(O27&gt;0,O27/Y27-1,Y27/O27-1)</f>
        <v>0.13891001509160539</v>
      </c>
      <c r="R27" s="680">
        <f>+G27/F27-1</f>
        <v>6.0063492024903242E-2</v>
      </c>
      <c r="S27" s="680">
        <f>+(I27/F27)^(1/(3))-1</f>
        <v>0.27687445352574791</v>
      </c>
      <c r="U27" s="699">
        <f>-'Profit &amp; Loss'!I69/1000</f>
        <v>-454.84376000000015</v>
      </c>
      <c r="V27" s="699">
        <f>-'Profit &amp; Loss'!O69/1000</f>
        <v>-3359.4323300000005</v>
      </c>
      <c r="X27" s="699">
        <f>-'Profit &amp; Loss'!G69/1000</f>
        <v>-591.3331166153846</v>
      </c>
      <c r="Y27" s="699">
        <f>-'Profit &amp; Loss'!M69/1000</f>
        <v>-4263.345854846154</v>
      </c>
    </row>
    <row r="28" spans="4:25" ht="16" customHeight="1" outlineLevel="1">
      <c r="D28" s="701" t="s">
        <v>415</v>
      </c>
      <c r="F28" s="680">
        <f t="shared" ref="F28:K28" si="4">-F27/F$17</f>
        <v>0.134524393928971</v>
      </c>
      <c r="G28" s="680">
        <f t="shared" si="4"/>
        <v>0.15125959454974605</v>
      </c>
      <c r="H28" s="680">
        <f t="shared" si="4"/>
        <v>0.14051162902307332</v>
      </c>
      <c r="I28" s="680">
        <f t="shared" si="4"/>
        <v>0.12528007777795599</v>
      </c>
      <c r="J28" s="680">
        <f t="shared" si="4"/>
        <v>0.13632708490018433</v>
      </c>
      <c r="K28" s="680">
        <f t="shared" si="4"/>
        <v>0.14312142684792334</v>
      </c>
      <c r="M28" s="680">
        <f>-M27/M$17</f>
        <v>0.13122816235978998</v>
      </c>
      <c r="N28" s="709"/>
      <c r="O28" s="704">
        <f>-O27/O$17</f>
        <v>0.13849179362718572</v>
      </c>
      <c r="P28" s="675"/>
      <c r="R28" s="1061"/>
      <c r="S28" s="1061"/>
      <c r="U28" s="680">
        <f>-U27/U$17</f>
        <v>0.13711121011763852</v>
      </c>
      <c r="V28" s="680">
        <f>-V27/V$17</f>
        <v>0.14780169618698571</v>
      </c>
      <c r="X28" s="680">
        <f>-X27/X$17</f>
        <v>0.14070154018641723</v>
      </c>
      <c r="Y28" s="680">
        <f>-Y27/Y$17</f>
        <v>0.14356737827989838</v>
      </c>
    </row>
    <row r="29" spans="4:25" ht="16" customHeight="1">
      <c r="D29" s="686" t="s">
        <v>315</v>
      </c>
      <c r="F29" s="708">
        <f t="shared" ref="F29:K29" si="5">F21+F23+F25+F27</f>
        <v>2904.8176700000013</v>
      </c>
      <c r="G29" s="708">
        <f t="shared" si="5"/>
        <v>2057.1692600000024</v>
      </c>
      <c r="H29" s="708">
        <f t="shared" si="5"/>
        <v>1757.6945099999994</v>
      </c>
      <c r="I29" s="708">
        <f t="shared" si="5"/>
        <v>6809.9632979999969</v>
      </c>
      <c r="J29" s="708">
        <f t="shared" si="5"/>
        <v>6236.9439600000032</v>
      </c>
      <c r="K29" s="708">
        <f t="shared" si="5"/>
        <v>10893.51661642308</v>
      </c>
      <c r="M29" s="708">
        <f>+M21+M23+M25+M27</f>
        <v>742.73473999999942</v>
      </c>
      <c r="N29" s="678">
        <f>IFERROR(IF(M29&gt;0,M29/X29-1,X29/M29-1),0)</f>
        <v>-0.19492771639989126</v>
      </c>
      <c r="O29" s="710">
        <f>O21+O23+O25+O27</f>
        <v>5884.3652300000012</v>
      </c>
      <c r="P29" s="690">
        <f>IF(O29&gt;0,O29/Y29-1,Y29/O29-1)</f>
        <v>-1.8652849933840088E-2</v>
      </c>
      <c r="R29" s="691">
        <f>+G29/F29-1</f>
        <v>-0.29180778496159399</v>
      </c>
      <c r="S29" s="691">
        <f>+(I29/F29)^(1/(3))-1</f>
        <v>0.32844006294463246</v>
      </c>
      <c r="U29" s="708">
        <f>+U21+U23+U25+U27</f>
        <v>691.53005999999982</v>
      </c>
      <c r="V29" s="708">
        <f>+V21+V23+V25+V27</f>
        <v>4667.175769999998</v>
      </c>
      <c r="X29" s="708">
        <f>+X21+X23+X25+X27</f>
        <v>922.56901042307732</v>
      </c>
      <c r="Y29" s="708">
        <f>+Y21+Y23+Y25+Y27</f>
        <v>5996.2116663846145</v>
      </c>
    </row>
    <row r="30" spans="4:25" ht="16" customHeight="1">
      <c r="D30" s="701" t="s">
        <v>311</v>
      </c>
      <c r="F30" s="680">
        <f t="shared" ref="F30:K30" si="6">+F29/F$17</f>
        <v>0.24234599794128137</v>
      </c>
      <c r="G30" s="680">
        <f t="shared" si="6"/>
        <v>0.18204426868098134</v>
      </c>
      <c r="H30" s="680">
        <f t="shared" si="6"/>
        <v>0.20525461968816514</v>
      </c>
      <c r="I30" s="680">
        <f t="shared" si="6"/>
        <v>0.2541546861725395</v>
      </c>
      <c r="J30" s="680">
        <f t="shared" si="6"/>
        <v>0.2028939503337264</v>
      </c>
      <c r="K30" s="680">
        <f t="shared" si="6"/>
        <v>0.20382810844404253</v>
      </c>
      <c r="M30" s="680">
        <f>+M29/M$17</f>
        <v>0.21191929051701522</v>
      </c>
      <c r="N30" s="675"/>
      <c r="O30" s="704">
        <f>+O29/O$17</f>
        <v>0.21770204428773515</v>
      </c>
      <c r="P30" s="675"/>
      <c r="R30" s="1061"/>
      <c r="S30" s="1061"/>
      <c r="U30" s="680">
        <f>+U29/U$17</f>
        <v>0.20845954522784507</v>
      </c>
      <c r="V30" s="680">
        <f>+V29/V$17</f>
        <v>0.20533721993703641</v>
      </c>
      <c r="X30" s="680">
        <f>+X29/X$17</f>
        <v>0.21951566223410907</v>
      </c>
      <c r="Y30" s="680">
        <f>+Y29/Y$17</f>
        <v>0.20192131200794747</v>
      </c>
    </row>
    <row r="31" spans="4:25" ht="16" hidden="1" customHeight="1" outlineLevel="1">
      <c r="D31" s="674" t="s">
        <v>314</v>
      </c>
      <c r="F31" s="699">
        <v>-989.88241999999991</v>
      </c>
      <c r="G31" s="699">
        <v>-1413.7475399999998</v>
      </c>
      <c r="H31" s="699">
        <v>-1119.42058</v>
      </c>
      <c r="I31" s="699">
        <v>-2105.3624299999983</v>
      </c>
      <c r="J31" s="699">
        <f>Tearsheet!J21</f>
        <v>-2220.0745099999999</v>
      </c>
      <c r="K31" s="699">
        <f>-SUM('Profit &amp; Loss'!AQ75:BB75)/1000</f>
        <v>-4055.2987779999999</v>
      </c>
      <c r="M31" s="699">
        <f>-'Profit &amp; Loss'!F75/1000</f>
        <v>-305.06801000000002</v>
      </c>
      <c r="N31" s="678">
        <f>IFERROR(IF(M31&gt;0,M31/X31-1,X31/M31-1),0)</f>
        <v>0.13867157086272885</v>
      </c>
      <c r="O31" s="700">
        <f>-'Profit &amp; Loss'!L75/1000</f>
        <v>-2206.0521600000002</v>
      </c>
      <c r="P31" s="678">
        <f>IF(O31&gt;0,O31/Y31-1,Y31/O31-1)</f>
        <v>1.1837692526121657E-2</v>
      </c>
      <c r="R31" s="680">
        <f>+G31/F31-1</f>
        <v>0.42819744187395514</v>
      </c>
      <c r="S31" s="680">
        <f>+(I31/F31)^(1/(3))-1</f>
        <v>0.28602008800123335</v>
      </c>
      <c r="U31" s="699">
        <f>-'Profit &amp; Loss'!I75/1000</f>
        <v>-329.13284000000004</v>
      </c>
      <c r="V31" s="699">
        <f>-'Profit &amp; Loss'!O75/1000</f>
        <v>-1831.4798699999999</v>
      </c>
      <c r="X31" s="699">
        <f>-'Profit &amp; Loss'!G75/1000</f>
        <v>-347.37227016666668</v>
      </c>
      <c r="Y31" s="699">
        <f>-'Profit &amp; Loss'!M75/1000</f>
        <v>-2232.1667271666665</v>
      </c>
    </row>
    <row r="32" spans="4:25" ht="16" hidden="1" customHeight="1" outlineLevel="1">
      <c r="D32" s="701" t="s">
        <v>415</v>
      </c>
      <c r="F32" s="680">
        <f t="shared" ref="F32:K32" si="7">-F31/F$17</f>
        <v>8.2584888338079573E-2</v>
      </c>
      <c r="G32" s="680">
        <f t="shared" si="7"/>
        <v>0.12510620395855812</v>
      </c>
      <c r="H32" s="680">
        <f t="shared" si="7"/>
        <v>0.13072023842129729</v>
      </c>
      <c r="I32" s="680">
        <f t="shared" si="7"/>
        <v>7.8574245449054544E-2</v>
      </c>
      <c r="J32" s="680">
        <f t="shared" si="7"/>
        <v>7.2221217676150432E-2</v>
      </c>
      <c r="K32" s="680">
        <f t="shared" si="7"/>
        <v>7.5878516387354503E-2</v>
      </c>
      <c r="M32" s="680">
        <f>-M31/M$17</f>
        <v>8.7042914188499868E-2</v>
      </c>
      <c r="N32" s="675"/>
      <c r="O32" s="704">
        <f>-O31/O$17</f>
        <v>8.1616630896545098E-2</v>
      </c>
      <c r="P32" s="675"/>
      <c r="R32" s="1061"/>
      <c r="S32" s="1061"/>
      <c r="U32" s="680">
        <f>-U31/U$17</f>
        <v>9.9216051643437053E-2</v>
      </c>
      <c r="V32" s="680">
        <f>-V31/V$17</f>
        <v>8.0577849091045692E-2</v>
      </c>
      <c r="X32" s="680">
        <f>-X31/X$17</f>
        <v>8.2653604300487848E-2</v>
      </c>
      <c r="Y32" s="680">
        <f>-Y31/Y$17</f>
        <v>7.5167799145045858E-2</v>
      </c>
    </row>
    <row r="33" spans="4:25" ht="16" customHeight="1" collapsed="1">
      <c r="D33" s="686" t="s">
        <v>344</v>
      </c>
      <c r="F33" s="708">
        <f t="shared" ref="F33:K33" si="8">F29+F31</f>
        <v>1914.9352500000014</v>
      </c>
      <c r="G33" s="708">
        <f t="shared" si="8"/>
        <v>643.42172000000255</v>
      </c>
      <c r="H33" s="708">
        <f t="shared" si="8"/>
        <v>638.27392999999938</v>
      </c>
      <c r="I33" s="708">
        <f t="shared" si="8"/>
        <v>4704.6008679999986</v>
      </c>
      <c r="J33" s="708">
        <f t="shared" si="8"/>
        <v>4016.8694500000033</v>
      </c>
      <c r="K33" s="708">
        <f t="shared" si="8"/>
        <v>6838.2178384230792</v>
      </c>
      <c r="M33" s="708">
        <f>+M29+M31</f>
        <v>437.6667299999994</v>
      </c>
      <c r="N33" s="690">
        <f>IF(M33&gt;0,M33/X33-1,X33/M33-1)</f>
        <v>-0.23910081652254012</v>
      </c>
      <c r="O33" s="710">
        <f>+O29+O31</f>
        <v>3678.3130700000011</v>
      </c>
      <c r="P33" s="690">
        <f>IF(O33&gt;0,O33/Y33-1,Y33/O33-1)</f>
        <v>-2.2776526476795844E-2</v>
      </c>
      <c r="R33" s="1063">
        <f>+G33/F33-1</f>
        <v>-0.66399818479502004</v>
      </c>
      <c r="S33" s="691">
        <f>+(I33/F33)^(1/(3))-1</f>
        <v>0.34934466687299159</v>
      </c>
      <c r="U33" s="708">
        <f>+U29+U31</f>
        <v>362.39721999999978</v>
      </c>
      <c r="V33" s="708">
        <f>+V29+V31</f>
        <v>2835.6958999999979</v>
      </c>
      <c r="X33" s="708">
        <f>+X29+X31</f>
        <v>575.19674025641064</v>
      </c>
      <c r="Y33" s="708">
        <f>+Y29+Y31</f>
        <v>3764.044939217948</v>
      </c>
    </row>
    <row r="34" spans="4:25" ht="16" customHeight="1">
      <c r="D34" s="701" t="s">
        <v>311</v>
      </c>
      <c r="F34" s="680">
        <f t="shared" ref="F34:K34" si="9">+F33/F$17</f>
        <v>0.15976110960320178</v>
      </c>
      <c r="G34" s="680">
        <f t="shared" si="9"/>
        <v>5.6938064722423222E-2</v>
      </c>
      <c r="H34" s="680">
        <f t="shared" si="9"/>
        <v>7.4534381266867844E-2</v>
      </c>
      <c r="I34" s="680">
        <f t="shared" si="9"/>
        <v>0.17558044072348494</v>
      </c>
      <c r="J34" s="680">
        <f t="shared" si="9"/>
        <v>0.13067273265757595</v>
      </c>
      <c r="K34" s="680">
        <f t="shared" si="9"/>
        <v>0.12794959205668804</v>
      </c>
      <c r="M34" s="680">
        <f>+M33/M$17</f>
        <v>0.12487637632851535</v>
      </c>
      <c r="O34" s="711">
        <f>+O33/O$17</f>
        <v>0.13608541339119004</v>
      </c>
      <c r="R34" s="675"/>
      <c r="S34" s="675"/>
      <c r="U34" s="680">
        <f>+U33/U$17</f>
        <v>0.10924349358440803</v>
      </c>
      <c r="V34" s="680">
        <f>+V33/V$17</f>
        <v>0.1247593708459907</v>
      </c>
      <c r="X34" s="680">
        <f>+X33/X$17</f>
        <v>0.13686205793362122</v>
      </c>
      <c r="Y34" s="680">
        <f>+Y33/Y$17</f>
        <v>0.12675351286290162</v>
      </c>
    </row>
    <row r="35" spans="4:25" ht="5.25" customHeight="1"/>
    <row r="36" spans="4:25" thickBot="1">
      <c r="D36" s="667" t="s">
        <v>414</v>
      </c>
      <c r="E36" s="712"/>
      <c r="F36" s="667"/>
      <c r="G36" s="667"/>
      <c r="H36" s="667"/>
      <c r="I36" s="667"/>
      <c r="J36" s="667"/>
      <c r="K36" s="667"/>
      <c r="L36" s="712"/>
      <c r="M36" s="667"/>
      <c r="N36" s="713"/>
      <c r="O36" s="713"/>
      <c r="P36" s="667"/>
      <c r="Q36" s="712"/>
      <c r="R36" s="713"/>
      <c r="S36" s="667"/>
    </row>
    <row r="37" spans="4:25" ht="16" customHeight="1">
      <c r="D37" s="271" t="s">
        <v>413</v>
      </c>
      <c r="E37" s="712"/>
      <c r="F37" s="714">
        <f t="shared" ref="F37:K37" si="10">+F15/F11</f>
        <v>3180</v>
      </c>
      <c r="G37" s="714">
        <f t="shared" si="10"/>
        <v>3169.909090909091</v>
      </c>
      <c r="H37" s="714">
        <f t="shared" si="10"/>
        <v>3246.25</v>
      </c>
      <c r="I37" s="714">
        <f t="shared" si="10"/>
        <v>3147.6666666666665</v>
      </c>
      <c r="J37" s="714">
        <f t="shared" si="10"/>
        <v>3895.9411764705883</v>
      </c>
      <c r="K37" s="714">
        <f t="shared" si="10"/>
        <v>4124.5200000000004</v>
      </c>
      <c r="L37" s="715"/>
      <c r="M37" s="714" t="e">
        <f>+M15/M11</f>
        <v>#REF!</v>
      </c>
      <c r="N37" s="715"/>
      <c r="O37" s="714" t="e">
        <f>+O15/O11</f>
        <v>#REF!</v>
      </c>
      <c r="P37" s="716"/>
      <c r="Q37" s="715"/>
      <c r="R37" s="680">
        <f>+G37/F37-1</f>
        <v>-3.1732418524871298E-3</v>
      </c>
      <c r="S37" s="680">
        <f>+(H37/F37)^(1/(2))-1</f>
        <v>1.036297108184514E-2</v>
      </c>
      <c r="Y37" s="717"/>
    </row>
    <row r="38" spans="4:25" ht="16" customHeight="1">
      <c r="D38" s="271" t="s">
        <v>378</v>
      </c>
      <c r="F38" s="718">
        <f t="shared" ref="F38:K38" si="11">+F17/F14</f>
        <v>1331.8046166666668</v>
      </c>
      <c r="G38" s="718">
        <f t="shared" si="11"/>
        <v>1027.3071963636364</v>
      </c>
      <c r="H38" s="718">
        <f t="shared" si="11"/>
        <v>713.6236091666666</v>
      </c>
      <c r="I38" s="718">
        <f t="shared" si="11"/>
        <v>1786.3040813333332</v>
      </c>
      <c r="J38" s="718">
        <f t="shared" si="11"/>
        <v>1808.2306341176468</v>
      </c>
      <c r="K38" s="718">
        <f t="shared" si="11"/>
        <v>2137.78496</v>
      </c>
      <c r="L38" s="719"/>
      <c r="M38" s="718" t="e">
        <f>+M17/M14</f>
        <v>#REF!</v>
      </c>
      <c r="N38" s="720"/>
      <c r="O38" s="718" t="e">
        <f>+O17/O14</f>
        <v>#REF!</v>
      </c>
      <c r="P38" s="675"/>
      <c r="Q38" s="719"/>
      <c r="R38" s="680">
        <f>+G38/F38-1</f>
        <v>-0.22863520406255067</v>
      </c>
      <c r="S38" s="680">
        <f>+(H38/F38)^(1/(2))-1</f>
        <v>-0.26799449563293254</v>
      </c>
    </row>
    <row r="39" spans="4:25" ht="16" customHeight="1">
      <c r="D39" s="271" t="s">
        <v>412</v>
      </c>
      <c r="F39" s="714">
        <f t="shared" ref="F39:K39" si="12">+(F17*1000)/F15</f>
        <v>418.80648322851158</v>
      </c>
      <c r="G39" s="714">
        <f t="shared" si="12"/>
        <v>324.08096475379278</v>
      </c>
      <c r="H39" s="714">
        <f t="shared" si="12"/>
        <v>219.83014529585421</v>
      </c>
      <c r="I39" s="714">
        <f t="shared" si="12"/>
        <v>567.50103187546324</v>
      </c>
      <c r="J39" s="714">
        <f t="shared" si="12"/>
        <v>464.13191375639803</v>
      </c>
      <c r="K39" s="714">
        <f t="shared" si="12"/>
        <v>518.31121197133245</v>
      </c>
      <c r="L39" s="715"/>
      <c r="M39" s="714">
        <f>+(M17*1000)/M15</f>
        <v>43.085093919799377</v>
      </c>
      <c r="N39" s="715"/>
      <c r="O39" s="714">
        <f>+(O17*1000)/O15</f>
        <v>332.27748223637309</v>
      </c>
      <c r="P39" s="675"/>
      <c r="Q39" s="715"/>
      <c r="R39" s="680">
        <f>+G39/F39-1</f>
        <v>-0.22617968505285557</v>
      </c>
      <c r="S39" s="680">
        <f>+(H39/F39)^(1/(2))-1</f>
        <v>-0.2755024428663756</v>
      </c>
      <c r="W39" s="717"/>
    </row>
    <row r="40" spans="4:25" ht="16" customHeight="1">
      <c r="D40" s="271" t="s">
        <v>411</v>
      </c>
      <c r="F40" s="680">
        <f>+F46/F$49</f>
        <v>0</v>
      </c>
      <c r="G40" s="680">
        <f>+G46/G$49</f>
        <v>0</v>
      </c>
      <c r="H40" s="680">
        <f>+H46/H$49</f>
        <v>0</v>
      </c>
      <c r="I40" s="680">
        <f>+I46/I$49</f>
        <v>0</v>
      </c>
      <c r="J40" s="680">
        <f>+J46/J$49</f>
        <v>0</v>
      </c>
      <c r="K40" s="680">
        <v>0</v>
      </c>
      <c r="L40" s="676"/>
      <c r="M40" s="680">
        <v>0</v>
      </c>
      <c r="N40" s="680"/>
      <c r="O40" s="680">
        <f>IFERROR(+O46/O$49,0)</f>
        <v>0</v>
      </c>
      <c r="P40" s="675"/>
      <c r="Q40" s="676"/>
      <c r="R40" s="721">
        <f>IFERROR(+G40/F40-1,0)</f>
        <v>0</v>
      </c>
      <c r="S40" s="721">
        <f>IFERROR(+(H40/F40)^(1/(2))-1,0)</f>
        <v>0</v>
      </c>
    </row>
    <row r="41" spans="4:25" ht="16" customHeight="1">
      <c r="D41" s="271" t="s">
        <v>410</v>
      </c>
      <c r="F41" s="680">
        <f t="shared" ref="F41:K41" si="13">+F45/F$49</f>
        <v>0.73910487729158092</v>
      </c>
      <c r="G41" s="680">
        <f t="shared" si="13"/>
        <v>0.72257747500217495</v>
      </c>
      <c r="H41" s="680">
        <f t="shared" si="13"/>
        <v>0.72774566077831238</v>
      </c>
      <c r="I41" s="680">
        <f t="shared" si="13"/>
        <v>0.71</v>
      </c>
      <c r="J41" s="680">
        <f>+J45/J$49</f>
        <v>0.71089221427720284</v>
      </c>
      <c r="K41" s="680">
        <f t="shared" si="13"/>
        <v>0.71499999999999997</v>
      </c>
      <c r="L41" s="680"/>
      <c r="M41" s="680">
        <f>IFERROR(+M45/M$49,0)</f>
        <v>0.686843718802161</v>
      </c>
      <c r="N41" s="680"/>
      <c r="O41" s="680">
        <f>IFERROR(+O45/O$49,0)</f>
        <v>1.0795442172037242</v>
      </c>
      <c r="P41" s="675"/>
      <c r="Q41" s="680"/>
      <c r="R41" s="721">
        <f>IFERROR(+G41/F41-1,0)</f>
        <v>-2.2361376304226188E-2</v>
      </c>
      <c r="S41" s="721">
        <f>IFERROR(+(H41/F41)^(1/(2))-1,0)</f>
        <v>-7.7141959975127739E-3</v>
      </c>
    </row>
    <row r="42" spans="4:25" ht="16" customHeight="1">
      <c r="D42" s="271" t="s">
        <v>409</v>
      </c>
      <c r="F42" s="680">
        <f t="shared" ref="F42:K42" si="14">+F47/F$49</f>
        <v>0.26089512270841902</v>
      </c>
      <c r="G42" s="680">
        <f t="shared" si="14"/>
        <v>0.27742252499782494</v>
      </c>
      <c r="H42" s="680">
        <f t="shared" si="14"/>
        <v>0.27225433922168751</v>
      </c>
      <c r="I42" s="680">
        <f t="shared" si="14"/>
        <v>0.28999999999999998</v>
      </c>
      <c r="J42" s="680">
        <f>+J47/J$49</f>
        <v>0.28858162691725714</v>
      </c>
      <c r="K42" s="680">
        <f t="shared" si="14"/>
        <v>0.28500000000000009</v>
      </c>
      <c r="L42" s="676"/>
      <c r="M42" s="680">
        <f>1-M41</f>
        <v>0.313156281197839</v>
      </c>
      <c r="N42" s="680"/>
      <c r="O42" s="680">
        <f>1-O41</f>
        <v>-7.9544217203724177E-2</v>
      </c>
      <c r="P42" s="675"/>
      <c r="Q42" s="676"/>
      <c r="R42" s="721">
        <f>IFERROR(+G42/F42-1,0)</f>
        <v>6.3348835799729386E-2</v>
      </c>
      <c r="S42" s="721">
        <f>IFERROR(+(H42/F42)^(1/(2))-1,0)</f>
        <v>2.1537761284144974E-2</v>
      </c>
    </row>
    <row r="43" spans="4:25" ht="16" customHeight="1">
      <c r="F43" s="675"/>
      <c r="G43" s="675"/>
      <c r="H43" s="675"/>
      <c r="I43" s="675"/>
      <c r="J43" s="675"/>
      <c r="K43" s="675"/>
      <c r="L43" s="676"/>
      <c r="M43" s="675"/>
      <c r="N43" s="675"/>
      <c r="O43" s="675"/>
      <c r="P43" s="675"/>
      <c r="Q43" s="676"/>
      <c r="R43" s="675"/>
      <c r="S43" s="675"/>
    </row>
    <row r="44" spans="4:25" ht="16" customHeight="1">
      <c r="F44" s="675"/>
      <c r="G44" s="675"/>
      <c r="H44" s="675"/>
      <c r="I44" s="675"/>
      <c r="J44" s="675"/>
      <c r="K44" s="675"/>
      <c r="L44" s="676"/>
      <c r="M44" s="675"/>
      <c r="N44" s="675"/>
      <c r="O44" s="675"/>
      <c r="P44" s="675"/>
      <c r="Q44" s="676"/>
      <c r="R44" s="675"/>
      <c r="S44" s="675"/>
    </row>
    <row r="45" spans="4:25" ht="16" hidden="1" customHeight="1" outlineLevel="1">
      <c r="D45" s="271" t="s">
        <v>32</v>
      </c>
      <c r="F45" s="714">
        <v>8859.0895899999996</v>
      </c>
      <c r="G45" s="714">
        <v>8165.3994399999992</v>
      </c>
      <c r="H45" s="714">
        <v>6232.0378199999996</v>
      </c>
      <c r="I45" s="714">
        <v>19024.138466199998</v>
      </c>
      <c r="J45" s="714">
        <v>21852.770349999999</v>
      </c>
      <c r="K45" s="714">
        <f>K49*0.715</f>
        <v>38212.906159999999</v>
      </c>
      <c r="L45" s="676"/>
      <c r="M45" s="699">
        <f>'Restaurant Sales'!F48/1000</f>
        <v>2407.2498999999998</v>
      </c>
      <c r="N45" s="675"/>
      <c r="O45" s="699">
        <f>'Restaurant Sales'!L48/1000</f>
        <v>29179.480040000002</v>
      </c>
      <c r="P45" s="675"/>
      <c r="Q45" s="676"/>
      <c r="R45" s="675"/>
      <c r="S45" s="675"/>
    </row>
    <row r="46" spans="4:25" ht="16" hidden="1" customHeight="1" outlineLevel="1">
      <c r="D46" s="271" t="s">
        <v>408</v>
      </c>
      <c r="F46" s="714">
        <v>0</v>
      </c>
      <c r="G46" s="714">
        <v>0</v>
      </c>
      <c r="H46" s="714">
        <v>0</v>
      </c>
      <c r="I46" s="714"/>
      <c r="J46" s="714">
        <v>0</v>
      </c>
      <c r="K46" s="714">
        <v>0</v>
      </c>
      <c r="L46" s="676"/>
      <c r="M46" s="699">
        <v>0</v>
      </c>
      <c r="N46" s="675"/>
      <c r="O46" s="699">
        <v>0</v>
      </c>
      <c r="P46" s="675"/>
      <c r="Q46" s="676"/>
      <c r="R46" s="675"/>
      <c r="S46" s="675"/>
    </row>
    <row r="47" spans="4:25" ht="16" hidden="1" customHeight="1" outlineLevel="1">
      <c r="D47" s="271" t="s">
        <v>407</v>
      </c>
      <c r="F47" s="714">
        <v>3127.1519600000006</v>
      </c>
      <c r="G47" s="714">
        <v>3134.9797199999998</v>
      </c>
      <c r="H47" s="714">
        <v>2331.4454899999992</v>
      </c>
      <c r="I47" s="714">
        <v>7770.4227537999996</v>
      </c>
      <c r="J47" s="714">
        <v>8870.976349999999</v>
      </c>
      <c r="K47" s="714">
        <f>K49-K45</f>
        <v>15231.717840000005</v>
      </c>
      <c r="L47" s="676"/>
      <c r="M47" s="714">
        <f>'Restaurant Sales'!F49/1000</f>
        <v>882.48099000000013</v>
      </c>
      <c r="N47" s="675"/>
      <c r="O47" s="714">
        <f>'Restaurant Sales'!L49/1000</f>
        <v>11101.437179999999</v>
      </c>
      <c r="P47" s="675"/>
      <c r="Q47" s="676"/>
      <c r="R47" s="675"/>
      <c r="S47" s="675"/>
    </row>
    <row r="48" spans="4:25" ht="16" hidden="1" customHeight="1" outlineLevel="1">
      <c r="D48" s="271" t="s">
        <v>406</v>
      </c>
      <c r="F48" s="714"/>
      <c r="G48" s="714"/>
      <c r="H48" s="714"/>
      <c r="I48" s="714"/>
      <c r="J48" s="714">
        <v>16.174080000000075</v>
      </c>
      <c r="K48" s="714">
        <v>0</v>
      </c>
      <c r="L48" s="676"/>
      <c r="M48" s="714">
        <f>'Restaurant Sales'!F50/1000</f>
        <v>4.5235199999999995</v>
      </c>
      <c r="N48" s="675"/>
      <c r="O48" s="714">
        <f>'Restaurant Sales'!L50/1000</f>
        <v>50.008569999999999</v>
      </c>
      <c r="P48" s="675"/>
      <c r="Q48" s="676"/>
      <c r="R48" s="675"/>
      <c r="S48" s="675"/>
    </row>
    <row r="49" spans="4:19" ht="16" hidden="1" customHeight="1" outlineLevel="1">
      <c r="D49" s="722" t="s">
        <v>68</v>
      </c>
      <c r="F49" s="723">
        <f t="shared" ref="F49:K49" si="15">+F17</f>
        <v>11986.241550000001</v>
      </c>
      <c r="G49" s="723">
        <f t="shared" si="15"/>
        <v>11300.37916</v>
      </c>
      <c r="H49" s="723">
        <f t="shared" si="15"/>
        <v>8563.4833099999996</v>
      </c>
      <c r="I49" s="723">
        <f t="shared" si="15"/>
        <v>26794.56122</v>
      </c>
      <c r="J49" s="723">
        <f t="shared" si="15"/>
        <v>30739.920779999997</v>
      </c>
      <c r="K49" s="723">
        <f t="shared" si="15"/>
        <v>53444.624000000003</v>
      </c>
      <c r="L49" s="676"/>
      <c r="M49" s="723">
        <f>+M17</f>
        <v>3504.8000499999998</v>
      </c>
      <c r="N49" s="675"/>
      <c r="O49" s="723">
        <f>+O17</f>
        <v>27029.444070000005</v>
      </c>
      <c r="P49" s="675"/>
      <c r="Q49" s="676"/>
      <c r="R49" s="675"/>
      <c r="S49" s="675"/>
    </row>
    <row r="50" spans="4:19" ht="16" customHeight="1" collapsed="1"/>
    <row r="72" spans="19:37" ht="15"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9:37" ht="15"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9:37" ht="15"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9:37" ht="15"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9:37" ht="15"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9:37" ht="15"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9:37" ht="15"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9:37" ht="15"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9:37" ht="15"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9:37" ht="15"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9:37" ht="15"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9:37" ht="15"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9:37" ht="15"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9:37" ht="15"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9:37" ht="15"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9:37" ht="15"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9:37" ht="15"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9:37" ht="15"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9:37" ht="15"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9:37" ht="15"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9:37" ht="15"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9:37" ht="15"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9:37" ht="15"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9:37" ht="15"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9:37" ht="15"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9:37" ht="15"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9:37" ht="15"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9:37" ht="15"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9:37" ht="15"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9:37" ht="15"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9:37" ht="15"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9:37" ht="15"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9:37" ht="15"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9:37" ht="15"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9:37" ht="15"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9:37" ht="15"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9:37" ht="15"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9:37" ht="15"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9:37" ht="15"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9:37" ht="15"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9:37" ht="15"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9:37" ht="15"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9:37" ht="15"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9:37" ht="15"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9:37" ht="15"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9:37" ht="15"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9:37" ht="15"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9:37" ht="15"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9:37" ht="15"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9:37" ht="15"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9:37" ht="15"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9:37" ht="15"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9:37" ht="15"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9:37" ht="15"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9:37" ht="15"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9:37" ht="15"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9:37" ht="15"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9:37" ht="15"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9:37" ht="15"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9:37" ht="15"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9:37" ht="15"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9:37" ht="15"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9:37" ht="15"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9:37" ht="15"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9:37" ht="15"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9:37" ht="15"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9:37" ht="15"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9:37" ht="15"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9:37" ht="15"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9:37" ht="15"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9:37" ht="15"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9:37" ht="15"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9:37" ht="15"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9:37" ht="15"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9:37" ht="15"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9:37" ht="15"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9:37" ht="15"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9:37" ht="15"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9:37" ht="15"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9:37" ht="15"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9:37" ht="15"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9:37" ht="15"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9:37" ht="15"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9:37" ht="15"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9:37" ht="15"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9:37" ht="15"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9:37" ht="15"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9:37" ht="15"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9:37" ht="15"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9:37" ht="15"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9:37" ht="15"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9:37" ht="15"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9:37" ht="15"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9:37" ht="15"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9:37" ht="15"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9:37" ht="15"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9:37" ht="15"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9:37" ht="15"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9:37" ht="15"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9:37" ht="15"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9:37" ht="15"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9:37" ht="15"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9:37" ht="15"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9:37" ht="15"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9:37" ht="15"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9:37" ht="15"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9:37" ht="15"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9:37" ht="15"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9:37" ht="15"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9:37" ht="15"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9:37" ht="15"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9:37" ht="15"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9:37" ht="15"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9:37" ht="15"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9:37" ht="15"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9:37" ht="15"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9:37" ht="15"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9:37" ht="15"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9:37" ht="15"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9:37" ht="15"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9:37" ht="15"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9:37" ht="15"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9:37" ht="15"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9:37" ht="15"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9:37" ht="15"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9:37" ht="15"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9:37" ht="15"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9:37" ht="15"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9:37" ht="15"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9:37" ht="15"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9:37" ht="15"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9:37" ht="15"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9:37" ht="15"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9:37" ht="15"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9:37" ht="15"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9:37" ht="15"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9:37" ht="15"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9:37" ht="15"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9:37" ht="15"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9:37" ht="15"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9:37" ht="15"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9:37" ht="15"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9:37" ht="15"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9:37" ht="15"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9:37" ht="15"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9:37" ht="15"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9:37" ht="15"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9:37" ht="15"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9:37" ht="15"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9:37" ht="15"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9:37" ht="15"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9:37" ht="15"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9:37" ht="15"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9:37" ht="15"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9:37" ht="15"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9:37" ht="15"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9:37" ht="15"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9:37" ht="15"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9:37" ht="15"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</sheetData>
  <mergeCells count="2">
    <mergeCell ref="M5:P5"/>
    <mergeCell ref="F8:K8"/>
  </mergeCells>
  <conditionalFormatting sqref="N11:N14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P11:P13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3F5B5-B63A-4A5E-A84C-35E09740DFBA}">
  <sheetPr codeName="Sheet31">
    <tabColor theme="9" tint="-0.499984740745262"/>
  </sheetPr>
  <dimension ref="C2:P62"/>
  <sheetViews>
    <sheetView showGridLines="0" topLeftCell="A30" zoomScale="130" zoomScaleNormal="130" workbookViewId="0">
      <selection activeCell="Q38" sqref="Q38"/>
    </sheetView>
  </sheetViews>
  <sheetFormatPr baseColWidth="10" defaultColWidth="9" defaultRowHeight="11" outlineLevelRow="1"/>
  <cols>
    <col min="1" max="1" width="3" style="728" customWidth="1"/>
    <col min="2" max="2" width="1.5" style="728" customWidth="1"/>
    <col min="3" max="3" width="20.83203125" style="728" customWidth="1"/>
    <col min="4" max="4" width="12" style="728" customWidth="1"/>
    <col min="5" max="8" width="13.83203125" style="730" customWidth="1"/>
    <col min="9" max="9" width="1.5" style="728" customWidth="1"/>
    <col min="10" max="10" width="9" style="728"/>
    <col min="11" max="14" width="12" style="728" customWidth="1"/>
    <col min="15" max="16384" width="9" style="728"/>
  </cols>
  <sheetData>
    <row r="2" spans="3:16">
      <c r="C2" s="728" t="s">
        <v>405</v>
      </c>
      <c r="E2" s="729">
        <f>Tearsheet!L8</f>
        <v>45322</v>
      </c>
    </row>
    <row r="3" spans="3:16">
      <c r="K3" s="731" t="s">
        <v>404</v>
      </c>
      <c r="L3" s="732"/>
    </row>
    <row r="4" spans="3:16">
      <c r="K4" s="733"/>
      <c r="L4" s="733"/>
    </row>
    <row r="5" spans="3:16" s="643" customFormat="1" ht="18" customHeight="1" thickBot="1">
      <c r="C5" s="644" t="s">
        <v>403</v>
      </c>
      <c r="D5" s="645"/>
      <c r="E5" s="734"/>
      <c r="F5" s="734"/>
      <c r="G5" s="735"/>
      <c r="H5" s="735"/>
      <c r="I5" s="646"/>
      <c r="J5" s="646"/>
      <c r="K5" s="646"/>
      <c r="L5" s="646"/>
    </row>
    <row r="6" spans="3:16">
      <c r="P6" s="736"/>
    </row>
    <row r="7" spans="3:16" ht="10" customHeight="1">
      <c r="E7" s="1354" t="s">
        <v>402</v>
      </c>
      <c r="F7" s="1354"/>
      <c r="G7" s="650"/>
      <c r="H7" s="650"/>
      <c r="J7" s="270"/>
      <c r="K7" s="269" t="str">
        <f>E7</f>
        <v xml:space="preserve">Mowgli </v>
      </c>
      <c r="L7" s="269"/>
    </row>
    <row r="8" spans="3:16" ht="12" thickBot="1">
      <c r="E8" s="651"/>
      <c r="F8" s="652"/>
      <c r="G8" s="650"/>
      <c r="H8" s="650"/>
      <c r="K8" s="268"/>
      <c r="L8" s="267"/>
    </row>
    <row r="9" spans="3:16" ht="4" customHeight="1"/>
    <row r="10" spans="3:16">
      <c r="C10" s="728" t="s">
        <v>401</v>
      </c>
      <c r="E10" s="1355">
        <v>44953</v>
      </c>
      <c r="F10" s="1355"/>
      <c r="G10" s="737"/>
      <c r="H10" s="737"/>
    </row>
    <row r="11" spans="3:16" ht="2.25" customHeight="1"/>
    <row r="12" spans="3:16" ht="20.25" customHeight="1" thickBot="1">
      <c r="C12" s="260" t="s">
        <v>400</v>
      </c>
      <c r="D12" s="264"/>
      <c r="E12" s="1356">
        <f>+$E$2</f>
        <v>45322</v>
      </c>
      <c r="F12" s="1357"/>
      <c r="G12" s="650"/>
      <c r="H12" s="650"/>
      <c r="J12" s="739"/>
      <c r="K12" s="740">
        <v>1.3</v>
      </c>
      <c r="L12" s="740"/>
    </row>
    <row r="13" spans="3:16" ht="4" customHeight="1">
      <c r="C13" s="266"/>
      <c r="D13" s="265"/>
      <c r="E13" s="653"/>
      <c r="F13" s="653"/>
      <c r="G13" s="653"/>
      <c r="H13" s="653"/>
    </row>
    <row r="14" spans="3:16" ht="18" customHeight="1">
      <c r="C14" s="728" t="s">
        <v>399</v>
      </c>
      <c r="E14" s="1358">
        <f>K14*$K$12</f>
        <v>13.440617000000001</v>
      </c>
      <c r="F14" s="1359"/>
      <c r="G14" s="741"/>
      <c r="H14" s="741"/>
      <c r="K14" s="742">
        <v>10.338936153846154</v>
      </c>
      <c r="L14" s="742"/>
    </row>
    <row r="15" spans="3:16" ht="18" customHeight="1" thickBot="1">
      <c r="C15" s="728" t="s">
        <v>398</v>
      </c>
      <c r="E15" s="1360">
        <f>K15*$K$12</f>
        <v>9.0926880000000008</v>
      </c>
      <c r="F15" s="1361"/>
      <c r="G15" s="743"/>
      <c r="H15" s="743"/>
      <c r="K15" s="744">
        <v>6.9943753846153847</v>
      </c>
      <c r="L15" s="744"/>
    </row>
    <row r="16" spans="3:16" ht="14.25" customHeight="1">
      <c r="C16" s="745" t="s">
        <v>397</v>
      </c>
      <c r="D16" s="745"/>
      <c r="E16" s="1352">
        <f>SUM(E14:E15)</f>
        <v>22.533305000000002</v>
      </c>
      <c r="F16" s="1353"/>
      <c r="G16" s="746"/>
      <c r="H16" s="746"/>
      <c r="K16" s="747">
        <f>SUM(K14:K15)</f>
        <v>17.333311538461537</v>
      </c>
      <c r="L16" s="747"/>
    </row>
    <row r="17" spans="3:14" ht="2.25" customHeight="1">
      <c r="E17" s="748"/>
      <c r="F17" s="749"/>
      <c r="K17" s="750"/>
      <c r="L17" s="750"/>
    </row>
    <row r="18" spans="3:14" ht="14.25" customHeight="1">
      <c r="C18" s="751" t="s">
        <v>396</v>
      </c>
      <c r="D18" s="739"/>
      <c r="E18" s="752"/>
      <c r="F18" s="753"/>
      <c r="G18" s="754"/>
      <c r="H18" s="754"/>
      <c r="K18" s="755"/>
      <c r="L18" s="755"/>
    </row>
    <row r="19" spans="3:14" ht="14.25" customHeight="1">
      <c r="C19" s="739"/>
      <c r="D19" s="739"/>
      <c r="E19" s="756"/>
      <c r="F19" s="757"/>
      <c r="G19" s="270"/>
      <c r="H19" s="270"/>
    </row>
    <row r="20" spans="3:14" ht="2.25" customHeight="1"/>
    <row r="21" spans="3:14" ht="12" thickBot="1">
      <c r="C21" s="260" t="s">
        <v>395</v>
      </c>
      <c r="D21" s="264"/>
      <c r="E21" s="758" t="s">
        <v>394</v>
      </c>
      <c r="F21" s="758" t="s">
        <v>393</v>
      </c>
      <c r="G21" s="758" t="s">
        <v>655</v>
      </c>
      <c r="H21" s="758" t="s">
        <v>656</v>
      </c>
      <c r="K21" s="759" t="s">
        <v>661</v>
      </c>
      <c r="L21" s="759" t="s">
        <v>391</v>
      </c>
      <c r="M21" s="759" t="s">
        <v>390</v>
      </c>
      <c r="N21" s="759" t="s">
        <v>662</v>
      </c>
    </row>
    <row r="22" spans="3:14" ht="2.25" customHeight="1">
      <c r="C22" s="263"/>
      <c r="D22" s="262"/>
      <c r="E22" s="261"/>
      <c r="F22" s="261"/>
      <c r="G22" s="261"/>
      <c r="H22" s="261"/>
      <c r="K22" s="760"/>
      <c r="L22" s="760"/>
      <c r="M22" s="760"/>
      <c r="N22" s="760"/>
    </row>
    <row r="23" spans="3:14" ht="13.5" customHeight="1">
      <c r="C23" s="761" t="s">
        <v>389</v>
      </c>
      <c r="E23" s="783">
        <v>13</v>
      </c>
      <c r="F23" s="783">
        <v>15</v>
      </c>
      <c r="G23" s="783">
        <v>17</v>
      </c>
      <c r="H23" s="783">
        <f>'P&amp;L Summary'!K11</f>
        <v>25</v>
      </c>
      <c r="K23" s="760"/>
      <c r="L23" s="760"/>
      <c r="M23" s="760"/>
      <c r="N23" s="760"/>
    </row>
    <row r="24" spans="3:14" ht="13.5" customHeight="1">
      <c r="C24" s="761" t="s">
        <v>388</v>
      </c>
      <c r="E24" s="783"/>
      <c r="F24" s="783"/>
      <c r="G24" s="783"/>
      <c r="H24" s="783"/>
      <c r="K24" s="760"/>
      <c r="L24" s="760"/>
      <c r="M24" s="760"/>
      <c r="N24" s="760"/>
    </row>
    <row r="25" spans="3:14" ht="13.5" customHeight="1" thickBot="1">
      <c r="C25" s="728" t="s">
        <v>387</v>
      </c>
      <c r="E25" s="783">
        <f>'P&amp;L Summary'!H13</f>
        <v>0</v>
      </c>
      <c r="F25" s="783">
        <f>'P&amp;L Summary'!I13</f>
        <v>0</v>
      </c>
      <c r="G25" s="783">
        <f>'P&amp;L Summary'!J13</f>
        <v>0</v>
      </c>
      <c r="H25" s="783">
        <v>0</v>
      </c>
      <c r="K25" s="760"/>
      <c r="L25" s="760"/>
      <c r="M25" s="760"/>
      <c r="N25" s="760"/>
    </row>
    <row r="26" spans="3:14" ht="17.25" customHeight="1">
      <c r="C26" s="745" t="s">
        <v>386</v>
      </c>
      <c r="D26" s="762"/>
      <c r="E26" s="784">
        <f>SUM(E23:E25)</f>
        <v>13</v>
      </c>
      <c r="F26" s="784">
        <f>SUM(F23:F25)</f>
        <v>15</v>
      </c>
      <c r="G26" s="784">
        <f>SUM(G23:G25)</f>
        <v>17</v>
      </c>
      <c r="H26" s="784">
        <f>SUM(H23:H25)</f>
        <v>25</v>
      </c>
      <c r="K26" s="760"/>
      <c r="L26" s="760"/>
      <c r="M26" s="760"/>
      <c r="N26" s="760"/>
    </row>
    <row r="27" spans="3:14" ht="17.25" customHeight="1">
      <c r="C27" s="751" t="s">
        <v>385</v>
      </c>
      <c r="E27" s="785">
        <v>0</v>
      </c>
      <c r="F27" s="785">
        <f>+F26-E26</f>
        <v>2</v>
      </c>
      <c r="G27" s="785">
        <f>+G26-F26</f>
        <v>2</v>
      </c>
      <c r="H27" s="785">
        <f>+H26-G26</f>
        <v>8</v>
      </c>
      <c r="K27" s="760"/>
      <c r="L27" s="760"/>
      <c r="M27" s="760"/>
      <c r="N27" s="760"/>
    </row>
    <row r="28" spans="3:14" s="763" customFormat="1" ht="17.25" customHeight="1" outlineLevel="1">
      <c r="C28" s="763" t="s">
        <v>384</v>
      </c>
      <c r="E28" s="786">
        <f>'P&amp;L Summary'!H15</f>
        <v>38955</v>
      </c>
      <c r="F28" s="786">
        <f>'P&amp;L Summary'!I15</f>
        <v>47215</v>
      </c>
      <c r="G28" s="786">
        <f>'P&amp;L Summary'!J15</f>
        <v>66231</v>
      </c>
      <c r="H28" s="786">
        <f>'P&amp;L Summary'!K15</f>
        <v>103113</v>
      </c>
      <c r="K28" s="764"/>
      <c r="L28" s="764"/>
      <c r="M28" s="764"/>
      <c r="N28" s="764"/>
    </row>
    <row r="29" spans="3:14" ht="17.25" customHeight="1">
      <c r="C29" s="739" t="s">
        <v>33</v>
      </c>
      <c r="D29" s="739"/>
      <c r="E29" s="787">
        <f t="shared" ref="E29:H33" si="0">K29*$K$12</f>
        <v>11132.528302999999</v>
      </c>
      <c r="F29" s="787">
        <f t="shared" si="0"/>
        <v>34832.929585999998</v>
      </c>
      <c r="G29" s="787">
        <f t="shared" si="0"/>
        <v>39961.897013999995</v>
      </c>
      <c r="H29" s="787">
        <f t="shared" si="0"/>
        <v>69478.011200000008</v>
      </c>
      <c r="K29" s="765">
        <f>'P&amp;L Summary'!H17</f>
        <v>8563.4833099999996</v>
      </c>
      <c r="L29" s="765">
        <f>'P&amp;L Summary'!I17</f>
        <v>26794.56122</v>
      </c>
      <c r="M29" s="765">
        <f>'P&amp;L Summary'!J17</f>
        <v>30739.920779999997</v>
      </c>
      <c r="N29" s="765">
        <f>'P&amp;L Summary'!K17</f>
        <v>53444.624000000003</v>
      </c>
    </row>
    <row r="30" spans="3:14" ht="17.25" customHeight="1">
      <c r="C30" s="728" t="s">
        <v>383</v>
      </c>
      <c r="D30" s="739"/>
      <c r="E30" s="788">
        <f t="shared" si="0"/>
        <v>-2454.8733299999999</v>
      </c>
      <c r="F30" s="788">
        <f t="shared" si="0"/>
        <v>-8483.1104800000012</v>
      </c>
      <c r="G30" s="788">
        <f t="shared" si="0"/>
        <v>-10013.215250999994</v>
      </c>
      <c r="H30" s="788">
        <f t="shared" si="0"/>
        <v>-16004.66610925</v>
      </c>
      <c r="K30" s="766">
        <f>'P&amp;L Summary'!H19</f>
        <v>-1888.3641</v>
      </c>
      <c r="L30" s="766">
        <f>'P&amp;L Summary'!I19</f>
        <v>-6525.4696000000004</v>
      </c>
      <c r="M30" s="766">
        <f>'P&amp;L Summary'!J19</f>
        <v>-7702.473269999995</v>
      </c>
      <c r="N30" s="766">
        <f>'P&amp;L Summary'!K19</f>
        <v>-12311.281622499999</v>
      </c>
    </row>
    <row r="31" spans="3:14" ht="17.25" customHeight="1">
      <c r="C31" s="728" t="s">
        <v>382</v>
      </c>
      <c r="D31" s="739"/>
      <c r="E31" s="788">
        <f t="shared" si="0"/>
        <v>-3946.5486190000006</v>
      </c>
      <c r="F31" s="788">
        <f t="shared" si="0"/>
        <v>-11640.852121600003</v>
      </c>
      <c r="G31" s="788">
        <f t="shared" si="0"/>
        <v>-13379.164226999997</v>
      </c>
      <c r="H31" s="788">
        <f t="shared" si="0"/>
        <v>-23687.851782400005</v>
      </c>
      <c r="K31" s="766">
        <f>'P&amp;L Summary'!H23</f>
        <v>-3035.8066300000005</v>
      </c>
      <c r="L31" s="766">
        <f>'P&amp;L Summary'!I23</f>
        <v>-8954.5016320000013</v>
      </c>
      <c r="M31" s="766">
        <f>'P&amp;L Summary'!J23</f>
        <v>-10291.664789999997</v>
      </c>
      <c r="N31" s="766">
        <f>'P&amp;L Summary'!K23</f>
        <v>-18221.424448000002</v>
      </c>
    </row>
    <row r="32" spans="3:14" ht="17.25" customHeight="1">
      <c r="C32" s="728" t="s">
        <v>40</v>
      </c>
      <c r="D32" s="739"/>
      <c r="E32" s="788">
        <f t="shared" si="0"/>
        <v>-881.85380399999997</v>
      </c>
      <c r="F32" s="788">
        <f t="shared" si="0"/>
        <v>-1492.1425692318562</v>
      </c>
      <c r="G32" s="788">
        <f t="shared" si="0"/>
        <v>-3013.6014610000007</v>
      </c>
      <c r="H32" s="788">
        <f t="shared" si="0"/>
        <v>-5680.1296094999989</v>
      </c>
      <c r="K32" s="766">
        <f>'P&amp;L Summary'!H25</f>
        <v>-678.34907999999996</v>
      </c>
      <c r="L32" s="766">
        <f>'P&amp;L Summary'!I25</f>
        <v>-1147.801976332197</v>
      </c>
      <c r="M32" s="766">
        <f>'P&amp;L Summary'!J25</f>
        <v>-2318.1549700000005</v>
      </c>
      <c r="N32" s="766">
        <f>'P&amp;L Summary'!K25</f>
        <v>-4369.3304688461531</v>
      </c>
    </row>
    <row r="33" spans="3:14" ht="17.25" customHeight="1" thickBot="1">
      <c r="C33" s="728" t="s">
        <v>381</v>
      </c>
      <c r="D33" s="739"/>
      <c r="E33" s="789">
        <f t="shared" si="0"/>
        <v>-1564.249687</v>
      </c>
      <c r="F33" s="789">
        <f t="shared" si="0"/>
        <v>-4363.8721277681443</v>
      </c>
      <c r="G33" s="788">
        <f t="shared" si="0"/>
        <v>-5447.888927</v>
      </c>
      <c r="H33" s="788">
        <f t="shared" si="0"/>
        <v>-9943.7920974999997</v>
      </c>
      <c r="K33" s="766">
        <f>('P&amp;L Summary'!H27)</f>
        <v>-1203.26899</v>
      </c>
      <c r="L33" s="766">
        <f>('P&amp;L Summary'!I27)</f>
        <v>-3356.8247136678033</v>
      </c>
      <c r="M33" s="766">
        <f>('P&amp;L Summary'!J27)</f>
        <v>-4190.68379</v>
      </c>
      <c r="N33" s="766">
        <f>('P&amp;L Summary'!K27)</f>
        <v>-7649.0708442307687</v>
      </c>
    </row>
    <row r="34" spans="3:14" ht="17.25" customHeight="1">
      <c r="C34" s="745" t="s">
        <v>315</v>
      </c>
      <c r="D34" s="745"/>
      <c r="E34" s="790">
        <f>+E29+E30+E31+E32+E33</f>
        <v>2285.0028629999979</v>
      </c>
      <c r="F34" s="790">
        <f>L34*$K$12</f>
        <v>8852.9522873999958</v>
      </c>
      <c r="G34" s="790">
        <f>M34*$K$12</f>
        <v>8108.0271480000047</v>
      </c>
      <c r="H34" s="790">
        <f>N34*$K$12</f>
        <v>14161.571601350004</v>
      </c>
      <c r="K34" s="767">
        <f>SUM(K29:K33)</f>
        <v>1757.6945099999994</v>
      </c>
      <c r="L34" s="767">
        <f>SUM(L29:L33)</f>
        <v>6809.9632979999969</v>
      </c>
      <c r="M34" s="767">
        <f>SUM(M29:M33)</f>
        <v>6236.9439600000032</v>
      </c>
      <c r="N34" s="767">
        <f>SUM(N29:N33)</f>
        <v>10893.51661642308</v>
      </c>
    </row>
    <row r="35" spans="3:14" ht="17.25" customHeight="1">
      <c r="C35" s="728" t="s">
        <v>380</v>
      </c>
      <c r="E35" s="788">
        <v>0</v>
      </c>
      <c r="F35" s="788">
        <v>0</v>
      </c>
      <c r="G35" s="788">
        <v>0</v>
      </c>
      <c r="H35" s="788">
        <v>0</v>
      </c>
      <c r="K35" s="766">
        <v>0</v>
      </c>
      <c r="L35" s="766">
        <v>0</v>
      </c>
      <c r="M35" s="766">
        <v>0</v>
      </c>
      <c r="N35" s="766">
        <v>0</v>
      </c>
    </row>
    <row r="36" spans="3:14" ht="17.25" customHeight="1" thickBot="1">
      <c r="C36" s="728" t="s">
        <v>379</v>
      </c>
      <c r="E36" s="788">
        <v>-1.7100216978599994</v>
      </c>
      <c r="F36" s="788">
        <f t="shared" ref="F36:H37" si="1">L36*$K$12</f>
        <v>-2736.9711589999979</v>
      </c>
      <c r="G36" s="788">
        <f t="shared" si="1"/>
        <v>-2886.0968630000002</v>
      </c>
      <c r="H36" s="788">
        <f t="shared" si="1"/>
        <v>-5271.8884114000002</v>
      </c>
      <c r="K36" s="766">
        <f>'P&amp;L Summary'!H31</f>
        <v>-1119.42058</v>
      </c>
      <c r="L36" s="766">
        <f>'P&amp;L Summary'!I31</f>
        <v>-2105.3624299999983</v>
      </c>
      <c r="M36" s="766">
        <f>'P&amp;L Summary'!J31</f>
        <v>-2220.0745099999999</v>
      </c>
      <c r="N36" s="766">
        <f>'P&amp;L Summary'!K31</f>
        <v>-4055.2987779999999</v>
      </c>
    </row>
    <row r="37" spans="3:14" ht="17.25" customHeight="1">
      <c r="C37" s="745" t="s">
        <v>344</v>
      </c>
      <c r="D37" s="745"/>
      <c r="E37" s="790">
        <f>+E34+E35+E36</f>
        <v>2283.2928413021377</v>
      </c>
      <c r="F37" s="790">
        <f t="shared" si="1"/>
        <v>6115.9811283999989</v>
      </c>
      <c r="G37" s="790">
        <f t="shared" si="1"/>
        <v>5221.9302850000049</v>
      </c>
      <c r="H37" s="790">
        <f t="shared" si="1"/>
        <v>8889.683189950003</v>
      </c>
      <c r="K37" s="767">
        <f>+K34+K35+K36</f>
        <v>638.27392999999938</v>
      </c>
      <c r="L37" s="767">
        <f>+L34+L35+L36</f>
        <v>4704.6008679999986</v>
      </c>
      <c r="M37" s="767">
        <f>+M34+M35+M36</f>
        <v>4016.8694500000033</v>
      </c>
      <c r="N37" s="767">
        <f>+N34+N35+N36</f>
        <v>6838.2178384230792</v>
      </c>
    </row>
    <row r="38" spans="3:14" ht="5.5" customHeight="1">
      <c r="E38" s="791"/>
      <c r="F38" s="791"/>
      <c r="G38" s="791"/>
      <c r="H38" s="791"/>
    </row>
    <row r="39" spans="3:14" ht="17.25" customHeight="1">
      <c r="C39" s="763" t="s">
        <v>378</v>
      </c>
      <c r="E39" s="792">
        <f>+IFERROR(E29/E26,0)</f>
        <v>856.34833099999992</v>
      </c>
      <c r="F39" s="792">
        <f>+IFERROR(F29/F26,0)</f>
        <v>2322.195305733333</v>
      </c>
      <c r="G39" s="792">
        <f>+IFERROR(G29/G26,0)</f>
        <v>2350.6998243529411</v>
      </c>
      <c r="H39" s="792">
        <f>+IFERROR(H29/H26,0)</f>
        <v>2779.1204480000001</v>
      </c>
    </row>
    <row r="40" spans="3:14" ht="17.25" customHeight="1">
      <c r="C40" s="763" t="s">
        <v>377</v>
      </c>
      <c r="E40" s="793">
        <f>+E29/E28*10^6</f>
        <v>285779.18888461043</v>
      </c>
      <c r="F40" s="793">
        <f>+F29/F28*10^6</f>
        <v>737751.3414381023</v>
      </c>
      <c r="G40" s="793">
        <f>+G29/G28*10^6</f>
        <v>603371.4878833174</v>
      </c>
      <c r="H40" s="793">
        <f>+H29/H28*10^6</f>
        <v>673804.57556273218</v>
      </c>
    </row>
    <row r="41" spans="3:14" ht="17.25" customHeight="1">
      <c r="C41" s="763" t="s">
        <v>376</v>
      </c>
      <c r="E41" s="794" t="s">
        <v>375</v>
      </c>
      <c r="F41" s="795">
        <f>+IFERROR(F29/E29-1,0)</f>
        <v>2.1289324974465327</v>
      </c>
      <c r="G41" s="795">
        <f>+IFERROR(G29/F29-1,0)</f>
        <v>0.14724479074712749</v>
      </c>
      <c r="H41" s="795">
        <f>+IFERROR(H29/G29-1,0)</f>
        <v>0.73860643241384483</v>
      </c>
    </row>
    <row r="42" spans="3:14" ht="17.25" customHeight="1">
      <c r="C42" s="763" t="s">
        <v>374</v>
      </c>
      <c r="E42" s="795">
        <f t="shared" ref="E42:G44" si="2">+IFERROR(E30/E$29,0)</f>
        <v>-0.22051354940983706</v>
      </c>
      <c r="F42" s="795">
        <f t="shared" si="2"/>
        <v>-0.24353709495079395</v>
      </c>
      <c r="G42" s="795">
        <f t="shared" si="2"/>
        <v>-0.25056906701631376</v>
      </c>
      <c r="H42" s="795">
        <f>+IFERROR(H30/H$29,0)</f>
        <v>-0.23035584687619839</v>
      </c>
    </row>
    <row r="43" spans="3:14" ht="17.25" customHeight="1">
      <c r="C43" s="763" t="s">
        <v>373</v>
      </c>
      <c r="E43" s="795">
        <f t="shared" si="2"/>
        <v>-0.35450604854393075</v>
      </c>
      <c r="F43" s="795">
        <f t="shared" si="2"/>
        <v>-0.33419101579898919</v>
      </c>
      <c r="G43" s="795">
        <f t="shared" si="2"/>
        <v>-0.33479802578723494</v>
      </c>
      <c r="H43" s="795">
        <f>+IFERROR(H31/H$29,0)</f>
        <v>-0.34094026834205066</v>
      </c>
    </row>
    <row r="44" spans="3:14" ht="17.25" customHeight="1">
      <c r="C44" s="763" t="s">
        <v>372</v>
      </c>
      <c r="E44" s="795">
        <f t="shared" si="2"/>
        <v>-7.9214153334993778E-2</v>
      </c>
      <c r="F44" s="795">
        <f t="shared" si="2"/>
        <v>-4.2837125299721446E-2</v>
      </c>
      <c r="G44" s="795">
        <f t="shared" si="2"/>
        <v>-7.5411871962540594E-2</v>
      </c>
      <c r="H44" s="795">
        <f>+IFERROR(H32/H$29,0)</f>
        <v>-8.1754349489785022E-2</v>
      </c>
    </row>
    <row r="45" spans="3:14" ht="17.25" customHeight="1">
      <c r="C45" s="763" t="s">
        <v>371</v>
      </c>
      <c r="E45" s="795">
        <f>+IFERROR(E34/E$29,0)</f>
        <v>0.20525461968816502</v>
      </c>
      <c r="F45" s="795">
        <f>+IFERROR(F34/F$29,0)</f>
        <v>0.2541546861725395</v>
      </c>
      <c r="G45" s="795">
        <f>+IFERROR(G34/G$29,0)</f>
        <v>0.2028939503337264</v>
      </c>
      <c r="H45" s="795">
        <f>+IFERROR(H34/H$29,0)</f>
        <v>0.20382810844404253</v>
      </c>
    </row>
    <row r="46" spans="3:14" ht="17.25" customHeight="1">
      <c r="C46" s="763" t="s">
        <v>370</v>
      </c>
      <c r="E46" s="795">
        <f t="shared" ref="E46:G47" si="3">+IFERROR(E36/E$29,0)</f>
        <v>-1.5360587023157909E-4</v>
      </c>
      <c r="F46" s="795">
        <f t="shared" si="3"/>
        <v>-7.8574245449054544E-2</v>
      </c>
      <c r="G46" s="795">
        <f t="shared" si="3"/>
        <v>-7.2221217676150445E-2</v>
      </c>
      <c r="H46" s="795">
        <f>+IFERROR(H36/H$29,0)</f>
        <v>-7.5878516387354503E-2</v>
      </c>
    </row>
    <row r="47" spans="3:14" ht="17.25" customHeight="1">
      <c r="C47" s="763" t="s">
        <v>369</v>
      </c>
      <c r="E47" s="795">
        <f t="shared" si="3"/>
        <v>0.20510101381793341</v>
      </c>
      <c r="F47" s="795">
        <f t="shared" si="3"/>
        <v>0.17558044072348497</v>
      </c>
      <c r="G47" s="795">
        <f t="shared" si="3"/>
        <v>0.13067273265757598</v>
      </c>
      <c r="H47" s="795">
        <f>+IFERROR(H37/H$29,0)</f>
        <v>0.12794959205668802</v>
      </c>
    </row>
    <row r="48" spans="3:14" ht="17.25" customHeight="1" thickBot="1">
      <c r="C48" s="763"/>
      <c r="E48" s="795"/>
      <c r="F48" s="795"/>
      <c r="G48" s="795"/>
      <c r="H48" s="795"/>
    </row>
    <row r="49" spans="3:14" ht="17.25" customHeight="1" thickBot="1">
      <c r="C49" s="260" t="s">
        <v>368</v>
      </c>
      <c r="D49" s="768"/>
      <c r="E49" s="769">
        <f>E2</f>
        <v>45322</v>
      </c>
      <c r="F49" s="770"/>
      <c r="G49" s="770"/>
      <c r="H49" s="770"/>
      <c r="K49" s="771"/>
      <c r="L49" s="772"/>
      <c r="M49" s="772"/>
      <c r="N49" s="773"/>
    </row>
    <row r="50" spans="3:14" ht="17.25" customHeight="1">
      <c r="C50" s="263"/>
      <c r="E50" s="650"/>
      <c r="F50" s="650"/>
      <c r="G50" s="650"/>
      <c r="H50" s="650"/>
      <c r="K50" s="774"/>
      <c r="L50" s="650"/>
      <c r="N50" s="775"/>
    </row>
    <row r="51" spans="3:14" ht="17.25" customHeight="1">
      <c r="C51" s="728" t="s">
        <v>367</v>
      </c>
      <c r="E51" s="796"/>
      <c r="F51" s="796">
        <f t="shared" ref="F51:H52" si="4">L51*$K$12</f>
        <v>4732.7214999999997</v>
      </c>
      <c r="G51" s="796">
        <f t="shared" si="4"/>
        <v>13994.5</v>
      </c>
      <c r="H51" s="796">
        <f t="shared" si="4"/>
        <v>17352.155600000002</v>
      </c>
      <c r="K51" s="776"/>
      <c r="L51" s="777">
        <f>Tearsheet!I38</f>
        <v>3640.5549999999998</v>
      </c>
      <c r="M51" s="777">
        <f>Tearsheet!J38</f>
        <v>10765</v>
      </c>
      <c r="N51" s="777">
        <f>-('Group Balance Sheet'!P44+'Group Balance Sheet'!P56)/1000</f>
        <v>13347.812</v>
      </c>
    </row>
    <row r="52" spans="3:14" ht="17.25" customHeight="1" thickBot="1">
      <c r="C52" s="761" t="s">
        <v>366</v>
      </c>
      <c r="E52" s="797"/>
      <c r="F52" s="797">
        <f t="shared" si="4"/>
        <v>480.29129199999926</v>
      </c>
      <c r="G52" s="797">
        <f t="shared" si="4"/>
        <v>2499.5498295253774</v>
      </c>
      <c r="H52" s="797">
        <f t="shared" si="4"/>
        <v>3133.8652605652965</v>
      </c>
      <c r="K52" s="776"/>
      <c r="L52" s="777">
        <f>Tearsheet!I39</f>
        <v>369.45483999999942</v>
      </c>
      <c r="M52" s="777">
        <f>Tearsheet!J39</f>
        <v>1922.730638096444</v>
      </c>
      <c r="N52" s="777">
        <f>'Group Balance Sheet'!P20/1000</f>
        <v>2410.6655850502279</v>
      </c>
    </row>
    <row r="53" spans="3:14" ht="17.25" customHeight="1">
      <c r="C53" s="745" t="s">
        <v>365</v>
      </c>
      <c r="D53" s="745"/>
      <c r="E53" s="790"/>
      <c r="F53" s="790">
        <f>-F52+F51</f>
        <v>4252.4302080000007</v>
      </c>
      <c r="G53" s="790">
        <f>-G52+G51</f>
        <v>11494.950170474622</v>
      </c>
      <c r="H53" s="790">
        <f>-H52+H51</f>
        <v>14218.290339434705</v>
      </c>
      <c r="K53" s="776"/>
      <c r="N53" s="775"/>
    </row>
    <row r="54" spans="3:14" ht="17.25" customHeight="1" thickBot="1">
      <c r="C54" s="778" t="s">
        <v>364</v>
      </c>
      <c r="D54" s="739"/>
      <c r="E54" s="798"/>
      <c r="F54" s="798">
        <f>F53/F37</f>
        <v>0.695298124491185</v>
      </c>
      <c r="G54" s="798">
        <f>G53/G37</f>
        <v>2.2012837290252354</v>
      </c>
      <c r="H54" s="798">
        <f>H53/H37</f>
        <v>1.5994147412934601</v>
      </c>
      <c r="K54" s="779"/>
      <c r="L54" s="780"/>
      <c r="M54" s="780"/>
      <c r="N54" s="781"/>
    </row>
    <row r="55" spans="3:14" ht="17.25" customHeight="1">
      <c r="C55" s="763"/>
      <c r="D55" s="763"/>
      <c r="E55" s="763"/>
      <c r="F55" s="763"/>
      <c r="G55" s="763"/>
      <c r="H55" s="763"/>
    </row>
    <row r="56" spans="3:14" ht="17.25" customHeight="1" thickBot="1">
      <c r="C56" s="260" t="s">
        <v>363</v>
      </c>
      <c r="D56" s="768"/>
      <c r="E56" s="738">
        <f>+$E$2</f>
        <v>45322</v>
      </c>
      <c r="F56" s="770"/>
      <c r="G56" s="770"/>
      <c r="H56" s="770"/>
    </row>
    <row r="57" spans="3:14" ht="17.25" customHeight="1">
      <c r="C57" s="263"/>
      <c r="E57" s="650"/>
      <c r="F57" s="650"/>
      <c r="G57" s="650"/>
      <c r="H57" s="650"/>
      <c r="K57" s="650"/>
      <c r="L57" s="650"/>
    </row>
    <row r="58" spans="3:14" ht="17.25" customHeight="1">
      <c r="C58" s="728" t="s">
        <v>362</v>
      </c>
      <c r="F58" s="799">
        <v>4.5</v>
      </c>
      <c r="G58" s="800">
        <v>4.4000000000000004</v>
      </c>
      <c r="H58" s="800">
        <v>4.5</v>
      </c>
      <c r="I58" s="782"/>
    </row>
    <row r="59" spans="3:14" ht="17.25" customHeight="1">
      <c r="C59" s="728" t="s">
        <v>361</v>
      </c>
      <c r="F59" s="801">
        <v>34</v>
      </c>
      <c r="G59" s="802">
        <v>131</v>
      </c>
      <c r="H59" s="802">
        <v>160</v>
      </c>
      <c r="I59" s="782"/>
    </row>
    <row r="62" spans="3:14">
      <c r="C62" s="229"/>
    </row>
  </sheetData>
  <mergeCells count="6">
    <mergeCell ref="E16:F16"/>
    <mergeCell ref="E7:F7"/>
    <mergeCell ref="E10:F10"/>
    <mergeCell ref="E12:F12"/>
    <mergeCell ref="E14:F14"/>
    <mergeCell ref="E15:F15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341D4-E168-4C4F-8396-269F8AB5C141}">
  <sheetPr codeName="Sheet32">
    <tabColor theme="9" tint="-0.499984740745262"/>
  </sheetPr>
  <dimension ref="C1:AQ37"/>
  <sheetViews>
    <sheetView showGridLines="0" zoomScale="115" zoomScaleNormal="115" workbookViewId="0">
      <selection activeCell="Q38" sqref="Q38"/>
    </sheetView>
  </sheetViews>
  <sheetFormatPr baseColWidth="10" defaultColWidth="7.83203125" defaultRowHeight="22" customHeight="1" outlineLevelRow="1" outlineLevelCol="1"/>
  <cols>
    <col min="1" max="2" width="7.83203125" style="806"/>
    <col min="3" max="3" width="22.5" style="806" customWidth="1"/>
    <col min="4" max="8" width="12.5" style="806" customWidth="1"/>
    <col min="9" max="9" width="1.1640625" style="806" customWidth="1"/>
    <col min="10" max="21" width="11.5" style="807" customWidth="1" outlineLevel="1"/>
    <col min="22" max="22" width="10.1640625" style="807" customWidth="1" outlineLevel="1"/>
    <col min="23" max="23" width="7.83203125" style="806" outlineLevel="1"/>
    <col min="24" max="16384" width="7.83203125" style="806"/>
  </cols>
  <sheetData>
    <row r="1" spans="3:43" ht="22" customHeight="1">
      <c r="C1" s="313"/>
      <c r="D1" s="315"/>
      <c r="E1" s="315"/>
      <c r="F1" s="315"/>
      <c r="G1" s="315"/>
      <c r="H1" s="314"/>
    </row>
    <row r="2" spans="3:43" ht="22" customHeight="1">
      <c r="C2" s="313"/>
    </row>
    <row r="3" spans="3:43" ht="22" customHeight="1">
      <c r="D3" s="1084" t="s">
        <v>392</v>
      </c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</row>
    <row r="4" spans="3:43" ht="22" customHeight="1">
      <c r="C4" s="274"/>
      <c r="D4" s="312"/>
      <c r="E4" s="312"/>
      <c r="F4" s="312"/>
      <c r="G4" s="312"/>
      <c r="H4" s="274"/>
      <c r="J4" s="808" t="s">
        <v>275</v>
      </c>
      <c r="K4" s="808" t="s">
        <v>275</v>
      </c>
      <c r="L4" s="808" t="s">
        <v>275</v>
      </c>
      <c r="M4" s="808" t="s">
        <v>275</v>
      </c>
      <c r="N4" s="808" t="s">
        <v>275</v>
      </c>
      <c r="O4" s="808" t="s">
        <v>275</v>
      </c>
      <c r="P4" s="808" t="s">
        <v>276</v>
      </c>
      <c r="Q4" s="808" t="s">
        <v>276</v>
      </c>
      <c r="R4" s="808" t="s">
        <v>276</v>
      </c>
      <c r="S4" s="808" t="s">
        <v>276</v>
      </c>
      <c r="T4" s="808" t="s">
        <v>276</v>
      </c>
      <c r="U4" s="808" t="s">
        <v>276</v>
      </c>
      <c r="V4" s="809"/>
    </row>
    <row r="5" spans="3:43" ht="22" customHeight="1" thickBot="1">
      <c r="C5" s="311" t="s">
        <v>430</v>
      </c>
      <c r="D5" s="310" t="s">
        <v>59</v>
      </c>
      <c r="E5" s="310" t="s">
        <v>60</v>
      </c>
      <c r="F5" s="310" t="s">
        <v>61</v>
      </c>
      <c r="G5" s="309" t="s">
        <v>62</v>
      </c>
      <c r="H5" s="308" t="s">
        <v>56</v>
      </c>
      <c r="J5" s="803" t="s">
        <v>358</v>
      </c>
      <c r="K5" s="803" t="s">
        <v>357</v>
      </c>
      <c r="L5" s="803" t="s">
        <v>356</v>
      </c>
      <c r="M5" s="803" t="s">
        <v>355</v>
      </c>
      <c r="N5" s="803" t="s">
        <v>354</v>
      </c>
      <c r="O5" s="803" t="s">
        <v>353</v>
      </c>
      <c r="P5" s="846" t="s">
        <v>352</v>
      </c>
      <c r="Q5" s="846" t="s">
        <v>351</v>
      </c>
      <c r="R5" s="846" t="s">
        <v>350</v>
      </c>
      <c r="S5" s="846" t="s">
        <v>63</v>
      </c>
      <c r="T5" s="846" t="s">
        <v>64</v>
      </c>
      <c r="U5" s="846" t="s">
        <v>65</v>
      </c>
      <c r="V5" s="804" t="s">
        <v>56</v>
      </c>
    </row>
    <row r="6" spans="3:43" ht="22" customHeight="1">
      <c r="C6" s="274"/>
      <c r="D6" s="274"/>
      <c r="E6" s="274"/>
      <c r="F6" s="274"/>
      <c r="G6" s="274"/>
      <c r="H6" s="274"/>
      <c r="J6" s="810"/>
      <c r="K6" s="810"/>
      <c r="L6" s="810"/>
      <c r="M6" s="810"/>
      <c r="N6" s="810"/>
      <c r="O6" s="810"/>
      <c r="P6" s="847"/>
      <c r="Q6" s="847"/>
      <c r="R6" s="847"/>
      <c r="S6" s="847"/>
      <c r="T6" s="847"/>
      <c r="U6" s="847"/>
    </row>
    <row r="7" spans="3:43" ht="22" customHeight="1">
      <c r="C7" s="307" t="s">
        <v>452</v>
      </c>
      <c r="D7" s="306">
        <f>SUM(J7:L7)</f>
        <v>8734.2415599999986</v>
      </c>
      <c r="E7" s="306">
        <f>SUM(M7:O7)</f>
        <v>10677.74575</v>
      </c>
      <c r="F7" s="306">
        <f>SUM(P7:R7)</f>
        <v>10726.584869999999</v>
      </c>
      <c r="G7" s="306">
        <f>SUM(S7:U7)</f>
        <v>10192.35361</v>
      </c>
      <c r="H7" s="305">
        <f>SUM(D7:G7)</f>
        <v>40330.925789999994</v>
      </c>
      <c r="J7" s="811">
        <f>'Monthly P&amp;L'!F60/1000</f>
        <v>2719.6197199999997</v>
      </c>
      <c r="K7" s="811">
        <f>'Monthly P&amp;L'!G60/1000</f>
        <v>3260.0319299999996</v>
      </c>
      <c r="L7" s="811">
        <f>'Monthly P&amp;L'!H60/1000</f>
        <v>2754.5899099999997</v>
      </c>
      <c r="M7" s="811">
        <f>'Monthly P&amp;L'!I60/1000</f>
        <v>3119.6432799999998</v>
      </c>
      <c r="N7" s="811">
        <f>'Monthly P&amp;L'!J60/1000</f>
        <v>4792.8948399999999</v>
      </c>
      <c r="O7" s="811">
        <f>'Monthly P&amp;L'!K60/1000</f>
        <v>2765.2076300000003</v>
      </c>
      <c r="P7" s="848">
        <f>'Monthly P&amp;L'!L60/1000</f>
        <v>3317.3345899999995</v>
      </c>
      <c r="Q7" s="848">
        <f>'Monthly P&amp;L'!M60/1000</f>
        <v>4100.9327999999987</v>
      </c>
      <c r="R7" s="848">
        <f>'Monthly P&amp;L'!N60/1000</f>
        <v>3308.3174799999997</v>
      </c>
      <c r="S7" s="848">
        <f>'Monthly P&amp;L'!O60/1000</f>
        <v>3079.1531600000003</v>
      </c>
      <c r="T7" s="848">
        <f>'Monthly P&amp;L'!P60/1000</f>
        <v>3818.9460400000007</v>
      </c>
      <c r="U7" s="848">
        <f>'Monthly P&amp;L'!Q60/1000</f>
        <v>3294.2544099999996</v>
      </c>
      <c r="V7" s="812">
        <f>SUM(J7:U7)</f>
        <v>40330.925790000001</v>
      </c>
      <c r="W7" s="813"/>
    </row>
    <row r="8" spans="3:43" ht="22" customHeight="1">
      <c r="C8" s="304" t="s">
        <v>451</v>
      </c>
      <c r="D8" s="303">
        <f>SUM(J8:L8)</f>
        <v>1552.4458999999993</v>
      </c>
      <c r="E8" s="303">
        <f>SUM(M8:O8)</f>
        <v>2423.1998099999992</v>
      </c>
      <c r="F8" s="303">
        <f>SUM(P8:R8)</f>
        <v>2353.2372499999979</v>
      </c>
      <c r="G8" s="303">
        <f>SUM(S8:U8)</f>
        <v>2078.2085500000003</v>
      </c>
      <c r="H8" s="302">
        <f>SUM(D8:G8)</f>
        <v>8407.0915099999966</v>
      </c>
      <c r="J8" s="814">
        <f>'Monthly P&amp;L'!F72/1000</f>
        <v>463.4875399999998</v>
      </c>
      <c r="K8" s="814">
        <f>'Monthly P&amp;L'!G72/1000</f>
        <v>489.13340999999957</v>
      </c>
      <c r="L8" s="814">
        <f>'Monthly P&amp;L'!H72/1000</f>
        <v>599.82494999999994</v>
      </c>
      <c r="M8" s="814">
        <f>'Monthly P&amp;L'!I72/1000</f>
        <v>738.57431999999972</v>
      </c>
      <c r="N8" s="814">
        <f>'Monthly P&amp;L'!J72/1000</f>
        <v>1222.3173899999995</v>
      </c>
      <c r="O8" s="814">
        <f>'Monthly P&amp;L'!K72/1000</f>
        <v>462.30810000000019</v>
      </c>
      <c r="P8" s="849">
        <f>'Monthly P&amp;L'!L72/1000</f>
        <v>691.53005999999948</v>
      </c>
      <c r="Q8" s="849">
        <f>'Monthly P&amp;L'!M72/1000</f>
        <v>907.0459599999989</v>
      </c>
      <c r="R8" s="849">
        <f>'Monthly P&amp;L'!N72/1000</f>
        <v>754.66122999999959</v>
      </c>
      <c r="S8" s="849">
        <f>'Monthly P&amp;L'!O72/1000</f>
        <v>606.02967000000012</v>
      </c>
      <c r="T8" s="849">
        <f>'Monthly P&amp;L'!P72/1000</f>
        <v>666.79679000000044</v>
      </c>
      <c r="U8" s="849">
        <f>'Monthly P&amp;L'!Q72/1000</f>
        <v>805.38208999999983</v>
      </c>
      <c r="V8" s="815">
        <f>SUM(J8:U8)</f>
        <v>8407.0915099999966</v>
      </c>
      <c r="W8" s="813"/>
    </row>
    <row r="9" spans="3:43" ht="22" customHeight="1">
      <c r="C9" s="816" t="s">
        <v>311</v>
      </c>
      <c r="D9" s="300">
        <f>SUM(J9:L9)</f>
        <v>0.53821782971018584</v>
      </c>
      <c r="E9" s="300">
        <f>SUM(M9:O9)</f>
        <v>0.65896404629878247</v>
      </c>
      <c r="F9" s="300">
        <f>SUM(P9:R9)</f>
        <v>0.6577502269405765</v>
      </c>
      <c r="G9" s="300">
        <f>SUM(S9:U9)</f>
        <v>0.61590014302677265</v>
      </c>
      <c r="H9" s="299">
        <f>H8/H7</f>
        <v>0.2084527281564294</v>
      </c>
      <c r="J9" s="805">
        <f t="shared" ref="J9:V9" si="0">J8/J7</f>
        <v>0.1704236576134254</v>
      </c>
      <c r="K9" s="805">
        <f t="shared" si="0"/>
        <v>0.15003945375467523</v>
      </c>
      <c r="L9" s="805">
        <f t="shared" si="0"/>
        <v>0.21775471834208526</v>
      </c>
      <c r="M9" s="805">
        <f t="shared" si="0"/>
        <v>0.236749606833253</v>
      </c>
      <c r="N9" s="805">
        <f t="shared" si="0"/>
        <v>0.25502695777902767</v>
      </c>
      <c r="O9" s="805">
        <f t="shared" si="0"/>
        <v>0.16718748168650183</v>
      </c>
      <c r="P9" s="850">
        <f t="shared" si="0"/>
        <v>0.20845954522784499</v>
      </c>
      <c r="Q9" s="850">
        <f t="shared" si="0"/>
        <v>0.2211804007127352</v>
      </c>
      <c r="R9" s="850">
        <f t="shared" si="0"/>
        <v>0.22811028099999631</v>
      </c>
      <c r="S9" s="850">
        <f t="shared" si="0"/>
        <v>0.19681699431930827</v>
      </c>
      <c r="T9" s="850">
        <f t="shared" si="0"/>
        <v>0.17460230728999782</v>
      </c>
      <c r="U9" s="850">
        <f t="shared" si="0"/>
        <v>0.24448084141746659</v>
      </c>
      <c r="V9" s="301">
        <f t="shared" si="0"/>
        <v>0.20845272815642937</v>
      </c>
      <c r="W9" s="813"/>
    </row>
    <row r="10" spans="3:43" ht="22" customHeight="1" thickBot="1">
      <c r="C10" s="274" t="s">
        <v>450</v>
      </c>
      <c r="D10" s="282">
        <f>SUM(J10:L10)</f>
        <v>-718.1260299999999</v>
      </c>
      <c r="E10" s="282">
        <f>SUM(M10:O10)</f>
        <v>-784.22099999999989</v>
      </c>
      <c r="F10" s="282">
        <f>SUM(P10:R10)</f>
        <v>-961.48266000000012</v>
      </c>
      <c r="G10" s="282">
        <f>SUM(S10:U10)</f>
        <v>-863.87028999999984</v>
      </c>
      <c r="H10" s="295">
        <f>SUM(D10:G10)</f>
        <v>-3327.6999799999999</v>
      </c>
      <c r="J10" s="817">
        <f>-'Monthly P&amp;L'!F75/1000</f>
        <v>-231.83088666666666</v>
      </c>
      <c r="K10" s="817">
        <f>-'Monthly P&amp;L'!G75/1000</f>
        <v>-244.95565666666667</v>
      </c>
      <c r="L10" s="817">
        <f>-'Monthly P&amp;L'!H75/1000</f>
        <v>-241.33948666666663</v>
      </c>
      <c r="M10" s="817">
        <f>-'Monthly P&amp;L'!I75/1000</f>
        <v>-255.60254000000003</v>
      </c>
      <c r="N10" s="817">
        <f>-'Monthly P&amp;L'!J75/1000</f>
        <v>-277.0506299999999</v>
      </c>
      <c r="O10" s="817">
        <f>-'Monthly P&amp;L'!K75/1000</f>
        <v>-251.56782999999996</v>
      </c>
      <c r="P10" s="851">
        <f>-'Monthly P&amp;L'!L75/1000</f>
        <v>-329.13284000000004</v>
      </c>
      <c r="Q10" s="851">
        <f>-'Monthly P&amp;L'!M75/1000</f>
        <v>-335.58843999999993</v>
      </c>
      <c r="R10" s="851">
        <f>-'Monthly P&amp;L'!N75/1000</f>
        <v>-296.76138000000009</v>
      </c>
      <c r="S10" s="851">
        <f>-'Monthly P&amp;L'!O75/1000</f>
        <v>-277.43854999999996</v>
      </c>
      <c r="T10" s="851">
        <f>-'Monthly P&amp;L'!P75/1000</f>
        <v>-302.51938999999987</v>
      </c>
      <c r="U10" s="851">
        <f>-'Monthly P&amp;L'!Q75/1000</f>
        <v>-283.91235000000006</v>
      </c>
      <c r="V10" s="818">
        <f>SUM(J10:U10)</f>
        <v>-3327.6999799999994</v>
      </c>
      <c r="W10" s="813"/>
    </row>
    <row r="11" spans="3:43" ht="22" customHeight="1">
      <c r="C11" s="298" t="s">
        <v>449</v>
      </c>
      <c r="D11" s="297">
        <f>SUM(J11:L11)</f>
        <v>834.31986999999936</v>
      </c>
      <c r="E11" s="297">
        <f>SUM(M11:O11)</f>
        <v>1638.9788099999994</v>
      </c>
      <c r="F11" s="297">
        <f>SUM(P11:R11)</f>
        <v>1391.754589999998</v>
      </c>
      <c r="G11" s="297">
        <f>SUM(S11:U11)</f>
        <v>1214.3382600000004</v>
      </c>
      <c r="H11" s="296">
        <f>SUM(D11:G11)</f>
        <v>5079.3915299999971</v>
      </c>
      <c r="J11" s="819">
        <f>J10+J8</f>
        <v>231.65665333333314</v>
      </c>
      <c r="K11" s="819">
        <f t="shared" ref="K11:U11" si="1">K10+K8</f>
        <v>244.1777533333329</v>
      </c>
      <c r="L11" s="819">
        <f t="shared" si="1"/>
        <v>358.48546333333331</v>
      </c>
      <c r="M11" s="819">
        <f t="shared" si="1"/>
        <v>482.97177999999968</v>
      </c>
      <c r="N11" s="819">
        <f t="shared" si="1"/>
        <v>945.26675999999952</v>
      </c>
      <c r="O11" s="819">
        <f t="shared" si="1"/>
        <v>210.74027000000024</v>
      </c>
      <c r="P11" s="852">
        <f t="shared" si="1"/>
        <v>362.39721999999944</v>
      </c>
      <c r="Q11" s="852">
        <f t="shared" si="1"/>
        <v>571.45751999999902</v>
      </c>
      <c r="R11" s="852">
        <f t="shared" si="1"/>
        <v>457.8998499999995</v>
      </c>
      <c r="S11" s="852">
        <f t="shared" si="1"/>
        <v>328.59112000000016</v>
      </c>
      <c r="T11" s="852">
        <f t="shared" si="1"/>
        <v>364.27740000000057</v>
      </c>
      <c r="U11" s="852">
        <f t="shared" si="1"/>
        <v>521.46973999999977</v>
      </c>
      <c r="V11" s="815">
        <f>SUM(J11:U11)</f>
        <v>5079.3915299999971</v>
      </c>
      <c r="W11" s="813"/>
    </row>
    <row r="12" spans="3:43" ht="22" customHeight="1">
      <c r="C12" s="816" t="s">
        <v>311</v>
      </c>
      <c r="D12" s="300">
        <f>D11/D7</f>
        <v>9.5522875600431587E-2</v>
      </c>
      <c r="E12" s="300">
        <f>E11/E7</f>
        <v>0.15349483386978</v>
      </c>
      <c r="F12" s="300">
        <f>F11/F7</f>
        <v>0.12974815440955889</v>
      </c>
      <c r="G12" s="300">
        <f>G11/G7</f>
        <v>0.11914208498502049</v>
      </c>
      <c r="H12" s="299">
        <f>H11/H7</f>
        <v>0.12594284486421153</v>
      </c>
      <c r="J12" s="820">
        <f>J11/J7</f>
        <v>8.5179796141988992E-2</v>
      </c>
      <c r="K12" s="820">
        <f t="shared" ref="K12:U12" si="2">K11/K7</f>
        <v>7.4900417718710172E-2</v>
      </c>
      <c r="L12" s="820">
        <f t="shared" si="2"/>
        <v>0.13014113717324019</v>
      </c>
      <c r="M12" s="820">
        <f t="shared" si="2"/>
        <v>0.1548163481050307</v>
      </c>
      <c r="N12" s="820">
        <f t="shared" si="2"/>
        <v>0.19722251197983712</v>
      </c>
      <c r="O12" s="820">
        <f t="shared" si="2"/>
        <v>7.6211372959360812E-2</v>
      </c>
      <c r="P12" s="853">
        <f t="shared" si="2"/>
        <v>0.10924349358440792</v>
      </c>
      <c r="Q12" s="853">
        <f t="shared" si="2"/>
        <v>0.13934817951662101</v>
      </c>
      <c r="R12" s="853">
        <f t="shared" si="2"/>
        <v>0.1384086783593694</v>
      </c>
      <c r="S12" s="853">
        <f t="shared" si="2"/>
        <v>0.10671476958944132</v>
      </c>
      <c r="T12" s="853">
        <f t="shared" si="2"/>
        <v>9.5386893709553569E-2</v>
      </c>
      <c r="U12" s="853">
        <f t="shared" si="2"/>
        <v>0.15829674187185799</v>
      </c>
      <c r="V12" s="821">
        <f>V11/V7</f>
        <v>0.12594284486421151</v>
      </c>
      <c r="W12" s="813"/>
    </row>
    <row r="13" spans="3:43" ht="22" customHeight="1">
      <c r="C13" s="283" t="s">
        <v>448</v>
      </c>
      <c r="D13" s="282">
        <f t="shared" ref="D13:D24" si="3">SUM(J13:L13)</f>
        <v>-66.564429999999902</v>
      </c>
      <c r="E13" s="282">
        <f t="shared" ref="E13:E24" si="4">SUM(M13:O13)</f>
        <v>-57.1755700000001</v>
      </c>
      <c r="F13" s="282">
        <f t="shared" ref="F13:F24" si="5">SUM(P13:R13)</f>
        <v>-46.038000000000004</v>
      </c>
      <c r="G13" s="282">
        <f t="shared" ref="G13:G24" si="6">SUM(S13:U13)</f>
        <v>-57.32555</v>
      </c>
      <c r="H13" s="295">
        <f t="shared" ref="H13:H24" si="7">SUM(D13:G13)</f>
        <v>-227.10355000000001</v>
      </c>
      <c r="J13" s="822">
        <f>-'Monthly P&amp;L'!F82/1000</f>
        <v>-12.424333333333299</v>
      </c>
      <c r="K13" s="822">
        <f>-'Monthly P&amp;L'!G82/1000</f>
        <v>-41.7157633333333</v>
      </c>
      <c r="L13" s="822">
        <f>-'Monthly P&amp;L'!H82/1000</f>
        <v>-12.424333333333299</v>
      </c>
      <c r="M13" s="822">
        <f>-'Monthly P&amp;L'!I82/1000</f>
        <v>-14.172280000000001</v>
      </c>
      <c r="N13" s="822">
        <f>-'Monthly P&amp;L'!J82/1000</f>
        <v>-29.564490000000106</v>
      </c>
      <c r="O13" s="822">
        <f>-'Monthly P&amp;L'!K82/1000</f>
        <v>-13.438799999999995</v>
      </c>
      <c r="P13" s="854">
        <f>-'Monthly P&amp;L'!L82/1000</f>
        <v>-13.438800000000002</v>
      </c>
      <c r="Q13" s="854">
        <f>-'Monthly P&amp;L'!M82/1000</f>
        <v>-19.160400000000003</v>
      </c>
      <c r="R13" s="854">
        <f>-'Monthly P&amp;L'!N82/1000</f>
        <v>-13.438799999999999</v>
      </c>
      <c r="S13" s="854">
        <f>-'Monthly P&amp;L'!O82/1000</f>
        <v>-48.242400000000004</v>
      </c>
      <c r="T13" s="854">
        <f>-'Monthly P&amp;L'!P82/1000</f>
        <v>6.3817000000000039</v>
      </c>
      <c r="U13" s="854">
        <f>-'Monthly P&amp;L'!Q82/1000</f>
        <v>-15.464849999999998</v>
      </c>
      <c r="V13" s="823">
        <f t="shared" ref="V13:V22" si="8">SUM(J13:U13)</f>
        <v>-227.10355000000004</v>
      </c>
      <c r="W13" s="824"/>
      <c r="X13" s="825"/>
      <c r="Y13" s="825"/>
      <c r="Z13" s="825"/>
      <c r="AA13" s="825"/>
      <c r="AB13" s="825"/>
      <c r="AC13" s="825"/>
      <c r="AD13" s="825"/>
      <c r="AE13" s="825"/>
      <c r="AF13" s="825"/>
      <c r="AG13" s="825"/>
      <c r="AH13" s="825"/>
      <c r="AI13" s="825"/>
      <c r="AJ13" s="825"/>
      <c r="AK13" s="825"/>
      <c r="AL13" s="825"/>
      <c r="AM13" s="825"/>
      <c r="AN13" s="825"/>
      <c r="AO13" s="825"/>
      <c r="AP13" s="825"/>
      <c r="AQ13" s="825"/>
    </row>
    <row r="14" spans="3:43" ht="22" customHeight="1" thickBot="1">
      <c r="C14" s="283" t="s">
        <v>447</v>
      </c>
      <c r="D14" s="282">
        <f t="shared" si="3"/>
        <v>-132.66631000000001</v>
      </c>
      <c r="E14" s="282">
        <f t="shared" si="4"/>
        <v>-466.54384999999996</v>
      </c>
      <c r="F14" s="282">
        <f t="shared" si="5"/>
        <v>-158.29340000000002</v>
      </c>
      <c r="G14" s="282">
        <f t="shared" si="6"/>
        <v>-759.85671000000002</v>
      </c>
      <c r="H14" s="295">
        <f t="shared" si="7"/>
        <v>-1517.3602700000001</v>
      </c>
      <c r="J14" s="817">
        <f>-('Monthly P&amp;L'!F81+'Monthly P&amp;L'!F83)/1000</f>
        <v>-2.7284841053187848E-15</v>
      </c>
      <c r="K14" s="817">
        <f>-('Monthly P&amp;L'!G81+'Monthly P&amp;L'!G83)/1000</f>
        <v>-129.57631000000001</v>
      </c>
      <c r="L14" s="817">
        <f>-('Monthly P&amp;L'!H81+'Monthly P&amp;L'!H83)/1000</f>
        <v>-3.09</v>
      </c>
      <c r="M14" s="817">
        <f>-('Monthly P&amp;L'!I81+'Monthly P&amp;L'!I83)/1000</f>
        <v>-245.68639999999999</v>
      </c>
      <c r="N14" s="817">
        <f>-('Monthly P&amp;L'!J81+'Monthly P&amp;L'!J83)/1000</f>
        <v>-163.28691000000001</v>
      </c>
      <c r="O14" s="817">
        <f>-('Monthly P&amp;L'!K81+'Monthly P&amp;L'!K83)/1000</f>
        <v>-57.570540000000001</v>
      </c>
      <c r="P14" s="851">
        <f>-('Monthly P&amp;L'!L81+'Monthly P&amp;L'!L83)/1000</f>
        <v>-69.39949</v>
      </c>
      <c r="Q14" s="851">
        <f>-('Monthly P&amp;L'!M81+'Monthly P&amp;L'!M83)/1000</f>
        <v>-47.516419999999997</v>
      </c>
      <c r="R14" s="851">
        <f>-('Monthly P&amp;L'!N81+'Monthly P&amp;L'!N83)/1000</f>
        <v>-41.377490000000009</v>
      </c>
      <c r="S14" s="851">
        <f>-('Monthly P&amp;L'!O81+'Monthly P&amp;L'!O83)/1000</f>
        <v>-59.305409999999995</v>
      </c>
      <c r="T14" s="851">
        <f>-('Monthly P&amp;L'!P81+'Monthly P&amp;L'!P83)/1000</f>
        <v>-325.92885999999999</v>
      </c>
      <c r="U14" s="851">
        <f>-('Monthly P&amp;L'!Q81+'Monthly P&amp;L'!Q83)/1000</f>
        <v>-374.62243999999998</v>
      </c>
      <c r="V14" s="851">
        <f t="shared" si="8"/>
        <v>-1517.3602700000001</v>
      </c>
      <c r="W14" s="826"/>
      <c r="X14" s="827"/>
      <c r="Y14" s="827"/>
      <c r="Z14" s="827"/>
      <c r="AA14" s="827"/>
      <c r="AB14" s="827"/>
      <c r="AC14" s="827"/>
      <c r="AD14" s="827"/>
      <c r="AE14" s="827"/>
      <c r="AF14" s="827"/>
    </row>
    <row r="15" spans="3:43" ht="22" hidden="1" customHeight="1" outlineLevel="1">
      <c r="C15" s="283" t="s">
        <v>446</v>
      </c>
      <c r="D15" s="282">
        <f t="shared" si="3"/>
        <v>0</v>
      </c>
      <c r="E15" s="282">
        <f t="shared" si="4"/>
        <v>0</v>
      </c>
      <c r="F15" s="282">
        <f t="shared" si="5"/>
        <v>0</v>
      </c>
      <c r="G15" s="282">
        <f t="shared" si="6"/>
        <v>0</v>
      </c>
      <c r="H15" s="295">
        <f t="shared" si="7"/>
        <v>0</v>
      </c>
      <c r="J15" s="828">
        <v>0</v>
      </c>
      <c r="K15" s="828">
        <v>0</v>
      </c>
      <c r="L15" s="828">
        <v>0</v>
      </c>
      <c r="M15" s="828">
        <v>0</v>
      </c>
      <c r="N15" s="828">
        <v>0</v>
      </c>
      <c r="O15" s="828">
        <v>0</v>
      </c>
      <c r="P15" s="829">
        <v>0</v>
      </c>
      <c r="Q15" s="829">
        <v>0</v>
      </c>
      <c r="R15" s="829">
        <v>0</v>
      </c>
      <c r="S15" s="829">
        <v>0</v>
      </c>
      <c r="T15" s="829">
        <v>0</v>
      </c>
      <c r="U15" s="829">
        <v>0</v>
      </c>
      <c r="V15" s="829">
        <f t="shared" si="8"/>
        <v>0</v>
      </c>
      <c r="W15" s="824"/>
      <c r="X15" s="825"/>
      <c r="Y15" s="825"/>
      <c r="Z15" s="825"/>
      <c r="AA15" s="825"/>
      <c r="AB15" s="825"/>
      <c r="AC15" s="825"/>
      <c r="AD15" s="825"/>
      <c r="AE15" s="825"/>
      <c r="AF15" s="825"/>
    </row>
    <row r="16" spans="3:43" ht="22" hidden="1" customHeight="1" outlineLevel="1" thickBot="1">
      <c r="C16" s="283" t="s">
        <v>445</v>
      </c>
      <c r="D16" s="282">
        <f t="shared" si="3"/>
        <v>0</v>
      </c>
      <c r="E16" s="282">
        <f t="shared" si="4"/>
        <v>0</v>
      </c>
      <c r="F16" s="282">
        <f t="shared" si="5"/>
        <v>0</v>
      </c>
      <c r="G16" s="282">
        <f t="shared" si="6"/>
        <v>0</v>
      </c>
      <c r="H16" s="295">
        <f t="shared" si="7"/>
        <v>0</v>
      </c>
      <c r="J16" s="830">
        <v>0</v>
      </c>
      <c r="K16" s="830">
        <v>0</v>
      </c>
      <c r="L16" s="830">
        <v>0</v>
      </c>
      <c r="M16" s="830">
        <v>0</v>
      </c>
      <c r="N16" s="830">
        <v>0</v>
      </c>
      <c r="O16" s="830">
        <v>0</v>
      </c>
      <c r="P16" s="831">
        <v>0</v>
      </c>
      <c r="Q16" s="831">
        <v>0</v>
      </c>
      <c r="R16" s="831">
        <v>0</v>
      </c>
      <c r="S16" s="831">
        <v>0</v>
      </c>
      <c r="T16" s="831">
        <v>0</v>
      </c>
      <c r="U16" s="831">
        <v>0</v>
      </c>
      <c r="V16" s="831">
        <f t="shared" si="8"/>
        <v>0</v>
      </c>
      <c r="W16" s="824"/>
      <c r="X16" s="825"/>
      <c r="Y16" s="825"/>
      <c r="Z16" s="825"/>
      <c r="AA16" s="825"/>
      <c r="AB16" s="825"/>
      <c r="AC16" s="825"/>
      <c r="AD16" s="825"/>
      <c r="AE16" s="825"/>
      <c r="AF16" s="825"/>
    </row>
    <row r="17" spans="3:43" ht="22" customHeight="1" collapsed="1">
      <c r="C17" s="298" t="s">
        <v>87</v>
      </c>
      <c r="D17" s="297">
        <f t="shared" si="3"/>
        <v>635.0891299999995</v>
      </c>
      <c r="E17" s="297">
        <f t="shared" si="4"/>
        <v>1115.2593899999993</v>
      </c>
      <c r="F17" s="297">
        <f t="shared" si="5"/>
        <v>1187.4231899999979</v>
      </c>
      <c r="G17" s="297">
        <f t="shared" si="6"/>
        <v>397.15600000000057</v>
      </c>
      <c r="H17" s="296">
        <f t="shared" si="7"/>
        <v>3334.9277099999968</v>
      </c>
      <c r="J17" s="819">
        <f t="shared" ref="J17:U17" si="9">J11+SUM(J13:J16)</f>
        <v>219.23231999999985</v>
      </c>
      <c r="K17" s="819">
        <f t="shared" si="9"/>
        <v>72.88567999999961</v>
      </c>
      <c r="L17" s="819">
        <f t="shared" si="9"/>
        <v>342.97113000000002</v>
      </c>
      <c r="M17" s="819">
        <f t="shared" si="9"/>
        <v>223.11309999999969</v>
      </c>
      <c r="N17" s="819">
        <f t="shared" si="9"/>
        <v>752.4153599999994</v>
      </c>
      <c r="O17" s="819">
        <f t="shared" si="9"/>
        <v>139.73093000000023</v>
      </c>
      <c r="P17" s="852">
        <f t="shared" si="9"/>
        <v>279.55892999999946</v>
      </c>
      <c r="Q17" s="852">
        <f t="shared" si="9"/>
        <v>504.780699999999</v>
      </c>
      <c r="R17" s="852">
        <f t="shared" si="9"/>
        <v>403.08355999999947</v>
      </c>
      <c r="S17" s="852">
        <f t="shared" si="9"/>
        <v>221.04331000000016</v>
      </c>
      <c r="T17" s="852">
        <f t="shared" si="9"/>
        <v>44.730240000000606</v>
      </c>
      <c r="U17" s="852">
        <f t="shared" si="9"/>
        <v>131.38244999999978</v>
      </c>
      <c r="V17" s="852">
        <f t="shared" si="8"/>
        <v>3334.9277099999972</v>
      </c>
      <c r="W17" s="824"/>
      <c r="X17" s="825"/>
      <c r="Y17" s="825"/>
      <c r="Z17" s="825"/>
      <c r="AA17" s="825"/>
      <c r="AB17" s="825"/>
      <c r="AC17" s="825"/>
      <c r="AD17" s="825"/>
      <c r="AE17" s="825"/>
      <c r="AF17" s="825"/>
    </row>
    <row r="18" spans="3:43" ht="22" customHeight="1" thickBot="1">
      <c r="C18" s="283" t="s">
        <v>444</v>
      </c>
      <c r="D18" s="282">
        <f t="shared" si="3"/>
        <v>141.53537561644029</v>
      </c>
      <c r="E18" s="282">
        <f t="shared" si="4"/>
        <v>1174.9044856164383</v>
      </c>
      <c r="F18" s="282">
        <f t="shared" si="5"/>
        <v>474.60130561643888</v>
      </c>
      <c r="G18" s="282">
        <f t="shared" si="6"/>
        <v>1487.9369356164386</v>
      </c>
      <c r="H18" s="295">
        <f t="shared" si="7"/>
        <v>3278.9781024657559</v>
      </c>
      <c r="J18" s="832">
        <f>'Group Cashflow'!E21/1000</f>
        <v>-8.8373290410966145</v>
      </c>
      <c r="K18" s="832">
        <f>'Group Cashflow'!F21/1000</f>
        <v>-231.6843163013701</v>
      </c>
      <c r="L18" s="832">
        <f>'Group Cashflow'!G21/1000</f>
        <v>382.057020958907</v>
      </c>
      <c r="M18" s="832">
        <f>'Group Cashflow'!H21/1000</f>
        <v>999.15861095890398</v>
      </c>
      <c r="N18" s="832">
        <f>'Group Cashflow'!I21/1000</f>
        <v>11.468603698630934</v>
      </c>
      <c r="O18" s="832">
        <f>'Group Cashflow'!J21/1000</f>
        <v>164.27727095890342</v>
      </c>
      <c r="P18" s="855">
        <f>'Group Cashflow'!K21/1000</f>
        <v>355.2064709589045</v>
      </c>
      <c r="Q18" s="855">
        <f>'Group Cashflow'!L21/1000</f>
        <v>-640.85313630136977</v>
      </c>
      <c r="R18" s="855">
        <f>'Group Cashflow'!M21/1000</f>
        <v>760.24797095890415</v>
      </c>
      <c r="S18" s="855">
        <f>'Group Cashflow'!N21/1000</f>
        <v>-9.6563790410971269</v>
      </c>
      <c r="T18" s="855">
        <f>'Group Cashflow'!O21/1000</f>
        <v>304.22873369863072</v>
      </c>
      <c r="U18" s="855">
        <f>'Group Cashflow'!P21/1000</f>
        <v>1193.364580958905</v>
      </c>
      <c r="V18" s="833">
        <f t="shared" si="8"/>
        <v>3278.9781024657559</v>
      </c>
      <c r="W18" s="825"/>
      <c r="X18" s="825"/>
      <c r="Y18" s="825"/>
      <c r="Z18" s="825"/>
      <c r="AA18" s="825"/>
      <c r="AB18" s="825"/>
      <c r="AC18" s="825"/>
      <c r="AD18" s="825"/>
      <c r="AE18" s="825"/>
      <c r="AF18" s="825"/>
      <c r="AG18" s="825"/>
      <c r="AH18" s="825"/>
      <c r="AI18" s="825"/>
      <c r="AJ18" s="825"/>
      <c r="AK18" s="825"/>
      <c r="AL18" s="825"/>
      <c r="AM18" s="825"/>
      <c r="AN18" s="825"/>
      <c r="AO18" s="825"/>
      <c r="AP18" s="825"/>
      <c r="AQ18" s="825"/>
    </row>
    <row r="19" spans="3:43" ht="22" customHeight="1">
      <c r="C19" s="298" t="s">
        <v>443</v>
      </c>
      <c r="D19" s="297">
        <f t="shared" si="3"/>
        <v>776.62450561643971</v>
      </c>
      <c r="E19" s="297">
        <f t="shared" si="4"/>
        <v>2290.1638756164375</v>
      </c>
      <c r="F19" s="297">
        <f t="shared" si="5"/>
        <v>1662.0244956164368</v>
      </c>
      <c r="G19" s="297">
        <f t="shared" si="6"/>
        <v>1885.0929356164393</v>
      </c>
      <c r="H19" s="296">
        <f t="shared" si="7"/>
        <v>6613.9058124657531</v>
      </c>
      <c r="J19" s="834">
        <f>J17+J18</f>
        <v>210.39499095890324</v>
      </c>
      <c r="K19" s="834">
        <f t="shared" ref="K19:U19" si="10">K17+K18</f>
        <v>-158.79863630137049</v>
      </c>
      <c r="L19" s="834">
        <f t="shared" si="10"/>
        <v>725.02815095890696</v>
      </c>
      <c r="M19" s="834">
        <f t="shared" si="10"/>
        <v>1222.2717109589037</v>
      </c>
      <c r="N19" s="834">
        <f t="shared" si="10"/>
        <v>763.88396369863028</v>
      </c>
      <c r="O19" s="834">
        <f t="shared" si="10"/>
        <v>304.00820095890367</v>
      </c>
      <c r="P19" s="856">
        <f t="shared" si="10"/>
        <v>634.76540095890391</v>
      </c>
      <c r="Q19" s="856">
        <f t="shared" si="10"/>
        <v>-136.07243630137077</v>
      </c>
      <c r="R19" s="856">
        <f t="shared" si="10"/>
        <v>1163.3315309589036</v>
      </c>
      <c r="S19" s="856">
        <f t="shared" si="10"/>
        <v>211.38693095890304</v>
      </c>
      <c r="T19" s="856">
        <f t="shared" si="10"/>
        <v>348.95897369863133</v>
      </c>
      <c r="U19" s="856">
        <f t="shared" si="10"/>
        <v>1324.7470309589048</v>
      </c>
      <c r="V19" s="835">
        <f t="shared" si="8"/>
        <v>6613.9058124657531</v>
      </c>
      <c r="W19" s="825"/>
      <c r="X19" s="825"/>
      <c r="Y19" s="825"/>
      <c r="Z19" s="825"/>
      <c r="AA19" s="825"/>
      <c r="AB19" s="825"/>
      <c r="AC19" s="825"/>
      <c r="AD19" s="825"/>
      <c r="AE19" s="825"/>
      <c r="AF19" s="825"/>
      <c r="AG19" s="825"/>
      <c r="AH19" s="825"/>
      <c r="AI19" s="825"/>
      <c r="AJ19" s="825"/>
      <c r="AK19" s="825"/>
      <c r="AL19" s="825"/>
      <c r="AM19" s="825"/>
      <c r="AN19" s="825"/>
      <c r="AO19" s="825"/>
      <c r="AP19" s="825"/>
      <c r="AQ19" s="825"/>
    </row>
    <row r="20" spans="3:43" ht="22" customHeight="1" thickBot="1">
      <c r="C20" s="283" t="s">
        <v>442</v>
      </c>
      <c r="D20" s="282">
        <f t="shared" si="3"/>
        <v>-2133.4984100000015</v>
      </c>
      <c r="E20" s="282">
        <f t="shared" si="4"/>
        <v>-1371.9744499999965</v>
      </c>
      <c r="F20" s="282">
        <f t="shared" si="5"/>
        <v>-1504.2519399999983</v>
      </c>
      <c r="G20" s="282">
        <f t="shared" si="6"/>
        <v>-2389.3341700000033</v>
      </c>
      <c r="H20" s="295">
        <f t="shared" si="7"/>
        <v>-7399.05897</v>
      </c>
      <c r="J20" s="830">
        <f>'Group Cashflow'!E28/1000</f>
        <v>-804.8371800000001</v>
      </c>
      <c r="K20" s="830">
        <f>'Group Cashflow'!F28/1000</f>
        <v>-623.96296000000211</v>
      </c>
      <c r="L20" s="830">
        <f>'Group Cashflow'!G28/1000</f>
        <v>-704.69826999999952</v>
      </c>
      <c r="M20" s="830">
        <f>'Group Cashflow'!H28/1000</f>
        <v>-933.70389000000034</v>
      </c>
      <c r="N20" s="830">
        <f>'Group Cashflow'!I28/1000</f>
        <v>-700.00719000000015</v>
      </c>
      <c r="O20" s="830">
        <f>'Group Cashflow'!J28/1000</f>
        <v>261.73663000000403</v>
      </c>
      <c r="P20" s="857">
        <f>'Group Cashflow'!K28/1000</f>
        <v>-279.52252000000175</v>
      </c>
      <c r="Q20" s="857">
        <f>'Group Cashflow'!L28/1000</f>
        <v>-694.88592999999912</v>
      </c>
      <c r="R20" s="857">
        <f>'Group Cashflow'!M28/1000</f>
        <v>-529.84348999999747</v>
      </c>
      <c r="S20" s="857">
        <f>'Group Cashflow'!N28/1000</f>
        <v>-588.49096000000236</v>
      </c>
      <c r="T20" s="857">
        <f>'Group Cashflow'!O28/1000</f>
        <v>-1339.4152000000004</v>
      </c>
      <c r="U20" s="857">
        <f>'Group Cashflow'!P28/1000</f>
        <v>-461.42801000000048</v>
      </c>
      <c r="V20" s="818">
        <f t="shared" si="8"/>
        <v>-7399.05897</v>
      </c>
      <c r="W20" s="825"/>
      <c r="X20" s="825"/>
      <c r="Y20" s="825"/>
      <c r="Z20" s="825"/>
      <c r="AA20" s="825"/>
      <c r="AB20" s="825"/>
      <c r="AC20" s="825"/>
      <c r="AD20" s="825"/>
      <c r="AE20" s="825"/>
      <c r="AF20" s="825"/>
      <c r="AG20" s="825"/>
      <c r="AH20" s="825"/>
      <c r="AI20" s="825"/>
      <c r="AJ20" s="825"/>
      <c r="AK20" s="825"/>
      <c r="AL20" s="825"/>
      <c r="AM20" s="825"/>
      <c r="AN20" s="825"/>
      <c r="AO20" s="825"/>
      <c r="AP20" s="825"/>
      <c r="AQ20" s="825"/>
    </row>
    <row r="21" spans="3:43" ht="22" customHeight="1" thickBot="1">
      <c r="C21" s="294" t="s">
        <v>441</v>
      </c>
      <c r="D21" s="293">
        <f t="shared" si="3"/>
        <v>-2133.4984100000015</v>
      </c>
      <c r="E21" s="293">
        <f t="shared" si="4"/>
        <v>-1371.9744499999965</v>
      </c>
      <c r="F21" s="293">
        <f t="shared" si="5"/>
        <v>-1504.2519399999983</v>
      </c>
      <c r="G21" s="293">
        <f t="shared" si="6"/>
        <v>-2389.3341700000033</v>
      </c>
      <c r="H21" s="292">
        <f t="shared" si="7"/>
        <v>-7399.05897</v>
      </c>
      <c r="J21" s="836">
        <f>J20</f>
        <v>-804.8371800000001</v>
      </c>
      <c r="K21" s="836">
        <f t="shared" ref="K21:U21" si="11">K20</f>
        <v>-623.96296000000211</v>
      </c>
      <c r="L21" s="836">
        <f t="shared" si="11"/>
        <v>-704.69826999999952</v>
      </c>
      <c r="M21" s="836">
        <f t="shared" si="11"/>
        <v>-933.70389000000034</v>
      </c>
      <c r="N21" s="836">
        <f t="shared" si="11"/>
        <v>-700.00719000000015</v>
      </c>
      <c r="O21" s="836">
        <f t="shared" si="11"/>
        <v>261.73663000000403</v>
      </c>
      <c r="P21" s="858">
        <f t="shared" si="11"/>
        <v>-279.52252000000175</v>
      </c>
      <c r="Q21" s="858">
        <f t="shared" si="11"/>
        <v>-694.88592999999912</v>
      </c>
      <c r="R21" s="858">
        <f t="shared" si="11"/>
        <v>-529.84348999999747</v>
      </c>
      <c r="S21" s="858">
        <f t="shared" si="11"/>
        <v>-588.49096000000236</v>
      </c>
      <c r="T21" s="858">
        <f t="shared" si="11"/>
        <v>-1339.4152000000004</v>
      </c>
      <c r="U21" s="858">
        <f t="shared" si="11"/>
        <v>-461.42801000000048</v>
      </c>
      <c r="V21" s="837">
        <f t="shared" si="8"/>
        <v>-7399.05897</v>
      </c>
    </row>
    <row r="22" spans="3:43" ht="22" customHeight="1" thickBot="1">
      <c r="C22" s="294" t="s">
        <v>440</v>
      </c>
      <c r="D22" s="293">
        <f t="shared" si="3"/>
        <v>-1356.8739043835621</v>
      </c>
      <c r="E22" s="293">
        <f t="shared" si="4"/>
        <v>918.1894256164411</v>
      </c>
      <c r="F22" s="293">
        <f t="shared" si="5"/>
        <v>157.77255561643841</v>
      </c>
      <c r="G22" s="293">
        <f t="shared" si="6"/>
        <v>-504.24123438356401</v>
      </c>
      <c r="H22" s="292">
        <f t="shared" si="7"/>
        <v>-785.1531575342467</v>
      </c>
      <c r="J22" s="836">
        <f>J19+J21</f>
        <v>-594.44218904109687</v>
      </c>
      <c r="K22" s="836">
        <f t="shared" ref="K22:U22" si="12">K19+K21</f>
        <v>-782.76159630137261</v>
      </c>
      <c r="L22" s="836">
        <f t="shared" si="12"/>
        <v>20.329880958907438</v>
      </c>
      <c r="M22" s="836">
        <f t="shared" si="12"/>
        <v>288.56782095890333</v>
      </c>
      <c r="N22" s="836">
        <f t="shared" si="12"/>
        <v>63.876773698630132</v>
      </c>
      <c r="O22" s="836">
        <f t="shared" si="12"/>
        <v>565.74483095890764</v>
      </c>
      <c r="P22" s="858">
        <f t="shared" si="12"/>
        <v>355.24288095890216</v>
      </c>
      <c r="Q22" s="858">
        <f t="shared" si="12"/>
        <v>-830.95836630136989</v>
      </c>
      <c r="R22" s="858">
        <f t="shared" si="12"/>
        <v>633.48804095890614</v>
      </c>
      <c r="S22" s="858">
        <f t="shared" si="12"/>
        <v>-377.10402904109935</v>
      </c>
      <c r="T22" s="858">
        <f t="shared" si="12"/>
        <v>-990.45622630136904</v>
      </c>
      <c r="U22" s="858">
        <f t="shared" si="12"/>
        <v>863.31902095890428</v>
      </c>
      <c r="V22" s="837">
        <f t="shared" si="8"/>
        <v>-785.15315753424693</v>
      </c>
    </row>
    <row r="23" spans="3:43" ht="22" customHeight="1" thickBot="1">
      <c r="C23" s="283" t="s">
        <v>439</v>
      </c>
      <c r="D23" s="282">
        <f t="shared" si="3"/>
        <v>545.66418506849254</v>
      </c>
      <c r="E23" s="282">
        <f t="shared" si="4"/>
        <v>-467.84969000000103</v>
      </c>
      <c r="F23" s="282">
        <f t="shared" si="5"/>
        <v>-113.58889000000346</v>
      </c>
      <c r="G23" s="282">
        <f t="shared" si="6"/>
        <v>1262.7656149315067</v>
      </c>
      <c r="H23" s="292">
        <f t="shared" si="7"/>
        <v>1226.9912199999947</v>
      </c>
      <c r="J23" s="838">
        <f>'Group Cashflow'!E42/1000</f>
        <v>-304.55300000000057</v>
      </c>
      <c r="K23" s="838">
        <f>'Group Cashflow'!F42/1000</f>
        <v>450.00000000000011</v>
      </c>
      <c r="L23" s="838">
        <f>'Group Cashflow'!G42/1000</f>
        <v>400.217185068493</v>
      </c>
      <c r="M23" s="838">
        <f>'Group Cashflow'!H42/1000</f>
        <v>-379.84037000000228</v>
      </c>
      <c r="N23" s="838">
        <f>'Group Cashflow'!I42/1000</f>
        <v>250.00000000000065</v>
      </c>
      <c r="O23" s="838">
        <f>'Group Cashflow'!J42/1000</f>
        <v>-338.00931999999943</v>
      </c>
      <c r="P23" s="859">
        <f>'Group Cashflow'!K42/1000</f>
        <v>-4.6566128730773927E-13</v>
      </c>
      <c r="Q23" s="859">
        <f>'Group Cashflow'!L42/1000</f>
        <v>399.99999999999858</v>
      </c>
      <c r="R23" s="859">
        <f>'Group Cashflow'!M42/1000</f>
        <v>-513.58889000000158</v>
      </c>
      <c r="S23" s="859">
        <f>'Group Cashflow'!N42/1000</f>
        <v>-1.1350493878126144E-12</v>
      </c>
      <c r="T23" s="859">
        <f>'Group Cashflow'!O42/1000</f>
        <v>639.99999999999977</v>
      </c>
      <c r="U23" s="859">
        <f>'Group Cashflow'!P42/1000</f>
        <v>622.76561493150791</v>
      </c>
      <c r="V23" s="839"/>
    </row>
    <row r="24" spans="3:43" ht="22" customHeight="1" thickBot="1">
      <c r="C24" s="294" t="s">
        <v>438</v>
      </c>
      <c r="D24" s="293">
        <f t="shared" si="3"/>
        <v>545.66418506849254</v>
      </c>
      <c r="E24" s="293">
        <f t="shared" si="4"/>
        <v>-467.84969000000103</v>
      </c>
      <c r="F24" s="293">
        <f t="shared" si="5"/>
        <v>-113.58889000000346</v>
      </c>
      <c r="G24" s="293">
        <f t="shared" si="6"/>
        <v>1262.7656149315067</v>
      </c>
      <c r="H24" s="292">
        <f t="shared" si="7"/>
        <v>1226.9912199999947</v>
      </c>
      <c r="J24" s="840">
        <f>J23</f>
        <v>-304.55300000000057</v>
      </c>
      <c r="K24" s="840">
        <f t="shared" ref="K24:U24" si="13">K23</f>
        <v>450.00000000000011</v>
      </c>
      <c r="L24" s="840">
        <f t="shared" si="13"/>
        <v>400.217185068493</v>
      </c>
      <c r="M24" s="840">
        <f t="shared" si="13"/>
        <v>-379.84037000000228</v>
      </c>
      <c r="N24" s="840">
        <f t="shared" si="13"/>
        <v>250.00000000000065</v>
      </c>
      <c r="O24" s="840">
        <f t="shared" si="13"/>
        <v>-338.00931999999943</v>
      </c>
      <c r="P24" s="860">
        <f t="shared" si="13"/>
        <v>-4.6566128730773927E-13</v>
      </c>
      <c r="Q24" s="860">
        <f t="shared" si="13"/>
        <v>399.99999999999858</v>
      </c>
      <c r="R24" s="860">
        <f t="shared" si="13"/>
        <v>-513.58889000000158</v>
      </c>
      <c r="S24" s="860">
        <f t="shared" si="13"/>
        <v>-1.1350493878126144E-12</v>
      </c>
      <c r="T24" s="860">
        <f t="shared" si="13"/>
        <v>639.99999999999977</v>
      </c>
      <c r="U24" s="860">
        <f t="shared" si="13"/>
        <v>622.76561493150791</v>
      </c>
      <c r="V24" s="841">
        <f>SUM(J24:U24)</f>
        <v>1226.9912199999944</v>
      </c>
    </row>
    <row r="25" spans="3:43" ht="22" customHeight="1" thickBot="1">
      <c r="C25" s="274"/>
      <c r="D25" s="274"/>
      <c r="E25" s="274"/>
      <c r="F25" s="274"/>
      <c r="G25" s="274"/>
      <c r="H25" s="274"/>
      <c r="J25" s="842"/>
      <c r="K25" s="842"/>
      <c r="L25" s="842"/>
      <c r="M25" s="842"/>
      <c r="N25" s="842"/>
      <c r="O25" s="842"/>
      <c r="P25" s="861"/>
      <c r="Q25" s="861"/>
      <c r="R25" s="861"/>
      <c r="S25" s="861"/>
      <c r="T25" s="861"/>
      <c r="U25" s="861"/>
      <c r="V25" s="844">
        <f>SUM(J25:U25)</f>
        <v>0</v>
      </c>
    </row>
    <row r="26" spans="3:43" ht="22" customHeight="1">
      <c r="C26" s="291" t="s">
        <v>437</v>
      </c>
      <c r="D26" s="290">
        <f>J26</f>
        <v>2232.8649450502339</v>
      </c>
      <c r="E26" s="290">
        <f>D28</f>
        <v>1421.6552257351643</v>
      </c>
      <c r="F26" s="290">
        <f>E28</f>
        <v>1871.9949613516044</v>
      </c>
      <c r="G26" s="290">
        <f>F28</f>
        <v>1916.1786269680392</v>
      </c>
      <c r="H26" s="862">
        <f>D26</f>
        <v>2232.8649450502339</v>
      </c>
      <c r="J26" s="842">
        <f>'Group Cashflow'!E49/1000</f>
        <v>2232.8649450502339</v>
      </c>
      <c r="K26" s="842">
        <f>J28</f>
        <v>1333.8697560091364</v>
      </c>
      <c r="L26" s="842">
        <f t="shared" ref="L26:U26" si="14">K28</f>
        <v>1001.1081597077639</v>
      </c>
      <c r="M26" s="842">
        <f t="shared" si="14"/>
        <v>1421.6552257351643</v>
      </c>
      <c r="N26" s="842">
        <f t="shared" si="14"/>
        <v>1330.3826766940654</v>
      </c>
      <c r="O26" s="842">
        <f t="shared" si="14"/>
        <v>1644.2594503926962</v>
      </c>
      <c r="P26" s="861">
        <f t="shared" si="14"/>
        <v>1871.9949613516044</v>
      </c>
      <c r="Q26" s="861">
        <f t="shared" si="14"/>
        <v>2227.237842310506</v>
      </c>
      <c r="R26" s="861">
        <f t="shared" si="14"/>
        <v>1796.2794760091347</v>
      </c>
      <c r="S26" s="861">
        <f t="shared" si="14"/>
        <v>1916.1786269680392</v>
      </c>
      <c r="T26" s="861">
        <f t="shared" si="14"/>
        <v>1539.0745979269386</v>
      </c>
      <c r="U26" s="861">
        <f t="shared" si="14"/>
        <v>1188.6183716255694</v>
      </c>
      <c r="V26" s="843">
        <f>J26</f>
        <v>2232.8649450502339</v>
      </c>
    </row>
    <row r="27" spans="3:43" ht="22" customHeight="1" thickBot="1">
      <c r="C27" s="289" t="s">
        <v>436</v>
      </c>
      <c r="D27" s="282">
        <f>+D22+D24</f>
        <v>-811.20971931506961</v>
      </c>
      <c r="E27" s="282">
        <f>+E22+E24</f>
        <v>450.33973561644007</v>
      </c>
      <c r="F27" s="282">
        <f>+F22+F24</f>
        <v>44.183665616434951</v>
      </c>
      <c r="G27" s="282">
        <f>+G22+G24</f>
        <v>758.52438054794266</v>
      </c>
      <c r="H27" s="863">
        <f>SUM(D27:G27)</f>
        <v>441.83806246574807</v>
      </c>
      <c r="J27" s="842">
        <f>+J22+J24</f>
        <v>-898.99518904109743</v>
      </c>
      <c r="K27" s="842">
        <f t="shared" ref="K27:U27" si="15">+K22+K24</f>
        <v>-332.76159630137249</v>
      </c>
      <c r="L27" s="842">
        <f t="shared" si="15"/>
        <v>420.54706602740043</v>
      </c>
      <c r="M27" s="842">
        <f t="shared" si="15"/>
        <v>-91.272549041098955</v>
      </c>
      <c r="N27" s="842">
        <f t="shared" si="15"/>
        <v>313.87677369863081</v>
      </c>
      <c r="O27" s="842">
        <f t="shared" si="15"/>
        <v>227.73551095890821</v>
      </c>
      <c r="P27" s="861">
        <f t="shared" si="15"/>
        <v>355.24288095890171</v>
      </c>
      <c r="Q27" s="861">
        <f t="shared" si="15"/>
        <v>-430.95836630137131</v>
      </c>
      <c r="R27" s="861">
        <f t="shared" si="15"/>
        <v>119.89915095890456</v>
      </c>
      <c r="S27" s="861">
        <f t="shared" si="15"/>
        <v>-377.10402904110049</v>
      </c>
      <c r="T27" s="861">
        <f t="shared" si="15"/>
        <v>-350.45622630136927</v>
      </c>
      <c r="U27" s="861">
        <f t="shared" si="15"/>
        <v>1486.0846358904123</v>
      </c>
      <c r="V27" s="843">
        <f>SUM(J27:U27)</f>
        <v>441.83806246574818</v>
      </c>
    </row>
    <row r="28" spans="3:43" ht="22" customHeight="1" thickBot="1">
      <c r="C28" s="288" t="s">
        <v>435</v>
      </c>
      <c r="D28" s="287">
        <f>+D26+D27</f>
        <v>1421.6552257351643</v>
      </c>
      <c r="E28" s="287">
        <f>+E26+E27</f>
        <v>1871.9949613516044</v>
      </c>
      <c r="F28" s="287">
        <f>+F26+F27</f>
        <v>1916.1786269680392</v>
      </c>
      <c r="G28" s="287">
        <f>+G26+G27</f>
        <v>2674.7030075159819</v>
      </c>
      <c r="H28" s="864">
        <f>G28</f>
        <v>2674.7030075159819</v>
      </c>
      <c r="J28" s="842">
        <f>SUM(J26:J27)</f>
        <v>1333.8697560091364</v>
      </c>
      <c r="K28" s="842">
        <f t="shared" ref="K28:U28" si="16">SUM(K26:K27)</f>
        <v>1001.1081597077639</v>
      </c>
      <c r="L28" s="842">
        <f t="shared" si="16"/>
        <v>1421.6552257351643</v>
      </c>
      <c r="M28" s="842">
        <f t="shared" si="16"/>
        <v>1330.3826766940654</v>
      </c>
      <c r="N28" s="842">
        <f t="shared" si="16"/>
        <v>1644.2594503926962</v>
      </c>
      <c r="O28" s="842">
        <f t="shared" si="16"/>
        <v>1871.9949613516044</v>
      </c>
      <c r="P28" s="861">
        <f t="shared" si="16"/>
        <v>2227.237842310506</v>
      </c>
      <c r="Q28" s="861">
        <f t="shared" si="16"/>
        <v>1796.2794760091347</v>
      </c>
      <c r="R28" s="861">
        <f t="shared" si="16"/>
        <v>1916.1786269680392</v>
      </c>
      <c r="S28" s="861">
        <f t="shared" si="16"/>
        <v>1539.0745979269386</v>
      </c>
      <c r="T28" s="861">
        <f t="shared" si="16"/>
        <v>1188.6183716255694</v>
      </c>
      <c r="U28" s="861">
        <f t="shared" si="16"/>
        <v>2674.7030075159819</v>
      </c>
      <c r="V28" s="843">
        <f>U28</f>
        <v>2674.7030075159819</v>
      </c>
    </row>
    <row r="29" spans="3:43" ht="22" customHeight="1">
      <c r="C29" s="286"/>
      <c r="D29" s="285"/>
      <c r="E29" s="285"/>
      <c r="F29" s="285"/>
      <c r="G29" s="285"/>
      <c r="H29" s="284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X29" s="845"/>
      <c r="Y29" s="845"/>
      <c r="Z29" s="845"/>
      <c r="AA29" s="845"/>
      <c r="AB29" s="845"/>
      <c r="AC29" s="845"/>
      <c r="AD29" s="845"/>
      <c r="AE29" s="845"/>
      <c r="AF29" s="845"/>
      <c r="AG29" s="845"/>
      <c r="AH29" s="845"/>
      <c r="AI29" s="845"/>
    </row>
    <row r="30" spans="3:43" ht="22" customHeight="1">
      <c r="C30" s="286" t="s">
        <v>434</v>
      </c>
      <c r="D30" s="285"/>
      <c r="E30" s="285"/>
      <c r="F30" s="285"/>
      <c r="G30" s="285"/>
      <c r="H30" s="284"/>
      <c r="J30" s="806"/>
      <c r="K30" s="806"/>
      <c r="L30" s="806"/>
      <c r="M30" s="806"/>
      <c r="N30" s="806"/>
      <c r="O30" s="806"/>
      <c r="P30" s="806"/>
      <c r="Q30" s="806"/>
      <c r="R30" s="806"/>
      <c r="S30" s="806"/>
      <c r="T30" s="806"/>
      <c r="U30" s="806"/>
      <c r="V30" s="844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</row>
    <row r="31" spans="3:43" ht="22" customHeight="1">
      <c r="C31" s="283" t="s">
        <v>367</v>
      </c>
      <c r="D31" s="282">
        <f>-('Group Balance Sheet'!G44+'Group Balance Sheet'!G56)/1000</f>
        <v>11615</v>
      </c>
      <c r="E31" s="282">
        <f>-('Group Balance Sheet'!J44+'Group Balance Sheet'!J56)/1000</f>
        <v>11865</v>
      </c>
      <c r="F31" s="282">
        <f>-('Group Balance Sheet'!M44+'Group Balance Sheet'!M56)/1000</f>
        <v>12087.812</v>
      </c>
      <c r="G31" s="282">
        <f>-('Group Balance Sheet'!P44+'Group Balance Sheet'!P56)/1000</f>
        <v>13347.812</v>
      </c>
      <c r="H31" s="281">
        <f>G31</f>
        <v>13347.812</v>
      </c>
      <c r="J31" s="806"/>
      <c r="K31" s="806"/>
      <c r="L31" s="806"/>
      <c r="M31" s="806"/>
      <c r="N31" s="806"/>
      <c r="O31" s="806"/>
      <c r="P31" s="806"/>
      <c r="Q31" s="806"/>
      <c r="R31" s="806"/>
      <c r="S31" s="806"/>
      <c r="T31" s="806"/>
      <c r="U31" s="806"/>
      <c r="X31" s="845"/>
      <c r="Y31" s="845"/>
      <c r="Z31" s="845"/>
      <c r="AA31" s="845"/>
      <c r="AB31" s="845"/>
      <c r="AC31" s="845"/>
      <c r="AD31" s="845"/>
      <c r="AE31" s="845"/>
      <c r="AF31" s="845"/>
      <c r="AG31" s="845"/>
      <c r="AH31" s="845"/>
      <c r="AI31" s="845"/>
    </row>
    <row r="32" spans="3:43" ht="22" customHeight="1">
      <c r="C32" s="283" t="s">
        <v>366</v>
      </c>
      <c r="D32" s="282">
        <f>-'Group Balance Sheet'!G20/1000</f>
        <v>-1355.6458750502331</v>
      </c>
      <c r="E32" s="282">
        <f>-'Group Balance Sheet'!J20/1000</f>
        <v>-1739.9762550502344</v>
      </c>
      <c r="F32" s="282">
        <f>-'Group Balance Sheet'!M20/1000</f>
        <v>-1718.1505650502329</v>
      </c>
      <c r="G32" s="282">
        <f>-'Group Balance Sheet'!P20/1000</f>
        <v>-2410.6655850502279</v>
      </c>
      <c r="H32" s="281">
        <f>G32</f>
        <v>-2410.6655850502279</v>
      </c>
    </row>
    <row r="33" spans="3:22" ht="22" customHeight="1">
      <c r="C33" s="280" t="s">
        <v>299</v>
      </c>
      <c r="D33" s="279">
        <f>+D31+D32</f>
        <v>10259.354124949767</v>
      </c>
      <c r="E33" s="279">
        <f>+E31+E32</f>
        <v>10125.023744949765</v>
      </c>
      <c r="F33" s="279">
        <f>+F31+F32</f>
        <v>10369.661434949767</v>
      </c>
      <c r="G33" s="279">
        <f>+G31+G32</f>
        <v>10937.146414949771</v>
      </c>
      <c r="H33" s="278">
        <f>G33</f>
        <v>10937.146414949771</v>
      </c>
    </row>
    <row r="34" spans="3:22" ht="22" customHeight="1">
      <c r="C34" s="277" t="s">
        <v>433</v>
      </c>
      <c r="D34" s="276"/>
      <c r="E34" s="276"/>
      <c r="F34" s="276"/>
      <c r="G34" s="276"/>
      <c r="H34" s="275">
        <f>H33/H11</f>
        <v>2.1532394875158949</v>
      </c>
    </row>
    <row r="35" spans="3:22" ht="22" customHeight="1">
      <c r="C35" s="274"/>
      <c r="D35" s="274"/>
      <c r="E35" s="274"/>
      <c r="F35" s="274"/>
      <c r="G35" s="274"/>
      <c r="H35" s="274"/>
    </row>
    <row r="37" spans="3:22" ht="22" customHeight="1">
      <c r="J37" s="843"/>
      <c r="K37" s="843"/>
      <c r="L37" s="843"/>
      <c r="M37" s="843"/>
      <c r="N37" s="843"/>
      <c r="O37" s="843"/>
      <c r="P37" s="843"/>
      <c r="Q37" s="843"/>
      <c r="R37" s="843"/>
      <c r="S37" s="843"/>
      <c r="T37" s="843"/>
      <c r="U37" s="843"/>
      <c r="V37" s="843"/>
    </row>
  </sheetData>
  <phoneticPr fontId="36" type="noConversion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32D1-8956-4509-B293-820EE354DB14}">
  <sheetPr codeName="Sheet33">
    <tabColor theme="9" tint="-0.499984740745262"/>
  </sheetPr>
  <dimension ref="A1:BT68"/>
  <sheetViews>
    <sheetView showGridLines="0" zoomScale="85" zoomScaleNormal="85" workbookViewId="0">
      <selection activeCell="Q38" sqref="Q38"/>
    </sheetView>
  </sheetViews>
  <sheetFormatPr baseColWidth="10" defaultColWidth="8.1640625" defaultRowHeight="15" outlineLevelRow="1" outlineLevelCol="1"/>
  <cols>
    <col min="1" max="2" width="8.1640625" style="334"/>
    <col min="3" max="3" width="30" style="334" bestFit="1" customWidth="1"/>
    <col min="4" max="6" width="14.5" style="334" customWidth="1" outlineLevel="1"/>
    <col min="7" max="8" width="1.5" style="334" customWidth="1" outlineLevel="1"/>
    <col min="9" max="11" width="11.5" style="334" customWidth="1"/>
    <col min="12" max="12" width="2.5" style="334" customWidth="1"/>
    <col min="13" max="15" width="11.5" style="334" customWidth="1"/>
    <col min="16" max="16" width="2.5" style="334" customWidth="1"/>
    <col min="17" max="19" width="11.5" style="334" customWidth="1"/>
    <col min="20" max="20" width="2.5" style="334" customWidth="1"/>
    <col min="21" max="23" width="11.5" style="334" customWidth="1"/>
    <col min="24" max="24" width="8.1640625" style="334"/>
    <col min="25" max="25" width="13.5" style="334" bestFit="1" customWidth="1"/>
    <col min="26" max="26" width="15.83203125" style="334" bestFit="1" customWidth="1"/>
    <col min="27" max="27" width="8.1640625" style="334"/>
    <col min="28" max="28" width="8.5" style="334" bestFit="1" customWidth="1"/>
    <col min="29" max="40" width="10.5" style="334" customWidth="1"/>
    <col min="41" max="41" width="5.83203125" style="334" customWidth="1"/>
    <col min="42" max="45" width="10.1640625" style="334" customWidth="1"/>
    <col min="47" max="47" width="11" style="334" customWidth="1"/>
    <col min="48" max="48" width="18.1640625" style="334" bestFit="1" customWidth="1"/>
    <col min="49" max="55" width="10.5" style="334" customWidth="1"/>
    <col min="56" max="56" width="11.5" style="334" bestFit="1" customWidth="1"/>
    <col min="57" max="60" width="10.5" style="334" customWidth="1"/>
    <col min="61" max="61" width="5.83203125" style="334" customWidth="1"/>
    <col min="62" max="65" width="10.1640625" style="334" customWidth="1"/>
    <col min="66" max="16384" width="8.1640625" style="334"/>
  </cols>
  <sheetData>
    <row r="1" spans="1:72" s="865" customFormat="1" ht="30" customHeight="1">
      <c r="A1" s="333" t="s">
        <v>402</v>
      </c>
    </row>
    <row r="2" spans="1:72" s="867" customFormat="1" ht="1.5" customHeight="1">
      <c r="A2" s="866"/>
    </row>
    <row r="3" spans="1:72" s="869" customFormat="1" ht="14">
      <c r="A3" s="868" t="s">
        <v>518</v>
      </c>
    </row>
    <row r="4" spans="1:72" ht="13">
      <c r="AT4" s="334"/>
    </row>
    <row r="5" spans="1:72" s="870" customFormat="1" ht="13" hidden="1">
      <c r="D5" s="871" t="s">
        <v>517</v>
      </c>
      <c r="I5" s="870" t="s">
        <v>340</v>
      </c>
      <c r="J5" s="870" t="s">
        <v>340</v>
      </c>
      <c r="M5" s="870" t="s">
        <v>340</v>
      </c>
      <c r="N5" s="870" t="s">
        <v>340</v>
      </c>
      <c r="Q5" s="870" t="s">
        <v>340</v>
      </c>
      <c r="R5" s="870" t="s">
        <v>340</v>
      </c>
      <c r="U5" s="870" t="s">
        <v>340</v>
      </c>
      <c r="V5" s="870" t="s">
        <v>340</v>
      </c>
      <c r="AC5" s="870" t="s">
        <v>340</v>
      </c>
      <c r="AD5" s="870" t="s">
        <v>340</v>
      </c>
      <c r="AE5" s="870" t="s">
        <v>340</v>
      </c>
      <c r="AF5" s="870" t="s">
        <v>340</v>
      </c>
      <c r="AG5" s="870" t="s">
        <v>340</v>
      </c>
      <c r="AH5" s="870" t="s">
        <v>340</v>
      </c>
      <c r="AI5" s="870" t="s">
        <v>340</v>
      </c>
      <c r="AJ5" s="870" t="s">
        <v>340</v>
      </c>
      <c r="AK5" s="870" t="s">
        <v>340</v>
      </c>
      <c r="AL5" s="870" t="s">
        <v>340</v>
      </c>
      <c r="AM5" s="870" t="s">
        <v>340</v>
      </c>
      <c r="AN5" s="870" t="s">
        <v>340</v>
      </c>
      <c r="AW5" s="870" t="s">
        <v>340</v>
      </c>
      <c r="AX5" s="870" t="s">
        <v>340</v>
      </c>
      <c r="AY5" s="870" t="s">
        <v>340</v>
      </c>
      <c r="AZ5" s="870" t="s">
        <v>340</v>
      </c>
      <c r="BA5" s="870" t="s">
        <v>340</v>
      </c>
      <c r="BB5" s="870" t="s">
        <v>340</v>
      </c>
      <c r="BC5" s="870" t="s">
        <v>340</v>
      </c>
      <c r="BD5" s="870" t="s">
        <v>340</v>
      </c>
      <c r="BE5" s="870" t="s">
        <v>340</v>
      </c>
      <c r="BF5" s="870" t="s">
        <v>340</v>
      </c>
      <c r="BG5" s="870" t="s">
        <v>340</v>
      </c>
      <c r="BH5" s="870" t="s">
        <v>340</v>
      </c>
    </row>
    <row r="6" spans="1:72" ht="18">
      <c r="Z6" s="872" t="s">
        <v>459</v>
      </c>
      <c r="AA6" s="873"/>
      <c r="AB6" s="873"/>
      <c r="AC6" s="873"/>
      <c r="AD6" s="873"/>
      <c r="AE6" s="873"/>
      <c r="AF6" s="873"/>
      <c r="AG6" s="873"/>
      <c r="AH6" s="873"/>
      <c r="AI6" s="873"/>
      <c r="AJ6" s="873"/>
      <c r="AK6" s="873"/>
      <c r="AL6" s="873"/>
      <c r="AM6" s="873"/>
      <c r="AN6" s="873"/>
      <c r="AO6" s="873"/>
      <c r="AP6" s="873"/>
      <c r="AQ6" s="873"/>
      <c r="AR6" s="873"/>
      <c r="AS6" s="873"/>
      <c r="AT6" s="334"/>
      <c r="AV6" s="872" t="s">
        <v>315</v>
      </c>
      <c r="AW6" s="873"/>
      <c r="AX6" s="873"/>
      <c r="AY6" s="873"/>
      <c r="AZ6" s="873"/>
      <c r="BA6" s="873"/>
      <c r="BB6" s="873"/>
      <c r="BC6" s="873"/>
      <c r="BD6" s="873"/>
      <c r="BE6" s="873"/>
      <c r="BF6" s="873"/>
      <c r="BG6" s="873"/>
      <c r="BH6" s="873"/>
      <c r="BI6" s="873"/>
      <c r="BJ6" s="873"/>
      <c r="BK6" s="873"/>
      <c r="BL6" s="873"/>
      <c r="BM6" s="873"/>
    </row>
    <row r="7" spans="1:72" ht="30.75" customHeight="1" thickBot="1">
      <c r="I7" s="330" t="s">
        <v>459</v>
      </c>
      <c r="J7" s="329"/>
      <c r="K7" s="329"/>
      <c r="L7" s="329"/>
      <c r="M7" s="329"/>
      <c r="N7" s="329"/>
      <c r="O7" s="874"/>
      <c r="Q7" s="328" t="s">
        <v>458</v>
      </c>
      <c r="R7" s="327"/>
      <c r="S7" s="327"/>
      <c r="T7" s="327"/>
      <c r="U7" s="327"/>
      <c r="V7" s="327"/>
      <c r="W7" s="875"/>
      <c r="Z7" s="345" t="s">
        <v>516</v>
      </c>
      <c r="AC7" s="876" t="s">
        <v>515</v>
      </c>
      <c r="AD7" s="877" t="s">
        <v>276</v>
      </c>
      <c r="AE7" s="877" t="s">
        <v>276</v>
      </c>
      <c r="AF7" s="877" t="s">
        <v>276</v>
      </c>
      <c r="AG7" s="877" t="s">
        <v>276</v>
      </c>
      <c r="AH7" s="877" t="s">
        <v>276</v>
      </c>
      <c r="AI7" s="877" t="s">
        <v>276</v>
      </c>
      <c r="AJ7" s="877" t="s">
        <v>276</v>
      </c>
      <c r="AK7" s="877" t="s">
        <v>276</v>
      </c>
      <c r="AL7" s="877" t="s">
        <v>276</v>
      </c>
      <c r="AM7" s="877" t="s">
        <v>276</v>
      </c>
      <c r="AN7" s="877" t="s">
        <v>276</v>
      </c>
      <c r="AT7" s="334"/>
      <c r="AV7" s="345" t="s">
        <v>514</v>
      </c>
      <c r="AW7" s="876" t="str">
        <f t="shared" ref="AW7:BH9" si="0">AC7</f>
        <v>Historic</v>
      </c>
      <c r="AX7" s="876" t="str">
        <f t="shared" si="0"/>
        <v>Outlook</v>
      </c>
      <c r="AY7" s="876" t="str">
        <f t="shared" si="0"/>
        <v>Outlook</v>
      </c>
      <c r="AZ7" s="876" t="str">
        <f t="shared" si="0"/>
        <v>Outlook</v>
      </c>
      <c r="BA7" s="876" t="str">
        <f t="shared" si="0"/>
        <v>Outlook</v>
      </c>
      <c r="BB7" s="876" t="str">
        <f t="shared" si="0"/>
        <v>Outlook</v>
      </c>
      <c r="BC7" s="876" t="str">
        <f t="shared" si="0"/>
        <v>Outlook</v>
      </c>
      <c r="BD7" s="876" t="str">
        <f t="shared" si="0"/>
        <v>Outlook</v>
      </c>
      <c r="BE7" s="876" t="str">
        <f t="shared" si="0"/>
        <v>Outlook</v>
      </c>
      <c r="BF7" s="876" t="str">
        <f t="shared" si="0"/>
        <v>Outlook</v>
      </c>
      <c r="BG7" s="876" t="str">
        <f t="shared" si="0"/>
        <v>Outlook</v>
      </c>
      <c r="BH7" s="876" t="str">
        <f t="shared" si="0"/>
        <v>Outlook</v>
      </c>
    </row>
    <row r="8" spans="1:72" ht="30.75" customHeight="1" thickBot="1">
      <c r="I8" s="329" t="s">
        <v>186</v>
      </c>
      <c r="J8" s="878"/>
      <c r="K8" s="879"/>
      <c r="M8" s="329" t="s">
        <v>457</v>
      </c>
      <c r="N8" s="878"/>
      <c r="O8" s="879"/>
      <c r="Q8" s="327" t="s">
        <v>186</v>
      </c>
      <c r="R8" s="880"/>
      <c r="S8" s="881"/>
      <c r="U8" s="327" t="s">
        <v>457</v>
      </c>
      <c r="V8" s="880"/>
      <c r="W8" s="881"/>
      <c r="Z8" s="345" t="s">
        <v>513</v>
      </c>
      <c r="AC8" s="876">
        <v>1</v>
      </c>
      <c r="AD8" s="876">
        <v>2</v>
      </c>
      <c r="AE8" s="876">
        <v>3</v>
      </c>
      <c r="AF8" s="876">
        <f t="shared" ref="AF8:AM8" si="1">+AG8-1</f>
        <v>4</v>
      </c>
      <c r="AG8" s="876">
        <f t="shared" si="1"/>
        <v>5</v>
      </c>
      <c r="AH8" s="876">
        <f t="shared" si="1"/>
        <v>6</v>
      </c>
      <c r="AI8" s="876">
        <f t="shared" si="1"/>
        <v>7</v>
      </c>
      <c r="AJ8" s="876">
        <f t="shared" si="1"/>
        <v>8</v>
      </c>
      <c r="AK8" s="876">
        <f t="shared" si="1"/>
        <v>9</v>
      </c>
      <c r="AL8" s="876">
        <f t="shared" si="1"/>
        <v>10</v>
      </c>
      <c r="AM8" s="876">
        <f t="shared" si="1"/>
        <v>11</v>
      </c>
      <c r="AN8" s="876">
        <v>12</v>
      </c>
      <c r="AP8" s="335" t="s">
        <v>275</v>
      </c>
      <c r="AR8" s="900" t="s">
        <v>147</v>
      </c>
      <c r="AS8" s="901"/>
      <c r="AT8" s="334"/>
      <c r="AV8" s="345" t="s">
        <v>513</v>
      </c>
      <c r="AW8" s="876">
        <f t="shared" si="0"/>
        <v>1</v>
      </c>
      <c r="AX8" s="876">
        <f t="shared" si="0"/>
        <v>2</v>
      </c>
      <c r="AY8" s="876">
        <f t="shared" si="0"/>
        <v>3</v>
      </c>
      <c r="AZ8" s="876">
        <f t="shared" si="0"/>
        <v>4</v>
      </c>
      <c r="BA8" s="876">
        <f t="shared" si="0"/>
        <v>5</v>
      </c>
      <c r="BB8" s="876">
        <f t="shared" si="0"/>
        <v>6</v>
      </c>
      <c r="BC8" s="876">
        <f t="shared" si="0"/>
        <v>7</v>
      </c>
      <c r="BD8" s="876">
        <f t="shared" si="0"/>
        <v>8</v>
      </c>
      <c r="BE8" s="876">
        <f t="shared" si="0"/>
        <v>9</v>
      </c>
      <c r="BF8" s="876">
        <f t="shared" si="0"/>
        <v>10</v>
      </c>
      <c r="BG8" s="876">
        <f t="shared" si="0"/>
        <v>11</v>
      </c>
      <c r="BH8" s="876">
        <f t="shared" si="0"/>
        <v>12</v>
      </c>
      <c r="BJ8" s="335" t="s">
        <v>275</v>
      </c>
      <c r="BL8" s="900" t="s">
        <v>147</v>
      </c>
      <c r="BM8" s="901"/>
    </row>
    <row r="9" spans="1:72" ht="32.25" customHeight="1">
      <c r="C9" s="325" t="s">
        <v>456</v>
      </c>
      <c r="D9" s="326" t="s">
        <v>455</v>
      </c>
      <c r="E9" s="326" t="s">
        <v>454</v>
      </c>
      <c r="F9" s="326" t="s">
        <v>30</v>
      </c>
      <c r="I9" s="324" t="s">
        <v>275</v>
      </c>
      <c r="J9" s="324" t="s">
        <v>348</v>
      </c>
      <c r="K9" s="323" t="s">
        <v>453</v>
      </c>
      <c r="M9" s="324" t="s">
        <v>275</v>
      </c>
      <c r="N9" s="324" t="s">
        <v>348</v>
      </c>
      <c r="O9" s="323" t="s">
        <v>453</v>
      </c>
      <c r="Q9" s="322" t="s">
        <v>275</v>
      </c>
      <c r="R9" s="322" t="s">
        <v>348</v>
      </c>
      <c r="S9" s="321" t="s">
        <v>453</v>
      </c>
      <c r="U9" s="322" t="s">
        <v>275</v>
      </c>
      <c r="V9" s="322" t="s">
        <v>348</v>
      </c>
      <c r="W9" s="321" t="s">
        <v>453</v>
      </c>
      <c r="Z9" s="332" t="e">
        <f>#REF!</f>
        <v>#REF!</v>
      </c>
      <c r="AB9" s="882" t="s">
        <v>512</v>
      </c>
      <c r="AC9" s="883">
        <v>44409</v>
      </c>
      <c r="AD9" s="883">
        <f>AC9+35</f>
        <v>44444</v>
      </c>
      <c r="AE9" s="883">
        <f t="shared" ref="AE9:AK9" si="2">AD9+30</f>
        <v>44474</v>
      </c>
      <c r="AF9" s="883">
        <f t="shared" si="2"/>
        <v>44504</v>
      </c>
      <c r="AG9" s="883">
        <f t="shared" si="2"/>
        <v>44534</v>
      </c>
      <c r="AH9" s="883">
        <f t="shared" si="2"/>
        <v>44564</v>
      </c>
      <c r="AI9" s="883">
        <f t="shared" si="2"/>
        <v>44594</v>
      </c>
      <c r="AJ9" s="883">
        <f t="shared" si="2"/>
        <v>44624</v>
      </c>
      <c r="AK9" s="883">
        <f t="shared" si="2"/>
        <v>44654</v>
      </c>
      <c r="AL9" s="883">
        <f>AK9+35</f>
        <v>44689</v>
      </c>
      <c r="AM9" s="883">
        <f>AL9+30</f>
        <v>44719</v>
      </c>
      <c r="AN9" s="883">
        <f>AM9+30</f>
        <v>44749</v>
      </c>
      <c r="AP9" s="883" t="s">
        <v>511</v>
      </c>
      <c r="AQ9" s="883" t="s">
        <v>349</v>
      </c>
      <c r="AR9" s="902" t="s">
        <v>511</v>
      </c>
      <c r="AS9" s="902" t="s">
        <v>349</v>
      </c>
      <c r="AT9" s="334"/>
      <c r="AV9" s="882" t="s">
        <v>512</v>
      </c>
      <c r="AW9" s="883">
        <f t="shared" si="0"/>
        <v>44409</v>
      </c>
      <c r="AX9" s="883">
        <f t="shared" si="0"/>
        <v>44444</v>
      </c>
      <c r="AY9" s="883">
        <f t="shared" si="0"/>
        <v>44474</v>
      </c>
      <c r="AZ9" s="883">
        <f t="shared" si="0"/>
        <v>44504</v>
      </c>
      <c r="BA9" s="883">
        <f t="shared" si="0"/>
        <v>44534</v>
      </c>
      <c r="BB9" s="883">
        <f t="shared" si="0"/>
        <v>44564</v>
      </c>
      <c r="BC9" s="883">
        <f t="shared" si="0"/>
        <v>44594</v>
      </c>
      <c r="BD9" s="883">
        <f t="shared" si="0"/>
        <v>44624</v>
      </c>
      <c r="BE9" s="883">
        <f t="shared" si="0"/>
        <v>44654</v>
      </c>
      <c r="BF9" s="883">
        <f t="shared" si="0"/>
        <v>44689</v>
      </c>
      <c r="BG9" s="883">
        <f t="shared" si="0"/>
        <v>44719</v>
      </c>
      <c r="BH9" s="883">
        <f t="shared" si="0"/>
        <v>44749</v>
      </c>
      <c r="BJ9" s="883" t="s">
        <v>511</v>
      </c>
      <c r="BK9" s="883" t="s">
        <v>349</v>
      </c>
      <c r="BL9" s="902" t="s">
        <v>511</v>
      </c>
      <c r="BM9" s="902" t="s">
        <v>349</v>
      </c>
    </row>
    <row r="10" spans="1:72" ht="14" thickBot="1">
      <c r="AR10" s="901"/>
      <c r="AS10" s="901"/>
      <c r="AT10" s="334"/>
      <c r="BL10" s="901"/>
      <c r="BM10" s="901"/>
    </row>
    <row r="11" spans="1:72" ht="25" customHeight="1" thickBot="1">
      <c r="A11" s="884" t="e">
        <f>RANK(M11,$M$11:$M$32)</f>
        <v>#REF!</v>
      </c>
      <c r="C11" s="885" t="str">
        <f t="shared" ref="C11:C27" si="3">Z11</f>
        <v>Bold Street, Liverpool</v>
      </c>
      <c r="D11" s="886">
        <f>'Unit Detail'!H12</f>
        <v>2500</v>
      </c>
      <c r="E11" s="886">
        <f>'Unit Detail'!I12</f>
        <v>270</v>
      </c>
      <c r="F11" s="320">
        <f>'Unit Detail'!G12</f>
        <v>41913</v>
      </c>
      <c r="G11" s="885"/>
      <c r="H11" s="885"/>
      <c r="I11" s="905">
        <f t="shared" ref="I11:I27" si="4">AP11</f>
        <v>0</v>
      </c>
      <c r="J11" s="905">
        <f t="shared" ref="J11:J27" si="5">AR11</f>
        <v>126.8</v>
      </c>
      <c r="K11" s="906">
        <f t="shared" ref="K11:K27" si="6">+I11-J11</f>
        <v>-126.8</v>
      </c>
      <c r="L11" s="905"/>
      <c r="M11" s="907" t="e">
        <f t="shared" ref="M11:M27" si="7">AQ11</f>
        <v>#REF!</v>
      </c>
      <c r="N11" s="905">
        <f>AS11</f>
        <v>961.3</v>
      </c>
      <c r="O11" s="906" t="e">
        <f t="shared" ref="O11:O27" si="8">+M11-N11</f>
        <v>#REF!</v>
      </c>
      <c r="P11" s="905"/>
      <c r="Q11" s="905">
        <f>BJ11</f>
        <v>0</v>
      </c>
      <c r="R11" s="905">
        <f>BL11</f>
        <v>32.308319230769243</v>
      </c>
      <c r="S11" s="906">
        <f t="shared" ref="S11:S27" si="9">+Q11-R11</f>
        <v>-32.308319230769243</v>
      </c>
      <c r="T11" s="905"/>
      <c r="U11" s="907" t="e">
        <f t="shared" ref="U11:U28" si="10">BK11</f>
        <v>#REF!</v>
      </c>
      <c r="V11" s="905">
        <f t="shared" ref="V11:V27" si="11">BM11</f>
        <v>242.79726423076934</v>
      </c>
      <c r="W11" s="906" t="e">
        <f t="shared" ref="W11:W27" si="12">+U11-V11</f>
        <v>#REF!</v>
      </c>
      <c r="Y11" s="3" t="s">
        <v>510</v>
      </c>
      <c r="Z11" s="1" t="s">
        <v>509</v>
      </c>
      <c r="AB11" s="345"/>
      <c r="AC11" s="895">
        <f>'Profit &amp; Loss'!R11/1000</f>
        <v>76.58823000000001</v>
      </c>
      <c r="AD11" s="895">
        <f>'Profit &amp; Loss'!S11/1000</f>
        <v>159.28026</v>
      </c>
      <c r="AE11" s="895">
        <f>'Profit &amp; Loss'!T11/1000</f>
        <v>135.46420999999998</v>
      </c>
      <c r="AF11" s="895">
        <f>'Profit &amp; Loss'!U11/1000</f>
        <v>131.77227999999999</v>
      </c>
      <c r="AG11" s="895">
        <f>'Profit &amp; Loss'!V11/1000</f>
        <v>177.3954</v>
      </c>
      <c r="AH11" s="895">
        <f>'Profit &amp; Loss'!W11/1000</f>
        <v>102.00572</v>
      </c>
      <c r="AI11" s="895">
        <f>'Profit &amp; Loss'!X11/1000</f>
        <v>127.57397999999998</v>
      </c>
      <c r="AJ11" s="895">
        <f>'Profit &amp; Loss'!Y11/1000</f>
        <v>157.13826</v>
      </c>
      <c r="AK11" s="895">
        <f>'Profit &amp; Loss'!Z11/1000</f>
        <v>135.55683999999999</v>
      </c>
      <c r="AL11" s="895">
        <f>'Profit &amp; Loss'!AA11/1000</f>
        <v>124.55382</v>
      </c>
      <c r="AM11" s="895">
        <f>'Profit &amp; Loss'!AB11/1000</f>
        <v>157.04982000000001</v>
      </c>
      <c r="AN11" s="895">
        <f>'Profit &amp; Loss'!AC11/1000</f>
        <v>135.90269000000001</v>
      </c>
      <c r="AO11" s="896"/>
      <c r="AP11" s="895">
        <f t="shared" ref="AP11:AP31" si="13">SUMIFS($AC11:$AN11,$AC$8:$AN$8,$Z$9)</f>
        <v>0</v>
      </c>
      <c r="AQ11" s="895" t="e" cm="1">
        <f t="array" ref="AQ11">+SUMPRODUCT(($Z$9&gt;=$AC$8:$AN$8)*1,$AC11:$AN11)</f>
        <v>#REF!</v>
      </c>
      <c r="AR11" s="903">
        <f>'Profit &amp; Loss'!G11/1000</f>
        <v>126.8</v>
      </c>
      <c r="AS11" s="903">
        <f>'Profit &amp; Loss'!M11/1000</f>
        <v>961.3</v>
      </c>
      <c r="AT11" s="897"/>
      <c r="AU11" s="898"/>
      <c r="AV11" s="899" t="s">
        <v>508</v>
      </c>
      <c r="AW11" s="895">
        <f>'Profit &amp; Loss'!R109/1000</f>
        <v>-3.5927399999999978</v>
      </c>
      <c r="AX11" s="895">
        <f>'Profit &amp; Loss'!S109/1000</f>
        <v>41.510960000000004</v>
      </c>
      <c r="AY11" s="895">
        <f>'Profit &amp; Loss'!T109/1000</f>
        <v>39.955500000000001</v>
      </c>
      <c r="AZ11" s="895">
        <f>'Profit &amp; Loss'!U109/1000</f>
        <v>28.199570000000001</v>
      </c>
      <c r="BA11" s="895">
        <f>'Profit &amp; Loss'!V109/1000</f>
        <v>50.01981</v>
      </c>
      <c r="BB11" s="895">
        <f>'Profit &amp; Loss'!W109/1000</f>
        <v>16.320910000000012</v>
      </c>
      <c r="BC11" s="895">
        <f>'Profit &amp; Loss'!X109/1000</f>
        <v>30.562089999999966</v>
      </c>
      <c r="BD11" s="895">
        <f>'Profit &amp; Loss'!Y109/1000</f>
        <v>44.099510000000009</v>
      </c>
      <c r="BE11" s="895">
        <f>'Profit &amp; Loss'!Z109/1000</f>
        <v>36.338739999999987</v>
      </c>
      <c r="BF11" s="895">
        <f>'Profit &amp; Loss'!AA109/1000</f>
        <v>40.279699999999998</v>
      </c>
      <c r="BG11" s="895">
        <f>'Profit &amp; Loss'!AB109/1000</f>
        <v>41.405400000000007</v>
      </c>
      <c r="BH11" s="895">
        <f>'Profit &amp; Loss'!AC109/1000</f>
        <v>45.822389999999999</v>
      </c>
      <c r="BI11" s="896"/>
      <c r="BJ11" s="895">
        <f>SUMIFS($AW11:$BH11,$AC$8:$AN$8,$Z$9)</f>
        <v>0</v>
      </c>
      <c r="BK11" s="895" t="e" cm="1">
        <f t="array" ref="BK11">+SUMPRODUCT(($Z$9&gt;=$AC$8:$AN$8)*1,$AW11:$BH11)</f>
        <v>#REF!</v>
      </c>
      <c r="BL11" s="903">
        <f>'Profit &amp; Loss'!G109/1000</f>
        <v>32.308319230769243</v>
      </c>
      <c r="BM11" s="903">
        <f>'Profit &amp; Loss'!M109/1000</f>
        <v>242.79726423076934</v>
      </c>
      <c r="BN11" s="655"/>
      <c r="BO11" s="655"/>
      <c r="BP11" s="655"/>
      <c r="BR11" s="655"/>
      <c r="BS11" s="655"/>
      <c r="BT11" s="655"/>
    </row>
    <row r="12" spans="1:72" ht="25" customHeight="1" thickBot="1">
      <c r="A12" s="884" t="e">
        <f t="shared" ref="A12:A31" si="14">RANK(M12,$M$11:$M$32)</f>
        <v>#REF!</v>
      </c>
      <c r="C12" s="885" t="str">
        <f t="shared" si="3"/>
        <v>Corn Exchange, Manchester</v>
      </c>
      <c r="D12" s="886">
        <f>'Unit Detail'!H13</f>
        <v>5000</v>
      </c>
      <c r="E12" s="886">
        <f>'Unit Detail'!I13</f>
        <v>523</v>
      </c>
      <c r="F12" s="320">
        <f>'Unit Detail'!G13</f>
        <v>42278</v>
      </c>
      <c r="G12" s="885"/>
      <c r="H12" s="885"/>
      <c r="I12" s="905">
        <f t="shared" si="4"/>
        <v>0</v>
      </c>
      <c r="J12" s="905">
        <f t="shared" si="5"/>
        <v>205.1</v>
      </c>
      <c r="K12" s="906">
        <f t="shared" si="6"/>
        <v>-205.1</v>
      </c>
      <c r="L12" s="908"/>
      <c r="M12" s="909" t="e">
        <f t="shared" si="7"/>
        <v>#REF!</v>
      </c>
      <c r="N12" s="905">
        <f t="shared" ref="N12:N27" si="15">AS12</f>
        <v>1543.3</v>
      </c>
      <c r="O12" s="906" t="e">
        <f t="shared" si="8"/>
        <v>#REF!</v>
      </c>
      <c r="P12" s="908"/>
      <c r="Q12" s="905">
        <f t="shared" ref="Q12:Q27" si="16">BJ12</f>
        <v>0</v>
      </c>
      <c r="R12" s="905">
        <f t="shared" ref="R12:R27" si="17">BL12</f>
        <v>56.472626615384634</v>
      </c>
      <c r="S12" s="906">
        <f t="shared" si="9"/>
        <v>-56.472626615384634</v>
      </c>
      <c r="T12" s="908"/>
      <c r="U12" s="909" t="e">
        <f t="shared" si="10"/>
        <v>#REF!</v>
      </c>
      <c r="V12" s="905">
        <f t="shared" si="11"/>
        <v>413.40577861538469</v>
      </c>
      <c r="W12" s="906" t="e">
        <f t="shared" si="12"/>
        <v>#REF!</v>
      </c>
      <c r="Y12" s="3" t="s">
        <v>507</v>
      </c>
      <c r="Z12" s="1" t="s">
        <v>506</v>
      </c>
      <c r="AB12" s="345"/>
      <c r="AC12" s="895">
        <f>'Profit &amp; Loss'!R12/1000</f>
        <v>184.31997000000001</v>
      </c>
      <c r="AD12" s="895">
        <f>'Profit &amp; Loss'!S12/1000</f>
        <v>216.09057000000001</v>
      </c>
      <c r="AE12" s="895">
        <f>'Profit &amp; Loss'!T12/1000</f>
        <v>199.78489000000002</v>
      </c>
      <c r="AF12" s="895">
        <f>'Profit &amp; Loss'!U12/1000</f>
        <v>221.82379999999998</v>
      </c>
      <c r="AG12" s="895">
        <f>'Profit &amp; Loss'!V12/1000</f>
        <v>321.47775999999999</v>
      </c>
      <c r="AH12" s="895">
        <f>'Profit &amp; Loss'!W12/1000</f>
        <v>99.974249999999998</v>
      </c>
      <c r="AI12" s="895">
        <f>'Profit &amp; Loss'!X12/1000</f>
        <v>201.13530000000003</v>
      </c>
      <c r="AJ12" s="895">
        <f>'Profit &amp; Loss'!Y12/1000</f>
        <v>249.01383000000001</v>
      </c>
      <c r="AK12" s="895">
        <f>'Profit &amp; Loss'!Z12/1000</f>
        <v>200.38419999999999</v>
      </c>
      <c r="AL12" s="895">
        <f>'Profit &amp; Loss'!AA12/1000</f>
        <v>201.14982000000001</v>
      </c>
      <c r="AM12" s="895">
        <f>'Profit &amp; Loss'!AB12/1000</f>
        <v>225.96461000000002</v>
      </c>
      <c r="AN12" s="895">
        <f>'Profit &amp; Loss'!AC12/1000</f>
        <v>174.42498999999998</v>
      </c>
      <c r="AO12" s="896"/>
      <c r="AP12" s="895">
        <f t="shared" si="13"/>
        <v>0</v>
      </c>
      <c r="AQ12" s="895" t="e" cm="1">
        <f t="array" ref="AQ12">+SUMPRODUCT(($Z$9&gt;=$AC$8:$AN$8)*1,$AC12:$AN12)</f>
        <v>#REF!</v>
      </c>
      <c r="AR12" s="903">
        <f>'Profit &amp; Loss'!G12/1000</f>
        <v>205.1</v>
      </c>
      <c r="AS12" s="903">
        <f>'Profit &amp; Loss'!M12/1000</f>
        <v>1543.3</v>
      </c>
      <c r="AT12" s="897"/>
      <c r="AU12" s="898"/>
      <c r="AV12" s="899" t="s">
        <v>505</v>
      </c>
      <c r="AW12" s="895">
        <f>'Profit &amp; Loss'!R110/1000</f>
        <v>42.5608</v>
      </c>
      <c r="AX12" s="895">
        <f>'Profit &amp; Loss'!S110/1000</f>
        <v>40.721190000000014</v>
      </c>
      <c r="AY12" s="895">
        <f>'Profit &amp; Loss'!T110/1000</f>
        <v>56.687980000000017</v>
      </c>
      <c r="AZ12" s="895">
        <f>'Profit &amp; Loss'!U110/1000</f>
        <v>74.692369999999997</v>
      </c>
      <c r="BA12" s="895">
        <f>'Profit &amp; Loss'!V110/1000</f>
        <v>112.271</v>
      </c>
      <c r="BB12" s="895">
        <f>'Profit &amp; Loss'!W110/1000</f>
        <v>25.537190000000006</v>
      </c>
      <c r="BC12" s="895">
        <f>'Profit &amp; Loss'!X110/1000</f>
        <v>47.761389999999999</v>
      </c>
      <c r="BD12" s="895">
        <f>'Profit &amp; Loss'!Y110/1000</f>
        <v>68.884380000000036</v>
      </c>
      <c r="BE12" s="895">
        <f>'Profit &amp; Loss'!Z110/1000</f>
        <v>59.703509999999987</v>
      </c>
      <c r="BF12" s="895">
        <f>'Profit &amp; Loss'!AA110/1000</f>
        <v>55.294510000000024</v>
      </c>
      <c r="BG12" s="895">
        <f>'Profit &amp; Loss'!AB110/1000</f>
        <v>53.148840000000042</v>
      </c>
      <c r="BH12" s="895">
        <f>'Profit &amp; Loss'!AC110/1000</f>
        <v>8.9534699999999905</v>
      </c>
      <c r="BI12" s="896"/>
      <c r="BJ12" s="895">
        <f t="shared" ref="BJ12:BJ31" si="18">SUMIFS($AW12:$BH12,$AC$8:$AN$8,$Z$9)</f>
        <v>0</v>
      </c>
      <c r="BK12" s="895" t="e" cm="1">
        <f t="array" ref="BK12">+SUMPRODUCT(($Z$9&gt;=$AC$8:$AN$8)*1,$AW12:$BH12)</f>
        <v>#REF!</v>
      </c>
      <c r="BL12" s="903">
        <f>'Profit &amp; Loss'!G110/1000</f>
        <v>56.472626615384634</v>
      </c>
      <c r="BM12" s="903">
        <f>'Profit &amp; Loss'!M110/1000</f>
        <v>413.40577861538469</v>
      </c>
    </row>
    <row r="13" spans="1:72" ht="25" customHeight="1" thickBot="1">
      <c r="A13" s="884" t="e">
        <f t="shared" si="14"/>
        <v>#REF!</v>
      </c>
      <c r="C13" s="885" t="str">
        <f t="shared" si="3"/>
        <v>Water Street, Liverpool</v>
      </c>
      <c r="D13" s="886">
        <f>'Unit Detail'!H14</f>
        <v>4000</v>
      </c>
      <c r="E13" s="886">
        <f>'Unit Detail'!I14</f>
        <v>571</v>
      </c>
      <c r="F13" s="320">
        <f>'Unit Detail'!G14</f>
        <v>42705</v>
      </c>
      <c r="G13" s="885"/>
      <c r="H13" s="885"/>
      <c r="I13" s="905">
        <f t="shared" si="4"/>
        <v>0</v>
      </c>
      <c r="J13" s="905">
        <f t="shared" si="5"/>
        <v>256.5</v>
      </c>
      <c r="K13" s="906">
        <f t="shared" si="6"/>
        <v>-256.5</v>
      </c>
      <c r="L13" s="908"/>
      <c r="M13" s="909" t="e">
        <f t="shared" si="7"/>
        <v>#REF!</v>
      </c>
      <c r="N13" s="905">
        <f t="shared" si="15"/>
        <v>1918.9</v>
      </c>
      <c r="O13" s="906" t="e">
        <f t="shared" si="8"/>
        <v>#REF!</v>
      </c>
      <c r="P13" s="908"/>
      <c r="Q13" s="905">
        <f t="shared" si="16"/>
        <v>0</v>
      </c>
      <c r="R13" s="905">
        <f t="shared" si="17"/>
        <v>76.862638461538509</v>
      </c>
      <c r="S13" s="906">
        <f t="shared" si="9"/>
        <v>-76.862638461538509</v>
      </c>
      <c r="T13" s="908"/>
      <c r="U13" s="909" t="e">
        <f t="shared" si="10"/>
        <v>#REF!</v>
      </c>
      <c r="V13" s="905">
        <f t="shared" si="11"/>
        <v>564.74191346153873</v>
      </c>
      <c r="W13" s="906" t="e">
        <f t="shared" si="12"/>
        <v>#REF!</v>
      </c>
      <c r="Y13" s="3" t="s">
        <v>504</v>
      </c>
      <c r="Z13" s="1" t="s">
        <v>503</v>
      </c>
      <c r="AB13" s="345"/>
      <c r="AC13" s="895">
        <f>'Profit &amp; Loss'!R13/1000</f>
        <v>276.57706000000002</v>
      </c>
      <c r="AD13" s="895">
        <f>'Profit &amp; Loss'!S13/1000</f>
        <v>294.85187999999999</v>
      </c>
      <c r="AE13" s="895">
        <f>'Profit &amp; Loss'!T13/1000</f>
        <v>247.06359000000003</v>
      </c>
      <c r="AF13" s="895">
        <f>'Profit &amp; Loss'!U13/1000</f>
        <v>253.03680000000003</v>
      </c>
      <c r="AG13" s="895">
        <f>'Profit &amp; Loss'!V13/1000</f>
        <v>351.62038000000001</v>
      </c>
      <c r="AH13" s="895">
        <f>'Profit &amp; Loss'!W13/1000</f>
        <v>206.67355000000001</v>
      </c>
      <c r="AI13" s="895">
        <f>'Profit &amp; Loss'!X13/1000</f>
        <v>245.97107</v>
      </c>
      <c r="AJ13" s="895">
        <f>'Profit &amp; Loss'!Y13/1000</f>
        <v>307.14454999999998</v>
      </c>
      <c r="AK13" s="895">
        <f>'Profit &amp; Loss'!Z13/1000</f>
        <v>259.03610000000003</v>
      </c>
      <c r="AL13" s="895">
        <f>'Profit &amp; Loss'!AA13/1000</f>
        <v>223.81378999999998</v>
      </c>
      <c r="AM13" s="895">
        <f>'Profit &amp; Loss'!AB13/1000</f>
        <v>303.32002999999997</v>
      </c>
      <c r="AN13" s="895">
        <f>'Profit &amp; Loss'!AC13/1000</f>
        <v>259.11187000000001</v>
      </c>
      <c r="AO13" s="896"/>
      <c r="AP13" s="895">
        <f t="shared" si="13"/>
        <v>0</v>
      </c>
      <c r="AQ13" s="895" t="e" cm="1">
        <f t="array" ref="AQ13">+SUMPRODUCT(($Z$9&gt;=$AC$8:$AN$8)*1,$AC13:$AN13)</f>
        <v>#REF!</v>
      </c>
      <c r="AR13" s="903">
        <f>'Profit &amp; Loss'!G13/1000</f>
        <v>256.5</v>
      </c>
      <c r="AS13" s="903">
        <f>'Profit &amp; Loss'!M13/1000</f>
        <v>1918.9</v>
      </c>
      <c r="AT13" s="897"/>
      <c r="AU13" s="898"/>
      <c r="AV13" s="899" t="s">
        <v>502</v>
      </c>
      <c r="AW13" s="895">
        <f>'Profit &amp; Loss'!R111/1000</f>
        <v>72.147530000000003</v>
      </c>
      <c r="AX13" s="895">
        <f>'Profit &amp; Loss'!S111/1000</f>
        <v>68.681750000000022</v>
      </c>
      <c r="AY13" s="895">
        <f>'Profit &amp; Loss'!T111/1000</f>
        <v>85.559680000000043</v>
      </c>
      <c r="AZ13" s="895">
        <f>'Profit &amp; Loss'!U111/1000</f>
        <v>74.472919999999988</v>
      </c>
      <c r="BA13" s="895">
        <f>'Profit &amp; Loss'!V111/1000</f>
        <v>112.49695000000004</v>
      </c>
      <c r="BB13" s="895">
        <f>'Profit &amp; Loss'!W111/1000</f>
        <v>47.93502999999999</v>
      </c>
      <c r="BC13" s="895">
        <f>'Profit &amp; Loss'!X111/1000</f>
        <v>71.820620000000019</v>
      </c>
      <c r="BD13" s="895">
        <f>'Profit &amp; Loss'!Y111/1000</f>
        <v>90.88970999999998</v>
      </c>
      <c r="BE13" s="895">
        <f>'Profit &amp; Loss'!Z111/1000</f>
        <v>82.712279999999993</v>
      </c>
      <c r="BF13" s="895">
        <f>'Profit &amp; Loss'!AA111/1000</f>
        <v>54.356749999999984</v>
      </c>
      <c r="BG13" s="895">
        <f>'Profit &amp; Loss'!AB111/1000</f>
        <v>80.596589999999964</v>
      </c>
      <c r="BH13" s="895">
        <f>'Profit &amp; Loss'!AC111/1000</f>
        <v>82.496279999999999</v>
      </c>
      <c r="BI13" s="896"/>
      <c r="BJ13" s="895">
        <f t="shared" si="18"/>
        <v>0</v>
      </c>
      <c r="BK13" s="895" t="e" cm="1">
        <f t="array" ref="BK13">+SUMPRODUCT(($Z$9&gt;=$AC$8:$AN$8)*1,$AW13:$BH13)</f>
        <v>#REF!</v>
      </c>
      <c r="BL13" s="903">
        <f>'Profit &amp; Loss'!G111/1000</f>
        <v>76.862638461538509</v>
      </c>
      <c r="BM13" s="903">
        <f>'Profit &amp; Loss'!M111/1000</f>
        <v>564.74191346153873</v>
      </c>
    </row>
    <row r="14" spans="1:72" ht="25" customHeight="1" thickBot="1">
      <c r="A14" s="884" t="e">
        <f t="shared" si="14"/>
        <v>#REF!</v>
      </c>
      <c r="C14" s="885" t="str">
        <f t="shared" si="3"/>
        <v>Grand Central, Birmingham</v>
      </c>
      <c r="D14" s="886">
        <f>'Unit Detail'!H15</f>
        <v>4003</v>
      </c>
      <c r="E14" s="886">
        <f>'Unit Detail'!I15</f>
        <v>796</v>
      </c>
      <c r="F14" s="320">
        <f>'Unit Detail'!G15</f>
        <v>43009</v>
      </c>
      <c r="G14" s="885"/>
      <c r="H14" s="885"/>
      <c r="I14" s="905">
        <f t="shared" si="4"/>
        <v>0</v>
      </c>
      <c r="J14" s="905">
        <f t="shared" si="5"/>
        <v>155.69999999999999</v>
      </c>
      <c r="K14" s="906">
        <f t="shared" si="6"/>
        <v>-155.69999999999999</v>
      </c>
      <c r="L14" s="908"/>
      <c r="M14" s="909" t="e">
        <f t="shared" si="7"/>
        <v>#REF!</v>
      </c>
      <c r="N14" s="905">
        <f t="shared" si="15"/>
        <v>1146.7</v>
      </c>
      <c r="O14" s="906" t="e">
        <f t="shared" si="8"/>
        <v>#REF!</v>
      </c>
      <c r="P14" s="908"/>
      <c r="Q14" s="905">
        <f t="shared" si="16"/>
        <v>0</v>
      </c>
      <c r="R14" s="905">
        <f t="shared" si="17"/>
        <v>27.140343846153858</v>
      </c>
      <c r="S14" s="906">
        <f t="shared" si="9"/>
        <v>-27.140343846153858</v>
      </c>
      <c r="T14" s="908"/>
      <c r="U14" s="909" t="e">
        <f t="shared" si="10"/>
        <v>#REF!</v>
      </c>
      <c r="V14" s="905">
        <f t="shared" si="11"/>
        <v>192.77313384615391</v>
      </c>
      <c r="W14" s="906" t="e">
        <f t="shared" si="12"/>
        <v>#REF!</v>
      </c>
      <c r="Y14" s="3" t="s">
        <v>501</v>
      </c>
      <c r="Z14" s="1" t="s">
        <v>500</v>
      </c>
      <c r="AB14" s="345"/>
      <c r="AC14" s="895">
        <f>'Profit &amp; Loss'!R14/1000</f>
        <v>129.09824</v>
      </c>
      <c r="AD14" s="895">
        <f>'Profit &amp; Loss'!S14/1000</f>
        <v>162.34602000000001</v>
      </c>
      <c r="AE14" s="895">
        <f>'Profit &amp; Loss'!T14/1000</f>
        <v>145.00322999999997</v>
      </c>
      <c r="AF14" s="895">
        <f>'Profit &amp; Loss'!U14/1000</f>
        <v>179.07314</v>
      </c>
      <c r="AG14" s="895">
        <f>'Profit &amp; Loss'!V14/1000</f>
        <v>248.29101</v>
      </c>
      <c r="AH14" s="895">
        <f>'Profit &amp; Loss'!W14/1000</f>
        <v>127.09717999999999</v>
      </c>
      <c r="AI14" s="895">
        <f>'Profit &amp; Loss'!X14/1000</f>
        <v>152.36522999999997</v>
      </c>
      <c r="AJ14" s="895">
        <f>'Profit &amp; Loss'!Y14/1000</f>
        <v>191.44254999999998</v>
      </c>
      <c r="AK14" s="895">
        <f>'Profit &amp; Loss'!Z14/1000</f>
        <v>147.63445000000002</v>
      </c>
      <c r="AL14" s="895">
        <f>'Profit &amp; Loss'!AA14/1000</f>
        <v>131.80170000000001</v>
      </c>
      <c r="AM14" s="895">
        <f>'Profit &amp; Loss'!AB14/1000</f>
        <v>159.82352000000003</v>
      </c>
      <c r="AN14" s="895">
        <f>'Profit &amp; Loss'!AC14/1000</f>
        <v>126.17572</v>
      </c>
      <c r="AO14" s="896"/>
      <c r="AP14" s="895">
        <f t="shared" si="13"/>
        <v>0</v>
      </c>
      <c r="AQ14" s="895" t="e" cm="1">
        <f t="array" ref="AQ14">+SUMPRODUCT(($Z$9&gt;=$AC$8:$AN$8)*1,$AC14:$AN14)</f>
        <v>#REF!</v>
      </c>
      <c r="AR14" s="903">
        <f>'Profit &amp; Loss'!G14/1000</f>
        <v>155.69999999999999</v>
      </c>
      <c r="AS14" s="903">
        <f>'Profit &amp; Loss'!M14/1000</f>
        <v>1146.7</v>
      </c>
      <c r="AT14" s="897"/>
      <c r="AU14" s="898"/>
      <c r="AV14" s="899" t="s">
        <v>499</v>
      </c>
      <c r="AW14" s="895">
        <f>'Profit &amp; Loss'!R112/1000</f>
        <v>0.32270999999998823</v>
      </c>
      <c r="AX14" s="895">
        <f>'Profit &amp; Loss'!S112/1000</f>
        <v>10.87160000000002</v>
      </c>
      <c r="AY14" s="895">
        <f>'Profit &amp; Loss'!T112/1000</f>
        <v>23.26297999999996</v>
      </c>
      <c r="AZ14" s="895">
        <f>'Profit &amp; Loss'!U112/1000</f>
        <v>52.623669999999969</v>
      </c>
      <c r="BA14" s="895">
        <f>'Profit &amp; Loss'!V112/1000</f>
        <v>73.473820000000032</v>
      </c>
      <c r="BB14" s="895">
        <f>'Profit &amp; Loss'!W112/1000</f>
        <v>13.775749999999974</v>
      </c>
      <c r="BC14" s="895">
        <f>'Profit &amp; Loss'!X112/1000</f>
        <v>29.949659999999966</v>
      </c>
      <c r="BD14" s="895">
        <f>'Profit &amp; Loss'!Y112/1000</f>
        <v>42.711449999999985</v>
      </c>
      <c r="BE14" s="895">
        <f>'Profit &amp; Loss'!Z112/1000</f>
        <v>26.38711</v>
      </c>
      <c r="BF14" s="895">
        <f>'Profit &amp; Loss'!AA112/1000</f>
        <v>10.621910000000007</v>
      </c>
      <c r="BG14" s="895">
        <f>'Profit &amp; Loss'!AB112/1000</f>
        <v>22.17406000000004</v>
      </c>
      <c r="BH14" s="895">
        <f>'Profit &amp; Loss'!AC112/1000</f>
        <v>20.161070000000016</v>
      </c>
      <c r="BI14" s="896"/>
      <c r="BJ14" s="895">
        <f t="shared" si="18"/>
        <v>0</v>
      </c>
      <c r="BK14" s="895" t="e" cm="1">
        <f t="array" ref="BK14">+SUMPRODUCT(($Z$9&gt;=$AC$8:$AN$8)*1,$AW14:$BH14)</f>
        <v>#REF!</v>
      </c>
      <c r="BL14" s="903">
        <f>'Profit &amp; Loss'!G112/1000</f>
        <v>27.140343846153858</v>
      </c>
      <c r="BM14" s="903">
        <f>'Profit &amp; Loss'!M112/1000</f>
        <v>192.77313384615391</v>
      </c>
    </row>
    <row r="15" spans="1:72" ht="25" customHeight="1" thickBot="1">
      <c r="A15" s="884" t="e">
        <f t="shared" si="14"/>
        <v>#REF!</v>
      </c>
      <c r="C15" s="885" t="str">
        <f t="shared" si="3"/>
        <v>Westgate, Oxford</v>
      </c>
      <c r="D15" s="886">
        <f>'Unit Detail'!H16</f>
        <v>3224</v>
      </c>
      <c r="E15" s="886">
        <f>'Unit Detail'!I16</f>
        <v>796</v>
      </c>
      <c r="F15" s="320">
        <f>'Unit Detail'!G16</f>
        <v>43160</v>
      </c>
      <c r="G15" s="885"/>
      <c r="H15" s="885"/>
      <c r="I15" s="905">
        <f t="shared" si="4"/>
        <v>0</v>
      </c>
      <c r="J15" s="905">
        <f t="shared" si="5"/>
        <v>164</v>
      </c>
      <c r="K15" s="906">
        <f t="shared" si="6"/>
        <v>-164</v>
      </c>
      <c r="L15" s="908"/>
      <c r="M15" s="909" t="e">
        <f t="shared" si="7"/>
        <v>#REF!</v>
      </c>
      <c r="N15" s="905">
        <f t="shared" si="15"/>
        <v>1211.7</v>
      </c>
      <c r="O15" s="906" t="e">
        <f t="shared" si="8"/>
        <v>#REF!</v>
      </c>
      <c r="P15" s="908"/>
      <c r="Q15" s="905">
        <f t="shared" si="16"/>
        <v>0</v>
      </c>
      <c r="R15" s="905">
        <f t="shared" si="17"/>
        <v>33.573123076923089</v>
      </c>
      <c r="S15" s="906">
        <f t="shared" si="9"/>
        <v>-33.573123076923089</v>
      </c>
      <c r="T15" s="908"/>
      <c r="U15" s="909" t="e">
        <f t="shared" si="10"/>
        <v>#REF!</v>
      </c>
      <c r="V15" s="905">
        <f t="shared" si="11"/>
        <v>233.79787307692314</v>
      </c>
      <c r="W15" s="906" t="e">
        <f t="shared" si="12"/>
        <v>#REF!</v>
      </c>
      <c r="Y15" s="3" t="s">
        <v>498</v>
      </c>
      <c r="Z15" s="1" t="s">
        <v>497</v>
      </c>
      <c r="AB15" s="345"/>
      <c r="AC15" s="895">
        <f>'Profit &amp; Loss'!R15/1000</f>
        <v>160.72325000000001</v>
      </c>
      <c r="AD15" s="895">
        <f>'Profit &amp; Loss'!S15/1000</f>
        <v>185.55399</v>
      </c>
      <c r="AE15" s="895">
        <f>'Profit &amp; Loss'!T15/1000</f>
        <v>147.66559000000001</v>
      </c>
      <c r="AF15" s="895">
        <f>'Profit &amp; Loss'!U15/1000</f>
        <v>155.19225</v>
      </c>
      <c r="AG15" s="895">
        <f>'Profit &amp; Loss'!V15/1000</f>
        <v>222.40197000000001</v>
      </c>
      <c r="AH15" s="895">
        <f>'Profit &amp; Loss'!W15/1000</f>
        <v>125.36944</v>
      </c>
      <c r="AI15" s="895">
        <f>'Profit &amp; Loss'!X15/1000</f>
        <v>154.07440999999997</v>
      </c>
      <c r="AJ15" s="895">
        <f>'Profit &amp; Loss'!Y15/1000</f>
        <v>182.33651</v>
      </c>
      <c r="AK15" s="895">
        <f>'Profit &amp; Loss'!Z15/1000</f>
        <v>149.05843999999999</v>
      </c>
      <c r="AL15" s="895">
        <f>'Profit &amp; Loss'!AA15/1000</f>
        <v>152.68971000000002</v>
      </c>
      <c r="AM15" s="895">
        <f>'Profit &amp; Loss'!AB15/1000</f>
        <v>193.66041000000001</v>
      </c>
      <c r="AN15" s="895">
        <f>'Profit &amp; Loss'!AC15/1000</f>
        <v>163.90559999999996</v>
      </c>
      <c r="AO15" s="896"/>
      <c r="AP15" s="895">
        <f t="shared" si="13"/>
        <v>0</v>
      </c>
      <c r="AQ15" s="895" t="e" cm="1">
        <f t="array" ref="AQ15">+SUMPRODUCT(($Z$9&gt;=$AC$8:$AN$8)*1,$AC15:$AN15)</f>
        <v>#REF!</v>
      </c>
      <c r="AR15" s="903">
        <f>'Profit &amp; Loss'!G15/1000</f>
        <v>164</v>
      </c>
      <c r="AS15" s="903">
        <f>'Profit &amp; Loss'!M15/1000</f>
        <v>1211.7</v>
      </c>
      <c r="AT15" s="897"/>
      <c r="AU15" s="898"/>
      <c r="AV15" s="899" t="s">
        <v>496</v>
      </c>
      <c r="AW15" s="895">
        <f>'Profit &amp; Loss'!R113/1000</f>
        <v>32.754979999999982</v>
      </c>
      <c r="AX15" s="895">
        <f>'Profit &amp; Loss'!S113/1000</f>
        <v>29.186520000000012</v>
      </c>
      <c r="AY15" s="895">
        <f>'Profit &amp; Loss'!T113/1000</f>
        <v>31.436390000000014</v>
      </c>
      <c r="AZ15" s="895">
        <f>'Profit &amp; Loss'!U113/1000</f>
        <v>45.360579999999985</v>
      </c>
      <c r="BA15" s="895">
        <f>'Profit &amp; Loss'!V113/1000</f>
        <v>54.773229999999991</v>
      </c>
      <c r="BB15" s="895">
        <f>'Profit &amp; Loss'!W113/1000</f>
        <v>20.542460000000027</v>
      </c>
      <c r="BC15" s="895">
        <f>'Profit &amp; Loss'!X113/1000</f>
        <v>35.257859999999987</v>
      </c>
      <c r="BD15" s="895">
        <f>'Profit &amp; Loss'!Y113/1000</f>
        <v>33.93341999999997</v>
      </c>
      <c r="BE15" s="895">
        <f>'Profit &amp; Loss'!Z113/1000</f>
        <v>33.742129999999996</v>
      </c>
      <c r="BF15" s="895">
        <f>'Profit &amp; Loss'!AA113/1000</f>
        <v>20.161029999999979</v>
      </c>
      <c r="BG15" s="895">
        <f>'Profit &amp; Loss'!AB113/1000</f>
        <v>31.155010000000019</v>
      </c>
      <c r="BH15" s="895">
        <f>'Profit &amp; Loss'!AC113/1000</f>
        <v>68.785809999999969</v>
      </c>
      <c r="BI15" s="896"/>
      <c r="BJ15" s="895">
        <f t="shared" si="18"/>
        <v>0</v>
      </c>
      <c r="BK15" s="895" t="e" cm="1">
        <f t="array" ref="BK15">+SUMPRODUCT(($Z$9&gt;=$AC$8:$AN$8)*1,$AW15:$BH15)</f>
        <v>#REF!</v>
      </c>
      <c r="BL15" s="903">
        <f>'Profit &amp; Loss'!G113/1000</f>
        <v>33.573123076923089</v>
      </c>
      <c r="BM15" s="903">
        <f>'Profit &amp; Loss'!M113/1000</f>
        <v>233.79787307692314</v>
      </c>
    </row>
    <row r="16" spans="1:72" ht="25" customHeight="1" thickBot="1">
      <c r="A16" s="884" t="e">
        <f t="shared" si="14"/>
        <v>#REF!</v>
      </c>
      <c r="C16" s="885" t="str">
        <f t="shared" si="3"/>
        <v>Hockley, Nottingham</v>
      </c>
      <c r="D16" s="886">
        <f>'Unit Detail'!H17</f>
        <v>2850</v>
      </c>
      <c r="E16" s="886">
        <f>'Unit Detail'!I17</f>
        <v>691</v>
      </c>
      <c r="F16" s="320">
        <f>'Unit Detail'!G17</f>
        <v>43282</v>
      </c>
      <c r="G16" s="885"/>
      <c r="H16" s="885"/>
      <c r="I16" s="905">
        <f t="shared" si="4"/>
        <v>0</v>
      </c>
      <c r="J16" s="905">
        <f t="shared" si="5"/>
        <v>123.6</v>
      </c>
      <c r="K16" s="906">
        <f t="shared" si="6"/>
        <v>-123.6</v>
      </c>
      <c r="L16" s="908"/>
      <c r="M16" s="909" t="e">
        <f t="shared" si="7"/>
        <v>#REF!</v>
      </c>
      <c r="N16" s="905">
        <f t="shared" si="15"/>
        <v>860.8</v>
      </c>
      <c r="O16" s="906" t="e">
        <f t="shared" si="8"/>
        <v>#REF!</v>
      </c>
      <c r="P16" s="908"/>
      <c r="Q16" s="905">
        <f t="shared" si="16"/>
        <v>0</v>
      </c>
      <c r="R16" s="905">
        <f t="shared" si="17"/>
        <v>26.139560769230783</v>
      </c>
      <c r="S16" s="906">
        <f t="shared" si="9"/>
        <v>-26.139560769230783</v>
      </c>
      <c r="T16" s="908"/>
      <c r="U16" s="909" t="e">
        <f t="shared" si="10"/>
        <v>#REF!</v>
      </c>
      <c r="V16" s="905">
        <f t="shared" si="11"/>
        <v>154.85280576923083</v>
      </c>
      <c r="W16" s="906" t="e">
        <f t="shared" si="12"/>
        <v>#REF!</v>
      </c>
      <c r="Y16" s="3" t="s">
        <v>495</v>
      </c>
      <c r="Z16" s="1" t="s">
        <v>494</v>
      </c>
      <c r="AB16" s="345"/>
      <c r="AC16" s="895">
        <f>'Profit &amp; Loss'!R16/1000</f>
        <v>102.79753000000001</v>
      </c>
      <c r="AD16" s="895">
        <f>'Profit &amp; Loss'!S16/1000</f>
        <v>133.38162</v>
      </c>
      <c r="AE16" s="895">
        <f>'Profit &amp; Loss'!T16/1000</f>
        <v>112.21869000000001</v>
      </c>
      <c r="AF16" s="895">
        <f>'Profit &amp; Loss'!U16/1000</f>
        <v>117.07333</v>
      </c>
      <c r="AG16" s="895">
        <f>'Profit &amp; Loss'!V16/1000</f>
        <v>164.41504999999998</v>
      </c>
      <c r="AH16" s="895">
        <f>'Profit &amp; Loss'!W16/1000</f>
        <v>92.848339999999993</v>
      </c>
      <c r="AI16" s="895">
        <f>'Profit &amp; Loss'!X16/1000</f>
        <v>120.93753999999998</v>
      </c>
      <c r="AJ16" s="895">
        <f>'Profit &amp; Loss'!Y16/1000</f>
        <v>142.98119999999997</v>
      </c>
      <c r="AK16" s="895">
        <f>'Profit &amp; Loss'!Z16/1000</f>
        <v>115.60083999999999</v>
      </c>
      <c r="AL16" s="895">
        <f>'Profit &amp; Loss'!AA16/1000</f>
        <v>110.96138999999999</v>
      </c>
      <c r="AM16" s="895">
        <f>'Profit &amp; Loss'!AB16/1000</f>
        <v>128.66911999999999</v>
      </c>
      <c r="AN16" s="895">
        <f>'Profit &amp; Loss'!AC16/1000</f>
        <v>118.92058999999999</v>
      </c>
      <c r="AO16" s="896"/>
      <c r="AP16" s="895">
        <f t="shared" si="13"/>
        <v>0</v>
      </c>
      <c r="AQ16" s="895" t="e" cm="1">
        <f t="array" ref="AQ16">+SUMPRODUCT(($Z$9&gt;=$AC$8:$AN$8)*1,$AC16:$AN16)</f>
        <v>#REF!</v>
      </c>
      <c r="AR16" s="903">
        <f>'Profit &amp; Loss'!G16/1000</f>
        <v>123.6</v>
      </c>
      <c r="AS16" s="903">
        <f>'Profit &amp; Loss'!M16/1000</f>
        <v>860.8</v>
      </c>
      <c r="AT16" s="897"/>
      <c r="AU16" s="898"/>
      <c r="AV16" s="899" t="s">
        <v>493</v>
      </c>
      <c r="AW16" s="895">
        <f>'Profit &amp; Loss'!R114/1000</f>
        <v>8.4265599999999985</v>
      </c>
      <c r="AX16" s="895">
        <f>'Profit &amp; Loss'!S114/1000</f>
        <v>20.629129999999982</v>
      </c>
      <c r="AY16" s="895">
        <f>'Profit &amp; Loss'!T114/1000</f>
        <v>22.368949999999991</v>
      </c>
      <c r="AZ16" s="895">
        <f>'Profit &amp; Loss'!U114/1000</f>
        <v>24.347029999999997</v>
      </c>
      <c r="BA16" s="895">
        <f>'Profit &amp; Loss'!V114/1000</f>
        <v>42.265560000000001</v>
      </c>
      <c r="BB16" s="895">
        <f>'Profit &amp; Loss'!W114/1000</f>
        <v>8.842199999999993</v>
      </c>
      <c r="BC16" s="895">
        <f>'Profit &amp; Loss'!X114/1000</f>
        <v>23.619569999999971</v>
      </c>
      <c r="BD16" s="895">
        <f>'Profit &amp; Loss'!Y114/1000</f>
        <v>31.463089999999987</v>
      </c>
      <c r="BE16" s="895">
        <f>'Profit &amp; Loss'!Z114/1000</f>
        <v>23.341179999999991</v>
      </c>
      <c r="BF16" s="895">
        <f>'Profit &amp; Loss'!AA114/1000</f>
        <v>21.042179999999984</v>
      </c>
      <c r="BG16" s="895">
        <f>'Profit &amp; Loss'!AB114/1000</f>
        <v>15.243180000000001</v>
      </c>
      <c r="BH16" s="895">
        <f>'Profit &amp; Loss'!AC114/1000</f>
        <v>32.681209999999986</v>
      </c>
      <c r="BI16" s="896"/>
      <c r="BJ16" s="895">
        <f t="shared" si="18"/>
        <v>0</v>
      </c>
      <c r="BK16" s="895" t="e" cm="1">
        <f t="array" ref="BK16">+SUMPRODUCT(($Z$9&gt;=$AC$8:$AN$8)*1,$AW16:$BH16)</f>
        <v>#REF!</v>
      </c>
      <c r="BL16" s="903">
        <f>'Profit &amp; Loss'!G114/1000</f>
        <v>26.139560769230783</v>
      </c>
      <c r="BM16" s="903">
        <f>'Profit &amp; Loss'!M114/1000</f>
        <v>154.85280576923083</v>
      </c>
    </row>
    <row r="17" spans="1:65" ht="25" customHeight="1" thickBot="1">
      <c r="A17" s="884" t="e">
        <f t="shared" si="14"/>
        <v>#REF!</v>
      </c>
      <c r="C17" s="885" t="str">
        <f t="shared" si="3"/>
        <v>Ecclesall Road, Sheffield</v>
      </c>
      <c r="D17" s="886">
        <f>'Unit Detail'!H18</f>
        <v>3579</v>
      </c>
      <c r="E17" s="886">
        <f>'Unit Detail'!I18</f>
        <v>501</v>
      </c>
      <c r="F17" s="320">
        <f>'Unit Detail'!G18</f>
        <v>43556</v>
      </c>
      <c r="G17" s="885"/>
      <c r="H17" s="885"/>
      <c r="I17" s="905">
        <f t="shared" si="4"/>
        <v>0</v>
      </c>
      <c r="J17" s="905">
        <f t="shared" si="5"/>
        <v>100</v>
      </c>
      <c r="K17" s="906">
        <f t="shared" si="6"/>
        <v>-100</v>
      </c>
      <c r="L17" s="908"/>
      <c r="M17" s="909" t="e">
        <f t="shared" si="7"/>
        <v>#REF!</v>
      </c>
      <c r="N17" s="905">
        <f t="shared" si="15"/>
        <v>687.4</v>
      </c>
      <c r="O17" s="906" t="e">
        <f t="shared" si="8"/>
        <v>#REF!</v>
      </c>
      <c r="P17" s="908"/>
      <c r="Q17" s="905">
        <f t="shared" si="16"/>
        <v>0</v>
      </c>
      <c r="R17" s="905">
        <f t="shared" si="17"/>
        <v>12.6842353846154</v>
      </c>
      <c r="S17" s="906">
        <f t="shared" si="9"/>
        <v>-12.6842353846154</v>
      </c>
      <c r="T17" s="908"/>
      <c r="U17" s="909" t="e">
        <f t="shared" si="10"/>
        <v>#REF!</v>
      </c>
      <c r="V17" s="905">
        <f t="shared" si="11"/>
        <v>58.667865384615446</v>
      </c>
      <c r="W17" s="906" t="e">
        <f t="shared" si="12"/>
        <v>#REF!</v>
      </c>
      <c r="Y17" s="3" t="s">
        <v>492</v>
      </c>
      <c r="Z17" s="1" t="s">
        <v>491</v>
      </c>
      <c r="AB17" s="345"/>
      <c r="AC17" s="895">
        <f>'Profit &amp; Loss'!R18/1000</f>
        <v>88.21150999999999</v>
      </c>
      <c r="AD17" s="895">
        <f>'Profit &amp; Loss'!S18/1000</f>
        <v>107.35150999999999</v>
      </c>
      <c r="AE17" s="895">
        <f>'Profit &amp; Loss'!T18/1000</f>
        <v>84.478459999999998</v>
      </c>
      <c r="AF17" s="895">
        <f>'Profit &amp; Loss'!U18/1000</f>
        <v>96.166250000000005</v>
      </c>
      <c r="AG17" s="895">
        <f>'Profit &amp; Loss'!V18/1000</f>
        <v>116.23166999999999</v>
      </c>
      <c r="AH17" s="895">
        <f>'Profit &amp; Loss'!W18/1000</f>
        <v>83.214730000000017</v>
      </c>
      <c r="AI17" s="895">
        <f>'Profit &amp; Loss'!X18/1000</f>
        <v>96.333089999999999</v>
      </c>
      <c r="AJ17" s="895">
        <f>'Profit &amp; Loss'!Y18/1000</f>
        <v>118.15342</v>
      </c>
      <c r="AK17" s="895">
        <f>'Profit &amp; Loss'!Z18/1000</f>
        <v>93.243819999999999</v>
      </c>
      <c r="AL17" s="895">
        <f>'Profit &amp; Loss'!AA18/1000</f>
        <v>85.629200000000012</v>
      </c>
      <c r="AM17" s="895">
        <f>'Profit &amp; Loss'!AB18/1000</f>
        <v>98.702500000000001</v>
      </c>
      <c r="AN17" s="895">
        <f>'Profit &amp; Loss'!AC18/1000</f>
        <v>84.068669999999997</v>
      </c>
      <c r="AO17" s="896"/>
      <c r="AP17" s="895">
        <f t="shared" si="13"/>
        <v>0</v>
      </c>
      <c r="AQ17" s="895" t="e" cm="1">
        <f t="array" ref="AQ17">+SUMPRODUCT(($Z$9&gt;=$AC$8:$AN$8)*1,$AC17:$AN17)</f>
        <v>#REF!</v>
      </c>
      <c r="AR17" s="903">
        <f>'Profit &amp; Loss'!G18/1000</f>
        <v>100</v>
      </c>
      <c r="AS17" s="903">
        <f>'Profit &amp; Loss'!M18/1000</f>
        <v>687.4</v>
      </c>
      <c r="AT17" s="897"/>
      <c r="AU17" s="898"/>
      <c r="AV17" s="899" t="s">
        <v>490</v>
      </c>
      <c r="AW17" s="895">
        <f>'Profit &amp; Loss'!R116/1000</f>
        <v>-0.64632000000001788</v>
      </c>
      <c r="AX17" s="895">
        <f>'Profit &amp; Loss'!S116/1000</f>
        <v>6.5423199999999921</v>
      </c>
      <c r="AY17" s="895">
        <f>'Profit &amp; Loss'!T116/1000</f>
        <v>7.9167899999999864</v>
      </c>
      <c r="AZ17" s="895">
        <f>'Profit &amp; Loss'!U116/1000</f>
        <v>13.199390000000005</v>
      </c>
      <c r="BA17" s="895">
        <f>'Profit &amp; Loss'!V116/1000</f>
        <v>8.3560599999999976</v>
      </c>
      <c r="BB17" s="895">
        <f>'Profit &amp; Loss'!W116/1000</f>
        <v>7.6521200000000134</v>
      </c>
      <c r="BC17" s="895">
        <f>'Profit &amp; Loss'!X116/1000</f>
        <v>17.402229999999989</v>
      </c>
      <c r="BD17" s="895">
        <f>'Profit &amp; Loss'!Y116/1000</f>
        <v>21.243690000000004</v>
      </c>
      <c r="BE17" s="895">
        <f>'Profit &amp; Loss'!Z116/1000</f>
        <v>16.896759999999993</v>
      </c>
      <c r="BF17" s="895">
        <f>'Profit &amp; Loss'!AA116/1000</f>
        <v>7.5120300000000118</v>
      </c>
      <c r="BG17" s="895">
        <f>'Profit &amp; Loss'!AB116/1000</f>
        <v>-3.0976900000000023</v>
      </c>
      <c r="BH17" s="895">
        <f>'Profit &amp; Loss'!AC116/1000</f>
        <v>9.0010699999999879</v>
      </c>
      <c r="BI17" s="896"/>
      <c r="BJ17" s="895">
        <f t="shared" si="18"/>
        <v>0</v>
      </c>
      <c r="BK17" s="895" t="e" cm="1">
        <f t="array" ref="BK17">+SUMPRODUCT(($Z$9&gt;=$AC$8:$AN$8)*1,$AW17:$BH17)</f>
        <v>#REF!</v>
      </c>
      <c r="BL17" s="903">
        <f>'Profit &amp; Loss'!G116/1000</f>
        <v>12.6842353846154</v>
      </c>
      <c r="BM17" s="903">
        <f>'Profit &amp; Loss'!M116/1000</f>
        <v>58.667865384615446</v>
      </c>
    </row>
    <row r="18" spans="1:65" ht="25" customHeight="1" thickBot="1">
      <c r="A18" s="884" t="e">
        <f t="shared" si="14"/>
        <v>#REF!</v>
      </c>
      <c r="C18" s="885" t="str">
        <f t="shared" si="3"/>
        <v>Church Street, Cardiff</v>
      </c>
      <c r="D18" s="886">
        <f>'Unit Detail'!H19</f>
        <v>3464</v>
      </c>
      <c r="E18" s="886">
        <f>'Unit Detail'!I19</f>
        <v>785</v>
      </c>
      <c r="F18" s="320">
        <f>'Unit Detail'!G19</f>
        <v>43647</v>
      </c>
      <c r="G18" s="885"/>
      <c r="H18" s="885"/>
      <c r="I18" s="905">
        <f t="shared" si="4"/>
        <v>0</v>
      </c>
      <c r="J18" s="905">
        <f t="shared" si="5"/>
        <v>161.69999999999999</v>
      </c>
      <c r="K18" s="906">
        <f t="shared" si="6"/>
        <v>-161.69999999999999</v>
      </c>
      <c r="L18" s="908"/>
      <c r="M18" s="909" t="e">
        <f t="shared" si="7"/>
        <v>#REF!</v>
      </c>
      <c r="N18" s="905">
        <f t="shared" si="15"/>
        <v>1221.0999999999999</v>
      </c>
      <c r="O18" s="906" t="e">
        <f t="shared" si="8"/>
        <v>#REF!</v>
      </c>
      <c r="P18" s="908"/>
      <c r="Q18" s="905">
        <f t="shared" si="16"/>
        <v>0</v>
      </c>
      <c r="R18" s="905">
        <f t="shared" si="17"/>
        <v>40.497491538461546</v>
      </c>
      <c r="S18" s="906">
        <f t="shared" si="9"/>
        <v>-40.497491538461546</v>
      </c>
      <c r="T18" s="908"/>
      <c r="U18" s="909" t="e">
        <f t="shared" si="10"/>
        <v>#REF!</v>
      </c>
      <c r="V18" s="905">
        <f t="shared" si="11"/>
        <v>304.65292153846156</v>
      </c>
      <c r="W18" s="906" t="e">
        <f t="shared" si="12"/>
        <v>#REF!</v>
      </c>
      <c r="Y18" s="3" t="s">
        <v>489</v>
      </c>
      <c r="Z18" s="1" t="s">
        <v>488</v>
      </c>
      <c r="AB18" s="345"/>
      <c r="AC18" s="895">
        <f>'Profit &amp; Loss'!R19/1000</f>
        <v>167.60499999999999</v>
      </c>
      <c r="AD18" s="895">
        <f>'Profit &amp; Loss'!S19/1000</f>
        <v>179.13201000000001</v>
      </c>
      <c r="AE18" s="895">
        <f>'Profit &amp; Loss'!T19/1000</f>
        <v>146.01755</v>
      </c>
      <c r="AF18" s="895">
        <f>'Profit &amp; Loss'!U19/1000</f>
        <v>170.02650999999997</v>
      </c>
      <c r="AG18" s="895">
        <f>'Profit &amp; Loss'!V19/1000</f>
        <v>252.44767000000002</v>
      </c>
      <c r="AH18" s="895">
        <f>'Profit &amp; Loss'!W19/1000</f>
        <v>123.24078999999999</v>
      </c>
      <c r="AI18" s="895">
        <f>'Profit &amp; Loss'!X19/1000</f>
        <v>157.68697</v>
      </c>
      <c r="AJ18" s="895">
        <f>'Profit &amp; Loss'!Y19/1000</f>
        <v>207.40625</v>
      </c>
      <c r="AK18" s="895">
        <f>'Profit &amp; Loss'!Z19/1000</f>
        <v>151.43421999999998</v>
      </c>
      <c r="AL18" s="895">
        <f>'Profit &amp; Loss'!AA19/1000</f>
        <v>157.91652000000002</v>
      </c>
      <c r="AM18" s="895">
        <f>'Profit &amp; Loss'!AB19/1000</f>
        <v>205.32362000000003</v>
      </c>
      <c r="AN18" s="895">
        <f>'Profit &amp; Loss'!AC19/1000</f>
        <v>169.32717</v>
      </c>
      <c r="AO18" s="896"/>
      <c r="AP18" s="895">
        <f t="shared" si="13"/>
        <v>0</v>
      </c>
      <c r="AQ18" s="895" t="e" cm="1">
        <f t="array" ref="AQ18">+SUMPRODUCT(($Z$9&gt;=$AC$8:$AN$8)*1,$AC18:$AN18)</f>
        <v>#REF!</v>
      </c>
      <c r="AR18" s="903">
        <f>'Profit &amp; Loss'!G19/1000</f>
        <v>161.69999999999999</v>
      </c>
      <c r="AS18" s="903">
        <f>'Profit &amp; Loss'!M19/1000</f>
        <v>1221.0999999999999</v>
      </c>
      <c r="AT18" s="897"/>
      <c r="AU18" s="898"/>
      <c r="AV18" s="899" t="s">
        <v>487</v>
      </c>
      <c r="AW18" s="895">
        <f>'Profit &amp; Loss'!R117/1000</f>
        <v>31.479499999999977</v>
      </c>
      <c r="AX18" s="895">
        <f>'Profit &amp; Loss'!S117/1000</f>
        <v>23.632929999999984</v>
      </c>
      <c r="AY18" s="895">
        <f>'Profit &amp; Loss'!T117/1000</f>
        <v>26.034489999999984</v>
      </c>
      <c r="AZ18" s="895">
        <f>'Profit &amp; Loss'!U117/1000</f>
        <v>52.015179999999994</v>
      </c>
      <c r="BA18" s="895">
        <f>'Profit &amp; Loss'!V117/1000</f>
        <v>74.223100000000031</v>
      </c>
      <c r="BB18" s="895">
        <f>'Profit &amp; Loss'!W117/1000</f>
        <v>23.139890000000001</v>
      </c>
      <c r="BC18" s="895">
        <f>'Profit &amp; Loss'!X117/1000</f>
        <v>34.393850000000015</v>
      </c>
      <c r="BD18" s="895">
        <f>'Profit &amp; Loss'!Y117/1000</f>
        <v>50.74289999999997</v>
      </c>
      <c r="BE18" s="895">
        <f>'Profit &amp; Loss'!Z117/1000</f>
        <v>35.59557999999997</v>
      </c>
      <c r="BF18" s="895">
        <f>'Profit &amp; Loss'!AA117/1000</f>
        <v>41.704040000000013</v>
      </c>
      <c r="BG18" s="895">
        <f>'Profit &amp; Loss'!AB117/1000</f>
        <v>58.267300000000041</v>
      </c>
      <c r="BH18" s="895">
        <f>'Profit &amp; Loss'!AC117/1000</f>
        <v>54.342689999999983</v>
      </c>
      <c r="BI18" s="896"/>
      <c r="BJ18" s="895">
        <f t="shared" si="18"/>
        <v>0</v>
      </c>
      <c r="BK18" s="895" t="e" cm="1">
        <f t="array" ref="BK18">+SUMPRODUCT(($Z$9&gt;=$AC$8:$AN$8)*1,$AW18:$BH18)</f>
        <v>#REF!</v>
      </c>
      <c r="BL18" s="903">
        <f>'Profit &amp; Loss'!G117/1000</f>
        <v>40.497491538461546</v>
      </c>
      <c r="BM18" s="903">
        <f>'Profit &amp; Loss'!M117/1000</f>
        <v>304.65292153846156</v>
      </c>
    </row>
    <row r="19" spans="1:65" ht="25" customHeight="1" thickBot="1">
      <c r="A19" s="884" t="e">
        <f t="shared" si="14"/>
        <v>#REF!</v>
      </c>
      <c r="C19" s="885" t="str">
        <f t="shared" si="3"/>
        <v>St Martins, Leicester</v>
      </c>
      <c r="D19" s="886">
        <f>'Unit Detail'!H20</f>
        <v>3000</v>
      </c>
      <c r="E19" s="886">
        <f>'Unit Detail'!I20</f>
        <v>695</v>
      </c>
      <c r="F19" s="320">
        <f>'Unit Detail'!G20</f>
        <v>43709</v>
      </c>
      <c r="G19" s="885"/>
      <c r="H19" s="885"/>
      <c r="I19" s="905">
        <f t="shared" si="4"/>
        <v>0</v>
      </c>
      <c r="J19" s="905">
        <f t="shared" si="5"/>
        <v>90.8</v>
      </c>
      <c r="K19" s="906">
        <f t="shared" si="6"/>
        <v>-90.8</v>
      </c>
      <c r="L19" s="908"/>
      <c r="M19" s="909" t="e">
        <f t="shared" si="7"/>
        <v>#REF!</v>
      </c>
      <c r="N19" s="905">
        <f t="shared" si="15"/>
        <v>610.1</v>
      </c>
      <c r="O19" s="906" t="e">
        <f t="shared" si="8"/>
        <v>#REF!</v>
      </c>
      <c r="P19" s="908"/>
      <c r="Q19" s="905">
        <f t="shared" si="16"/>
        <v>0</v>
      </c>
      <c r="R19" s="905">
        <f t="shared" si="17"/>
        <v>8.2570161538461573</v>
      </c>
      <c r="S19" s="906">
        <f t="shared" si="9"/>
        <v>-8.2570161538461573</v>
      </c>
      <c r="T19" s="908"/>
      <c r="U19" s="909" t="e">
        <f t="shared" si="10"/>
        <v>#REF!</v>
      </c>
      <c r="V19" s="905">
        <f t="shared" si="11"/>
        <v>21.011871153846194</v>
      </c>
      <c r="W19" s="906" t="e">
        <f t="shared" si="12"/>
        <v>#REF!</v>
      </c>
      <c r="Y19" s="3" t="s">
        <v>486</v>
      </c>
      <c r="Z19" s="1" t="s">
        <v>485</v>
      </c>
      <c r="AB19" s="345"/>
      <c r="AC19" s="895">
        <f>'Profit &amp; Loss'!R20/1000</f>
        <v>77.593440000000001</v>
      </c>
      <c r="AD19" s="895">
        <f>'Profit &amp; Loss'!S20/1000</f>
        <v>90.240529999999993</v>
      </c>
      <c r="AE19" s="895">
        <f>'Profit &amp; Loss'!T20/1000</f>
        <v>78.29119</v>
      </c>
      <c r="AF19" s="895">
        <f>'Profit &amp; Loss'!U20/1000</f>
        <v>72.656070000000014</v>
      </c>
      <c r="AG19" s="895">
        <f>'Profit &amp; Loss'!V20/1000</f>
        <v>117.64185999999998</v>
      </c>
      <c r="AH19" s="895">
        <f>'Profit &amp; Loss'!W20/1000</f>
        <v>72.620689999999996</v>
      </c>
      <c r="AI19" s="895">
        <f>'Profit &amp; Loss'!X20/1000</f>
        <v>84.947279999999992</v>
      </c>
      <c r="AJ19" s="895">
        <f>'Profit &amp; Loss'!Y20/1000</f>
        <v>100.26067999999999</v>
      </c>
      <c r="AK19" s="895">
        <f>'Profit &amp; Loss'!Z20/1000</f>
        <v>75.43292000000001</v>
      </c>
      <c r="AL19" s="895">
        <f>'Profit &amp; Loss'!AA20/1000</f>
        <v>67.418669999999992</v>
      </c>
      <c r="AM19" s="895">
        <f>'Profit &amp; Loss'!AB20/1000</f>
        <v>82.903220000000005</v>
      </c>
      <c r="AN19" s="895">
        <f>'Profit &amp; Loss'!AC20/1000</f>
        <v>61.940049999999999</v>
      </c>
      <c r="AO19" s="896"/>
      <c r="AP19" s="895">
        <f t="shared" si="13"/>
        <v>0</v>
      </c>
      <c r="AQ19" s="895" t="e" cm="1">
        <f t="array" ref="AQ19">+SUMPRODUCT(($Z$9&gt;=$AC$8:$AN$8)*1,$AC19:$AN19)</f>
        <v>#REF!</v>
      </c>
      <c r="AR19" s="903">
        <f>'Profit &amp; Loss'!G20/1000</f>
        <v>90.8</v>
      </c>
      <c r="AS19" s="903">
        <f>'Profit &amp; Loss'!M20/1000</f>
        <v>610.1</v>
      </c>
      <c r="AT19" s="897"/>
      <c r="AU19" s="898"/>
      <c r="AV19" s="899" t="s">
        <v>484</v>
      </c>
      <c r="AW19" s="895">
        <f>'Profit &amp; Loss'!R118/1000</f>
        <v>-0.97038000000000468</v>
      </c>
      <c r="AX19" s="895">
        <f>'Profit &amp; Loss'!S118/1000</f>
        <v>-7.1866999999999939</v>
      </c>
      <c r="AY19" s="895">
        <f>'Profit &amp; Loss'!T118/1000</f>
        <v>8.0521499999999975</v>
      </c>
      <c r="AZ19" s="895">
        <f>'Profit &amp; Loss'!U118/1000</f>
        <v>0.78042000000000555</v>
      </c>
      <c r="BA19" s="895">
        <f>'Profit &amp; Loss'!V118/1000</f>
        <v>16.819979999999966</v>
      </c>
      <c r="BB19" s="895">
        <f>'Profit &amp; Loss'!W118/1000</f>
        <v>2.3594199999999983</v>
      </c>
      <c r="BC19" s="895">
        <f>'Profit &amp; Loss'!X118/1000</f>
        <v>6.9936600000000055</v>
      </c>
      <c r="BD19" s="895">
        <f>'Profit &amp; Loss'!Y118/1000</f>
        <v>4.4674799999999708</v>
      </c>
      <c r="BE19" s="895">
        <f>'Profit &amp; Loss'!Z118/1000</f>
        <v>-1.7588999999999906</v>
      </c>
      <c r="BF19" s="895">
        <f>'Profit &amp; Loss'!AA118/1000</f>
        <v>-5.2075399999999901</v>
      </c>
      <c r="BG19" s="895">
        <f>'Profit &amp; Loss'!AB118/1000</f>
        <v>2.2133999999999867</v>
      </c>
      <c r="BH19" s="895">
        <f>'Profit &amp; Loss'!AC118/1000</f>
        <v>-2.7711299999999848</v>
      </c>
      <c r="BI19" s="896"/>
      <c r="BJ19" s="895">
        <f t="shared" si="18"/>
        <v>0</v>
      </c>
      <c r="BK19" s="895" t="e" cm="1">
        <f t="array" ref="BK19">+SUMPRODUCT(($Z$9&gt;=$AC$8:$AN$8)*1,$AW19:$BH19)</f>
        <v>#REF!</v>
      </c>
      <c r="BL19" s="903">
        <f>'Profit &amp; Loss'!G118/1000</f>
        <v>8.2570161538461573</v>
      </c>
      <c r="BM19" s="903">
        <f>'Profit &amp; Loss'!M118/1000</f>
        <v>21.011871153846194</v>
      </c>
    </row>
    <row r="20" spans="1:65" ht="25" customHeight="1" thickBot="1">
      <c r="A20" s="884" t="e">
        <f t="shared" si="14"/>
        <v>#REF!</v>
      </c>
      <c r="C20" s="885" t="str">
        <f t="shared" si="3"/>
        <v>Boar Lane, Leeds</v>
      </c>
      <c r="D20" s="886">
        <f>'Unit Detail'!H21</f>
        <v>3249</v>
      </c>
      <c r="E20" s="886">
        <f>'Unit Detail'!I21</f>
        <v>793</v>
      </c>
      <c r="F20" s="320">
        <f>'Unit Detail'!G21</f>
        <v>44013</v>
      </c>
      <c r="G20" s="885"/>
      <c r="H20" s="885"/>
      <c r="I20" s="905">
        <f t="shared" si="4"/>
        <v>0</v>
      </c>
      <c r="J20" s="905">
        <f t="shared" si="5"/>
        <v>171.8</v>
      </c>
      <c r="K20" s="906">
        <f t="shared" si="6"/>
        <v>-171.8</v>
      </c>
      <c r="L20" s="908"/>
      <c r="M20" s="909" t="e">
        <f t="shared" si="7"/>
        <v>#REF!</v>
      </c>
      <c r="N20" s="905">
        <f t="shared" si="15"/>
        <v>1203.0999999999999</v>
      </c>
      <c r="O20" s="906" t="e">
        <f t="shared" si="8"/>
        <v>#REF!</v>
      </c>
      <c r="P20" s="908"/>
      <c r="Q20" s="905">
        <f t="shared" si="16"/>
        <v>0</v>
      </c>
      <c r="R20" s="905">
        <f t="shared" si="17"/>
        <v>47.139156923076911</v>
      </c>
      <c r="S20" s="906">
        <f t="shared" si="9"/>
        <v>-47.139156923076911</v>
      </c>
      <c r="T20" s="908"/>
      <c r="U20" s="909" t="e">
        <f t="shared" si="10"/>
        <v>#REF!</v>
      </c>
      <c r="V20" s="905">
        <f t="shared" si="11"/>
        <v>308.00061692307696</v>
      </c>
      <c r="W20" s="906" t="e">
        <f t="shared" si="12"/>
        <v>#REF!</v>
      </c>
      <c r="Y20" s="3" t="s">
        <v>483</v>
      </c>
      <c r="Z20" s="1" t="s">
        <v>482</v>
      </c>
      <c r="AB20" s="345"/>
      <c r="AC20" s="895">
        <f>'Profit &amp; Loss'!R21/1000</f>
        <v>155.09105</v>
      </c>
      <c r="AD20" s="895">
        <f>'Profit &amp; Loss'!S21/1000</f>
        <v>171.45358999999999</v>
      </c>
      <c r="AE20" s="895">
        <f>'Profit &amp; Loss'!T21/1000</f>
        <v>153.78872000000001</v>
      </c>
      <c r="AF20" s="895">
        <f>'Profit &amp; Loss'!U21/1000</f>
        <v>161.80606</v>
      </c>
      <c r="AG20" s="895">
        <f>'Profit &amp; Loss'!V21/1000</f>
        <v>235.08158</v>
      </c>
      <c r="AH20" s="895">
        <f>'Profit &amp; Loss'!W21/1000</f>
        <v>134.03973999999999</v>
      </c>
      <c r="AI20" s="895">
        <f>'Profit &amp; Loss'!X21/1000</f>
        <v>158.29613000000001</v>
      </c>
      <c r="AJ20" s="895">
        <f>'Profit &amp; Loss'!Y21/1000</f>
        <v>197.16978</v>
      </c>
      <c r="AK20" s="895">
        <f>'Profit &amp; Loss'!Z21/1000</f>
        <v>157.13517000000002</v>
      </c>
      <c r="AL20" s="895">
        <f>'Profit &amp; Loss'!AA21/1000</f>
        <v>154.77212</v>
      </c>
      <c r="AM20" s="895">
        <f>'Profit &amp; Loss'!AB21/1000</f>
        <v>173.59520999999998</v>
      </c>
      <c r="AN20" s="895">
        <f>'Profit &amp; Loss'!AC21/1000</f>
        <v>149.12092000000001</v>
      </c>
      <c r="AO20" s="896"/>
      <c r="AP20" s="895">
        <f t="shared" si="13"/>
        <v>0</v>
      </c>
      <c r="AQ20" s="895" t="e" cm="1">
        <f t="array" ref="AQ20">+SUMPRODUCT(($Z$9&gt;=$AC$8:$AN$8)*1,$AC20:$AN20)</f>
        <v>#REF!</v>
      </c>
      <c r="AR20" s="903">
        <f>'Profit &amp; Loss'!G21/1000</f>
        <v>171.8</v>
      </c>
      <c r="AS20" s="903">
        <f>'Profit &amp; Loss'!M21/1000</f>
        <v>1203.0999999999999</v>
      </c>
      <c r="AT20" s="897"/>
      <c r="AU20" s="898"/>
      <c r="AV20" s="899" t="s">
        <v>481</v>
      </c>
      <c r="AW20" s="895">
        <f>'Profit &amp; Loss'!R119/1000</f>
        <v>38.02199999999997</v>
      </c>
      <c r="AX20" s="895">
        <f>'Profit &amp; Loss'!S119/1000</f>
        <v>16.734580000000008</v>
      </c>
      <c r="AY20" s="895">
        <f>'Profit &amp; Loss'!T119/1000</f>
        <v>40.27988000000002</v>
      </c>
      <c r="AZ20" s="895">
        <f>'Profit &amp; Loss'!U119/1000</f>
        <v>49.203380000000003</v>
      </c>
      <c r="BA20" s="895">
        <f>'Profit &amp; Loss'!V119/1000</f>
        <v>80.54637000000001</v>
      </c>
      <c r="BB20" s="895">
        <f>'Profit &amp; Loss'!W119/1000</f>
        <v>31.497799999999994</v>
      </c>
      <c r="BC20" s="895">
        <f>'Profit &amp; Loss'!X119/1000</f>
        <v>57.503569999999996</v>
      </c>
      <c r="BD20" s="895">
        <f>'Profit &amp; Loss'!Y119/1000</f>
        <v>55.171470000000014</v>
      </c>
      <c r="BE20" s="895">
        <f>'Profit &amp; Loss'!Z119/1000</f>
        <v>45.537600000000005</v>
      </c>
      <c r="BF20" s="895">
        <f>'Profit &amp; Loss'!AA119/1000</f>
        <v>41.533919999999995</v>
      </c>
      <c r="BG20" s="895">
        <f>'Profit &amp; Loss'!AB119/1000</f>
        <v>34.389719999999983</v>
      </c>
      <c r="BH20" s="895">
        <f>'Profit &amp; Loss'!AC119/1000</f>
        <v>45.941820000000028</v>
      </c>
      <c r="BI20" s="896"/>
      <c r="BJ20" s="895">
        <f t="shared" si="18"/>
        <v>0</v>
      </c>
      <c r="BK20" s="895" t="e" cm="1">
        <f t="array" ref="BK20">+SUMPRODUCT(($Z$9&gt;=$AC$8:$AN$8)*1,$AW20:$BH20)</f>
        <v>#REF!</v>
      </c>
      <c r="BL20" s="903">
        <f>'Profit &amp; Loss'!G119/1000</f>
        <v>47.139156923076911</v>
      </c>
      <c r="BM20" s="903">
        <f>'Profit &amp; Loss'!M119/1000</f>
        <v>308.00061692307696</v>
      </c>
    </row>
    <row r="21" spans="1:65" ht="25" customHeight="1" thickBot="1">
      <c r="A21" s="884" t="e">
        <f t="shared" si="14"/>
        <v>#REF!</v>
      </c>
      <c r="C21" s="885" t="str">
        <f t="shared" si="3"/>
        <v>Cheshire Oaks</v>
      </c>
      <c r="D21" s="886">
        <f>'Unit Detail'!H22</f>
        <v>4086</v>
      </c>
      <c r="E21" s="886">
        <f>'Unit Detail'!I22</f>
        <v>1100</v>
      </c>
      <c r="F21" s="320">
        <f>'Unit Detail'!G22</f>
        <v>44378</v>
      </c>
      <c r="G21" s="885"/>
      <c r="H21" s="885"/>
      <c r="I21" s="905">
        <f t="shared" si="4"/>
        <v>0</v>
      </c>
      <c r="J21" s="905">
        <f t="shared" si="5"/>
        <v>265.3</v>
      </c>
      <c r="K21" s="906">
        <f t="shared" si="6"/>
        <v>-265.3</v>
      </c>
      <c r="L21" s="908"/>
      <c r="M21" s="909" t="e">
        <f t="shared" si="7"/>
        <v>#REF!</v>
      </c>
      <c r="N21" s="905">
        <f t="shared" si="15"/>
        <v>2180.6999999999998</v>
      </c>
      <c r="O21" s="906" t="e">
        <f t="shared" si="8"/>
        <v>#REF!</v>
      </c>
      <c r="P21" s="908"/>
      <c r="Q21" s="905">
        <f t="shared" si="16"/>
        <v>0</v>
      </c>
      <c r="R21" s="905">
        <f t="shared" si="17"/>
        <v>58.571670000000026</v>
      </c>
      <c r="S21" s="906">
        <f t="shared" si="9"/>
        <v>-58.571670000000026</v>
      </c>
      <c r="T21" s="908"/>
      <c r="U21" s="909" t="e">
        <f t="shared" si="10"/>
        <v>#REF!</v>
      </c>
      <c r="V21" s="905">
        <f t="shared" si="11"/>
        <v>528.65915000000018</v>
      </c>
      <c r="W21" s="906" t="e">
        <f t="shared" si="12"/>
        <v>#REF!</v>
      </c>
      <c r="Y21" s="3" t="s">
        <v>480</v>
      </c>
      <c r="Z21" s="1" t="s">
        <v>18</v>
      </c>
      <c r="AB21" s="345"/>
      <c r="AC21" s="895">
        <f>'Profit &amp; Loss'!R22/1000</f>
        <v>319.34735999999998</v>
      </c>
      <c r="AD21" s="895">
        <f>'Profit &amp; Loss'!S22/1000</f>
        <v>330.91977000000003</v>
      </c>
      <c r="AE21" s="895">
        <f>'Profit &amp; Loss'!T22/1000</f>
        <v>275.63539000000003</v>
      </c>
      <c r="AF21" s="895">
        <f>'Profit &amp; Loss'!U22/1000</f>
        <v>322.11066</v>
      </c>
      <c r="AG21" s="895">
        <f>'Profit &amp; Loss'!V22/1000</f>
        <v>401.48446999999999</v>
      </c>
      <c r="AH21" s="895">
        <f>'Profit &amp; Loss'!W22/1000</f>
        <v>227.89230000000001</v>
      </c>
      <c r="AI21" s="895">
        <f>'Profit &amp; Loss'!X22/1000</f>
        <v>253.70138999999998</v>
      </c>
      <c r="AJ21" s="895">
        <f>'Profit &amp; Loss'!Y22/1000</f>
        <v>311.39735999999999</v>
      </c>
      <c r="AK21" s="895">
        <f>'Profit &amp; Loss'!Z22/1000</f>
        <v>266.37085999999999</v>
      </c>
      <c r="AL21" s="895">
        <f>'Profit &amp; Loss'!AA22/1000</f>
        <v>235.52577999999997</v>
      </c>
      <c r="AM21" s="895">
        <f>'Profit &amp; Loss'!AB22/1000</f>
        <v>323.95706000000001</v>
      </c>
      <c r="AN21" s="895">
        <f>'Profit &amp; Loss'!AC22/1000</f>
        <v>276.05950000000001</v>
      </c>
      <c r="AO21" s="896"/>
      <c r="AP21" s="895">
        <f t="shared" si="13"/>
        <v>0</v>
      </c>
      <c r="AQ21" s="895" t="e" cm="1">
        <f t="array" ref="AQ21">+SUMPRODUCT(($Z$9&gt;=$AC$8:$AN$8)*1,$AC21:$AN21)</f>
        <v>#REF!</v>
      </c>
      <c r="AR21" s="903">
        <f>'Profit &amp; Loss'!G22/1000</f>
        <v>265.3</v>
      </c>
      <c r="AS21" s="903">
        <f>'Profit &amp; Loss'!M22/1000</f>
        <v>2180.6999999999998</v>
      </c>
      <c r="AT21" s="897"/>
      <c r="AU21" s="898"/>
      <c r="AV21" s="899" t="s">
        <v>479</v>
      </c>
      <c r="AW21" s="895">
        <f>'Profit &amp; Loss'!R120/1000</f>
        <v>65.294069999999991</v>
      </c>
      <c r="AX21" s="895">
        <f>'Profit &amp; Loss'!S120/1000</f>
        <v>58.260519999999985</v>
      </c>
      <c r="AY21" s="895">
        <f>'Profit &amp; Loss'!T120/1000</f>
        <v>57.803479999999993</v>
      </c>
      <c r="AZ21" s="895">
        <f>'Profit &amp; Loss'!U120/1000</f>
        <v>103.89128999999993</v>
      </c>
      <c r="BA21" s="895">
        <f>'Profit &amp; Loss'!V120/1000</f>
        <v>91.087589999999992</v>
      </c>
      <c r="BB21" s="895">
        <f>'Profit &amp; Loss'!W120/1000</f>
        <v>21.792690000000011</v>
      </c>
      <c r="BC21" s="895">
        <f>'Profit &amp; Loss'!X120/1000</f>
        <v>36.691340000000011</v>
      </c>
      <c r="BD21" s="895">
        <f>'Profit &amp; Loss'!Y120/1000</f>
        <v>48.404859999999971</v>
      </c>
      <c r="BE21" s="895">
        <f>'Profit &amp; Loss'!Z120/1000</f>
        <v>50.19345999999998</v>
      </c>
      <c r="BF21" s="895">
        <f>'Profit &amp; Loss'!AA120/1000</f>
        <v>43.217919999999971</v>
      </c>
      <c r="BG21" s="895">
        <f>'Profit &amp; Loss'!AB120/1000</f>
        <v>89.819969999999969</v>
      </c>
      <c r="BH21" s="895">
        <f>'Profit &amp; Loss'!AC120/1000</f>
        <v>70.067869999999999</v>
      </c>
      <c r="BI21" s="896"/>
      <c r="BJ21" s="895">
        <f t="shared" si="18"/>
        <v>0</v>
      </c>
      <c r="BK21" s="895" t="e" cm="1">
        <f t="array" ref="BK21">+SUMPRODUCT(($Z$9&gt;=$AC$8:$AN$8)*1,$AW21:$BH21)</f>
        <v>#REF!</v>
      </c>
      <c r="BL21" s="903">
        <f>'Profit &amp; Loss'!G120/1000</f>
        <v>58.571670000000026</v>
      </c>
      <c r="BM21" s="903">
        <f>'Profit &amp; Loss'!M120/1000</f>
        <v>528.65915000000018</v>
      </c>
    </row>
    <row r="22" spans="1:65" ht="25" customHeight="1" thickBot="1">
      <c r="A22" s="884" t="e">
        <f t="shared" si="14"/>
        <v>#REF!</v>
      </c>
      <c r="C22" s="885" t="str">
        <f t="shared" si="3"/>
        <v>The Brewery, Cheltenham</v>
      </c>
      <c r="D22" s="886">
        <f>'Unit Detail'!H23</f>
        <v>2660</v>
      </c>
      <c r="E22" s="886">
        <f>'Unit Detail'!I23</f>
        <v>773</v>
      </c>
      <c r="F22" s="320">
        <f>'Unit Detail'!G23</f>
        <v>44409</v>
      </c>
      <c r="G22" s="885"/>
      <c r="H22" s="885"/>
      <c r="I22" s="905">
        <f t="shared" si="4"/>
        <v>0</v>
      </c>
      <c r="J22" s="905">
        <f t="shared" si="5"/>
        <v>96.1</v>
      </c>
      <c r="K22" s="906">
        <f t="shared" si="6"/>
        <v>-96.1</v>
      </c>
      <c r="L22" s="908"/>
      <c r="M22" s="909" t="e">
        <f t="shared" si="7"/>
        <v>#REF!</v>
      </c>
      <c r="N22" s="905">
        <f t="shared" si="15"/>
        <v>711.5</v>
      </c>
      <c r="O22" s="906" t="e">
        <f t="shared" si="8"/>
        <v>#REF!</v>
      </c>
      <c r="P22" s="908"/>
      <c r="Q22" s="905">
        <f t="shared" si="16"/>
        <v>0</v>
      </c>
      <c r="R22" s="905">
        <f t="shared" si="17"/>
        <v>9.8118853846153797</v>
      </c>
      <c r="S22" s="906">
        <f t="shared" si="9"/>
        <v>-9.8118853846153797</v>
      </c>
      <c r="T22" s="908"/>
      <c r="U22" s="909" t="e">
        <f t="shared" si="10"/>
        <v>#REF!</v>
      </c>
      <c r="V22" s="905">
        <f t="shared" si="11"/>
        <v>63.318765384615382</v>
      </c>
      <c r="W22" s="906" t="e">
        <f t="shared" si="12"/>
        <v>#REF!</v>
      </c>
      <c r="Y22" s="3" t="s">
        <v>478</v>
      </c>
      <c r="Z22" s="1" t="s">
        <v>477</v>
      </c>
      <c r="AB22" s="345"/>
      <c r="AC22" s="895">
        <f>'Profit &amp; Loss'!R23/1000</f>
        <v>103.96388</v>
      </c>
      <c r="AD22" s="895">
        <f>'Profit &amp; Loss'!S23/1000</f>
        <v>108.04245999999999</v>
      </c>
      <c r="AE22" s="895">
        <f>'Profit &amp; Loss'!T23/1000</f>
        <v>87.445290000000014</v>
      </c>
      <c r="AF22" s="895">
        <f>'Profit &amp; Loss'!U23/1000</f>
        <v>90.325639999999993</v>
      </c>
      <c r="AG22" s="895">
        <f>'Profit &amp; Loss'!V23/1000</f>
        <v>133.85484</v>
      </c>
      <c r="AH22" s="895">
        <f>'Profit &amp; Loss'!W23/1000</f>
        <v>79.541730000000001</v>
      </c>
      <c r="AI22" s="895">
        <f>'Profit &amp; Loss'!X23/1000</f>
        <v>91.27782999999998</v>
      </c>
      <c r="AJ22" s="895">
        <f>'Profit &amp; Loss'!Y23/1000</f>
        <v>120.72556</v>
      </c>
      <c r="AK22" s="895">
        <f>'Profit &amp; Loss'!Z23/1000</f>
        <v>95.074590000000001</v>
      </c>
      <c r="AL22" s="895">
        <f>'Profit &amp; Loss'!AA23/1000</f>
        <v>85.222820000000013</v>
      </c>
      <c r="AM22" s="895">
        <f>'Profit &amp; Loss'!AB23/1000</f>
        <v>102.63195</v>
      </c>
      <c r="AN22" s="895">
        <f>'Profit &amp; Loss'!AC23/1000</f>
        <v>85.568610000000007</v>
      </c>
      <c r="AO22" s="896"/>
      <c r="AP22" s="895">
        <f t="shared" si="13"/>
        <v>0</v>
      </c>
      <c r="AQ22" s="895" t="e" cm="1">
        <f t="array" ref="AQ22">+SUMPRODUCT(($Z$9&gt;=$AC$8:$AN$8)*1,$AC22:$AN22)</f>
        <v>#REF!</v>
      </c>
      <c r="AR22" s="903">
        <f>'Profit &amp; Loss'!G23/1000</f>
        <v>96.1</v>
      </c>
      <c r="AS22" s="903">
        <f>'Profit &amp; Loss'!M23/1000</f>
        <v>711.5</v>
      </c>
      <c r="AT22" s="897"/>
      <c r="AU22" s="898"/>
      <c r="AV22" s="899" t="s">
        <v>476</v>
      </c>
      <c r="AW22" s="895">
        <f>'Profit &amp; Loss'!R121/1000</f>
        <v>4.0737000000000076</v>
      </c>
      <c r="AX22" s="895">
        <f>'Profit &amp; Loss'!S121/1000</f>
        <v>-5.3839500000000005</v>
      </c>
      <c r="AY22" s="895">
        <f>'Profit &amp; Loss'!T121/1000</f>
        <v>5.0961500000000193</v>
      </c>
      <c r="AZ22" s="895">
        <f>'Profit &amp; Loss'!U121/1000</f>
        <v>20.365870000000001</v>
      </c>
      <c r="BA22" s="895">
        <f>'Profit &amp; Loss'!V121/1000</f>
        <v>22.108909999999987</v>
      </c>
      <c r="BB22" s="895">
        <f>'Profit &amp; Loss'!W121/1000</f>
        <v>-2.0368199999999961</v>
      </c>
      <c r="BC22" s="895">
        <f>'Profit &amp; Loss'!X121/1000</f>
        <v>6.7747299999999324</v>
      </c>
      <c r="BD22" s="895">
        <f>'Profit &amp; Loss'!Y121/1000</f>
        <v>19.292149999999996</v>
      </c>
      <c r="BE22" s="895">
        <f>'Profit &amp; Loss'!Z121/1000</f>
        <v>21.373410000000003</v>
      </c>
      <c r="BF22" s="895">
        <f>'Profit &amp; Loss'!AA121/1000</f>
        <v>4.9628700000000281</v>
      </c>
      <c r="BG22" s="895">
        <f>'Profit &amp; Loss'!AB121/1000</f>
        <v>5.056379999999983</v>
      </c>
      <c r="BH22" s="895">
        <f>'Profit &amp; Loss'!AC121/1000</f>
        <v>9.7058000000000142</v>
      </c>
      <c r="BI22" s="896"/>
      <c r="BJ22" s="895">
        <f t="shared" si="18"/>
        <v>0</v>
      </c>
      <c r="BK22" s="895" t="e" cm="1">
        <f t="array" ref="BK22">+SUMPRODUCT(($Z$9&gt;=$AC$8:$AN$8)*1,$AW22:$BH22)</f>
        <v>#REF!</v>
      </c>
      <c r="BL22" s="903">
        <f>'Profit &amp; Loss'!G121/1000</f>
        <v>9.8118853846153797</v>
      </c>
      <c r="BM22" s="903">
        <f>'Profit &amp; Loss'!M121/1000</f>
        <v>63.318765384615382</v>
      </c>
    </row>
    <row r="23" spans="1:65" ht="25" customHeight="1" thickBot="1">
      <c r="A23" s="884" t="e">
        <f t="shared" si="14"/>
        <v>#REF!</v>
      </c>
      <c r="C23" s="885" t="str">
        <f t="shared" si="3"/>
        <v>Charlotte St, London</v>
      </c>
      <c r="D23" s="886">
        <f>'Unit Detail'!H24</f>
        <v>5600</v>
      </c>
      <c r="E23" s="886">
        <f>'Unit Detail'!I24</f>
        <v>934</v>
      </c>
      <c r="F23" s="320">
        <f>'Unit Detail'!G24</f>
        <v>44501</v>
      </c>
      <c r="G23" s="885"/>
      <c r="H23" s="885"/>
      <c r="I23" s="905">
        <f t="shared" si="4"/>
        <v>0</v>
      </c>
      <c r="J23" s="905">
        <f t="shared" si="5"/>
        <v>191.3</v>
      </c>
      <c r="K23" s="906">
        <f t="shared" si="6"/>
        <v>-191.3</v>
      </c>
      <c r="L23" s="908"/>
      <c r="M23" s="909" t="e">
        <f t="shared" si="7"/>
        <v>#REF!</v>
      </c>
      <c r="N23" s="905">
        <f t="shared" si="15"/>
        <v>1323.2</v>
      </c>
      <c r="O23" s="906" t="e">
        <f t="shared" si="8"/>
        <v>#REF!</v>
      </c>
      <c r="P23" s="908"/>
      <c r="Q23" s="905">
        <f t="shared" si="16"/>
        <v>0</v>
      </c>
      <c r="R23" s="905">
        <f t="shared" si="17"/>
        <v>45.785499846153847</v>
      </c>
      <c r="S23" s="906">
        <f t="shared" si="9"/>
        <v>-45.785499846153847</v>
      </c>
      <c r="T23" s="908"/>
      <c r="U23" s="909" t="e">
        <f t="shared" si="10"/>
        <v>#REF!</v>
      </c>
      <c r="V23" s="905">
        <f t="shared" si="11"/>
        <v>271.35916184615394</v>
      </c>
      <c r="W23" s="906" t="e">
        <f t="shared" si="12"/>
        <v>#REF!</v>
      </c>
      <c r="Y23" s="3" t="s">
        <v>475</v>
      </c>
      <c r="Z23" s="1" t="s">
        <v>474</v>
      </c>
      <c r="AB23" s="345"/>
      <c r="AC23" s="895">
        <f>'Profit &amp; Loss'!R26/1000</f>
        <v>145.76791999999998</v>
      </c>
      <c r="AD23" s="895">
        <f>'Profit &amp; Loss'!S26/1000</f>
        <v>170.94485999999998</v>
      </c>
      <c r="AE23" s="895">
        <f>'Profit &amp; Loss'!T26/1000</f>
        <v>157.56495000000001</v>
      </c>
      <c r="AF23" s="895">
        <f>'Profit &amp; Loss'!U26/1000</f>
        <v>171.22906</v>
      </c>
      <c r="AG23" s="895">
        <f>'Profit &amp; Loss'!V26/1000</f>
        <v>264.27769999999998</v>
      </c>
      <c r="AH23" s="895">
        <f>'Profit &amp; Loss'!W26/1000</f>
        <v>158.15223</v>
      </c>
      <c r="AI23" s="895">
        <f>'Profit &amp; Loss'!X26/1000</f>
        <v>178.43299000000002</v>
      </c>
      <c r="AJ23" s="895">
        <f>'Profit &amp; Loss'!Y26/1000</f>
        <v>228.08634000000001</v>
      </c>
      <c r="AK23" s="895">
        <f>'Profit &amp; Loss'!Z26/1000</f>
        <v>184.35809000000003</v>
      </c>
      <c r="AL23" s="895">
        <f>'Profit &amp; Loss'!AA26/1000</f>
        <v>179.19983000000002</v>
      </c>
      <c r="AM23" s="895">
        <f>'Profit &amp; Loss'!AB26/1000</f>
        <v>197.91573000000005</v>
      </c>
      <c r="AN23" s="895">
        <f>'Profit &amp; Loss'!AC26/1000</f>
        <v>166.30298999999999</v>
      </c>
      <c r="AO23" s="896"/>
      <c r="AP23" s="895">
        <f t="shared" si="13"/>
        <v>0</v>
      </c>
      <c r="AQ23" s="895" t="e" cm="1">
        <f t="array" ref="AQ23">+SUMPRODUCT(($Z$9&gt;=$AC$8:$AN$8)*1,$AC23:$AN23)</f>
        <v>#REF!</v>
      </c>
      <c r="AR23" s="903">
        <f>'Profit &amp; Loss'!G26/1000</f>
        <v>191.3</v>
      </c>
      <c r="AS23" s="903">
        <f>'Profit &amp; Loss'!M26/1000</f>
        <v>1323.2</v>
      </c>
      <c r="AT23" s="897"/>
      <c r="AU23" s="898"/>
      <c r="AV23" s="899" t="s">
        <v>473</v>
      </c>
      <c r="AW23" s="895">
        <f>'Profit &amp; Loss'!R124/1000</f>
        <v>6.4706999999999821</v>
      </c>
      <c r="AX23" s="895">
        <f>'Profit &amp; Loss'!S124/1000</f>
        <v>33.541249999999984</v>
      </c>
      <c r="AY23" s="895">
        <f>'Profit &amp; Loss'!T124/1000</f>
        <v>23.63132000000002</v>
      </c>
      <c r="AZ23" s="895">
        <f>'Profit &amp; Loss'!U124/1000</f>
        <v>39.571109999999969</v>
      </c>
      <c r="BA23" s="895">
        <f>'Profit &amp; Loss'!V124/1000</f>
        <v>69.967849999999942</v>
      </c>
      <c r="BB23" s="895">
        <f>'Profit &amp; Loss'!W124/1000</f>
        <v>22.184840000000015</v>
      </c>
      <c r="BC23" s="895">
        <f>'Profit &amp; Loss'!X124/1000</f>
        <v>28.414840000000041</v>
      </c>
      <c r="BD23" s="895">
        <f>'Profit &amp; Loss'!Y124/1000</f>
        <v>37.072790000000012</v>
      </c>
      <c r="BE23" s="895">
        <f>'Profit &amp; Loss'!Z124/1000</f>
        <v>11.894290000000009</v>
      </c>
      <c r="BF23" s="895">
        <f>'Profit &amp; Loss'!AA124/1000</f>
        <v>36.808790000000009</v>
      </c>
      <c r="BG23" s="895">
        <f>'Profit &amp; Loss'!AB124/1000</f>
        <v>13.871580000000039</v>
      </c>
      <c r="BH23" s="895">
        <f>'Profit &amp; Loss'!AC124/1000</f>
        <v>27.815709999999999</v>
      </c>
      <c r="BI23" s="896"/>
      <c r="BJ23" s="895">
        <f t="shared" si="18"/>
        <v>0</v>
      </c>
      <c r="BK23" s="895" t="e" cm="1">
        <f t="array" ref="BK23">+SUMPRODUCT(($Z$9&gt;=$AC$8:$AN$8)*1,$AW23:$BH23)</f>
        <v>#REF!</v>
      </c>
      <c r="BL23" s="903">
        <f>'Profit &amp; Loss'!G124/1000</f>
        <v>45.785499846153847</v>
      </c>
      <c r="BM23" s="903">
        <f>'Profit &amp; Loss'!M124/1000</f>
        <v>271.35916184615394</v>
      </c>
    </row>
    <row r="24" spans="1:65" ht="25" customHeight="1" thickBot="1">
      <c r="A24" s="884" t="e">
        <f t="shared" si="14"/>
        <v>#REF!</v>
      </c>
      <c r="C24" s="885" t="str">
        <f t="shared" si="3"/>
        <v>St Vincent Street, Glasgow</v>
      </c>
      <c r="D24" s="886">
        <f>'Unit Detail'!H25</f>
        <v>4694</v>
      </c>
      <c r="E24" s="886">
        <f>'Unit Detail'!I25</f>
        <v>850</v>
      </c>
      <c r="F24" s="320">
        <f>'Unit Detail'!G25</f>
        <v>44652</v>
      </c>
      <c r="G24" s="885"/>
      <c r="H24" s="885"/>
      <c r="I24" s="905">
        <f t="shared" si="4"/>
        <v>0</v>
      </c>
      <c r="J24" s="905">
        <f t="shared" si="5"/>
        <v>158.69999999999999</v>
      </c>
      <c r="K24" s="906">
        <f t="shared" si="6"/>
        <v>-158.69999999999999</v>
      </c>
      <c r="L24" s="908"/>
      <c r="M24" s="909" t="e">
        <f t="shared" si="7"/>
        <v>#REF!</v>
      </c>
      <c r="N24" s="905">
        <f t="shared" si="15"/>
        <v>1220.4000000000001</v>
      </c>
      <c r="O24" s="906" t="e">
        <f t="shared" si="8"/>
        <v>#REF!</v>
      </c>
      <c r="P24" s="908"/>
      <c r="Q24" s="905">
        <f t="shared" si="16"/>
        <v>0</v>
      </c>
      <c r="R24" s="905">
        <f t="shared" si="17"/>
        <v>33.124892307692321</v>
      </c>
      <c r="S24" s="906">
        <f t="shared" si="9"/>
        <v>-33.124892307692321</v>
      </c>
      <c r="T24" s="908"/>
      <c r="U24" s="909" t="e">
        <f t="shared" si="10"/>
        <v>#REF!</v>
      </c>
      <c r="V24" s="905">
        <f t="shared" si="11"/>
        <v>256.94896730769239</v>
      </c>
      <c r="W24" s="906" t="e">
        <f t="shared" si="12"/>
        <v>#REF!</v>
      </c>
      <c r="Y24" s="3" t="s">
        <v>472</v>
      </c>
      <c r="Z24" s="1" t="s">
        <v>471</v>
      </c>
      <c r="AB24" s="345"/>
      <c r="AC24" s="895">
        <f>'Profit &amp; Loss'!R24/1000</f>
        <v>169.08409</v>
      </c>
      <c r="AD24" s="895">
        <f>'Profit &amp; Loss'!S24/1000</f>
        <v>178.30998000000002</v>
      </c>
      <c r="AE24" s="895">
        <f>'Profit &amp; Loss'!T24/1000</f>
        <v>149.55708000000001</v>
      </c>
      <c r="AF24" s="895">
        <f>'Profit &amp; Loss'!U24/1000</f>
        <v>162.68998000000002</v>
      </c>
      <c r="AG24" s="895">
        <f>'Profit &amp; Loss'!V24/1000</f>
        <v>247.28</v>
      </c>
      <c r="AH24" s="895">
        <f>'Profit &amp; Loss'!W24/1000</f>
        <v>133.93716000000001</v>
      </c>
      <c r="AI24" s="895">
        <f>'Profit &amp; Loss'!X24/1000</f>
        <v>154.84344000000002</v>
      </c>
      <c r="AJ24" s="895">
        <f>'Profit &amp; Loss'!Y24/1000</f>
        <v>207.66153</v>
      </c>
      <c r="AK24" s="895">
        <f>'Profit &amp; Loss'!Z24/1000</f>
        <v>159.10067999999998</v>
      </c>
      <c r="AL24" s="895">
        <f>'Profit &amp; Loss'!AA24/1000</f>
        <v>159.89598999999998</v>
      </c>
      <c r="AM24" s="895">
        <f>'Profit &amp; Loss'!AB24/1000</f>
        <v>199.81877000000003</v>
      </c>
      <c r="AN24" s="895">
        <f>'Profit &amp; Loss'!AC24/1000</f>
        <v>158.06751</v>
      </c>
      <c r="AO24" s="896"/>
      <c r="AP24" s="895">
        <f t="shared" si="13"/>
        <v>0</v>
      </c>
      <c r="AQ24" s="895" t="e" cm="1">
        <f t="array" ref="AQ24">+SUMPRODUCT(($Z$9&gt;=$AC$8:$AN$8)*1,$AC24:$AN24)</f>
        <v>#REF!</v>
      </c>
      <c r="AR24" s="903">
        <f>'Profit &amp; Loss'!G24/1000</f>
        <v>158.69999999999999</v>
      </c>
      <c r="AS24" s="903">
        <f>'Profit &amp; Loss'!M24/1000</f>
        <v>1220.4000000000001</v>
      </c>
      <c r="AT24" s="897"/>
      <c r="AU24" s="898"/>
      <c r="AV24" s="899" t="s">
        <v>470</v>
      </c>
      <c r="AW24" s="895">
        <f>'Profit &amp; Loss'!R122/1000</f>
        <v>24.21893</v>
      </c>
      <c r="AX24" s="895">
        <f>'Profit &amp; Loss'!S122/1000</f>
        <v>11.192140000000022</v>
      </c>
      <c r="AY24" s="895">
        <f>'Profit &amp; Loss'!T122/1000</f>
        <v>12.216810000000013</v>
      </c>
      <c r="AZ24" s="895">
        <f>'Profit &amp; Loss'!U122/1000</f>
        <v>25.211739999999999</v>
      </c>
      <c r="BA24" s="895">
        <f>'Profit &amp; Loss'!V122/1000</f>
        <v>58.285140000000013</v>
      </c>
      <c r="BB24" s="895">
        <f>'Profit &amp; Loss'!W122/1000</f>
        <v>23.574860000000001</v>
      </c>
      <c r="BC24" s="895">
        <f>'Profit &amp; Loss'!X122/1000</f>
        <v>33.64706000000001</v>
      </c>
      <c r="BD24" s="895">
        <f>'Profit &amp; Loss'!Y122/1000</f>
        <v>54.523239999999994</v>
      </c>
      <c r="BE24" s="895">
        <f>'Profit &amp; Loss'!Z122/1000</f>
        <v>38.145119999999977</v>
      </c>
      <c r="BF24" s="895">
        <f>'Profit &amp; Loss'!AA122/1000</f>
        <v>33.219869999999979</v>
      </c>
      <c r="BG24" s="895">
        <f>'Profit &amp; Loss'!AB122/1000</f>
        <v>42.361370000000008</v>
      </c>
      <c r="BH24" s="895">
        <f>'Profit &amp; Loss'!AC122/1000</f>
        <v>31.381800000000009</v>
      </c>
      <c r="BI24" s="896"/>
      <c r="BJ24" s="895">
        <f t="shared" si="18"/>
        <v>0</v>
      </c>
      <c r="BK24" s="895" t="e" cm="1">
        <f t="array" ref="BK24">+SUMPRODUCT(($Z$9&gt;=$AC$8:$AN$8)*1,$AW24:$BH24)</f>
        <v>#REF!</v>
      </c>
      <c r="BL24" s="903">
        <f>'Profit &amp; Loss'!G122/1000</f>
        <v>33.124892307692321</v>
      </c>
      <c r="BM24" s="903">
        <f>'Profit &amp; Loss'!M122/1000</f>
        <v>256.94896730769239</v>
      </c>
    </row>
    <row r="25" spans="1:65" ht="25" customHeight="1" thickBot="1">
      <c r="A25" s="884" t="e">
        <f t="shared" si="14"/>
        <v>#REF!</v>
      </c>
      <c r="C25" s="885" t="str">
        <f t="shared" si="3"/>
        <v>Miller Arcade, Preston</v>
      </c>
      <c r="D25" s="886">
        <f>'Unit Detail'!H26</f>
        <v>4903</v>
      </c>
      <c r="E25" s="886">
        <f>'Unit Detail'!I26</f>
        <v>850</v>
      </c>
      <c r="F25" s="320">
        <f>'Unit Detail'!G26</f>
        <v>44743</v>
      </c>
      <c r="G25" s="885"/>
      <c r="H25" s="885"/>
      <c r="I25" s="905">
        <f t="shared" si="4"/>
        <v>0</v>
      </c>
      <c r="J25" s="905">
        <f t="shared" si="5"/>
        <v>131.19999999999999</v>
      </c>
      <c r="K25" s="906">
        <f t="shared" si="6"/>
        <v>-131.19999999999999</v>
      </c>
      <c r="L25" s="908"/>
      <c r="M25" s="909" t="e">
        <f t="shared" si="7"/>
        <v>#REF!</v>
      </c>
      <c r="N25" s="905">
        <f t="shared" si="15"/>
        <v>924.1</v>
      </c>
      <c r="O25" s="906" t="e">
        <f t="shared" si="8"/>
        <v>#REF!</v>
      </c>
      <c r="P25" s="908"/>
      <c r="Q25" s="905">
        <f t="shared" si="16"/>
        <v>0</v>
      </c>
      <c r="R25" s="905">
        <f t="shared" si="17"/>
        <v>27.963306923076932</v>
      </c>
      <c r="S25" s="906">
        <f t="shared" si="9"/>
        <v>-27.963306923076932</v>
      </c>
      <c r="T25" s="908"/>
      <c r="U25" s="909" t="e">
        <f t="shared" si="10"/>
        <v>#REF!</v>
      </c>
      <c r="V25" s="905">
        <f t="shared" si="11"/>
        <v>174.74773192307703</v>
      </c>
      <c r="W25" s="906" t="e">
        <f t="shared" si="12"/>
        <v>#REF!</v>
      </c>
      <c r="Y25" s="3" t="s">
        <v>469</v>
      </c>
      <c r="Z25" s="1" t="s">
        <v>468</v>
      </c>
      <c r="AB25" s="345"/>
      <c r="AC25" s="895">
        <f>'Profit &amp; Loss'!R28/1000</f>
        <v>130.80958999999999</v>
      </c>
      <c r="AD25" s="895">
        <f>'Profit &amp; Loss'!S28/1000</f>
        <v>136.59064999999998</v>
      </c>
      <c r="AE25" s="895">
        <f>'Profit &amp; Loss'!T28/1000</f>
        <v>112.45263</v>
      </c>
      <c r="AF25" s="895">
        <f>'Profit &amp; Loss'!U28/1000</f>
        <v>110.68119</v>
      </c>
      <c r="AG25" s="895">
        <f>'Profit &amp; Loss'!V28/1000</f>
        <v>184.65098999999998</v>
      </c>
      <c r="AH25" s="895">
        <f>'Profit &amp; Loss'!W28/1000</f>
        <v>102.03079</v>
      </c>
      <c r="AI25" s="895">
        <f>'Profit &amp; Loss'!X28/1000</f>
        <v>125.12296999999997</v>
      </c>
      <c r="AJ25" s="895">
        <f>'Profit &amp; Loss'!Y28/1000</f>
        <v>147.79804999999999</v>
      </c>
      <c r="AK25" s="895">
        <f>'Profit &amp; Loss'!Z28/1000</f>
        <v>114.00254000000001</v>
      </c>
      <c r="AL25" s="895">
        <f>'Profit &amp; Loss'!AA28/1000</f>
        <v>99.486869999999982</v>
      </c>
      <c r="AM25" s="895">
        <f>'Profit &amp; Loss'!AB28/1000</f>
        <v>121.47745999999999</v>
      </c>
      <c r="AN25" s="895">
        <f>'Profit &amp; Loss'!AC28/1000</f>
        <v>104.17716</v>
      </c>
      <c r="AO25" s="896"/>
      <c r="AP25" s="895">
        <f t="shared" si="13"/>
        <v>0</v>
      </c>
      <c r="AQ25" s="895" t="e" cm="1">
        <f t="array" ref="AQ25">+SUMPRODUCT(($Z$9&gt;=$AC$8:$AN$8)*1,$AC25:$AN25)</f>
        <v>#REF!</v>
      </c>
      <c r="AR25" s="903">
        <f>'Profit &amp; Loss'!G28/1000</f>
        <v>131.19999999999999</v>
      </c>
      <c r="AS25" s="903">
        <f>'Profit &amp; Loss'!M28/1000</f>
        <v>924.1</v>
      </c>
      <c r="AT25" s="897"/>
      <c r="AU25" s="898"/>
      <c r="AV25" s="899" t="s">
        <v>467</v>
      </c>
      <c r="AW25" s="895">
        <f>'Profit &amp; Loss'!R126/1000</f>
        <v>24.958139999999993</v>
      </c>
      <c r="AX25" s="895">
        <f>'Profit &amp; Loss'!S126/1000</f>
        <v>21.51215999999998</v>
      </c>
      <c r="AY25" s="895">
        <f>'Profit &amp; Loss'!T126/1000</f>
        <v>16.080859999999991</v>
      </c>
      <c r="AZ25" s="895">
        <f>'Profit &amp; Loss'!U126/1000</f>
        <v>16.9864</v>
      </c>
      <c r="BA25" s="895">
        <f>'Profit &amp; Loss'!V126/1000</f>
        <v>49.357040000000005</v>
      </c>
      <c r="BB25" s="895">
        <f>'Profit &amp; Loss'!W126/1000</f>
        <v>14.428330000000003</v>
      </c>
      <c r="BC25" s="895">
        <f>'Profit &amp; Loss'!X126/1000</f>
        <v>25.161079999999988</v>
      </c>
      <c r="BD25" s="895">
        <f>'Profit &amp; Loss'!Y126/1000</f>
        <v>35.219369999999991</v>
      </c>
      <c r="BE25" s="895">
        <f>'Profit &amp; Loss'!Z126/1000</f>
        <v>21.998390000000022</v>
      </c>
      <c r="BF25" s="895">
        <f>'Profit &amp; Loss'!AA126/1000</f>
        <v>12.857409999999993</v>
      </c>
      <c r="BG25" s="895">
        <f>'Profit &amp; Loss'!AB126/1000</f>
        <v>7.5385799999999907</v>
      </c>
      <c r="BH25" s="895">
        <f>'Profit &amp; Loss'!AC126/1000</f>
        <v>23.561670000000007</v>
      </c>
      <c r="BI25" s="896"/>
      <c r="BJ25" s="895">
        <f t="shared" si="18"/>
        <v>0</v>
      </c>
      <c r="BK25" s="895" t="e" cm="1">
        <f t="array" ref="BK25">+SUMPRODUCT(($Z$9&gt;=$AC$8:$AN$8)*1,$AW25:$BH25)</f>
        <v>#REF!</v>
      </c>
      <c r="BL25" s="903">
        <f>'Profit &amp; Loss'!G126/1000</f>
        <v>27.963306923076932</v>
      </c>
      <c r="BM25" s="903">
        <f>'Profit &amp; Loss'!M126/1000</f>
        <v>174.74773192307703</v>
      </c>
    </row>
    <row r="26" spans="1:65" ht="25" customHeight="1" thickBot="1">
      <c r="A26" s="884" t="e">
        <f t="shared" si="14"/>
        <v>#REF!</v>
      </c>
      <c r="C26" s="885" t="str">
        <f t="shared" si="3"/>
        <v>Dukes Lane, Brighton</v>
      </c>
      <c r="D26" s="886">
        <f>'Unit Detail'!H27</f>
        <v>4491</v>
      </c>
      <c r="E26" s="886">
        <f>'Unit Detail'!I27</f>
        <v>950</v>
      </c>
      <c r="F26" s="320">
        <f>'Unit Detail'!G27</f>
        <v>44958</v>
      </c>
      <c r="G26" s="885"/>
      <c r="H26" s="885"/>
      <c r="I26" s="905">
        <f t="shared" si="4"/>
        <v>0</v>
      </c>
      <c r="J26" s="905">
        <f t="shared" si="5"/>
        <v>193.74299999999999</v>
      </c>
      <c r="K26" s="906">
        <f t="shared" si="6"/>
        <v>-193.74299999999999</v>
      </c>
      <c r="L26" s="908"/>
      <c r="M26" s="909" t="e">
        <f t="shared" si="7"/>
        <v>#REF!</v>
      </c>
      <c r="N26" s="905">
        <f t="shared" si="15"/>
        <v>1385.556</v>
      </c>
      <c r="O26" s="906" t="e">
        <f t="shared" si="8"/>
        <v>#REF!</v>
      </c>
      <c r="P26" s="908"/>
      <c r="Q26" s="905">
        <f t="shared" si="16"/>
        <v>0</v>
      </c>
      <c r="R26" s="905">
        <f t="shared" si="17"/>
        <v>49.401621653846192</v>
      </c>
      <c r="S26" s="906">
        <f t="shared" si="9"/>
        <v>-49.401621653846192</v>
      </c>
      <c r="T26" s="908"/>
      <c r="U26" s="909" t="e">
        <f t="shared" si="10"/>
        <v>#REF!</v>
      </c>
      <c r="V26" s="905">
        <f t="shared" si="11"/>
        <v>336.47734215384628</v>
      </c>
      <c r="W26" s="906" t="e">
        <f t="shared" si="12"/>
        <v>#REF!</v>
      </c>
      <c r="Y26" s="3" t="s">
        <v>466</v>
      </c>
      <c r="Z26" s="1" t="s">
        <v>465</v>
      </c>
      <c r="AB26" s="345"/>
      <c r="AC26" s="895">
        <f>'Profit &amp; Loss'!R25/1000</f>
        <v>204.79262000000003</v>
      </c>
      <c r="AD26" s="895">
        <f>'Profit &amp; Loss'!S25/1000</f>
        <v>227.00675000000001</v>
      </c>
      <c r="AE26" s="895">
        <f>'Profit &amp; Loss'!T25/1000</f>
        <v>182.26433000000003</v>
      </c>
      <c r="AF26" s="895">
        <f>'Profit &amp; Loss'!U25/1000</f>
        <v>174.65929</v>
      </c>
      <c r="AG26" s="895">
        <f>'Profit &amp; Loss'!V25/1000</f>
        <v>238.50119999999998</v>
      </c>
      <c r="AH26" s="895">
        <f>'Profit &amp; Loss'!W25/1000</f>
        <v>143.39159000000001</v>
      </c>
      <c r="AI26" s="895">
        <f>'Profit &amp; Loss'!X25/1000</f>
        <v>171.92679999999999</v>
      </c>
      <c r="AJ26" s="895">
        <f>'Profit &amp; Loss'!Y25/1000</f>
        <v>217.81220999999999</v>
      </c>
      <c r="AK26" s="895">
        <f>'Profit &amp; Loss'!Z25/1000</f>
        <v>190.59311000000002</v>
      </c>
      <c r="AL26" s="895">
        <f>'Profit &amp; Loss'!AA25/1000</f>
        <v>168.20076</v>
      </c>
      <c r="AM26" s="895">
        <f>'Profit &amp; Loss'!AB25/1000</f>
        <v>202.85008999999999</v>
      </c>
      <c r="AN26" s="895">
        <f>'Profit &amp; Loss'!AC25/1000</f>
        <v>168.53810999999999</v>
      </c>
      <c r="AO26" s="896"/>
      <c r="AP26" s="895">
        <f t="shared" si="13"/>
        <v>0</v>
      </c>
      <c r="AQ26" s="895" t="e" cm="1">
        <f t="array" ref="AQ26">+SUMPRODUCT(($Z$9&gt;=$AC$8:$AN$8)*1,$AC26:$AN26)</f>
        <v>#REF!</v>
      </c>
      <c r="AR26" s="903">
        <f>'Profit &amp; Loss'!G25/1000</f>
        <v>193.74299999999999</v>
      </c>
      <c r="AS26" s="903">
        <f>'Profit &amp; Loss'!M25/1000</f>
        <v>1385.556</v>
      </c>
      <c r="AT26" s="897"/>
      <c r="AU26" s="898"/>
      <c r="AV26" s="899" t="s">
        <v>464</v>
      </c>
      <c r="AW26" s="895">
        <f>'Profit &amp; Loss'!R123/1000</f>
        <v>52.13829000000004</v>
      </c>
      <c r="AX26" s="895">
        <f>'Profit &amp; Loss'!S123/1000</f>
        <v>54.341459999999991</v>
      </c>
      <c r="AY26" s="895">
        <f>'Profit &amp; Loss'!T123/1000</f>
        <v>53.876860000000029</v>
      </c>
      <c r="AZ26" s="895">
        <f>'Profit &amp; Loss'!U123/1000</f>
        <v>45.028450000000028</v>
      </c>
      <c r="BA26" s="895">
        <f>'Profit &amp; Loss'!V123/1000</f>
        <v>73.659799999999976</v>
      </c>
      <c r="BB26" s="895">
        <f>'Profit &amp; Loss'!W123/1000</f>
        <v>26.848859999999988</v>
      </c>
      <c r="BC26" s="895">
        <f>'Profit &amp; Loss'!X123/1000</f>
        <v>60.124100000000006</v>
      </c>
      <c r="BD26" s="895">
        <f>'Profit &amp; Loss'!Y123/1000</f>
        <v>58.950299999999984</v>
      </c>
      <c r="BE26" s="895">
        <f>'Profit &amp; Loss'!Z123/1000</f>
        <v>57.381560000000022</v>
      </c>
      <c r="BF26" s="895">
        <f>'Profit &amp; Loss'!AA123/1000</f>
        <v>42.506470000000007</v>
      </c>
      <c r="BG26" s="895">
        <f>'Profit &amp; Loss'!AB123/1000</f>
        <v>60.062540000000013</v>
      </c>
      <c r="BH26" s="895">
        <f>'Profit &amp; Loss'!AC123/1000</f>
        <v>44.838819999999991</v>
      </c>
      <c r="BI26" s="896"/>
      <c r="BJ26" s="895">
        <f t="shared" si="18"/>
        <v>0</v>
      </c>
      <c r="BK26" s="895" t="e" cm="1">
        <f t="array" ref="BK26">+SUMPRODUCT(($Z$9&gt;=$AC$8:$AN$8)*1,$AW26:$BH26)</f>
        <v>#REF!</v>
      </c>
      <c r="BL26" s="903">
        <f>'Profit &amp; Loss'!G123/1000</f>
        <v>49.401621653846192</v>
      </c>
      <c r="BM26" s="903">
        <f>'Profit &amp; Loss'!M123/1000</f>
        <v>336.47734215384628</v>
      </c>
    </row>
    <row r="27" spans="1:65" ht="25" customHeight="1" thickBot="1">
      <c r="A27" s="884" t="e">
        <f t="shared" si="14"/>
        <v>#REF!</v>
      </c>
      <c r="C27" s="885" t="str">
        <f t="shared" si="3"/>
        <v>Hanover St, Edinburgh</v>
      </c>
      <c r="D27" s="886">
        <f>'Unit Detail'!H28</f>
        <v>4928</v>
      </c>
      <c r="E27" s="886">
        <f>'Unit Detail'!I28</f>
        <v>980</v>
      </c>
      <c r="F27" s="320">
        <f>'Unit Detail'!G28</f>
        <v>45017</v>
      </c>
      <c r="G27" s="885"/>
      <c r="H27" s="885"/>
      <c r="I27" s="905">
        <f t="shared" si="4"/>
        <v>0</v>
      </c>
      <c r="J27" s="905">
        <f t="shared" si="5"/>
        <v>215.37299999999999</v>
      </c>
      <c r="K27" s="906">
        <f t="shared" si="6"/>
        <v>-215.37299999999999</v>
      </c>
      <c r="L27" s="908"/>
      <c r="M27" s="909" t="e">
        <f t="shared" si="7"/>
        <v>#REF!</v>
      </c>
      <c r="N27" s="905">
        <f t="shared" si="15"/>
        <v>1539.5409999999999</v>
      </c>
      <c r="O27" s="906" t="e">
        <f t="shared" si="8"/>
        <v>#REF!</v>
      </c>
      <c r="P27" s="908"/>
      <c r="Q27" s="905">
        <f t="shared" si="16"/>
        <v>0</v>
      </c>
      <c r="R27" s="905">
        <f t="shared" si="17"/>
        <v>63.732045884615403</v>
      </c>
      <c r="S27" s="910">
        <f t="shared" si="9"/>
        <v>-63.732045884615403</v>
      </c>
      <c r="T27" s="908"/>
      <c r="U27" s="909" t="e">
        <f t="shared" si="10"/>
        <v>#REF!</v>
      </c>
      <c r="V27" s="905">
        <f t="shared" si="11"/>
        <v>429.19137388461542</v>
      </c>
      <c r="W27" s="910" t="e">
        <f t="shared" si="12"/>
        <v>#REF!</v>
      </c>
      <c r="Y27" s="3" t="s">
        <v>463</v>
      </c>
      <c r="Z27" s="1" t="s">
        <v>462</v>
      </c>
      <c r="AB27" s="345"/>
      <c r="AC27" s="895">
        <f>'Profit &amp; Loss'!R27/1000</f>
        <v>227.24897999999999</v>
      </c>
      <c r="AD27" s="895">
        <f>'Profit &amp; Loss'!S27/1000</f>
        <v>223.42813999999998</v>
      </c>
      <c r="AE27" s="895">
        <f>'Profit &amp; Loss'!T27/1000</f>
        <v>193.29801</v>
      </c>
      <c r="AF27" s="895">
        <f>'Profit &amp; Loss'!U27/1000</f>
        <v>199.32851000000002</v>
      </c>
      <c r="AG27" s="895">
        <f>'Profit &amp; Loss'!V27/1000</f>
        <v>285.94046999999995</v>
      </c>
      <c r="AH27" s="895">
        <f>'Profit &amp; Loss'!W27/1000</f>
        <v>166.12197</v>
      </c>
      <c r="AI27" s="895">
        <f>'Profit &amp; Loss'!X27/1000</f>
        <v>196.59499</v>
      </c>
      <c r="AJ27" s="895">
        <f>'Profit &amp; Loss'!Y27/1000</f>
        <v>240.59705</v>
      </c>
      <c r="AK27" s="895">
        <f>'Profit &amp; Loss'!Z27/1000</f>
        <v>207.18201000000002</v>
      </c>
      <c r="AL27" s="895">
        <f>'Profit &amp; Loss'!AA27/1000</f>
        <v>206.50931</v>
      </c>
      <c r="AM27" s="895">
        <f>'Profit &amp; Loss'!AB27/1000</f>
        <v>258.62932999999998</v>
      </c>
      <c r="AN27" s="895">
        <f>'Profit &amp; Loss'!AC27/1000</f>
        <v>216.77681999999999</v>
      </c>
      <c r="AO27" s="896"/>
      <c r="AP27" s="895">
        <f t="shared" si="13"/>
        <v>0</v>
      </c>
      <c r="AQ27" s="895" t="e" cm="1">
        <f t="array" ref="AQ27">+SUMPRODUCT(($Z$9&gt;=$AC$8:$AN$8)*1,$AC27:$AN27)</f>
        <v>#REF!</v>
      </c>
      <c r="AR27" s="903">
        <f>'Profit &amp; Loss'!G27/1000</f>
        <v>215.37299999999999</v>
      </c>
      <c r="AS27" s="903">
        <f>'Profit &amp; Loss'!M27/1000</f>
        <v>1539.5409999999999</v>
      </c>
      <c r="AT27" s="897"/>
      <c r="AU27" s="898"/>
      <c r="AV27" s="899" t="s">
        <v>461</v>
      </c>
      <c r="AW27" s="895">
        <f>'Profit &amp; Loss'!R125/1000</f>
        <v>65.829069999999973</v>
      </c>
      <c r="AX27" s="895">
        <f>'Profit &amp; Loss'!S125/1000</f>
        <v>42.584459999999972</v>
      </c>
      <c r="AY27" s="895">
        <f>'Profit &amp; Loss'!T125/1000</f>
        <v>52.101900000000008</v>
      </c>
      <c r="AZ27" s="895">
        <f>'Profit &amp; Loss'!U125/1000</f>
        <v>54.562140000000014</v>
      </c>
      <c r="BA27" s="895">
        <f>'Profit &amp; Loss'!V125/1000</f>
        <v>90.925389999999979</v>
      </c>
      <c r="BB27" s="895">
        <f>'Profit &amp; Loss'!W125/1000</f>
        <v>41.053759999999997</v>
      </c>
      <c r="BC27" s="895">
        <f>'Profit &amp; Loss'!X125/1000</f>
        <v>32.835459999999998</v>
      </c>
      <c r="BD27" s="895">
        <f>'Profit &amp; Loss'!Y125/1000</f>
        <v>50.960160000000009</v>
      </c>
      <c r="BE27" s="895">
        <f>'Profit &amp; Loss'!Z125/1000</f>
        <v>60.319390000000006</v>
      </c>
      <c r="BF27" s="895">
        <f>'Profit &amp; Loss'!AA125/1000</f>
        <v>63.484179999999995</v>
      </c>
      <c r="BG27" s="895">
        <f>'Profit &amp; Loss'!AB125/1000</f>
        <v>63.032029999999963</v>
      </c>
      <c r="BH27" s="895">
        <f>'Profit &amp; Loss'!AC125/1000</f>
        <v>67.851989999999986</v>
      </c>
      <c r="BI27" s="896"/>
      <c r="BJ27" s="895">
        <f>SUMIFS($AW27:$BH27,$AC$8:$AN$8,$Z$9)</f>
        <v>0</v>
      </c>
      <c r="BK27" s="895" t="e" cm="1">
        <f t="array" ref="BK27">+SUMPRODUCT(($Z$9&gt;=$AC$8:$AN$8)*1,$AW27:$BH27)</f>
        <v>#REF!</v>
      </c>
      <c r="BL27" s="903">
        <f>'Profit &amp; Loss'!G125/1000</f>
        <v>63.732045884615403</v>
      </c>
      <c r="BM27" s="903">
        <f>'Profit &amp; Loss'!M125/1000</f>
        <v>429.19137388461542</v>
      </c>
    </row>
    <row r="28" spans="1:65" ht="25" customHeight="1" thickBot="1">
      <c r="A28" s="884" t="e">
        <f t="shared" si="14"/>
        <v>#REF!</v>
      </c>
      <c r="C28" s="885" t="str">
        <f>Z28</f>
        <v>North Bar Within, Beverley</v>
      </c>
      <c r="D28" s="886">
        <f>'Unit Detail'!H29</f>
        <v>2973</v>
      </c>
      <c r="E28" s="886">
        <f>'Unit Detail'!I29</f>
        <v>575</v>
      </c>
      <c r="F28" s="320">
        <f>'Unit Detail'!G29</f>
        <v>44927</v>
      </c>
      <c r="G28" s="885"/>
      <c r="H28" s="885"/>
      <c r="I28" s="905">
        <f>AP28</f>
        <v>0</v>
      </c>
      <c r="J28" s="905">
        <f>AR28</f>
        <v>120.51</v>
      </c>
      <c r="K28" s="906">
        <f>+I28-J28</f>
        <v>-120.51</v>
      </c>
      <c r="L28" s="908"/>
      <c r="M28" s="909" t="e">
        <f>AQ28</f>
        <v>#REF!</v>
      </c>
      <c r="N28" s="905">
        <f>AS28</f>
        <v>862.11</v>
      </c>
      <c r="O28" s="906" t="e">
        <f>+M28-N28</f>
        <v>#REF!</v>
      </c>
      <c r="P28" s="908"/>
      <c r="Q28" s="905">
        <f>BJ28</f>
        <v>0</v>
      </c>
      <c r="R28" s="905">
        <f>BL28</f>
        <v>27.963306923076932</v>
      </c>
      <c r="S28" s="910">
        <f>+Q28-R28</f>
        <v>-27.963306923076932</v>
      </c>
      <c r="T28" s="908"/>
      <c r="U28" s="909" t="e">
        <f t="shared" si="10"/>
        <v>#REF!</v>
      </c>
      <c r="V28" s="905">
        <f>BM28</f>
        <v>174.74773192307703</v>
      </c>
      <c r="W28" s="910" t="e">
        <f>+U28-V28</f>
        <v>#REF!</v>
      </c>
      <c r="Y28" s="3" t="s">
        <v>690</v>
      </c>
      <c r="Z28" s="1" t="s">
        <v>691</v>
      </c>
      <c r="AB28" s="345"/>
      <c r="AC28" s="895">
        <f>'Profit &amp; Loss'!R29/1000</f>
        <v>0</v>
      </c>
      <c r="AD28" s="895">
        <f>'Profit &amp; Loss'!S29/1000</f>
        <v>185.10733999999999</v>
      </c>
      <c r="AE28" s="895">
        <f>'Profit &amp; Loss'!T29/1000</f>
        <v>146.59610999999998</v>
      </c>
      <c r="AF28" s="895">
        <f>'Profit &amp; Loss'!U29/1000</f>
        <v>144.21859000000001</v>
      </c>
      <c r="AG28" s="895">
        <f>'Profit &amp; Loss'!V29/1000</f>
        <v>185.05564000000001</v>
      </c>
      <c r="AH28" s="895">
        <f>'Profit &amp; Loss'!W29/1000</f>
        <v>119.56496000000001</v>
      </c>
      <c r="AI28" s="895">
        <f>'Profit &amp; Loss'!X29/1000</f>
        <v>129.10158999999999</v>
      </c>
      <c r="AJ28" s="895">
        <f>'Profit &amp; Loss'!Y29/1000</f>
        <v>161.14933000000002</v>
      </c>
      <c r="AK28" s="895">
        <f>'Profit &amp; Loss'!Z29/1000</f>
        <v>131.88413999999997</v>
      </c>
      <c r="AL28" s="895">
        <f>'Profit &amp; Loss'!AA29/1000</f>
        <v>111.0933</v>
      </c>
      <c r="AM28" s="895">
        <f>'Profit &amp; Loss'!AB29/1000</f>
        <v>135.11896999999999</v>
      </c>
      <c r="AN28" s="895">
        <f>'Profit &amp; Loss'!AC29/1000</f>
        <v>105.60294999999999</v>
      </c>
      <c r="AO28" s="896"/>
      <c r="AP28" s="895">
        <f t="shared" si="13"/>
        <v>0</v>
      </c>
      <c r="AQ28" s="895" t="e" cm="1">
        <f t="array" ref="AQ28">+SUMPRODUCT(($Z$9&gt;=$AC$8:$AN$8)*1,$AC28:$AN28)</f>
        <v>#REF!</v>
      </c>
      <c r="AR28" s="903">
        <f>'Profit &amp; Loss'!G29/1000</f>
        <v>120.51</v>
      </c>
      <c r="AS28" s="903">
        <f>'Profit &amp; Loss'!M29/1000</f>
        <v>862.11</v>
      </c>
      <c r="AT28" s="897"/>
      <c r="AU28" s="898"/>
      <c r="AV28" s="899" t="s">
        <v>692</v>
      </c>
      <c r="AW28" s="895">
        <f>'Profit &amp; Loss'!R127/1000</f>
        <v>-6.8212102632969619E-16</v>
      </c>
      <c r="AX28" s="895">
        <f>'Profit &amp; Loss'!S127/1000</f>
        <v>21.761089999999967</v>
      </c>
      <c r="AY28" s="895">
        <f>'Profit &amp; Loss'!T127/1000</f>
        <v>37.209829999999997</v>
      </c>
      <c r="AZ28" s="895">
        <f>'Profit &amp; Loss'!U127/1000</f>
        <v>27.74896</v>
      </c>
      <c r="BA28" s="895">
        <f>'Profit &amp; Loss'!V127/1000</f>
        <v>62.404510000000016</v>
      </c>
      <c r="BB28" s="895">
        <f>'Profit &amp; Loss'!W127/1000</f>
        <v>21.284009999999995</v>
      </c>
      <c r="BC28" s="895">
        <f>'Profit &amp; Loss'!X127/1000</f>
        <v>18.938099999999999</v>
      </c>
      <c r="BD28" s="895">
        <f>'Profit &amp; Loss'!Y127/1000</f>
        <v>44.220800000000018</v>
      </c>
      <c r="BE28" s="895">
        <f>'Profit &amp; Loss'!Z127/1000</f>
        <v>23.970549999999978</v>
      </c>
      <c r="BF28" s="895">
        <f>'Profit &amp; Loss'!AA127/1000</f>
        <v>20.152570000000001</v>
      </c>
      <c r="BG28" s="895">
        <f>'Profit &amp; Loss'!AB127/1000</f>
        <v>21.073469999999993</v>
      </c>
      <c r="BH28" s="895">
        <f>'Profit &amp; Loss'!AC127/1000</f>
        <v>22.467549999999996</v>
      </c>
      <c r="BI28" s="896"/>
      <c r="BJ28" s="895">
        <f t="shared" si="18"/>
        <v>0</v>
      </c>
      <c r="BK28" s="895" t="e" cm="1">
        <f t="array" ref="BK28">+SUMPRODUCT(($Z$9&gt;=$AC$8:$AN$8)*1,$AW28:$BH28)</f>
        <v>#REF!</v>
      </c>
      <c r="BL28" s="903">
        <f>'Profit &amp; Loss'!G126/1000</f>
        <v>27.963306923076932</v>
      </c>
      <c r="BM28" s="903">
        <f>'Profit &amp; Loss'!M126/1000</f>
        <v>174.74773192307703</v>
      </c>
    </row>
    <row r="29" spans="1:65" ht="25" customHeight="1" thickBot="1">
      <c r="A29" s="884" t="e">
        <f t="shared" si="14"/>
        <v>#REF!</v>
      </c>
      <c r="C29" s="885" t="str">
        <f t="shared" ref="C29:C30" si="19">Z29</f>
        <v>Abbeygate, Bury St Edmunds</v>
      </c>
      <c r="D29" s="886">
        <f>'Unit Detail'!H30</f>
        <v>4242</v>
      </c>
      <c r="E29" s="886">
        <f>'Unit Detail'!I30</f>
        <v>500</v>
      </c>
      <c r="F29" s="320">
        <f>'Unit Detail'!G30</f>
        <v>45231</v>
      </c>
      <c r="G29" s="885"/>
      <c r="H29" s="885"/>
      <c r="I29" s="905">
        <f t="shared" ref="I29:I30" si="20">AP29</f>
        <v>0</v>
      </c>
      <c r="J29" s="905">
        <f t="shared" ref="J29:J30" si="21">AR29</f>
        <v>150.792</v>
      </c>
      <c r="K29" s="906">
        <f t="shared" ref="K29:K30" si="22">+I29-J29</f>
        <v>-150.792</v>
      </c>
      <c r="L29" s="908"/>
      <c r="M29" s="909" t="e">
        <f t="shared" ref="M29:M30" si="23">AQ29</f>
        <v>#REF!</v>
      </c>
      <c r="N29" s="905">
        <f t="shared" ref="N29:N30" si="24">AS29</f>
        <v>1077.998</v>
      </c>
      <c r="O29" s="906" t="e">
        <f t="shared" ref="O29:O30" si="25">+M29-N29</f>
        <v>#REF!</v>
      </c>
      <c r="P29" s="908"/>
      <c r="Q29" s="905">
        <f t="shared" ref="Q29:Q30" si="26">BJ29</f>
        <v>0</v>
      </c>
      <c r="R29" s="905">
        <f t="shared" ref="R29:R30" si="27">BL29</f>
        <v>23.616754230769235</v>
      </c>
      <c r="S29" s="910">
        <f t="shared" ref="S29:S30" si="28">+Q29-R29</f>
        <v>-23.616754230769235</v>
      </c>
      <c r="T29" s="908"/>
      <c r="U29" s="909" t="e">
        <f t="shared" ref="U29:U30" si="29">BK29</f>
        <v>#REF!</v>
      </c>
      <c r="V29" s="905">
        <f t="shared" ref="V29:V30" si="30">BM29</f>
        <v>146.91864423076925</v>
      </c>
      <c r="W29" s="910" t="e">
        <f t="shared" ref="W29:W30" si="31">+U29-V29</f>
        <v>#REF!</v>
      </c>
      <c r="Y29" s="3" t="s">
        <v>690</v>
      </c>
      <c r="Z29" s="1" t="s">
        <v>741</v>
      </c>
      <c r="AB29" s="345"/>
      <c r="AC29" s="895">
        <f>'Profit &amp; Loss'!R30/1000</f>
        <v>0</v>
      </c>
      <c r="AD29" s="895">
        <f>'Profit &amp; Loss'!S30/1000</f>
        <v>0</v>
      </c>
      <c r="AE29" s="895">
        <f>'Profit &amp; Loss'!T30/1000</f>
        <v>0</v>
      </c>
      <c r="AF29" s="895">
        <f>'Profit &amp; Loss'!U30/1000</f>
        <v>120.91517999999999</v>
      </c>
      <c r="AG29" s="895">
        <f>'Profit &amp; Loss'!V30/1000</f>
        <v>239.44580999999999</v>
      </c>
      <c r="AH29" s="895">
        <f>'Profit &amp; Loss'!W30/1000</f>
        <v>152.58197000000001</v>
      </c>
      <c r="AI29" s="895">
        <f>'Profit &amp; Loss'!X30/1000</f>
        <v>161.71329</v>
      </c>
      <c r="AJ29" s="895">
        <f>'Profit &amp; Loss'!Y30/1000</f>
        <v>195.02184</v>
      </c>
      <c r="AK29" s="895">
        <f>'Profit &amp; Loss'!Z30/1000</f>
        <v>153.54603</v>
      </c>
      <c r="AL29" s="895">
        <f>'Profit &amp; Loss'!AA30/1000</f>
        <v>125.9945</v>
      </c>
      <c r="AM29" s="895">
        <f>'Profit &amp; Loss'!AB30/1000</f>
        <v>143.47707</v>
      </c>
      <c r="AN29" s="895">
        <f>'Profit &amp; Loss'!AC30/1000</f>
        <v>107.72573000000001</v>
      </c>
      <c r="AO29" s="896"/>
      <c r="AP29" s="895">
        <f t="shared" si="13"/>
        <v>0</v>
      </c>
      <c r="AQ29" s="895" t="e" cm="1">
        <f t="array" ref="AQ29">+SUMPRODUCT(($Z$9&gt;=$AC$8:$AN$8)*1,$AC29:$AN29)</f>
        <v>#REF!</v>
      </c>
      <c r="AR29" s="903">
        <f>'Profit &amp; Loss'!G30/1000</f>
        <v>150.792</v>
      </c>
      <c r="AS29" s="903">
        <f>'Profit &amp; Loss'!M30/1000</f>
        <v>1077.998</v>
      </c>
      <c r="AT29" s="897"/>
      <c r="AU29" s="898"/>
      <c r="AV29" s="899" t="s">
        <v>692</v>
      </c>
      <c r="AW29" s="895">
        <f>'Profit &amp; Loss'!R128/1000</f>
        <v>0</v>
      </c>
      <c r="AX29" s="895">
        <f>'Profit &amp; Loss'!S128/1000</f>
        <v>0</v>
      </c>
      <c r="AY29" s="895">
        <f>'Profit &amp; Loss'!T128/1000</f>
        <v>0</v>
      </c>
      <c r="AZ29" s="895">
        <f>'Profit &amp; Loss'!U128/1000</f>
        <v>15.238829999999988</v>
      </c>
      <c r="BA29" s="895">
        <f>'Profit &amp; Loss'!V128/1000</f>
        <v>65.499480000000005</v>
      </c>
      <c r="BB29" s="895">
        <f>'Profit &amp; Loss'!W128/1000</f>
        <v>41.204420000000013</v>
      </c>
      <c r="BC29" s="895">
        <f>'Profit &amp; Loss'!X128/1000</f>
        <v>46.865210000000012</v>
      </c>
      <c r="BD29" s="895">
        <f>'Profit &amp; Loss'!Y128/1000</f>
        <v>36.704349999999984</v>
      </c>
      <c r="BE29" s="895">
        <f>'Profit &amp; Loss'!Z128/1000</f>
        <v>32.642319999999998</v>
      </c>
      <c r="BF29" s="895">
        <f>'Profit &amp; Loss'!AA128/1000</f>
        <v>18.415279999999999</v>
      </c>
      <c r="BG29" s="895">
        <f>'Profit &amp; Loss'!AB128/1000</f>
        <v>17.162410000000023</v>
      </c>
      <c r="BH29" s="895">
        <f>'Profit &amp; Loss'!AC128/1000</f>
        <v>41.331600000000002</v>
      </c>
      <c r="BI29" s="896"/>
      <c r="BJ29" s="895">
        <f t="shared" si="18"/>
        <v>0</v>
      </c>
      <c r="BK29" s="895" t="e" cm="1">
        <f t="array" ref="BK29">+SUMPRODUCT(($Z$9&gt;=$AC$8:$AN$8)*1,$AW29:$BH29)</f>
        <v>#REF!</v>
      </c>
      <c r="BL29" s="903">
        <f>'Profit &amp; Loss'!G127/1000</f>
        <v>23.616754230769235</v>
      </c>
      <c r="BM29" s="903">
        <f>'Profit &amp; Loss'!M127/1000</f>
        <v>146.91864423076925</v>
      </c>
    </row>
    <row r="30" spans="1:65" ht="25" customHeight="1" thickBot="1">
      <c r="A30" s="884" t="e">
        <f t="shared" si="14"/>
        <v>#REF!</v>
      </c>
      <c r="C30" s="885" t="str">
        <f t="shared" si="19"/>
        <v>Bond St, Chelmsford</v>
      </c>
      <c r="D30" s="886">
        <f>'Unit Detail'!H31</f>
        <v>3150</v>
      </c>
      <c r="E30" s="886">
        <f>'Unit Detail'!I31</f>
        <v>700</v>
      </c>
      <c r="F30" s="320">
        <f>'Unit Detail'!G31</f>
        <v>45240</v>
      </c>
      <c r="G30" s="885"/>
      <c r="H30" s="885"/>
      <c r="I30" s="905">
        <f t="shared" si="20"/>
        <v>0</v>
      </c>
      <c r="J30" s="905">
        <f t="shared" si="21"/>
        <v>150.792</v>
      </c>
      <c r="K30" s="906">
        <f t="shared" si="22"/>
        <v>-150.792</v>
      </c>
      <c r="L30" s="908"/>
      <c r="M30" s="909" t="e">
        <f t="shared" si="23"/>
        <v>#REF!</v>
      </c>
      <c r="N30" s="905">
        <f t="shared" si="24"/>
        <v>1077.998</v>
      </c>
      <c r="O30" s="906" t="e">
        <f t="shared" si="25"/>
        <v>#REF!</v>
      </c>
      <c r="P30" s="908"/>
      <c r="Q30" s="905">
        <f t="shared" si="26"/>
        <v>0</v>
      </c>
      <c r="R30" s="905">
        <f t="shared" si="27"/>
        <v>28.333587384615388</v>
      </c>
      <c r="S30" s="910">
        <f t="shared" si="28"/>
        <v>-28.333587384615388</v>
      </c>
      <c r="T30" s="908"/>
      <c r="U30" s="909" t="e">
        <f t="shared" si="29"/>
        <v>#REF!</v>
      </c>
      <c r="V30" s="905">
        <f t="shared" si="30"/>
        <v>180.47313838461545</v>
      </c>
      <c r="W30" s="910" t="e">
        <f t="shared" si="31"/>
        <v>#REF!</v>
      </c>
      <c r="Y30" s="3" t="s">
        <v>690</v>
      </c>
      <c r="Z30" s="1" t="s">
        <v>742</v>
      </c>
      <c r="AB30" s="345"/>
      <c r="AC30" s="895">
        <f>'Profit &amp; Loss'!R34/1000</f>
        <v>0</v>
      </c>
      <c r="AD30" s="895">
        <f>'Profit &amp; Loss'!S34/1000</f>
        <v>0</v>
      </c>
      <c r="AE30" s="895">
        <f>'Profit &amp; Loss'!T34/1000</f>
        <v>0</v>
      </c>
      <c r="AF30" s="895">
        <f>'Profit &amp; Loss'!U34/1000</f>
        <v>64.858689999999996</v>
      </c>
      <c r="AG30" s="895">
        <f>'Profit &amp; Loss'!V34/1000</f>
        <v>196.00503</v>
      </c>
      <c r="AH30" s="895">
        <f>'Profit &amp; Loss'!W34/1000</f>
        <v>136.24581000000001</v>
      </c>
      <c r="AI30" s="895">
        <f>'Profit &amp; Loss'!X34/1000</f>
        <v>147.72735</v>
      </c>
      <c r="AJ30" s="895">
        <f>'Profit &amp; Loss'!Y34/1000</f>
        <v>179.54541</v>
      </c>
      <c r="AK30" s="895">
        <f>'Profit &amp; Loss'!Z34/1000</f>
        <v>137.81945000000002</v>
      </c>
      <c r="AL30" s="895">
        <f>'Profit &amp; Loss'!AA34/1000</f>
        <v>119.24323000000001</v>
      </c>
      <c r="AM30" s="895">
        <f>'Profit &amp; Loss'!AB34/1000</f>
        <v>142.54275000000001</v>
      </c>
      <c r="AN30" s="895">
        <f>'Profit &amp; Loss'!AC34/1000</f>
        <v>111.44318</v>
      </c>
      <c r="AO30" s="896"/>
      <c r="AP30" s="895">
        <f t="shared" si="13"/>
        <v>0</v>
      </c>
      <c r="AQ30" s="895" t="e" cm="1">
        <f t="array" ref="AQ30">+SUMPRODUCT(($Z$9&gt;=$AC$8:$AN$8)*1,$AC30:$AN30)</f>
        <v>#REF!</v>
      </c>
      <c r="AR30" s="903">
        <f>'Profit &amp; Loss'!G34/1000</f>
        <v>150.792</v>
      </c>
      <c r="AS30" s="903">
        <f>'Profit &amp; Loss'!M34/1000</f>
        <v>1077.998</v>
      </c>
      <c r="AT30" s="897"/>
      <c r="AU30" s="898"/>
      <c r="AV30" s="899" t="s">
        <v>692</v>
      </c>
      <c r="AW30" s="895">
        <f>'Profit &amp; Loss'!R132/1000</f>
        <v>0</v>
      </c>
      <c r="AX30" s="895">
        <f>'Profit &amp; Loss'!S132/1000</f>
        <v>0</v>
      </c>
      <c r="AY30" s="895">
        <f>'Profit &amp; Loss'!T132/1000</f>
        <v>0</v>
      </c>
      <c r="AZ30" s="895">
        <f>'Profit &amp; Loss'!U132/1000</f>
        <v>-24.672030000000014</v>
      </c>
      <c r="BA30" s="895">
        <f>'Profit &amp; Loss'!V132/1000</f>
        <v>-12.510209999999976</v>
      </c>
      <c r="BB30" s="895">
        <f>'Profit &amp; Loss'!W132/1000</f>
        <v>22.381800000000002</v>
      </c>
      <c r="BC30" s="895">
        <f>'Profit &amp; Loss'!X132/1000</f>
        <v>18.124869999999991</v>
      </c>
      <c r="BD30" s="895">
        <f>'Profit &amp; Loss'!Y132/1000</f>
        <v>22.823990000000013</v>
      </c>
      <c r="BE30" s="895">
        <f>'Profit &amp; Loss'!Z132/1000</f>
        <v>10.48523000000001</v>
      </c>
      <c r="BF30" s="895">
        <f>'Profit &amp; Loss'!AA132/1000</f>
        <v>1.5009900000000089</v>
      </c>
      <c r="BG30" s="895">
        <f>'Profit &amp; Loss'!AB132/1000</f>
        <v>2.6880000000000002</v>
      </c>
      <c r="BH30" s="895">
        <f>'Profit &amp; Loss'!AC132/1000</f>
        <v>18.333520000000011</v>
      </c>
      <c r="BI30" s="896"/>
      <c r="BJ30" s="895">
        <f t="shared" si="18"/>
        <v>0</v>
      </c>
      <c r="BK30" s="895" t="e" cm="1">
        <f t="array" ref="BK30">+SUMPRODUCT(($Z$9&gt;=$AC$8:$AN$8)*1,$AW30:$BH30)</f>
        <v>#REF!</v>
      </c>
      <c r="BL30" s="903">
        <f>'Profit &amp; Loss'!G132/1000</f>
        <v>28.333587384615388</v>
      </c>
      <c r="BM30" s="903">
        <f>'Profit &amp; Loss'!M132/1000</f>
        <v>180.47313838461545</v>
      </c>
    </row>
    <row r="31" spans="1:65" ht="25" customHeight="1" thickBot="1">
      <c r="A31" s="884" t="e">
        <f t="shared" si="14"/>
        <v>#REF!</v>
      </c>
      <c r="C31" s="885" t="str">
        <f t="shared" ref="C31" si="32">Z31</f>
        <v>Corn St, Bristol</v>
      </c>
      <c r="D31" s="886">
        <f>'Unit Detail'!H32</f>
        <v>4750</v>
      </c>
      <c r="E31" s="886">
        <f>'Unit Detail'!I32</f>
        <v>950</v>
      </c>
      <c r="F31" s="320">
        <f>'Unit Detail'!G32</f>
        <v>45254</v>
      </c>
      <c r="G31" s="885"/>
      <c r="H31" s="885"/>
      <c r="I31" s="905">
        <f t="shared" ref="I31" si="33">AP31</f>
        <v>0</v>
      </c>
      <c r="J31" s="905">
        <f t="shared" ref="J31" si="34">AR31</f>
        <v>193.74299999999999</v>
      </c>
      <c r="K31" s="906">
        <f t="shared" ref="K31" si="35">+I31-J31</f>
        <v>-193.74299999999999</v>
      </c>
      <c r="L31" s="908"/>
      <c r="M31" s="909" t="e">
        <f t="shared" ref="M31" si="36">AQ31</f>
        <v>#REF!</v>
      </c>
      <c r="N31" s="905">
        <f t="shared" ref="N31" si="37">AS31</f>
        <v>1385.556</v>
      </c>
      <c r="O31" s="906" t="e">
        <f t="shared" ref="O31" si="38">+M31-N31</f>
        <v>#REF!</v>
      </c>
      <c r="P31" s="908"/>
      <c r="Q31" s="905">
        <f t="shared" ref="Q31" si="39">BJ31</f>
        <v>0</v>
      </c>
      <c r="R31" s="905">
        <f t="shared" ref="R31" si="40">BL31</f>
        <v>53.94837550000004</v>
      </c>
      <c r="S31" s="910">
        <f t="shared" ref="S31" si="41">+Q31-R31</f>
        <v>-53.94837550000004</v>
      </c>
      <c r="T31" s="908"/>
      <c r="U31" s="909" t="e">
        <f t="shared" ref="U31" si="42">BK31</f>
        <v>#REF!</v>
      </c>
      <c r="V31" s="905">
        <f t="shared" ref="V31" si="43">BM31</f>
        <v>369.58739600000013</v>
      </c>
      <c r="W31" s="910" t="e">
        <f t="shared" ref="W31" si="44">+U31-V31</f>
        <v>#REF!</v>
      </c>
      <c r="Y31" s="3" t="s">
        <v>690</v>
      </c>
      <c r="Z31" s="1" t="s">
        <v>748</v>
      </c>
      <c r="AB31" s="345"/>
      <c r="AC31" s="895">
        <f>'Profit &amp; Loss'!R31/1000</f>
        <v>0</v>
      </c>
      <c r="AD31" s="895">
        <f>'Profit &amp; Loss'!S31/1000</f>
        <v>0</v>
      </c>
      <c r="AE31" s="895">
        <f>'Profit &amp; Loss'!T31/1000</f>
        <v>0</v>
      </c>
      <c r="AF31" s="895">
        <f>'Profit &amp; Loss'!U31/1000</f>
        <v>0</v>
      </c>
      <c r="AG31" s="895">
        <f>'Profit &amp; Loss'!V31/1000</f>
        <v>209.39434</v>
      </c>
      <c r="AH31" s="895">
        <f>'Profit &amp; Loss'!W31/1000</f>
        <v>178.66269</v>
      </c>
      <c r="AI31" s="895">
        <f>'Profit &amp; Loss'!X31/1000</f>
        <v>207.57094999999998</v>
      </c>
      <c r="AJ31" s="895">
        <f>'Profit &amp; Loss'!Y31/1000</f>
        <v>238.09109000000001</v>
      </c>
      <c r="AK31" s="895">
        <f>'Profit &amp; Loss'!Z31/1000</f>
        <v>183.86897999999999</v>
      </c>
      <c r="AL31" s="895">
        <f>'Profit &amp; Loss'!AA31/1000</f>
        <v>178.07402999999999</v>
      </c>
      <c r="AM31" s="895">
        <f>'Profit &amp; Loss'!AB31/1000</f>
        <v>202.55891000000003</v>
      </c>
      <c r="AN31" s="895">
        <f>'Profit &amp; Loss'!AC31/1000</f>
        <v>151.48217</v>
      </c>
      <c r="AO31" s="896"/>
      <c r="AP31" s="895">
        <f t="shared" si="13"/>
        <v>0</v>
      </c>
      <c r="AQ31" s="895" t="e" cm="1">
        <f t="array" ref="AQ31">+SUMPRODUCT(($Z$9&gt;=$AC$8:$AN$8)*1,$AC31:$AN31)</f>
        <v>#REF!</v>
      </c>
      <c r="AR31" s="903">
        <f>'Profit &amp; Loss'!G31/1000</f>
        <v>193.74299999999999</v>
      </c>
      <c r="AS31" s="903">
        <f>'Profit &amp; Loss'!M31/1000</f>
        <v>1385.556</v>
      </c>
      <c r="AT31" s="897"/>
      <c r="AU31" s="898"/>
      <c r="AV31" s="899" t="s">
        <v>692</v>
      </c>
      <c r="AW31" s="895">
        <f>'Profit &amp; Loss'!R129/1000</f>
        <v>7.9936057773011273E-16</v>
      </c>
      <c r="AX31" s="895">
        <f>'Profit &amp; Loss'!S129/1000</f>
        <v>7.950973213155521E-15</v>
      </c>
      <c r="AY31" s="895">
        <f>'Profit &amp; Loss'!T129/1000</f>
        <v>0.25295000000001561</v>
      </c>
      <c r="AZ31" s="895">
        <f>'Profit &amp; Loss'!U129/1000</f>
        <v>-0.25294999999998513</v>
      </c>
      <c r="BA31" s="895">
        <f>'Profit &amp; Loss'!V129/1000</f>
        <v>26.28600999999998</v>
      </c>
      <c r="BB31" s="895">
        <f>'Profit &amp; Loss'!W129/1000</f>
        <v>31.988579999999981</v>
      </c>
      <c r="BC31" s="895">
        <f>'Profit &amp; Loss'!X129/1000</f>
        <v>28.688769999999959</v>
      </c>
      <c r="BD31" s="895">
        <f>'Profit &amp; Loss'!Y129/1000</f>
        <v>55.266849999999998</v>
      </c>
      <c r="BE31" s="895">
        <f>'Profit &amp; Loss'!Z129/1000</f>
        <v>67.761519999999976</v>
      </c>
      <c r="BF31" s="895">
        <f>'Profit &amp; Loss'!AA129/1000</f>
        <v>41.604789999999973</v>
      </c>
      <c r="BG31" s="895">
        <f>'Profit &amp; Loss'!AB129/1000</f>
        <v>24.075090000000017</v>
      </c>
      <c r="BH31" s="895">
        <f>'Profit &amp; Loss'!AC129/1000</f>
        <v>31.163949999999979</v>
      </c>
      <c r="BI31" s="896"/>
      <c r="BJ31" s="895">
        <f t="shared" si="18"/>
        <v>0</v>
      </c>
      <c r="BK31" s="895" t="e" cm="1">
        <f t="array" ref="BK31">+SUMPRODUCT(($Z$9&gt;=$AC$8:$AN$8)*1,$AW31:$BH31)</f>
        <v>#REF!</v>
      </c>
      <c r="BL31" s="903">
        <f>'Profit &amp; Loss'!G129/1000</f>
        <v>53.94837550000004</v>
      </c>
      <c r="BM31" s="903">
        <f>'Profit &amp; Loss'!M129/1000</f>
        <v>369.58739600000013</v>
      </c>
    </row>
    <row r="32" spans="1:65" ht="25" customHeight="1" thickBot="1">
      <c r="C32" s="885"/>
      <c r="D32" s="885"/>
      <c r="E32" s="885"/>
      <c r="F32" s="885"/>
      <c r="G32" s="885"/>
      <c r="H32" s="885"/>
      <c r="I32" s="908"/>
      <c r="J32" s="908"/>
      <c r="K32" s="908"/>
      <c r="L32" s="908"/>
      <c r="M32" s="911"/>
      <c r="N32" s="908"/>
      <c r="O32" s="908"/>
      <c r="P32" s="908"/>
      <c r="Q32" s="908"/>
      <c r="R32" s="908"/>
      <c r="S32" s="908"/>
      <c r="T32" s="908"/>
      <c r="U32" s="911"/>
      <c r="V32" s="908"/>
      <c r="W32" s="908"/>
      <c r="AB32" s="345"/>
      <c r="AC32" s="887"/>
      <c r="AD32" s="887"/>
      <c r="AE32" s="887"/>
      <c r="AF32" s="887"/>
      <c r="AG32" s="887"/>
      <c r="AH32" s="887"/>
      <c r="AI32" s="887"/>
      <c r="AJ32" s="890"/>
      <c r="AK32" s="890"/>
      <c r="AL32" s="890"/>
      <c r="AM32" s="890"/>
      <c r="AN32" s="890"/>
      <c r="AO32" s="655"/>
      <c r="AP32" s="888"/>
      <c r="AQ32" s="888"/>
      <c r="AR32" s="890"/>
      <c r="AS32" s="890"/>
      <c r="AT32" s="334"/>
      <c r="AU32" s="889"/>
      <c r="AV32" s="345"/>
      <c r="AW32" s="887"/>
      <c r="AX32" s="887"/>
      <c r="AY32" s="887"/>
      <c r="AZ32" s="887"/>
      <c r="BA32" s="887"/>
      <c r="BB32" s="887"/>
      <c r="BC32" s="887"/>
      <c r="BD32" s="887"/>
      <c r="BE32" s="887"/>
      <c r="BF32" s="890"/>
      <c r="BG32" s="890"/>
      <c r="BH32" s="890"/>
      <c r="BI32" s="655"/>
      <c r="BJ32" s="888"/>
      <c r="BK32" s="888"/>
      <c r="BL32" s="904"/>
      <c r="BM32" s="904"/>
    </row>
    <row r="33" spans="1:65" ht="7.5" customHeight="1" thickBot="1">
      <c r="C33" s="891"/>
      <c r="D33" s="891"/>
      <c r="E33" s="891"/>
      <c r="F33" s="891"/>
      <c r="G33" s="891"/>
      <c r="H33" s="891"/>
      <c r="I33" s="912"/>
      <c r="J33" s="912"/>
      <c r="K33" s="912"/>
      <c r="L33" s="912"/>
      <c r="M33" s="913"/>
      <c r="N33" s="912"/>
      <c r="O33" s="912"/>
      <c r="P33" s="912"/>
      <c r="Q33" s="912"/>
      <c r="R33" s="912"/>
      <c r="S33" s="912"/>
      <c r="T33" s="912"/>
      <c r="U33" s="913"/>
      <c r="V33" s="912"/>
      <c r="W33" s="912"/>
      <c r="AT33" s="334"/>
    </row>
    <row r="34" spans="1:65" ht="25" customHeight="1" thickBot="1">
      <c r="C34" s="319" t="s">
        <v>460</v>
      </c>
      <c r="D34" s="318">
        <f>SUM(D11:D32)</f>
        <v>81346</v>
      </c>
      <c r="E34" s="318">
        <f>SUM(E11:E32)</f>
        <v>15583</v>
      </c>
      <c r="F34" s="319"/>
      <c r="G34" s="319"/>
      <c r="H34" s="319"/>
      <c r="I34" s="318">
        <f>SUM(I11:I32)</f>
        <v>0</v>
      </c>
      <c r="J34" s="318">
        <f>SUM(J11:J32)</f>
        <v>3423.5529999999994</v>
      </c>
      <c r="K34" s="906">
        <f>+I34-J34</f>
        <v>-3423.5529999999994</v>
      </c>
      <c r="L34" s="915"/>
      <c r="M34" s="916" t="e">
        <f>SUM(M11:M32)</f>
        <v>#REF!</v>
      </c>
      <c r="N34" s="914">
        <f>SUM(N11:N32)</f>
        <v>25053.059000000005</v>
      </c>
      <c r="O34" s="906" t="e">
        <f>+M34-N34</f>
        <v>#REF!</v>
      </c>
      <c r="P34" s="915"/>
      <c r="Q34" s="318">
        <f>SUM(Q11:Q32)</f>
        <v>0</v>
      </c>
      <c r="R34" s="318">
        <f>SUM(R11:R32)</f>
        <v>783.32745803846194</v>
      </c>
      <c r="S34" s="906">
        <f>+Q34-R34</f>
        <v>-783.32745803846194</v>
      </c>
      <c r="T34" s="915"/>
      <c r="U34" s="916" t="e">
        <f>SUM(U11:U32)</f>
        <v>#REF!</v>
      </c>
      <c r="V34" s="914">
        <f>SUM(V11:V32)</f>
        <v>5427.1314470384632</v>
      </c>
      <c r="W34" s="906" t="e">
        <f>+U34-V34</f>
        <v>#REF!</v>
      </c>
      <c r="Y34" s="892"/>
      <c r="Z34" s="892"/>
      <c r="AC34" s="892"/>
      <c r="AD34" s="892"/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334"/>
      <c r="AU34" s="892"/>
      <c r="AV34" s="892"/>
      <c r="AW34" s="892"/>
      <c r="AX34" s="892"/>
      <c r="AY34" s="892"/>
      <c r="AZ34" s="892"/>
      <c r="BA34" s="892"/>
      <c r="BB34" s="892"/>
      <c r="BC34" s="892"/>
      <c r="BD34" s="893"/>
      <c r="BE34" s="892"/>
      <c r="BF34" s="892"/>
      <c r="BG34" s="892"/>
      <c r="BH34" s="892"/>
      <c r="BI34" s="892"/>
      <c r="BJ34" s="892"/>
      <c r="BK34" s="892"/>
      <c r="BL34" s="892"/>
      <c r="BM34" s="892"/>
    </row>
    <row r="35" spans="1:65">
      <c r="D35" s="892"/>
      <c r="AO35" s="1"/>
      <c r="AP35" s="1"/>
      <c r="AQ35" s="1"/>
      <c r="AR35" s="1"/>
      <c r="AS35" s="1"/>
      <c r="AT35" s="334"/>
      <c r="BH35" s="1"/>
      <c r="BI35" s="1"/>
      <c r="BJ35" s="1"/>
      <c r="BK35" s="1"/>
      <c r="BL35" s="1"/>
      <c r="BM35" s="1"/>
    </row>
    <row r="36" spans="1:65" ht="13">
      <c r="O36" s="894"/>
      <c r="S36" s="894"/>
      <c r="W36" s="894"/>
      <c r="AT36" s="334"/>
    </row>
    <row r="37" spans="1:65" ht="30.75" customHeight="1" thickBot="1">
      <c r="I37" s="330" t="s">
        <v>459</v>
      </c>
      <c r="J37" s="329"/>
      <c r="K37" s="329"/>
      <c r="L37" s="329"/>
      <c r="M37" s="329"/>
      <c r="N37" s="329"/>
      <c r="O37" s="874"/>
      <c r="Q37" s="328" t="s">
        <v>458</v>
      </c>
      <c r="R37" s="327"/>
      <c r="S37" s="327"/>
      <c r="T37" s="327"/>
      <c r="U37" s="327"/>
      <c r="V37" s="327"/>
      <c r="W37" s="875"/>
      <c r="AT37" s="334"/>
    </row>
    <row r="38" spans="1:65" ht="30.75" customHeight="1" thickBot="1">
      <c r="I38" s="329" t="s">
        <v>186</v>
      </c>
      <c r="J38" s="878"/>
      <c r="K38" s="879"/>
      <c r="M38" s="329" t="s">
        <v>457</v>
      </c>
      <c r="N38" s="878"/>
      <c r="O38" s="879"/>
      <c r="Q38" s="327" t="s">
        <v>186</v>
      </c>
      <c r="R38" s="880"/>
      <c r="S38" s="881"/>
      <c r="U38" s="327" t="s">
        <v>457</v>
      </c>
      <c r="V38" s="880"/>
      <c r="W38" s="881"/>
      <c r="AT38" s="334"/>
    </row>
    <row r="39" spans="1:65" ht="32.25" customHeight="1">
      <c r="C39" s="325" t="s">
        <v>456</v>
      </c>
      <c r="D39" s="326" t="s">
        <v>455</v>
      </c>
      <c r="E39" s="326" t="s">
        <v>454</v>
      </c>
      <c r="F39" s="326" t="s">
        <v>30</v>
      </c>
      <c r="I39" s="324" t="s">
        <v>275</v>
      </c>
      <c r="J39" s="324" t="s">
        <v>348</v>
      </c>
      <c r="K39" s="323" t="s">
        <v>453</v>
      </c>
      <c r="M39" s="324" t="s">
        <v>275</v>
      </c>
      <c r="N39" s="324" t="s">
        <v>348</v>
      </c>
      <c r="O39" s="323" t="s">
        <v>453</v>
      </c>
      <c r="Q39" s="322" t="s">
        <v>275</v>
      </c>
      <c r="R39" s="322" t="s">
        <v>348</v>
      </c>
      <c r="S39" s="321" t="s">
        <v>453</v>
      </c>
      <c r="U39" s="322" t="s">
        <v>275</v>
      </c>
      <c r="V39" s="322" t="s">
        <v>348</v>
      </c>
      <c r="W39" s="321" t="s">
        <v>453</v>
      </c>
      <c r="AT39" s="334"/>
    </row>
    <row r="40" spans="1:65" ht="5.25" customHeight="1" thickBot="1">
      <c r="AT40" s="334"/>
    </row>
    <row r="41" spans="1:65" ht="25" customHeight="1" thickBot="1">
      <c r="A41" s="334">
        <f t="shared" ref="A41:A61" si="45">+A40+1</f>
        <v>1</v>
      </c>
      <c r="C41" s="885" t="e">
        <f t="shared" ref="C41:C57" si="46">+INDEX($C$11:$C$32,MATCH(A41,$A$11:$A$32,0))</f>
        <v>#N/A</v>
      </c>
      <c r="D41" s="886" t="e" cm="1">
        <f t="array" ref="D41">+SUMPRODUCT(($C41=$C$11:$C$32)*1,D$11:D$32)</f>
        <v>#N/A</v>
      </c>
      <c r="E41" s="886" t="e" cm="1">
        <f t="array" ref="E41">+SUMPRODUCT(($C41=$C$11:$C$32)*1,E$11:E$32)</f>
        <v>#N/A</v>
      </c>
      <c r="F41" s="320" t="e" cm="1">
        <f t="array" ref="F41">+SUMPRODUCT(($C41=$C$11:$C$32)*1,F$11:F$32)</f>
        <v>#N/A</v>
      </c>
      <c r="G41" s="885"/>
      <c r="H41" s="885"/>
      <c r="I41" s="905" t="e" cm="1">
        <f t="array" ref="I41">+SUMPRODUCT(($C41=$C$11:$C$32)*1,I$11:I$32)</f>
        <v>#N/A</v>
      </c>
      <c r="J41" s="905" t="e" cm="1">
        <f t="array" ref="J41">+SUMPRODUCT(($C41=$C$11:$C$32)*1,J$11:J$32)</f>
        <v>#N/A</v>
      </c>
      <c r="K41" s="906" t="e">
        <f t="shared" ref="K41:K57" si="47">+I41-J41</f>
        <v>#N/A</v>
      </c>
      <c r="L41" s="905"/>
      <c r="M41" s="907" t="e" cm="1">
        <f t="array" ref="M41">+SUMPRODUCT(($C41=$C$11:$C$32)*1,M$11:M$32)</f>
        <v>#N/A</v>
      </c>
      <c r="N41" s="905" t="e" cm="1">
        <f t="array" ref="N41">+SUMPRODUCT(($C41=$C$11:$C$32)*1,N$11:N$32)</f>
        <v>#N/A</v>
      </c>
      <c r="O41" s="906" t="e">
        <f t="shared" ref="O41:O57" si="48">+M41-N41</f>
        <v>#N/A</v>
      </c>
      <c r="P41" s="905"/>
      <c r="Q41" s="905" t="e" cm="1">
        <f t="array" ref="Q41">+SUMPRODUCT(($C41=$C$11:$C$32)*1,Q$11:Q$32)</f>
        <v>#N/A</v>
      </c>
      <c r="R41" s="905" t="e" cm="1">
        <f t="array" ref="R41">+SUMPRODUCT(($C41=$C$11:$C$32)*1,R$11:R$32)</f>
        <v>#N/A</v>
      </c>
      <c r="S41" s="906" t="e">
        <f t="shared" ref="S41:S56" si="49">+Q41-R41</f>
        <v>#N/A</v>
      </c>
      <c r="T41" s="905"/>
      <c r="U41" s="907" t="e" cm="1">
        <f t="array" ref="U41">+SUMPRODUCT(($C41=$C$11:$C$32)*1,U$11:U$32)</f>
        <v>#N/A</v>
      </c>
      <c r="V41" s="905" t="e" cm="1">
        <f t="array" ref="V41">+SUMPRODUCT(($C41=$C$11:$C$32)*1,V$11:V$32)</f>
        <v>#N/A</v>
      </c>
      <c r="W41" s="906" t="e">
        <f t="shared" ref="W41:W56" si="50">+U41-V41</f>
        <v>#N/A</v>
      </c>
      <c r="AT41" s="334"/>
    </row>
    <row r="42" spans="1:65" ht="25" customHeight="1" thickBot="1">
      <c r="A42" s="334">
        <f t="shared" si="45"/>
        <v>2</v>
      </c>
      <c r="C42" s="885" t="e">
        <f t="shared" si="46"/>
        <v>#N/A</v>
      </c>
      <c r="D42" s="886" t="e" cm="1">
        <f t="array" ref="D42">+SUMPRODUCT(($C42=$C$11:$C$32)*1,D$11:D$32)</f>
        <v>#N/A</v>
      </c>
      <c r="E42" s="886" t="e" cm="1">
        <f t="array" ref="E42">+SUMPRODUCT(($C42=$C$11:$C$32)*1,E$11:E$32)</f>
        <v>#N/A</v>
      </c>
      <c r="F42" s="320" t="e" cm="1">
        <f t="array" ref="F42">+SUMPRODUCT(($C42=$C$11:$C$32)*1,F$11:F$32)</f>
        <v>#N/A</v>
      </c>
      <c r="G42" s="885"/>
      <c r="H42" s="885"/>
      <c r="I42" s="905" t="e" cm="1">
        <f t="array" ref="I42">+SUMPRODUCT(($C42=$C$11:$C$32)*1,I$11:I$32)</f>
        <v>#N/A</v>
      </c>
      <c r="J42" s="905" t="e" cm="1">
        <f t="array" ref="J42">+SUMPRODUCT(($C42=$C$11:$C$32)*1,J$11:J$32)</f>
        <v>#N/A</v>
      </c>
      <c r="K42" s="906" t="e">
        <f t="shared" si="47"/>
        <v>#N/A</v>
      </c>
      <c r="L42" s="908"/>
      <c r="M42" s="909" t="e" cm="1">
        <f t="array" ref="M42">+SUMPRODUCT(($C42=$C$11:$C$32)*1,M$11:M$32)</f>
        <v>#N/A</v>
      </c>
      <c r="N42" s="905" t="e" cm="1">
        <f t="array" ref="N42">+SUMPRODUCT(($C42=$C$11:$C$32)*1,N$11:N$32)</f>
        <v>#N/A</v>
      </c>
      <c r="O42" s="906" t="e">
        <f t="shared" si="48"/>
        <v>#N/A</v>
      </c>
      <c r="P42" s="908"/>
      <c r="Q42" s="905" t="e" cm="1">
        <f t="array" ref="Q42">+SUMPRODUCT(($C42=$C$11:$C$32)*1,Q$11:Q$32)</f>
        <v>#N/A</v>
      </c>
      <c r="R42" s="905" t="e" cm="1">
        <f t="array" ref="R42">+SUMPRODUCT(($C42=$C$11:$C$32)*1,R$11:R$32)</f>
        <v>#N/A</v>
      </c>
      <c r="S42" s="906" t="e">
        <f t="shared" si="49"/>
        <v>#N/A</v>
      </c>
      <c r="T42" s="908"/>
      <c r="U42" s="909" t="e" cm="1">
        <f t="array" ref="U42">+SUMPRODUCT(($C42=$C$11:$C$32)*1,U$11:U$32)</f>
        <v>#N/A</v>
      </c>
      <c r="V42" s="905" t="e" cm="1">
        <f t="array" ref="V42">+SUMPRODUCT(($C42=$C$11:$C$32)*1,V$11:V$32)</f>
        <v>#N/A</v>
      </c>
      <c r="W42" s="906" t="e">
        <f t="shared" si="50"/>
        <v>#N/A</v>
      </c>
      <c r="AT42" s="334"/>
    </row>
    <row r="43" spans="1:65" ht="25" customHeight="1" thickBot="1">
      <c r="A43" s="334">
        <f t="shared" si="45"/>
        <v>3</v>
      </c>
      <c r="C43" s="885" t="e">
        <f t="shared" si="46"/>
        <v>#N/A</v>
      </c>
      <c r="D43" s="886" t="e" cm="1">
        <f t="array" ref="D43">+SUMPRODUCT(($C43=$C$11:$C$32)*1,D$11:D$32)</f>
        <v>#N/A</v>
      </c>
      <c r="E43" s="886" t="e" cm="1">
        <f t="array" ref="E43">+SUMPRODUCT(($C43=$C$11:$C$32)*1,E$11:E$32)</f>
        <v>#N/A</v>
      </c>
      <c r="F43" s="320" t="e" cm="1">
        <f t="array" ref="F43">+SUMPRODUCT(($C43=$C$11:$C$32)*1,F$11:F$32)</f>
        <v>#N/A</v>
      </c>
      <c r="G43" s="885"/>
      <c r="H43" s="885"/>
      <c r="I43" s="905" t="e" cm="1">
        <f t="array" ref="I43">+SUMPRODUCT(($C43=$C$11:$C$32)*1,I$11:I$32)</f>
        <v>#N/A</v>
      </c>
      <c r="J43" s="905" t="e" cm="1">
        <f t="array" ref="J43">+SUMPRODUCT(($C43=$C$11:$C$32)*1,J$11:J$32)</f>
        <v>#N/A</v>
      </c>
      <c r="K43" s="906" t="e">
        <f t="shared" si="47"/>
        <v>#N/A</v>
      </c>
      <c r="L43" s="908"/>
      <c r="M43" s="909" t="e" cm="1">
        <f t="array" ref="M43">+SUMPRODUCT(($C43=$C$11:$C$32)*1,M$11:M$32)</f>
        <v>#N/A</v>
      </c>
      <c r="N43" s="905" t="e" cm="1">
        <f t="array" ref="N43">+SUMPRODUCT(($C43=$C$11:$C$32)*1,N$11:N$32)</f>
        <v>#N/A</v>
      </c>
      <c r="O43" s="906" t="e">
        <f t="shared" si="48"/>
        <v>#N/A</v>
      </c>
      <c r="P43" s="908"/>
      <c r="Q43" s="905" t="e" cm="1">
        <f t="array" ref="Q43">+SUMPRODUCT(($C43=$C$11:$C$32)*1,Q$11:Q$32)</f>
        <v>#N/A</v>
      </c>
      <c r="R43" s="905" t="e" cm="1">
        <f t="array" ref="R43">+SUMPRODUCT(($C43=$C$11:$C$32)*1,R$11:R$32)</f>
        <v>#N/A</v>
      </c>
      <c r="S43" s="906" t="e">
        <f t="shared" si="49"/>
        <v>#N/A</v>
      </c>
      <c r="T43" s="908"/>
      <c r="U43" s="909" t="e" cm="1">
        <f t="array" ref="U43">+SUMPRODUCT(($C43=$C$11:$C$32)*1,U$11:U$32)</f>
        <v>#N/A</v>
      </c>
      <c r="V43" s="905" t="e" cm="1">
        <f t="array" ref="V43">+SUMPRODUCT(($C43=$C$11:$C$32)*1,V$11:V$32)</f>
        <v>#N/A</v>
      </c>
      <c r="W43" s="906" t="e">
        <f t="shared" si="50"/>
        <v>#N/A</v>
      </c>
      <c r="AT43" s="334"/>
    </row>
    <row r="44" spans="1:65" ht="25" customHeight="1" thickBot="1">
      <c r="A44" s="334">
        <f t="shared" si="45"/>
        <v>4</v>
      </c>
      <c r="C44" s="885" t="e">
        <f t="shared" si="46"/>
        <v>#N/A</v>
      </c>
      <c r="D44" s="886" t="e" cm="1">
        <f t="array" ref="D44">+SUMPRODUCT(($C44=$C$11:$C$32)*1,D$11:D$32)</f>
        <v>#N/A</v>
      </c>
      <c r="E44" s="886" t="e" cm="1">
        <f t="array" ref="E44">+SUMPRODUCT(($C44=$C$11:$C$32)*1,E$11:E$32)</f>
        <v>#N/A</v>
      </c>
      <c r="F44" s="320" t="e" cm="1">
        <f t="array" ref="F44">+SUMPRODUCT(($C44=$C$11:$C$32)*1,F$11:F$32)</f>
        <v>#N/A</v>
      </c>
      <c r="G44" s="885"/>
      <c r="H44" s="885"/>
      <c r="I44" s="905" t="e" cm="1">
        <f t="array" ref="I44">+SUMPRODUCT(($C44=$C$11:$C$32)*1,I$11:I$32)</f>
        <v>#N/A</v>
      </c>
      <c r="J44" s="905" t="e" cm="1">
        <f t="array" ref="J44">+SUMPRODUCT(($C44=$C$11:$C$32)*1,J$11:J$32)</f>
        <v>#N/A</v>
      </c>
      <c r="K44" s="906" t="e">
        <f t="shared" si="47"/>
        <v>#N/A</v>
      </c>
      <c r="L44" s="908"/>
      <c r="M44" s="909" t="e" cm="1">
        <f t="array" ref="M44">+SUMPRODUCT(($C44=$C$11:$C$32)*1,M$11:M$32)</f>
        <v>#N/A</v>
      </c>
      <c r="N44" s="905" t="e" cm="1">
        <f t="array" ref="N44">+SUMPRODUCT(($C44=$C$11:$C$32)*1,N$11:N$32)</f>
        <v>#N/A</v>
      </c>
      <c r="O44" s="906" t="e">
        <f t="shared" si="48"/>
        <v>#N/A</v>
      </c>
      <c r="P44" s="908"/>
      <c r="Q44" s="905" t="e" cm="1">
        <f t="array" ref="Q44">+SUMPRODUCT(($C44=$C$11:$C$32)*1,Q$11:Q$32)</f>
        <v>#N/A</v>
      </c>
      <c r="R44" s="905" t="e" cm="1">
        <f t="array" ref="R44">+SUMPRODUCT(($C44=$C$11:$C$32)*1,R$11:R$32)</f>
        <v>#N/A</v>
      </c>
      <c r="S44" s="906" t="e">
        <f t="shared" si="49"/>
        <v>#N/A</v>
      </c>
      <c r="T44" s="908"/>
      <c r="U44" s="909" t="e" cm="1">
        <f t="array" ref="U44">+SUMPRODUCT(($C44=$C$11:$C$32)*1,U$11:U$32)</f>
        <v>#N/A</v>
      </c>
      <c r="V44" s="905" t="e" cm="1">
        <f t="array" ref="V44">+SUMPRODUCT(($C44=$C$11:$C$32)*1,V$11:V$32)</f>
        <v>#N/A</v>
      </c>
      <c r="W44" s="906" t="e">
        <f t="shared" si="50"/>
        <v>#N/A</v>
      </c>
      <c r="AT44" s="334"/>
    </row>
    <row r="45" spans="1:65" ht="25" customHeight="1" thickBot="1">
      <c r="A45" s="334">
        <f t="shared" si="45"/>
        <v>5</v>
      </c>
      <c r="C45" s="885" t="e">
        <f t="shared" si="46"/>
        <v>#N/A</v>
      </c>
      <c r="D45" s="886" t="e" cm="1">
        <f t="array" ref="D45">+SUMPRODUCT(($C45=$C$11:$C$32)*1,D$11:D$32)</f>
        <v>#N/A</v>
      </c>
      <c r="E45" s="886" t="e" cm="1">
        <f t="array" ref="E45">+SUMPRODUCT(($C45=$C$11:$C$32)*1,E$11:E$32)</f>
        <v>#N/A</v>
      </c>
      <c r="F45" s="320" t="e" cm="1">
        <f t="array" ref="F45">+SUMPRODUCT(($C45=$C$11:$C$32)*1,F$11:F$32)</f>
        <v>#N/A</v>
      </c>
      <c r="G45" s="885"/>
      <c r="H45" s="885"/>
      <c r="I45" s="905" t="e" cm="1">
        <f t="array" ref="I45">+SUMPRODUCT(($C45=$C$11:$C$32)*1,I$11:I$32)</f>
        <v>#N/A</v>
      </c>
      <c r="J45" s="905" t="e" cm="1">
        <f t="array" ref="J45">+SUMPRODUCT(($C45=$C$11:$C$32)*1,J$11:J$32)</f>
        <v>#N/A</v>
      </c>
      <c r="K45" s="906" t="e">
        <f t="shared" si="47"/>
        <v>#N/A</v>
      </c>
      <c r="L45" s="908"/>
      <c r="M45" s="909" t="e" cm="1">
        <f t="array" ref="M45">+SUMPRODUCT(($C45=$C$11:$C$32)*1,M$11:M$32)</f>
        <v>#N/A</v>
      </c>
      <c r="N45" s="905" t="e" cm="1">
        <f t="array" ref="N45">+SUMPRODUCT(($C45=$C$11:$C$32)*1,N$11:N$32)</f>
        <v>#N/A</v>
      </c>
      <c r="O45" s="906" t="e">
        <f t="shared" si="48"/>
        <v>#N/A</v>
      </c>
      <c r="P45" s="908"/>
      <c r="Q45" s="905" t="e" cm="1">
        <f t="array" ref="Q45">+SUMPRODUCT(($C45=$C$11:$C$32)*1,Q$11:Q$32)</f>
        <v>#N/A</v>
      </c>
      <c r="R45" s="905" t="e" cm="1">
        <f t="array" ref="R45">+SUMPRODUCT(($C45=$C$11:$C$32)*1,R$11:R$32)</f>
        <v>#N/A</v>
      </c>
      <c r="S45" s="906" t="e">
        <f t="shared" si="49"/>
        <v>#N/A</v>
      </c>
      <c r="T45" s="908"/>
      <c r="U45" s="909" t="e" cm="1">
        <f t="array" ref="U45">+SUMPRODUCT(($C45=$C$11:$C$32)*1,U$11:U$32)</f>
        <v>#N/A</v>
      </c>
      <c r="V45" s="905" t="e" cm="1">
        <f t="array" ref="V45">+SUMPRODUCT(($C45=$C$11:$C$32)*1,V$11:V$32)</f>
        <v>#N/A</v>
      </c>
      <c r="W45" s="906" t="e">
        <f t="shared" si="50"/>
        <v>#N/A</v>
      </c>
      <c r="AT45" s="334"/>
    </row>
    <row r="46" spans="1:65" ht="25" customHeight="1" thickBot="1">
      <c r="A46" s="334">
        <f t="shared" si="45"/>
        <v>6</v>
      </c>
      <c r="C46" s="885" t="e">
        <f t="shared" si="46"/>
        <v>#N/A</v>
      </c>
      <c r="D46" s="886" t="e" cm="1">
        <f t="array" ref="D46">+SUMPRODUCT(($C46=$C$11:$C$32)*1,D$11:D$32)</f>
        <v>#N/A</v>
      </c>
      <c r="E46" s="886" t="e" cm="1">
        <f t="array" ref="E46">+SUMPRODUCT(($C46=$C$11:$C$32)*1,E$11:E$32)</f>
        <v>#N/A</v>
      </c>
      <c r="F46" s="320" t="e" cm="1">
        <f t="array" ref="F46">+SUMPRODUCT(($C46=$C$11:$C$32)*1,F$11:F$32)</f>
        <v>#N/A</v>
      </c>
      <c r="G46" s="885"/>
      <c r="H46" s="885"/>
      <c r="I46" s="905" t="e" cm="1">
        <f t="array" ref="I46">+SUMPRODUCT(($C46=$C$11:$C$32)*1,I$11:I$32)</f>
        <v>#N/A</v>
      </c>
      <c r="J46" s="905" t="e" cm="1">
        <f t="array" ref="J46">+SUMPRODUCT(($C46=$C$11:$C$32)*1,J$11:J$32)</f>
        <v>#N/A</v>
      </c>
      <c r="K46" s="906" t="e">
        <f t="shared" si="47"/>
        <v>#N/A</v>
      </c>
      <c r="L46" s="908"/>
      <c r="M46" s="909" t="e" cm="1">
        <f t="array" ref="M46">+SUMPRODUCT(($C46=$C$11:$C$32)*1,M$11:M$32)</f>
        <v>#N/A</v>
      </c>
      <c r="N46" s="905" t="e" cm="1">
        <f t="array" ref="N46">+SUMPRODUCT(($C46=$C$11:$C$32)*1,N$11:N$32)</f>
        <v>#N/A</v>
      </c>
      <c r="O46" s="906" t="e">
        <f t="shared" si="48"/>
        <v>#N/A</v>
      </c>
      <c r="P46" s="908"/>
      <c r="Q46" s="905" t="e" cm="1">
        <f t="array" ref="Q46">+SUMPRODUCT(($C46=$C$11:$C$32)*1,Q$11:Q$32)</f>
        <v>#N/A</v>
      </c>
      <c r="R46" s="905" t="e" cm="1">
        <f t="array" ref="R46">+SUMPRODUCT(($C46=$C$11:$C$32)*1,R$11:R$32)</f>
        <v>#N/A</v>
      </c>
      <c r="S46" s="906" t="e">
        <f t="shared" si="49"/>
        <v>#N/A</v>
      </c>
      <c r="T46" s="908"/>
      <c r="U46" s="909" t="e" cm="1">
        <f t="array" ref="U46">+SUMPRODUCT(($C46=$C$11:$C$32)*1,U$11:U$32)</f>
        <v>#N/A</v>
      </c>
      <c r="V46" s="905" t="e" cm="1">
        <f t="array" ref="V46">+SUMPRODUCT(($C46=$C$11:$C$32)*1,V$11:V$32)</f>
        <v>#N/A</v>
      </c>
      <c r="W46" s="906" t="e">
        <f t="shared" si="50"/>
        <v>#N/A</v>
      </c>
      <c r="AT46" s="334"/>
    </row>
    <row r="47" spans="1:65" ht="25" customHeight="1" thickBot="1">
      <c r="A47" s="334">
        <f t="shared" si="45"/>
        <v>7</v>
      </c>
      <c r="C47" s="885" t="e">
        <f t="shared" si="46"/>
        <v>#N/A</v>
      </c>
      <c r="D47" s="886" t="e" cm="1">
        <f t="array" ref="D47">+SUMPRODUCT(($C47=$C$11:$C$32)*1,D$11:D$32)</f>
        <v>#N/A</v>
      </c>
      <c r="E47" s="886" t="e" cm="1">
        <f t="array" ref="E47">+SUMPRODUCT(($C47=$C$11:$C$32)*1,E$11:E$32)</f>
        <v>#N/A</v>
      </c>
      <c r="F47" s="320" t="e" cm="1">
        <f t="array" ref="F47">+SUMPRODUCT(($C47=$C$11:$C$32)*1,F$11:F$32)</f>
        <v>#N/A</v>
      </c>
      <c r="G47" s="885"/>
      <c r="H47" s="885"/>
      <c r="I47" s="905" t="e" cm="1">
        <f t="array" ref="I47">+SUMPRODUCT(($C47=$C$11:$C$32)*1,I$11:I$32)</f>
        <v>#N/A</v>
      </c>
      <c r="J47" s="905" t="e" cm="1">
        <f t="array" ref="J47">+SUMPRODUCT(($C47=$C$11:$C$32)*1,J$11:J$32)</f>
        <v>#N/A</v>
      </c>
      <c r="K47" s="906" t="e">
        <f t="shared" si="47"/>
        <v>#N/A</v>
      </c>
      <c r="L47" s="908"/>
      <c r="M47" s="909" t="e" cm="1">
        <f t="array" ref="M47">+SUMPRODUCT(($C47=$C$11:$C$32)*1,M$11:M$32)</f>
        <v>#N/A</v>
      </c>
      <c r="N47" s="905" t="e" cm="1">
        <f t="array" ref="N47">+SUMPRODUCT(($C47=$C$11:$C$32)*1,N$11:N$32)</f>
        <v>#N/A</v>
      </c>
      <c r="O47" s="906" t="e">
        <f t="shared" si="48"/>
        <v>#N/A</v>
      </c>
      <c r="P47" s="908"/>
      <c r="Q47" s="905" t="e" cm="1">
        <f t="array" ref="Q47">+SUMPRODUCT(($C47=$C$11:$C$32)*1,Q$11:Q$32)</f>
        <v>#N/A</v>
      </c>
      <c r="R47" s="905" t="e" cm="1">
        <f t="array" ref="R47">+SUMPRODUCT(($C47=$C$11:$C$32)*1,R$11:R$32)</f>
        <v>#N/A</v>
      </c>
      <c r="S47" s="906" t="e">
        <f t="shared" si="49"/>
        <v>#N/A</v>
      </c>
      <c r="T47" s="908"/>
      <c r="U47" s="909" t="e" cm="1">
        <f t="array" ref="U47">+SUMPRODUCT(($C47=$C$11:$C$32)*1,U$11:U$32)</f>
        <v>#N/A</v>
      </c>
      <c r="V47" s="905" t="e" cm="1">
        <f t="array" ref="V47">+SUMPRODUCT(($C47=$C$11:$C$32)*1,V$11:V$32)</f>
        <v>#N/A</v>
      </c>
      <c r="W47" s="906" t="e">
        <f t="shared" si="50"/>
        <v>#N/A</v>
      </c>
      <c r="AT47" s="334"/>
    </row>
    <row r="48" spans="1:65" ht="25" customHeight="1" thickBot="1">
      <c r="A48" s="334">
        <f t="shared" si="45"/>
        <v>8</v>
      </c>
      <c r="C48" s="885" t="e">
        <f t="shared" si="46"/>
        <v>#N/A</v>
      </c>
      <c r="D48" s="886" t="e" cm="1">
        <f t="array" ref="D48">+SUMPRODUCT(($C48=$C$11:$C$32)*1,D$11:D$32)</f>
        <v>#N/A</v>
      </c>
      <c r="E48" s="886" t="e" cm="1">
        <f t="array" ref="E48">+SUMPRODUCT(($C48=$C$11:$C$32)*1,E$11:E$32)</f>
        <v>#N/A</v>
      </c>
      <c r="F48" s="320" t="e" cm="1">
        <f t="array" ref="F48">+SUMPRODUCT(($C48=$C$11:$C$32)*1,F$11:F$32)</f>
        <v>#N/A</v>
      </c>
      <c r="G48" s="885"/>
      <c r="H48" s="885"/>
      <c r="I48" s="905" t="e" cm="1">
        <f t="array" ref="I48">+SUMPRODUCT(($C48=$C$11:$C$32)*1,I$11:I$32)</f>
        <v>#N/A</v>
      </c>
      <c r="J48" s="905" t="e" cm="1">
        <f t="array" ref="J48">+SUMPRODUCT(($C48=$C$11:$C$32)*1,J$11:J$32)</f>
        <v>#N/A</v>
      </c>
      <c r="K48" s="906" t="e">
        <f t="shared" si="47"/>
        <v>#N/A</v>
      </c>
      <c r="L48" s="908"/>
      <c r="M48" s="909" t="e" cm="1">
        <f t="array" ref="M48">+SUMPRODUCT(($C48=$C$11:$C$32)*1,M$11:M$32)</f>
        <v>#N/A</v>
      </c>
      <c r="N48" s="905" t="e" cm="1">
        <f t="array" ref="N48">+SUMPRODUCT(($C48=$C$11:$C$32)*1,N$11:N$32)</f>
        <v>#N/A</v>
      </c>
      <c r="O48" s="906" t="e">
        <f t="shared" si="48"/>
        <v>#N/A</v>
      </c>
      <c r="P48" s="908"/>
      <c r="Q48" s="905" t="e" cm="1">
        <f t="array" ref="Q48">+SUMPRODUCT(($C48=$C$11:$C$32)*1,Q$11:Q$32)</f>
        <v>#N/A</v>
      </c>
      <c r="R48" s="905" t="e" cm="1">
        <f t="array" ref="R48">+SUMPRODUCT(($C48=$C$11:$C$32)*1,R$11:R$32)</f>
        <v>#N/A</v>
      </c>
      <c r="S48" s="906" t="e">
        <f t="shared" si="49"/>
        <v>#N/A</v>
      </c>
      <c r="T48" s="908"/>
      <c r="U48" s="909" t="e" cm="1">
        <f t="array" ref="U48">+SUMPRODUCT(($C48=$C$11:$C$32)*1,U$11:U$32)</f>
        <v>#N/A</v>
      </c>
      <c r="V48" s="905" t="e" cm="1">
        <f t="array" ref="V48">+SUMPRODUCT(($C48=$C$11:$C$32)*1,V$11:V$32)</f>
        <v>#N/A</v>
      </c>
      <c r="W48" s="906" t="e">
        <f t="shared" si="50"/>
        <v>#N/A</v>
      </c>
      <c r="AT48" s="334"/>
    </row>
    <row r="49" spans="1:46" ht="25" customHeight="1" thickBot="1">
      <c r="A49" s="334">
        <f t="shared" si="45"/>
        <v>9</v>
      </c>
      <c r="C49" s="885" t="e">
        <f t="shared" si="46"/>
        <v>#N/A</v>
      </c>
      <c r="D49" s="886" t="e" cm="1">
        <f t="array" ref="D49">+SUMPRODUCT(($C49=$C$11:$C$32)*1,D$11:D$32)</f>
        <v>#N/A</v>
      </c>
      <c r="E49" s="886" t="e" cm="1">
        <f t="array" ref="E49">+SUMPRODUCT(($C49=$C$11:$C$32)*1,E$11:E$32)</f>
        <v>#N/A</v>
      </c>
      <c r="F49" s="320" t="e" cm="1">
        <f t="array" ref="F49">+SUMPRODUCT(($C49=$C$11:$C$32)*1,F$11:F$32)</f>
        <v>#N/A</v>
      </c>
      <c r="G49" s="885"/>
      <c r="H49" s="885"/>
      <c r="I49" s="905" t="e" cm="1">
        <f t="array" ref="I49">+SUMPRODUCT(($C49=$C$11:$C$32)*1,I$11:I$32)</f>
        <v>#N/A</v>
      </c>
      <c r="J49" s="905" t="e" cm="1">
        <f t="array" ref="J49">+SUMPRODUCT(($C49=$C$11:$C$32)*1,J$11:J$32)</f>
        <v>#N/A</v>
      </c>
      <c r="K49" s="906" t="e">
        <f t="shared" si="47"/>
        <v>#N/A</v>
      </c>
      <c r="L49" s="908"/>
      <c r="M49" s="909" t="e" cm="1">
        <f t="array" ref="M49">+SUMPRODUCT(($C49=$C$11:$C$32)*1,M$11:M$32)</f>
        <v>#N/A</v>
      </c>
      <c r="N49" s="905" t="e" cm="1">
        <f t="array" ref="N49">+SUMPRODUCT(($C49=$C$11:$C$32)*1,N$11:N$32)</f>
        <v>#N/A</v>
      </c>
      <c r="O49" s="906" t="e">
        <f t="shared" si="48"/>
        <v>#N/A</v>
      </c>
      <c r="P49" s="908"/>
      <c r="Q49" s="905" t="e" cm="1">
        <f t="array" ref="Q49">+SUMPRODUCT(($C49=$C$11:$C$32)*1,Q$11:Q$32)</f>
        <v>#N/A</v>
      </c>
      <c r="R49" s="905" t="e" cm="1">
        <f t="array" ref="R49">+SUMPRODUCT(($C49=$C$11:$C$32)*1,R$11:R$32)</f>
        <v>#N/A</v>
      </c>
      <c r="S49" s="906" t="e">
        <f t="shared" si="49"/>
        <v>#N/A</v>
      </c>
      <c r="T49" s="908"/>
      <c r="U49" s="909" t="e" cm="1">
        <f t="array" ref="U49">+SUMPRODUCT(($C49=$C$11:$C$32)*1,U$11:U$32)</f>
        <v>#N/A</v>
      </c>
      <c r="V49" s="905" t="e" cm="1">
        <f t="array" ref="V49">+SUMPRODUCT(($C49=$C$11:$C$32)*1,V$11:V$32)</f>
        <v>#N/A</v>
      </c>
      <c r="W49" s="906" t="e">
        <f t="shared" si="50"/>
        <v>#N/A</v>
      </c>
      <c r="AT49" s="334"/>
    </row>
    <row r="50" spans="1:46" ht="25" customHeight="1" thickBot="1">
      <c r="A50" s="334">
        <f t="shared" si="45"/>
        <v>10</v>
      </c>
      <c r="C50" s="885" t="e">
        <f t="shared" si="46"/>
        <v>#N/A</v>
      </c>
      <c r="D50" s="886" t="e" cm="1">
        <f t="array" ref="D50">+SUMPRODUCT(($C50=$C$11:$C$32)*1,D$11:D$32)</f>
        <v>#N/A</v>
      </c>
      <c r="E50" s="886" t="e" cm="1">
        <f t="array" ref="E50">+SUMPRODUCT(($C50=$C$11:$C$32)*1,E$11:E$32)</f>
        <v>#N/A</v>
      </c>
      <c r="F50" s="320" t="e" cm="1">
        <f t="array" ref="F50">+SUMPRODUCT(($C50=$C$11:$C$32)*1,F$11:F$32)</f>
        <v>#N/A</v>
      </c>
      <c r="G50" s="885"/>
      <c r="H50" s="885"/>
      <c r="I50" s="905" t="e" cm="1">
        <f t="array" ref="I50">+SUMPRODUCT(($C50=$C$11:$C$32)*1,I$11:I$32)</f>
        <v>#N/A</v>
      </c>
      <c r="J50" s="905" t="e" cm="1">
        <f t="array" ref="J50">+SUMPRODUCT(($C50=$C$11:$C$32)*1,J$11:J$32)</f>
        <v>#N/A</v>
      </c>
      <c r="K50" s="906" t="e">
        <f t="shared" si="47"/>
        <v>#N/A</v>
      </c>
      <c r="L50" s="908"/>
      <c r="M50" s="909" t="e" cm="1">
        <f t="array" ref="M50">+SUMPRODUCT(($C50=$C$11:$C$32)*1,M$11:M$32)</f>
        <v>#N/A</v>
      </c>
      <c r="N50" s="905" t="e" cm="1">
        <f t="array" ref="N50">+SUMPRODUCT(($C50=$C$11:$C$32)*1,N$11:N$32)</f>
        <v>#N/A</v>
      </c>
      <c r="O50" s="906" t="e">
        <f t="shared" si="48"/>
        <v>#N/A</v>
      </c>
      <c r="P50" s="908"/>
      <c r="Q50" s="905" t="e" cm="1">
        <f t="array" ref="Q50">+SUMPRODUCT(($C50=$C$11:$C$32)*1,Q$11:Q$32)</f>
        <v>#N/A</v>
      </c>
      <c r="R50" s="905" t="e" cm="1">
        <f t="array" ref="R50">+SUMPRODUCT(($C50=$C$11:$C$32)*1,R$11:R$32)</f>
        <v>#N/A</v>
      </c>
      <c r="S50" s="906" t="e">
        <f t="shared" si="49"/>
        <v>#N/A</v>
      </c>
      <c r="T50" s="908"/>
      <c r="U50" s="909" t="e" cm="1">
        <f t="array" ref="U50">+SUMPRODUCT(($C50=$C$11:$C$32)*1,U$11:U$32)</f>
        <v>#N/A</v>
      </c>
      <c r="V50" s="905" t="e" cm="1">
        <f t="array" ref="V50">+SUMPRODUCT(($C50=$C$11:$C$32)*1,V$11:V$32)</f>
        <v>#N/A</v>
      </c>
      <c r="W50" s="906" t="e">
        <f t="shared" si="50"/>
        <v>#N/A</v>
      </c>
      <c r="AT50" s="334"/>
    </row>
    <row r="51" spans="1:46" ht="25" customHeight="1" thickBot="1">
      <c r="A51" s="334">
        <f t="shared" si="45"/>
        <v>11</v>
      </c>
      <c r="C51" s="885" t="e">
        <f t="shared" si="46"/>
        <v>#N/A</v>
      </c>
      <c r="D51" s="886" t="e" cm="1">
        <f t="array" ref="D51">+SUMPRODUCT(($C51=$C$11:$C$32)*1,D$11:D$32)</f>
        <v>#N/A</v>
      </c>
      <c r="E51" s="886" t="e" cm="1">
        <f t="array" ref="E51">+SUMPRODUCT(($C51=$C$11:$C$32)*1,E$11:E$32)</f>
        <v>#N/A</v>
      </c>
      <c r="F51" s="320" t="e" cm="1">
        <f t="array" ref="F51">+SUMPRODUCT(($C51=$C$11:$C$32)*1,F$11:F$32)</f>
        <v>#N/A</v>
      </c>
      <c r="G51" s="885"/>
      <c r="H51" s="885"/>
      <c r="I51" s="905" t="e" cm="1">
        <f t="array" ref="I51">+SUMPRODUCT(($C51=$C$11:$C$32)*1,I$11:I$32)</f>
        <v>#N/A</v>
      </c>
      <c r="J51" s="905" t="e" cm="1">
        <f t="array" ref="J51">+SUMPRODUCT(($C51=$C$11:$C$32)*1,J$11:J$32)</f>
        <v>#N/A</v>
      </c>
      <c r="K51" s="906" t="e">
        <f t="shared" si="47"/>
        <v>#N/A</v>
      </c>
      <c r="L51" s="908"/>
      <c r="M51" s="909" t="e" cm="1">
        <f t="array" ref="M51">+SUMPRODUCT(($C51=$C$11:$C$32)*1,M$11:M$32)</f>
        <v>#N/A</v>
      </c>
      <c r="N51" s="905" t="e" cm="1">
        <f t="array" ref="N51">+SUMPRODUCT(($C51=$C$11:$C$32)*1,N$11:N$32)</f>
        <v>#N/A</v>
      </c>
      <c r="O51" s="906" t="e">
        <f t="shared" si="48"/>
        <v>#N/A</v>
      </c>
      <c r="P51" s="908"/>
      <c r="Q51" s="905" t="e" cm="1">
        <f t="array" ref="Q51">+SUMPRODUCT(($C51=$C$11:$C$32)*1,Q$11:Q$32)</f>
        <v>#N/A</v>
      </c>
      <c r="R51" s="905" t="e" cm="1">
        <f t="array" ref="R51">+SUMPRODUCT(($C51=$C$11:$C$32)*1,R$11:R$32)</f>
        <v>#N/A</v>
      </c>
      <c r="S51" s="906" t="e">
        <f t="shared" si="49"/>
        <v>#N/A</v>
      </c>
      <c r="T51" s="908"/>
      <c r="U51" s="909" t="e" cm="1">
        <f t="array" ref="U51">+SUMPRODUCT(($C51=$C$11:$C$32)*1,U$11:U$32)</f>
        <v>#N/A</v>
      </c>
      <c r="V51" s="905" t="e" cm="1">
        <f t="array" ref="V51">+SUMPRODUCT(($C51=$C$11:$C$32)*1,V$11:V$32)</f>
        <v>#N/A</v>
      </c>
      <c r="W51" s="906" t="e">
        <f t="shared" si="50"/>
        <v>#N/A</v>
      </c>
      <c r="AT51" s="334"/>
    </row>
    <row r="52" spans="1:46" ht="25" customHeight="1" thickBot="1">
      <c r="A52" s="334">
        <f t="shared" si="45"/>
        <v>12</v>
      </c>
      <c r="C52" s="885" t="e">
        <f t="shared" si="46"/>
        <v>#N/A</v>
      </c>
      <c r="D52" s="886" t="e" cm="1">
        <f t="array" ref="D52">+SUMPRODUCT(($C52=$C$11:$C$32)*1,D$11:D$32)</f>
        <v>#N/A</v>
      </c>
      <c r="E52" s="886" t="e" cm="1">
        <f t="array" ref="E52">+SUMPRODUCT(($C52=$C$11:$C$32)*1,E$11:E$32)</f>
        <v>#N/A</v>
      </c>
      <c r="F52" s="320" t="e" cm="1">
        <f t="array" ref="F52">+SUMPRODUCT(($C52=$C$11:$C$32)*1,F$11:F$32)</f>
        <v>#N/A</v>
      </c>
      <c r="G52" s="885"/>
      <c r="H52" s="885"/>
      <c r="I52" s="905" t="e" cm="1">
        <f t="array" ref="I52">+SUMPRODUCT(($C52=$C$11:$C$32)*1,I$11:I$32)</f>
        <v>#N/A</v>
      </c>
      <c r="J52" s="905" t="e" cm="1">
        <f t="array" ref="J52">+SUMPRODUCT(($C52=$C$11:$C$32)*1,J$11:J$32)</f>
        <v>#N/A</v>
      </c>
      <c r="K52" s="906" t="e">
        <f t="shared" si="47"/>
        <v>#N/A</v>
      </c>
      <c r="L52" s="908"/>
      <c r="M52" s="909" t="e" cm="1">
        <f t="array" ref="M52">+SUMPRODUCT(($C52=$C$11:$C$32)*1,M$11:M$32)</f>
        <v>#N/A</v>
      </c>
      <c r="N52" s="905" t="e" cm="1">
        <f t="array" ref="N52">+SUMPRODUCT(($C52=$C$11:$C$32)*1,N$11:N$32)</f>
        <v>#N/A</v>
      </c>
      <c r="O52" s="906" t="e">
        <f t="shared" si="48"/>
        <v>#N/A</v>
      </c>
      <c r="P52" s="908"/>
      <c r="Q52" s="905" t="e" cm="1">
        <f t="array" ref="Q52">+SUMPRODUCT(($C52=$C$11:$C$32)*1,Q$11:Q$32)</f>
        <v>#N/A</v>
      </c>
      <c r="R52" s="905" t="e" cm="1">
        <f t="array" ref="R52">+SUMPRODUCT(($C52=$C$11:$C$32)*1,R$11:R$32)</f>
        <v>#N/A</v>
      </c>
      <c r="S52" s="906" t="e">
        <f t="shared" si="49"/>
        <v>#N/A</v>
      </c>
      <c r="T52" s="908"/>
      <c r="U52" s="909" t="e" cm="1">
        <f t="array" ref="U52">+SUMPRODUCT(($C52=$C$11:$C$32)*1,U$11:U$32)</f>
        <v>#N/A</v>
      </c>
      <c r="V52" s="905" t="e" cm="1">
        <f t="array" ref="V52">+SUMPRODUCT(($C52=$C$11:$C$32)*1,V$11:V$32)</f>
        <v>#N/A</v>
      </c>
      <c r="W52" s="906" t="e">
        <f t="shared" si="50"/>
        <v>#N/A</v>
      </c>
      <c r="AT52" s="334"/>
    </row>
    <row r="53" spans="1:46" ht="25" customHeight="1" thickBot="1">
      <c r="A53" s="334">
        <f t="shared" si="45"/>
        <v>13</v>
      </c>
      <c r="C53" s="885" t="e">
        <f t="shared" si="46"/>
        <v>#N/A</v>
      </c>
      <c r="D53" s="886" t="e" cm="1">
        <f t="array" ref="D53">+SUMPRODUCT(($C53=$C$11:$C$32)*1,D$11:D$32)</f>
        <v>#N/A</v>
      </c>
      <c r="E53" s="886" t="e" cm="1">
        <f t="array" ref="E53">+SUMPRODUCT(($C53=$C$11:$C$32)*1,E$11:E$32)</f>
        <v>#N/A</v>
      </c>
      <c r="F53" s="320" t="e" cm="1">
        <f t="array" ref="F53">+SUMPRODUCT(($C53=$C$11:$C$32)*1,F$11:F$32)</f>
        <v>#N/A</v>
      </c>
      <c r="G53" s="885"/>
      <c r="H53" s="885"/>
      <c r="I53" s="905" t="e" cm="1">
        <f t="array" ref="I53">+SUMPRODUCT(($C53=$C$11:$C$32)*1,I$11:I$32)</f>
        <v>#N/A</v>
      </c>
      <c r="J53" s="905" t="e" cm="1">
        <f t="array" ref="J53">+SUMPRODUCT(($C53=$C$11:$C$32)*1,J$11:J$32)</f>
        <v>#N/A</v>
      </c>
      <c r="K53" s="906" t="e">
        <f t="shared" si="47"/>
        <v>#N/A</v>
      </c>
      <c r="L53" s="908"/>
      <c r="M53" s="909" t="e" cm="1">
        <f t="array" ref="M53">+SUMPRODUCT(($C53=$C$11:$C$32)*1,M$11:M$32)</f>
        <v>#N/A</v>
      </c>
      <c r="N53" s="905" t="e" cm="1">
        <f t="array" ref="N53">+SUMPRODUCT(($C53=$C$11:$C$32)*1,N$11:N$32)</f>
        <v>#N/A</v>
      </c>
      <c r="O53" s="906" t="e">
        <f t="shared" si="48"/>
        <v>#N/A</v>
      </c>
      <c r="P53" s="908"/>
      <c r="Q53" s="905" t="e" cm="1">
        <f t="array" ref="Q53">+SUMPRODUCT(($C53=$C$11:$C$32)*1,Q$11:Q$32)</f>
        <v>#N/A</v>
      </c>
      <c r="R53" s="905" t="e" cm="1">
        <f t="array" ref="R53">+SUMPRODUCT(($C53=$C$11:$C$32)*1,R$11:R$32)</f>
        <v>#N/A</v>
      </c>
      <c r="S53" s="906" t="e">
        <f t="shared" si="49"/>
        <v>#N/A</v>
      </c>
      <c r="T53" s="908"/>
      <c r="U53" s="909" t="e" cm="1">
        <f t="array" ref="U53">+SUMPRODUCT(($C53=$C$11:$C$32)*1,U$11:U$32)</f>
        <v>#N/A</v>
      </c>
      <c r="V53" s="905" t="e" cm="1">
        <f t="array" ref="V53">+SUMPRODUCT(($C53=$C$11:$C$32)*1,V$11:V$32)</f>
        <v>#N/A</v>
      </c>
      <c r="W53" s="906" t="e">
        <f t="shared" si="50"/>
        <v>#N/A</v>
      </c>
      <c r="AT53" s="334"/>
    </row>
    <row r="54" spans="1:46" ht="25" customHeight="1" thickBot="1">
      <c r="A54" s="334">
        <f t="shared" si="45"/>
        <v>14</v>
      </c>
      <c r="C54" s="885" t="e">
        <f t="shared" si="46"/>
        <v>#N/A</v>
      </c>
      <c r="D54" s="886" t="e" cm="1">
        <f t="array" ref="D54">+SUMPRODUCT(($C54=$C$11:$C$32)*1,D$11:D$32)</f>
        <v>#N/A</v>
      </c>
      <c r="E54" s="886" t="e" cm="1">
        <f t="array" ref="E54">+SUMPRODUCT(($C54=$C$11:$C$32)*1,E$11:E$32)</f>
        <v>#N/A</v>
      </c>
      <c r="F54" s="320" t="e" cm="1">
        <f t="array" ref="F54">+SUMPRODUCT(($C54=$C$11:$C$32)*1,F$11:F$32)</f>
        <v>#N/A</v>
      </c>
      <c r="G54" s="885"/>
      <c r="H54" s="885"/>
      <c r="I54" s="905" t="e" cm="1">
        <f t="array" ref="I54">+SUMPRODUCT(($C54=$C$11:$C$32)*1,I$11:I$32)</f>
        <v>#N/A</v>
      </c>
      <c r="J54" s="905" t="e" cm="1">
        <f t="array" ref="J54">+SUMPRODUCT(($C54=$C$11:$C$32)*1,J$11:J$32)</f>
        <v>#N/A</v>
      </c>
      <c r="K54" s="906" t="e">
        <f t="shared" si="47"/>
        <v>#N/A</v>
      </c>
      <c r="L54" s="908"/>
      <c r="M54" s="909" t="e" cm="1">
        <f t="array" ref="M54">+SUMPRODUCT(($C54=$C$11:$C$32)*1,M$11:M$32)</f>
        <v>#N/A</v>
      </c>
      <c r="N54" s="905" t="e" cm="1">
        <f t="array" ref="N54">+SUMPRODUCT(($C54=$C$11:$C$32)*1,N$11:N$32)</f>
        <v>#N/A</v>
      </c>
      <c r="O54" s="906" t="e">
        <f t="shared" si="48"/>
        <v>#N/A</v>
      </c>
      <c r="P54" s="908"/>
      <c r="Q54" s="905" t="e" cm="1">
        <f t="array" ref="Q54">+SUMPRODUCT(($C54=$C$11:$C$32)*1,Q$11:Q$32)</f>
        <v>#N/A</v>
      </c>
      <c r="R54" s="905" t="e" cm="1">
        <f t="array" ref="R54">+SUMPRODUCT(($C54=$C$11:$C$32)*1,R$11:R$32)</f>
        <v>#N/A</v>
      </c>
      <c r="S54" s="906" t="e">
        <f t="shared" si="49"/>
        <v>#N/A</v>
      </c>
      <c r="T54" s="908"/>
      <c r="U54" s="909" t="e" cm="1">
        <f t="array" ref="U54">+SUMPRODUCT(($C54=$C$11:$C$32)*1,U$11:U$32)</f>
        <v>#N/A</v>
      </c>
      <c r="V54" s="905" t="e" cm="1">
        <f t="array" ref="V54">+SUMPRODUCT(($C54=$C$11:$C$32)*1,V$11:V$32)</f>
        <v>#N/A</v>
      </c>
      <c r="W54" s="906" t="e">
        <f t="shared" si="50"/>
        <v>#N/A</v>
      </c>
      <c r="AT54" s="334"/>
    </row>
    <row r="55" spans="1:46" ht="25" customHeight="1" thickBot="1">
      <c r="A55" s="334">
        <f t="shared" si="45"/>
        <v>15</v>
      </c>
      <c r="C55" s="885" t="e">
        <f t="shared" si="46"/>
        <v>#N/A</v>
      </c>
      <c r="D55" s="886" t="e" cm="1">
        <f t="array" ref="D55">+SUMPRODUCT(($C55=$C$11:$C$32)*1,D$11:D$32)</f>
        <v>#N/A</v>
      </c>
      <c r="E55" s="886" t="e" cm="1">
        <f t="array" ref="E55">+SUMPRODUCT(($C55=$C$11:$C$32)*1,E$11:E$32)</f>
        <v>#N/A</v>
      </c>
      <c r="F55" s="320" t="e" cm="1">
        <f t="array" ref="F55">+SUMPRODUCT(($C55=$C$11:$C$32)*1,F$11:F$32)</f>
        <v>#N/A</v>
      </c>
      <c r="G55" s="885"/>
      <c r="H55" s="885"/>
      <c r="I55" s="905" t="e" cm="1">
        <f t="array" ref="I55">+SUMPRODUCT(($C55=$C$11:$C$32)*1,I$11:I$32)</f>
        <v>#N/A</v>
      </c>
      <c r="J55" s="905" t="e" cm="1">
        <f t="array" ref="J55">+SUMPRODUCT(($C55=$C$11:$C$32)*1,J$11:J$32)</f>
        <v>#N/A</v>
      </c>
      <c r="K55" s="906" t="e">
        <f t="shared" si="47"/>
        <v>#N/A</v>
      </c>
      <c r="L55" s="908"/>
      <c r="M55" s="909" t="e" cm="1">
        <f t="array" ref="M55">+SUMPRODUCT(($C55=$C$11:$C$32)*1,M$11:M$32)</f>
        <v>#N/A</v>
      </c>
      <c r="N55" s="905" t="e" cm="1">
        <f t="array" ref="N55">+SUMPRODUCT(($C55=$C$11:$C$32)*1,N$11:N$32)</f>
        <v>#N/A</v>
      </c>
      <c r="O55" s="906" t="e">
        <f t="shared" si="48"/>
        <v>#N/A</v>
      </c>
      <c r="P55" s="908"/>
      <c r="Q55" s="905" t="e" cm="1">
        <f t="array" ref="Q55">+SUMPRODUCT(($C55=$C$11:$C$32)*1,Q$11:Q$32)</f>
        <v>#N/A</v>
      </c>
      <c r="R55" s="905" t="e" cm="1">
        <f t="array" ref="R55">+SUMPRODUCT(($C55=$C$11:$C$32)*1,R$11:R$32)</f>
        <v>#N/A</v>
      </c>
      <c r="S55" s="906" t="e">
        <f t="shared" si="49"/>
        <v>#N/A</v>
      </c>
      <c r="T55" s="908"/>
      <c r="U55" s="909" t="e" cm="1">
        <f t="array" ref="U55">+SUMPRODUCT(($C55=$C$11:$C$32)*1,U$11:U$32)</f>
        <v>#N/A</v>
      </c>
      <c r="V55" s="905" t="e" cm="1">
        <f t="array" ref="V55">+SUMPRODUCT(($C55=$C$11:$C$32)*1,V$11:V$32)</f>
        <v>#N/A</v>
      </c>
      <c r="W55" s="906" t="e">
        <f t="shared" si="50"/>
        <v>#N/A</v>
      </c>
      <c r="AT55" s="334"/>
    </row>
    <row r="56" spans="1:46" ht="25" customHeight="1" thickBot="1">
      <c r="A56" s="334">
        <f t="shared" si="45"/>
        <v>16</v>
      </c>
      <c r="C56" s="885" t="e">
        <f t="shared" si="46"/>
        <v>#N/A</v>
      </c>
      <c r="D56" s="886" t="e" cm="1">
        <f t="array" ref="D56">+SUMPRODUCT(($C56=$C$11:$C$32)*1,D$11:D$32)</f>
        <v>#N/A</v>
      </c>
      <c r="E56" s="886" t="e" cm="1">
        <f t="array" ref="E56">+SUMPRODUCT(($C56=$C$11:$C$32)*1,E$11:E$32)</f>
        <v>#N/A</v>
      </c>
      <c r="F56" s="320" t="e" cm="1">
        <f t="array" ref="F56">+SUMPRODUCT(($C56=$C$11:$C$32)*1,F$11:F$32)</f>
        <v>#N/A</v>
      </c>
      <c r="G56" s="885"/>
      <c r="H56" s="885"/>
      <c r="I56" s="905" t="e" cm="1">
        <f t="array" ref="I56">+SUMPRODUCT(($C56=$C$11:$C$32)*1,I$11:I$32)</f>
        <v>#N/A</v>
      </c>
      <c r="J56" s="905" t="e" cm="1">
        <f t="array" ref="J56">+SUMPRODUCT(($C56=$C$11:$C$32)*1,J$11:J$32)</f>
        <v>#N/A</v>
      </c>
      <c r="K56" s="906" t="e">
        <f t="shared" si="47"/>
        <v>#N/A</v>
      </c>
      <c r="L56" s="908"/>
      <c r="M56" s="909" t="e" cm="1">
        <f t="array" ref="M56">+SUMPRODUCT(($C56=$C$11:$C$32)*1,M$11:M$32)</f>
        <v>#N/A</v>
      </c>
      <c r="N56" s="905" t="e" cm="1">
        <f t="array" ref="N56">+SUMPRODUCT(($C56=$C$11:$C$32)*1,N$11:N$32)</f>
        <v>#N/A</v>
      </c>
      <c r="O56" s="906" t="e">
        <f t="shared" si="48"/>
        <v>#N/A</v>
      </c>
      <c r="P56" s="908"/>
      <c r="Q56" s="905" t="e" cm="1">
        <f t="array" ref="Q56">+SUMPRODUCT(($C56=$C$11:$C$32)*1,Q$11:Q$32)</f>
        <v>#N/A</v>
      </c>
      <c r="R56" s="905" t="e" cm="1">
        <f t="array" ref="R56">+SUMPRODUCT(($C56=$C$11:$C$32)*1,R$11:R$32)</f>
        <v>#N/A</v>
      </c>
      <c r="S56" s="906" t="e">
        <f t="shared" si="49"/>
        <v>#N/A</v>
      </c>
      <c r="T56" s="908"/>
      <c r="U56" s="909" t="e" cm="1">
        <f t="array" ref="U56">+SUMPRODUCT(($C56=$C$11:$C$32)*1,U$11:U$32)</f>
        <v>#N/A</v>
      </c>
      <c r="V56" s="905" t="e" cm="1">
        <f t="array" ref="V56">+SUMPRODUCT(($C56=$C$11:$C$32)*1,V$11:V$32)</f>
        <v>#N/A</v>
      </c>
      <c r="W56" s="906" t="e">
        <f t="shared" si="50"/>
        <v>#N/A</v>
      </c>
      <c r="AT56" s="334"/>
    </row>
    <row r="57" spans="1:46" ht="25" customHeight="1" thickBot="1">
      <c r="A57" s="334">
        <f t="shared" si="45"/>
        <v>17</v>
      </c>
      <c r="C57" s="885" t="e">
        <f t="shared" si="46"/>
        <v>#N/A</v>
      </c>
      <c r="D57" s="886" t="e" cm="1">
        <f t="array" ref="D57">+SUMPRODUCT(($C57=$C$11:$C$32)*1,D$11:D$32)</f>
        <v>#N/A</v>
      </c>
      <c r="E57" s="886" t="e" cm="1">
        <f t="array" ref="E57">+SUMPRODUCT(($C57=$C$11:$C$32)*1,E$11:E$32)</f>
        <v>#N/A</v>
      </c>
      <c r="F57" s="320" t="e" cm="1">
        <f t="array" ref="F57">+SUMPRODUCT(($C57=$C$11:$C$32)*1,F$11:F$32)</f>
        <v>#N/A</v>
      </c>
      <c r="G57" s="885"/>
      <c r="H57" s="885"/>
      <c r="I57" s="905" t="e" cm="1">
        <f t="array" ref="I57">+SUMPRODUCT(($C57=$C$11:$C$32)*1,I$11:I$32)</f>
        <v>#N/A</v>
      </c>
      <c r="J57" s="905" t="e" cm="1">
        <f t="array" ref="J57">+SUMPRODUCT(($C57=$C$11:$C$32)*1,J$11:J$32)</f>
        <v>#N/A</v>
      </c>
      <c r="K57" s="906" t="e">
        <f t="shared" si="47"/>
        <v>#N/A</v>
      </c>
      <c r="L57" s="908"/>
      <c r="M57" s="909" t="e" cm="1">
        <f t="array" ref="M57">+SUMPRODUCT(($C57=$C$11:$C$32)*1,M$11:M$32)</f>
        <v>#N/A</v>
      </c>
      <c r="N57" s="905" t="e" cm="1">
        <f t="array" ref="N57">+SUMPRODUCT(($C57=$C$11:$C$32)*1,N$11:N$32)</f>
        <v>#N/A</v>
      </c>
      <c r="O57" s="906" t="e">
        <f t="shared" si="48"/>
        <v>#N/A</v>
      </c>
      <c r="P57" s="908"/>
      <c r="Q57" s="905" t="e" cm="1">
        <f t="array" ref="Q57">+SUMPRODUCT(($C57=$C$11:$C$32)*1,Q$11:Q$32)</f>
        <v>#N/A</v>
      </c>
      <c r="R57" s="905" t="e" cm="1">
        <f t="array" ref="R57">+SUMPRODUCT(($C57=$C$11:$C$32)*1,R$11:R$32)</f>
        <v>#N/A</v>
      </c>
      <c r="S57" s="906" t="e">
        <f>+Q57-R57</f>
        <v>#N/A</v>
      </c>
      <c r="T57" s="908"/>
      <c r="U57" s="909" t="e" cm="1">
        <f t="array" ref="U57">+SUMPRODUCT(($C57=$C$11:$C$32)*1,U$11:U$32)</f>
        <v>#N/A</v>
      </c>
      <c r="V57" s="905" t="e" cm="1">
        <f t="array" ref="V57">+SUMPRODUCT(($C57=$C$11:$C$32)*1,V$11:V$32)</f>
        <v>#N/A</v>
      </c>
      <c r="W57" s="906" t="e">
        <f>+U57-V57</f>
        <v>#N/A</v>
      </c>
      <c r="AT57" s="334"/>
    </row>
    <row r="58" spans="1:46" ht="25" customHeight="1" thickBot="1">
      <c r="A58" s="334">
        <f t="shared" si="45"/>
        <v>18</v>
      </c>
      <c r="C58" s="885" t="e">
        <f>+INDEX($C$11:$C$32,MATCH(A58,$A$11:$A$32,0))</f>
        <v>#N/A</v>
      </c>
      <c r="D58" s="886" t="e" cm="1">
        <f t="array" ref="D58">+SUMPRODUCT(($C58=$C$11:$C$32)*1,D$11:D$32)</f>
        <v>#N/A</v>
      </c>
      <c r="E58" s="886" t="e" cm="1">
        <f t="array" ref="E58">+SUMPRODUCT(($C58=$C$11:$C$32)*1,E$11:E$32)</f>
        <v>#N/A</v>
      </c>
      <c r="F58" s="320" t="e" cm="1">
        <f t="array" ref="F58">+SUMPRODUCT(($C58=$C$11:$C$32)*1,F$11:F$32)</f>
        <v>#N/A</v>
      </c>
      <c r="G58" s="885"/>
      <c r="H58" s="885"/>
      <c r="I58" s="905" t="e" cm="1">
        <f t="array" ref="I58">+SUMPRODUCT(($C58=$C$11:$C$32)*1,I$11:I$32)</f>
        <v>#N/A</v>
      </c>
      <c r="J58" s="905" t="e" cm="1">
        <f t="array" ref="J58">+SUMPRODUCT(($C58=$C$11:$C$32)*1,J$11:J$32)</f>
        <v>#N/A</v>
      </c>
      <c r="K58" s="906" t="e">
        <f>+I58-J58</f>
        <v>#N/A</v>
      </c>
      <c r="L58" s="908"/>
      <c r="M58" s="909" t="e" cm="1">
        <f t="array" ref="M58">+SUMPRODUCT(($C58=$C$11:$C$32)*1,M$11:M$32)</f>
        <v>#N/A</v>
      </c>
      <c r="N58" s="905" t="e" cm="1">
        <f t="array" ref="N58">+SUMPRODUCT(($C58=$C$11:$C$32)*1,N$11:N$32)</f>
        <v>#N/A</v>
      </c>
      <c r="O58" s="906" t="e">
        <f>+M58-N58</f>
        <v>#N/A</v>
      </c>
      <c r="P58" s="908"/>
      <c r="Q58" s="905" t="e" cm="1">
        <f t="array" ref="Q58">+SUMPRODUCT(($C58=$C$11:$C$32)*1,Q$11:Q$32)</f>
        <v>#N/A</v>
      </c>
      <c r="R58" s="905" t="e" cm="1">
        <f t="array" ref="R58">+SUMPRODUCT(($C58=$C$11:$C$32)*1,R$11:R$32)</f>
        <v>#N/A</v>
      </c>
      <c r="S58" s="906" t="e">
        <f>+Q58-R58</f>
        <v>#N/A</v>
      </c>
      <c r="T58" s="908"/>
      <c r="U58" s="909" t="e" cm="1">
        <f t="array" ref="U58">+SUMPRODUCT(($C58=$C$11:$C$32)*1,U$11:U$32)</f>
        <v>#N/A</v>
      </c>
      <c r="V58" s="905" t="e" cm="1">
        <f t="array" ref="V58">+SUMPRODUCT(($C58=$C$11:$C$32)*1,V$11:V$32)</f>
        <v>#N/A</v>
      </c>
      <c r="W58" s="906" t="e">
        <f>+U58-V58</f>
        <v>#N/A</v>
      </c>
      <c r="AT58" s="334"/>
    </row>
    <row r="59" spans="1:46" ht="25" customHeight="1" thickBot="1">
      <c r="A59" s="334">
        <f t="shared" si="45"/>
        <v>19</v>
      </c>
      <c r="C59" s="885" t="e">
        <f t="shared" ref="C59:C60" si="51">+INDEX($C$11:$C$32,MATCH(A59,$A$11:$A$32,0))</f>
        <v>#N/A</v>
      </c>
      <c r="D59" s="886" t="e" cm="1">
        <f t="array" ref="D59">+SUMPRODUCT(($C59=$C$11:$C$32)*1,D$11:D$32)</f>
        <v>#N/A</v>
      </c>
      <c r="E59" s="886" t="e" cm="1">
        <f t="array" ref="E59">+SUMPRODUCT(($C59=$C$11:$C$32)*1,E$11:E$32)</f>
        <v>#N/A</v>
      </c>
      <c r="F59" s="320" t="e" cm="1">
        <f t="array" ref="F59">+SUMPRODUCT(($C59=$C$11:$C$32)*1,F$11:F$32)</f>
        <v>#N/A</v>
      </c>
      <c r="G59" s="885"/>
      <c r="H59" s="885"/>
      <c r="I59" s="905" t="e" cm="1">
        <f t="array" ref="I59">+SUMPRODUCT(($C59=$C$11:$C$32)*1,I$11:I$32)</f>
        <v>#N/A</v>
      </c>
      <c r="J59" s="905" t="e" cm="1">
        <f t="array" ref="J59">+SUMPRODUCT(($C59=$C$11:$C$32)*1,J$11:J$32)</f>
        <v>#N/A</v>
      </c>
      <c r="K59" s="906" t="e">
        <f t="shared" ref="K59:K60" si="52">+I59-J59</f>
        <v>#N/A</v>
      </c>
      <c r="L59" s="908"/>
      <c r="M59" s="909" t="e" cm="1">
        <f t="array" ref="M59">+SUMPRODUCT(($C59=$C$11:$C$32)*1,M$11:M$32)</f>
        <v>#N/A</v>
      </c>
      <c r="N59" s="905" t="e" cm="1">
        <f t="array" ref="N59">+SUMPRODUCT(($C59=$C$11:$C$32)*1,N$11:N$32)</f>
        <v>#N/A</v>
      </c>
      <c r="O59" s="906" t="e">
        <f t="shared" ref="O59:O60" si="53">+M59-N59</f>
        <v>#N/A</v>
      </c>
      <c r="P59" s="908"/>
      <c r="Q59" s="905" t="e" cm="1">
        <f t="array" ref="Q59">+SUMPRODUCT(($C59=$C$11:$C$32)*1,Q$11:Q$32)</f>
        <v>#N/A</v>
      </c>
      <c r="R59" s="905" t="e" cm="1">
        <f t="array" ref="R59">+SUMPRODUCT(($C59=$C$11:$C$32)*1,R$11:R$32)</f>
        <v>#N/A</v>
      </c>
      <c r="S59" s="906" t="e">
        <f t="shared" ref="S59:S60" si="54">+Q59-R59</f>
        <v>#N/A</v>
      </c>
      <c r="T59" s="908"/>
      <c r="U59" s="909" t="e" cm="1">
        <f t="array" ref="U59">+SUMPRODUCT(($C59=$C$11:$C$32)*1,U$11:U$32)</f>
        <v>#N/A</v>
      </c>
      <c r="V59" s="905" t="e" cm="1">
        <f t="array" ref="V59">+SUMPRODUCT(($C59=$C$11:$C$32)*1,V$11:V$32)</f>
        <v>#N/A</v>
      </c>
      <c r="W59" s="906" t="e">
        <f t="shared" ref="W59:W60" si="55">+U59-V59</f>
        <v>#N/A</v>
      </c>
      <c r="AT59" s="334"/>
    </row>
    <row r="60" spans="1:46" ht="25" customHeight="1" thickBot="1">
      <c r="A60" s="334">
        <f t="shared" si="45"/>
        <v>20</v>
      </c>
      <c r="C60" s="885" t="e">
        <f t="shared" si="51"/>
        <v>#N/A</v>
      </c>
      <c r="D60" s="886" t="e" cm="1">
        <f t="array" ref="D60">+SUMPRODUCT(($C60=$C$11:$C$32)*1,D$11:D$32)</f>
        <v>#N/A</v>
      </c>
      <c r="E60" s="886" t="e" cm="1">
        <f t="array" ref="E60">+SUMPRODUCT(($C60=$C$11:$C$32)*1,E$11:E$32)</f>
        <v>#N/A</v>
      </c>
      <c r="F60" s="320" t="e" cm="1">
        <f t="array" ref="F60">+SUMPRODUCT(($C60=$C$11:$C$32)*1,F$11:F$32)</f>
        <v>#N/A</v>
      </c>
      <c r="G60" s="885"/>
      <c r="H60" s="885"/>
      <c r="I60" s="905" t="e" cm="1">
        <f t="array" ref="I60">+SUMPRODUCT(($C60=$C$11:$C$32)*1,I$11:I$32)</f>
        <v>#N/A</v>
      </c>
      <c r="J60" s="905" t="e" cm="1">
        <f t="array" ref="J60">+SUMPRODUCT(($C60=$C$11:$C$32)*1,J$11:J$32)</f>
        <v>#N/A</v>
      </c>
      <c r="K60" s="906" t="e">
        <f t="shared" si="52"/>
        <v>#N/A</v>
      </c>
      <c r="L60" s="908"/>
      <c r="M60" s="909" t="e" cm="1">
        <f t="array" ref="M60">+SUMPRODUCT(($C60=$C$11:$C$32)*1,M$11:M$32)</f>
        <v>#N/A</v>
      </c>
      <c r="N60" s="905" t="e" cm="1">
        <f t="array" ref="N60">+SUMPRODUCT(($C60=$C$11:$C$32)*1,N$11:N$32)</f>
        <v>#N/A</v>
      </c>
      <c r="O60" s="906" t="e">
        <f t="shared" si="53"/>
        <v>#N/A</v>
      </c>
      <c r="P60" s="908"/>
      <c r="Q60" s="905" t="e" cm="1">
        <f t="array" ref="Q60">+SUMPRODUCT(($C60=$C$11:$C$32)*1,Q$11:Q$32)</f>
        <v>#N/A</v>
      </c>
      <c r="R60" s="905" t="e" cm="1">
        <f t="array" ref="R60">+SUMPRODUCT(($C60=$C$11:$C$32)*1,R$11:R$32)</f>
        <v>#N/A</v>
      </c>
      <c r="S60" s="906" t="e">
        <f t="shared" si="54"/>
        <v>#N/A</v>
      </c>
      <c r="T60" s="908"/>
      <c r="U60" s="909" t="e" cm="1">
        <f t="array" ref="U60">+SUMPRODUCT(($C60=$C$11:$C$32)*1,U$11:U$32)</f>
        <v>#N/A</v>
      </c>
      <c r="V60" s="905" t="e" cm="1">
        <f t="array" ref="V60">+SUMPRODUCT(($C60=$C$11:$C$32)*1,V$11:V$32)</f>
        <v>#N/A</v>
      </c>
      <c r="W60" s="906" t="e">
        <f t="shared" si="55"/>
        <v>#N/A</v>
      </c>
      <c r="AT60" s="334"/>
    </row>
    <row r="61" spans="1:46" ht="25" customHeight="1" thickBot="1">
      <c r="A61" s="334">
        <f t="shared" si="45"/>
        <v>21</v>
      </c>
      <c r="C61" s="885" t="e">
        <f>+INDEX($C$11:$C$32,MATCH(A61,$A$11:$A$32,0))</f>
        <v>#N/A</v>
      </c>
      <c r="D61" s="886" t="e" cm="1">
        <f t="array" ref="D61">+SUMPRODUCT(($C61=$C$11:$C$32)*1,D$11:D$32)</f>
        <v>#N/A</v>
      </c>
      <c r="E61" s="886" t="e" cm="1">
        <f t="array" ref="E61">+SUMPRODUCT(($C61=$C$11:$C$32)*1,E$11:E$32)</f>
        <v>#N/A</v>
      </c>
      <c r="F61" s="320" t="e" cm="1">
        <f t="array" ref="F61">+SUMPRODUCT(($C61=$C$11:$C$32)*1,F$11:F$32)</f>
        <v>#N/A</v>
      </c>
      <c r="G61" s="885"/>
      <c r="H61" s="885"/>
      <c r="I61" s="905" t="e" cm="1">
        <f t="array" ref="I61">+SUMPRODUCT(($C61=$C$11:$C$32)*1,I$11:I$32)</f>
        <v>#N/A</v>
      </c>
      <c r="J61" s="905" t="e" cm="1">
        <f t="array" ref="J61">+SUMPRODUCT(($C61=$C$11:$C$32)*1,J$11:J$32)</f>
        <v>#N/A</v>
      </c>
      <c r="K61" s="906" t="e">
        <f t="shared" ref="K61" si="56">+I61-J61</f>
        <v>#N/A</v>
      </c>
      <c r="L61" s="908"/>
      <c r="M61" s="909" t="e" cm="1">
        <f t="array" ref="M61">+SUMPRODUCT(($C61=$C$11:$C$32)*1,M$11:M$32)</f>
        <v>#N/A</v>
      </c>
      <c r="N61" s="905" t="e" cm="1">
        <f t="array" ref="N61">+SUMPRODUCT(($C61=$C$11:$C$32)*1,N$11:N$32)</f>
        <v>#N/A</v>
      </c>
      <c r="O61" s="906" t="e">
        <f t="shared" ref="O61" si="57">+M61-N61</f>
        <v>#N/A</v>
      </c>
      <c r="P61" s="908"/>
      <c r="Q61" s="905" t="e" cm="1">
        <f t="array" ref="Q61">+SUMPRODUCT(($C61=$C$11:$C$32)*1,Q$11:Q$32)</f>
        <v>#N/A</v>
      </c>
      <c r="R61" s="905" t="e" cm="1">
        <f t="array" ref="R61">+SUMPRODUCT(($C61=$C$11:$C$32)*1,R$11:R$32)</f>
        <v>#N/A</v>
      </c>
      <c r="S61" s="906" t="e">
        <f t="shared" ref="S61" si="58">+Q61-R61</f>
        <v>#N/A</v>
      </c>
      <c r="T61" s="908"/>
      <c r="U61" s="909" t="e" cm="1">
        <f t="array" ref="U61">+SUMPRODUCT(($C61=$C$11:$C$32)*1,U$11:U$32)</f>
        <v>#N/A</v>
      </c>
      <c r="V61" s="905" t="e" cm="1">
        <f t="array" ref="V61">+SUMPRODUCT(($C61=$C$11:$C$32)*1,V$11:V$32)</f>
        <v>#N/A</v>
      </c>
      <c r="W61" s="906" t="e">
        <f t="shared" ref="W61" si="59">+U61-V61</f>
        <v>#N/A</v>
      </c>
      <c r="AT61" s="334"/>
    </row>
    <row r="62" spans="1:46" ht="7" customHeight="1" thickBot="1">
      <c r="C62" s="908"/>
      <c r="D62" s="908"/>
      <c r="E62" s="908"/>
      <c r="F62" s="908"/>
      <c r="G62" s="908"/>
      <c r="H62" s="908"/>
      <c r="I62" s="908"/>
      <c r="J62" s="908"/>
      <c r="K62" s="908"/>
      <c r="L62" s="908"/>
      <c r="M62" s="911"/>
      <c r="N62" s="908"/>
      <c r="O62" s="908"/>
      <c r="P62" s="908"/>
      <c r="Q62" s="908"/>
      <c r="R62" s="908"/>
      <c r="S62" s="908"/>
      <c r="T62" s="908"/>
      <c r="U62" s="911"/>
      <c r="V62" s="908"/>
      <c r="W62" s="908"/>
      <c r="AT62" s="334"/>
    </row>
    <row r="63" spans="1:46" ht="6" customHeight="1" thickBot="1">
      <c r="C63" s="912"/>
      <c r="D63" s="912"/>
      <c r="E63" s="912"/>
      <c r="F63" s="912"/>
      <c r="G63" s="912"/>
      <c r="H63" s="912"/>
      <c r="I63" s="912"/>
      <c r="J63" s="912"/>
      <c r="K63" s="912"/>
      <c r="L63" s="912"/>
      <c r="M63" s="913"/>
      <c r="N63" s="912"/>
      <c r="O63" s="912"/>
      <c r="P63" s="912"/>
      <c r="Q63" s="912"/>
      <c r="R63" s="912"/>
      <c r="S63" s="912"/>
      <c r="T63" s="912"/>
      <c r="U63" s="913"/>
      <c r="V63" s="912"/>
      <c r="W63" s="912"/>
      <c r="AT63" s="334"/>
    </row>
    <row r="64" spans="1:46" ht="25" customHeight="1" thickBot="1">
      <c r="C64" s="1078" t="s">
        <v>421</v>
      </c>
      <c r="D64" s="318" t="e">
        <f>SUM(D41:D62)</f>
        <v>#N/A</v>
      </c>
      <c r="E64" s="318" t="e">
        <f>SUM(E41:E62)</f>
        <v>#N/A</v>
      </c>
      <c r="F64" s="318"/>
      <c r="G64" s="318"/>
      <c r="H64" s="318"/>
      <c r="I64" s="318" t="e">
        <f>SUM(I41:I62)</f>
        <v>#N/A</v>
      </c>
      <c r="J64" s="318" t="e">
        <f>SUM(J41:J62)</f>
        <v>#N/A</v>
      </c>
      <c r="K64" s="906" t="e">
        <f>+I64-J64</f>
        <v>#N/A</v>
      </c>
      <c r="L64" s="915"/>
      <c r="M64" s="916" t="e">
        <f>SUM(M41:M62)</f>
        <v>#N/A</v>
      </c>
      <c r="N64" s="914" t="e">
        <f>SUM(N41:N62)</f>
        <v>#N/A</v>
      </c>
      <c r="O64" s="906" t="e">
        <f>+M64-N64</f>
        <v>#N/A</v>
      </c>
      <c r="P64" s="915"/>
      <c r="Q64" s="318" t="e">
        <f>SUM(Q41:Q62)</f>
        <v>#N/A</v>
      </c>
      <c r="R64" s="318" t="e">
        <f>SUM(R41:R62)</f>
        <v>#N/A</v>
      </c>
      <c r="S64" s="906" t="e">
        <f>+Q64-R64</f>
        <v>#N/A</v>
      </c>
      <c r="T64" s="915"/>
      <c r="U64" s="916" t="e">
        <f>SUM(U41:U62)</f>
        <v>#N/A</v>
      </c>
      <c r="V64" s="914" t="e">
        <f>SUM(V41:V62)</f>
        <v>#N/A</v>
      </c>
      <c r="W64" s="906" t="e">
        <f>+U64-V64</f>
        <v>#N/A</v>
      </c>
      <c r="AT64" s="334"/>
    </row>
    <row r="65" spans="3:46" ht="9" customHeight="1" thickBot="1">
      <c r="C65" s="317"/>
      <c r="D65" s="317"/>
      <c r="E65" s="317"/>
      <c r="F65" s="317"/>
      <c r="G65" s="317"/>
      <c r="H65" s="317"/>
      <c r="I65" s="316"/>
      <c r="J65" s="316"/>
      <c r="K65" s="316"/>
      <c r="L65" s="317"/>
      <c r="M65" s="316"/>
      <c r="N65" s="316"/>
      <c r="O65" s="316"/>
      <c r="P65" s="317"/>
      <c r="Q65" s="316"/>
      <c r="R65" s="316"/>
      <c r="S65" s="316"/>
      <c r="T65" s="317"/>
      <c r="U65" s="316"/>
      <c r="V65" s="316"/>
      <c r="W65" s="316"/>
      <c r="AT65" s="334"/>
    </row>
    <row r="66" spans="3:46" ht="25" hidden="1" customHeight="1" outlineLevel="1">
      <c r="C66" s="885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  <c r="AT66" s="334"/>
    </row>
    <row r="67" spans="3:46" ht="25" hidden="1" customHeight="1" outlineLevel="1">
      <c r="D67" s="334" t="e">
        <f>ROUND(D64,1)=ROUND(D34,1)</f>
        <v>#N/A</v>
      </c>
      <c r="I67" s="334" t="e">
        <f>ROUND(I64,1)=ROUND(I34,1)</f>
        <v>#N/A</v>
      </c>
      <c r="J67" s="334" t="e">
        <f>ROUND(J64,1)=ROUND(J34,1)</f>
        <v>#N/A</v>
      </c>
      <c r="K67" s="334" t="e">
        <f>ROUND(K64,1)=ROUND(K34,1)</f>
        <v>#N/A</v>
      </c>
      <c r="M67" s="334" t="e">
        <f>ROUND(M64,1)=ROUND(M34,1)</f>
        <v>#N/A</v>
      </c>
      <c r="N67" s="334" t="e">
        <f>ROUND(N64,1)=ROUND(N34,1)</f>
        <v>#N/A</v>
      </c>
      <c r="O67" s="334" t="e">
        <f>ROUND(O64,1)=ROUND(O34,1)</f>
        <v>#N/A</v>
      </c>
      <c r="Q67" s="334" t="e">
        <f>ROUND(Q64,1)=ROUND(Q34,1)</f>
        <v>#N/A</v>
      </c>
      <c r="R67" s="334" t="e">
        <f>ROUND(R64,1)=ROUND(R34,1)</f>
        <v>#N/A</v>
      </c>
      <c r="S67" s="334" t="e">
        <f>ROUND(S64,1)=ROUND(S34,1)</f>
        <v>#N/A</v>
      </c>
      <c r="U67" s="334" t="e">
        <f>ROUND(U64,1)=ROUND(U34,1)</f>
        <v>#N/A</v>
      </c>
      <c r="V67" s="334" t="e">
        <f>ROUND(V64,1)=ROUND(V34,1)</f>
        <v>#N/A</v>
      </c>
      <c r="W67" s="334" t="e">
        <f>ROUND(W64,1)=ROUND(W34,1)</f>
        <v>#N/A</v>
      </c>
      <c r="AT67" s="334"/>
    </row>
    <row r="68" spans="3:46" ht="13" collapsed="1">
      <c r="AT68" s="334"/>
    </row>
  </sheetData>
  <phoneticPr fontId="36" type="noConversion"/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4A05-6218-4267-88A9-7481E5A39823}">
  <sheetPr codeName="Sheet34">
    <tabColor theme="9" tint="-0.499984740745262"/>
  </sheetPr>
  <dimension ref="A1:V7"/>
  <sheetViews>
    <sheetView showGridLines="0" workbookViewId="0">
      <selection activeCell="Q38" sqref="Q38"/>
    </sheetView>
  </sheetViews>
  <sheetFormatPr baseColWidth="10" defaultColWidth="9.1640625" defaultRowHeight="23.25" customHeight="1" outlineLevelCol="1"/>
  <cols>
    <col min="1" max="1" width="20.1640625" style="918" customWidth="1"/>
    <col min="2" max="3" width="9.1640625" style="918" hidden="1" customWidth="1" outlineLevel="1"/>
    <col min="4" max="4" width="0" style="918" hidden="1" customWidth="1" outlineLevel="1"/>
    <col min="5" max="7" width="0" style="918" hidden="1" customWidth="1" outlineLevel="1" collapsed="1"/>
    <col min="8" max="8" width="9.1640625" style="918" collapsed="1"/>
    <col min="9" max="21" width="9.1640625" style="918"/>
    <col min="22" max="22" width="13.1640625" style="918" customWidth="1"/>
    <col min="23" max="16384" width="9.1640625" style="918"/>
  </cols>
  <sheetData>
    <row r="1" spans="1:22" ht="23.25" customHeight="1">
      <c r="A1" s="917" t="s">
        <v>521</v>
      </c>
    </row>
    <row r="2" spans="1:22" ht="23.25" customHeight="1">
      <c r="A2" s="917" t="s">
        <v>520</v>
      </c>
    </row>
    <row r="5" spans="1:22" ht="23.25" customHeight="1">
      <c r="B5" s="919">
        <v>44774</v>
      </c>
      <c r="C5" s="919">
        <v>44805</v>
      </c>
      <c r="D5" s="919">
        <v>44835</v>
      </c>
      <c r="E5" s="919">
        <v>44866</v>
      </c>
      <c r="F5" s="919">
        <v>44896</v>
      </c>
      <c r="G5" s="919">
        <v>44927</v>
      </c>
      <c r="H5" s="919">
        <v>44958</v>
      </c>
      <c r="I5" s="919">
        <v>44986</v>
      </c>
      <c r="J5" s="919">
        <v>45017</v>
      </c>
      <c r="K5" s="919">
        <v>45047</v>
      </c>
      <c r="L5" s="919">
        <v>45078</v>
      </c>
      <c r="M5" s="919">
        <v>45108</v>
      </c>
      <c r="N5" s="919">
        <v>45139</v>
      </c>
      <c r="O5" s="919">
        <v>45170</v>
      </c>
      <c r="P5" s="919">
        <v>45200</v>
      </c>
      <c r="Q5" s="919">
        <v>45231</v>
      </c>
      <c r="R5" s="919">
        <v>45261</v>
      </c>
      <c r="S5" s="919">
        <v>45292</v>
      </c>
    </row>
    <row r="7" spans="1:22" ht="23.25" customHeight="1">
      <c r="A7" s="917" t="s">
        <v>519</v>
      </c>
      <c r="B7" s="920">
        <v>618</v>
      </c>
      <c r="C7" s="920">
        <v>623</v>
      </c>
      <c r="D7" s="920">
        <v>630</v>
      </c>
      <c r="E7" s="920">
        <v>638</v>
      </c>
      <c r="F7" s="920">
        <v>651</v>
      </c>
      <c r="G7" s="920">
        <v>638</v>
      </c>
      <c r="H7" s="920">
        <v>658</v>
      </c>
      <c r="I7" s="920">
        <v>669</v>
      </c>
      <c r="J7" s="920">
        <v>716</v>
      </c>
      <c r="K7" s="920">
        <v>705</v>
      </c>
      <c r="L7" s="920">
        <v>673</v>
      </c>
      <c r="M7" s="920">
        <v>701</v>
      </c>
      <c r="N7" s="920">
        <v>704</v>
      </c>
      <c r="O7" s="920">
        <v>717</v>
      </c>
      <c r="P7" s="920">
        <v>739</v>
      </c>
      <c r="Q7" s="920">
        <v>845</v>
      </c>
      <c r="R7" s="920">
        <v>860</v>
      </c>
      <c r="S7" s="920">
        <v>820</v>
      </c>
      <c r="U7" s="921">
        <f>AVERAGE(H7:S7)</f>
        <v>733.91666666666663</v>
      </c>
      <c r="V7" s="922" t="s">
        <v>663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1B09-2E7A-4EB2-9289-AB43120F6247}">
  <sheetPr codeName="Sheet35">
    <tabColor theme="9" tint="-0.499984740745262"/>
  </sheetPr>
  <dimension ref="B1:AE41"/>
  <sheetViews>
    <sheetView showGridLines="0" topLeftCell="A2" zoomScale="130" zoomScaleNormal="130" workbookViewId="0">
      <selection activeCell="Q38" sqref="Q38"/>
    </sheetView>
  </sheetViews>
  <sheetFormatPr baseColWidth="10" defaultColWidth="8.1640625" defaultRowHeight="13" outlineLevelRow="2" outlineLevelCol="1"/>
  <cols>
    <col min="1" max="1" width="2.5" style="334" customWidth="1"/>
    <col min="2" max="2" width="45.5" style="334" hidden="1" customWidth="1" outlineLevel="1"/>
    <col min="3" max="3" width="0.83203125" style="334" hidden="1" customWidth="1" outlineLevel="1"/>
    <col min="4" max="8" width="17" style="334" hidden="1" customWidth="1" outlineLevel="1"/>
    <col min="9" max="9" width="2.5" style="334" customWidth="1" collapsed="1"/>
    <col min="10" max="10" width="17" style="334" customWidth="1"/>
    <col min="11" max="11" width="0.83203125" style="334" customWidth="1"/>
    <col min="12" max="12" width="11.5" style="334" hidden="1" customWidth="1" outlineLevel="1"/>
    <col min="13" max="13" width="11.5" style="334" hidden="1" customWidth="1" collapsed="1"/>
    <col min="14" max="14" width="11.5" style="334" hidden="1" customWidth="1"/>
    <col min="15" max="20" width="15.5" style="924" customWidth="1"/>
    <col min="21" max="21" width="33.1640625" style="334" customWidth="1"/>
    <col min="22" max="22" width="0.83203125" style="334" customWidth="1"/>
    <col min="23" max="23" width="17" style="334" customWidth="1"/>
    <col min="24" max="28" width="8.1640625" style="334"/>
    <col min="29" max="29" width="23" style="334" bestFit="1" customWidth="1"/>
    <col min="30" max="30" width="8.1640625" style="334"/>
    <col min="31" max="31" width="10.1640625" style="334" bestFit="1" customWidth="1"/>
    <col min="32" max="16384" width="8.1640625" style="334"/>
  </cols>
  <sheetData>
    <row r="1" spans="2:24" hidden="1">
      <c r="O1" s="401" t="s">
        <v>340</v>
      </c>
      <c r="P1" s="401" t="s">
        <v>340</v>
      </c>
      <c r="Q1" s="401"/>
      <c r="R1" s="401" t="s">
        <v>340</v>
      </c>
      <c r="T1" s="401" t="s">
        <v>340</v>
      </c>
    </row>
    <row r="2" spans="2:24" ht="14.25" customHeight="1"/>
    <row r="3" spans="2:24" ht="25.5" customHeight="1" thickBot="1">
      <c r="B3" s="398"/>
      <c r="C3" s="397"/>
      <c r="D3" s="400" t="s">
        <v>568</v>
      </c>
      <c r="E3" s="400" t="s">
        <v>567</v>
      </c>
      <c r="F3" s="400" t="s">
        <v>566</v>
      </c>
      <c r="G3" s="400" t="s">
        <v>569</v>
      </c>
      <c r="H3" s="400"/>
      <c r="J3" s="398"/>
      <c r="K3" s="397"/>
      <c r="L3" s="399" t="s">
        <v>568</v>
      </c>
      <c r="M3" s="399" t="s">
        <v>567</v>
      </c>
      <c r="N3" s="399" t="s">
        <v>566</v>
      </c>
      <c r="O3" s="934" t="s">
        <v>565</v>
      </c>
      <c r="P3" s="935" t="s">
        <v>564</v>
      </c>
      <c r="Q3" s="935" t="s">
        <v>563</v>
      </c>
      <c r="R3" s="936" t="s">
        <v>563</v>
      </c>
      <c r="S3" s="936" t="s">
        <v>309</v>
      </c>
      <c r="T3" s="935" t="s">
        <v>665</v>
      </c>
    </row>
    <row r="4" spans="2:24" ht="5.25" customHeight="1" thickBot="1">
      <c r="B4" s="398"/>
      <c r="C4" s="397"/>
      <c r="D4" s="397"/>
      <c r="E4" s="397"/>
      <c r="F4" s="397"/>
      <c r="G4" s="397"/>
      <c r="H4" s="397"/>
      <c r="J4" s="398"/>
      <c r="K4" s="397"/>
      <c r="L4" s="397"/>
      <c r="M4" s="397"/>
      <c r="N4" s="397"/>
      <c r="O4" s="923"/>
      <c r="P4" s="923"/>
      <c r="Q4" s="923"/>
      <c r="R4" s="923"/>
      <c r="S4" s="923"/>
      <c r="T4" s="923"/>
    </row>
    <row r="5" spans="2:24" ht="40.5" customHeight="1" thickBot="1">
      <c r="B5" s="396" t="s">
        <v>560</v>
      </c>
      <c r="C5" s="395"/>
      <c r="D5" s="395" t="s">
        <v>559</v>
      </c>
      <c r="E5" s="395" t="s">
        <v>558</v>
      </c>
      <c r="F5" s="395" t="s">
        <v>557</v>
      </c>
      <c r="G5" s="395" t="s">
        <v>562</v>
      </c>
      <c r="H5" s="395" t="s">
        <v>561</v>
      </c>
      <c r="J5" s="396" t="s">
        <v>560</v>
      </c>
      <c r="K5" s="395"/>
      <c r="L5" s="395" t="s">
        <v>559</v>
      </c>
      <c r="M5" s="395" t="s">
        <v>558</v>
      </c>
      <c r="N5" s="395" t="s">
        <v>557</v>
      </c>
      <c r="O5" s="395" t="s">
        <v>556</v>
      </c>
      <c r="P5" s="395" t="s">
        <v>555</v>
      </c>
      <c r="Q5" s="395" t="s">
        <v>554</v>
      </c>
      <c r="R5" s="938" t="s">
        <v>749</v>
      </c>
      <c r="S5" s="939" t="s">
        <v>750</v>
      </c>
      <c r="T5" s="395" t="s">
        <v>664</v>
      </c>
    </row>
    <row r="6" spans="2:24" ht="18" customHeight="1" thickBot="1">
      <c r="B6" s="393" t="s">
        <v>553</v>
      </c>
      <c r="C6" s="389"/>
      <c r="D6" s="394">
        <v>12</v>
      </c>
      <c r="E6" s="394">
        <v>16</v>
      </c>
      <c r="F6" s="394">
        <v>20</v>
      </c>
      <c r="G6" s="394">
        <v>27</v>
      </c>
      <c r="H6" s="394">
        <v>27</v>
      </c>
      <c r="J6" s="393" t="s">
        <v>553</v>
      </c>
      <c r="K6" s="389"/>
      <c r="L6" s="392">
        <f>D6</f>
        <v>12</v>
      </c>
      <c r="M6" s="392">
        <f>E6</f>
        <v>16</v>
      </c>
      <c r="N6" s="392">
        <f>F6</f>
        <v>20</v>
      </c>
      <c r="O6" s="925">
        <v>12</v>
      </c>
      <c r="P6" s="925">
        <f>'P&amp;L Summary'!I11</f>
        <v>15</v>
      </c>
      <c r="Q6" s="925">
        <v>17</v>
      </c>
      <c r="R6" s="925">
        <v>17</v>
      </c>
      <c r="S6" s="925">
        <f>R6</f>
        <v>17</v>
      </c>
      <c r="T6" s="925">
        <v>25</v>
      </c>
    </row>
    <row r="7" spans="2:24" ht="5.25" customHeight="1">
      <c r="B7" s="390"/>
      <c r="C7" s="389"/>
      <c r="D7" s="391"/>
      <c r="E7" s="391"/>
      <c r="F7" s="391"/>
      <c r="G7" s="391"/>
      <c r="H7" s="391"/>
      <c r="J7" s="390"/>
      <c r="K7" s="389"/>
      <c r="L7" s="388"/>
      <c r="M7" s="388"/>
      <c r="N7" s="388"/>
      <c r="O7" s="925"/>
      <c r="P7" s="925"/>
      <c r="Q7" s="925"/>
      <c r="R7" s="925"/>
      <c r="S7" s="925"/>
      <c r="T7" s="925"/>
    </row>
    <row r="8" spans="2:24" ht="18" hidden="1" customHeight="1" outlineLevel="1">
      <c r="B8" s="387" t="s">
        <v>552</v>
      </c>
      <c r="C8" s="386"/>
      <c r="D8" s="385"/>
      <c r="E8" s="385"/>
      <c r="F8" s="385"/>
      <c r="G8" s="385"/>
      <c r="H8" s="385"/>
      <c r="J8" s="384"/>
      <c r="K8" s="335"/>
      <c r="L8" s="383"/>
      <c r="M8" s="383"/>
      <c r="N8" s="383"/>
      <c r="O8" s="926"/>
      <c r="P8" s="926"/>
      <c r="Q8" s="926"/>
      <c r="R8" s="926"/>
      <c r="S8" s="926"/>
      <c r="T8" s="926"/>
      <c r="W8" s="331"/>
      <c r="X8" s="331"/>
    </row>
    <row r="9" spans="2:24" ht="18" customHeight="1" collapsed="1">
      <c r="B9" s="335" t="s">
        <v>551</v>
      </c>
      <c r="C9" s="382"/>
      <c r="D9" s="381"/>
      <c r="E9" s="381"/>
      <c r="F9" s="381"/>
      <c r="G9" s="380"/>
      <c r="H9" s="380"/>
      <c r="J9" s="367" t="str">
        <f t="shared" ref="J9:J16" si="0">+B9</f>
        <v>Revenue</v>
      </c>
      <c r="K9" s="366"/>
      <c r="L9" s="365">
        <f t="shared" ref="L9:L18" si="1">D9</f>
        <v>0</v>
      </c>
      <c r="M9" s="365">
        <f t="shared" ref="M9:M18" si="2">E9</f>
        <v>0</v>
      </c>
      <c r="N9" s="365">
        <f t="shared" ref="N9:N18" si="3">F9</f>
        <v>0</v>
      </c>
      <c r="O9" s="937">
        <f>'P&amp;L Summary'!H17/1000</f>
        <v>8.5634833099999987</v>
      </c>
      <c r="P9" s="937">
        <f>'P&amp;L Summary'!I17/1000</f>
        <v>26.794561219999999</v>
      </c>
      <c r="Q9" s="937">
        <f>'P&amp;L Summary'!J17/1000</f>
        <v>30.739920779999999</v>
      </c>
      <c r="R9" s="937">
        <f>'P&amp;L Summary'!M17/1000</f>
        <v>3.5048000499999996</v>
      </c>
      <c r="S9" s="937" t="e">
        <f>Tearsheet!L14/1000</f>
        <v>#REF!</v>
      </c>
      <c r="T9" s="937">
        <f>'P&amp;L Summary'!K17/1000</f>
        <v>53.444624000000005</v>
      </c>
      <c r="W9" s="373"/>
      <c r="X9" s="364"/>
    </row>
    <row r="10" spans="2:24" ht="18" customHeight="1" outlineLevel="1">
      <c r="B10" s="349" t="s">
        <v>549</v>
      </c>
      <c r="C10" s="360"/>
      <c r="D10" s="379"/>
      <c r="E10" s="378"/>
      <c r="F10" s="377"/>
      <c r="G10" s="376"/>
      <c r="H10" s="376"/>
      <c r="J10" s="346" t="str">
        <f t="shared" si="0"/>
        <v>% Growth</v>
      </c>
      <c r="K10" s="358"/>
      <c r="L10" s="375">
        <f t="shared" si="1"/>
        <v>0</v>
      </c>
      <c r="M10" s="375">
        <f t="shared" si="2"/>
        <v>0</v>
      </c>
      <c r="N10" s="375">
        <f t="shared" si="3"/>
        <v>0</v>
      </c>
      <c r="O10" s="927" t="s">
        <v>550</v>
      </c>
      <c r="P10" s="927">
        <f>P9/O9-1</f>
        <v>2.1289324974465331</v>
      </c>
      <c r="Q10" s="927">
        <f>Q9/P9-1</f>
        <v>0.14724479074712771</v>
      </c>
      <c r="R10" s="927" t="s">
        <v>545</v>
      </c>
      <c r="S10" s="927" t="e">
        <f>S9/P9-1</f>
        <v>#REF!</v>
      </c>
      <c r="T10" s="927" t="e">
        <f>T9/S9-1</f>
        <v>#REF!</v>
      </c>
      <c r="U10" s="924"/>
      <c r="W10" s="374"/>
    </row>
    <row r="11" spans="2:24" ht="18" customHeight="1">
      <c r="B11" s="372" t="s">
        <v>315</v>
      </c>
      <c r="C11" s="371"/>
      <c r="D11" s="370"/>
      <c r="E11" s="369"/>
      <c r="F11" s="369"/>
      <c r="G11" s="368"/>
      <c r="H11" s="368"/>
      <c r="J11" s="367" t="str">
        <f t="shared" si="0"/>
        <v>SL EBITDA</v>
      </c>
      <c r="K11" s="366"/>
      <c r="L11" s="365">
        <f t="shared" si="1"/>
        <v>0</v>
      </c>
      <c r="M11" s="365">
        <f t="shared" si="2"/>
        <v>0</v>
      </c>
      <c r="N11" s="365">
        <f t="shared" si="3"/>
        <v>0</v>
      </c>
      <c r="O11" s="937">
        <f>'P&amp;L Summary'!H29/1000</f>
        <v>1.7576945099999994</v>
      </c>
      <c r="P11" s="937">
        <f>'P&amp;L Summary'!I29/1000</f>
        <v>6.8099632979999969</v>
      </c>
      <c r="Q11" s="937">
        <f>'P&amp;L Summary'!J29/1000</f>
        <v>6.2369439600000032</v>
      </c>
      <c r="R11" s="937">
        <f>'P&amp;L Summary'!M29/1000</f>
        <v>0.74273473999999939</v>
      </c>
      <c r="S11" s="937" t="e">
        <f>Tearsheet!L19/1000</f>
        <v>#REF!</v>
      </c>
      <c r="T11" s="937">
        <f>'P&amp;L Summary'!K29/1000</f>
        <v>10.89351661642308</v>
      </c>
      <c r="W11" s="373"/>
      <c r="X11" s="364"/>
    </row>
    <row r="12" spans="2:24" ht="18" hidden="1" customHeight="1" outlineLevel="1">
      <c r="B12" s="349" t="s">
        <v>549</v>
      </c>
      <c r="C12" s="360"/>
      <c r="D12" s="363"/>
      <c r="E12" s="359"/>
      <c r="F12" s="362"/>
      <c r="G12" s="361"/>
      <c r="H12" s="361"/>
      <c r="J12" s="346" t="str">
        <f t="shared" si="0"/>
        <v>% Growth</v>
      </c>
      <c r="K12" s="358"/>
      <c r="L12" s="357">
        <f t="shared" si="1"/>
        <v>0</v>
      </c>
      <c r="M12" s="357">
        <f t="shared" si="2"/>
        <v>0</v>
      </c>
      <c r="N12" s="357">
        <f t="shared" si="3"/>
        <v>0</v>
      </c>
      <c r="O12" s="928">
        <f>G12</f>
        <v>0</v>
      </c>
      <c r="P12" s="928"/>
      <c r="Q12" s="928"/>
      <c r="R12" s="928"/>
      <c r="S12" s="928"/>
      <c r="T12" s="928">
        <f>H12</f>
        <v>0</v>
      </c>
      <c r="W12" s="374"/>
    </row>
    <row r="13" spans="2:24" ht="18" customHeight="1" collapsed="1">
      <c r="B13" s="349" t="s">
        <v>311</v>
      </c>
      <c r="C13" s="360"/>
      <c r="D13" s="359"/>
      <c r="E13" s="359"/>
      <c r="F13" s="359"/>
      <c r="G13" s="359"/>
      <c r="H13" s="359"/>
      <c r="J13" s="346" t="str">
        <f t="shared" si="0"/>
        <v>% Margin</v>
      </c>
      <c r="K13" s="358"/>
      <c r="L13" s="357">
        <f t="shared" si="1"/>
        <v>0</v>
      </c>
      <c r="M13" s="357">
        <f t="shared" si="2"/>
        <v>0</v>
      </c>
      <c r="N13" s="357">
        <f t="shared" si="3"/>
        <v>0</v>
      </c>
      <c r="O13" s="928">
        <f t="shared" ref="O13:T13" si="4">O11/O9</f>
        <v>0.20525461968816516</v>
      </c>
      <c r="P13" s="928">
        <f t="shared" si="4"/>
        <v>0.2541546861725395</v>
      </c>
      <c r="Q13" s="928">
        <f t="shared" si="4"/>
        <v>0.20289395033372637</v>
      </c>
      <c r="R13" s="928">
        <f t="shared" si="4"/>
        <v>0.21191929051701522</v>
      </c>
      <c r="S13" s="928" t="e">
        <f t="shared" si="4"/>
        <v>#REF!</v>
      </c>
      <c r="T13" s="928">
        <f t="shared" si="4"/>
        <v>0.20382810844404253</v>
      </c>
      <c r="U13" s="924"/>
      <c r="W13" s="373"/>
      <c r="X13" s="364"/>
    </row>
    <row r="14" spans="2:24" ht="18" customHeight="1">
      <c r="B14" s="372" t="s">
        <v>87</v>
      </c>
      <c r="C14" s="371"/>
      <c r="D14" s="370"/>
      <c r="E14" s="369"/>
      <c r="F14" s="369"/>
      <c r="G14" s="368"/>
      <c r="H14" s="368"/>
      <c r="J14" s="367" t="str">
        <f t="shared" si="0"/>
        <v>EBITDA</v>
      </c>
      <c r="K14" s="366"/>
      <c r="L14" s="365">
        <f t="shared" si="1"/>
        <v>0</v>
      </c>
      <c r="M14" s="365">
        <f t="shared" si="2"/>
        <v>0</v>
      </c>
      <c r="N14" s="365">
        <f t="shared" si="3"/>
        <v>0</v>
      </c>
      <c r="O14" s="937">
        <f>'P&amp;L Summary'!H33/1000</f>
        <v>0.63827392999999943</v>
      </c>
      <c r="P14" s="937">
        <f>'P&amp;L Summary'!I33/1000</f>
        <v>4.7046008679999982</v>
      </c>
      <c r="Q14" s="937">
        <f>'P&amp;L Summary'!J33/1000</f>
        <v>4.0168694500000033</v>
      </c>
      <c r="R14" s="937">
        <f>'P&amp;L Summary'!M33/1000</f>
        <v>0.43766672999999939</v>
      </c>
      <c r="S14" s="937" t="e">
        <f>Tearsheet!L22/1000</f>
        <v>#REF!</v>
      </c>
      <c r="T14" s="937">
        <f>'P&amp;L Summary'!K33/1000</f>
        <v>6.8382178384230796</v>
      </c>
      <c r="W14" s="364"/>
    </row>
    <row r="15" spans="2:24" ht="18" hidden="1" customHeight="1" outlineLevel="2">
      <c r="B15" s="349" t="s">
        <v>549</v>
      </c>
      <c r="C15" s="360"/>
      <c r="D15" s="363"/>
      <c r="E15" s="359"/>
      <c r="F15" s="362"/>
      <c r="G15" s="361"/>
      <c r="H15" s="361"/>
      <c r="J15" s="346" t="str">
        <f t="shared" si="0"/>
        <v>% Growth</v>
      </c>
      <c r="K15" s="358"/>
      <c r="L15" s="357">
        <f t="shared" si="1"/>
        <v>0</v>
      </c>
      <c r="M15" s="357">
        <f t="shared" si="2"/>
        <v>0</v>
      </c>
      <c r="N15" s="357">
        <f t="shared" si="3"/>
        <v>0</v>
      </c>
      <c r="O15" s="928">
        <f>G15</f>
        <v>0</v>
      </c>
      <c r="P15" s="928"/>
      <c r="Q15" s="928"/>
      <c r="R15" s="928"/>
      <c r="S15" s="928"/>
      <c r="T15" s="928">
        <f>H15</f>
        <v>0</v>
      </c>
    </row>
    <row r="16" spans="2:24" ht="18" customHeight="1" collapsed="1">
      <c r="B16" s="349" t="s">
        <v>311</v>
      </c>
      <c r="C16" s="360"/>
      <c r="D16" s="359"/>
      <c r="E16" s="359"/>
      <c r="F16" s="359"/>
      <c r="G16" s="359"/>
      <c r="H16" s="359"/>
      <c r="J16" s="346" t="str">
        <f t="shared" si="0"/>
        <v>% Margin</v>
      </c>
      <c r="K16" s="358"/>
      <c r="L16" s="357">
        <f t="shared" si="1"/>
        <v>0</v>
      </c>
      <c r="M16" s="357">
        <f t="shared" si="2"/>
        <v>0</v>
      </c>
      <c r="N16" s="357">
        <f t="shared" si="3"/>
        <v>0</v>
      </c>
      <c r="O16" s="928">
        <f t="shared" ref="O16:T16" si="5">O14/O9</f>
        <v>7.4534381266867858E-2</v>
      </c>
      <c r="P16" s="928">
        <f t="shared" si="5"/>
        <v>0.17558044072348494</v>
      </c>
      <c r="Q16" s="928">
        <f t="shared" si="5"/>
        <v>0.13067273265757595</v>
      </c>
      <c r="R16" s="928">
        <f t="shared" si="5"/>
        <v>0.12487637632851535</v>
      </c>
      <c r="S16" s="928" t="e">
        <f t="shared" si="5"/>
        <v>#REF!</v>
      </c>
      <c r="T16" s="928">
        <f t="shared" si="5"/>
        <v>0.12794959205668804</v>
      </c>
    </row>
    <row r="17" spans="2:31" ht="18" customHeight="1" outlineLevel="2">
      <c r="B17" s="356" t="s">
        <v>548</v>
      </c>
      <c r="C17" s="355"/>
      <c r="D17" s="354"/>
      <c r="E17" s="354"/>
      <c r="F17" s="354"/>
      <c r="G17" s="353"/>
      <c r="H17" s="352"/>
      <c r="J17" s="334" t="s">
        <v>365</v>
      </c>
      <c r="K17" s="351"/>
      <c r="L17" s="350">
        <f t="shared" si="1"/>
        <v>0</v>
      </c>
      <c r="M17" s="350">
        <f t="shared" si="2"/>
        <v>0</v>
      </c>
      <c r="N17" s="350">
        <f t="shared" si="3"/>
        <v>0</v>
      </c>
      <c r="O17" s="929" t="s">
        <v>546</v>
      </c>
      <c r="P17" s="930">
        <v>3.2711001600000005</v>
      </c>
      <c r="Q17" s="930">
        <f>Tearsheet!J40/1000</f>
        <v>8.8422693619035559</v>
      </c>
      <c r="R17" s="930" t="e">
        <f>Tearsheet!L40/1000</f>
        <v>#REF!</v>
      </c>
      <c r="S17" s="930" t="e">
        <f>R17</f>
        <v>#REF!</v>
      </c>
      <c r="T17" s="930">
        <f>'Cash Flow 2023'!$G$33/1000</f>
        <v>10.937146414949771</v>
      </c>
    </row>
    <row r="18" spans="2:31" ht="18" customHeight="1" outlineLevel="2">
      <c r="B18" s="349" t="s">
        <v>547</v>
      </c>
      <c r="C18" s="348"/>
      <c r="D18" s="347"/>
      <c r="E18" s="347"/>
      <c r="F18" s="347"/>
      <c r="G18" s="347"/>
      <c r="H18" s="347"/>
      <c r="J18" s="346" t="str">
        <f>+B18</f>
        <v>Net Debt/EBITDA</v>
      </c>
      <c r="K18" s="345"/>
      <c r="L18" s="344">
        <f t="shared" si="1"/>
        <v>0</v>
      </c>
      <c r="M18" s="344">
        <f t="shared" si="2"/>
        <v>0</v>
      </c>
      <c r="N18" s="344">
        <f t="shared" si="3"/>
        <v>0</v>
      </c>
      <c r="O18" s="931" t="s">
        <v>546</v>
      </c>
      <c r="P18" s="931">
        <f>P17/P14</f>
        <v>0.69529812449118511</v>
      </c>
      <c r="Q18" s="931">
        <f>Q17/Q14</f>
        <v>2.2012837290252358</v>
      </c>
      <c r="R18" s="931" t="s">
        <v>545</v>
      </c>
      <c r="S18" s="931" t="e">
        <f>S17/S14</f>
        <v>#REF!</v>
      </c>
      <c r="T18" s="931">
        <f>T17/T14</f>
        <v>1.5994147412934596</v>
      </c>
    </row>
    <row r="19" spans="2:31" ht="5.25" customHeight="1" thickBot="1"/>
    <row r="20" spans="2:31" ht="14" thickBot="1">
      <c r="B20" s="343"/>
      <c r="C20" s="343"/>
      <c r="D20" s="343"/>
      <c r="E20" s="343"/>
      <c r="F20" s="343"/>
      <c r="G20" s="343"/>
      <c r="H20" s="343"/>
      <c r="J20" s="343"/>
      <c r="K20" s="343"/>
      <c r="L20" s="343"/>
      <c r="M20" s="343"/>
      <c r="N20" s="343"/>
      <c r="O20" s="932"/>
      <c r="P20" s="932"/>
      <c r="Q20" s="932"/>
      <c r="R20" s="932"/>
      <c r="S20" s="932"/>
      <c r="T20" s="932"/>
      <c r="AE20" s="339"/>
    </row>
    <row r="21" spans="2:31" ht="15" customHeight="1" thickBot="1">
      <c r="S21" s="933"/>
      <c r="U21" s="336" t="s">
        <v>544</v>
      </c>
      <c r="W21" s="342">
        <v>44953</v>
      </c>
      <c r="AE21" s="339"/>
    </row>
    <row r="22" spans="2:31" ht="15" customHeight="1" thickBot="1">
      <c r="U22" s="336" t="s">
        <v>543</v>
      </c>
      <c r="W22" s="341">
        <v>15.5</v>
      </c>
      <c r="AE22" s="340"/>
    </row>
    <row r="23" spans="2:31" ht="15" customHeight="1" thickBot="1">
      <c r="E23" s="338"/>
      <c r="F23" s="338"/>
      <c r="G23" s="338"/>
      <c r="H23" s="338"/>
      <c r="U23" s="336" t="s">
        <v>542</v>
      </c>
      <c r="W23" s="334" t="s">
        <v>541</v>
      </c>
      <c r="AE23" s="339"/>
    </row>
    <row r="24" spans="2:31" ht="15" customHeight="1" thickBot="1">
      <c r="H24" s="338"/>
      <c r="U24" s="336" t="s">
        <v>540</v>
      </c>
      <c r="W24" s="334" t="s">
        <v>539</v>
      </c>
      <c r="AE24" s="339"/>
    </row>
    <row r="25" spans="2:31" ht="15" customHeight="1" thickBot="1">
      <c r="H25" s="338"/>
      <c r="U25" s="336" t="s">
        <v>538</v>
      </c>
      <c r="W25" s="337">
        <v>0.60799999999999998</v>
      </c>
    </row>
    <row r="26" spans="2:31" ht="15" customHeight="1" thickBot="1">
      <c r="U26" s="336" t="s">
        <v>537</v>
      </c>
      <c r="W26" s="337" t="s">
        <v>536</v>
      </c>
    </row>
    <row r="27" spans="2:31" ht="15" customHeight="1">
      <c r="U27" s="1362" t="s">
        <v>535</v>
      </c>
      <c r="W27" s="334" t="s">
        <v>534</v>
      </c>
    </row>
    <row r="28" spans="2:31" ht="15" customHeight="1">
      <c r="U28" s="1363"/>
      <c r="W28" s="334" t="s">
        <v>533</v>
      </c>
    </row>
    <row r="29" spans="2:31" ht="15" customHeight="1" thickBot="1">
      <c r="U29" s="1364"/>
      <c r="W29" s="334" t="s">
        <v>532</v>
      </c>
    </row>
    <row r="30" spans="2:31" ht="15" customHeight="1" thickBot="1">
      <c r="U30" s="336" t="s">
        <v>531</v>
      </c>
      <c r="W30" s="334" t="s">
        <v>530</v>
      </c>
    </row>
    <row r="31" spans="2:31" ht="15" customHeight="1" thickBot="1">
      <c r="U31" s="336" t="s">
        <v>529</v>
      </c>
      <c r="W31" s="334" t="s">
        <v>528</v>
      </c>
    </row>
    <row r="32" spans="2:31" ht="15" customHeight="1">
      <c r="U32" s="1365" t="s">
        <v>527</v>
      </c>
      <c r="W32" s="335" t="s">
        <v>526</v>
      </c>
    </row>
    <row r="33" spans="10:23" ht="15" customHeight="1">
      <c r="U33" s="1366"/>
      <c r="W33" s="335" t="s">
        <v>525</v>
      </c>
    </row>
    <row r="34" spans="10:23" ht="15" customHeight="1">
      <c r="U34" s="1366"/>
      <c r="W34" s="334" t="s">
        <v>524</v>
      </c>
    </row>
    <row r="35" spans="10:23" ht="15" customHeight="1">
      <c r="U35" s="1366"/>
      <c r="W35" s="334" t="s">
        <v>523</v>
      </c>
    </row>
    <row r="36" spans="10:23" ht="15" customHeight="1">
      <c r="U36" s="1366"/>
      <c r="W36" s="335" t="s">
        <v>522</v>
      </c>
    </row>
    <row r="37" spans="10:23" ht="15" customHeight="1">
      <c r="U37"/>
    </row>
    <row r="38" spans="10:23" ht="15" customHeight="1">
      <c r="U38"/>
    </row>
    <row r="39" spans="10:23" ht="13.5" customHeight="1">
      <c r="J39" s="335"/>
    </row>
    <row r="40" spans="10:23" ht="13.5" customHeight="1">
      <c r="J40" s="335"/>
    </row>
    <row r="41" spans="10:23" ht="13.5" customHeight="1">
      <c r="J41" s="335"/>
    </row>
  </sheetData>
  <mergeCells count="2">
    <mergeCell ref="U27:U29"/>
    <mergeCell ref="U32:U36"/>
  </mergeCells>
  <pageMargins left="0.7" right="0.7" top="0.75" bottom="0.75" header="0.3" footer="0.3"/>
  <pageSetup paperSize="8" scale="55" orientation="portrait" horizontalDpi="1200" verticalDpi="1200" r:id="rId1"/>
  <colBreaks count="1" manualBreakCount="1">
    <brk id="8" max="1048575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c198c3d-a3f9-4779-8836-4b1dd3339fa0" xsi:nil="true"/>
    <lcf76f155ced4ddcb4097134ff3c332f xmlns="0e4f7717-ee2a-488c-8ccd-b02d3a19c0f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F8B0FFED5EC44EBC1A9BD92DBFC03C" ma:contentTypeVersion="16" ma:contentTypeDescription="Create a new document." ma:contentTypeScope="" ma:versionID="0893015e999d1c38dd51131ab3e89aae">
  <xsd:schema xmlns:xsd="http://www.w3.org/2001/XMLSchema" xmlns:xs="http://www.w3.org/2001/XMLSchema" xmlns:p="http://schemas.microsoft.com/office/2006/metadata/properties" xmlns:ns2="0e4f7717-ee2a-488c-8ccd-b02d3a19c0f1" xmlns:ns3="2c198c3d-a3f9-4779-8836-4b1dd3339fa0" targetNamespace="http://schemas.microsoft.com/office/2006/metadata/properties" ma:root="true" ma:fieldsID="d9509c1306b37a4f379eddaa2f3a7918" ns2:_="" ns3:_="">
    <xsd:import namespace="0e4f7717-ee2a-488c-8ccd-b02d3a19c0f1"/>
    <xsd:import namespace="2c198c3d-a3f9-4779-8836-4b1dd3339f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4f7717-ee2a-488c-8ccd-b02d3a19c0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53c6ae3c-d53d-4587-9f87-e75f96c14a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98c3d-a3f9-4779-8836-4b1dd3339fa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900c036-61bd-479d-9d02-06f31fd64b8c}" ma:internalName="TaxCatchAll" ma:showField="CatchAllData" ma:web="2c198c3d-a3f9-4779-8836-4b1dd3339f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EF1DA7-B976-4B88-B694-C95E4991FCD7}">
  <ds:schemaRefs/>
</ds:datastoreItem>
</file>

<file path=customXml/itemProps2.xml><?xml version="1.0" encoding="utf-8"?>
<ds:datastoreItem xmlns:ds="http://schemas.openxmlformats.org/officeDocument/2006/customXml" ds:itemID="{D56EFDA4-6702-48BA-B202-EE4AB7A91761}">
  <ds:schemaRefs>
    <ds:schemaRef ds:uri="http://schemas.microsoft.com/office/2006/documentManagement/types"/>
    <ds:schemaRef ds:uri="http://schemas.openxmlformats.org/package/2006/metadata/core-properties"/>
    <ds:schemaRef ds:uri="0e4f7717-ee2a-488c-8ccd-b02d3a19c0f1"/>
    <ds:schemaRef ds:uri="http://purl.org/dc/elements/1.1/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  <ds:schemaRef ds:uri="2c198c3d-a3f9-4779-8836-4b1dd3339fa0"/>
  </ds:schemaRefs>
</ds:datastoreItem>
</file>

<file path=customXml/itemProps3.xml><?xml version="1.0" encoding="utf-8"?>
<ds:datastoreItem xmlns:ds="http://schemas.openxmlformats.org/officeDocument/2006/customXml" ds:itemID="{92DC47A5-799B-4813-A50C-3A06FB2CD10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4AF3BA4-7F97-44F5-B29A-A6F758E187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4f7717-ee2a-488c-8ccd-b02d3a19c0f1"/>
    <ds:schemaRef ds:uri="2c198c3d-a3f9-4779-8836-4b1dd3339f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36</vt:i4>
      </vt:variant>
    </vt:vector>
  </HeadingPairs>
  <TitlesOfParts>
    <vt:vector size="83" baseType="lpstr">
      <vt:lpstr>Checks</vt:lpstr>
      <vt:lpstr>FY25 Budget&gt;&gt;&gt;</vt:lpstr>
      <vt:lpstr>Budget Notes</vt:lpstr>
      <vt:lpstr>FY25 Full Year</vt:lpstr>
      <vt:lpstr>FY25 Monthly P&amp;L</vt:lpstr>
      <vt:lpstr>FY25 Monthly Mature Sites</vt:lpstr>
      <vt:lpstr>FY25 Monthly Non Mature Sites</vt:lpstr>
      <vt:lpstr>FY25 Restaurants</vt:lpstr>
      <vt:lpstr>FY25 Mature EBITDA</vt:lpstr>
      <vt:lpstr>FY25 Non Mature EBITDA</vt:lpstr>
      <vt:lpstr>FY25 Capex</vt:lpstr>
      <vt:lpstr>FY25 Balance Sheet</vt:lpstr>
      <vt:lpstr>FY25 Cashflow</vt:lpstr>
      <vt:lpstr>FY25 Covenants</vt:lpstr>
      <vt:lpstr>Profit &amp; Loss</vt:lpstr>
      <vt:lpstr>Commentary</vt:lpstr>
      <vt:lpstr>Mature Sites</vt:lpstr>
      <vt:lpstr>Non Mature Sites</vt:lpstr>
      <vt:lpstr>Monthly P&amp;L</vt:lpstr>
      <vt:lpstr>Monthly Mature Sites</vt:lpstr>
      <vt:lpstr>Monthly Non Mature Sites</vt:lpstr>
      <vt:lpstr>Restaurant P&amp;L</vt:lpstr>
      <vt:lpstr>Restaurant Metrics</vt:lpstr>
      <vt:lpstr>Restaurant Sales</vt:lpstr>
      <vt:lpstr>Restaurant GP</vt:lpstr>
      <vt:lpstr>Restaurant Labour</vt:lpstr>
      <vt:lpstr>Restaurant Overheads</vt:lpstr>
      <vt:lpstr>Overheads by Category</vt:lpstr>
      <vt:lpstr>Chambers</vt:lpstr>
      <vt:lpstr>Exceptionals</vt:lpstr>
      <vt:lpstr>Capex</vt:lpstr>
      <vt:lpstr>Capex Facility Drawdowns</vt:lpstr>
      <vt:lpstr>Financing</vt:lpstr>
      <vt:lpstr>Group BS Summary</vt:lpstr>
      <vt:lpstr>Group Balance Sheet</vt:lpstr>
      <vt:lpstr>Group Cashflow</vt:lpstr>
      <vt:lpstr>OakNorth Covenants</vt:lpstr>
      <vt:lpstr>TrispanReports&gt;&gt;&gt;</vt:lpstr>
      <vt:lpstr>Tearsheet</vt:lpstr>
      <vt:lpstr>Unit Detail</vt:lpstr>
      <vt:lpstr>YTD Summary</vt:lpstr>
      <vt:lpstr>P&amp;L Summary</vt:lpstr>
      <vt:lpstr>Dashboard Trispan</vt:lpstr>
      <vt:lpstr>Cash Flow 2023</vt:lpstr>
      <vt:lpstr>Site by Site Output</vt:lpstr>
      <vt:lpstr>HeadCount</vt:lpstr>
      <vt:lpstr>Backup tables</vt:lpstr>
      <vt:lpstr>'Backup tables'!Print_Area</vt:lpstr>
      <vt:lpstr>Capex!Print_Area</vt:lpstr>
      <vt:lpstr>Chambers!Print_Area</vt:lpstr>
      <vt:lpstr>Commentary!Print_Area</vt:lpstr>
      <vt:lpstr>Exceptionals!Print_Area</vt:lpstr>
      <vt:lpstr>Financing!Print_Area</vt:lpstr>
      <vt:lpstr>'FY25 Balance Sheet'!Print_Area</vt:lpstr>
      <vt:lpstr>'FY25 Capex'!Print_Area</vt:lpstr>
      <vt:lpstr>'FY25 Cashflow'!Print_Area</vt:lpstr>
      <vt:lpstr>'FY25 Covenants'!Print_Area</vt:lpstr>
      <vt:lpstr>'FY25 Full Year'!Print_Area</vt:lpstr>
      <vt:lpstr>'FY25 Mature EBITDA'!Print_Area</vt:lpstr>
      <vt:lpstr>'FY25 Monthly Mature Sites'!Print_Area</vt:lpstr>
      <vt:lpstr>'FY25 Monthly Non Mature Sites'!Print_Area</vt:lpstr>
      <vt:lpstr>'FY25 Monthly P&amp;L'!Print_Area</vt:lpstr>
      <vt:lpstr>'FY25 Non Mature EBITDA'!Print_Area</vt:lpstr>
      <vt:lpstr>'Group Balance Sheet'!Print_Area</vt:lpstr>
      <vt:lpstr>'Group BS Summary'!Print_Area</vt:lpstr>
      <vt:lpstr>'Group Cashflow'!Print_Area</vt:lpstr>
      <vt:lpstr>'Mature Sites'!Print_Area</vt:lpstr>
      <vt:lpstr>'Monthly Mature Sites'!Print_Area</vt:lpstr>
      <vt:lpstr>'Monthly Non Mature Sites'!Print_Area</vt:lpstr>
      <vt:lpstr>'Monthly P&amp;L'!Print_Area</vt:lpstr>
      <vt:lpstr>'Non Mature Sites'!Print_Area</vt:lpstr>
      <vt:lpstr>'OakNorth Covenants'!Print_Area</vt:lpstr>
      <vt:lpstr>'Overheads by Category'!Print_Area</vt:lpstr>
      <vt:lpstr>'Profit &amp; Loss'!Print_Area</vt:lpstr>
      <vt:lpstr>'Restaurant GP'!Print_Area</vt:lpstr>
      <vt:lpstr>'Restaurant Labour'!Print_Area</vt:lpstr>
      <vt:lpstr>'Restaurant Overheads'!Print_Area</vt:lpstr>
      <vt:lpstr>'Restaurant Sales'!Print_Area</vt:lpstr>
      <vt:lpstr>'Unit Detail'!Print_Area</vt:lpstr>
      <vt:lpstr>'FY25 Restaurants'!Print_Titles</vt:lpstr>
      <vt:lpstr>'Restaurant P&amp;L'!Print_Titles</vt:lpstr>
      <vt:lpstr>Tearsheet!Print_Titles</vt:lpstr>
      <vt:lpstr>'Unit Detail'!Print_Titles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peck</dc:creator>
  <cp:lastModifiedBy>Gaurav Singh</cp:lastModifiedBy>
  <cp:lastPrinted>2025-01-06T10:59:22Z</cp:lastPrinted>
  <dcterms:created xsi:type="dcterms:W3CDTF">2022-03-17T16:43:35Z</dcterms:created>
  <dcterms:modified xsi:type="dcterms:W3CDTF">2025-07-23T09:20:59Z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0x010100DBF8B0FFED5EC44EBC1A9BD92DBFC03C</vt:lpwstr>
  </property>
  <property fmtid="{D5CDD505-2E9C-101B-9397-08002B2CF9AE}" pid="3" name="MediaServiceImageTags">
    <vt:lpwstr/>
  </property>
  <property fmtid="{D5CDD505-2E9C-101B-9397-08002B2CF9AE}" pid="4" name="AOIInXLWorkbookVersion">
    <vt:lpwstr>{6AEF1DA7-B976-4B88-B694-C95E4991FCD7}</vt:lpwstr>
  </property>
</Properties>
</file>